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always" codeName="ThisWorkbook" defaultThemeVersion="124226"/>
  <mc:AlternateContent xmlns:mc="http://schemas.openxmlformats.org/markup-compatibility/2006">
    <mc:Choice Requires="x15">
      <x15ac:absPath xmlns:x15ac="http://schemas.microsoft.com/office/spreadsheetml/2010/11/ac" url="https://mhclg.sharepoint.com/sites/LGFdatacollection/Shared Documents/Local Tax/NNDR3 19-20/Update files for ecomms/September 2022/"/>
    </mc:Choice>
  </mc:AlternateContent>
  <xr:revisionPtr revIDLastSave="2" documentId="13_ncr:1_{AD6C7AF8-DD8E-4B53-80BD-39FF6A50209C}" xr6:coauthVersionLast="47" xr6:coauthVersionMax="47" xr10:uidLastSave="{29B5023A-A16F-459A-A9BB-6A477EF4617B}"/>
  <bookViews>
    <workbookView xWindow="-110" yWindow="-110" windowWidth="22780" windowHeight="14660"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Datasheet1" sheetId="64" r:id="rId9"/>
    <sheet name="Datasheet2" sheetId="65" r:id="rId10"/>
    <sheet name="DatasheetDA" sheetId="71" r:id="rId11"/>
    <sheet name="Datasheet3" sheetId="66" r:id="rId12"/>
    <sheet name="Datasheet4" sheetId="67" r:id="rId13"/>
    <sheet name="Datasheet5" sheetId="68" r:id="rId14"/>
  </sheets>
  <externalReferences>
    <externalReference r:id="rId15"/>
    <externalReference r:id="rId16"/>
    <externalReference r:id="rId17"/>
    <externalReference r:id="rId18"/>
    <externalReference r:id="rId19"/>
    <externalReference r:id="rId20"/>
  </externalReferences>
  <definedNames>
    <definedName name="_xlnm._FilterDatabase" localSheetId="8" hidden="1">Datasheet1!$A$5:$AE$323</definedName>
    <definedName name="_xlnm._FilterDatabase" localSheetId="9" hidden="1">Datasheet2!$A$5:$BQ$323</definedName>
    <definedName name="Adj_factor">'[1]Part 1'!$E$106</definedName>
    <definedName name="Adur">[2]DATA!#REF!</definedName>
    <definedName name="BRprint1">#REF!</definedName>
    <definedName name="BRprint2">#REF!</definedName>
    <definedName name="CERDATA">'[3]Section A'!#REF!</definedName>
    <definedName name="CONTACT">'Part 1'!$L$15:$P$16</definedName>
    <definedName name="datanew">Data!$A$9:$C$326</definedName>
    <definedName name="datar" localSheetId="7">Data!$A$1:$C$327</definedName>
    <definedName name="datar">Data!$A$9:$C$326</definedName>
    <definedName name="detruse">#REF!</definedName>
    <definedName name="dtlruse">#REF!</definedName>
    <definedName name="LAcodes">#REF!</definedName>
    <definedName name="LAlist">[4]Data!$B$12:$B$338</definedName>
    <definedName name="numberhered">#REF!</definedName>
    <definedName name="_xlnm.Print_Area" localSheetId="3">'DA Summary'!$A$1:$U$59</definedName>
    <definedName name="_xlnm.Print_Area" localSheetId="7">Data!$A$1:$C$325</definedName>
    <definedName name="_xlnm.Print_Area" localSheetId="1">'Part 1'!$A$1:$Y$56</definedName>
    <definedName name="_xlnm.Print_Area" localSheetId="2">'Part 2'!$A$1:$V$108</definedName>
    <definedName name="_xlnm.Print_Area" localSheetId="4">'Part 3'!$A$1:$U$239</definedName>
    <definedName name="_xlnm.Print_Area" localSheetId="5">'Part 4'!$A$1:$V$126</definedName>
    <definedName name="_xlnm.Print_Area" localSheetId="6">'Part 5'!$A$1:$AD$106</definedName>
    <definedName name="_xlnm.Print_Area">'[3]Section A'!#REF!</definedName>
    <definedName name="_xlnm.Print_Titles" localSheetId="7">Data!$1:$7</definedName>
    <definedName name="_xlnm.Print_Titles" localSheetId="1">'Part 1'!$1:$9</definedName>
    <definedName name="_xlnm.Print_Titles" localSheetId="4">'Part 3'!$1:$11</definedName>
    <definedName name="_xlnm.Print_Titles" localSheetId="5">'Part 4'!$22:$27</definedName>
    <definedName name="_xlnm.Print_Titles" localSheetId="6">'Part 5'!$1:$4</definedName>
    <definedName name="Table">[4]Data!$A$12:$C$338</definedName>
    <definedName name="table1">#REF!</definedName>
    <definedName name="Validation">#REF!</definedName>
    <definedName name="zzz">#REF!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1" l="1"/>
  <c r="AL42" i="25" l="1"/>
  <c r="AM42" i="25"/>
  <c r="Y161" i="24"/>
  <c r="Z161" i="24" s="1"/>
  <c r="X163" i="24" s="1"/>
  <c r="Y163" i="24" s="1"/>
  <c r="Z163" i="24" s="1"/>
  <c r="X165" i="24" s="1"/>
  <c r="Y165" i="24" s="1"/>
  <c r="Z165" i="24" s="1"/>
  <c r="Y175" i="24" l="1"/>
  <c r="Z175" i="24" s="1"/>
  <c r="X177" i="24" s="1"/>
  <c r="Y177" i="24" s="1"/>
  <c r="Z177" i="24" s="1"/>
  <c r="X179" i="24" s="1"/>
  <c r="Y179" i="24" s="1"/>
  <c r="Z179" i="24" s="1"/>
  <c r="Y168" i="24"/>
  <c r="Y154" i="24"/>
  <c r="Z154" i="24" s="1"/>
  <c r="X156" i="24" s="1"/>
  <c r="Y156" i="24" s="1"/>
  <c r="Z156" i="24" s="1"/>
  <c r="X158" i="24" s="1"/>
  <c r="Y158" i="24" s="1"/>
  <c r="Z158" i="24" s="1"/>
  <c r="Y151" i="24"/>
  <c r="Y148" i="24"/>
  <c r="Z148" i="24" s="1"/>
  <c r="Y141" i="24"/>
  <c r="Z141" i="24" s="1"/>
  <c r="X143" i="24" s="1"/>
  <c r="Y143" i="24" s="1"/>
  <c r="Z143" i="24" s="1"/>
  <c r="X145" i="24" s="1"/>
  <c r="Y145" i="24" s="1"/>
  <c r="Z145" i="24" s="1"/>
  <c r="Y134" i="24"/>
  <c r="Z134" i="24" s="1"/>
  <c r="X136" i="24" s="1"/>
  <c r="Y136" i="24" s="1"/>
  <c r="Z136" i="24" s="1"/>
  <c r="X138" i="24" s="1"/>
  <c r="Y138" i="24" s="1"/>
  <c r="Z138" i="24" s="1"/>
  <c r="Y127" i="24"/>
  <c r="Z127" i="24" s="1"/>
  <c r="X129" i="24" s="1"/>
  <c r="Y129" i="24" s="1"/>
  <c r="Z129" i="24" s="1"/>
  <c r="X131" i="24" s="1"/>
  <c r="Y131" i="24" s="1"/>
  <c r="Z131" i="24" s="1"/>
  <c r="Y120" i="24"/>
  <c r="Z120" i="24" s="1"/>
  <c r="X122" i="24" s="1"/>
  <c r="Y122" i="24" s="1"/>
  <c r="Z122" i="24" s="1"/>
  <c r="X124" i="24" s="1"/>
  <c r="Y124" i="24" s="1"/>
  <c r="Z124" i="24" s="1"/>
  <c r="Y117" i="24"/>
  <c r="Z117" i="24" s="1"/>
  <c r="Y110" i="24"/>
  <c r="Z110" i="24" s="1"/>
  <c r="X112" i="24" s="1"/>
  <c r="Y112" i="24" s="1"/>
  <c r="Z112" i="24" s="1"/>
  <c r="X114" i="24" s="1"/>
  <c r="Y114" i="24" s="1"/>
  <c r="Z114" i="24" s="1"/>
  <c r="Y107" i="24"/>
  <c r="Z107" i="24" s="1"/>
  <c r="Y104" i="24"/>
  <c r="Z104" i="24" s="1"/>
  <c r="Y101" i="24"/>
  <c r="Z101" i="24" s="1"/>
  <c r="Y94" i="24"/>
  <c r="Z94" i="24" s="1"/>
  <c r="X96" i="24" s="1"/>
  <c r="Y96" i="24" s="1"/>
  <c r="Z96" i="24" s="1"/>
  <c r="X98" i="24" s="1"/>
  <c r="Y98" i="24" s="1"/>
  <c r="Z98" i="24" s="1"/>
  <c r="X85" i="24"/>
  <c r="Y85" i="24" s="1"/>
  <c r="Z85" i="24" s="1"/>
  <c r="X87" i="24" s="1"/>
  <c r="Y87" i="24" s="1"/>
  <c r="Z87" i="24" s="1"/>
  <c r="X89" i="24" s="1"/>
  <c r="Y89" i="24" s="1"/>
  <c r="Z89" i="24" s="1"/>
  <c r="X91" i="24" s="1"/>
  <c r="Y91" i="24" s="1"/>
  <c r="Z91" i="24" s="1"/>
  <c r="Z168" i="24" l="1"/>
  <c r="X170" i="24" s="1"/>
  <c r="Z151" i="24"/>
  <c r="Y170" i="24" l="1"/>
  <c r="Z170" i="24" l="1"/>
  <c r="X172" i="24" s="1"/>
  <c r="Y172" i="24" s="1"/>
  <c r="Z172" i="24" s="1"/>
  <c r="L16" i="1" l="1"/>
  <c r="G29" i="24" l="1"/>
  <c r="K22" i="1"/>
  <c r="K32" i="1"/>
  <c r="E3" i="70"/>
  <c r="K165" i="24"/>
  <c r="O168" i="24"/>
  <c r="S161" i="24"/>
  <c r="K168" i="24"/>
  <c r="S163" i="24"/>
  <c r="O161" i="24"/>
  <c r="S165" i="24"/>
  <c r="K161" i="24"/>
  <c r="O170" i="24"/>
  <c r="O163" i="24"/>
  <c r="K170" i="24"/>
  <c r="O165" i="24"/>
  <c r="K163" i="24"/>
  <c r="K158" i="24"/>
  <c r="K69" i="24"/>
  <c r="O151" i="24"/>
  <c r="B13" i="70" l="1"/>
  <c r="E13" i="70" s="1"/>
  <c r="W197" i="6"/>
  <c r="W195" i="6"/>
  <c r="A3" i="6"/>
  <c r="D40" i="25" l="1"/>
  <c r="D38" i="25"/>
  <c r="S140" i="24" l="1"/>
  <c r="O140" i="24"/>
  <c r="K140" i="24"/>
  <c r="B35" i="70" l="1"/>
  <c r="L15" i="1"/>
  <c r="F1" i="25"/>
  <c r="G1" i="24"/>
  <c r="C7" i="6" l="1"/>
  <c r="C3" i="70"/>
  <c r="N218" i="6"/>
  <c r="N150" i="6"/>
  <c r="N87" i="6"/>
  <c r="R31" i="6"/>
  <c r="R238" i="6"/>
  <c r="N236" i="6"/>
  <c r="J234" i="6"/>
  <c r="R230" i="6"/>
  <c r="N228" i="6"/>
  <c r="J226" i="6"/>
  <c r="R218" i="6"/>
  <c r="R205" i="6"/>
  <c r="R191" i="6"/>
  <c r="R179" i="6"/>
  <c r="R167" i="6"/>
  <c r="R150" i="6"/>
  <c r="R134" i="6"/>
  <c r="R122" i="6"/>
  <c r="R110" i="6"/>
  <c r="R95" i="6"/>
  <c r="R81" i="6"/>
  <c r="R69" i="6"/>
  <c r="R56" i="6"/>
  <c r="R44" i="6"/>
  <c r="R27" i="6"/>
  <c r="J212" i="6"/>
  <c r="J201" i="6"/>
  <c r="J195" i="6"/>
  <c r="J189" i="6"/>
  <c r="J183" i="6"/>
  <c r="J31" i="6"/>
  <c r="R236" i="6"/>
  <c r="R228" i="6"/>
  <c r="R208" i="6"/>
  <c r="R169" i="6"/>
  <c r="R124" i="6"/>
  <c r="R83" i="6"/>
  <c r="R36" i="6"/>
  <c r="N195" i="6"/>
  <c r="J218" i="6"/>
  <c r="J150" i="6"/>
  <c r="J87" i="6"/>
  <c r="R240" i="6"/>
  <c r="N238" i="6"/>
  <c r="J236" i="6"/>
  <c r="R232" i="6"/>
  <c r="N230" i="6"/>
  <c r="J228" i="6"/>
  <c r="R224" i="6"/>
  <c r="R214" i="6"/>
  <c r="R201" i="6"/>
  <c r="R189" i="6"/>
  <c r="R177" i="6"/>
  <c r="R163" i="6"/>
  <c r="R142" i="6"/>
  <c r="R130" i="6"/>
  <c r="R118" i="6"/>
  <c r="R105" i="6"/>
  <c r="R93" i="6"/>
  <c r="R77" i="6"/>
  <c r="R65" i="6"/>
  <c r="R53" i="6"/>
  <c r="R41" i="6"/>
  <c r="R14" i="6"/>
  <c r="N214" i="6"/>
  <c r="N205" i="6"/>
  <c r="N197" i="6"/>
  <c r="N191" i="6"/>
  <c r="N185" i="6"/>
  <c r="N179" i="6"/>
  <c r="J105" i="6"/>
  <c r="N234" i="6"/>
  <c r="N226" i="6"/>
  <c r="R195" i="6"/>
  <c r="R155" i="6"/>
  <c r="R112" i="6"/>
  <c r="R71" i="6"/>
  <c r="R47" i="6"/>
  <c r="N212" i="6"/>
  <c r="N189" i="6"/>
  <c r="N177" i="6"/>
  <c r="N208" i="6"/>
  <c r="N105" i="6"/>
  <c r="N31" i="6"/>
  <c r="N240" i="6"/>
  <c r="J238" i="6"/>
  <c r="R234" i="6"/>
  <c r="N232" i="6"/>
  <c r="J230" i="6"/>
  <c r="R226" i="6"/>
  <c r="N224" i="6"/>
  <c r="R212" i="6"/>
  <c r="R197" i="6"/>
  <c r="R185" i="6"/>
  <c r="R173" i="6"/>
  <c r="R159" i="6"/>
  <c r="R140" i="6"/>
  <c r="R128" i="6"/>
  <c r="R116" i="6"/>
  <c r="R101" i="6"/>
  <c r="R87" i="6"/>
  <c r="R75" i="6"/>
  <c r="R63" i="6"/>
  <c r="R50" i="6"/>
  <c r="R38" i="6"/>
  <c r="J214" i="6"/>
  <c r="J205" i="6"/>
  <c r="J197" i="6"/>
  <c r="J191" i="6"/>
  <c r="J185" i="6"/>
  <c r="J179" i="6"/>
  <c r="J208" i="6"/>
  <c r="J240" i="6"/>
  <c r="J232" i="6"/>
  <c r="J224" i="6"/>
  <c r="R183" i="6"/>
  <c r="R136" i="6"/>
  <c r="R99" i="6"/>
  <c r="R59" i="6"/>
  <c r="N201" i="6"/>
  <c r="N183" i="6"/>
  <c r="K18" i="5"/>
  <c r="J163" i="6"/>
  <c r="J99" i="6"/>
  <c r="J36" i="6"/>
  <c r="N142" i="6"/>
  <c r="J75" i="6"/>
  <c r="J38" i="6"/>
  <c r="N173" i="6"/>
  <c r="J147" i="6"/>
  <c r="N122" i="6"/>
  <c r="J93" i="6"/>
  <c r="J65" i="6"/>
  <c r="J41" i="6"/>
  <c r="J16" i="6"/>
  <c r="N128" i="6"/>
  <c r="J71" i="6"/>
  <c r="N24" i="6"/>
  <c r="J140" i="6"/>
  <c r="N77" i="6"/>
  <c r="R20" i="6"/>
  <c r="N145" i="6"/>
  <c r="J122" i="6"/>
  <c r="J95" i="6"/>
  <c r="J69" i="6"/>
  <c r="J44" i="6"/>
  <c r="J20" i="6"/>
  <c r="J136" i="6"/>
  <c r="N75" i="6"/>
  <c r="J22" i="6"/>
  <c r="N130" i="6"/>
  <c r="J63" i="6"/>
  <c r="J24" i="6"/>
  <c r="J169" i="6"/>
  <c r="J142" i="6"/>
  <c r="J118" i="6"/>
  <c r="N81" i="6"/>
  <c r="N56" i="6"/>
  <c r="J27" i="6"/>
  <c r="J177" i="6"/>
  <c r="N116" i="6"/>
  <c r="J59" i="6"/>
  <c r="R16" i="6"/>
  <c r="J128" i="6"/>
  <c r="N65" i="6"/>
  <c r="J173" i="6"/>
  <c r="N136" i="6"/>
  <c r="N112" i="6"/>
  <c r="N83" i="6"/>
  <c r="N59" i="6"/>
  <c r="N36" i="6"/>
  <c r="N50" i="6"/>
  <c r="N20" i="6"/>
  <c r="N38" i="6"/>
  <c r="J101" i="6"/>
  <c r="J159" i="6"/>
  <c r="N99" i="6"/>
  <c r="N47" i="6"/>
  <c r="J124" i="6"/>
  <c r="N63" i="6"/>
  <c r="N14" i="6"/>
  <c r="N118" i="6"/>
  <c r="J50" i="6"/>
  <c r="N16" i="6"/>
  <c r="N159" i="6"/>
  <c r="N134" i="6"/>
  <c r="N110" i="6"/>
  <c r="J77" i="6"/>
  <c r="J53" i="6"/>
  <c r="R22" i="6"/>
  <c r="N167" i="6"/>
  <c r="N101" i="6"/>
  <c r="J47" i="6"/>
  <c r="J167" i="6"/>
  <c r="J116" i="6"/>
  <c r="N53" i="6"/>
  <c r="N163" i="6"/>
  <c r="J134" i="6"/>
  <c r="J110" i="6"/>
  <c r="J81" i="6"/>
  <c r="J56" i="6"/>
  <c r="R24" i="6"/>
  <c r="J112" i="6"/>
  <c r="N93" i="6"/>
  <c r="N41" i="6"/>
  <c r="J14" i="6"/>
  <c r="J155" i="6"/>
  <c r="J130" i="6"/>
  <c r="N95" i="6"/>
  <c r="N69" i="6"/>
  <c r="N44" i="6"/>
  <c r="N140" i="6"/>
  <c r="J83" i="6"/>
  <c r="N155" i="6"/>
  <c r="N27" i="6"/>
  <c r="N124" i="6"/>
  <c r="N71" i="6"/>
  <c r="N22" i="6"/>
  <c r="N169" i="6"/>
  <c r="W87" i="25"/>
  <c r="S87" i="25"/>
  <c r="O87" i="25"/>
  <c r="R35" i="70"/>
  <c r="J35" i="70"/>
  <c r="P35" i="70"/>
  <c r="H35" i="70"/>
  <c r="N35" i="70"/>
  <c r="E35" i="70"/>
  <c r="C35" i="70"/>
  <c r="T35" i="70"/>
  <c r="L35" i="70"/>
  <c r="W34" i="25"/>
  <c r="S34" i="25"/>
  <c r="O34" i="25"/>
  <c r="O143" i="24"/>
  <c r="K143" i="24"/>
  <c r="O154" i="24"/>
  <c r="K154" i="24"/>
  <c r="S158" i="24"/>
  <c r="S154" i="24"/>
  <c r="O54" i="24"/>
  <c r="K156" i="24"/>
  <c r="O158" i="24"/>
  <c r="S143" i="24"/>
  <c r="K58" i="24"/>
  <c r="S156" i="24"/>
  <c r="O156" i="24"/>
  <c r="K56" i="24"/>
  <c r="S58" i="24"/>
  <c r="K54" i="24"/>
  <c r="O58" i="24"/>
  <c r="S56" i="24"/>
  <c r="O56" i="24"/>
  <c r="S54" i="24"/>
  <c r="K141" i="24"/>
  <c r="K51" i="24"/>
  <c r="O51" i="24"/>
  <c r="W13" i="25"/>
  <c r="R24" i="24" s="1"/>
  <c r="S13" i="25"/>
  <c r="N24" i="24" s="1"/>
  <c r="O13" i="25"/>
  <c r="J24" i="24" s="1"/>
  <c r="K55" i="1"/>
  <c r="S14" i="24"/>
  <c r="K43" i="5"/>
  <c r="S63" i="5"/>
  <c r="O63" i="5"/>
  <c r="K63" i="5"/>
  <c r="K38" i="5"/>
  <c r="S38" i="5"/>
  <c r="K52" i="1"/>
  <c r="O38" i="5"/>
  <c r="S43" i="5"/>
  <c r="O43" i="5"/>
  <c r="K50" i="1"/>
  <c r="S41" i="5"/>
  <c r="S94" i="5"/>
  <c r="S106" i="5"/>
  <c r="K98" i="5"/>
  <c r="K48" i="1"/>
  <c r="S85" i="5"/>
  <c r="K77" i="5"/>
  <c r="S88" i="5"/>
  <c r="S104" i="5"/>
  <c r="K90" i="5"/>
  <c r="S90" i="5"/>
  <c r="K85" i="5"/>
  <c r="K88" i="5"/>
  <c r="K94" i="5"/>
  <c r="O77" i="5"/>
  <c r="S81" i="5"/>
  <c r="S98" i="5"/>
  <c r="K81" i="5"/>
  <c r="S77" i="5"/>
  <c r="O98" i="5"/>
  <c r="O81" i="5"/>
  <c r="S179" i="24"/>
  <c r="O177" i="24"/>
  <c r="K175" i="24"/>
  <c r="S170" i="24"/>
  <c r="S151" i="24"/>
  <c r="O148" i="24"/>
  <c r="K145" i="24"/>
  <c r="S138" i="24"/>
  <c r="O136" i="24"/>
  <c r="K134" i="24"/>
  <c r="S129" i="24"/>
  <c r="O127" i="24"/>
  <c r="K124" i="24"/>
  <c r="S120" i="24"/>
  <c r="G81" i="24"/>
  <c r="G76" i="24"/>
  <c r="G73" i="24"/>
  <c r="G71" i="24"/>
  <c r="G69" i="24"/>
  <c r="O40" i="25"/>
  <c r="O38" i="25"/>
  <c r="O179" i="24"/>
  <c r="K177" i="24"/>
  <c r="S172" i="24"/>
  <c r="K148" i="24"/>
  <c r="S141" i="24"/>
  <c r="O138" i="24"/>
  <c r="K136" i="24"/>
  <c r="S131" i="24"/>
  <c r="O129" i="24"/>
  <c r="K127" i="24"/>
  <c r="S122" i="24"/>
  <c r="O120" i="24"/>
  <c r="K79" i="24"/>
  <c r="S66" i="24"/>
  <c r="AA38" i="25"/>
  <c r="K179" i="24"/>
  <c r="S175" i="24"/>
  <c r="O172" i="24"/>
  <c r="K151" i="24"/>
  <c r="S145" i="24"/>
  <c r="O141" i="24"/>
  <c r="K138" i="24"/>
  <c r="S134" i="24"/>
  <c r="O131" i="24"/>
  <c r="K129" i="24"/>
  <c r="S124" i="24"/>
  <c r="O122" i="24"/>
  <c r="K120" i="24"/>
  <c r="G79" i="24"/>
  <c r="O66" i="24"/>
  <c r="S177" i="24"/>
  <c r="O175" i="24"/>
  <c r="K172" i="24"/>
  <c r="S168" i="24"/>
  <c r="S148" i="24"/>
  <c r="O145" i="24"/>
  <c r="S136" i="24"/>
  <c r="O134" i="24"/>
  <c r="K131" i="24"/>
  <c r="S127" i="24"/>
  <c r="O124" i="24"/>
  <c r="K122" i="24"/>
  <c r="K81" i="24"/>
  <c r="K76" i="24"/>
  <c r="K73" i="24"/>
  <c r="K71" i="24"/>
  <c r="K66" i="24"/>
  <c r="K19" i="24"/>
  <c r="K35" i="24"/>
  <c r="K44" i="24"/>
  <c r="O49" i="24"/>
  <c r="K61" i="24"/>
  <c r="K64" i="24"/>
  <c r="S98" i="24"/>
  <c r="O21" i="25"/>
  <c r="K16" i="24"/>
  <c r="O19" i="24"/>
  <c r="K37" i="24"/>
  <c r="K47" i="24"/>
  <c r="O61" i="24"/>
  <c r="O64" i="24"/>
  <c r="B52" i="70"/>
  <c r="K36" i="1"/>
  <c r="K42" i="1"/>
  <c r="G66" i="24"/>
  <c r="G61" i="24"/>
  <c r="K42" i="24"/>
  <c r="S16" i="24"/>
  <c r="C10" i="5"/>
  <c r="C7" i="25" s="1"/>
  <c r="C8" i="24"/>
  <c r="B19" i="70"/>
  <c r="K39" i="1"/>
  <c r="K34" i="1"/>
  <c r="AA34" i="1" s="1"/>
  <c r="S64" i="24"/>
  <c r="K40" i="24"/>
  <c r="O16" i="24"/>
  <c r="K14" i="25"/>
  <c r="B51" i="70"/>
  <c r="K44" i="1"/>
  <c r="G64" i="24"/>
  <c r="K49" i="24"/>
  <c r="K33" i="24"/>
  <c r="O14" i="24"/>
  <c r="S61" i="24"/>
  <c r="O47" i="24"/>
  <c r="S19" i="24"/>
  <c r="B41" i="70"/>
  <c r="B26" i="70"/>
  <c r="B28" i="70"/>
  <c r="B27" i="70"/>
  <c r="B42" i="70"/>
  <c r="B44" i="70"/>
  <c r="K27" i="1"/>
  <c r="K29" i="1"/>
  <c r="K25" i="25"/>
  <c r="AA28" i="25"/>
  <c r="AA58" i="25"/>
  <c r="S36" i="25"/>
  <c r="AA47" i="25"/>
  <c r="AA56" i="25"/>
  <c r="O54" i="25"/>
  <c r="O56" i="25"/>
  <c r="O28" i="25"/>
  <c r="W52" i="25"/>
  <c r="W58" i="25"/>
  <c r="W49" i="25"/>
  <c r="AA30" i="25"/>
  <c r="W21" i="25"/>
  <c r="K56" i="25"/>
  <c r="K21" i="25"/>
  <c r="O30" i="25"/>
  <c r="S21" i="25"/>
  <c r="S58" i="25"/>
  <c r="AA54" i="25"/>
  <c r="O52" i="25"/>
  <c r="W47" i="25"/>
  <c r="AA32" i="25"/>
  <c r="AA23" i="25"/>
  <c r="K54" i="25"/>
  <c r="AA36" i="25"/>
  <c r="K23" i="25"/>
  <c r="O58" i="25"/>
  <c r="W54" i="25"/>
  <c r="K52" i="25"/>
  <c r="S47" i="25"/>
  <c r="S32" i="25"/>
  <c r="AA49" i="25"/>
  <c r="O47" i="25"/>
  <c r="O32" i="25"/>
  <c r="AA21" i="25"/>
  <c r="O103" i="25"/>
  <c r="K66" i="25"/>
  <c r="K58" i="25"/>
  <c r="O112" i="24"/>
  <c r="S114" i="24"/>
  <c r="O107" i="24"/>
  <c r="K117" i="24"/>
  <c r="K110" i="24"/>
  <c r="S104" i="24"/>
  <c r="O96" i="24"/>
  <c r="O110" i="24"/>
  <c r="S107" i="24"/>
  <c r="K101" i="24"/>
  <c r="S96" i="24"/>
  <c r="S112" i="24"/>
  <c r="O114" i="24"/>
  <c r="O98" i="24"/>
  <c r="K98" i="24"/>
  <c r="O117" i="24"/>
  <c r="S110" i="24"/>
  <c r="K104" i="24"/>
  <c r="O101" i="24"/>
  <c r="K114" i="24"/>
  <c r="K14" i="24"/>
  <c r="S117" i="24"/>
  <c r="K112" i="24"/>
  <c r="K107" i="24"/>
  <c r="O104" i="24"/>
  <c r="S101" i="24"/>
  <c r="K96" i="24"/>
  <c r="O61" i="5"/>
  <c r="O35" i="5"/>
  <c r="K32" i="5"/>
  <c r="S23" i="5"/>
  <c r="S67" i="5"/>
  <c r="S61" i="5"/>
  <c r="K27" i="5"/>
  <c r="O47" i="5"/>
  <c r="K61" i="5"/>
  <c r="O56" i="5"/>
  <c r="O23" i="5"/>
  <c r="O18" i="5"/>
  <c r="S27" i="5"/>
  <c r="U27" i="5" s="1"/>
  <c r="S65" i="5"/>
  <c r="K35" i="5"/>
  <c r="K47" i="5"/>
  <c r="K29" i="5"/>
  <c r="S72" i="5"/>
  <c r="S35" i="5"/>
  <c r="S32" i="5"/>
  <c r="O67" i="5"/>
  <c r="K41" i="5"/>
  <c r="O29" i="5"/>
  <c r="S47" i="5"/>
  <c r="O27" i="5"/>
  <c r="O65" i="5"/>
  <c r="S56" i="5"/>
  <c r="O32" i="5"/>
  <c r="O41" i="5"/>
  <c r="S29" i="5"/>
  <c r="K23" i="5"/>
  <c r="S18" i="5"/>
  <c r="B53" i="70"/>
  <c r="B37" i="70"/>
  <c r="B25" i="70"/>
  <c r="B17" i="70"/>
  <c r="B14" i="70"/>
  <c r="B30" i="70"/>
  <c r="B46" i="70"/>
  <c r="B39" i="70"/>
  <c r="B16" i="70"/>
  <c r="B32" i="70"/>
  <c r="B48" i="70"/>
  <c r="B49" i="70"/>
  <c r="B33" i="70"/>
  <c r="B23" i="70"/>
  <c r="B15" i="70"/>
  <c r="B18" i="70"/>
  <c r="B34" i="70"/>
  <c r="B50" i="70"/>
  <c r="B43" i="70"/>
  <c r="B20" i="70"/>
  <c r="B36" i="70"/>
  <c r="B45" i="70"/>
  <c r="B29" i="70"/>
  <c r="B21" i="70"/>
  <c r="B22" i="70"/>
  <c r="B38" i="70"/>
  <c r="B31" i="70"/>
  <c r="B47" i="70"/>
  <c r="B24" i="70"/>
  <c r="B40" i="70"/>
  <c r="N54" i="6" l="1"/>
  <c r="X14" i="6"/>
  <c r="W14" i="6" s="1"/>
  <c r="Z130" i="6"/>
  <c r="AB130" i="6"/>
  <c r="X130" i="6"/>
  <c r="W130" i="6" s="1"/>
  <c r="X81" i="6"/>
  <c r="AB81" i="6"/>
  <c r="Z81" i="6"/>
  <c r="Z77" i="6"/>
  <c r="X77" i="6"/>
  <c r="W77" i="6" s="1"/>
  <c r="AB77" i="6"/>
  <c r="X159" i="6"/>
  <c r="W159" i="6" s="1"/>
  <c r="AB159" i="6"/>
  <c r="Z159" i="6"/>
  <c r="AB128" i="6"/>
  <c r="X128" i="6"/>
  <c r="W128" i="6" s="1"/>
  <c r="Z128" i="6"/>
  <c r="X177" i="6"/>
  <c r="Z177" i="6"/>
  <c r="AB177" i="6"/>
  <c r="AB118" i="6"/>
  <c r="Z118" i="6"/>
  <c r="X118" i="6"/>
  <c r="W118" i="6" s="1"/>
  <c r="AB63" i="6"/>
  <c r="Z63" i="6"/>
  <c r="X63" i="6"/>
  <c r="W63" i="6" s="1"/>
  <c r="X136" i="6"/>
  <c r="W136" i="6" s="1"/>
  <c r="Z136" i="6"/>
  <c r="AB136" i="6"/>
  <c r="X95" i="6"/>
  <c r="W95" i="6" s="1"/>
  <c r="AB95" i="6"/>
  <c r="Z95" i="6"/>
  <c r="X93" i="6"/>
  <c r="W93" i="6" s="1"/>
  <c r="AB93" i="6"/>
  <c r="Z93" i="6"/>
  <c r="Z38" i="6"/>
  <c r="X38" i="6"/>
  <c r="W38" i="6" s="1"/>
  <c r="AB38" i="6"/>
  <c r="Z99" i="6"/>
  <c r="AB99" i="6"/>
  <c r="X99" i="6"/>
  <c r="W99" i="6" s="1"/>
  <c r="X208" i="6"/>
  <c r="W208" i="6" s="1"/>
  <c r="Z208" i="6"/>
  <c r="AB208" i="6"/>
  <c r="AB197" i="6"/>
  <c r="Z197" i="6"/>
  <c r="X197" i="6"/>
  <c r="X228" i="6"/>
  <c r="W228" i="6" s="1"/>
  <c r="AB228" i="6"/>
  <c r="Z228" i="6"/>
  <c r="X218" i="6"/>
  <c r="W218" i="6" s="1"/>
  <c r="Z218" i="6"/>
  <c r="AB218" i="6"/>
  <c r="X195" i="6"/>
  <c r="AB195" i="6"/>
  <c r="Z195" i="6"/>
  <c r="AB155" i="6"/>
  <c r="Z155" i="6"/>
  <c r="X155" i="6"/>
  <c r="W155" i="6" s="1"/>
  <c r="X112" i="6"/>
  <c r="W112" i="6" s="1"/>
  <c r="Z112" i="6"/>
  <c r="AB112" i="6"/>
  <c r="Z110" i="6"/>
  <c r="AB110" i="6"/>
  <c r="X110" i="6"/>
  <c r="W110" i="6" s="1"/>
  <c r="AB116" i="6"/>
  <c r="Z116" i="6"/>
  <c r="X116" i="6"/>
  <c r="W116" i="6" s="1"/>
  <c r="AB50" i="6"/>
  <c r="X50" i="6"/>
  <c r="Z50" i="6"/>
  <c r="Z124" i="6"/>
  <c r="AB124" i="6"/>
  <c r="X124" i="6"/>
  <c r="W124" i="6" s="1"/>
  <c r="X101" i="6"/>
  <c r="W101" i="6" s="1"/>
  <c r="Z101" i="6"/>
  <c r="AB101" i="6"/>
  <c r="X27" i="6"/>
  <c r="W27" i="6" s="1"/>
  <c r="Z27" i="6"/>
  <c r="AB27" i="6"/>
  <c r="Z142" i="6"/>
  <c r="AB142" i="6"/>
  <c r="X142" i="6"/>
  <c r="W142" i="6" s="1"/>
  <c r="X20" i="6"/>
  <c r="AB20" i="6"/>
  <c r="Z20" i="6"/>
  <c r="Z122" i="6"/>
  <c r="AB122" i="6"/>
  <c r="X122" i="6"/>
  <c r="W122" i="6" s="1"/>
  <c r="Z140" i="6"/>
  <c r="AB140" i="6"/>
  <c r="X140" i="6"/>
  <c r="W140" i="6" s="1"/>
  <c r="X16" i="6"/>
  <c r="W16" i="6" s="1"/>
  <c r="Z75" i="6"/>
  <c r="X75" i="6"/>
  <c r="W75" i="6" s="1"/>
  <c r="AB75" i="6"/>
  <c r="AB163" i="6"/>
  <c r="X163" i="6"/>
  <c r="W163" i="6" s="1"/>
  <c r="Z163" i="6"/>
  <c r="Z224" i="6"/>
  <c r="AB224" i="6"/>
  <c r="X224" i="6"/>
  <c r="W224" i="6" s="1"/>
  <c r="Z179" i="6"/>
  <c r="AB179" i="6"/>
  <c r="X179" i="6"/>
  <c r="Z205" i="6"/>
  <c r="AB205" i="6"/>
  <c r="X205" i="6"/>
  <c r="X105" i="6"/>
  <c r="W105" i="6" s="1"/>
  <c r="AB105" i="6"/>
  <c r="Z105" i="6"/>
  <c r="X31" i="6"/>
  <c r="W31" i="6" s="1"/>
  <c r="AB31" i="6"/>
  <c r="Z31" i="6"/>
  <c r="Z201" i="6"/>
  <c r="AB201" i="6"/>
  <c r="X201" i="6"/>
  <c r="X234" i="6"/>
  <c r="W234" i="6" s="1"/>
  <c r="AB234" i="6"/>
  <c r="Z234" i="6"/>
  <c r="X134" i="6"/>
  <c r="W134" i="6" s="1"/>
  <c r="Z134" i="6"/>
  <c r="AB134" i="6"/>
  <c r="Z167" i="6"/>
  <c r="X167" i="6"/>
  <c r="W167" i="6" s="1"/>
  <c r="AB167" i="6"/>
  <c r="N48" i="6"/>
  <c r="X173" i="6"/>
  <c r="W173" i="6" s="1"/>
  <c r="Z173" i="6"/>
  <c r="AB173" i="6"/>
  <c r="X59" i="6"/>
  <c r="W59" i="6" s="1"/>
  <c r="Z59" i="6"/>
  <c r="AB59" i="6"/>
  <c r="AB169" i="6"/>
  <c r="X169" i="6"/>
  <c r="W169" i="6" s="1"/>
  <c r="Z169" i="6"/>
  <c r="Z22" i="6"/>
  <c r="AB22" i="6"/>
  <c r="X22" i="6"/>
  <c r="W22" i="6" s="1"/>
  <c r="Z44" i="6"/>
  <c r="AB44" i="6"/>
  <c r="X44" i="6"/>
  <c r="W44" i="6" s="1"/>
  <c r="Z41" i="6"/>
  <c r="X41" i="6"/>
  <c r="W41" i="6" s="1"/>
  <c r="AB41" i="6"/>
  <c r="AB232" i="6"/>
  <c r="X232" i="6"/>
  <c r="W232" i="6" s="1"/>
  <c r="Z232" i="6"/>
  <c r="AB185" i="6"/>
  <c r="X185" i="6"/>
  <c r="Z185" i="6"/>
  <c r="AB214" i="6"/>
  <c r="Z214" i="6"/>
  <c r="X214" i="6"/>
  <c r="W214" i="6" s="1"/>
  <c r="AB238" i="6"/>
  <c r="Z238" i="6"/>
  <c r="X238" i="6"/>
  <c r="W238" i="6" s="1"/>
  <c r="Z87" i="6"/>
  <c r="X87" i="6"/>
  <c r="W87" i="6" s="1"/>
  <c r="AB87" i="6"/>
  <c r="X183" i="6"/>
  <c r="Z183" i="6"/>
  <c r="AB183" i="6"/>
  <c r="Z212" i="6"/>
  <c r="X212" i="6"/>
  <c r="W212" i="6" s="1"/>
  <c r="AB212" i="6"/>
  <c r="Z226" i="6"/>
  <c r="AB226" i="6"/>
  <c r="X226" i="6"/>
  <c r="W226" i="6" s="1"/>
  <c r="AB83" i="6"/>
  <c r="X83" i="6"/>
  <c r="Z83" i="6"/>
  <c r="Z56" i="6"/>
  <c r="X56" i="6"/>
  <c r="W56" i="6" s="1"/>
  <c r="AB56" i="6"/>
  <c r="J48" i="6"/>
  <c r="X47" i="6"/>
  <c r="W47" i="6" s="1"/>
  <c r="AB47" i="6"/>
  <c r="Z47" i="6"/>
  <c r="AB53" i="6"/>
  <c r="J54" i="6"/>
  <c r="X53" i="6"/>
  <c r="W53" i="6" s="1"/>
  <c r="Z53" i="6"/>
  <c r="X24" i="6"/>
  <c r="W24" i="6" s="1"/>
  <c r="AB24" i="6"/>
  <c r="Z24" i="6"/>
  <c r="X69" i="6"/>
  <c r="W69" i="6" s="1"/>
  <c r="AB69" i="6"/>
  <c r="Z69" i="6"/>
  <c r="AB71" i="6"/>
  <c r="Z71" i="6"/>
  <c r="X71" i="6"/>
  <c r="W71" i="6" s="1"/>
  <c r="AB65" i="6"/>
  <c r="X65" i="6"/>
  <c r="W65" i="6" s="1"/>
  <c r="Z65" i="6"/>
  <c r="Z36" i="6"/>
  <c r="AB36" i="6"/>
  <c r="X36" i="6"/>
  <c r="W36" i="6" s="1"/>
  <c r="AB240" i="6"/>
  <c r="X240" i="6"/>
  <c r="W240" i="6" s="1"/>
  <c r="Z240" i="6"/>
  <c r="X191" i="6"/>
  <c r="Z191" i="6"/>
  <c r="AB191" i="6"/>
  <c r="X230" i="6"/>
  <c r="W230" i="6" s="1"/>
  <c r="AB230" i="6"/>
  <c r="Z230" i="6"/>
  <c r="AB236" i="6"/>
  <c r="X236" i="6"/>
  <c r="W236" i="6" s="1"/>
  <c r="Z236" i="6"/>
  <c r="AB150" i="6"/>
  <c r="X150" i="6"/>
  <c r="W150" i="6" s="1"/>
  <c r="Z150" i="6"/>
  <c r="Z189" i="6"/>
  <c r="X189" i="6"/>
  <c r="AB189" i="6"/>
  <c r="S62" i="25"/>
  <c r="P22" i="70"/>
  <c r="H22" i="70"/>
  <c r="N22" i="70"/>
  <c r="E22" i="70"/>
  <c r="T22" i="70"/>
  <c r="L22" i="70"/>
  <c r="C22" i="70"/>
  <c r="R22" i="70"/>
  <c r="J22" i="70"/>
  <c r="N45" i="70"/>
  <c r="E45" i="70"/>
  <c r="T45" i="70"/>
  <c r="L45" i="70"/>
  <c r="R45" i="70"/>
  <c r="J45" i="70"/>
  <c r="P45" i="70"/>
  <c r="H45" i="70"/>
  <c r="C45" i="70"/>
  <c r="R23" i="70"/>
  <c r="J23" i="70"/>
  <c r="P23" i="70"/>
  <c r="H23" i="70"/>
  <c r="N23" i="70"/>
  <c r="E23" i="70"/>
  <c r="C23" i="70"/>
  <c r="L23" i="70"/>
  <c r="T23" i="70"/>
  <c r="T32" i="70"/>
  <c r="L32" i="70"/>
  <c r="R32" i="70"/>
  <c r="J32" i="70"/>
  <c r="P32" i="70"/>
  <c r="H32" i="70"/>
  <c r="E32" i="70"/>
  <c r="N32" i="70"/>
  <c r="C32" i="70"/>
  <c r="P30" i="70"/>
  <c r="H30" i="70"/>
  <c r="N30" i="70"/>
  <c r="E30" i="70"/>
  <c r="T30" i="70"/>
  <c r="L30" i="70"/>
  <c r="R30" i="70"/>
  <c r="J30" i="70"/>
  <c r="C30" i="70"/>
  <c r="N37" i="70"/>
  <c r="E37" i="70"/>
  <c r="T37" i="70"/>
  <c r="L37" i="70"/>
  <c r="R37" i="70"/>
  <c r="J37" i="70"/>
  <c r="P37" i="70"/>
  <c r="C37" i="70"/>
  <c r="H37" i="70"/>
  <c r="R31" i="70"/>
  <c r="J31" i="70"/>
  <c r="P31" i="70"/>
  <c r="H31" i="70"/>
  <c r="N31" i="70"/>
  <c r="E31" i="70"/>
  <c r="T31" i="70"/>
  <c r="C31" i="70"/>
  <c r="L31" i="70"/>
  <c r="N21" i="70"/>
  <c r="E21" i="70"/>
  <c r="T21" i="70"/>
  <c r="L21" i="70"/>
  <c r="C21" i="70"/>
  <c r="R21" i="70"/>
  <c r="J21" i="70"/>
  <c r="H21" i="70"/>
  <c r="P21" i="70"/>
  <c r="T20" i="70"/>
  <c r="L20" i="70"/>
  <c r="C20" i="70"/>
  <c r="R20" i="70"/>
  <c r="J20" i="70"/>
  <c r="P20" i="70"/>
  <c r="H20" i="70"/>
  <c r="N20" i="70"/>
  <c r="E20" i="70"/>
  <c r="P18" i="70"/>
  <c r="H18" i="70"/>
  <c r="N18" i="70"/>
  <c r="E18" i="70"/>
  <c r="T18" i="70"/>
  <c r="L18" i="70"/>
  <c r="C18" i="70"/>
  <c r="J18" i="70"/>
  <c r="R18" i="70"/>
  <c r="N49" i="70"/>
  <c r="E49" i="70"/>
  <c r="T49" i="70"/>
  <c r="L49" i="70"/>
  <c r="R49" i="70"/>
  <c r="J49" i="70"/>
  <c r="P49" i="70"/>
  <c r="H49" i="70"/>
  <c r="C49" i="70"/>
  <c r="R39" i="70"/>
  <c r="J39" i="70"/>
  <c r="P39" i="70"/>
  <c r="H39" i="70"/>
  <c r="N39" i="70"/>
  <c r="E39" i="70"/>
  <c r="C39" i="70"/>
  <c r="T39" i="70"/>
  <c r="L39" i="70"/>
  <c r="N17" i="70"/>
  <c r="E17" i="70"/>
  <c r="T17" i="70"/>
  <c r="L17" i="70"/>
  <c r="C17" i="70"/>
  <c r="R17" i="70"/>
  <c r="J17" i="70"/>
  <c r="P17" i="70"/>
  <c r="H17" i="70"/>
  <c r="T40" i="70"/>
  <c r="L40" i="70"/>
  <c r="R40" i="70"/>
  <c r="J40" i="70"/>
  <c r="P40" i="70"/>
  <c r="H40" i="70"/>
  <c r="N40" i="70"/>
  <c r="C40" i="70"/>
  <c r="E40" i="70"/>
  <c r="P38" i="70"/>
  <c r="H38" i="70"/>
  <c r="N38" i="70"/>
  <c r="E38" i="70"/>
  <c r="T38" i="70"/>
  <c r="L38" i="70"/>
  <c r="R38" i="70"/>
  <c r="J38" i="70"/>
  <c r="C38" i="70"/>
  <c r="N29" i="70"/>
  <c r="E29" i="70"/>
  <c r="T29" i="70"/>
  <c r="L29" i="70"/>
  <c r="R29" i="70"/>
  <c r="J29" i="70"/>
  <c r="P29" i="70"/>
  <c r="H29" i="70"/>
  <c r="C29" i="70"/>
  <c r="R43" i="70"/>
  <c r="J43" i="70"/>
  <c r="P43" i="70"/>
  <c r="H43" i="70"/>
  <c r="N43" i="70"/>
  <c r="E43" i="70"/>
  <c r="L43" i="70"/>
  <c r="C43" i="70"/>
  <c r="T43" i="70"/>
  <c r="R15" i="70"/>
  <c r="J15" i="70"/>
  <c r="P15" i="70"/>
  <c r="H15" i="70"/>
  <c r="N15" i="70"/>
  <c r="E15" i="70"/>
  <c r="T15" i="70"/>
  <c r="L15" i="70"/>
  <c r="C15" i="70"/>
  <c r="T48" i="70"/>
  <c r="L48" i="70"/>
  <c r="R48" i="70"/>
  <c r="J48" i="70"/>
  <c r="P48" i="70"/>
  <c r="H48" i="70"/>
  <c r="E48" i="70"/>
  <c r="C48" i="70"/>
  <c r="N48" i="70"/>
  <c r="P46" i="70"/>
  <c r="H46" i="70"/>
  <c r="N46" i="70"/>
  <c r="E46" i="70"/>
  <c r="T46" i="70"/>
  <c r="L46" i="70"/>
  <c r="C46" i="70"/>
  <c r="J46" i="70"/>
  <c r="R46" i="70"/>
  <c r="N25" i="70"/>
  <c r="E25" i="70"/>
  <c r="T25" i="70"/>
  <c r="L25" i="70"/>
  <c r="R25" i="70"/>
  <c r="J25" i="70"/>
  <c r="H25" i="70"/>
  <c r="P25" i="70"/>
  <c r="C25" i="70"/>
  <c r="T28" i="70"/>
  <c r="L28" i="70"/>
  <c r="R28" i="70"/>
  <c r="J28" i="70"/>
  <c r="P28" i="70"/>
  <c r="H28" i="70"/>
  <c r="E28" i="70"/>
  <c r="C28" i="70"/>
  <c r="N28" i="70"/>
  <c r="T52" i="70"/>
  <c r="L52" i="70"/>
  <c r="R52" i="70"/>
  <c r="J52" i="70"/>
  <c r="P52" i="70"/>
  <c r="H52" i="70"/>
  <c r="N52" i="70"/>
  <c r="E52" i="70"/>
  <c r="C52" i="70"/>
  <c r="T44" i="70"/>
  <c r="L44" i="70"/>
  <c r="R44" i="70"/>
  <c r="J44" i="70"/>
  <c r="P44" i="70"/>
  <c r="H44" i="70"/>
  <c r="C44" i="70"/>
  <c r="N44" i="70"/>
  <c r="E44" i="70"/>
  <c r="P26" i="70"/>
  <c r="H26" i="70"/>
  <c r="N26" i="70"/>
  <c r="E26" i="70"/>
  <c r="T26" i="70"/>
  <c r="L26" i="70"/>
  <c r="R26" i="70"/>
  <c r="C26" i="70"/>
  <c r="J26" i="70"/>
  <c r="R47" i="70"/>
  <c r="J47" i="70"/>
  <c r="P47" i="70"/>
  <c r="H47" i="70"/>
  <c r="N47" i="70"/>
  <c r="E47" i="70"/>
  <c r="T47" i="70"/>
  <c r="C47" i="70"/>
  <c r="L47" i="70"/>
  <c r="P13" i="70"/>
  <c r="H13" i="70"/>
  <c r="N13" i="70"/>
  <c r="T13" i="70"/>
  <c r="L13" i="70"/>
  <c r="R13" i="70"/>
  <c r="J13" i="70"/>
  <c r="C13" i="70"/>
  <c r="T36" i="70"/>
  <c r="L36" i="70"/>
  <c r="R36" i="70"/>
  <c r="J36" i="70"/>
  <c r="P36" i="70"/>
  <c r="H36" i="70"/>
  <c r="N36" i="70"/>
  <c r="C36" i="70"/>
  <c r="E36" i="70"/>
  <c r="P34" i="70"/>
  <c r="H34" i="70"/>
  <c r="N34" i="70"/>
  <c r="E34" i="70"/>
  <c r="T34" i="70"/>
  <c r="L34" i="70"/>
  <c r="J34" i="70"/>
  <c r="C34" i="70"/>
  <c r="R34" i="70"/>
  <c r="N33" i="70"/>
  <c r="E33" i="70"/>
  <c r="T33" i="70"/>
  <c r="L33" i="70"/>
  <c r="R33" i="70"/>
  <c r="J33" i="70"/>
  <c r="P33" i="70"/>
  <c r="H33" i="70"/>
  <c r="C33" i="70"/>
  <c r="T16" i="70"/>
  <c r="L16" i="70"/>
  <c r="C16" i="70"/>
  <c r="R16" i="70"/>
  <c r="J16" i="70"/>
  <c r="P16" i="70"/>
  <c r="H16" i="70"/>
  <c r="E16" i="70"/>
  <c r="N16" i="70"/>
  <c r="P14" i="70"/>
  <c r="H14" i="70"/>
  <c r="N14" i="70"/>
  <c r="E14" i="70"/>
  <c r="T14" i="70"/>
  <c r="L14" i="70"/>
  <c r="C14" i="70"/>
  <c r="J14" i="70"/>
  <c r="R14" i="70"/>
  <c r="N53" i="70"/>
  <c r="E53" i="70"/>
  <c r="T53" i="70"/>
  <c r="L53" i="70"/>
  <c r="R53" i="70"/>
  <c r="J53" i="70"/>
  <c r="H53" i="70"/>
  <c r="P53" i="70"/>
  <c r="C53" i="70"/>
  <c r="P42" i="70"/>
  <c r="H42" i="70"/>
  <c r="N42" i="70"/>
  <c r="E42" i="70"/>
  <c r="T42" i="70"/>
  <c r="L42" i="70"/>
  <c r="R42" i="70"/>
  <c r="J42" i="70"/>
  <c r="C42" i="70"/>
  <c r="N41" i="70"/>
  <c r="E41" i="70"/>
  <c r="T41" i="70"/>
  <c r="L41" i="70"/>
  <c r="R41" i="70"/>
  <c r="J41" i="70"/>
  <c r="H41" i="70"/>
  <c r="C41" i="70"/>
  <c r="P41" i="70"/>
  <c r="R51" i="70"/>
  <c r="J51" i="70"/>
  <c r="P51" i="70"/>
  <c r="H51" i="70"/>
  <c r="N51" i="70"/>
  <c r="E51" i="70"/>
  <c r="C51" i="70"/>
  <c r="T51" i="70"/>
  <c r="L51" i="70"/>
  <c r="R19" i="70"/>
  <c r="J19" i="70"/>
  <c r="P19" i="70"/>
  <c r="H19" i="70"/>
  <c r="N19" i="70"/>
  <c r="E19" i="70"/>
  <c r="C19" i="70"/>
  <c r="T19" i="70"/>
  <c r="L19" i="70"/>
  <c r="T24" i="70"/>
  <c r="L24" i="70"/>
  <c r="R24" i="70"/>
  <c r="J24" i="70"/>
  <c r="P24" i="70"/>
  <c r="H24" i="70"/>
  <c r="N24" i="70"/>
  <c r="C24" i="70"/>
  <c r="E24" i="70"/>
  <c r="P50" i="70"/>
  <c r="H50" i="70"/>
  <c r="N50" i="70"/>
  <c r="E50" i="70"/>
  <c r="T50" i="70"/>
  <c r="L50" i="70"/>
  <c r="J50" i="70"/>
  <c r="R50" i="70"/>
  <c r="C50" i="70"/>
  <c r="R27" i="70"/>
  <c r="J27" i="70"/>
  <c r="P27" i="70"/>
  <c r="H27" i="70"/>
  <c r="N27" i="70"/>
  <c r="E27" i="70"/>
  <c r="L27" i="70"/>
  <c r="C27" i="70"/>
  <c r="T27" i="70"/>
  <c r="AA103" i="25"/>
  <c r="S103" i="25"/>
  <c r="W103" i="25"/>
  <c r="K103" i="25"/>
  <c r="W101" i="25"/>
  <c r="S17" i="25"/>
  <c r="K99" i="25"/>
  <c r="AA97" i="25"/>
  <c r="S97" i="25"/>
  <c r="W97" i="25"/>
  <c r="O97" i="25"/>
  <c r="AA17" i="25"/>
  <c r="K92" i="25"/>
  <c r="K62" i="25"/>
  <c r="W62" i="25"/>
  <c r="O62" i="25"/>
  <c r="AA64" i="25"/>
  <c r="O17" i="25"/>
  <c r="O66" i="25"/>
  <c r="S66" i="25"/>
  <c r="W17" i="25"/>
  <c r="S80" i="25"/>
  <c r="AA90" i="25"/>
  <c r="W90" i="25"/>
  <c r="AA80" i="25"/>
  <c r="W66" i="25"/>
  <c r="O64" i="25"/>
  <c r="K97" i="25"/>
  <c r="AA74" i="25"/>
  <c r="K90" i="25"/>
  <c r="AA68" i="25"/>
  <c r="AA94" i="25"/>
  <c r="W74" i="25"/>
  <c r="O94" i="25"/>
  <c r="K74" i="25"/>
  <c r="O101" i="25"/>
  <c r="K80" i="25"/>
  <c r="S54" i="25"/>
  <c r="S92" i="25"/>
  <c r="O72" i="25"/>
  <c r="AA99" i="25"/>
  <c r="W78" i="25"/>
  <c r="O99" i="25"/>
  <c r="K78" i="25"/>
  <c r="S76" i="25"/>
  <c r="O68" i="25"/>
  <c r="AA70" i="25"/>
  <c r="W64" i="25"/>
  <c r="S90" i="25"/>
  <c r="K94" i="25"/>
  <c r="AA72" i="25"/>
  <c r="K76" i="25"/>
  <c r="AA66" i="25"/>
  <c r="O36" i="25"/>
  <c r="AA34" i="25"/>
  <c r="S52" i="25"/>
  <c r="W70" i="25"/>
  <c r="S64" i="25"/>
  <c r="O76" i="25"/>
  <c r="K68" i="25"/>
  <c r="S70" i="25"/>
  <c r="K17" i="25"/>
  <c r="K47" i="25"/>
  <c r="W36" i="25"/>
  <c r="W92" i="25"/>
  <c r="S72" i="25"/>
  <c r="S49" i="25"/>
  <c r="S101" i="25"/>
  <c r="O80" i="25"/>
  <c r="O70" i="25"/>
  <c r="K64" i="25"/>
  <c r="AA52" i="25"/>
  <c r="K49" i="25"/>
  <c r="AA92" i="25"/>
  <c r="W72" i="25"/>
  <c r="O90" i="25"/>
  <c r="S99" i="25"/>
  <c r="O78" i="25"/>
  <c r="S94" i="25"/>
  <c r="O74" i="25"/>
  <c r="W99" i="25"/>
  <c r="S78" i="25"/>
  <c r="AA76" i="25"/>
  <c r="W68" i="25"/>
  <c r="W94" i="25"/>
  <c r="S74" i="25"/>
  <c r="K101" i="25"/>
  <c r="AA78" i="25"/>
  <c r="K70" i="25"/>
  <c r="AA62" i="25"/>
  <c r="AA101" i="25"/>
  <c r="W80" i="25"/>
  <c r="W56" i="25"/>
  <c r="O92" i="25"/>
  <c r="K72" i="25"/>
  <c r="S56" i="25"/>
  <c r="O49" i="25"/>
  <c r="W76" i="25"/>
  <c r="S68" i="25"/>
  <c r="AA48" i="1"/>
  <c r="AC48" i="1"/>
  <c r="AC34" i="1"/>
  <c r="AE34" i="1" s="1"/>
  <c r="AG34" i="1" s="1"/>
  <c r="L6" i="70" l="1"/>
  <c r="P6" i="70"/>
  <c r="E6" i="70"/>
  <c r="T6" i="70"/>
  <c r="J6" i="70"/>
  <c r="N6" i="70"/>
  <c r="R6" i="70"/>
  <c r="H6" i="70"/>
  <c r="AD177" i="6"/>
  <c r="AD191" i="6"/>
  <c r="AD201" i="6"/>
  <c r="AD179" i="6"/>
  <c r="AD189" i="6"/>
  <c r="AD236" i="6"/>
  <c r="AF236" i="6" s="1"/>
  <c r="AD87" i="6"/>
  <c r="AF87" i="6" s="1"/>
  <c r="AD75" i="6"/>
  <c r="AF75" i="6" s="1"/>
  <c r="AD122" i="6"/>
  <c r="AF122" i="6" s="1"/>
  <c r="AD27" i="6"/>
  <c r="AF27" i="6" s="1"/>
  <c r="AD110" i="6"/>
  <c r="AF110" i="6" s="1"/>
  <c r="AD208" i="6"/>
  <c r="AF208" i="6" s="1"/>
  <c r="AD53" i="6"/>
  <c r="AD99" i="6"/>
  <c r="AF99" i="6" s="1"/>
  <c r="AD130" i="6"/>
  <c r="AF130" i="6" s="1"/>
  <c r="AD183" i="6"/>
  <c r="AD134" i="6"/>
  <c r="AF134" i="6" s="1"/>
  <c r="AD205" i="6"/>
  <c r="AD140" i="6"/>
  <c r="AF140" i="6" s="1"/>
  <c r="AD24" i="6"/>
  <c r="AF24" i="6" s="1"/>
  <c r="AD226" i="6"/>
  <c r="AF226" i="6" s="1"/>
  <c r="AD36" i="6"/>
  <c r="AF36" i="6" s="1"/>
  <c r="AD65" i="6"/>
  <c r="AF65" i="6" s="1"/>
  <c r="AD185" i="6"/>
  <c r="AD41" i="6"/>
  <c r="AF41" i="6" s="1"/>
  <c r="AD44" i="6"/>
  <c r="AF44" i="6" s="1"/>
  <c r="AD59" i="6"/>
  <c r="AF59" i="6" s="1"/>
  <c r="AD31" i="6"/>
  <c r="AF31" i="6" s="1"/>
  <c r="AD224" i="6"/>
  <c r="AF224" i="6" s="1"/>
  <c r="AD163" i="6"/>
  <c r="AF163" i="6" s="1"/>
  <c r="AD20" i="6"/>
  <c r="AF20" i="6" s="1"/>
  <c r="AD101" i="6"/>
  <c r="AF101" i="6" s="1"/>
  <c r="AD124" i="6"/>
  <c r="AF124" i="6" s="1"/>
  <c r="AD50" i="6"/>
  <c r="AD155" i="6"/>
  <c r="AF155" i="6" s="1"/>
  <c r="AD218" i="6"/>
  <c r="AF218" i="6" s="1"/>
  <c r="AD228" i="6"/>
  <c r="AF228" i="6" s="1"/>
  <c r="AD197" i="6"/>
  <c r="AD136" i="6"/>
  <c r="AF136" i="6" s="1"/>
  <c r="AD118" i="6"/>
  <c r="AF118" i="6" s="1"/>
  <c r="AD159" i="6"/>
  <c r="AF159" i="6" s="1"/>
  <c r="AD230" i="6"/>
  <c r="AF230" i="6" s="1"/>
  <c r="AD71" i="6"/>
  <c r="AF71" i="6" s="1"/>
  <c r="AD47" i="6"/>
  <c r="AF47" i="6" s="1"/>
  <c r="AD83" i="6"/>
  <c r="AD212" i="6"/>
  <c r="AF212" i="6" s="1"/>
  <c r="AD232" i="6"/>
  <c r="AF232" i="6" s="1"/>
  <c r="AD22" i="6"/>
  <c r="AF22" i="6" s="1"/>
  <c r="AD169" i="6"/>
  <c r="AF169" i="6" s="1"/>
  <c r="AD173" i="6"/>
  <c r="AF173" i="6" s="1"/>
  <c r="AD167" i="6"/>
  <c r="AF167" i="6" s="1"/>
  <c r="AD105" i="6"/>
  <c r="AF105" i="6" s="1"/>
  <c r="AD142" i="6"/>
  <c r="AF142" i="6" s="1"/>
  <c r="AD116" i="6"/>
  <c r="AF116" i="6" s="1"/>
  <c r="AD112" i="6"/>
  <c r="AF112" i="6" s="1"/>
  <c r="AD38" i="6"/>
  <c r="AF38" i="6" s="1"/>
  <c r="AD93" i="6"/>
  <c r="AF93" i="6" s="1"/>
  <c r="AD69" i="6"/>
  <c r="AF69" i="6" s="1"/>
  <c r="AD214" i="6"/>
  <c r="AF214" i="6" s="1"/>
  <c r="W20" i="6"/>
  <c r="X242" i="6"/>
  <c r="AD63" i="6"/>
  <c r="AF63" i="6" s="1"/>
  <c r="AD150" i="6"/>
  <c r="AF150" i="6" s="1"/>
  <c r="AD240" i="6"/>
  <c r="AF240" i="6" s="1"/>
  <c r="AD56" i="6"/>
  <c r="AF56" i="6" s="1"/>
  <c r="AD238" i="6"/>
  <c r="AD234" i="6"/>
  <c r="AF234" i="6" s="1"/>
  <c r="AD195" i="6"/>
  <c r="AD95" i="6"/>
  <c r="AF95" i="6" s="1"/>
  <c r="AD128" i="6"/>
  <c r="AF128" i="6" s="1"/>
  <c r="AD77" i="6"/>
  <c r="AF77" i="6" s="1"/>
  <c r="AD81" i="6"/>
  <c r="AE48" i="1"/>
  <c r="C248" i="6" l="1"/>
  <c r="W242" i="6"/>
  <c r="X246" i="6"/>
  <c r="A247" i="6" s="1"/>
  <c r="O85" i="24" l="1"/>
  <c r="K85" i="24"/>
  <c r="S85" i="24"/>
  <c r="K87" i="24" l="1"/>
  <c r="O87" i="24" l="1"/>
  <c r="S94" i="24"/>
  <c r="K94" i="24" l="1"/>
  <c r="O94" i="24"/>
  <c r="O89" i="24"/>
  <c r="S89" i="24"/>
  <c r="S87" i="24"/>
  <c r="K89" i="24"/>
  <c r="K91" i="24"/>
  <c r="O91" i="24" l="1"/>
  <c r="K183" i="24"/>
  <c r="S91" i="24"/>
  <c r="S42" i="25"/>
  <c r="O183" i="24"/>
  <c r="S29" i="24"/>
  <c r="O42" i="25" l="1"/>
  <c r="AA40" i="25"/>
  <c r="K29" i="24"/>
  <c r="O29" i="24"/>
  <c r="S183" i="24"/>
  <c r="AA42" i="25"/>
  <c r="W42" i="25"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<sst xmlns="http://schemas.openxmlformats.org/spreadsheetml/2006/main" count="11069" uniqueCount="1779">
  <si>
    <t>Background</t>
  </si>
  <si>
    <t>This workbook provides detailed information on the Business Rates Income for 2019-20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Currently, many local authorities' audit of accounts are not yet complete, and so we have published data based on their provisional (unaudited) accounts that have been submitted to MHCLG where final data are not yet available (P indicates provisional data; F indicates final post-audit data). As at the 1 September 2022, we had received 269 final returns.</t>
  </si>
  <si>
    <t>Our intention is to provide a revised set of data when more outstanding audits are complete.  We do not expect significant changes to the data.</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</si>
  <si>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</si>
  <si>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</si>
  <si>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</si>
  <si>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</si>
  <si>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</si>
  <si>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</si>
  <si>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DA Summary</t>
  </si>
  <si>
    <t>Part 2 Individual Designated Area data for each local authority.</t>
  </si>
  <si>
    <t>Part 3 –</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</si>
  <si>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</si>
  <si>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</si>
  <si>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</si>
  <si>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</si>
  <si>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</si>
  <si>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</si>
  <si>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 xml:space="preserve">Definitions and uses of the data are described in the 2019-20 NNDR3 Statistical Release on the Department’s website </t>
  </si>
  <si>
    <t>Data Collection and quality</t>
  </si>
  <si>
    <t xml:space="preserve">NNDR3 forms were completed on behalf of 317 billing authorities in England to show their outturn figures for national non-domestic rates that they collected in 2019-20. Figures are subjected to rigorous pre-defined validation tests both within the form itself, while the form is being completed by the authority and also by MHCLG as the data are received and stored.  </t>
  </si>
  <si>
    <t>Public Enquiries</t>
  </si>
  <si>
    <t>For enquiries about these data please contact: nndr.statistics@communities.gov.uk</t>
  </si>
  <si>
    <r>
      <rPr>
        <b/>
        <sz val="10"/>
        <rFont val="Arial"/>
        <family val="2"/>
      </rPr>
      <t>Next update</t>
    </r>
    <r>
      <rPr>
        <sz val="10"/>
        <rFont val="Arial"/>
        <family val="2"/>
      </rPr>
      <t>: 2020-21 NNDR3 data November 2021</t>
    </r>
  </si>
  <si>
    <t xml:space="preserve"> </t>
  </si>
  <si>
    <t>NATIONAL NON-DOMESTIC RATES RETURN - NNDR3</t>
  </si>
  <si>
    <t xml:space="preserve"> 2019-20</t>
  </si>
  <si>
    <t xml:space="preserve">Select your local authority's name from this list: </t>
  </si>
  <si>
    <t xml:space="preserve">PART 1: NON-DOMESTIC RATING INCOME </t>
  </si>
  <si>
    <t>COLLECTIBLE RATES</t>
  </si>
  <si>
    <t>£</t>
  </si>
  <si>
    <t xml:space="preserve">1. Net amount receivable from rate payers after taking account of transitional adjustments, empty property rate, mandatory and discretionary reliefs and accounting adjustments </t>
  </si>
  <si>
    <t>TRANSITIONAL PROTECTION PAYMENTS</t>
  </si>
  <si>
    <t>2. Sums due to the authority</t>
  </si>
  <si>
    <t xml:space="preserve">3. Sums due from the authority </t>
  </si>
  <si>
    <t>COST OF COLLECTION (See Note A)</t>
  </si>
  <si>
    <t>4. Cost of collection formula</t>
  </si>
  <si>
    <t>Whole £ figures only checking</t>
  </si>
  <si>
    <t>5. Legal costs</t>
  </si>
  <si>
    <t>6. Allowance for cost of collection</t>
  </si>
  <si>
    <t>SPECIAL AUTHORITY DEDUCTIONS</t>
  </si>
  <si>
    <t>7. City of London offset</t>
  </si>
  <si>
    <t xml:space="preserve">DISREGARDED AMOUNTS </t>
  </si>
  <si>
    <t>8. Amounts retained in respect of Designated Areas</t>
  </si>
  <si>
    <t>9. Amounts retained in respect of Renewable Energy Schemes
(See Note B)</t>
  </si>
  <si>
    <t xml:space="preserve">of which: </t>
  </si>
  <si>
    <t>10. sums retained by billing authority</t>
  </si>
  <si>
    <t>11. sums retained by major precepting authority</t>
  </si>
  <si>
    <t>12. Amount retained in respect of Shale Gas Schemes (see Note C)</t>
  </si>
  <si>
    <t xml:space="preserve">NON-DOMESTIC RATING INCOME </t>
  </si>
  <si>
    <t>13. Line 1 plus line 2, minus lines 3, 6 - 9 and 12</t>
  </si>
  <si>
    <t>PART 2: COLLECTIBLE RATES AND DISREGARDED AMOUNTS</t>
  </si>
  <si>
    <t>Column 1</t>
  </si>
  <si>
    <t>Column 2</t>
  </si>
  <si>
    <t>Column 3</t>
  </si>
  <si>
    <t>BA Area (exc. Designated Areas)</t>
  </si>
  <si>
    <t>Designated Areas</t>
  </si>
  <si>
    <t>Total
(All BA Area)</t>
  </si>
  <si>
    <t>NET RATES PAYABLE BY RATEPAYERS</t>
  </si>
  <si>
    <t>1. Sum payable by rate payers after taking account of transitional adjustments, empty property rate, mandatory and discretionary reliefs</t>
  </si>
  <si>
    <t>INTEREST</t>
  </si>
  <si>
    <t>2. (Less) Interest paid on refunds to ratepayers</t>
  </si>
  <si>
    <t>ACCOUNTING ADJUSTMENTS</t>
  </si>
  <si>
    <t>Losses On Collection</t>
  </si>
  <si>
    <t>3. Write-offs charged to the allowance for non-collection</t>
  </si>
  <si>
    <t>4. Add/(Less): any sums written off or written back during year in excess of the allowance for non-collection</t>
  </si>
  <si>
    <t>5. Add/(Less): change in allowance for non collection</t>
  </si>
  <si>
    <t>Provision for alteration of lists and appeals</t>
  </si>
  <si>
    <t xml:space="preserve">6. Add: RV list amendments charged against the 2010 List regarding </t>
  </si>
  <si>
    <t>the provision for alteration of lists and appeals</t>
  </si>
  <si>
    <t xml:space="preserve">7. Add: RV list amendments charged against the 2017 List regarding </t>
  </si>
  <si>
    <t>8. Add/(Less): changes in provision for alteration of lists and appeals: 2010 list</t>
  </si>
  <si>
    <t>9. Add/(Less): changes in provision for alteration of lists and appeals: 2017 list</t>
  </si>
  <si>
    <t xml:space="preserve">COLLECTIBLE RATES </t>
  </si>
  <si>
    <t>10. Net Rates payable less accounting adjustments</t>
  </si>
  <si>
    <t>PART 2A DESIGNATED AREAS</t>
  </si>
  <si>
    <t>Total</t>
  </si>
  <si>
    <t>Total All BA Area</t>
  </si>
  <si>
    <t>11. Net Rates Payable less accounting adjustments</t>
  </si>
  <si>
    <r>
      <t>DISRERGARDED AMOUNTS</t>
    </r>
    <r>
      <rPr>
        <sz val="12"/>
        <rFont val="Arial"/>
        <family val="2"/>
      </rPr>
      <t xml:space="preserve"> </t>
    </r>
  </si>
  <si>
    <t>12. Renewable Energy</t>
  </si>
  <si>
    <t>13. Shale Gas</t>
  </si>
  <si>
    <t xml:space="preserve">14. Transitional Protection Payment </t>
  </si>
  <si>
    <t xml:space="preserve">15. Baseline </t>
  </si>
  <si>
    <t>Total Designated Area</t>
  </si>
  <si>
    <t>16. Total Disregarded Amounts</t>
  </si>
  <si>
    <t>ENTERPRISE ZONES IN 100% PILOT AREAS</t>
  </si>
  <si>
    <t>17. Enterprise Zone Qualifying Relief (S31 grants in 100% pilot areas)</t>
  </si>
  <si>
    <t>DEDUCTIONS FROM CENTRAL SHARE</t>
  </si>
  <si>
    <t>18. Enterprise Zone Qualifying Relief (Deduction from Central Share)</t>
  </si>
  <si>
    <t>GROWTH PILOT AREAS</t>
  </si>
  <si>
    <t>19. Non domestic rating income (for the purpose of additional growth calculations</t>
  </si>
  <si>
    <t>20. Growth baseline</t>
  </si>
  <si>
    <t>21. Additional Growth in 'Growth Pilot' Area</t>
  </si>
  <si>
    <t>PORT OF BRISTOL</t>
  </si>
  <si>
    <t>22. In respect of Port of Bristol</t>
  </si>
  <si>
    <t>23. Total Deductions</t>
  </si>
  <si>
    <r>
      <t>DEBTORS AND PRE-PAYMENTS</t>
    </r>
    <r>
      <rPr>
        <sz val="12"/>
        <rFont val="Arial"/>
        <family val="2"/>
      </rPr>
      <t xml:space="preserve"> (See Note D)</t>
    </r>
  </si>
  <si>
    <t>24. Sums outstanding from ratepayers (debtors)</t>
  </si>
  <si>
    <t>25. Sums owed to ratepayers</t>
  </si>
  <si>
    <t>COLLECTABLE RATES</t>
  </si>
  <si>
    <t>DISREGARDED AMOUNTS</t>
  </si>
  <si>
    <t>EZ RELIEF</t>
  </si>
  <si>
    <t>Total Designated Area value</t>
  </si>
  <si>
    <t>All figures must be entered in whole £</t>
  </si>
  <si>
    <t>A</t>
  </si>
  <si>
    <t>B</t>
  </si>
  <si>
    <t>Designated Area</t>
  </si>
  <si>
    <t xml:space="preserve">Net amount receivable from rate payers after taking account of transitional adjustments, empty property rate, mandatory and discretionary reliefs and accounting adjustments </t>
  </si>
  <si>
    <t xml:space="preserve"> Renewable Energy</t>
  </si>
  <si>
    <t>Shale Gas</t>
  </si>
  <si>
    <t xml:space="preserve">Transitional Protection Payment  </t>
  </si>
  <si>
    <t>Baseline</t>
  </si>
  <si>
    <t>Total Disregarded Amounts</t>
  </si>
  <si>
    <t>Relief Given to Case A Hereditaments</t>
  </si>
  <si>
    <t>Compensation Due</t>
  </si>
  <si>
    <t>n/a</t>
  </si>
  <si>
    <t>PART 3: GROSS RATES PAYABLE AND RELIEFS</t>
  </si>
  <si>
    <t>BA Area (exc. Designated Areas)
(exc. NDD &amp; EZ)</t>
  </si>
  <si>
    <t>Error Checking</t>
  </si>
  <si>
    <t>GROSS RATES PAYABLE (See note F)</t>
  </si>
  <si>
    <t>1. Gross Rates Payable in respect of 2019-20 liability</t>
  </si>
  <si>
    <t>2. Adjustments to gross rates payable in respect of previous years</t>
  </si>
  <si>
    <t>TRANSITIONAL ARRANGEMENTS (See Note G)</t>
  </si>
  <si>
    <t>3. Revenue foregone in respect of 2019-20 liability</t>
  </si>
  <si>
    <t>4. Revenue foregone in respect of previous years' liability</t>
  </si>
  <si>
    <t>5. Additional income received in respect of 2019-20 liability</t>
  </si>
  <si>
    <t>6. Additional income received in respect of previous years' liability</t>
  </si>
  <si>
    <t>7. Net cost of transitional arrangments</t>
  </si>
  <si>
    <t>MANDATORY RELIEFS (See Note H)</t>
  </si>
  <si>
    <t>Small Business Rate Relief</t>
  </si>
  <si>
    <t>8. Amount of relief in respect of 2019-20 liability</t>
  </si>
  <si>
    <t>of which:</t>
  </si>
  <si>
    <t xml:space="preserve">9.  relief on existing properties where a </t>
  </si>
  <si>
    <t>2nd property is occupied</t>
  </si>
  <si>
    <t>10. Adjustments to relief provided in respect of previous years</t>
  </si>
  <si>
    <t>11. adjustments in respect of 2013-14 to 2016-17</t>
  </si>
  <si>
    <t>11a. adjustments to relief on existing properties where a 2nd property is occupied in respect of 2013-14 to 2016-17</t>
  </si>
  <si>
    <t>12. adjustments in respect of 2017-18 to 2018-19</t>
  </si>
  <si>
    <t>12a. adjustments to relief on existing properties where a 2nd property is occupied in respect of 2017-18 to 2018-19</t>
  </si>
  <si>
    <t>13. Additional yield from the small business supplement in 2019-20</t>
  </si>
  <si>
    <t>14. Adjustments to the yield from the small business supplement in respect of previous years</t>
  </si>
  <si>
    <t>Charitable occupation</t>
  </si>
  <si>
    <t>15. Amount of relief in respect of 2019-20 liability</t>
  </si>
  <si>
    <t>16. Adjustments to amount of relief provided in respect of previous years</t>
  </si>
  <si>
    <t>Community Amateur Sports Clubs (CASCs)</t>
  </si>
  <si>
    <t>17. Amount of relief in respect of 2019-20 liability</t>
  </si>
  <si>
    <t>18. Adjustments to amount of relief provided in respect of previous years</t>
  </si>
  <si>
    <t>Rural rate relief</t>
  </si>
  <si>
    <t>19. Amount of relief in respect of 2019-20 liability</t>
  </si>
  <si>
    <t>20. Adjustments to amount of relief provided in respect of previous years</t>
  </si>
  <si>
    <t>Telecoms Relief (see Note I)</t>
  </si>
  <si>
    <t>21. Amount of relief in respect of 2019-20 liability</t>
  </si>
  <si>
    <t>22. Adjustments to amount of relief provided in</t>
  </si>
  <si>
    <t>respect of previous years</t>
  </si>
  <si>
    <t>23. TOTAL MANDATORY RELIEFS</t>
  </si>
  <si>
    <t>UNOCCUPIED PROPERTY (See Note J)</t>
  </si>
  <si>
    <t>Partially occupied hereditaments</t>
  </si>
  <si>
    <t>24. Amount of relief in respect of 2019-20 liability</t>
  </si>
  <si>
    <t>25. Adjustments to amount of relief provided in respect of previous years</t>
  </si>
  <si>
    <t>Empty premises</t>
  </si>
  <si>
    <t>26. Amount of relief in respect of 2019-20 liability</t>
  </si>
  <si>
    <t>27. Adjustments to amount of relief provided in respect of previous years</t>
  </si>
  <si>
    <t>28. TOTAL UNOCCUPIED PROPERTY "RELIEF"</t>
  </si>
  <si>
    <t>DISCRETIONARY RELIEFS (UNFUNDED) (See Note K)</t>
  </si>
  <si>
    <t>29. Amount of relief in respect of 2019-20 liability</t>
  </si>
  <si>
    <t>30. Adjustments to amount of relief provided in respect of previous years</t>
  </si>
  <si>
    <t>Non-profit making bodies</t>
  </si>
  <si>
    <t>31. Amount of relief in respect of 2019-20 liability</t>
  </si>
  <si>
    <t>32. Adjustments to amount of relief provided in respect of previous years</t>
  </si>
  <si>
    <t>33. Amount of relief in respect of 2019-20 liability</t>
  </si>
  <si>
    <t>34. Adjustments to amount of relief provided in respect of previous years</t>
  </si>
  <si>
    <t>Rural shops etc</t>
  </si>
  <si>
    <t>35. Amount of relief in respect of 2019-20 liability</t>
  </si>
  <si>
    <t>36. Adjustments to amount of relief provided in respect of previous years</t>
  </si>
  <si>
    <t>Small rural businesses</t>
  </si>
  <si>
    <t>37. Amount of relief in respect of 2019-20 liability</t>
  </si>
  <si>
    <t>38. Adjustments to amount of relief provided in respect of previous years</t>
  </si>
  <si>
    <t>Other ratepayers</t>
  </si>
  <si>
    <t>39. Amount of relief in respect of 2019-20 liability</t>
  </si>
  <si>
    <t>40. Adjustments to amount of relief provided in respect of previous years</t>
  </si>
  <si>
    <t>41. Relief given to Case A hereditaments</t>
  </si>
  <si>
    <t>42. Relief given to Case B hereditaments</t>
  </si>
  <si>
    <t>43. TOTAL DISCRETIONARY RELIEFS (UNFUNDED)</t>
  </si>
  <si>
    <t>DISCRETIONARY RELIEFS FUNDED THROUGH SECTION 31 GRANT (See Note L)</t>
  </si>
  <si>
    <t>"New Empty" properties</t>
  </si>
  <si>
    <t>44. Adjustments to amount of relief provided in</t>
  </si>
  <si>
    <t>"Long-term empty" properties</t>
  </si>
  <si>
    <t>45. Adjustments to amount of relief provided in</t>
  </si>
  <si>
    <t>Retail Relief</t>
  </si>
  <si>
    <t>46. Adjustments to amount of relief provided in</t>
  </si>
  <si>
    <t>Flooding relief</t>
  </si>
  <si>
    <t>47. Amount of relief in respect of 2019-20 liability</t>
  </si>
  <si>
    <t>48. Adjustments to amount of relief provided in</t>
  </si>
  <si>
    <t>In lieu of Transitional Relief</t>
  </si>
  <si>
    <t>49. Adjustments to amount of relief provided in</t>
  </si>
  <si>
    <t>50. Amount of relief in respect of 2019-20 liability</t>
  </si>
  <si>
    <t>51. Adjustments to amount of relief provided in</t>
  </si>
  <si>
    <t>Local Newspaper Temporary Relief</t>
  </si>
  <si>
    <t>52. Amount of relief in respect of 2019-20 liability</t>
  </si>
  <si>
    <t>53. Adjustments to amount of relief provided in</t>
  </si>
  <si>
    <t>Supporting Small Business Relief</t>
  </si>
  <si>
    <t>54. Amount of relief in respect of 2019-20 liability</t>
  </si>
  <si>
    <t>55. Adjustments to amount of relief provided in</t>
  </si>
  <si>
    <t>Discretionary Scheme Relief</t>
  </si>
  <si>
    <t>56. Amount of relief in respect of 2019-20 liability</t>
  </si>
  <si>
    <t>= threshold value</t>
  </si>
  <si>
    <t>57. Adjustments to amount of relief provided in</t>
  </si>
  <si>
    <t>Pub Relief (where RV is less than £100,000)</t>
  </si>
  <si>
    <t>58. Adjustments to amount of relief provided in</t>
  </si>
  <si>
    <t>Retail discount</t>
  </si>
  <si>
    <t>59. Amount of relief in respect of 2019-20 liability</t>
  </si>
  <si>
    <t>60. TOTAL DISCRETIONARY RELIEF (FUNDED S.31)</t>
  </si>
  <si>
    <t>HARDSHIP RELIEF</t>
  </si>
  <si>
    <t>61. Amount of relief in respect of 2019-20 liability</t>
  </si>
  <si>
    <t>62. Adjustments to amount of relief provided in respect of previous years</t>
  </si>
  <si>
    <t>63. TOTAL HARDSHIP RELIEF</t>
  </si>
  <si>
    <t>RECONCILIATION</t>
  </si>
  <si>
    <t>Gross Rates Payable by Ratepayers</t>
  </si>
  <si>
    <t>(Less):</t>
  </si>
  <si>
    <t>Transitional Relief</t>
  </si>
  <si>
    <t>Mandatory Reliefs</t>
  </si>
  <si>
    <t>Unoccupied Property Relief</t>
  </si>
  <si>
    <t>Discretionary Reliefs (unfunded)</t>
  </si>
  <si>
    <t>Discretionary Reliefs (funded through S.31 grant)</t>
  </si>
  <si>
    <t>Hardship Relief</t>
  </si>
  <si>
    <t>Total Cost of Reliefs</t>
  </si>
  <si>
    <t>Net Rates Payable by Ratepayers</t>
  </si>
  <si>
    <t>Check : to be hidden</t>
  </si>
  <si>
    <t>PART 4A: TRANSITIONAL PROTECTION PAYMENTS</t>
  </si>
  <si>
    <t>1. Transitional protection payment due to (+) / from (-) the authority for 2019-20</t>
  </si>
  <si>
    <t>2. Payment on account received by authority (+), or paid by the authority (-) (based on NNDR1 2019-20)</t>
  </si>
  <si>
    <t xml:space="preserve">3. Sum due to (+) / from (-) authority (line 1 minus line 2) </t>
  </si>
  <si>
    <r>
      <t>PART 4B: RECONCILIATIONS</t>
    </r>
    <r>
      <rPr>
        <sz val="12"/>
        <rFont val="Arial"/>
        <family val="2"/>
      </rPr>
      <t xml:space="preserve"> (See Note K)</t>
    </r>
  </si>
  <si>
    <t>Column 4</t>
  </si>
  <si>
    <t>Central
Government</t>
  </si>
  <si>
    <t>% of non-domestic rating income to be allocated to each authority</t>
  </si>
  <si>
    <t>Cost of collection</t>
  </si>
  <si>
    <t>4. Amount to be retained by billing authority in 2019-20</t>
  </si>
  <si>
    <t>5. Amount previously retained (based on NNDR1)</t>
  </si>
  <si>
    <t>6. Sum due to (+) / from (-) billing authority (line 4 minus line 5)</t>
  </si>
  <si>
    <t>7. Amount to be retained by billing authority in 2019-20</t>
  </si>
  <si>
    <t>8. Amount previously retained (based on NNDR1)</t>
  </si>
  <si>
    <t>9. Sum due to (+) / from (-) billing authority (line 7 minus line 8)</t>
  </si>
  <si>
    <t>Renewable Energy Schemes</t>
  </si>
  <si>
    <t>10. Amount to be retained by authority in 2019-20</t>
  </si>
  <si>
    <t>11. Amount previously retained (based on NNDR1)</t>
  </si>
  <si>
    <t>12. Sum due to (+) / from (-) authority (line 10 minus line 11)</t>
  </si>
  <si>
    <t>13. Amount to be retained by authority in 2019-20</t>
  </si>
  <si>
    <t>14. Amount previously retained (based on NNDR1)</t>
  </si>
  <si>
    <t>15. Sum due to (+) / from (-) authority (line 13 minus line 14)</t>
  </si>
  <si>
    <t>Qualifying relief in Enterprise Zones in non 100% Pilot areas</t>
  </si>
  <si>
    <t>16. Amount deducted from central share and retained by authorities</t>
  </si>
  <si>
    <t>17. Amount deducted/retained (based on NNDR1)</t>
  </si>
  <si>
    <t>18. Sum due to (+) / from (-) authority (line 16 minus line 17)</t>
  </si>
  <si>
    <r>
      <rPr>
        <b/>
        <sz val="12"/>
        <color theme="1"/>
        <rFont val="Arial"/>
        <family val="2"/>
      </rPr>
      <t xml:space="preserve">Retained Growth in Additional Growth Pilot Areas </t>
    </r>
    <r>
      <rPr>
        <b/>
        <i/>
        <sz val="12"/>
        <color theme="1"/>
        <rFont val="Arial"/>
        <family val="2"/>
      </rPr>
      <t>(for Tees Valley only)</t>
    </r>
  </si>
  <si>
    <t>19. Additional Growth to be retained by authorities</t>
  </si>
  <si>
    <t>20. Amount deducted/retained (based on NNDR1)</t>
  </si>
  <si>
    <t>21. Sum due to (+) / from (-) authority (line 19 minus line 20)</t>
  </si>
  <si>
    <r>
      <t xml:space="preserve">Port of Bristol </t>
    </r>
    <r>
      <rPr>
        <b/>
        <i/>
        <sz val="12"/>
        <rFont val="Arial"/>
        <family val="2"/>
      </rPr>
      <t>(for North Somerset only)</t>
    </r>
  </si>
  <si>
    <t>22. Amount deducted from central share and retained by North Somerset</t>
  </si>
  <si>
    <t>23. Amount deducted/retained (based on NNDR1)</t>
  </si>
  <si>
    <t>24. Sum due to (+) / from (-) authority (line 22 minus line 23)</t>
  </si>
  <si>
    <t>SECTION 31 GRANTS</t>
  </si>
  <si>
    <t>Small Business Rates Relief scheme</t>
  </si>
  <si>
    <t>25a. Amount due to authority in 2019-20 for SBRR doubling and changes in thresholds</t>
  </si>
  <si>
    <t>25b. Amount due to authority in 2019-20 for loss of supplementary multiplier income</t>
  </si>
  <si>
    <t>26. Amount provisionally paid (based on NNDR1 2019-20 [Part 1C] &amp; in-year provision)</t>
  </si>
  <si>
    <t>27. Sum due to (+) / from (-) authority (line 25a plus line 25b minus line 26)</t>
  </si>
  <si>
    <t>Small Business Rates Relief on existing property where 2nd property is occupied</t>
  </si>
  <si>
    <t>28. Amount due to authority in 2019-20</t>
  </si>
  <si>
    <t>29. Amount provisionally paid (based on NNDR1 2019-20 [Part 1C])</t>
  </si>
  <si>
    <t>30. Sum due to (+) / from (-) authority (line 28 minus line 29)</t>
  </si>
  <si>
    <t>31. Amount due to authority in 2019-20 in respect of previous years</t>
  </si>
  <si>
    <t>"Long term empty" properties</t>
  </si>
  <si>
    <t>32. Amount due to authority in 2019-20 in respect of previous years</t>
  </si>
  <si>
    <t>33. Amount due to authority in 2019-20 in respect of previous years</t>
  </si>
  <si>
    <t>Flooding Relief</t>
  </si>
  <si>
    <t xml:space="preserve">34. Amount due to authority in 2019-20 in respect of previous years </t>
  </si>
  <si>
    <t>35. Amount provisionally paid (based on grant determination) (not applicable)</t>
  </si>
  <si>
    <t>36. Sum due to (+) / from (-) authority (line 34 minus line 35)</t>
  </si>
  <si>
    <t>37. Amount due to authority in 2019-20 in respect of previous years</t>
  </si>
  <si>
    <t xml:space="preserve">38. Amount due to authority in 2019-20 </t>
  </si>
  <si>
    <t>39. Amount provisionally paid (based on NNDR1 2019-20 [Part 1C])</t>
  </si>
  <si>
    <t>40. Sum due to (+) / from (-) authority (line 38 minus line 39)</t>
  </si>
  <si>
    <t>Local newspaper temporary relief</t>
  </si>
  <si>
    <t xml:space="preserve">41. Amount due to authority in 2019-20 </t>
  </si>
  <si>
    <t>42. Amount provisionally paid (based on NNDR1 2019-20 [Part 1C])</t>
  </si>
  <si>
    <t>43. Sum due to (+) / from (-) authority (line 41 minus line 42)</t>
  </si>
  <si>
    <t>Supporting small businesses relief</t>
  </si>
  <si>
    <t xml:space="preserve">44. Amount due to authority in 2019-20 </t>
  </si>
  <si>
    <t>45. Amount provisionally paid in respect of 2019-20 (based on grant determination)</t>
  </si>
  <si>
    <t>46. Sum due to (+) / from (-) authority (line 44 minus line 45)</t>
  </si>
  <si>
    <t>Discretionary scheme relief</t>
  </si>
  <si>
    <t xml:space="preserve">47a. Amount due to authority in 2019-20 relating to 2019-20 allocation </t>
  </si>
  <si>
    <t>47b. Amount due to authority in 2019-20 relating to 2017-18 allocation</t>
  </si>
  <si>
    <t xml:space="preserve">48. Amount provisionally paid in respect of 2019-20 (based on NNDR1 </t>
  </si>
  <si>
    <t>2019-20 [Part1C]))</t>
  </si>
  <si>
    <t>49. Sum due to (+) / from (-) authority (line 47a + line 47b minus line 48)</t>
  </si>
  <si>
    <t>50. Amount due to authority in 2019-20</t>
  </si>
  <si>
    <t>Telecomms relief</t>
  </si>
  <si>
    <t>51. Amount due to billing authority in 2019-20</t>
  </si>
  <si>
    <t>52. Amount provisionally paid in respect of 2019-20 (based on NNDR1 2019-20 [Part 1C])</t>
  </si>
  <si>
    <t>53. Sum due to (+) / form (-) authority (line 53 minus line 54)</t>
  </si>
  <si>
    <t xml:space="preserve">54. Amount due to authority in 2019-20 </t>
  </si>
  <si>
    <t>55. Amount provisionally paid (based on NNDR1 2019-20 [Part 1C])</t>
  </si>
  <si>
    <t>56. Sum due to (+) / from (-) billing authority (line 54 minus line 55)</t>
  </si>
  <si>
    <t>2019-20 Multiplier Cap</t>
  </si>
  <si>
    <t xml:space="preserve">57. Amount due to authority in 2019-20 </t>
  </si>
  <si>
    <t>58. Amount provisionally paid (based on NNDR1 2019-20 [Part 1C])</t>
  </si>
  <si>
    <t>59. Sum due to (+) / from (-) billing authority (line 57 minus line 58)</t>
  </si>
  <si>
    <t>Designated areas relief granted in 100% business rates retention areas</t>
  </si>
  <si>
    <t>60.  Amount due to authority in 2019-20: Not applicable</t>
  </si>
  <si>
    <t>61. Amount provisionally paid (based on NNDR1 2019-20 [Part 1C])</t>
  </si>
  <si>
    <t>62. Sum due to (+) / from (-) billing authority (line 60 minus line 61)</t>
  </si>
  <si>
    <t>SECTION 31 GRANTS TOTAL</t>
  </si>
  <si>
    <t>63. Total Amount due to authority</t>
  </si>
  <si>
    <t>PART 5: ACCOUNTING SUMMARY</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</si>
  <si>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</si>
  <si>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</si>
  <si>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</si>
  <si>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Non-Domestic Rating Income for 2019-20</t>
  </si>
  <si>
    <t xml:space="preserve">1. Non-domestic rating income from rates retention scheme </t>
  </si>
  <si>
    <t>2. (less) deductions from central share</t>
  </si>
  <si>
    <t xml:space="preserve">TOTAL: </t>
  </si>
  <si>
    <t>Other Income for 2019-20</t>
  </si>
  <si>
    <t>4. add: cost of collection allowance</t>
  </si>
  <si>
    <t xml:space="preserve">5. add: amounts retained in respect of Designated Areas </t>
  </si>
  <si>
    <t xml:space="preserve">6. add: amounts retained in respect of renewable energy schemes </t>
  </si>
  <si>
    <t>7. add: amounts retained in respect of shale oil and gas scheme sites</t>
  </si>
  <si>
    <t>8. add: qualifying relief in Enterprise Zones</t>
  </si>
  <si>
    <t>11. add: Section 31 grants</t>
  </si>
  <si>
    <t/>
  </si>
  <si>
    <t>Balance Sheet</t>
  </si>
  <si>
    <t>Sums receivable / payable (ratepayers)</t>
  </si>
  <si>
    <t>12. Sums outstanding from ratepayers</t>
  </si>
  <si>
    <t>13. Sums outstanding owed to ratepayers</t>
  </si>
  <si>
    <t>Allowance for non-collection</t>
  </si>
  <si>
    <t>14. Opening balance as at 1 April 2019</t>
  </si>
  <si>
    <t>15. Amounts charged to allowances</t>
  </si>
  <si>
    <t>16. Change in allowance (charged to Collection Fund)</t>
  </si>
  <si>
    <t>17. Closing balance on 31 March 2020</t>
  </si>
  <si>
    <t>Appeal adjustment</t>
  </si>
  <si>
    <t>Provision for appeals</t>
  </si>
  <si>
    <t>18. Opening balance as at 1 April 2019</t>
  </si>
  <si>
    <t xml:space="preserve">      18a: In relation to 2010 List</t>
  </si>
  <si>
    <t xml:space="preserve">      18b: In relation to 2017 List</t>
  </si>
  <si>
    <t>19. Amounts charged to provision from 2010 List</t>
  </si>
  <si>
    <t>20. Amounts charged to provision from 2017 List</t>
  </si>
  <si>
    <t>21. Change in provision: 2010 List (charged to Collection Fund)</t>
  </si>
  <si>
    <t>22. change in provision: 2017 List (charged to Collection Fund)</t>
  </si>
  <si>
    <t>23. Closing balance on 31 March 2020</t>
  </si>
  <si>
    <t xml:space="preserve">      23a. In relation to 2010 List</t>
  </si>
  <si>
    <t xml:space="preserve">      23b. In relation to 2017 List</t>
  </si>
  <si>
    <t>COLLECTION FUND STATEMENT</t>
  </si>
  <si>
    <t>Collection Fund Balance</t>
  </si>
  <si>
    <t>24. Opening balance on 1 April 2019 (surplus(+)/deficit(-))</t>
  </si>
  <si>
    <t>25.  Estimated Surplus(+)/Deficit(-) Payable in 2019-20</t>
  </si>
  <si>
    <t>26.  Prior-year surplus(+)/deficit(-) included in closing balance (line 24 minus line 25)</t>
  </si>
  <si>
    <t>27. Estimated non-domestic income 2019-20</t>
  </si>
  <si>
    <t>28. Actual non-domestic rating income 2019-20</t>
  </si>
  <si>
    <t>29. In-year surplus(+)/deficit(-) (line 28 minus line 27)</t>
  </si>
  <si>
    <t>30. Closing balance at 31 March 2020 (surplus(+)/deficit(-))</t>
  </si>
  <si>
    <t>UNLOCK</t>
  </si>
  <si>
    <t>LOCK</t>
  </si>
  <si>
    <t>No.</t>
  </si>
  <si>
    <t>Local Authority</t>
  </si>
  <si>
    <t>Ecodes</t>
  </si>
  <si>
    <t>NNDR1 18-19</t>
  </si>
  <si>
    <t xml:space="preserve">Used in </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</si>
  <si>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</si>
  <si>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</si>
  <si>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</si>
  <si>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</si>
  <si>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</si>
  <si>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</si>
  <si>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</si>
  <si>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</si>
  <si>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</si>
  <si>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</si>
  <si>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</si>
  <si>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</si>
  <si>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</si>
  <si>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</si>
  <si>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</si>
  <si>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</si>
  <si>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</si>
  <si>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</si>
  <si>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</si>
  <si>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</si>
  <si>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</si>
  <si>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</si>
  <si>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</si>
  <si>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</si>
  <si>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</si>
  <si>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</si>
  <si>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and Deane</t>
  </si>
  <si>
    <t>E1731</t>
  </si>
  <si>
    <t>Bassetlaw</t>
  </si>
  <si>
    <t>E3032</t>
  </si>
  <si>
    <t>Bath and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</si>
  <si>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</si>
  <si>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</si>
  <si>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</si>
  <si>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</si>
  <si>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</si>
  <si>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</si>
  <si>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</si>
  <si>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</si>
  <si>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</si>
  <si>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</si>
  <si>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</si>
  <si>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</si>
  <si>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</si>
  <si>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</si>
  <si>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</si>
  <si>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</si>
  <si>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</si>
  <si>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</si>
  <si>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</si>
  <si>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 Christchurch &amp; Poole</t>
  </si>
  <si>
    <t>E1204</t>
  </si>
  <si>
    <t>Bracknell Forest</t>
  </si>
  <si>
    <t>E0301</t>
  </si>
  <si>
    <t>Bradford</t>
  </si>
  <si>
    <t>E4701</t>
  </si>
  <si>
    <t>Braintree</t>
  </si>
  <si>
    <t>E1532</t>
  </si>
  <si>
    <t>Breckland</t>
  </si>
  <si>
    <t>E2631</t>
  </si>
  <si>
    <t>Brent</t>
  </si>
  <si>
    <t>E5033</t>
  </si>
  <si>
    <t>Brentwood</t>
  </si>
  <si>
    <t>E1533</t>
  </si>
  <si>
    <t>Brighton and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</si>
  <si>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</si>
  <si>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</si>
  <si>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</si>
  <si>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</si>
  <si>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</si>
  <si>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</si>
  <si>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</si>
  <si>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</si>
  <si>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</si>
  <si>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</si>
  <si>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</si>
  <si>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</si>
  <si>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</si>
  <si>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</si>
  <si>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</si>
  <si>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</si>
  <si>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</si>
  <si>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</si>
  <si>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</si>
  <si>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</si>
  <si>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</si>
  <si>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</si>
  <si>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</si>
  <si>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</si>
  <si>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</si>
  <si>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</si>
  <si>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</si>
  <si>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</si>
  <si>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</si>
  <si>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</si>
  <si>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</si>
  <si>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t>
  </si>
  <si>
    <t>E0203</t>
  </si>
  <si>
    <t>Charnwood</t>
  </si>
  <si>
    <t>E2432</t>
  </si>
  <si>
    <t>Chelmsford</t>
  </si>
  <si>
    <t>E1535</t>
  </si>
  <si>
    <t>Cheltenham</t>
  </si>
  <si>
    <t>E1631</t>
  </si>
  <si>
    <t>Cherwell</t>
  </si>
  <si>
    <t>E3131</t>
  </si>
  <si>
    <t>Cheshire East</t>
  </si>
  <si>
    <t>E0603</t>
  </si>
  <si>
    <t>Cheshire West and Chester</t>
  </si>
  <si>
    <t>E0604</t>
  </si>
  <si>
    <t>Chesterfield</t>
  </si>
  <si>
    <t>E1033</t>
  </si>
  <si>
    <t>Chichester</t>
  </si>
  <si>
    <t>E3833</t>
  </si>
  <si>
    <t>Chiltern</t>
  </si>
  <si>
    <t>E0432</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</si>
  <si>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</si>
  <si>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</si>
  <si>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</si>
  <si>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</si>
  <si>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</si>
  <si>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</si>
  <si>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</si>
  <si>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</si>
  <si>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</si>
  <si>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</si>
  <si>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</si>
  <si>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</si>
  <si>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</si>
  <si>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</si>
  <si>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</si>
  <si>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</si>
  <si>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</si>
  <si>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</si>
  <si>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</si>
  <si>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</si>
  <si>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</si>
  <si>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</si>
  <si>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</si>
  <si>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</si>
  <si>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</si>
  <si>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</si>
  <si>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</si>
  <si>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</si>
  <si>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</si>
  <si>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</si>
  <si>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</si>
  <si>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</si>
  <si>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</si>
  <si>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</si>
  <si>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</si>
  <si>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</si>
  <si>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Dorset Council</t>
  </si>
  <si>
    <t>E1203</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</si>
  <si>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</si>
  <si>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</si>
  <si>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</si>
  <si>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</si>
  <si>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</si>
  <si>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</si>
  <si>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</si>
  <si>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</si>
  <si>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</si>
  <si>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</si>
  <si>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</si>
  <si>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</si>
  <si>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</si>
  <si>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</si>
  <si>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</si>
  <si>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</si>
  <si>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</si>
  <si>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</si>
  <si>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Northamptonshire</t>
  </si>
  <si>
    <t>E2833</t>
  </si>
  <si>
    <t>East Riding of Yorkshire</t>
  </si>
  <si>
    <t>E2001</t>
  </si>
  <si>
    <t>East Staffordshire</t>
  </si>
  <si>
    <t>E3432</t>
  </si>
  <si>
    <t>East Suffolk</t>
  </si>
  <si>
    <t>E3538</t>
  </si>
  <si>
    <t>Eastbourne</t>
  </si>
  <si>
    <t>E1432</t>
  </si>
  <si>
    <t>Eastleigh</t>
  </si>
  <si>
    <t>E1733</t>
  </si>
  <si>
    <t>Eden</t>
  </si>
  <si>
    <t>E0935</t>
  </si>
  <si>
    <t>Elmbridge</t>
  </si>
  <si>
    <t>E3631</t>
  </si>
  <si>
    <t>Enfield</t>
  </si>
  <si>
    <t>E5037</t>
  </si>
  <si>
    <t>Epping Forest</t>
  </si>
  <si>
    <t>E1537</t>
  </si>
  <si>
    <t>Epsom and Ewell</t>
  </si>
  <si>
    <t>E3632</t>
  </si>
  <si>
    <t>Erewash</t>
  </si>
  <si>
    <t>E1036</t>
  </si>
  <si>
    <t>Exeter</t>
  </si>
  <si>
    <t>E1132</t>
  </si>
  <si>
    <t>Fareham</t>
  </si>
  <si>
    <t>E1734</t>
  </si>
  <si>
    <t>Fenland</t>
  </si>
  <si>
    <t>E0533</t>
  </si>
  <si>
    <t>Folkestone &amp; Hythe</t>
  </si>
  <si>
    <t>E2240</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</si>
  <si>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</si>
  <si>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</si>
  <si>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</si>
  <si>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</si>
  <si>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</si>
  <si>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</si>
  <si>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</si>
  <si>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</si>
  <si>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</si>
  <si>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</si>
  <si>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</si>
  <si>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</si>
  <si>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</si>
  <si>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</si>
  <si>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</si>
  <si>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</si>
  <si>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</si>
  <si>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</si>
  <si>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</si>
  <si>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</si>
  <si>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</si>
  <si>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</si>
  <si>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</si>
  <si>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</si>
  <si>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</si>
  <si>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</si>
  <si>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</si>
  <si>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</si>
  <si>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</si>
  <si>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</si>
  <si>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</si>
  <si>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</si>
  <si>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</si>
  <si>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</si>
  <si>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</si>
  <si>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</si>
  <si>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</si>
  <si>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</si>
  <si>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</si>
  <si>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</si>
  <si>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</si>
  <si>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</si>
  <si>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</si>
  <si>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</si>
  <si>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</si>
  <si>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</si>
  <si>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</si>
  <si>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</si>
  <si>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</si>
  <si>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</si>
  <si>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</si>
  <si>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</si>
  <si>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</si>
  <si>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</si>
  <si>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</si>
  <si>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</si>
  <si>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</si>
  <si>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</si>
  <si>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</si>
  <si>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</si>
  <si>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</si>
  <si>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</si>
  <si>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</si>
  <si>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</si>
  <si>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</si>
  <si>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</si>
  <si>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</si>
  <si>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</si>
  <si>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</si>
  <si>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</si>
  <si>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</si>
  <si>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</si>
  <si>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</si>
  <si>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</si>
  <si>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</si>
  <si>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</si>
  <si>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</si>
  <si>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</si>
  <si>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</si>
  <si>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</si>
  <si>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</si>
  <si>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</si>
  <si>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</si>
  <si>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</si>
  <si>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</si>
  <si>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</si>
  <si>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</si>
  <si>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</si>
  <si>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</si>
  <si>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</si>
  <si>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</si>
  <si>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</si>
  <si>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</si>
  <si>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</si>
  <si>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</si>
  <si>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</si>
  <si>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</si>
  <si>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</si>
  <si>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</si>
  <si>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</si>
  <si>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</si>
  <si>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</si>
  <si>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</si>
  <si>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</si>
  <si>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</si>
  <si>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</si>
  <si>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</si>
  <si>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</si>
  <si>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</si>
  <si>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</si>
  <si>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</si>
  <si>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</si>
  <si>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</si>
  <si>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</si>
  <si>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</si>
  <si>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</si>
  <si>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</si>
  <si>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</si>
  <si>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</si>
  <si>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</si>
  <si>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</si>
  <si>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</si>
  <si>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</si>
  <si>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</si>
  <si>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</si>
  <si>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</si>
  <si>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</si>
  <si>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</si>
  <si>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</si>
  <si>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</si>
  <si>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</si>
  <si>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</si>
  <si>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</si>
  <si>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</si>
  <si>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</si>
  <si>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</si>
  <si>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</si>
  <si>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</si>
  <si>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</si>
  <si>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</si>
  <si>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</si>
  <si>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</si>
  <si>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 upon Tyne</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</si>
  <si>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</si>
  <si>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</si>
  <si>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</si>
  <si>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</si>
  <si>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</si>
  <si>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</si>
  <si>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</si>
  <si>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</si>
  <si>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</si>
  <si>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</si>
  <si>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</si>
  <si>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</si>
  <si>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</si>
  <si>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</si>
  <si>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</si>
  <si>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</si>
  <si>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</si>
  <si>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</si>
  <si>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</si>
  <si>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</si>
  <si>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</si>
  <si>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</si>
  <si>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</si>
  <si>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</si>
  <si>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</si>
  <si>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</si>
  <si>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</si>
  <si>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</si>
  <si>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</si>
  <si>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</si>
  <si>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</si>
  <si>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</si>
  <si>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</si>
  <si>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</si>
  <si>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</si>
  <si>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</si>
  <si>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</si>
  <si>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</si>
  <si>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</si>
  <si>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</si>
  <si>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</si>
  <si>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</si>
  <si>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</si>
  <si>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</si>
  <si>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</si>
  <si>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</si>
  <si>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</si>
  <si>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</si>
  <si>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</si>
  <si>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</si>
  <si>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</si>
  <si>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</si>
  <si>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</si>
  <si>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</si>
  <si>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</si>
  <si>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</si>
  <si>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</si>
  <si>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</si>
  <si>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</si>
  <si>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</si>
  <si>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</si>
  <si>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</si>
  <si>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</si>
  <si>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</si>
  <si>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</si>
  <si>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</si>
  <si>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</si>
  <si>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</si>
  <si>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</si>
  <si>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</si>
  <si>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</si>
  <si>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</si>
  <si>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</si>
  <si>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</si>
  <si>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</si>
  <si>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</si>
  <si>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</si>
  <si>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</si>
  <si>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</si>
  <si>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</si>
  <si>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</si>
  <si>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</si>
  <si>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</si>
  <si>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</si>
  <si>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</si>
  <si>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</si>
  <si>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</si>
  <si>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</si>
  <si>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</si>
  <si>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</si>
  <si>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</si>
  <si>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</si>
  <si>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</si>
  <si>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</si>
  <si>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</si>
  <si>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</si>
  <si>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</si>
  <si>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</si>
  <si>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</si>
  <si>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</si>
  <si>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</si>
  <si>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</si>
  <si>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</si>
  <si>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</si>
  <si>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</si>
  <si>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</si>
  <si>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</si>
  <si>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Shropshire UA</t>
  </si>
  <si>
    <t>E3202</t>
  </si>
  <si>
    <t>Slough</t>
  </si>
  <si>
    <t>E0304</t>
  </si>
  <si>
    <t>Solihull</t>
  </si>
  <si>
    <t>E4605</t>
  </si>
  <si>
    <t>Somerset West &amp; Taunton</t>
  </si>
  <si>
    <t>E3336</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</si>
  <si>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</si>
  <si>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</si>
  <si>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</si>
  <si>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</si>
  <si>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</si>
  <si>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</si>
  <si>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</si>
  <si>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</si>
  <si>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</si>
  <si>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</si>
  <si>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</si>
  <si>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</si>
  <si>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</si>
  <si>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</si>
  <si>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</si>
  <si>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</si>
  <si>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</si>
  <si>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</si>
  <si>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</si>
  <si>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</si>
  <si>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</si>
  <si>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</si>
  <si>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</si>
  <si>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</si>
  <si>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</si>
  <si>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</si>
  <si>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</si>
  <si>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</si>
  <si>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</si>
  <si>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</si>
  <si>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</si>
  <si>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</si>
  <si>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</si>
  <si>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</si>
  <si>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</si>
  <si>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</si>
  <si>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</si>
  <si>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</si>
  <si>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</si>
  <si>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</si>
  <si>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</si>
  <si>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</si>
  <si>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</si>
  <si>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</si>
  <si>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</si>
  <si>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</si>
  <si>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</si>
  <si>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</si>
  <si>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</si>
  <si>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</si>
  <si>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</si>
  <si>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</si>
  <si>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</si>
  <si>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</si>
  <si>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</si>
  <si>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</si>
  <si>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</si>
  <si>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</si>
  <si>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</si>
  <si>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</si>
  <si>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</si>
  <si>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</si>
  <si>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</si>
  <si>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</si>
  <si>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</si>
  <si>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</si>
  <si>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</si>
  <si>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</si>
  <si>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</si>
  <si>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</si>
  <si>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</si>
  <si>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</si>
  <si>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</si>
  <si>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</si>
  <si>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</si>
  <si>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</si>
  <si>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Telford and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</si>
  <si>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</si>
  <si>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</si>
  <si>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</si>
  <si>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</si>
  <si>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</si>
  <si>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</si>
  <si>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</si>
  <si>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</si>
  <si>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</si>
  <si>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</si>
  <si>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</si>
  <si>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</si>
  <si>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</si>
  <si>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</si>
  <si>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</si>
  <si>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</si>
  <si>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</si>
  <si>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</si>
  <si>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</si>
  <si>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</si>
  <si>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</si>
  <si>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</si>
  <si>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</si>
  <si>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</si>
  <si>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</si>
  <si>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</si>
  <si>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</si>
  <si>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</si>
  <si>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</si>
  <si>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</si>
  <si>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</si>
  <si>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</si>
  <si>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</si>
  <si>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</si>
  <si>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</si>
  <si>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</si>
  <si>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</si>
  <si>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</si>
  <si>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</si>
  <si>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</si>
  <si>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</si>
  <si>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</si>
  <si>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</si>
  <si>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</si>
  <si>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</si>
  <si>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</si>
  <si>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</si>
  <si>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</si>
  <si>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</si>
  <si>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</si>
  <si>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</si>
  <si>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</si>
  <si>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</si>
  <si>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</si>
  <si>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</si>
  <si>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</si>
  <si>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</si>
  <si>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</si>
  <si>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</si>
  <si>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</si>
  <si>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</si>
  <si>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 Suffolk</t>
  </si>
  <si>
    <t>E3539</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</si>
  <si>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</si>
  <si>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</si>
  <si>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</si>
  <si>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</si>
  <si>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</si>
  <si>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</si>
  <si>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</si>
  <si>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</si>
  <si>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</si>
  <si>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</si>
  <si>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</si>
  <si>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</si>
  <si>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</si>
  <si>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</si>
  <si>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</si>
  <si>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</si>
  <si>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</si>
  <si>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</si>
  <si>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</si>
  <si>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</si>
  <si>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</si>
  <si>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</si>
  <si>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</si>
  <si>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</si>
  <si>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</si>
  <si>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</si>
  <si>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</si>
  <si>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</si>
  <si>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</si>
  <si>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</si>
  <si>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</si>
  <si>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</si>
  <si>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England</t>
  </si>
  <si>
    <t>E0000</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</si>
  <si>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</si>
  <si>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</si>
  <si>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</si>
  <si>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</si>
  <si>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</si>
  <si>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</si>
  <si>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</si>
  <si>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</si>
  <si>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</si>
  <si>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</si>
  <si>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</si>
  <si>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</si>
  <si>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</si>
  <si>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Row No.</t>
  </si>
  <si>
    <t>Col No.</t>
  </si>
  <si>
    <t>Ecode</t>
  </si>
  <si>
    <t>Authority Name</t>
  </si>
  <si>
    <t>County (if applicable)</t>
  </si>
  <si>
    <t>Fire Authority</t>
  </si>
  <si>
    <t>Class of Authority</t>
  </si>
  <si>
    <t>F</t>
  </si>
  <si>
    <t>West Sussex</t>
  </si>
  <si>
    <t>County</t>
  </si>
  <si>
    <t>SD</t>
  </si>
  <si>
    <t>Cumbria</t>
  </si>
  <si>
    <t>Derbyshire</t>
  </si>
  <si>
    <t>Derbyshire Fire Authority</t>
  </si>
  <si>
    <t>Nottinghamshire</t>
  </si>
  <si>
    <t>Nottinghamshire Fire Authority</t>
  </si>
  <si>
    <t>Kent</t>
  </si>
  <si>
    <t>Kent Fire Authority</t>
  </si>
  <si>
    <t>P</t>
  </si>
  <si>
    <t>Buckinghamshire</t>
  </si>
  <si>
    <t>Buckinghamshire Fire Authority</t>
  </si>
  <si>
    <t>Suffolk</t>
  </si>
  <si>
    <t>Barking and Dagenham (R)</t>
  </si>
  <si>
    <t>Greater London Authority</t>
  </si>
  <si>
    <t>NA</t>
  </si>
  <si>
    <t>OLB</t>
  </si>
  <si>
    <t>MD</t>
  </si>
  <si>
    <t>South Yorkshire Fire</t>
  </si>
  <si>
    <t>Met</t>
  </si>
  <si>
    <t>Essex</t>
  </si>
  <si>
    <t>Essex Fire Authority</t>
  </si>
  <si>
    <t>Hampshire</t>
  </si>
  <si>
    <t>Hampshire Fire Authority</t>
  </si>
  <si>
    <t>West of England CA</t>
  </si>
  <si>
    <t>Avon Fire Authority</t>
  </si>
  <si>
    <t>UA</t>
  </si>
  <si>
    <t>Bedfordshire Fire Authority</t>
  </si>
  <si>
    <t>West Midlands Fire</t>
  </si>
  <si>
    <t>Leicestershire</t>
  </si>
  <si>
    <t>Leicestershire Fire Authority</t>
  </si>
  <si>
    <t>Lancashire Fire Authority</t>
  </si>
  <si>
    <t>Greater Manchester Fire</t>
  </si>
  <si>
    <t>Lincolnshire</t>
  </si>
  <si>
    <t>Dorset &amp; Wiltshire Fire Authority</t>
  </si>
  <si>
    <t>Berkshire Fire Authority</t>
  </si>
  <si>
    <t>West Yorkshire Fire</t>
  </si>
  <si>
    <t>Norfolk</t>
  </si>
  <si>
    <t>East Sussex Fire Authority</t>
  </si>
  <si>
    <t>Worcestershire</t>
  </si>
  <si>
    <t>Hereford and Worcester Fire Authority</t>
  </si>
  <si>
    <t>Hertfordshire</t>
  </si>
  <si>
    <t>Lancashire</t>
  </si>
  <si>
    <t>Cambridgeshire</t>
  </si>
  <si>
    <t>Cambridgeshire Fire Authority</t>
  </si>
  <si>
    <t>ILB</t>
  </si>
  <si>
    <t>Staffordshire</t>
  </si>
  <si>
    <t>Staffordshire Fire Authority</t>
  </si>
  <si>
    <t>Gloucestershire</t>
  </si>
  <si>
    <t>Oxfordshire</t>
  </si>
  <si>
    <t>Cheshire Fire Authority</t>
  </si>
  <si>
    <t>GLA - functions exc police</t>
  </si>
  <si>
    <t>Northamptonshire</t>
  </si>
  <si>
    <t>North Yorkshire</t>
  </si>
  <si>
    <t>North Yorkshire Fire Authority</t>
  </si>
  <si>
    <t>Durham Fire Authority</t>
  </si>
  <si>
    <t>Devon</t>
  </si>
  <si>
    <t>Devon and Somerset Fire Authority</t>
  </si>
  <si>
    <t>Humberside Fire Authority</t>
  </si>
  <si>
    <t>East Sussex</t>
  </si>
  <si>
    <t>Surrey</t>
  </si>
  <si>
    <t>Tyne and Wear Fire</t>
  </si>
  <si>
    <t>Cleveland Fire Authority</t>
  </si>
  <si>
    <t>Merseyside Fire</t>
  </si>
  <si>
    <t>Somerset</t>
  </si>
  <si>
    <t>Milton Keynes (R)</t>
  </si>
  <si>
    <t>Warwickshire</t>
  </si>
  <si>
    <t>Northampton (R)</t>
  </si>
  <si>
    <t>Sandwell (R)</t>
  </si>
  <si>
    <t>Shropshire Fire Authority</t>
  </si>
  <si>
    <t>South Oxfordshire (R)</t>
  </si>
  <si>
    <t>Wiltshire Fire Authority</t>
  </si>
  <si>
    <t>(R) = Revised since the June 2021 release of this data</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</si>
  <si>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</si>
  <si>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</si>
  <si>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</si>
  <si>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</si>
  <si>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</si>
  <si>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</si>
  <si>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</si>
  <si>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</si>
  <si>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</si>
  <si>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</si>
  <si>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</si>
  <si>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</si>
  <si>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</si>
  <si>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</si>
  <si>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</si>
  <si>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</si>
  <si>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</si>
  <si>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</si>
  <si>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</si>
  <si>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</si>
  <si>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Deductions from Central Share - Total</t>
  </si>
  <si>
    <t>Sums outstanding from ratepayers (debtors)</t>
  </si>
  <si>
    <t>Sums owed to ratepayers</t>
  </si>
  <si>
    <t>Row no.</t>
  </si>
  <si>
    <t>LA name</t>
  </si>
  <si>
    <t>Dorset and Wiltshire Fire Authority</t>
  </si>
  <si>
    <t>-</t>
  </si>
  <si>
    <t>LA Code</t>
  </si>
  <si>
    <t>DA Code</t>
  </si>
  <si>
    <t>LA Name</t>
  </si>
  <si>
    <t>DA Name</t>
  </si>
  <si>
    <t>E0431EZ1</t>
  </si>
  <si>
    <t>Buckinghamshire Thames Valley: Silverstone</t>
  </si>
  <si>
    <t>E0431EZ2</t>
  </si>
  <si>
    <t>Buckinghamshire Thames Valley: Aria/Woodlands</t>
  </si>
  <si>
    <t>E0431EZ3</t>
  </si>
  <si>
    <t>Buckinghamshire Thames Valley: Westcott</t>
  </si>
  <si>
    <t>E3531EZ1</t>
  </si>
  <si>
    <t>New Anglia EZ: Sproughton Road</t>
  </si>
  <si>
    <t>E5031EZ1</t>
  </si>
  <si>
    <t>Brent Cross LGZ</t>
  </si>
  <si>
    <t>E4401EZ1</t>
  </si>
  <si>
    <t>Sheffield City region</t>
  </si>
  <si>
    <t>E1731EZ1</t>
  </si>
  <si>
    <t>Basing View</t>
  </si>
  <si>
    <t>E0101EZ1</t>
  </si>
  <si>
    <t>Bath and North East Somerset UA</t>
  </si>
  <si>
    <t>Enterprise Area</t>
  </si>
  <si>
    <t>E0101EZ2</t>
  </si>
  <si>
    <t>Bath Enterprise Area</t>
  </si>
  <si>
    <t>E0101EZ3</t>
  </si>
  <si>
    <t>Roseberry Place</t>
  </si>
  <si>
    <t>E0101EZ4</t>
  </si>
  <si>
    <t>Old Mills</t>
  </si>
  <si>
    <t>E4601EZ1</t>
  </si>
  <si>
    <t>Birmingham City Centre</t>
  </si>
  <si>
    <t>E4601EZ2</t>
  </si>
  <si>
    <t>Birmingham Curzon Extension</t>
  </si>
  <si>
    <t>E2302EZ1</t>
  </si>
  <si>
    <t>Blackpool UA</t>
  </si>
  <si>
    <t>Blackpool Airport Corridor</t>
  </si>
  <si>
    <t>E4701EZ1</t>
  </si>
  <si>
    <t>Parry Lane</t>
  </si>
  <si>
    <t>E4701EZ2</t>
  </si>
  <si>
    <t>Staithgate Lane</t>
  </si>
  <si>
    <t>E4701EZ3</t>
  </si>
  <si>
    <t>Gain Lane</t>
  </si>
  <si>
    <t>E0102EZ1</t>
  </si>
  <si>
    <t>Bristol UA</t>
  </si>
  <si>
    <t>West of England</t>
  </si>
  <si>
    <t>E0102EZ2</t>
  </si>
  <si>
    <t>E0102EZ3</t>
  </si>
  <si>
    <t>Bristol Temple Quarter Enterprise Zone Expansion Area</t>
  </si>
  <si>
    <t>E3033EZ1</t>
  </si>
  <si>
    <t>Notts Broxtowe</t>
  </si>
  <si>
    <t>E4702EZ1</t>
  </si>
  <si>
    <t>Clifton Business Park</t>
  </si>
  <si>
    <t>E0933EZ1</t>
  </si>
  <si>
    <t>Carlisle Kingmoor Park EZ</t>
  </si>
  <si>
    <t>E2432EZ1</t>
  </si>
  <si>
    <t>Loughborough Science and Enterprise Park</t>
  </si>
  <si>
    <t>E2432EZ2</t>
  </si>
  <si>
    <t>Charnwood Campus</t>
  </si>
  <si>
    <t>E0603EZ1</t>
  </si>
  <si>
    <t>Cheshire East UA</t>
  </si>
  <si>
    <t>Cheshire Science Corridor EZ: Alderley Park</t>
  </si>
  <si>
    <t>E0604EZ1</t>
  </si>
  <si>
    <t>Cheshire West and Chester UA</t>
  </si>
  <si>
    <t>Cheshire Science Corridor EZ: South Road</t>
  </si>
  <si>
    <t>E0604EZ2</t>
  </si>
  <si>
    <t>Cheshire Science Corridor EZ: Cloister Way (Andrews)</t>
  </si>
  <si>
    <t>E0604EZ3</t>
  </si>
  <si>
    <t>Cheshire Science Corridor EZ: Cloister Way (CWAC)</t>
  </si>
  <si>
    <t>E0604EZ4</t>
  </si>
  <si>
    <t>Cheshire Science Corridor EZ: Dufton Green</t>
  </si>
  <si>
    <t>E0604EZ5</t>
  </si>
  <si>
    <t>Cheshire Science Corridor EZ: Former DSM Land</t>
  </si>
  <si>
    <t>E0604EZ6</t>
  </si>
  <si>
    <t>Cheshire Science Corridor EZ: New Port Business Park</t>
  </si>
  <si>
    <t>E0604EZ7</t>
  </si>
  <si>
    <t>Cheshire Science Corridor EZ: Stanney Mill Lane</t>
  </si>
  <si>
    <t>E0604EZ8</t>
  </si>
  <si>
    <t>Cheshire Science Corridor EZ: Thornton Science Park</t>
  </si>
  <si>
    <t>E0604EZ9</t>
  </si>
  <si>
    <t>Cheshire Science Corridor EZ: Hooton Park</t>
  </si>
  <si>
    <t>E0604EZ10</t>
  </si>
  <si>
    <t>Cheshire Science Corridor EZ: Ince Park</t>
  </si>
  <si>
    <t>E1033EZ1</t>
  </si>
  <si>
    <t>Sheffield City Region</t>
  </si>
  <si>
    <t>E0801EZ1</t>
  </si>
  <si>
    <t>NewQuay Aerohub</t>
  </si>
  <si>
    <t>E0801EZ2</t>
  </si>
  <si>
    <t>Cornwall Aerohub+ - Goon Hilly Earth Station</t>
  </si>
  <si>
    <t>E0801EZ3</t>
  </si>
  <si>
    <t>Hayle North Quay</t>
  </si>
  <si>
    <t>E0801EZ4</t>
  </si>
  <si>
    <t>Tolvaddon</t>
  </si>
  <si>
    <t>E0801EZ5</t>
  </si>
  <si>
    <t>Falmouth Docks</t>
  </si>
  <si>
    <t>E5035EZ1</t>
  </si>
  <si>
    <t>Croydon LGZ</t>
  </si>
  <si>
    <t>E1932EZ1</t>
  </si>
  <si>
    <t>Kier site</t>
  </si>
  <si>
    <t>E1932EZ2</t>
  </si>
  <si>
    <t>Spencer's Park (Phase 2) site</t>
  </si>
  <si>
    <t>E1932EZ3</t>
  </si>
  <si>
    <t>HCA site</t>
  </si>
  <si>
    <t>E1932EZ4</t>
  </si>
  <si>
    <t>DBC site</t>
  </si>
  <si>
    <t>E1301EZ1</t>
  </si>
  <si>
    <t>Darlington UA</t>
  </si>
  <si>
    <t>Tees Valley EZ Growth Extension: Central Park</t>
  </si>
  <si>
    <t>E2233EZ1</t>
  </si>
  <si>
    <t>Ebsfleet Central - Northfleet Rise</t>
  </si>
  <si>
    <t>E1001EZ1</t>
  </si>
  <si>
    <t>Derby UA</t>
  </si>
  <si>
    <t>Infinity Park</t>
  </si>
  <si>
    <t>E1001EZ2</t>
  </si>
  <si>
    <t>Infinity Park Extension</t>
  </si>
  <si>
    <t>E1203EZ1</t>
  </si>
  <si>
    <t>Dorset Technology Park</t>
  </si>
  <si>
    <t>E4603EZ1</t>
  </si>
  <si>
    <t>Waterfront</t>
  </si>
  <si>
    <t>E4603EZ2</t>
  </si>
  <si>
    <t>Archill</t>
  </si>
  <si>
    <t>E4603EZ3</t>
  </si>
  <si>
    <t>Harts Hill</t>
  </si>
  <si>
    <t>E4603EZ4</t>
  </si>
  <si>
    <t>Canal Walk</t>
  </si>
  <si>
    <t>E4603EZ5</t>
  </si>
  <si>
    <t>Blackbrook Valley</t>
  </si>
  <si>
    <t>E4603EZ6</t>
  </si>
  <si>
    <t>Pensnett</t>
  </si>
  <si>
    <t>E1302EZ1</t>
  </si>
  <si>
    <t>Hawthorn Prestige Business Park</t>
  </si>
  <si>
    <t>E0532EZ1</t>
  </si>
  <si>
    <t>Cambridge Compass: Lancaster Way</t>
  </si>
  <si>
    <t>E1131EZ1</t>
  </si>
  <si>
    <t>Exeter Science Park</t>
  </si>
  <si>
    <t>E1131EZ2</t>
  </si>
  <si>
    <t>Sky Park, Exeter</t>
  </si>
  <si>
    <t>E1131EZ3</t>
  </si>
  <si>
    <t>Exeter Airport Business Park Expansion Area</t>
  </si>
  <si>
    <t>E1131EZ4</t>
  </si>
  <si>
    <t>Cranbrook Commercial Area</t>
  </si>
  <si>
    <t>E1732EZ1</t>
  </si>
  <si>
    <t>Louisburg</t>
  </si>
  <si>
    <t>E2001EZ1</t>
  </si>
  <si>
    <t>East Riding of Yorkshire UA</t>
  </si>
  <si>
    <t>Humber Port Corridor</t>
  </si>
  <si>
    <t>E2001EZ2</t>
  </si>
  <si>
    <t>Humber Super Energy Cluster</t>
  </si>
  <si>
    <t>E2001EZ3</t>
  </si>
  <si>
    <t>Humber EZ: Capital Park Goole</t>
  </si>
  <si>
    <t>E2001EZ4</t>
  </si>
  <si>
    <t>Humber EZ: Goole 36</t>
  </si>
  <si>
    <t>E2001EZ5</t>
  </si>
  <si>
    <t>Humber EZ: Goole Intermodal Terminal</t>
  </si>
  <si>
    <t>E2001EZ6</t>
  </si>
  <si>
    <t>Humber EZ: Melton Park</t>
  </si>
  <si>
    <t>E2001EZ7</t>
  </si>
  <si>
    <t>Humber EZ: Melton West</t>
  </si>
  <si>
    <t>E3538EZ1</t>
  </si>
  <si>
    <t>New Anglia</t>
  </si>
  <si>
    <t>E3538EZ2</t>
  </si>
  <si>
    <t>Riverside Road</t>
  </si>
  <si>
    <t>E3538EZ3</t>
  </si>
  <si>
    <t>Mobbs Way</t>
  </si>
  <si>
    <t>E1734EZ1</t>
  </si>
  <si>
    <t>Solent</t>
  </si>
  <si>
    <t>E2335EZ1</t>
  </si>
  <si>
    <t>Lancs Advanced Eng. &amp; Manufacturing</t>
  </si>
  <si>
    <t>E2335EZ2</t>
  </si>
  <si>
    <t>E4501EZ1</t>
  </si>
  <si>
    <t>Development Area - Gateshead Quays and Baltic Business Centre</t>
  </si>
  <si>
    <t>E4501EZ2</t>
  </si>
  <si>
    <t>Follingsby Business Park</t>
  </si>
  <si>
    <t>E1735EZ1</t>
  </si>
  <si>
    <t>E2236EZ1</t>
  </si>
  <si>
    <t>Northfleet Riverside East</t>
  </si>
  <si>
    <t>E2236EZ2</t>
  </si>
  <si>
    <t>Northfleet Riverside West</t>
  </si>
  <si>
    <t>E2236EZ3</t>
  </si>
  <si>
    <t>E2633EZ1</t>
  </si>
  <si>
    <t>E2633EZ2</t>
  </si>
  <si>
    <t>Beacon Park Phase 3</t>
  </si>
  <si>
    <t>E2633EZ3</t>
  </si>
  <si>
    <t>Vanguard Point</t>
  </si>
  <si>
    <t>E2633EZ4</t>
  </si>
  <si>
    <t>Havenshore Base South</t>
  </si>
  <si>
    <t>E2633EZ5</t>
  </si>
  <si>
    <t>Victory Court</t>
  </si>
  <si>
    <t>E0601EZ1</t>
  </si>
  <si>
    <t>Halton UA</t>
  </si>
  <si>
    <t>Sci-Tech Daresbury</t>
  </si>
  <si>
    <t>E1538EZ1</t>
  </si>
  <si>
    <t>E0701EZ1</t>
  </si>
  <si>
    <t>Hartlepool UA</t>
  </si>
  <si>
    <t>Tees Valley</t>
  </si>
  <si>
    <t>E1801EZ1</t>
  </si>
  <si>
    <t>Herefordshire UA</t>
  </si>
  <si>
    <t>Hereford</t>
  </si>
  <si>
    <t>E2434EZ1</t>
  </si>
  <si>
    <t>MIRA Technology Park</t>
  </si>
  <si>
    <t>E2434EZ2</t>
  </si>
  <si>
    <t>MIRA extension</t>
  </si>
  <si>
    <t>E0551EZ1</t>
  </si>
  <si>
    <t>Alconbury Enterprise Campus</t>
  </si>
  <si>
    <t>E3533EZ1</t>
  </si>
  <si>
    <t>New Anglia EZ: Futura Park</t>
  </si>
  <si>
    <t>E3533EZ2</t>
  </si>
  <si>
    <t>New Anglia EZ: Princes Street</t>
  </si>
  <si>
    <t>E3533EZ3</t>
  </si>
  <si>
    <t>New Anglia EZ: Waterfront Island</t>
  </si>
  <si>
    <t>E2634EZ1</t>
  </si>
  <si>
    <t>New Anglia EZ: Nar Ouse</t>
  </si>
  <si>
    <t>E2002EZ1</t>
  </si>
  <si>
    <t>Kingston upon Hull UA</t>
  </si>
  <si>
    <t>E2002EZ2</t>
  </si>
  <si>
    <t>E2002EZ3</t>
  </si>
  <si>
    <t>Humber EZ: Bird's Eye</t>
  </si>
  <si>
    <t>E2002EZ4</t>
  </si>
  <si>
    <t>Humber EZ: Priory Park</t>
  </si>
  <si>
    <t>E2002EZ5</t>
  </si>
  <si>
    <t>Humber EZ: Former Cavaghan and Gray</t>
  </si>
  <si>
    <t>E2002EZ6</t>
  </si>
  <si>
    <t>Humber EZ: Benchmark Pods</t>
  </si>
  <si>
    <t>E2002EZ7</t>
  </si>
  <si>
    <t>Humber EZ: Energy Works</t>
  </si>
  <si>
    <t>E2002EZ8</t>
  </si>
  <si>
    <t>Humber EZ: Rix Stoneberry</t>
  </si>
  <si>
    <t>E2002EZ9</t>
  </si>
  <si>
    <t>Humber EZ: Foster Street</t>
  </si>
  <si>
    <t>E2002EZ10</t>
  </si>
  <si>
    <t>Humber EZ: Ashcourt</t>
  </si>
  <si>
    <t>E2002EZ11</t>
  </si>
  <si>
    <t>Humber EZ: Former Two Wheel Centre</t>
  </si>
  <si>
    <t>E2002EZ12</t>
  </si>
  <si>
    <t>Humber EZ: St Mark Street</t>
  </si>
  <si>
    <t>E2002EZ13</t>
  </si>
  <si>
    <t>Humber EZ: Former LA site</t>
  </si>
  <si>
    <t>E2002EZ14</t>
  </si>
  <si>
    <t>Humber EZ: Sammy's Point</t>
  </si>
  <si>
    <t>E2002EZ15</t>
  </si>
  <si>
    <t>Humber EZ: Albert Dock</t>
  </si>
  <si>
    <t>E2002EZ16</t>
  </si>
  <si>
    <t>Humber EZ: John Street Car Park</t>
  </si>
  <si>
    <t>E2002EZ17</t>
  </si>
  <si>
    <t>Humber EZ: Pepi's</t>
  </si>
  <si>
    <t>E2002EZ18</t>
  </si>
  <si>
    <t>Humber EZ: Osborne Street</t>
  </si>
  <si>
    <t>E2002EZ19</t>
  </si>
  <si>
    <t>Humber EZ: Albion Street</t>
  </si>
  <si>
    <t>E2002EZ20</t>
  </si>
  <si>
    <t>Humber EZ: Former Bonus Site</t>
  </si>
  <si>
    <t>E2002EZ21</t>
  </si>
  <si>
    <t>Humber EZ: Somerden Road</t>
  </si>
  <si>
    <t>E2002EZ22</t>
  </si>
  <si>
    <t>Humber EZ: Queen Elizabeth Dock</t>
  </si>
  <si>
    <t>E4703EZ1</t>
  </si>
  <si>
    <t>Lindley Moor East</t>
  </si>
  <si>
    <t>E4703EZ2</t>
  </si>
  <si>
    <t>Lindley Moor West</t>
  </si>
  <si>
    <t>E4703EZ3</t>
  </si>
  <si>
    <t>Moor Park, Mirfield</t>
  </si>
  <si>
    <t>E5017EZ1</t>
  </si>
  <si>
    <t>Nine Elms</t>
  </si>
  <si>
    <t>E4704EZ1</t>
  </si>
  <si>
    <t>Aire Valley</t>
  </si>
  <si>
    <t>E2401EZ1</t>
  </si>
  <si>
    <t>Leicester UA</t>
  </si>
  <si>
    <t>Leicester Waterside</t>
  </si>
  <si>
    <t>E1435EZ1</t>
  </si>
  <si>
    <t>East Quay</t>
  </si>
  <si>
    <t>E1435EZ2</t>
  </si>
  <si>
    <t>Eastside North</t>
  </si>
  <si>
    <t>E1435EZ3</t>
  </si>
  <si>
    <t>Eastside South</t>
  </si>
  <si>
    <t>E1435EZ4</t>
  </si>
  <si>
    <t>North Quay</t>
  </si>
  <si>
    <t>E1435EZ5</t>
  </si>
  <si>
    <t>Railway Quay</t>
  </si>
  <si>
    <t>E1435EZ6</t>
  </si>
  <si>
    <t>Bevan Funnell</t>
  </si>
  <si>
    <t>E1435EZ7</t>
  </si>
  <si>
    <t>Town Centre</t>
  </si>
  <si>
    <t>E1435EZ8</t>
  </si>
  <si>
    <t>Avis Way</t>
  </si>
  <si>
    <t>E4302EZ1</t>
  </si>
  <si>
    <t>Mersey Waters</t>
  </si>
  <si>
    <t>E4302EZ2</t>
  </si>
  <si>
    <t>Liverpool City</t>
  </si>
  <si>
    <t>E0201EZ1</t>
  </si>
  <si>
    <t>Luton UA</t>
  </si>
  <si>
    <t>Luton Airport EZ</t>
  </si>
  <si>
    <t>E2237EZ1</t>
  </si>
  <si>
    <t>Kent Medical Campus</t>
  </si>
  <si>
    <t>E4203EZ1</t>
  </si>
  <si>
    <t>Greater Manchester Airport City</t>
  </si>
  <si>
    <t>E4203EZ2</t>
  </si>
  <si>
    <t>Greater Manchester Life Science: MSP Central Campus</t>
  </si>
  <si>
    <t>E4203EZ3</t>
  </si>
  <si>
    <t>Greater Manchester Life Science: CMFT Site</t>
  </si>
  <si>
    <t>E4203EZ4</t>
  </si>
  <si>
    <t>Greater Manchester Airport City 2</t>
  </si>
  <si>
    <t>E2201EZ1</t>
  </si>
  <si>
    <t>Medway UA</t>
  </si>
  <si>
    <t>Rochester Airport Technology Park</t>
  </si>
  <si>
    <t>E3534EZ1</t>
  </si>
  <si>
    <t>New Anglia EZ: Mill Lane</t>
  </si>
  <si>
    <t>E0702EZ1</t>
  </si>
  <si>
    <t>Middlesbrough UA</t>
  </si>
  <si>
    <t>E0702EZ2</t>
  </si>
  <si>
    <t>Tees Valley EZ Growth Extension: Middlesbrough historic quarter</t>
  </si>
  <si>
    <t>E4502EZ1</t>
  </si>
  <si>
    <t>NE Newcastle</t>
  </si>
  <si>
    <t>E4502EZ2</t>
  </si>
  <si>
    <t>Development Area</t>
  </si>
  <si>
    <t>E4502EZ3</t>
  </si>
  <si>
    <t>North Bank of the Tyne extension</t>
  </si>
  <si>
    <t>E4502EZ4</t>
  </si>
  <si>
    <t>Newcastle International Airport Business Park</t>
  </si>
  <si>
    <t>E3434EZ1</t>
  </si>
  <si>
    <t>Ceramics Valley: Chatterley Valley West</t>
  </si>
  <si>
    <t>E5045EZ1</t>
  </si>
  <si>
    <t>Royal Docks</t>
  </si>
  <si>
    <t>E2003EZ1</t>
  </si>
  <si>
    <t>North East Lincolnshire UA</t>
  </si>
  <si>
    <t>E2003EZ2</t>
  </si>
  <si>
    <t>E2003EZ3</t>
  </si>
  <si>
    <t>Humber EZ: Stallingborough Interchange</t>
  </si>
  <si>
    <t>E2003EZ4</t>
  </si>
  <si>
    <t>Humber EZ: Great Coates Business Park</t>
  </si>
  <si>
    <t>E2003EZ5</t>
  </si>
  <si>
    <t>Humber EZ: King's Road</t>
  </si>
  <si>
    <t>E2003EZ6</t>
  </si>
  <si>
    <t>Humber EZ: Queen's Road</t>
  </si>
  <si>
    <t>E2003EZ7</t>
  </si>
  <si>
    <t>Humber EZ: Abengoa</t>
  </si>
  <si>
    <t>E2003EZ8</t>
  </si>
  <si>
    <t>Humber EZ: Huntsman Tioxide</t>
  </si>
  <si>
    <t>E2004EZ1</t>
  </si>
  <si>
    <t>North Lincolnshire UA</t>
  </si>
  <si>
    <t>E2004EZ2</t>
  </si>
  <si>
    <t>Humber EZ: Humberside Airport</t>
  </si>
  <si>
    <t>E2635EZ1</t>
  </si>
  <si>
    <t>New Anglia EZ: Scottow Enterprise Park</t>
  </si>
  <si>
    <t>E2635EZ2</t>
  </si>
  <si>
    <t>New Anglia EZ: Egmere Business Park</t>
  </si>
  <si>
    <t>E0104EZ1</t>
  </si>
  <si>
    <t>North Somerset UA</t>
  </si>
  <si>
    <t>E4503EZ1</t>
  </si>
  <si>
    <t>North East</t>
  </si>
  <si>
    <t>E2835EZ1</t>
  </si>
  <si>
    <t>Waterside</t>
  </si>
  <si>
    <t>E2901EZ1</t>
  </si>
  <si>
    <t xml:space="preserve">North East </t>
  </si>
  <si>
    <t>E2901EZ2</t>
  </si>
  <si>
    <t>Fairmoor</t>
  </si>
  <si>
    <t>E2901EZ3</t>
  </si>
  <si>
    <t>Ashwood Business Park</t>
  </si>
  <si>
    <t>E2901EZ4</t>
  </si>
  <si>
    <t>Ramparts Business Park</t>
  </si>
  <si>
    <t>E3001EZ1</t>
  </si>
  <si>
    <t>Nottingham UA</t>
  </si>
  <si>
    <t>Nottingham City</t>
  </si>
  <si>
    <t>E3001EZ2</t>
  </si>
  <si>
    <t>Development  Area</t>
  </si>
  <si>
    <t>E1101EZ1</t>
  </si>
  <si>
    <t>Plymouth UA</t>
  </si>
  <si>
    <t>South Yard</t>
  </si>
  <si>
    <t>E0703EZ1</t>
  </si>
  <si>
    <t>Redcar and Cleveland UA</t>
  </si>
  <si>
    <t>E2340EZ1</t>
  </si>
  <si>
    <t>E4403EZ1</t>
  </si>
  <si>
    <t>E3636EZ1</t>
  </si>
  <si>
    <t>Longcross Park</t>
  </si>
  <si>
    <t>E3332EZ1</t>
  </si>
  <si>
    <t>Huntspill Energy Park</t>
  </si>
  <si>
    <t>E4404EZ1</t>
  </si>
  <si>
    <t>E4404EZ2</t>
  </si>
  <si>
    <t>E0536EZ1</t>
  </si>
  <si>
    <t>Cambridge Compass: Cambourne Business Park</t>
  </si>
  <si>
    <t>E0536EZ2</t>
  </si>
  <si>
    <t>Cambridge Compass: Cambridge Research Park</t>
  </si>
  <si>
    <t>E0536EZ3</t>
  </si>
  <si>
    <t>Cambridge Compass: Northstowe</t>
  </si>
  <si>
    <t>E0103EZ1</t>
  </si>
  <si>
    <t>South Gloucestershire UA</t>
  </si>
  <si>
    <t>E2637EZ1</t>
  </si>
  <si>
    <t>New Anglia EZ: Norwich Research Park</t>
  </si>
  <si>
    <t>E3133EZ1</t>
  </si>
  <si>
    <t>Didcot Growth Accelerator: Didcot A (South Oxfordshire)</t>
  </si>
  <si>
    <t>E3133EZ2</t>
  </si>
  <si>
    <t>Didcot Growth Accelerator: Southmead 1</t>
  </si>
  <si>
    <t>E3133EZ3</t>
  </si>
  <si>
    <t>Didcot Growth Accelerator: Southmead 2</t>
  </si>
  <si>
    <t>E3133EZ4</t>
  </si>
  <si>
    <t>Didcot Growth Accelerator: Southmead 3</t>
  </si>
  <si>
    <t>E2342EZ1</t>
  </si>
  <si>
    <t>E3435EZ1</t>
  </si>
  <si>
    <t>Black Country</t>
  </si>
  <si>
    <t>E4504EZ1</t>
  </si>
  <si>
    <t>Development</t>
  </si>
  <si>
    <t>E4504EZ2</t>
  </si>
  <si>
    <t>Tyne Dock Enterprise Park</t>
  </si>
  <si>
    <t>E1936EZ1</t>
  </si>
  <si>
    <t>Crown Estates site</t>
  </si>
  <si>
    <t>E1936EZ2</t>
  </si>
  <si>
    <t>Building Research Establishment site</t>
  </si>
  <si>
    <t>E1936EZ3</t>
  </si>
  <si>
    <t>Rothamsted Research site</t>
  </si>
  <si>
    <t>E4207EZ1</t>
  </si>
  <si>
    <t>Manchester City Airport</t>
  </si>
  <si>
    <t>E0704EZ1</t>
  </si>
  <si>
    <t>Stockton-on-Tees UA</t>
  </si>
  <si>
    <t>E0704EZ2</t>
  </si>
  <si>
    <t>Tees Valley EZ Growth Extension: Northshore</t>
  </si>
  <si>
    <t>E3401EZ1</t>
  </si>
  <si>
    <t>Stoke-on-Trent UA</t>
  </si>
  <si>
    <t>Ceramics Valley: Chatterley Valley East</t>
  </si>
  <si>
    <t>E3401EZ2</t>
  </si>
  <si>
    <t>Ceramics Valley: Tunstall Arrow</t>
  </si>
  <si>
    <t>E3401EZ3</t>
  </si>
  <si>
    <t>Ceramics Valley: Highgate/Ravensdale</t>
  </si>
  <si>
    <t>E3401EZ4</t>
  </si>
  <si>
    <t>Ceramics Valley: Etruria Valley</t>
  </si>
  <si>
    <t>E3401EZ5</t>
  </si>
  <si>
    <t>Ceramics Valley: Cliffe Vale</t>
  </si>
  <si>
    <t>E4505EZ1</t>
  </si>
  <si>
    <t>E4505EZ2</t>
  </si>
  <si>
    <t>Port of Sunderland</t>
  </si>
  <si>
    <t>E4505EZ3</t>
  </si>
  <si>
    <t>IAMP</t>
  </si>
  <si>
    <t>E2243EZ1</t>
  </si>
  <si>
    <t>E3134EZ1</t>
  </si>
  <si>
    <t>Science Vale UK</t>
  </si>
  <si>
    <t>E3134EZ2</t>
  </si>
  <si>
    <t>Didcot Growth Accelerator: Diageo Site</t>
  </si>
  <si>
    <t>E3134EZ3</t>
  </si>
  <si>
    <t>Didcot Growth Accelerator: Didcot A (Vale of White Horse)</t>
  </si>
  <si>
    <t>E3134EZ4</t>
  </si>
  <si>
    <t>Didcot Growth Accelerator: Didcot Park</t>
  </si>
  <si>
    <t>E3134EZ5</t>
  </si>
  <si>
    <t>Didcot Growth Accelerator: Milton Interchange</t>
  </si>
  <si>
    <t>E3134EZ6</t>
  </si>
  <si>
    <t>Oxfordshire Milton Park Extension- Site A</t>
  </si>
  <si>
    <t>E3134EZ7</t>
  </si>
  <si>
    <t>Oxfordshire Milton Park Extension- Site B</t>
  </si>
  <si>
    <t>E3134EZ8</t>
  </si>
  <si>
    <t>Oxfordshire Milton Park Extension- Site C</t>
  </si>
  <si>
    <t>E3134EZ9</t>
  </si>
  <si>
    <t>Oxfordshire Milton Park Extension- Site D</t>
  </si>
  <si>
    <t>E3134EZ10</t>
  </si>
  <si>
    <t>Oxfordshire Milton Park Extension- Site E</t>
  </si>
  <si>
    <t>E3134EZ11</t>
  </si>
  <si>
    <t>Oxfordshire Milton Park Extension- Site F</t>
  </si>
  <si>
    <t>E4705EZ1</t>
  </si>
  <si>
    <t>Langhthwaite Business Park extension</t>
  </si>
  <si>
    <t>E4705EZ2</t>
  </si>
  <si>
    <t>South Kirby Business Park</t>
  </si>
  <si>
    <t>E4606EZ1</t>
  </si>
  <si>
    <t>E5021EZ1</t>
  </si>
  <si>
    <t>Nine Elms and Battersea Power station</t>
  </si>
  <si>
    <t>E0602EZ1</t>
  </si>
  <si>
    <t>Warrington UA</t>
  </si>
  <si>
    <t>Cheshire Science Corridor EZ: Birchwood Sites</t>
  </si>
  <si>
    <t>E3539EZ1</t>
  </si>
  <si>
    <t>Cambridge Compass: Haverhill Research Park</t>
  </si>
  <si>
    <t>E3539EZ2</t>
  </si>
  <si>
    <t>New Anglia EZ: Suffolk Business Park</t>
  </si>
  <si>
    <t>E4305EZ1</t>
  </si>
  <si>
    <t>E4305EZ2</t>
  </si>
  <si>
    <t>Wirral Waters</t>
  </si>
  <si>
    <t>E4607EZ1</t>
  </si>
  <si>
    <t>E2344EZ1</t>
  </si>
  <si>
    <t>Lancashire - Hillhouse Chemicals and Energy EZ</t>
  </si>
  <si>
    <t>E2701EZ1</t>
  </si>
  <si>
    <t>York UA</t>
  </si>
  <si>
    <t>York Central site</t>
  </si>
  <si>
    <t>Gross Rates Payable - Gross Rates Payable in respect of 2019-20 liability</t>
  </si>
  <si>
    <t>Gross Rates Payable - Adjustments to gross rates payable in respect of previous years</t>
  </si>
  <si>
    <t>Transitional Arrangements -  Revenue foregone in respect of 2019-20 liability</t>
  </si>
  <si>
    <t>Transitional Arrangements -  Revenue foregone in respect of previous years' liability</t>
  </si>
  <si>
    <t>Transitional Arrangements -  Additional income received in respect of 2019-20 liability</t>
  </si>
  <si>
    <t>Transitional Arrangements -  Additional income received in respect of previous years' liability</t>
  </si>
  <si>
    <t>Net cost of transitional arrangments</t>
  </si>
  <si>
    <t>Small Business Rate Relief -  Amount of relief in respect of 2019-20 liability</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</si>
  <si>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</si>
  <si>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</si>
  <si>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</si>
  <si>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</si>
  <si>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</si>
  <si>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</si>
  <si>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Additional yield from the small business supplement in 2019-20</t>
  </si>
  <si>
    <t>Small Business Rate Relief -  Adjustments to the yield from the small business supplement in respect of previous years</t>
  </si>
  <si>
    <t>Charitable occupation -  Amount of relief provided in 2019-20</t>
  </si>
  <si>
    <t>Charitable occupation -  Adjustments to amount of relief provided in respect of previous years</t>
  </si>
  <si>
    <t>Community Amateur Sports Clubs (CASCs) -  Amount of relief in respect of 2019-20 liability</t>
  </si>
  <si>
    <t>Community Amateur Sports Clubs (CASCs) -  Adjustments to amount of relief provided in respect of previous years</t>
  </si>
  <si>
    <t>Rural rate relief -  Amount of relief provided in 2019-20</t>
  </si>
  <si>
    <t>Rural rate relief -  Adjustments to amount of relief provided in respect of previous years</t>
  </si>
  <si>
    <t>Telecoms Relief -  Amount of relief in respect of 2019-20 liability</t>
  </si>
  <si>
    <t>Telecoms Relief -  Adjustments to amount of relief provided in respect of previous years</t>
  </si>
  <si>
    <t>Total Mandatory Reliefs</t>
  </si>
  <si>
    <t>Partially occupied hereditaments -  Amount of relief in respect of 2019-20 liability</t>
  </si>
  <si>
    <t>Partially occupied hereditaments -  Adjustments to amount of relief provided in respect of previous years</t>
  </si>
  <si>
    <t>Empty premises -  Amount of relief in respect of 2019-20 liability</t>
  </si>
  <si>
    <t>Empty premises -  Adjustments to amount of relief provided in respect of previous years</t>
  </si>
  <si>
    <t xml:space="preserve">Total Unoccupied Property Relief </t>
  </si>
  <si>
    <t>Charitable occupation -  Amount of relief in respect of 2019-20 liability</t>
  </si>
  <si>
    <t>Non-profit making bodies -  Amount of relief in respect of 2019-20 liability</t>
  </si>
  <si>
    <t>Non-profit making bodies -  Adjustments to amount of relief provided in respect of previous years</t>
  </si>
  <si>
    <t>Rural shops etc -  Amount of relief in respect of 2019-20 liability</t>
  </si>
  <si>
    <t>Rural shops etc -  Adjustments to amount of relief provided in respect of previous years</t>
  </si>
  <si>
    <t>Small rural businesses -  Amount of relief in respect of 2019-20 liability</t>
  </si>
  <si>
    <t>Small rural businesses -  Adjustments to amount of relief provided in respect of previous years</t>
  </si>
  <si>
    <t>Other ratepayers -  Amount of relief in respect of 2019-20 liability</t>
  </si>
  <si>
    <t>Other ratepayers -  Adjustments to amount of relief provided in respect of previous years</t>
  </si>
  <si>
    <t>Relief given to Case A hereditaments</t>
  </si>
  <si>
    <t>Relief given to Case B hereditaments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</si>
  <si>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</si>
  <si>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</si>
  <si>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</si>
  <si>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</si>
  <si>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Amount of relief in respect of 2019-20 liability</t>
  </si>
  <si>
    <t>Flooding relief -  Adjustments to amount of relief provided in respect of previous years</t>
  </si>
  <si>
    <t>In lieu of Transitional Relief -  Adjustments to amount of relief provided in respect of previous years</t>
  </si>
  <si>
    <t>Rural Rate Relief - Amount of relief in respect of 2019-20 liability</t>
  </si>
  <si>
    <t>Rural Rate Relief - Adjustments to amount of relief provided in respect of previous years</t>
  </si>
  <si>
    <t>Local Newspaper Temporary Relief - Amount of relief in respect of 2019-20 liability</t>
  </si>
  <si>
    <t>Local Newspaper Temporary Relief - Adjustments to amount of relief provided in respect of previous years</t>
  </si>
  <si>
    <t>Supporting Small Businesses Relief - Amount of relief in respect of 2019-20 liability</t>
  </si>
  <si>
    <t>Supporting Small Businesses Relief - Adjustments to amount of relief provided in respect of previous years</t>
  </si>
  <si>
    <t>Discretionary Scheme Relief - Amount of relief in respect of 2019-20 liability</t>
  </si>
  <si>
    <t>Discretionary Scheme Relief - Adjustments to amount of relief provided in respect of previous years</t>
  </si>
  <si>
    <t>Pub Relief (where RV is less than £100,000) - Adjustments to amount of relief provided in respect of previous years</t>
  </si>
  <si>
    <t>Retail discount -  Amount of relief in respect of 2019-20 liability</t>
  </si>
  <si>
    <t>Total Discretionary Relief (Funded S31)</t>
  </si>
  <si>
    <t>HardshIp Relief -  Amount of relief in respect of 2019-20 liability</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</si>
  <si>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</si>
  <si>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</si>
  <si>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</si>
  <si>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</si>
  <si>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</si>
  <si>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</si>
  <si>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</si>
  <si>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</si>
  <si>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</si>
  <si>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</si>
  <si>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</si>
  <si>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11a</t>
  </si>
  <si>
    <t>12a</t>
  </si>
  <si>
    <t>Transitional protection payments due to (+) - from (-) the authority for 2019-20</t>
  </si>
  <si>
    <t>Transitional protection payments -  Payment on account received by authority (+), or paid by the authority (-) (based on NNDR1 2019-20)</t>
  </si>
  <si>
    <t xml:space="preserve">Transitional protection payments -  Sum due to (+) - from (-) authority (line 1 minus line 2) </t>
  </si>
  <si>
    <t>Cost of collection -  Amount to be retained by billing authority in 2019-20</t>
  </si>
  <si>
    <t>Cost of collection -  Amount previously retained (based on NNDR1)</t>
  </si>
  <si>
    <t>Cost of collection -  Sum due to (+) - from (-) billing authority (line 4 minus line 5)</t>
  </si>
  <si>
    <t>Designated Areas -  Amount to be retained by billing authority in 2019-20</t>
  </si>
  <si>
    <t>Designated Areas -  Amount previously retained (based on NNDR1)</t>
  </si>
  <si>
    <t xml:space="preserve">Designated Areas -  Sum due to (+) - from (-) billing authority (line 7 minus line 8) </t>
  </si>
  <si>
    <t>Renewable Energy Schemes -  Amount to be retained by authority in 2019-20</t>
  </si>
  <si>
    <t>Renewable Energy Schemes -  Amount previously retained (based on NNDR1)</t>
  </si>
  <si>
    <t xml:space="preserve">Renewable Energy Schemes -  Sum due to (+) - from (-) authority (line 10 minus line 11) </t>
  </si>
  <si>
    <t>Shale Gas Schemes -  Amount to be retained by authority in 2019-20</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</si>
  <si>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</si>
  <si>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</si>
  <si>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</si>
  <si>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</si>
  <si>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</si>
  <si>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to be retained by authority in 2019-20</t>
  </si>
  <si>
    <t>Additional Growth in Growth Pilot Areas - amount deducted/retained</t>
  </si>
  <si>
    <t>Additional Growth in Growth Pilot Areas - sum due to (+) from (-) authority (line 19 minus line 20)</t>
  </si>
  <si>
    <t>Port of Bristol -amount deducted from central share and retained by North Somerset</t>
  </si>
  <si>
    <t>Port of Bristol - amount deducted/retained (based on NNDR1)</t>
  </si>
  <si>
    <t xml:space="preserve">Port of Bristol - sum due to (+) / from (-) authority </t>
  </si>
  <si>
    <t>Small Business Rates Relief scheme -  Amount due to authority in 2019-20 as a result of doubling SBRR and changes in thresholds</t>
  </si>
  <si>
    <t>Small Business Rates Relief scheme -  Amount due to authority in 2019-20 for loss of supplementary multiplier income</t>
  </si>
  <si>
    <t>Small Business Rates Relief scheme -  Amount provisionally paid (based on NNDR1 2019-20 [part 1C]</t>
  </si>
  <si>
    <t>Small Business Rates Relief scheme -  Sum due to (+) - from (-) authority (line 25a plus line 25b minus line 26)</t>
  </si>
  <si>
    <t>Small Business Rates Relief on existing property where 2nd property is occupied -  Amount due to authority in 2019-20</t>
  </si>
  <si>
    <t>Small Business Rates Relief on existing property where 2nd property is occupied -  Amount provisionally paid (based on NNDR1 2019-20 [part 1C]</t>
  </si>
  <si>
    <t>Small Business Rates Relief on existing property where 2nd property is occupied -  Sum due to (+) - from (-) authority (line 28 minus line 29)</t>
  </si>
  <si>
    <t>"New Empty" properties -  Amount due to authority in 2019-20 in respect of previous years</t>
  </si>
  <si>
    <t>"Long term empty" properties -  Amount due to authority in 2019-20 in respect of previous years</t>
  </si>
  <si>
    <t>Retail Relief -  Amount due to authority in  respect of previous years</t>
  </si>
  <si>
    <t>Flooding Relief -  Amount due to authority in 2019-20</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</si>
  <si>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</si>
  <si>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</si>
  <si>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</si>
  <si>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Amount due to authority in 2019-20 </t>
  </si>
  <si>
    <t>Rural Rate Relief -  Amount provisionally paid (based on NNDR1 2019-20 [part 1C])</t>
  </si>
  <si>
    <t xml:space="preserve">Rural Rate Relief -  Sum due to (+) - from (-) authority (line 38 minus line 39) </t>
  </si>
  <si>
    <t>Local Newspaper Temporary Relief -  Amount due to authority in 2019-20</t>
  </si>
  <si>
    <t>Local Newspaper Temporary Relief -  Amount provisionally paid (based on NNDR1 2019-20 [part 1C])</t>
  </si>
  <si>
    <t xml:space="preserve">Local Newspaper Temporary Relief -  Sum due to (+) - from (-) authority (line 41 minus line 42)  </t>
  </si>
  <si>
    <t xml:space="preserve">Supporting Small Businesses Relief -  Amount due to authority in 2019-20 </t>
  </si>
  <si>
    <t>Supporting Small Businesses Relief -  Amount provisionally paid (based on NNDR1 2019-20 [part 1C])</t>
  </si>
  <si>
    <t>Supporting Small Businesses Relief -  Sum due to (+) - from (-) authority (line 44 minus line 45)</t>
  </si>
  <si>
    <t>Discretionary Scheme Relief -  Amount due to authority in 2019-20 relating to 2019-20 allocation</t>
  </si>
  <si>
    <t>Discretionary Scheme Relief -  Amount due to authority in 2019-20 relating to 2017-18 and 2019-20 allocation</t>
  </si>
  <si>
    <t>Discretionary Scheme Relief -  Amount provisionally paid in respect of 2019-20 (based on NNDR1 2019-20 [part 1C])</t>
  </si>
  <si>
    <t>Discretionary Scheme Relief -  Sum due to (+) - from (-) authority (line 47a plus line 47b minus line 48)</t>
  </si>
  <si>
    <t>Pub Relief -  Amount due to authority in 2019-20 (in respect of previous years)</t>
  </si>
  <si>
    <t>Telecomms Relief -  Amount due to authority in 2019-20</t>
  </si>
  <si>
    <t>Telecomms Relief -  Amount provisionally paid (based on NNDR1 2019-20 [part 1C])</t>
  </si>
  <si>
    <t>Telecomms Relief -  Sum due to (+) - from (-) authority (line 51 minus line 52)</t>
  </si>
  <si>
    <t>Retail discount -  Amount due to authority in 2019-20</t>
  </si>
  <si>
    <t>Retail discount -  Amount provisionally paid (based on NNDR1 2019-20 [part 1C])</t>
  </si>
  <si>
    <t>Retail discount -  Sum due to (+) - from (-) authority (line 54 minus line 55)</t>
  </si>
  <si>
    <t>Multiplier Cap -  Amount due to authority in 2019-20</t>
  </si>
  <si>
    <t>Multiplier Cap -  Amount provisionally paid (based on NNDR1 2019-20 [part 1C])</t>
  </si>
  <si>
    <t xml:space="preserve">Multiplier Cap -  Sum due to (+) - from (-) billing authority (line 57 minus line 58) </t>
  </si>
  <si>
    <t>EZ Relief granted in 100% Pilot Area - Amount due to authority in 2019-20</t>
  </si>
  <si>
    <t>EZ Relief granted in 100% Pilot Area - Amount provisional paid (based on NNDR1 2019-20 [part 1C])</t>
  </si>
  <si>
    <t xml:space="preserve">EZ Relief granted in 100% Pilot Area - Sume due to (+) from (-) billing authority (line 60 minus line 61) </t>
  </si>
  <si>
    <t>Section 31 Grant Total -  Total amount due to authority</t>
  </si>
  <si>
    <t>25a</t>
  </si>
  <si>
    <t>25b</t>
  </si>
  <si>
    <t>47a</t>
  </si>
  <si>
    <t>47b</t>
  </si>
  <si>
    <t xml:space="preserve">Non-domestic rating income from rates retention scheme </t>
  </si>
  <si>
    <t>qualifying relief in Enterprise Zones</t>
  </si>
  <si>
    <t>Total Non-Domestic Rating Income for 2019-20</t>
  </si>
  <si>
    <t>cost of collection allowance</t>
  </si>
  <si>
    <t xml:space="preserve">amounts retained in respect of Designated Areas </t>
  </si>
  <si>
    <t xml:space="preserve">amounts retained in respect of renewable energy schemes </t>
  </si>
  <si>
    <t xml:space="preserve">amounts retained in respect of shale gas schemes </t>
  </si>
  <si>
    <t>additional growth pilot areas amount</t>
  </si>
  <si>
    <t>Port of Bristol amount</t>
  </si>
  <si>
    <t>S31 Total</t>
  </si>
  <si>
    <t>Sums receivable - payable (ratepayers) -  Sums outstanding from ratepayers</t>
  </si>
  <si>
    <t>Sums receivable - payable (ratepayers) -  Sums oustanding owed to ratepayers</t>
  </si>
  <si>
    <t>Allowance for non-collection -  Opening balance as at 1 April 2019</t>
  </si>
  <si>
    <t>Allowance for non-collection -  Amounts charged to allowances</t>
  </si>
  <si>
    <t>Allowance for non-collection -  Change in allowance (charged to Collection Fund)</t>
  </si>
  <si>
    <t>Allowance for non-collection -  Closing balance on 31 March 2020</t>
  </si>
  <si>
    <t>Provision for appeals -  Opening balance as at 1 April 2019</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</si>
  <si>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</si>
  <si>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</si>
  <si>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</si>
  <si>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</si>
  <si>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</si>
  <si>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</si>
  <si>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</si>
  <si>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</si>
  <si>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</si>
  <si>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</si>
  <si>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</si>
  <si>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Prior-year surplus-deficit included in closing balance</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</si>
  <si>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</si>
  <si>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</si>
  <si>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</si>
  <si>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</si>
  <si>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(R)</t>
  </si>
  <si>
    <t>Data from this workbook have been used to compile the statistics release "National non-domestic rates collected by local authorities in England 2018-19". An update to this was published on 20 September 2022. This is available on the Department’s website at</t>
  </si>
  <si>
    <r>
      <t xml:space="preserve">Published: </t>
    </r>
    <r>
      <rPr>
        <sz val="10"/>
        <rFont val="Arial"/>
        <family val="2"/>
      </rPr>
      <t>2 December 2020 (updated 20 September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</si>
</sst>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s>
  <fonts count="85" x14ac:knownFonts="1">
    <font>
      <sz val="10"/>
      <name val="Arial"/>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4"/>
      <name val="Arial"/>
      <family val="2"/>
    </font>
    <font>
      <sz val="12"/>
      <color indexed="10"/>
      <name val="Arial"/>
      <family val="2"/>
    </font>
    <font>
      <i/>
      <sz val="12"/>
      <name val="Arial"/>
      <family val="2"/>
    </font>
    <font>
      <sz val="10"/>
      <color indexed="10"/>
      <name val="Arial"/>
      <family val="2"/>
    </font>
    <font>
      <sz val="12"/>
      <color indexed="44"/>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b/>
      <sz val="11"/>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sz val="12"/>
      <color rgb="FF0070C0"/>
      <name val="Arial"/>
      <family val="2"/>
    </font>
    <font>
      <b/>
      <sz val="12"/>
      <color rgb="FFFFFFCC"/>
      <name val="Arial"/>
      <family val="2"/>
    </font>
    <font>
      <b/>
      <i/>
      <sz val="12"/>
      <color theme="1"/>
      <name val="Arial"/>
      <family val="2"/>
    </font>
    <font>
      <b/>
      <sz val="10"/>
      <color rgb="FFFF0000"/>
      <name val="Arial"/>
      <family val="2"/>
    </font>
    <font>
      <sz val="10"/>
      <color theme="0" tint="-0.14999847407452621"/>
      <name val="Arial"/>
      <family val="2"/>
    </font>
    <font>
      <b/>
      <sz val="14"/>
      <color rgb="FFFF0000"/>
      <name val="Arial"/>
      <family val="2"/>
    </font>
    <font>
      <sz val="11"/>
      <color rgb="FFFF0000"/>
      <name val="Calibri"/>
      <family val="2"/>
    </font>
    <font>
      <sz val="10"/>
      <color theme="0" tint="-0.34998626667073579"/>
      <name val="Arial"/>
      <family val="2"/>
    </font>
    <font>
      <sz val="11"/>
      <color rgb="FF99CCFF"/>
      <name val="Arial"/>
      <family val="2"/>
    </font>
    <font>
      <b/>
      <i/>
      <sz val="12"/>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rgb="FFB7DEE8"/>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C4D79B"/>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17"/>
      </top>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indexed="64"/>
      </left>
      <right style="medium">
        <color indexed="64"/>
      </right>
      <top style="medium">
        <color indexed="64"/>
      </top>
      <bottom/>
      <diagonal/>
    </border>
  </borders>
  <cellStyleXfs count="69">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7" fillId="16" borderId="1" applyNumberFormat="0" applyAlignment="0" applyProtection="0"/>
    <xf numFmtId="3" fontId="5" fillId="17" borderId="2">
      <alignment horizontal="right"/>
    </xf>
    <xf numFmtId="3" fontId="4" fillId="17" borderId="3">
      <alignment horizontal="right"/>
    </xf>
    <xf numFmtId="3" fontId="5" fillId="17" borderId="3">
      <alignment horizontal="right"/>
    </xf>
    <xf numFmtId="0" fontId="18" fillId="18" borderId="4" applyNumberFormat="0" applyAlignment="0" applyProtection="0"/>
    <xf numFmtId="164" fontId="5" fillId="0" borderId="0" applyFon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8" applyNumberFormat="0" applyFill="0" applyAlignment="0" applyProtection="0"/>
    <xf numFmtId="0" fontId="26" fillId="7" borderId="0" applyNumberFormat="0" applyBorder="0" applyAlignment="0" applyProtection="0"/>
    <xf numFmtId="0" fontId="3" fillId="4" borderId="9" applyNumberFormat="0" applyFont="0" applyAlignment="0" applyProtection="0"/>
    <xf numFmtId="0" fontId="27" fillId="16" borderId="10" applyNumberFormat="0" applyAlignment="0" applyProtection="0"/>
    <xf numFmtId="9" fontId="3" fillId="0" borderId="0" applyFon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25" fillId="0" borderId="0" applyNumberFormat="0" applyFill="0" applyBorder="0" applyAlignment="0" applyProtection="0"/>
    <xf numFmtId="3" fontId="3" fillId="17" borderId="2">
      <alignment horizontal="right"/>
    </xf>
    <xf numFmtId="3" fontId="3" fillId="17" borderId="3">
      <alignment horizontal="right"/>
    </xf>
    <xf numFmtId="0" fontId="3" fillId="0" borderId="0"/>
    <xf numFmtId="164" fontId="3" fillId="0" borderId="0" applyFont="0" applyFill="0" applyBorder="0" applyAlignment="0" applyProtection="0"/>
    <xf numFmtId="0" fontId="47" fillId="0" borderId="0" applyNumberFormat="0" applyFill="0" applyBorder="0" applyAlignment="0" applyProtection="0"/>
    <xf numFmtId="0" fontId="49" fillId="0" borderId="0"/>
    <xf numFmtId="0" fontId="3" fillId="0" borderId="0"/>
    <xf numFmtId="0" fontId="47" fillId="0" borderId="0" applyNumberFormat="0" applyFill="0" applyBorder="0" applyAlignment="0" applyProtection="0"/>
    <xf numFmtId="0" fontId="3" fillId="0" borderId="0"/>
    <xf numFmtId="0" fontId="7" fillId="0" borderId="0"/>
    <xf numFmtId="0" fontId="3" fillId="0" borderId="0"/>
    <xf numFmtId="0" fontId="17" fillId="16" borderId="88" applyNumberFormat="0" applyAlignment="0" applyProtection="0"/>
    <xf numFmtId="3" fontId="4" fillId="17" borderId="89">
      <alignment horizontal="right"/>
    </xf>
    <xf numFmtId="3" fontId="3" fillId="17" borderId="89">
      <alignment horizontal="right"/>
    </xf>
    <xf numFmtId="43" fontId="3" fillId="0" borderId="0" applyFont="0" applyFill="0" applyBorder="0" applyAlignment="0" applyProtection="0"/>
    <xf numFmtId="0" fontId="24" fillId="7" borderId="88" applyNumberFormat="0" applyAlignment="0" applyProtection="0"/>
    <xf numFmtId="0" fontId="3" fillId="4" borderId="90" applyNumberFormat="0" applyFont="0" applyAlignment="0" applyProtection="0"/>
    <xf numFmtId="0" fontId="27" fillId="16" borderId="91" applyNumberFormat="0" applyAlignment="0" applyProtection="0"/>
    <xf numFmtId="0" fontId="29" fillId="0" borderId="92" applyNumberFormat="0" applyFill="0" applyAlignment="0" applyProtection="0"/>
    <xf numFmtId="3" fontId="3" fillId="17" borderId="89">
      <alignment horizontal="right"/>
    </xf>
    <xf numFmtId="43" fontId="3" fillId="0" borderId="0" applyFont="0" applyFill="0" applyBorder="0" applyAlignment="0" applyProtection="0"/>
    <xf numFmtId="0" fontId="1" fillId="0" borderId="0"/>
  </cellStyleXfs>
  <cellXfs count="885">
    <xf numFmtId="0" fontId="0" fillId="0" borderId="0" xfId="0"/>
    <xf numFmtId="0" fontId="0" fillId="19" borderId="0" xfId="0" applyFill="1" applyAlignment="1">
      <alignment horizontal="center"/>
    </xf>
    <xf numFmtId="0" fontId="0" fillId="19" borderId="0" xfId="0" applyFill="1"/>
    <xf numFmtId="0" fontId="4" fillId="19" borderId="0" xfId="0" applyFont="1" applyFill="1" applyAlignment="1">
      <alignment horizontal="center"/>
    </xf>
    <xf numFmtId="0" fontId="7" fillId="17" borderId="0" xfId="0" applyFont="1" applyFill="1"/>
    <xf numFmtId="0" fontId="7" fillId="0" borderId="0" xfId="0" applyFont="1"/>
    <xf numFmtId="0" fontId="7" fillId="19" borderId="0" xfId="0" applyFont="1" applyFill="1"/>
    <xf numFmtId="0" fontId="7" fillId="19" borderId="12" xfId="0" applyFont="1" applyFill="1" applyBorder="1"/>
    <xf numFmtId="0" fontId="7" fillId="19" borderId="13" xfId="0" applyFont="1" applyFill="1" applyBorder="1"/>
    <xf numFmtId="0" fontId="9" fillId="19" borderId="0" xfId="0" applyFont="1" applyFill="1" applyAlignment="1">
      <alignment horizontal="center"/>
    </xf>
    <xf numFmtId="0" fontId="7" fillId="19" borderId="0" xfId="0" applyFont="1" applyFill="1" applyAlignment="1">
      <alignment horizontal="left"/>
    </xf>
    <xf numFmtId="0" fontId="0" fillId="19" borderId="12" xfId="0" applyFill="1" applyBorder="1"/>
    <xf numFmtId="0" fontId="0" fillId="19" borderId="14" xfId="0" applyFill="1" applyBorder="1"/>
    <xf numFmtId="0" fontId="0" fillId="19" borderId="15" xfId="0" applyFill="1" applyBorder="1"/>
    <xf numFmtId="0" fontId="12" fillId="0" borderId="0" xfId="0" applyFont="1"/>
    <xf numFmtId="0" fontId="0" fillId="20" borderId="0" xfId="0" applyFill="1" applyAlignment="1" applyProtection="1">
      <alignment horizontal="center"/>
      <protection locked="0"/>
    </xf>
    <xf numFmtId="0" fontId="0" fillId="20" borderId="0" xfId="0" applyFill="1" applyProtection="1">
      <protection locked="0"/>
    </xf>
    <xf numFmtId="0" fontId="7" fillId="20" borderId="0" xfId="0" applyFont="1" applyFill="1" applyProtection="1">
      <protection locked="0"/>
    </xf>
    <xf numFmtId="0" fontId="7" fillId="20" borderId="0" xfId="0" applyFont="1" applyFill="1"/>
    <xf numFmtId="0" fontId="7" fillId="20" borderId="13" xfId="0" applyFont="1" applyFill="1" applyBorder="1"/>
    <xf numFmtId="0" fontId="7" fillId="20" borderId="14" xfId="0" applyFont="1" applyFill="1" applyBorder="1"/>
    <xf numFmtId="0" fontId="7" fillId="20" borderId="15" xfId="0" applyFont="1" applyFill="1" applyBorder="1"/>
    <xf numFmtId="0" fontId="7" fillId="20" borderId="21" xfId="0" applyFont="1" applyFill="1" applyBorder="1"/>
    <xf numFmtId="0" fontId="0" fillId="19" borderId="13" xfId="0" applyFill="1" applyBorder="1"/>
    <xf numFmtId="0" fontId="0" fillId="19" borderId="21" xfId="0" applyFill="1" applyBorder="1"/>
    <xf numFmtId="0" fontId="7" fillId="20" borderId="15" xfId="0" applyFont="1" applyFill="1" applyBorder="1" applyAlignment="1">
      <alignment horizontal="center"/>
    </xf>
    <xf numFmtId="0" fontId="30" fillId="19" borderId="0" xfId="0" applyFont="1" applyFill="1" applyAlignment="1">
      <alignment horizontal="left"/>
    </xf>
    <xf numFmtId="3" fontId="7" fillId="19" borderId="0" xfId="0" applyNumberFormat="1" applyFont="1" applyFill="1" applyAlignment="1">
      <alignment horizontal="right" vertical="center" indent="1"/>
    </xf>
    <xf numFmtId="3" fontId="10" fillId="19" borderId="0" xfId="0" applyNumberFormat="1" applyFont="1" applyFill="1" applyAlignment="1">
      <alignment horizontal="right" vertical="center" indent="1"/>
    </xf>
    <xf numFmtId="3" fontId="11" fillId="19" borderId="0" xfId="0" applyNumberFormat="1" applyFont="1" applyFill="1" applyAlignment="1">
      <alignment horizontal="right" vertical="center" indent="1"/>
    </xf>
    <xf numFmtId="3" fontId="10" fillId="19" borderId="0" xfId="0" applyNumberFormat="1" applyFont="1" applyFill="1" applyAlignment="1">
      <alignment horizontal="left" vertical="center" indent="1"/>
    </xf>
    <xf numFmtId="3" fontId="7" fillId="19" borderId="0" xfId="0" applyNumberFormat="1" applyFont="1" applyFill="1" applyAlignment="1">
      <alignment horizontal="left" vertical="center" indent="1"/>
    </xf>
    <xf numFmtId="0" fontId="4" fillId="20" borderId="15" xfId="0" applyFont="1" applyFill="1" applyBorder="1"/>
    <xf numFmtId="0" fontId="7" fillId="19" borderId="0" xfId="0" applyFont="1" applyFill="1" applyAlignment="1">
      <alignment vertical="top"/>
    </xf>
    <xf numFmtId="3" fontId="9" fillId="19" borderId="0" xfId="0" applyNumberFormat="1" applyFont="1" applyFill="1" applyAlignment="1">
      <alignment horizontal="right" vertical="center" indent="1"/>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0" fontId="33" fillId="17" borderId="0" xfId="0" applyFont="1" applyFill="1" applyAlignment="1">
      <alignment vertical="center"/>
    </xf>
    <xf numFmtId="0" fontId="8" fillId="20" borderId="12" xfId="0" applyFont="1" applyFill="1" applyBorder="1" applyAlignment="1">
      <alignment horizontal="center"/>
    </xf>
    <xf numFmtId="0" fontId="3" fillId="20" borderId="15" xfId="0" applyFont="1" applyFill="1" applyBorder="1" applyAlignment="1">
      <alignment horizontal="right"/>
    </xf>
    <xf numFmtId="9" fontId="31" fillId="17" borderId="0" xfId="43" applyFont="1" applyFill="1" applyBorder="1" applyAlignment="1">
      <alignment vertical="center"/>
    </xf>
    <xf numFmtId="0" fontId="31" fillId="0" borderId="0" xfId="0" applyFont="1" applyAlignment="1">
      <alignment vertical="center"/>
    </xf>
    <xf numFmtId="0" fontId="31" fillId="0" borderId="0" xfId="0" applyFont="1"/>
    <xf numFmtId="0" fontId="9" fillId="19" borderId="0" xfId="0" applyFont="1" applyFill="1" applyAlignment="1">
      <alignment horizontal="left"/>
    </xf>
    <xf numFmtId="3" fontId="33" fillId="17" borderId="0" xfId="0" applyNumberFormat="1" applyFont="1" applyFill="1" applyAlignment="1">
      <alignment vertical="center"/>
    </xf>
    <xf numFmtId="3" fontId="7" fillId="19" borderId="0" xfId="0" applyNumberFormat="1" applyFont="1" applyFill="1" applyAlignment="1">
      <alignment horizontal="center" vertical="center"/>
    </xf>
    <xf numFmtId="3" fontId="9" fillId="19" borderId="0" xfId="0" applyNumberFormat="1" applyFont="1" applyFill="1" applyAlignment="1">
      <alignment horizontal="center" vertical="center" wrapText="1"/>
    </xf>
    <xf numFmtId="0" fontId="9" fillId="19" borderId="0" xfId="0" applyFont="1" applyFill="1"/>
    <xf numFmtId="0" fontId="7" fillId="21" borderId="0" xfId="0" applyFont="1" applyFill="1"/>
    <xf numFmtId="0" fontId="9" fillId="19" borderId="0" xfId="0" applyFont="1" applyFill="1" applyAlignment="1">
      <alignment vertical="top"/>
    </xf>
    <xf numFmtId="0" fontId="7" fillId="22" borderId="15" xfId="0" applyFont="1" applyFill="1" applyBorder="1"/>
    <xf numFmtId="0" fontId="35" fillId="22" borderId="14" xfId="0" applyFont="1" applyFill="1" applyBorder="1"/>
    <xf numFmtId="0" fontId="7" fillId="22" borderId="21" xfId="0" applyFont="1" applyFill="1" applyBorder="1"/>
    <xf numFmtId="0" fontId="0" fillId="22" borderId="21" xfId="0" applyFill="1" applyBorder="1"/>
    <xf numFmtId="0" fontId="7" fillId="19" borderId="0" xfId="0" applyFont="1" applyFill="1" applyAlignment="1">
      <alignment horizontal="left" vertical="top"/>
    </xf>
    <xf numFmtId="0" fontId="0" fillId="19" borderId="0" xfId="0" applyFill="1" applyAlignment="1">
      <alignment vertical="top"/>
    </xf>
    <xf numFmtId="0" fontId="0" fillId="19" borderId="12" xfId="0" applyFill="1" applyBorder="1" applyAlignment="1">
      <alignment vertical="top"/>
    </xf>
    <xf numFmtId="0" fontId="0" fillId="19" borderId="14" xfId="0" applyFill="1" applyBorder="1" applyAlignment="1">
      <alignment vertical="top"/>
    </xf>
    <xf numFmtId="0" fontId="0" fillId="19" borderId="15" xfId="0" applyFill="1" applyBorder="1" applyAlignment="1">
      <alignment vertical="top"/>
    </xf>
    <xf numFmtId="0" fontId="0" fillId="22" borderId="15" xfId="0" applyFill="1" applyBorder="1" applyAlignment="1">
      <alignment vertical="top" wrapText="1"/>
    </xf>
    <xf numFmtId="0" fontId="0" fillId="22" borderId="0" xfId="0" applyFill="1" applyAlignment="1">
      <alignment vertical="top" wrapText="1"/>
    </xf>
    <xf numFmtId="0" fontId="9" fillId="19" borderId="0" xfId="0" applyFont="1" applyFill="1" applyAlignment="1">
      <alignment horizontal="left" vertical="top"/>
    </xf>
    <xf numFmtId="0" fontId="7" fillId="17" borderId="0" xfId="0" applyFont="1" applyFill="1" applyAlignment="1">
      <alignment vertical="top"/>
    </xf>
    <xf numFmtId="0" fontId="7" fillId="19" borderId="0" xfId="0" applyFont="1" applyFill="1" applyAlignment="1">
      <alignment vertical="top" wrapText="1"/>
    </xf>
    <xf numFmtId="0" fontId="0" fillId="19" borderId="25" xfId="0" applyFill="1" applyBorder="1" applyAlignment="1">
      <alignment vertical="top"/>
    </xf>
    <xf numFmtId="3" fontId="7" fillId="19" borderId="26" xfId="0" applyNumberFormat="1" applyFont="1" applyFill="1" applyBorder="1" applyAlignment="1">
      <alignment horizontal="right" vertical="center" indent="1"/>
    </xf>
    <xf numFmtId="0" fontId="0" fillId="19" borderId="28" xfId="0" applyFill="1" applyBorder="1" applyAlignment="1">
      <alignment vertical="top"/>
    </xf>
    <xf numFmtId="0" fontId="0" fillId="19" borderId="30" xfId="0" applyFill="1" applyBorder="1" applyAlignment="1">
      <alignment vertical="top"/>
    </xf>
    <xf numFmtId="0" fontId="7" fillId="19" borderId="31" xfId="0" applyFont="1" applyFill="1" applyBorder="1" applyAlignment="1">
      <alignment horizontal="left" vertical="top" wrapText="1"/>
    </xf>
    <xf numFmtId="0" fontId="0" fillId="19" borderId="31" xfId="0" applyFill="1" applyBorder="1"/>
    <xf numFmtId="3" fontId="9" fillId="19" borderId="26" xfId="0" applyNumberFormat="1" applyFont="1" applyFill="1" applyBorder="1" applyAlignment="1">
      <alignment horizontal="right" vertical="center" indent="1"/>
    </xf>
    <xf numFmtId="3" fontId="9" fillId="19" borderId="31" xfId="0" applyNumberFormat="1" applyFont="1" applyFill="1" applyBorder="1" applyAlignment="1">
      <alignment horizontal="right" vertical="center" indent="1"/>
    </xf>
    <xf numFmtId="3" fontId="7" fillId="19" borderId="31" xfId="0" applyNumberFormat="1" applyFont="1" applyFill="1" applyBorder="1" applyAlignment="1">
      <alignment horizontal="right" vertical="center" indent="1"/>
    </xf>
    <xf numFmtId="0" fontId="0" fillId="22" borderId="26" xfId="0" applyFill="1" applyBorder="1" applyAlignment="1">
      <alignment vertical="top" wrapText="1"/>
    </xf>
    <xf numFmtId="0" fontId="0" fillId="22" borderId="31" xfId="0" applyFill="1" applyBorder="1" applyAlignment="1">
      <alignment vertical="top" wrapText="1"/>
    </xf>
    <xf numFmtId="0" fontId="7" fillId="19" borderId="26" xfId="0" applyFont="1" applyFill="1" applyBorder="1" applyAlignment="1">
      <alignment vertical="top"/>
    </xf>
    <xf numFmtId="0" fontId="7" fillId="19" borderId="31" xfId="0" applyFont="1" applyFill="1" applyBorder="1" applyAlignment="1">
      <alignment vertical="top"/>
    </xf>
    <xf numFmtId="0" fontId="0" fillId="19" borderId="30" xfId="0" applyFill="1" applyBorder="1"/>
    <xf numFmtId="0" fontId="7" fillId="19" borderId="15" xfId="0" applyFont="1" applyFill="1" applyBorder="1" applyAlignment="1">
      <alignment vertical="top"/>
    </xf>
    <xf numFmtId="0" fontId="7" fillId="23" borderId="0" xfId="0" applyFont="1" applyFill="1" applyAlignment="1">
      <alignment vertical="top"/>
    </xf>
    <xf numFmtId="0" fontId="33" fillId="0" borderId="0" xfId="0" applyFont="1" applyAlignment="1">
      <alignment vertical="center"/>
    </xf>
    <xf numFmtId="0" fontId="3" fillId="0" borderId="0" xfId="0" applyFont="1"/>
    <xf numFmtId="0" fontId="41" fillId="0" borderId="0" xfId="0" applyFont="1"/>
    <xf numFmtId="0" fontId="0" fillId="21" borderId="0" xfId="0" applyFill="1"/>
    <xf numFmtId="0" fontId="3" fillId="21" borderId="0" xfId="0" applyFont="1" applyFill="1"/>
    <xf numFmtId="3" fontId="9" fillId="19" borderId="0" xfId="0" applyNumberFormat="1" applyFont="1" applyFill="1" applyAlignment="1">
      <alignment horizontal="center" vertical="center"/>
    </xf>
    <xf numFmtId="1" fontId="3" fillId="20" borderId="12" xfId="0" applyNumberFormat="1" applyFont="1" applyFill="1" applyBorder="1"/>
    <xf numFmtId="0" fontId="3" fillId="20" borderId="0" xfId="0" applyFont="1" applyFill="1"/>
    <xf numFmtId="0" fontId="3" fillId="20" borderId="13" xfId="0" applyFont="1" applyFill="1" applyBorder="1" applyAlignment="1">
      <alignment horizontal="center"/>
    </xf>
    <xf numFmtId="1" fontId="3" fillId="20" borderId="12" xfId="0" applyNumberFormat="1" applyFont="1" applyFill="1" applyBorder="1" applyAlignment="1">
      <alignment horizontal="center"/>
    </xf>
    <xf numFmtId="1" fontId="3" fillId="20" borderId="0" xfId="0" applyNumberFormat="1" applyFont="1" applyFill="1" applyAlignment="1">
      <alignment horizontal="center"/>
    </xf>
    <xf numFmtId="1" fontId="3" fillId="20" borderId="13" xfId="0" applyNumberFormat="1" applyFont="1" applyFill="1" applyBorder="1" applyAlignment="1">
      <alignment horizontal="center"/>
    </xf>
    <xf numFmtId="1" fontId="43" fillId="20" borderId="12" xfId="0" applyNumberFormat="1" applyFont="1" applyFill="1" applyBorder="1" applyAlignment="1">
      <alignment horizontal="center" vertical="top"/>
    </xf>
    <xf numFmtId="0" fontId="43" fillId="20" borderId="0" xfId="0" applyFont="1" applyFill="1" applyAlignment="1">
      <alignment vertical="top"/>
    </xf>
    <xf numFmtId="0" fontId="43" fillId="20" borderId="13" xfId="0" applyFont="1" applyFill="1" applyBorder="1" applyAlignment="1">
      <alignment horizontal="center" vertical="top"/>
    </xf>
    <xf numFmtId="1" fontId="3" fillId="20" borderId="14" xfId="0" applyNumberFormat="1" applyFont="1" applyFill="1" applyBorder="1"/>
    <xf numFmtId="0" fontId="3" fillId="20" borderId="15" xfId="0" applyFont="1" applyFill="1" applyBorder="1"/>
    <xf numFmtId="0" fontId="3" fillId="20" borderId="21" xfId="0" applyFont="1" applyFill="1" applyBorder="1" applyAlignment="1">
      <alignment horizontal="center"/>
    </xf>
    <xf numFmtId="1" fontId="3" fillId="25" borderId="12" xfId="0" applyNumberFormat="1" applyFont="1" applyFill="1" applyBorder="1" applyAlignment="1">
      <alignment horizontal="center"/>
    </xf>
    <xf numFmtId="3" fontId="0" fillId="21" borderId="0" xfId="0" applyNumberFormat="1" applyFill="1"/>
    <xf numFmtId="4" fontId="3" fillId="25" borderId="43" xfId="0" applyNumberFormat="1" applyFont="1" applyFill="1" applyBorder="1"/>
    <xf numFmtId="4" fontId="3" fillId="25" borderId="12" xfId="0" applyNumberFormat="1" applyFont="1" applyFill="1" applyBorder="1" applyAlignment="1">
      <alignment horizontal="center"/>
    </xf>
    <xf numFmtId="0" fontId="3" fillId="25" borderId="43" xfId="0" applyFont="1" applyFill="1" applyBorder="1"/>
    <xf numFmtId="0" fontId="3" fillId="25" borderId="12" xfId="0" applyFont="1" applyFill="1" applyBorder="1" applyAlignment="1">
      <alignment horizontal="center"/>
    </xf>
    <xf numFmtId="0" fontId="31" fillId="17" borderId="0" xfId="0" applyFont="1" applyFill="1"/>
    <xf numFmtId="0" fontId="31" fillId="17" borderId="0" xfId="0" applyFont="1" applyFill="1" applyAlignment="1">
      <alignment vertical="center"/>
    </xf>
    <xf numFmtId="9" fontId="7" fillId="19" borderId="0" xfId="43" applyFont="1" applyFill="1" applyBorder="1" applyAlignment="1">
      <alignment horizontal="right" vertical="center" indent="1"/>
    </xf>
    <xf numFmtId="0" fontId="41" fillId="21" borderId="0" xfId="0" applyFont="1" applyFill="1"/>
    <xf numFmtId="0" fontId="7" fillId="21" borderId="0" xfId="0" applyFont="1" applyFill="1" applyAlignment="1">
      <alignment horizontal="center"/>
    </xf>
    <xf numFmtId="0" fontId="41" fillId="21" borderId="0" xfId="0" applyFont="1" applyFill="1" applyAlignment="1">
      <alignment horizontal="center"/>
    </xf>
    <xf numFmtId="3" fontId="7" fillId="21" borderId="0" xfId="0" applyNumberFormat="1" applyFont="1" applyFill="1" applyAlignment="1">
      <alignment horizontal="center" vertical="center"/>
    </xf>
    <xf numFmtId="0" fontId="40" fillId="21" borderId="0" xfId="0" applyFont="1" applyFill="1"/>
    <xf numFmtId="0" fontId="40" fillId="21" borderId="0" xfId="0" applyFont="1" applyFill="1" applyAlignment="1">
      <alignment horizontal="center"/>
    </xf>
    <xf numFmtId="0" fontId="0" fillId="27" borderId="0" xfId="0" applyFill="1"/>
    <xf numFmtId="0" fontId="0" fillId="27" borderId="27" xfId="0" applyFill="1" applyBorder="1"/>
    <xf numFmtId="0" fontId="0" fillId="27" borderId="29" xfId="0" applyFill="1" applyBorder="1"/>
    <xf numFmtId="0" fontId="0" fillId="27" borderId="32" xfId="0" applyFill="1" applyBorder="1"/>
    <xf numFmtId="0" fontId="0" fillId="27" borderId="15" xfId="0" applyFill="1" applyBorder="1"/>
    <xf numFmtId="0" fontId="46" fillId="27" borderId="0" xfId="0" applyFont="1" applyFill="1" applyAlignment="1">
      <alignment vertical="center" wrapText="1"/>
    </xf>
    <xf numFmtId="0" fontId="40" fillId="19" borderId="0" xfId="0" applyFont="1" applyFill="1" applyAlignment="1">
      <alignment vertical="top"/>
    </xf>
    <xf numFmtId="0" fontId="7" fillId="20" borderId="12" xfId="0" applyFont="1" applyFill="1" applyBorder="1"/>
    <xf numFmtId="0" fontId="9" fillId="19" borderId="0" xfId="0" applyFont="1" applyFill="1" applyAlignment="1">
      <alignment horizontal="center" wrapText="1"/>
    </xf>
    <xf numFmtId="4" fontId="0" fillId="0" borderId="0" xfId="0" applyNumberFormat="1"/>
    <xf numFmtId="0" fontId="42" fillId="0" borderId="0" xfId="0" applyFont="1"/>
    <xf numFmtId="4" fontId="42" fillId="0" borderId="0" xfId="0" applyNumberFormat="1" applyFont="1"/>
    <xf numFmtId="0" fontId="7" fillId="19" borderId="12" xfId="0" applyFont="1" applyFill="1" applyBorder="1" applyAlignment="1">
      <alignment vertical="center"/>
    </xf>
    <xf numFmtId="0" fontId="7" fillId="19" borderId="0" xfId="0" applyFont="1" applyFill="1" applyAlignment="1">
      <alignment vertical="center"/>
    </xf>
    <xf numFmtId="0" fontId="7" fillId="19" borderId="13" xfId="0" applyFont="1" applyFill="1" applyBorder="1" applyAlignment="1">
      <alignment vertical="center"/>
    </xf>
    <xf numFmtId="0" fontId="7" fillId="0" borderId="0" xfId="0" applyFont="1" applyAlignment="1">
      <alignment vertical="center"/>
    </xf>
    <xf numFmtId="0" fontId="0" fillId="19" borderId="0" xfId="0" applyFill="1" applyAlignment="1">
      <alignment vertical="center"/>
    </xf>
    <xf numFmtId="0" fontId="7" fillId="19" borderId="0" xfId="0" applyFont="1" applyFill="1" applyAlignment="1">
      <alignment horizontal="left" vertical="center"/>
    </xf>
    <xf numFmtId="0" fontId="9" fillId="19" borderId="0" xfId="0" applyFont="1" applyFill="1" applyAlignment="1">
      <alignment horizontal="right" vertical="center"/>
    </xf>
    <xf numFmtId="0" fontId="9" fillId="19" borderId="0" xfId="0" applyFont="1" applyFill="1" applyAlignment="1">
      <alignment vertical="center"/>
    </xf>
    <xf numFmtId="0" fontId="0" fillId="19" borderId="12" xfId="0" applyFill="1" applyBorder="1" applyAlignment="1">
      <alignment vertical="center"/>
    </xf>
    <xf numFmtId="0" fontId="0" fillId="22" borderId="0" xfId="0" applyFill="1" applyAlignment="1">
      <alignment vertical="center"/>
    </xf>
    <xf numFmtId="0" fontId="7" fillId="22" borderId="13" xfId="0" applyFont="1" applyFill="1" applyBorder="1" applyAlignment="1">
      <alignment vertical="center"/>
    </xf>
    <xf numFmtId="0" fontId="40" fillId="21" borderId="0" xfId="0" applyFont="1" applyFill="1" applyAlignment="1">
      <alignment vertical="center"/>
    </xf>
    <xf numFmtId="0" fontId="0" fillId="27" borderId="13" xfId="0" applyFill="1" applyBorder="1"/>
    <xf numFmtId="0" fontId="37" fillId="24" borderId="15" xfId="0" applyFont="1" applyFill="1" applyBorder="1"/>
    <xf numFmtId="0" fontId="0" fillId="27" borderId="21" xfId="0" applyFill="1" applyBorder="1"/>
    <xf numFmtId="0" fontId="0" fillId="24" borderId="12" xfId="0" applyFill="1" applyBorder="1"/>
    <xf numFmtId="0" fontId="0" fillId="24" borderId="14" xfId="0" applyFill="1" applyBorder="1"/>
    <xf numFmtId="0" fontId="7" fillId="19" borderId="15" xfId="0" applyFont="1" applyFill="1" applyBorder="1"/>
    <xf numFmtId="0" fontId="0" fillId="22" borderId="15" xfId="0" applyFill="1" applyBorder="1" applyAlignment="1">
      <alignment vertical="top"/>
    </xf>
    <xf numFmtId="3" fontId="9" fillId="19" borderId="15" xfId="0" applyNumberFormat="1" applyFont="1" applyFill="1" applyBorder="1" applyAlignment="1">
      <alignment horizontal="right" vertical="center" indent="1"/>
    </xf>
    <xf numFmtId="3" fontId="7" fillId="19" borderId="15" xfId="0" applyNumberFormat="1" applyFont="1" applyFill="1" applyBorder="1" applyAlignment="1">
      <alignment horizontal="right" vertical="center" indent="1"/>
    </xf>
    <xf numFmtId="0" fontId="9" fillId="19" borderId="12" xfId="0" applyFont="1" applyFill="1" applyBorder="1"/>
    <xf numFmtId="0" fontId="0" fillId="21" borderId="0" xfId="0" applyFill="1" applyAlignment="1">
      <alignment horizontal="center"/>
    </xf>
    <xf numFmtId="0" fontId="0" fillId="0" borderId="0" xfId="0" applyAlignment="1">
      <alignment horizontal="center"/>
    </xf>
    <xf numFmtId="0" fontId="0" fillId="19" borderId="0" xfId="0" applyFill="1" applyAlignment="1">
      <alignment horizontal="right" indent="1"/>
    </xf>
    <xf numFmtId="3" fontId="9" fillId="19" borderId="0" xfId="0" applyNumberFormat="1" applyFont="1" applyFill="1" applyAlignment="1">
      <alignment horizontal="center" wrapText="1"/>
    </xf>
    <xf numFmtId="3" fontId="7" fillId="19" borderId="0" xfId="0" applyNumberFormat="1" applyFont="1" applyFill="1" applyAlignment="1">
      <alignment horizontal="center"/>
    </xf>
    <xf numFmtId="3" fontId="7" fillId="19" borderId="0" xfId="0" applyNumberFormat="1" applyFont="1" applyFill="1" applyAlignment="1">
      <alignment horizontal="right"/>
    </xf>
    <xf numFmtId="0" fontId="0" fillId="0" borderId="0" xfId="0" applyAlignment="1">
      <alignment horizontal="center" vertical="center"/>
    </xf>
    <xf numFmtId="0" fontId="9" fillId="19" borderId="0" xfId="0" applyFont="1" applyFill="1" applyAlignment="1">
      <alignment horizontal="center" vertical="center"/>
    </xf>
    <xf numFmtId="0" fontId="13" fillId="27" borderId="0" xfId="0" applyFont="1" applyFill="1" applyAlignment="1">
      <alignment horizontal="center"/>
    </xf>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9"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0" fontId="9" fillId="26" borderId="12" xfId="0" applyFont="1" applyFill="1" applyBorder="1"/>
    <xf numFmtId="0" fontId="0" fillId="26" borderId="0" xfId="0" applyFill="1"/>
    <xf numFmtId="3" fontId="7" fillId="26" borderId="0" xfId="0" applyNumberFormat="1" applyFont="1" applyFill="1" applyAlignment="1">
      <alignment horizontal="center" vertical="center"/>
    </xf>
    <xf numFmtId="0" fontId="0" fillId="26" borderId="13" xfId="0" applyFill="1" applyBorder="1"/>
    <xf numFmtId="0" fontId="9" fillId="26" borderId="0" xfId="0" applyFont="1" applyFill="1"/>
    <xf numFmtId="0" fontId="7" fillId="26" borderId="0" xfId="0" applyFont="1" applyFill="1" applyAlignment="1">
      <alignment vertical="center"/>
    </xf>
    <xf numFmtId="0" fontId="0" fillId="26" borderId="0" xfId="0" applyFill="1" applyAlignment="1">
      <alignment vertical="center"/>
    </xf>
    <xf numFmtId="0" fontId="7" fillId="26" borderId="0" xfId="53" applyFont="1" applyFill="1" applyAlignment="1">
      <alignment vertical="center"/>
    </xf>
    <xf numFmtId="0" fontId="0" fillId="26" borderId="15" xfId="0" applyFill="1" applyBorder="1"/>
    <xf numFmtId="3" fontId="7" fillId="26" borderId="15" xfId="0" applyNumberFormat="1" applyFont="1" applyFill="1" applyBorder="1" applyAlignment="1">
      <alignment horizontal="center" vertical="center"/>
    </xf>
    <xf numFmtId="0" fontId="0" fillId="26" borderId="21" xfId="0" applyFill="1" applyBorder="1"/>
    <xf numFmtId="0" fontId="4" fillId="20" borderId="0" xfId="0" applyFont="1" applyFill="1" applyAlignment="1">
      <alignment horizontal="center" vertical="top" wrapText="1"/>
    </xf>
    <xf numFmtId="0" fontId="7" fillId="26" borderId="0" xfId="0" applyFont="1" applyFill="1"/>
    <xf numFmtId="0" fontId="16" fillId="21" borderId="0" xfId="25" applyFill="1"/>
    <xf numFmtId="4" fontId="16" fillId="21" borderId="0" xfId="25" applyNumberFormat="1" applyFill="1"/>
    <xf numFmtId="0" fontId="51" fillId="0" borderId="0" xfId="0" applyFont="1"/>
    <xf numFmtId="0" fontId="52" fillId="21" borderId="0" xfId="25" applyFont="1" applyFill="1"/>
    <xf numFmtId="49" fontId="40" fillId="19" borderId="0" xfId="0" applyNumberFormat="1" applyFont="1" applyFill="1" applyAlignment="1">
      <alignment vertical="center"/>
    </xf>
    <xf numFmtId="0" fontId="53" fillId="21" borderId="0" xfId="0" applyFont="1" applyFill="1" applyAlignment="1">
      <alignment horizontal="center"/>
    </xf>
    <xf numFmtId="0" fontId="53" fillId="21" borderId="0" xfId="0" applyFont="1" applyFill="1"/>
    <xf numFmtId="0" fontId="53" fillId="0" borderId="0" xfId="0" applyFont="1"/>
    <xf numFmtId="0" fontId="7" fillId="19" borderId="21" xfId="0" applyFont="1" applyFill="1" applyBorder="1"/>
    <xf numFmtId="3" fontId="41" fillId="21" borderId="0" xfId="0" applyNumberFormat="1" applyFont="1" applyFill="1"/>
    <xf numFmtId="3" fontId="41" fillId="0" borderId="0" xfId="0" applyNumberFormat="1" applyFont="1"/>
    <xf numFmtId="0" fontId="51" fillId="21" borderId="0" xfId="0" applyFont="1" applyFill="1"/>
    <xf numFmtId="3" fontId="7" fillId="26" borderId="0" xfId="0" applyNumberFormat="1" applyFont="1" applyFill="1" applyAlignment="1">
      <alignment horizontal="center"/>
    </xf>
    <xf numFmtId="3" fontId="9" fillId="26" borderId="0" xfId="0" applyNumberFormat="1" applyFont="1" applyFill="1" applyAlignment="1">
      <alignment horizontal="center" wrapText="1"/>
    </xf>
    <xf numFmtId="3" fontId="7" fillId="26" borderId="0" xfId="0" applyNumberFormat="1" applyFont="1" applyFill="1" applyAlignment="1">
      <alignment horizontal="right"/>
    </xf>
    <xf numFmtId="0" fontId="8" fillId="20" borderId="0" xfId="0" applyFont="1" applyFill="1" applyAlignment="1">
      <alignment horizontal="center"/>
    </xf>
    <xf numFmtId="0" fontId="4" fillId="20" borderId="15" xfId="0" applyFont="1" applyFill="1" applyBorder="1" applyAlignment="1">
      <alignment horizontal="right"/>
    </xf>
    <xf numFmtId="167" fontId="3" fillId="20" borderId="15" xfId="0" applyNumberFormat="1" applyFont="1" applyFill="1" applyBorder="1" applyAlignment="1">
      <alignment horizontal="left"/>
    </xf>
    <xf numFmtId="167" fontId="4" fillId="20" borderId="15" xfId="0" applyNumberFormat="1" applyFont="1" applyFill="1" applyBorder="1" applyAlignment="1">
      <alignment horizontal="left"/>
    </xf>
    <xf numFmtId="0" fontId="7" fillId="20" borderId="15" xfId="0" applyFont="1" applyFill="1" applyBorder="1" applyAlignment="1">
      <alignment horizontal="right"/>
    </xf>
    <xf numFmtId="0" fontId="7" fillId="22" borderId="0" xfId="0" applyFont="1" applyFill="1" applyAlignment="1">
      <alignment vertical="center"/>
    </xf>
    <xf numFmtId="1" fontId="54" fillId="0" borderId="0" xfId="0" applyNumberFormat="1" applyFont="1"/>
    <xf numFmtId="1" fontId="54" fillId="21" borderId="0" xfId="0" applyNumberFormat="1" applyFont="1" applyFill="1"/>
    <xf numFmtId="1" fontId="54" fillId="21" borderId="0" xfId="0" applyNumberFormat="1" applyFont="1" applyFill="1" applyAlignment="1">
      <alignment vertical="center"/>
    </xf>
    <xf numFmtId="1" fontId="54" fillId="0" borderId="0" xfId="0" applyNumberFormat="1" applyFont="1" applyAlignment="1">
      <alignment vertical="center"/>
    </xf>
    <xf numFmtId="0" fontId="3" fillId="19" borderId="13" xfId="0" applyFont="1" applyFill="1" applyBorder="1"/>
    <xf numFmtId="0" fontId="3" fillId="19" borderId="21" xfId="0" applyFont="1" applyFill="1" applyBorder="1"/>
    <xf numFmtId="1" fontId="0" fillId="0" borderId="0" xfId="0" applyNumberFormat="1"/>
    <xf numFmtId="0" fontId="4" fillId="0" borderId="0" xfId="0" applyFont="1"/>
    <xf numFmtId="0" fontId="0" fillId="0" borderId="0" xfId="0" applyAlignment="1">
      <alignment wrapText="1"/>
    </xf>
    <xf numFmtId="0" fontId="0" fillId="0" borderId="12" xfId="0" applyBorder="1" applyAlignment="1">
      <alignment wrapText="1"/>
    </xf>
    <xf numFmtId="0" fontId="0" fillId="0" borderId="53" xfId="0" applyBorder="1"/>
    <xf numFmtId="0" fontId="0" fillId="0" borderId="12" xfId="0" applyBorder="1"/>
    <xf numFmtId="0" fontId="0" fillId="0" borderId="13" xfId="0" applyBorder="1"/>
    <xf numFmtId="0" fontId="4" fillId="0" borderId="12" xfId="0" applyFont="1" applyBorder="1"/>
    <xf numFmtId="0" fontId="3" fillId="0" borderId="0" xfId="0" applyFont="1" applyAlignment="1">
      <alignment vertical="center" wrapText="1"/>
    </xf>
    <xf numFmtId="0" fontId="3" fillId="0" borderId="13" xfId="0" applyFont="1" applyBorder="1" applyAlignment="1">
      <alignment vertical="center" wrapText="1"/>
    </xf>
    <xf numFmtId="0" fontId="47" fillId="0" borderId="12" xfId="54" applyBorder="1" applyAlignment="1">
      <alignment vertical="center" wrapText="1"/>
    </xf>
    <xf numFmtId="0" fontId="3" fillId="0" borderId="12" xfId="0" applyFont="1" applyBorder="1" applyAlignment="1">
      <alignment vertical="center" wrapText="1"/>
    </xf>
    <xf numFmtId="0" fontId="55" fillId="0" borderId="12" xfId="0" applyFont="1" applyBorder="1" applyAlignment="1">
      <alignment horizontal="justify" vertical="center"/>
    </xf>
    <xf numFmtId="0" fontId="3" fillId="0" borderId="12" xfId="0" applyFont="1" applyBorder="1"/>
    <xf numFmtId="0" fontId="0" fillId="0" borderId="14" xfId="0" applyBorder="1"/>
    <xf numFmtId="0" fontId="0" fillId="0" borderId="15" xfId="0" applyBorder="1"/>
    <xf numFmtId="0" fontId="0" fillId="0" borderId="21" xfId="0" applyBorder="1"/>
    <xf numFmtId="1" fontId="0" fillId="21" borderId="0" xfId="0" applyNumberFormat="1" applyFill="1"/>
    <xf numFmtId="1" fontId="3" fillId="21" borderId="0" xfId="0" applyNumberFormat="1" applyFont="1" applyFill="1"/>
    <xf numFmtId="0" fontId="4" fillId="21" borderId="0" xfId="0" applyFont="1" applyFill="1"/>
    <xf numFmtId="1" fontId="0" fillId="21" borderId="58" xfId="0" applyNumberFormat="1" applyFill="1" applyBorder="1"/>
    <xf numFmtId="1" fontId="0" fillId="21" borderId="57" xfId="0" applyNumberFormat="1" applyFill="1" applyBorder="1"/>
    <xf numFmtId="0" fontId="4" fillId="21" borderId="0" xfId="0" applyFont="1" applyFill="1" applyAlignment="1">
      <alignment wrapText="1"/>
    </xf>
    <xf numFmtId="0" fontId="33" fillId="21" borderId="0" xfId="55" applyFont="1" applyFill="1"/>
    <xf numFmtId="168" fontId="31" fillId="21" borderId="0" xfId="55" applyNumberFormat="1" applyFont="1" applyFill="1"/>
    <xf numFmtId="0" fontId="31" fillId="21" borderId="0" xfId="55" applyFont="1" applyFill="1"/>
    <xf numFmtId="0" fontId="7" fillId="21" borderId="0" xfId="55" applyFont="1" applyFill="1"/>
    <xf numFmtId="0" fontId="0" fillId="21" borderId="0" xfId="55" applyFont="1" applyFill="1"/>
    <xf numFmtId="0" fontId="0" fillId="0" borderId="0" xfId="55" applyFont="1"/>
    <xf numFmtId="0" fontId="0" fillId="19" borderId="12" xfId="55" applyFont="1" applyFill="1" applyBorder="1"/>
    <xf numFmtId="0" fontId="9" fillId="19" borderId="0" xfId="55" applyFont="1" applyFill="1" applyAlignment="1">
      <alignment horizontal="left" vertical="center"/>
    </xf>
    <xf numFmtId="0" fontId="4" fillId="19" borderId="0" xfId="55" applyFont="1" applyFill="1" applyAlignment="1">
      <alignment horizontal="left" vertical="center"/>
    </xf>
    <xf numFmtId="0" fontId="0" fillId="19" borderId="0" xfId="55" applyFont="1" applyFill="1"/>
    <xf numFmtId="3" fontId="57" fillId="19" borderId="0" xfId="55" applyNumberFormat="1" applyFont="1" applyFill="1" applyAlignment="1">
      <alignment horizontal="right" vertical="center"/>
    </xf>
    <xf numFmtId="0" fontId="58" fillId="19" borderId="0" xfId="55" applyFont="1" applyFill="1" applyAlignment="1">
      <alignment horizontal="right" vertical="center"/>
    </xf>
    <xf numFmtId="3" fontId="58" fillId="19" borderId="0" xfId="55" applyNumberFormat="1" applyFont="1" applyFill="1" applyAlignment="1">
      <alignment horizontal="right" vertical="center"/>
    </xf>
    <xf numFmtId="0" fontId="4" fillId="19" borderId="0" xfId="55" applyFont="1" applyFill="1" applyAlignment="1">
      <alignment horizontal="center"/>
    </xf>
    <xf numFmtId="0" fontId="0" fillId="19" borderId="0" xfId="55" applyFont="1" applyFill="1" applyAlignment="1">
      <alignment vertical="center"/>
    </xf>
    <xf numFmtId="0" fontId="0" fillId="19" borderId="13" xfId="55" applyFont="1" applyFill="1" applyBorder="1"/>
    <xf numFmtId="0" fontId="33" fillId="21" borderId="0" xfId="55" applyFont="1" applyFill="1" applyAlignment="1">
      <alignment vertical="center"/>
    </xf>
    <xf numFmtId="0" fontId="30" fillId="19" borderId="0" xfId="55" applyFont="1" applyFill="1" applyAlignment="1">
      <alignment vertical="center"/>
    </xf>
    <xf numFmtId="0" fontId="59" fillId="21" borderId="0" xfId="0" applyFont="1" applyFill="1"/>
    <xf numFmtId="0" fontId="40" fillId="21" borderId="0" xfId="55" applyFont="1" applyFill="1"/>
    <xf numFmtId="0" fontId="60" fillId="19" borderId="0" xfId="55" applyFont="1" applyFill="1" applyAlignment="1">
      <alignment vertical="center"/>
    </xf>
    <xf numFmtId="0" fontId="61" fillId="19" borderId="0" xfId="55" applyFont="1" applyFill="1" applyAlignment="1">
      <alignment horizontal="left" vertical="center"/>
    </xf>
    <xf numFmtId="0" fontId="62" fillId="19" borderId="0" xfId="55" applyFont="1" applyFill="1" applyAlignment="1">
      <alignment horizontal="left" vertical="top" wrapText="1"/>
    </xf>
    <xf numFmtId="0" fontId="62" fillId="19" borderId="44" xfId="55" applyFont="1" applyFill="1" applyBorder="1" applyAlignment="1">
      <alignment horizontal="left" vertical="top" wrapText="1"/>
    </xf>
    <xf numFmtId="0" fontId="0" fillId="19" borderId="0" xfId="55" applyFont="1" applyFill="1" applyAlignment="1">
      <alignment horizontal="left" vertical="center"/>
    </xf>
    <xf numFmtId="0" fontId="62" fillId="19" borderId="45" xfId="55" applyFont="1" applyFill="1" applyBorder="1" applyAlignment="1">
      <alignment horizontal="left" vertical="top" wrapText="1"/>
    </xf>
    <xf numFmtId="0" fontId="31" fillId="19" borderId="47" xfId="55" applyFont="1" applyFill="1" applyBorder="1" applyAlignment="1">
      <alignment vertical="center"/>
    </xf>
    <xf numFmtId="0" fontId="31" fillId="19" borderId="0" xfId="55" applyFont="1" applyFill="1" applyAlignment="1">
      <alignment vertical="center"/>
    </xf>
    <xf numFmtId="0" fontId="0" fillId="19" borderId="47" xfId="55" applyFont="1" applyFill="1" applyBorder="1" applyAlignment="1">
      <alignment horizontal="left" vertical="center"/>
    </xf>
    <xf numFmtId="0" fontId="3" fillId="19" borderId="12" xfId="55" applyFill="1" applyBorder="1"/>
    <xf numFmtId="0" fontId="61" fillId="19" borderId="44" xfId="55" applyFont="1" applyFill="1" applyBorder="1" applyAlignment="1">
      <alignment horizontal="left" vertical="center"/>
    </xf>
    <xf numFmtId="0" fontId="3" fillId="19" borderId="0" xfId="55" applyFill="1"/>
    <xf numFmtId="0" fontId="4" fillId="19" borderId="45" xfId="55" applyFont="1" applyFill="1" applyBorder="1" applyAlignment="1">
      <alignment horizontal="left" vertical="center"/>
    </xf>
    <xf numFmtId="0" fontId="4" fillId="19" borderId="0" xfId="55" quotePrefix="1" applyFont="1" applyFill="1" applyAlignment="1">
      <alignment horizontal="center"/>
    </xf>
    <xf numFmtId="0" fontId="4" fillId="19" borderId="47" xfId="55" quotePrefix="1" applyFont="1" applyFill="1" applyBorder="1" applyAlignment="1">
      <alignment horizontal="center"/>
    </xf>
    <xf numFmtId="0" fontId="33" fillId="19" borderId="0" xfId="55" applyFont="1" applyFill="1" applyAlignment="1">
      <alignment vertical="center"/>
    </xf>
    <xf numFmtId="0" fontId="4" fillId="19" borderId="45" xfId="55" quotePrefix="1" applyFont="1" applyFill="1" applyBorder="1" applyAlignment="1">
      <alignment horizontal="center"/>
    </xf>
    <xf numFmtId="0" fontId="3" fillId="19" borderId="13" xfId="55" applyFill="1" applyBorder="1"/>
    <xf numFmtId="168" fontId="33" fillId="21" borderId="0" xfId="55" applyNumberFormat="1" applyFont="1" applyFill="1"/>
    <xf numFmtId="0" fontId="3" fillId="21" borderId="0" xfId="55" applyFill="1"/>
    <xf numFmtId="0" fontId="3" fillId="0" borderId="0" xfId="55"/>
    <xf numFmtId="0" fontId="4" fillId="19" borderId="44" xfId="55" applyFont="1" applyFill="1" applyBorder="1" applyAlignment="1">
      <alignment horizontal="left" vertical="center"/>
    </xf>
    <xf numFmtId="0" fontId="9" fillId="19" borderId="44" xfId="55" applyFont="1" applyFill="1" applyBorder="1" applyAlignment="1">
      <alignment horizontal="center" vertical="center"/>
    </xf>
    <xf numFmtId="0" fontId="4" fillId="19" borderId="0" xfId="55" applyFont="1" applyFill="1" applyAlignment="1">
      <alignment horizontal="center" vertical="center"/>
    </xf>
    <xf numFmtId="0" fontId="63" fillId="19" borderId="0" xfId="55" quotePrefix="1" applyFont="1" applyFill="1" applyAlignment="1">
      <alignment horizontal="center" vertical="center"/>
    </xf>
    <xf numFmtId="0" fontId="9" fillId="19" borderId="47" xfId="55" quotePrefix="1" applyFont="1" applyFill="1" applyBorder="1" applyAlignment="1">
      <alignment horizontal="center" vertical="center" wrapText="1"/>
    </xf>
    <xf numFmtId="0" fontId="9" fillId="19" borderId="0" xfId="55" applyFont="1" applyFill="1" applyAlignment="1">
      <alignment horizontal="center" vertical="center"/>
    </xf>
    <xf numFmtId="0" fontId="9" fillId="19" borderId="0" xfId="55" quotePrefix="1" applyFont="1" applyFill="1" applyAlignment="1">
      <alignment horizontal="center" vertical="center"/>
    </xf>
    <xf numFmtId="0" fontId="9" fillId="19" borderId="45" xfId="55" applyFont="1" applyFill="1" applyBorder="1" applyAlignment="1">
      <alignment horizontal="center" vertical="center"/>
    </xf>
    <xf numFmtId="0" fontId="9" fillId="19" borderId="47" xfId="55" quotePrefix="1" applyFont="1" applyFill="1" applyBorder="1" applyAlignment="1">
      <alignment horizontal="center" vertical="center"/>
    </xf>
    <xf numFmtId="0" fontId="9" fillId="19" borderId="45" xfId="55" quotePrefix="1" applyFont="1" applyFill="1" applyBorder="1" applyAlignment="1">
      <alignment horizontal="center" vertical="center"/>
    </xf>
    <xf numFmtId="0" fontId="9" fillId="19" borderId="48" xfId="55" applyFont="1" applyFill="1" applyBorder="1" applyAlignment="1">
      <alignment horizontal="center" vertical="center" wrapText="1"/>
    </xf>
    <xf numFmtId="0" fontId="9" fillId="19" borderId="46" xfId="55" applyFont="1" applyFill="1" applyBorder="1" applyAlignment="1">
      <alignment horizontal="center" vertical="center" wrapText="1"/>
    </xf>
    <xf numFmtId="0" fontId="0" fillId="19" borderId="46" xfId="55" applyFont="1" applyFill="1" applyBorder="1" applyAlignment="1">
      <alignment horizontal="center" vertical="center"/>
    </xf>
    <xf numFmtId="0" fontId="9" fillId="19" borderId="49" xfId="55" applyFont="1" applyFill="1" applyBorder="1" applyAlignment="1">
      <alignment horizontal="center" vertical="center" wrapText="1"/>
    </xf>
    <xf numFmtId="0" fontId="9" fillId="19" borderId="48" xfId="55" applyFont="1" applyFill="1" applyBorder="1" applyAlignment="1">
      <alignment horizontal="left" vertical="center" wrapText="1"/>
    </xf>
    <xf numFmtId="0" fontId="4" fillId="19" borderId="46" xfId="55" applyFont="1" applyFill="1" applyBorder="1" applyAlignment="1">
      <alignment horizontal="left" vertical="center"/>
    </xf>
    <xf numFmtId="0" fontId="44" fillId="19" borderId="0" xfId="55" applyFont="1" applyFill="1" applyAlignment="1">
      <alignment horizontal="center" vertical="center" wrapText="1"/>
    </xf>
    <xf numFmtId="0" fontId="44" fillId="19" borderId="0" xfId="55" applyFont="1" applyFill="1" applyAlignment="1">
      <alignment horizontal="left" vertical="center"/>
    </xf>
    <xf numFmtId="0" fontId="56" fillId="19" borderId="0" xfId="55" applyFont="1" applyFill="1"/>
    <xf numFmtId="0" fontId="44" fillId="19" borderId="0" xfId="55" applyFont="1" applyFill="1" applyAlignment="1">
      <alignment horizontal="center" vertical="center"/>
    </xf>
    <xf numFmtId="0" fontId="44" fillId="19" borderId="0" xfId="55" applyFont="1" applyFill="1" applyAlignment="1">
      <alignment horizontal="center"/>
    </xf>
    <xf numFmtId="0" fontId="65" fillId="19" borderId="12" xfId="55" applyFont="1" applyFill="1" applyBorder="1" applyAlignment="1">
      <alignment vertical="center"/>
    </xf>
    <xf numFmtId="0" fontId="30" fillId="19" borderId="0" xfId="55" applyFont="1" applyFill="1" applyAlignment="1">
      <alignment horizontal="left" vertical="center"/>
    </xf>
    <xf numFmtId="0" fontId="30" fillId="19" borderId="13" xfId="55" applyFont="1" applyFill="1" applyBorder="1" applyAlignment="1">
      <alignment horizontal="left" vertical="center" wrapText="1"/>
    </xf>
    <xf numFmtId="0" fontId="66" fillId="21" borderId="0" xfId="55" applyFont="1" applyFill="1" applyAlignment="1">
      <alignment vertical="center"/>
    </xf>
    <xf numFmtId="168" fontId="66" fillId="21" borderId="0" xfId="56" applyNumberFormat="1" applyFont="1" applyFill="1" applyAlignment="1">
      <alignment horizontal="right" vertical="center"/>
    </xf>
    <xf numFmtId="43" fontId="66" fillId="21" borderId="0" xfId="55" applyNumberFormat="1" applyFont="1" applyFill="1" applyAlignment="1">
      <alignment vertical="center"/>
    </xf>
    <xf numFmtId="0" fontId="64" fillId="21" borderId="0" xfId="55" applyFont="1" applyFill="1" applyAlignment="1">
      <alignment vertical="center"/>
    </xf>
    <xf numFmtId="0" fontId="64" fillId="0" borderId="0" xfId="55" applyFont="1" applyAlignment="1">
      <alignment vertical="center"/>
    </xf>
    <xf numFmtId="0" fontId="61" fillId="19" borderId="14" xfId="55" applyFont="1" applyFill="1" applyBorder="1" applyAlignment="1">
      <alignment horizontal="left" vertical="center"/>
    </xf>
    <xf numFmtId="0" fontId="61" fillId="19" borderId="15" xfId="55" applyFont="1" applyFill="1" applyBorder="1" applyAlignment="1">
      <alignment horizontal="left" vertical="center"/>
    </xf>
    <xf numFmtId="0" fontId="30" fillId="19" borderId="21" xfId="55" applyFont="1" applyFill="1" applyBorder="1" applyAlignment="1">
      <alignment horizontal="left" vertical="center" wrapText="1"/>
    </xf>
    <xf numFmtId="0" fontId="30" fillId="19" borderId="0" xfId="55" applyFont="1" applyFill="1" applyAlignment="1">
      <alignment horizontal="left" vertical="center" wrapText="1"/>
    </xf>
    <xf numFmtId="0" fontId="67" fillId="17" borderId="0" xfId="55" applyFont="1" applyFill="1"/>
    <xf numFmtId="0" fontId="7" fillId="17" borderId="0" xfId="55" applyFont="1" applyFill="1"/>
    <xf numFmtId="4" fontId="3" fillId="17" borderId="0" xfId="57" applyNumberFormat="1" applyFill="1" applyAlignment="1">
      <alignment wrapText="1"/>
    </xf>
    <xf numFmtId="0" fontId="0" fillId="17" borderId="0" xfId="55" applyFont="1" applyFill="1"/>
    <xf numFmtId="0" fontId="4" fillId="19" borderId="0" xfId="55" applyFont="1" applyFill="1" applyAlignment="1">
      <alignment horizontal="center" vertical="center" wrapText="1"/>
    </xf>
    <xf numFmtId="0" fontId="9" fillId="19" borderId="49" xfId="55" applyFont="1" applyFill="1" applyBorder="1" applyAlignment="1">
      <alignment horizontal="left" vertical="center" wrapText="1"/>
    </xf>
    <xf numFmtId="0" fontId="44" fillId="19" borderId="65" xfId="55" applyFont="1" applyFill="1" applyBorder="1" applyAlignment="1">
      <alignment horizontal="center" vertical="center" wrapText="1"/>
    </xf>
    <xf numFmtId="3" fontId="44" fillId="17" borderId="66" xfId="55" applyNumberFormat="1" applyFont="1" applyFill="1" applyBorder="1" applyAlignment="1" applyProtection="1">
      <alignment horizontal="left" vertical="center" indent="1"/>
      <protection locked="0"/>
    </xf>
    <xf numFmtId="0" fontId="4" fillId="0" borderId="0" xfId="0" applyFont="1" applyAlignment="1">
      <alignment wrapText="1"/>
    </xf>
    <xf numFmtId="0" fontId="9" fillId="19" borderId="0" xfId="55" applyFont="1" applyFill="1" applyAlignment="1">
      <alignment horizontal="left" vertical="center" wrapText="1"/>
    </xf>
    <xf numFmtId="0" fontId="9" fillId="19" borderId="57" xfId="55" applyFont="1" applyFill="1" applyBorder="1" applyAlignment="1">
      <alignment horizontal="center" vertical="center"/>
    </xf>
    <xf numFmtId="3" fontId="9" fillId="17" borderId="61" xfId="55" applyNumberFormat="1" applyFont="1" applyFill="1" applyBorder="1" applyAlignment="1">
      <alignment horizontal="right" vertical="center" indent="1"/>
    </xf>
    <xf numFmtId="0" fontId="71" fillId="19" borderId="0" xfId="55" applyFont="1" applyFill="1" applyAlignment="1">
      <alignment horizontal="left" vertical="center"/>
    </xf>
    <xf numFmtId="0" fontId="7" fillId="19" borderId="0" xfId="55" applyFont="1" applyFill="1" applyAlignment="1">
      <alignment horizontal="right" vertical="center" indent="1"/>
    </xf>
    <xf numFmtId="3" fontId="9" fillId="17" borderId="62" xfId="55" applyNumberFormat="1" applyFont="1" applyFill="1" applyBorder="1" applyAlignment="1">
      <alignment horizontal="right" vertical="center" indent="1"/>
    </xf>
    <xf numFmtId="3" fontId="9" fillId="17" borderId="63" xfId="55" applyNumberFormat="1" applyFont="1" applyFill="1" applyBorder="1" applyAlignment="1">
      <alignment horizontal="right" vertical="center" indent="1"/>
    </xf>
    <xf numFmtId="0" fontId="9" fillId="19" borderId="0" xfId="55" applyFont="1" applyFill="1" applyAlignment="1">
      <alignment horizontal="right" vertical="center" indent="1"/>
    </xf>
    <xf numFmtId="3" fontId="9" fillId="17" borderId="64" xfId="55" applyNumberFormat="1" applyFont="1" applyFill="1" applyBorder="1" applyAlignment="1">
      <alignment horizontal="right" vertical="center" indent="1"/>
    </xf>
    <xf numFmtId="3" fontId="44" fillId="17" borderId="66" xfId="55" applyNumberFormat="1" applyFont="1" applyFill="1" applyBorder="1" applyAlignment="1" applyProtection="1">
      <alignment vertical="center"/>
      <protection locked="0"/>
    </xf>
    <xf numFmtId="3" fontId="68" fillId="19" borderId="0" xfId="55" applyNumberFormat="1" applyFont="1" applyFill="1" applyAlignment="1">
      <alignment horizontal="left" vertical="center"/>
    </xf>
    <xf numFmtId="3" fontId="56" fillId="19" borderId="0" xfId="55" applyNumberFormat="1" applyFont="1" applyFill="1" applyAlignment="1">
      <alignment horizontal="right" vertical="center" indent="1"/>
    </xf>
    <xf numFmtId="3" fontId="44" fillId="19" borderId="0" xfId="55" applyNumberFormat="1" applyFont="1" applyFill="1" applyAlignment="1">
      <alignment horizontal="right" vertical="center" indent="1"/>
    </xf>
    <xf numFmtId="0" fontId="46" fillId="19" borderId="0" xfId="0" applyFont="1" applyFill="1" applyAlignment="1">
      <alignment horizontal="center" vertical="center" wrapText="1"/>
    </xf>
    <xf numFmtId="0" fontId="7" fillId="19" borderId="0" xfId="0" applyFont="1" applyFill="1" applyAlignment="1">
      <alignment horizontal="left" vertical="top" wrapText="1"/>
    </xf>
    <xf numFmtId="3" fontId="7" fillId="27" borderId="0" xfId="0" applyNumberFormat="1" applyFont="1" applyFill="1" applyAlignment="1">
      <alignment horizontal="right" vertical="center" indent="1"/>
    </xf>
    <xf numFmtId="3" fontId="9" fillId="27" borderId="0" xfId="0" applyNumberFormat="1" applyFont="1" applyFill="1" applyAlignment="1">
      <alignment horizontal="right" vertical="center" indent="1"/>
    </xf>
    <xf numFmtId="0" fontId="7" fillId="27" borderId="0" xfId="0" applyFont="1" applyFill="1"/>
    <xf numFmtId="0" fontId="7" fillId="21" borderId="71" xfId="0" applyFont="1" applyFill="1" applyBorder="1" applyAlignment="1">
      <alignment vertical="top"/>
    </xf>
    <xf numFmtId="0" fontId="7" fillId="21" borderId="72" xfId="0" applyFont="1" applyFill="1" applyBorder="1" applyAlignment="1">
      <alignment vertical="top"/>
    </xf>
    <xf numFmtId="3" fontId="7" fillId="21" borderId="72" xfId="0" applyNumberFormat="1" applyFont="1" applyFill="1" applyBorder="1" applyAlignment="1">
      <alignment horizontal="right" vertical="center" indent="1"/>
    </xf>
    <xf numFmtId="0" fontId="46" fillId="21" borderId="72" xfId="0" applyFont="1" applyFill="1" applyBorder="1" applyAlignment="1">
      <alignment horizontal="center" vertical="center" wrapText="1"/>
    </xf>
    <xf numFmtId="49" fontId="40" fillId="21" borderId="72" xfId="0" applyNumberFormat="1" applyFont="1" applyFill="1" applyBorder="1" applyAlignment="1">
      <alignment vertical="center"/>
    </xf>
    <xf numFmtId="3" fontId="7" fillId="27" borderId="72" xfId="0" applyNumberFormat="1" applyFont="1" applyFill="1" applyBorder="1" applyAlignment="1">
      <alignment horizontal="right" vertical="center" indent="1"/>
    </xf>
    <xf numFmtId="3" fontId="9" fillId="27" borderId="72" xfId="0" applyNumberFormat="1" applyFont="1" applyFill="1" applyBorder="1" applyAlignment="1">
      <alignment horizontal="right" vertical="center" indent="1"/>
    </xf>
    <xf numFmtId="0" fontId="7" fillId="27" borderId="73" xfId="0" applyFont="1" applyFill="1" applyBorder="1"/>
    <xf numFmtId="0" fontId="9" fillId="21" borderId="74" xfId="0" applyFont="1" applyFill="1" applyBorder="1" applyAlignment="1">
      <alignment vertical="top"/>
    </xf>
    <xf numFmtId="0" fontId="7" fillId="21" borderId="0" xfId="0" applyFont="1" applyFill="1" applyAlignment="1">
      <alignment vertical="top"/>
    </xf>
    <xf numFmtId="3" fontId="7" fillId="21" borderId="0" xfId="0" applyNumberFormat="1" applyFont="1" applyFill="1" applyAlignment="1">
      <alignment horizontal="right" vertical="center" indent="1"/>
    </xf>
    <xf numFmtId="0" fontId="46" fillId="21" borderId="0" xfId="0" applyFont="1" applyFill="1" applyAlignment="1">
      <alignment horizontal="center" vertical="center" wrapText="1"/>
    </xf>
    <xf numFmtId="49" fontId="40" fillId="21" borderId="0" xfId="0" applyNumberFormat="1" applyFont="1" applyFill="1" applyAlignment="1">
      <alignment vertical="center"/>
    </xf>
    <xf numFmtId="0" fontId="7" fillId="27" borderId="75" xfId="0" applyFont="1" applyFill="1" applyBorder="1"/>
    <xf numFmtId="0" fontId="7" fillId="21" borderId="74" xfId="0" applyFont="1" applyFill="1" applyBorder="1" applyAlignment="1">
      <alignment vertical="top"/>
    </xf>
    <xf numFmtId="3" fontId="7" fillId="27" borderId="75" xfId="0" applyNumberFormat="1" applyFont="1" applyFill="1" applyBorder="1" applyAlignment="1">
      <alignment horizontal="right" vertical="center" indent="1"/>
    </xf>
    <xf numFmtId="0" fontId="7" fillId="21" borderId="76" xfId="0" applyFont="1" applyFill="1" applyBorder="1" applyAlignment="1">
      <alignment vertical="top"/>
    </xf>
    <xf numFmtId="0" fontId="7" fillId="21" borderId="77" xfId="0" applyFont="1" applyFill="1" applyBorder="1" applyAlignment="1">
      <alignment vertical="top"/>
    </xf>
    <xf numFmtId="3" fontId="7" fillId="21" borderId="77" xfId="0" applyNumberFormat="1" applyFont="1" applyFill="1" applyBorder="1" applyAlignment="1">
      <alignment horizontal="right" vertical="center" indent="1"/>
    </xf>
    <xf numFmtId="0" fontId="46" fillId="21" borderId="77" xfId="0" applyFont="1" applyFill="1" applyBorder="1" applyAlignment="1">
      <alignment horizontal="center" vertical="center" wrapText="1"/>
    </xf>
    <xf numFmtId="49" fontId="40" fillId="21" borderId="77" xfId="0" applyNumberFormat="1" applyFont="1" applyFill="1" applyBorder="1" applyAlignment="1">
      <alignment vertical="center"/>
    </xf>
    <xf numFmtId="3" fontId="7" fillId="27" borderId="77" xfId="0" applyNumberFormat="1" applyFont="1" applyFill="1" applyBorder="1" applyAlignment="1">
      <alignment horizontal="right" vertical="center" indent="1"/>
    </xf>
    <xf numFmtId="3" fontId="7" fillId="27" borderId="78" xfId="0" applyNumberFormat="1" applyFont="1" applyFill="1" applyBorder="1" applyAlignment="1">
      <alignment horizontal="right" vertical="center" indent="1"/>
    </xf>
    <xf numFmtId="0" fontId="7" fillId="19" borderId="0" xfId="0" applyFont="1" applyFill="1" applyAlignment="1">
      <alignment horizontal="right" vertical="center" indent="1"/>
    </xf>
    <xf numFmtId="0" fontId="72" fillId="21" borderId="45" xfId="0" quotePrefix="1" applyFont="1" applyFill="1" applyBorder="1" applyAlignment="1">
      <alignment horizontal="left" vertical="center"/>
    </xf>
    <xf numFmtId="0" fontId="7" fillId="19" borderId="26" xfId="0" applyFont="1" applyFill="1" applyBorder="1"/>
    <xf numFmtId="0" fontId="7" fillId="27" borderId="26" xfId="0" applyFont="1" applyFill="1" applyBorder="1"/>
    <xf numFmtId="0" fontId="7" fillId="19" borderId="31" xfId="0" applyFont="1" applyFill="1" applyBorder="1"/>
    <xf numFmtId="0" fontId="7" fillId="27" borderId="31" xfId="0" applyFont="1" applyFill="1" applyBorder="1"/>
    <xf numFmtId="0" fontId="0" fillId="22" borderId="0" xfId="0" applyFill="1"/>
    <xf numFmtId="0" fontId="75" fillId="22" borderId="0" xfId="0" applyFont="1" applyFill="1" applyAlignment="1">
      <alignment vertical="top"/>
    </xf>
    <xf numFmtId="0" fontId="7" fillId="19" borderId="0" xfId="0" applyFont="1" applyFill="1" applyAlignment="1">
      <alignment horizontal="right" indent="1"/>
    </xf>
    <xf numFmtId="0" fontId="7" fillId="22" borderId="0" xfId="0" applyFont="1" applyFill="1"/>
    <xf numFmtId="0" fontId="7" fillId="21" borderId="79" xfId="0" applyFont="1" applyFill="1" applyBorder="1" applyAlignment="1">
      <alignment vertical="top"/>
    </xf>
    <xf numFmtId="0" fontId="7" fillId="21" borderId="80" xfId="0" applyFont="1" applyFill="1" applyBorder="1" applyAlignment="1">
      <alignment vertical="top"/>
    </xf>
    <xf numFmtId="0" fontId="7" fillId="21" borderId="80" xfId="0" applyFont="1" applyFill="1" applyBorder="1"/>
    <xf numFmtId="0" fontId="36" fillId="21" borderId="80" xfId="0" applyFont="1" applyFill="1" applyBorder="1" applyAlignment="1">
      <alignment horizontal="center"/>
    </xf>
    <xf numFmtId="0" fontId="7" fillId="21" borderId="80" xfId="0" applyFont="1" applyFill="1" applyBorder="1" applyAlignment="1">
      <alignment horizontal="right"/>
    </xf>
    <xf numFmtId="0" fontId="7" fillId="21" borderId="81" xfId="0" applyFont="1" applyFill="1" applyBorder="1"/>
    <xf numFmtId="0" fontId="9" fillId="21" borderId="82" xfId="0" applyFont="1" applyFill="1" applyBorder="1" applyAlignment="1">
      <alignment vertical="top"/>
    </xf>
    <xf numFmtId="0" fontId="36" fillId="21" borderId="0" xfId="0" applyFont="1" applyFill="1" applyAlignment="1">
      <alignment horizontal="center"/>
    </xf>
    <xf numFmtId="0" fontId="7" fillId="21" borderId="0" xfId="0" applyFont="1" applyFill="1" applyAlignment="1">
      <alignment horizontal="right"/>
    </xf>
    <xf numFmtId="0" fontId="7" fillId="31" borderId="0" xfId="0" applyFont="1" applyFill="1"/>
    <xf numFmtId="0" fontId="7" fillId="21" borderId="83" xfId="0" applyFont="1" applyFill="1" applyBorder="1"/>
    <xf numFmtId="0" fontId="7" fillId="21" borderId="82" xfId="0" applyFont="1" applyFill="1" applyBorder="1" applyAlignment="1">
      <alignment vertical="top"/>
    </xf>
    <xf numFmtId="0" fontId="7" fillId="21" borderId="84" xfId="0" applyFont="1" applyFill="1" applyBorder="1"/>
    <xf numFmtId="0" fontId="7" fillId="21" borderId="85" xfId="0" applyFont="1" applyFill="1" applyBorder="1" applyAlignment="1">
      <alignment vertical="top"/>
    </xf>
    <xf numFmtId="0" fontId="7" fillId="21" borderId="86" xfId="0" applyFont="1" applyFill="1" applyBorder="1" applyAlignment="1">
      <alignment vertical="top"/>
    </xf>
    <xf numFmtId="0" fontId="7" fillId="21" borderId="86" xfId="0" applyFont="1" applyFill="1" applyBorder="1"/>
    <xf numFmtId="0" fontId="36" fillId="21" borderId="86" xfId="0" applyFont="1" applyFill="1" applyBorder="1" applyAlignment="1">
      <alignment horizontal="center"/>
    </xf>
    <xf numFmtId="0" fontId="7" fillId="21" borderId="86" xfId="0" applyFont="1" applyFill="1" applyBorder="1" applyAlignment="1">
      <alignment horizontal="right"/>
    </xf>
    <xf numFmtId="0" fontId="7" fillId="21" borderId="87" xfId="0" applyFont="1" applyFill="1" applyBorder="1"/>
    <xf numFmtId="169" fontId="7" fillId="21" borderId="0" xfId="0" applyNumberFormat="1" applyFont="1" applyFill="1" applyAlignment="1">
      <alignment vertical="center"/>
    </xf>
    <xf numFmtId="3" fontId="7" fillId="19" borderId="0" xfId="0" applyNumberFormat="1" applyFont="1" applyFill="1"/>
    <xf numFmtId="0" fontId="54" fillId="0" borderId="0" xfId="0" applyFont="1"/>
    <xf numFmtId="0" fontId="54" fillId="0" borderId="0" xfId="0" applyFont="1" applyAlignment="1">
      <alignment vertical="center"/>
    </xf>
    <xf numFmtId="0" fontId="54" fillId="21" borderId="0" xfId="0" applyFont="1" applyFill="1" applyAlignment="1">
      <alignment vertical="center"/>
    </xf>
    <xf numFmtId="169" fontId="54" fillId="21" borderId="0" xfId="0" applyNumberFormat="1" applyFont="1" applyFill="1" applyAlignment="1">
      <alignment vertical="center"/>
    </xf>
    <xf numFmtId="0" fontId="72" fillId="0" borderId="0" xfId="0" applyFont="1"/>
    <xf numFmtId="0" fontId="72" fillId="21" borderId="0" xfId="0" applyFont="1" applyFill="1"/>
    <xf numFmtId="3" fontId="36" fillId="19" borderId="0" xfId="0" applyNumberFormat="1" applyFont="1" applyFill="1" applyAlignment="1">
      <alignment horizontal="left" vertical="center"/>
    </xf>
    <xf numFmtId="0" fontId="36" fillId="22" borderId="0" xfId="0" applyFont="1" applyFill="1" applyAlignment="1">
      <alignment horizontal="left" vertical="center"/>
    </xf>
    <xf numFmtId="0" fontId="4" fillId="22" borderId="0" xfId="55" applyFont="1" applyFill="1" applyAlignment="1">
      <alignment horizontal="left" vertical="center"/>
    </xf>
    <xf numFmtId="3" fontId="58" fillId="22" borderId="0" xfId="55" applyNumberFormat="1" applyFont="1" applyFill="1" applyAlignment="1">
      <alignment horizontal="right" vertical="center"/>
    </xf>
    <xf numFmtId="0" fontId="62" fillId="22" borderId="0" xfId="55" applyFont="1" applyFill="1" applyAlignment="1">
      <alignment horizontal="left" vertical="top" wrapText="1"/>
    </xf>
    <xf numFmtId="3" fontId="9" fillId="22" borderId="0" xfId="55" applyNumberFormat="1" applyFont="1" applyFill="1" applyAlignment="1">
      <alignment horizontal="right" vertical="center" indent="1"/>
    </xf>
    <xf numFmtId="0" fontId="9" fillId="22" borderId="0" xfId="55" applyFont="1" applyFill="1" applyAlignment="1">
      <alignment horizontal="center" vertical="center"/>
    </xf>
    <xf numFmtId="0" fontId="9" fillId="22" borderId="46" xfId="55" applyFont="1" applyFill="1" applyBorder="1" applyAlignment="1">
      <alignment horizontal="center" vertical="center" wrapText="1"/>
    </xf>
    <xf numFmtId="0" fontId="44" fillId="22" borderId="0" xfId="55" applyFont="1" applyFill="1" applyAlignment="1">
      <alignment horizontal="center" vertical="center" wrapText="1"/>
    </xf>
    <xf numFmtId="3" fontId="44" fillId="22" borderId="0" xfId="55" applyNumberFormat="1" applyFont="1" applyFill="1" applyAlignment="1" applyProtection="1">
      <alignment vertical="center"/>
      <protection locked="0"/>
    </xf>
    <xf numFmtId="0" fontId="61" fillId="22" borderId="15" xfId="55" applyFont="1" applyFill="1" applyBorder="1" applyAlignment="1">
      <alignment horizontal="left" vertical="center"/>
    </xf>
    <xf numFmtId="0" fontId="61" fillId="22" borderId="0" xfId="55" applyFont="1" applyFill="1" applyAlignment="1">
      <alignment horizontal="left" vertical="center"/>
    </xf>
    <xf numFmtId="0" fontId="7" fillId="31" borderId="0" xfId="55" applyFont="1" applyFill="1"/>
    <xf numFmtId="0" fontId="0" fillId="31" borderId="0" xfId="55" applyFont="1" applyFill="1"/>
    <xf numFmtId="0" fontId="0" fillId="32" borderId="0" xfId="0" applyFill="1"/>
    <xf numFmtId="0" fontId="38" fillId="19" borderId="0" xfId="0" applyFont="1" applyFill="1" applyAlignment="1">
      <alignment vertical="top"/>
    </xf>
    <xf numFmtId="0" fontId="36" fillId="19" borderId="15" xfId="0" applyFont="1" applyFill="1" applyBorder="1" applyAlignment="1">
      <alignment horizontal="center"/>
    </xf>
    <xf numFmtId="0" fontId="7" fillId="19" borderId="15" xfId="0" applyFont="1" applyFill="1" applyBorder="1" applyAlignment="1">
      <alignment horizontal="right"/>
    </xf>
    <xf numFmtId="3" fontId="7" fillId="22" borderId="0" xfId="0" applyNumberFormat="1" applyFont="1" applyFill="1" applyAlignment="1">
      <alignment horizontal="center" vertical="center"/>
    </xf>
    <xf numFmtId="0" fontId="32" fillId="19" borderId="0" xfId="0" applyFont="1" applyFill="1" applyAlignment="1">
      <alignment vertical="center"/>
    </xf>
    <xf numFmtId="0" fontId="3" fillId="19" borderId="0" xfId="0" applyFont="1" applyFill="1" applyAlignment="1">
      <alignment vertical="center"/>
    </xf>
    <xf numFmtId="0" fontId="3" fillId="21" borderId="0" xfId="49" applyFill="1"/>
    <xf numFmtId="3" fontId="7" fillId="24" borderId="17" xfId="0" applyNumberFormat="1" applyFont="1" applyFill="1" applyBorder="1" applyAlignment="1">
      <alignment horizontal="right" vertical="center" indent="1"/>
    </xf>
    <xf numFmtId="1" fontId="4" fillId="0" borderId="0" xfId="0" applyNumberFormat="1" applyFont="1"/>
    <xf numFmtId="1" fontId="4" fillId="0" borderId="0" xfId="0" applyNumberFormat="1" applyFont="1" applyAlignment="1">
      <alignment wrapText="1"/>
    </xf>
    <xf numFmtId="0" fontId="0" fillId="21" borderId="0" xfId="0" applyFill="1" applyAlignment="1">
      <alignment horizontal="right"/>
    </xf>
    <xf numFmtId="0" fontId="3" fillId="21" borderId="0" xfId="0" applyFont="1" applyFill="1" applyAlignment="1">
      <alignment horizontal="right"/>
    </xf>
    <xf numFmtId="0" fontId="78" fillId="0" borderId="0" xfId="0" applyFont="1"/>
    <xf numFmtId="4" fontId="0" fillId="21" borderId="0" xfId="0" applyNumberFormat="1" applyFill="1"/>
    <xf numFmtId="3" fontId="0" fillId="0" borderId="0" xfId="0" applyNumberFormat="1"/>
    <xf numFmtId="0" fontId="0" fillId="0" borderId="0" xfId="0" applyAlignment="1">
      <alignment horizontal="right"/>
    </xf>
    <xf numFmtId="0" fontId="3" fillId="0" borderId="0" xfId="49"/>
    <xf numFmtId="1" fontId="3" fillId="0" borderId="0" xfId="0" applyNumberFormat="1" applyFont="1"/>
    <xf numFmtId="0" fontId="7" fillId="20" borderId="53" xfId="0" applyFont="1" applyFill="1" applyBorder="1"/>
    <xf numFmtId="0" fontId="7" fillId="20" borderId="54" xfId="0" applyFont="1" applyFill="1" applyBorder="1"/>
    <xf numFmtId="0" fontId="79" fillId="0" borderId="0" xfId="0" applyFont="1"/>
    <xf numFmtId="0" fontId="0" fillId="19" borderId="55" xfId="0" applyFill="1" applyBorder="1"/>
    <xf numFmtId="0" fontId="0" fillId="19" borderId="53" xfId="0" applyFill="1" applyBorder="1"/>
    <xf numFmtId="0" fontId="0" fillId="19" borderId="54" xfId="0" applyFill="1" applyBorder="1"/>
    <xf numFmtId="0" fontId="40" fillId="0" borderId="0" xfId="0" applyFont="1"/>
    <xf numFmtId="0" fontId="7" fillId="19" borderId="0" xfId="0" applyFont="1" applyFill="1" applyAlignment="1">
      <alignment horizontal="center"/>
    </xf>
    <xf numFmtId="0" fontId="40" fillId="19" borderId="0" xfId="0" applyFont="1" applyFill="1"/>
    <xf numFmtId="0" fontId="40" fillId="21" borderId="89" xfId="0" applyFont="1" applyFill="1" applyBorder="1" applyAlignment="1">
      <alignment horizontal="center" vertical="center" wrapText="1"/>
    </xf>
    <xf numFmtId="0" fontId="40" fillId="21" borderId="0" xfId="0" applyFont="1" applyFill="1" applyAlignment="1">
      <alignment horizontal="center" vertical="center"/>
    </xf>
    <xf numFmtId="0" fontId="40" fillId="21" borderId="93" xfId="0" applyFont="1" applyFill="1" applyBorder="1" applyAlignment="1">
      <alignment vertical="center"/>
    </xf>
    <xf numFmtId="0" fontId="0" fillId="21" borderId="94" xfId="0" applyFill="1" applyBorder="1"/>
    <xf numFmtId="0" fontId="42" fillId="19" borderId="12" xfId="0" applyFont="1" applyFill="1" applyBorder="1"/>
    <xf numFmtId="0" fontId="42" fillId="19" borderId="0" xfId="0" applyFont="1" applyFill="1"/>
    <xf numFmtId="0" fontId="44" fillId="19" borderId="0" xfId="0" applyFont="1" applyFill="1" applyAlignment="1">
      <alignment horizontal="center" vertical="center" wrapText="1"/>
    </xf>
    <xf numFmtId="0" fontId="44" fillId="27" borderId="0" xfId="0" applyFont="1" applyFill="1" applyAlignment="1">
      <alignment horizontal="center" vertical="center" wrapText="1"/>
    </xf>
    <xf numFmtId="0" fontId="46" fillId="27" borderId="0" xfId="0" applyFont="1" applyFill="1" applyAlignment="1">
      <alignment horizontal="center" vertical="center" wrapText="1"/>
    </xf>
    <xf numFmtId="0" fontId="42" fillId="19" borderId="13" xfId="0" applyFont="1" applyFill="1" applyBorder="1"/>
    <xf numFmtId="0" fontId="42" fillId="21" borderId="0" xfId="0" applyFont="1" applyFill="1"/>
    <xf numFmtId="0" fontId="42" fillId="21" borderId="0" xfId="0" applyFont="1" applyFill="1" applyAlignment="1">
      <alignment horizontal="right"/>
    </xf>
    <xf numFmtId="0" fontId="40" fillId="21" borderId="0" xfId="0" applyFont="1" applyFill="1" applyAlignment="1">
      <alignment horizontal="center" vertical="center" wrapText="1"/>
    </xf>
    <xf numFmtId="0" fontId="42" fillId="27" borderId="0" xfId="0" applyFont="1" applyFill="1"/>
    <xf numFmtId="0" fontId="80" fillId="21" borderId="0" xfId="0" applyFont="1" applyFill="1" applyAlignment="1">
      <alignment horizontal="right"/>
    </xf>
    <xf numFmtId="0" fontId="41" fillId="21" borderId="44" xfId="0" applyFont="1" applyFill="1" applyBorder="1" applyAlignment="1">
      <alignment horizontal="center" vertical="center"/>
    </xf>
    <xf numFmtId="0" fontId="7" fillId="21" borderId="0" xfId="0" applyFont="1" applyFill="1" applyAlignment="1">
      <alignment horizontal="center" vertical="center"/>
    </xf>
    <xf numFmtId="0" fontId="3" fillId="21" borderId="0" xfId="0" applyFont="1" applyFill="1" applyAlignment="1">
      <alignment horizontal="center"/>
    </xf>
    <xf numFmtId="0" fontId="7" fillId="21" borderId="44" xfId="0" applyFont="1" applyFill="1" applyBorder="1" applyAlignment="1">
      <alignment horizontal="center" vertical="center"/>
    </xf>
    <xf numFmtId="0" fontId="7" fillId="19" borderId="26" xfId="0" applyFont="1" applyFill="1" applyBorder="1" applyAlignment="1">
      <alignment vertical="top" wrapText="1"/>
    </xf>
    <xf numFmtId="3" fontId="7" fillId="27" borderId="26" xfId="0" applyNumberFormat="1" applyFont="1" applyFill="1" applyBorder="1" applyAlignment="1">
      <alignment horizontal="right" vertical="center" indent="1"/>
    </xf>
    <xf numFmtId="3" fontId="7" fillId="19" borderId="12" xfId="0" applyNumberFormat="1" applyFont="1" applyFill="1" applyBorder="1" applyAlignment="1">
      <alignment horizontal="right" vertical="top"/>
    </xf>
    <xf numFmtId="3" fontId="7" fillId="19" borderId="0" xfId="0" applyNumberFormat="1" applyFont="1" applyFill="1" applyAlignment="1">
      <alignment horizontal="right" vertical="top"/>
    </xf>
    <xf numFmtId="0" fontId="32" fillId="19" borderId="0" xfId="0" applyFont="1" applyFill="1" applyAlignment="1">
      <alignment vertical="top"/>
    </xf>
    <xf numFmtId="3" fontId="7" fillId="19" borderId="0" xfId="0" applyNumberFormat="1" applyFont="1" applyFill="1" applyAlignment="1">
      <alignment horizontal="left" vertical="center" wrapText="1"/>
    </xf>
    <xf numFmtId="0" fontId="0" fillId="22" borderId="0" xfId="0" applyFill="1" applyAlignment="1">
      <alignment vertical="top"/>
    </xf>
    <xf numFmtId="0" fontId="32" fillId="22" borderId="0" xfId="0" applyFont="1" applyFill="1" applyAlignment="1">
      <alignment vertical="top"/>
    </xf>
    <xf numFmtId="0" fontId="7" fillId="23" borderId="0" xfId="0" applyFont="1" applyFill="1"/>
    <xf numFmtId="3" fontId="7" fillId="23" borderId="0" xfId="0" applyNumberFormat="1" applyFont="1" applyFill="1" applyAlignment="1">
      <alignment horizontal="right" vertical="center" indent="1"/>
    </xf>
    <xf numFmtId="3" fontId="41" fillId="23" borderId="0" xfId="0" applyNumberFormat="1" applyFont="1" applyFill="1" applyAlignment="1">
      <alignment horizontal="left" vertical="center" indent="1"/>
    </xf>
    <xf numFmtId="3" fontId="7" fillId="28" borderId="0" xfId="0" applyNumberFormat="1" applyFont="1" applyFill="1" applyAlignment="1">
      <alignment horizontal="left" vertical="center" wrapText="1"/>
    </xf>
    <xf numFmtId="3" fontId="7" fillId="28" borderId="0" xfId="0" applyNumberFormat="1" applyFont="1" applyFill="1" applyAlignment="1">
      <alignment horizontal="right" vertical="center" indent="1"/>
    </xf>
    <xf numFmtId="0" fontId="42" fillId="19" borderId="12" xfId="0" applyFont="1" applyFill="1" applyBorder="1" applyAlignment="1">
      <alignment vertical="top"/>
    </xf>
    <xf numFmtId="0" fontId="42" fillId="19" borderId="0" xfId="0" applyFont="1" applyFill="1" applyAlignment="1">
      <alignment vertical="top"/>
    </xf>
    <xf numFmtId="0" fontId="42" fillId="21" borderId="0" xfId="0" applyFont="1" applyFill="1" applyAlignment="1">
      <alignment horizontal="center"/>
    </xf>
    <xf numFmtId="0" fontId="41" fillId="19" borderId="0" xfId="0" applyFont="1" applyFill="1" applyAlignment="1">
      <alignment vertical="top"/>
    </xf>
    <xf numFmtId="0" fontId="42" fillId="22" borderId="0" xfId="0" applyFont="1" applyFill="1" applyAlignment="1">
      <alignment vertical="top"/>
    </xf>
    <xf numFmtId="0" fontId="32" fillId="23" borderId="0" xfId="0" applyFont="1" applyFill="1" applyAlignment="1">
      <alignment vertical="top"/>
    </xf>
    <xf numFmtId="0" fontId="3" fillId="23" borderId="0" xfId="0" applyFont="1" applyFill="1" applyAlignment="1">
      <alignment vertical="top"/>
    </xf>
    <xf numFmtId="0" fontId="3" fillId="19" borderId="12" xfId="0" applyFont="1" applyFill="1" applyBorder="1" applyAlignment="1">
      <alignment vertical="top"/>
    </xf>
    <xf numFmtId="0" fontId="3" fillId="19" borderId="0" xfId="0" applyFont="1" applyFill="1" applyAlignment="1">
      <alignment vertical="top"/>
    </xf>
    <xf numFmtId="0" fontId="9" fillId="22" borderId="0" xfId="0" applyFont="1" applyFill="1" applyAlignment="1">
      <alignment vertical="top"/>
    </xf>
    <xf numFmtId="0" fontId="7" fillId="22" borderId="0" xfId="0" applyFont="1" applyFill="1" applyAlignment="1">
      <alignment vertical="top"/>
    </xf>
    <xf numFmtId="0" fontId="3" fillId="27" borderId="0" xfId="0" applyFont="1" applyFill="1"/>
    <xf numFmtId="0" fontId="3" fillId="22" borderId="0" xfId="0" applyFont="1" applyFill="1" applyAlignment="1">
      <alignment vertical="top"/>
    </xf>
    <xf numFmtId="0" fontId="3" fillId="22" borderId="0" xfId="0" applyFont="1" applyFill="1" applyAlignment="1">
      <alignment vertical="top" wrapText="1"/>
    </xf>
    <xf numFmtId="0" fontId="3" fillId="22" borderId="25" xfId="0" applyFont="1" applyFill="1" applyBorder="1" applyAlignment="1">
      <alignment vertical="top"/>
    </xf>
    <xf numFmtId="0" fontId="3" fillId="22" borderId="26" xfId="0" applyFont="1" applyFill="1" applyBorder="1" applyAlignment="1">
      <alignment vertical="top" wrapText="1"/>
    </xf>
    <xf numFmtId="0" fontId="7" fillId="22" borderId="26" xfId="0" applyFont="1" applyFill="1" applyBorder="1"/>
    <xf numFmtId="3" fontId="9" fillId="27" borderId="26" xfId="0" applyNumberFormat="1" applyFont="1" applyFill="1" applyBorder="1" applyAlignment="1">
      <alignment horizontal="right" vertical="center" indent="1"/>
    </xf>
    <xf numFmtId="0" fontId="3" fillId="27" borderId="27" xfId="0" applyFont="1" applyFill="1" applyBorder="1"/>
    <xf numFmtId="0" fontId="3" fillId="22" borderId="28" xfId="0" applyFont="1" applyFill="1" applyBorder="1" applyAlignment="1">
      <alignment vertical="top"/>
    </xf>
    <xf numFmtId="0" fontId="3" fillId="27" borderId="29" xfId="0" applyFont="1" applyFill="1" applyBorder="1"/>
    <xf numFmtId="0" fontId="3" fillId="22" borderId="30" xfId="0" applyFont="1" applyFill="1" applyBorder="1" applyAlignment="1">
      <alignment vertical="top"/>
    </xf>
    <xf numFmtId="0" fontId="3" fillId="22" borderId="31" xfId="0" applyFont="1" applyFill="1" applyBorder="1" applyAlignment="1">
      <alignment vertical="top" wrapText="1"/>
    </xf>
    <xf numFmtId="0" fontId="7" fillId="22" borderId="31" xfId="0" applyFont="1" applyFill="1" applyBorder="1"/>
    <xf numFmtId="3" fontId="7" fillId="27" borderId="31" xfId="0" applyNumberFormat="1" applyFont="1" applyFill="1" applyBorder="1" applyAlignment="1">
      <alignment horizontal="right" vertical="center" indent="1"/>
    </xf>
    <xf numFmtId="3" fontId="9" fillId="27" borderId="31" xfId="0" applyNumberFormat="1" applyFont="1" applyFill="1" applyBorder="1" applyAlignment="1">
      <alignment horizontal="right" vertical="center" indent="1"/>
    </xf>
    <xf numFmtId="0" fontId="3" fillId="27" borderId="32" xfId="0" applyFont="1" applyFill="1" applyBorder="1"/>
    <xf numFmtId="0" fontId="7" fillId="22" borderId="15" xfId="0" applyFont="1" applyFill="1" applyBorder="1" applyAlignment="1">
      <alignment vertical="top"/>
    </xf>
    <xf numFmtId="3" fontId="7" fillId="27" borderId="15" xfId="0" applyNumberFormat="1" applyFont="1" applyFill="1" applyBorder="1" applyAlignment="1">
      <alignment horizontal="right" vertical="center" indent="1"/>
    </xf>
    <xf numFmtId="3" fontId="9" fillId="27" borderId="15" xfId="0" applyNumberFormat="1" applyFont="1" applyFill="1" applyBorder="1" applyAlignment="1">
      <alignment horizontal="right" vertical="center" indent="1"/>
    </xf>
    <xf numFmtId="0" fontId="7" fillId="19" borderId="97" xfId="0" applyFont="1" applyFill="1" applyBorder="1" applyAlignment="1">
      <alignment vertical="top"/>
    </xf>
    <xf numFmtId="0" fontId="7" fillId="19" borderId="97" xfId="0" applyFont="1" applyFill="1" applyBorder="1"/>
    <xf numFmtId="3" fontId="7" fillId="19" borderId="97" xfId="0" applyNumberFormat="1" applyFont="1" applyFill="1" applyBorder="1" applyAlignment="1">
      <alignment horizontal="right" vertical="center" indent="1"/>
    </xf>
    <xf numFmtId="3" fontId="9" fillId="22" borderId="15" xfId="0" applyNumberFormat="1" applyFont="1" applyFill="1" applyBorder="1" applyAlignment="1">
      <alignment horizontal="right" vertical="center" indent="1"/>
    </xf>
    <xf numFmtId="3" fontId="7" fillId="22" borderId="15" xfId="0" applyNumberFormat="1" applyFont="1" applyFill="1" applyBorder="1" applyAlignment="1">
      <alignment horizontal="right" vertical="center" indent="1"/>
    </xf>
    <xf numFmtId="3" fontId="42" fillId="21" borderId="0" xfId="0" applyNumberFormat="1" applyFont="1" applyFill="1"/>
    <xf numFmtId="3" fontId="32" fillId="19" borderId="0" xfId="0" applyNumberFormat="1" applyFont="1" applyFill="1" applyAlignment="1">
      <alignment horizontal="right" vertical="center" indent="1"/>
    </xf>
    <xf numFmtId="0" fontId="41" fillId="21" borderId="47" xfId="0" applyFont="1" applyFill="1" applyBorder="1" applyAlignment="1">
      <alignment horizontal="center" vertical="center"/>
    </xf>
    <xf numFmtId="0" fontId="0" fillId="34" borderId="0" xfId="0" applyFill="1"/>
    <xf numFmtId="3" fontId="40" fillId="27" borderId="0" xfId="0" applyNumberFormat="1" applyFont="1" applyFill="1" applyAlignment="1">
      <alignment horizontal="right"/>
    </xf>
    <xf numFmtId="0" fontId="72" fillId="21" borderId="0" xfId="0" quotePrefix="1" applyFont="1" applyFill="1" applyAlignment="1">
      <alignment horizontal="left" vertical="center"/>
    </xf>
    <xf numFmtId="0" fontId="73" fillId="19" borderId="0" xfId="0" applyFont="1" applyFill="1"/>
    <xf numFmtId="3" fontId="40" fillId="34" borderId="0" xfId="0" applyNumberFormat="1" applyFont="1" applyFill="1" applyAlignment="1">
      <alignment horizontal="right"/>
    </xf>
    <xf numFmtId="3" fontId="7" fillId="21" borderId="0" xfId="0" applyNumberFormat="1" applyFont="1" applyFill="1"/>
    <xf numFmtId="3" fontId="7" fillId="0" borderId="0" xfId="0" applyNumberFormat="1" applyFont="1"/>
    <xf numFmtId="0" fontId="3" fillId="19" borderId="25" xfId="0" applyFont="1" applyFill="1" applyBorder="1" applyAlignment="1">
      <alignment vertical="top"/>
    </xf>
    <xf numFmtId="0" fontId="3" fillId="19" borderId="28" xfId="0" applyFont="1" applyFill="1" applyBorder="1" applyAlignment="1">
      <alignment vertical="top"/>
    </xf>
    <xf numFmtId="0" fontId="30" fillId="21" borderId="0" xfId="0" applyFont="1" applyFill="1" applyAlignment="1">
      <alignment horizontal="right"/>
    </xf>
    <xf numFmtId="0" fontId="3" fillId="19" borderId="30" xfId="0" applyFont="1" applyFill="1" applyBorder="1" applyAlignment="1">
      <alignment vertical="top"/>
    </xf>
    <xf numFmtId="0" fontId="0" fillId="27" borderId="31" xfId="0" applyFill="1" applyBorder="1"/>
    <xf numFmtId="0" fontId="0" fillId="24" borderId="55" xfId="0" applyFill="1" applyBorder="1"/>
    <xf numFmtId="0" fontId="37" fillId="24" borderId="53" xfId="0" applyFont="1" applyFill="1" applyBorder="1"/>
    <xf numFmtId="0" fontId="0" fillId="27" borderId="54" xfId="0" applyFill="1" applyBorder="1"/>
    <xf numFmtId="0" fontId="38" fillId="24" borderId="0" xfId="0" applyFont="1" applyFill="1"/>
    <xf numFmtId="0" fontId="37" fillId="24" borderId="0" xfId="0" applyFont="1" applyFill="1"/>
    <xf numFmtId="0" fontId="7" fillId="24" borderId="12" xfId="0" applyFont="1" applyFill="1" applyBorder="1"/>
    <xf numFmtId="0" fontId="7" fillId="24" borderId="0" xfId="0" applyFont="1" applyFill="1"/>
    <xf numFmtId="0" fontId="9" fillId="24" borderId="0" xfId="0" applyFont="1" applyFill="1"/>
    <xf numFmtId="3" fontId="37" fillId="24" borderId="0" xfId="0" applyNumberFormat="1" applyFont="1" applyFill="1"/>
    <xf numFmtId="0" fontId="78" fillId="21" borderId="0" xfId="0" applyFont="1" applyFill="1" applyAlignment="1">
      <alignment horizontal="center"/>
    </xf>
    <xf numFmtId="0" fontId="2" fillId="24" borderId="0" xfId="0" applyFont="1" applyFill="1"/>
    <xf numFmtId="3" fontId="37" fillId="24" borderId="0" xfId="0" applyNumberFormat="1" applyFont="1" applyFill="1" applyAlignment="1">
      <alignment horizontal="right" indent="1"/>
    </xf>
    <xf numFmtId="0" fontId="39" fillId="24" borderId="0" xfId="0" applyFont="1" applyFill="1"/>
    <xf numFmtId="0" fontId="45" fillId="24" borderId="0" xfId="0" applyFont="1" applyFill="1"/>
    <xf numFmtId="3" fontId="38" fillId="24" borderId="0" xfId="0" applyNumberFormat="1" applyFont="1" applyFill="1" applyAlignment="1">
      <alignment horizontal="right" vertical="center" indent="1"/>
    </xf>
    <xf numFmtId="3" fontId="2" fillId="24" borderId="0" xfId="0" applyNumberFormat="1" applyFont="1" applyFill="1" applyAlignment="1">
      <alignment horizontal="right" vertical="center" indent="1"/>
    </xf>
    <xf numFmtId="0" fontId="7" fillId="21" borderId="65" xfId="0" applyFont="1" applyFill="1" applyBorder="1" applyAlignment="1">
      <alignment horizontal="center" vertical="center"/>
    </xf>
    <xf numFmtId="0" fontId="41" fillId="21" borderId="89" xfId="0" applyFont="1" applyFill="1" applyBorder="1" applyAlignment="1">
      <alignment horizontal="center" vertical="center"/>
    </xf>
    <xf numFmtId="0" fontId="50" fillId="21" borderId="0" xfId="25" applyFont="1" applyFill="1"/>
    <xf numFmtId="0" fontId="81" fillId="21" borderId="0" xfId="25" applyFont="1" applyFill="1"/>
    <xf numFmtId="0" fontId="52" fillId="21" borderId="0" xfId="25" applyFont="1" applyFill="1" applyAlignment="1">
      <alignment horizontal="right"/>
    </xf>
    <xf numFmtId="4" fontId="81" fillId="21" borderId="0" xfId="25" applyNumberFormat="1" applyFont="1" applyFill="1"/>
    <xf numFmtId="0" fontId="82" fillId="21" borderId="0" xfId="0" applyFont="1" applyFill="1" applyAlignment="1">
      <alignment horizontal="right"/>
    </xf>
    <xf numFmtId="1" fontId="0" fillId="33" borderId="0" xfId="0" applyNumberFormat="1" applyFill="1"/>
    <xf numFmtId="0" fontId="48" fillId="20" borderId="15" xfId="0" applyFont="1" applyFill="1" applyBorder="1"/>
    <xf numFmtId="0" fontId="7" fillId="32" borderId="0" xfId="0" applyFont="1" applyFill="1" applyAlignment="1">
      <alignment vertical="top"/>
    </xf>
    <xf numFmtId="0" fontId="7" fillId="32" borderId="0" xfId="0" applyFont="1" applyFill="1"/>
    <xf numFmtId="0" fontId="3" fillId="22" borderId="13" xfId="0" applyFont="1" applyFill="1" applyBorder="1"/>
    <xf numFmtId="0" fontId="41" fillId="19" borderId="0" xfId="0" applyFont="1" applyFill="1"/>
    <xf numFmtId="0" fontId="41" fillId="19" borderId="0" xfId="0" applyFont="1" applyFill="1" applyAlignment="1">
      <alignment horizontal="right" indent="1"/>
    </xf>
    <xf numFmtId="0" fontId="3" fillId="19" borderId="0" xfId="0" applyFont="1" applyFill="1"/>
    <xf numFmtId="3" fontId="40" fillId="19" borderId="0" xfId="0" applyNumberFormat="1" applyFont="1" applyFill="1" applyAlignment="1">
      <alignment horizontal="right" vertical="center" indent="1"/>
    </xf>
    <xf numFmtId="3" fontId="41" fillId="19" borderId="0" xfId="0" applyNumberFormat="1" applyFont="1" applyFill="1" applyAlignment="1">
      <alignment horizontal="right" vertical="center" indent="1"/>
    </xf>
    <xf numFmtId="0" fontId="0" fillId="22" borderId="0" xfId="0" applyFill="1" applyAlignment="1">
      <alignment horizontal="right" vertical="center" indent="1"/>
    </xf>
    <xf numFmtId="0" fontId="2" fillId="19" borderId="0" xfId="0" applyFont="1" applyFill="1" applyAlignment="1">
      <alignment vertical="center"/>
    </xf>
    <xf numFmtId="3" fontId="3" fillId="19" borderId="0" xfId="55" applyNumberFormat="1" applyFill="1" applyAlignment="1">
      <alignment horizontal="right" vertical="center"/>
    </xf>
    <xf numFmtId="9" fontId="0" fillId="21" borderId="0" xfId="43" applyFont="1" applyFill="1"/>
    <xf numFmtId="0" fontId="3" fillId="0" borderId="0" xfId="0" applyFont="1" applyAlignment="1">
      <alignment horizontal="left" vertical="center" wrapText="1"/>
    </xf>
    <xf numFmtId="0" fontId="4" fillId="21" borderId="0" xfId="0" applyFont="1" applyFill="1" applyAlignment="1">
      <alignment horizontal="right"/>
    </xf>
    <xf numFmtId="3" fontId="9" fillId="17" borderId="0" xfId="0" applyNumberFormat="1" applyFont="1" applyFill="1" applyAlignment="1">
      <alignment horizontal="center" vertical="center"/>
    </xf>
    <xf numFmtId="0" fontId="0" fillId="0" borderId="98" xfId="0" applyBorder="1"/>
    <xf numFmtId="0" fontId="0" fillId="0" borderId="99" xfId="0" applyBorder="1"/>
    <xf numFmtId="0" fontId="7" fillId="20" borderId="98" xfId="0" applyFont="1" applyFill="1" applyBorder="1"/>
    <xf numFmtId="0" fontId="48" fillId="20" borderId="53" xfId="0" applyFont="1" applyFill="1" applyBorder="1" applyProtection="1">
      <protection locked="0"/>
    </xf>
    <xf numFmtId="0" fontId="7" fillId="20" borderId="99" xfId="0" applyFont="1" applyFill="1" applyBorder="1"/>
    <xf numFmtId="3" fontId="31" fillId="19" borderId="0" xfId="0" applyNumberFormat="1" applyFont="1" applyFill="1" applyAlignment="1">
      <alignment horizontal="left" vertical="center" indent="1"/>
    </xf>
    <xf numFmtId="0" fontId="7" fillId="20" borderId="97" xfId="0" applyFont="1" applyFill="1" applyBorder="1"/>
    <xf numFmtId="0" fontId="7" fillId="20" borderId="97" xfId="0" applyFont="1" applyFill="1" applyBorder="1" applyAlignment="1">
      <alignment horizontal="center"/>
    </xf>
    <xf numFmtId="0" fontId="9" fillId="19" borderId="12" xfId="0" applyFont="1" applyFill="1" applyBorder="1" applyAlignment="1">
      <alignment horizontal="left"/>
    </xf>
    <xf numFmtId="3" fontId="7" fillId="19" borderId="0" xfId="0" applyNumberFormat="1" applyFont="1" applyFill="1" applyAlignment="1" applyProtection="1">
      <alignment horizontal="right" vertical="center" indent="1"/>
      <protection locked="0"/>
    </xf>
    <xf numFmtId="3" fontId="7" fillId="27" borderId="0" xfId="0" applyNumberFormat="1" applyFont="1" applyFill="1" applyAlignment="1">
      <alignment horizontal="center"/>
    </xf>
    <xf numFmtId="0" fontId="7" fillId="27" borderId="0" xfId="0" applyFont="1" applyFill="1" applyAlignment="1">
      <alignment horizontal="center"/>
    </xf>
    <xf numFmtId="3" fontId="9" fillId="22" borderId="0" xfId="0" applyNumberFormat="1" applyFont="1" applyFill="1" applyAlignment="1">
      <alignment vertical="center"/>
    </xf>
    <xf numFmtId="0" fontId="7" fillId="19" borderId="101" xfId="0" applyFont="1" applyFill="1" applyBorder="1"/>
    <xf numFmtId="0" fontId="7" fillId="19" borderId="102" xfId="0" applyFont="1" applyFill="1" applyBorder="1" applyAlignment="1">
      <alignment vertical="top" wrapText="1"/>
    </xf>
    <xf numFmtId="0" fontId="7" fillId="19" borderId="102" xfId="0" applyFont="1" applyFill="1" applyBorder="1"/>
    <xf numFmtId="3" fontId="9" fillId="22" borderId="102" xfId="0" applyNumberFormat="1" applyFont="1" applyFill="1" applyBorder="1" applyAlignment="1">
      <alignment horizontal="right" vertical="center" indent="1"/>
    </xf>
    <xf numFmtId="3" fontId="9" fillId="19" borderId="102" xfId="0" applyNumberFormat="1" applyFont="1" applyFill="1" applyBorder="1" applyAlignment="1">
      <alignment horizontal="right" vertical="center" indent="1"/>
    </xf>
    <xf numFmtId="3" fontId="7" fillId="19" borderId="102" xfId="0" applyNumberFormat="1" applyFont="1" applyFill="1" applyBorder="1" applyAlignment="1">
      <alignment horizontal="right" vertical="center" indent="1"/>
    </xf>
    <xf numFmtId="3" fontId="7" fillId="27" borderId="102" xfId="0" applyNumberFormat="1" applyFont="1" applyFill="1" applyBorder="1" applyAlignment="1">
      <alignment horizontal="right" vertical="center" indent="1"/>
    </xf>
    <xf numFmtId="3" fontId="9" fillId="27" borderId="102" xfId="0" applyNumberFormat="1" applyFont="1" applyFill="1" applyBorder="1" applyAlignment="1">
      <alignment horizontal="right" vertical="center" indent="1"/>
    </xf>
    <xf numFmtId="0" fontId="7" fillId="27" borderId="103" xfId="0" applyFont="1" applyFill="1" applyBorder="1" applyAlignment="1">
      <alignment horizontal="center"/>
    </xf>
    <xf numFmtId="0" fontId="7" fillId="19" borderId="19" xfId="0" applyFont="1" applyFill="1" applyBorder="1"/>
    <xf numFmtId="0" fontId="7" fillId="27" borderId="16" xfId="0" applyFont="1" applyFill="1" applyBorder="1"/>
    <xf numFmtId="0" fontId="9" fillId="19" borderId="19" xfId="0" applyFont="1" applyFill="1" applyBorder="1"/>
    <xf numFmtId="0" fontId="7" fillId="27" borderId="16" xfId="0" applyFont="1" applyFill="1" applyBorder="1" applyAlignment="1">
      <alignment horizontal="center"/>
    </xf>
    <xf numFmtId="0" fontId="7" fillId="19" borderId="20" xfId="0" applyFont="1" applyFill="1" applyBorder="1"/>
    <xf numFmtId="0" fontId="7" fillId="19" borderId="17" xfId="0" applyFont="1" applyFill="1" applyBorder="1" applyAlignment="1">
      <alignment vertical="top"/>
    </xf>
    <xf numFmtId="0" fontId="7" fillId="19" borderId="17" xfId="0" applyFont="1" applyFill="1" applyBorder="1"/>
    <xf numFmtId="3" fontId="7" fillId="22" borderId="17" xfId="0" applyNumberFormat="1" applyFont="1" applyFill="1" applyBorder="1" applyAlignment="1">
      <alignment horizontal="right" vertical="center" indent="1"/>
    </xf>
    <xf numFmtId="3" fontId="7" fillId="19" borderId="17" xfId="0" applyNumberFormat="1" applyFont="1" applyFill="1" applyBorder="1" applyAlignment="1">
      <alignment horizontal="right" vertical="center" indent="1"/>
    </xf>
    <xf numFmtId="3" fontId="7" fillId="27" borderId="17" xfId="0" applyNumberFormat="1" applyFont="1" applyFill="1" applyBorder="1" applyAlignment="1">
      <alignment horizontal="right" vertical="center" indent="1"/>
    </xf>
    <xf numFmtId="0" fontId="7" fillId="27" borderId="18" xfId="0" applyFont="1" applyFill="1" applyBorder="1"/>
    <xf numFmtId="0" fontId="7" fillId="19" borderId="98" xfId="0" applyFont="1" applyFill="1" applyBorder="1"/>
    <xf numFmtId="0" fontId="7" fillId="19" borderId="99" xfId="0" applyFont="1" applyFill="1" applyBorder="1"/>
    <xf numFmtId="3" fontId="9" fillId="22" borderId="0" xfId="0" applyNumberFormat="1" applyFont="1" applyFill="1" applyAlignment="1" applyProtection="1">
      <alignment horizontal="right" vertical="center" indent="1"/>
      <protection locked="0"/>
    </xf>
    <xf numFmtId="3" fontId="7" fillId="22" borderId="0" xfId="0" applyNumberFormat="1" applyFont="1" applyFill="1" applyAlignment="1" applyProtection="1">
      <alignment horizontal="right" vertical="center" indent="1"/>
      <protection locked="0"/>
    </xf>
    <xf numFmtId="3" fontId="9" fillId="27" borderId="0" xfId="0" applyNumberFormat="1" applyFont="1" applyFill="1" applyAlignment="1" applyProtection="1">
      <alignment horizontal="right" vertical="center" indent="1"/>
      <protection locked="0"/>
    </xf>
    <xf numFmtId="3" fontId="7" fillId="27" borderId="0" xfId="0" applyNumberFormat="1" applyFont="1" applyFill="1" applyAlignment="1" applyProtection="1">
      <alignment horizontal="right" vertical="center" indent="1"/>
      <protection locked="0"/>
    </xf>
    <xf numFmtId="0" fontId="7" fillId="17" borderId="101" xfId="0" applyFont="1" applyFill="1" applyBorder="1"/>
    <xf numFmtId="0" fontId="7" fillId="17" borderId="102" xfId="0" applyFont="1" applyFill="1" applyBorder="1" applyAlignment="1">
      <alignment vertical="top"/>
    </xf>
    <xf numFmtId="0" fontId="7" fillId="17" borderId="102" xfId="0" applyFont="1" applyFill="1" applyBorder="1"/>
    <xf numFmtId="3" fontId="7" fillId="17" borderId="102" xfId="0" applyNumberFormat="1" applyFont="1" applyFill="1" applyBorder="1" applyAlignment="1">
      <alignment horizontal="right" vertical="center" indent="1"/>
    </xf>
    <xf numFmtId="0" fontId="7" fillId="17" borderId="103" xfId="0" applyFont="1" applyFill="1" applyBorder="1"/>
    <xf numFmtId="0" fontId="7" fillId="17" borderId="19" xfId="0" applyFont="1" applyFill="1" applyBorder="1"/>
    <xf numFmtId="3" fontId="7" fillId="17" borderId="0" xfId="0" applyNumberFormat="1" applyFont="1" applyFill="1" applyAlignment="1">
      <alignment horizontal="right" vertical="center" indent="1"/>
    </xf>
    <xf numFmtId="3" fontId="7" fillId="17" borderId="0" xfId="0" applyNumberFormat="1" applyFont="1" applyFill="1" applyAlignment="1" applyProtection="1">
      <alignment horizontal="right" vertical="center" indent="1"/>
      <protection locked="0"/>
    </xf>
    <xf numFmtId="0" fontId="9" fillId="17" borderId="0" xfId="0" applyFont="1" applyFill="1" applyAlignment="1">
      <alignment vertical="top"/>
    </xf>
    <xf numFmtId="3" fontId="7" fillId="17" borderId="0" xfId="0" applyNumberFormat="1" applyFont="1" applyFill="1" applyAlignment="1">
      <alignment horizontal="center" vertical="center"/>
    </xf>
    <xf numFmtId="0" fontId="7" fillId="17" borderId="16" xfId="0" applyFont="1" applyFill="1" applyBorder="1"/>
    <xf numFmtId="0" fontId="7" fillId="17" borderId="20" xfId="0" applyFont="1" applyFill="1" applyBorder="1"/>
    <xf numFmtId="0" fontId="7" fillId="17" borderId="17" xfId="0" applyFont="1" applyFill="1" applyBorder="1" applyAlignment="1">
      <alignment vertical="top"/>
    </xf>
    <xf numFmtId="0" fontId="7" fillId="17" borderId="17" xfId="0" applyFont="1" applyFill="1" applyBorder="1"/>
    <xf numFmtId="0" fontId="7" fillId="17" borderId="17" xfId="0" applyFont="1" applyFill="1" applyBorder="1" applyAlignment="1">
      <alignment horizontal="right" vertical="center" indent="1"/>
    </xf>
    <xf numFmtId="0" fontId="7" fillId="17" borderId="18" xfId="0" applyFont="1" applyFill="1" applyBorder="1"/>
    <xf numFmtId="0" fontId="7" fillId="23" borderId="33" xfId="0" applyFont="1" applyFill="1" applyBorder="1"/>
    <xf numFmtId="0" fontId="7" fillId="23" borderId="34" xfId="0" applyFont="1" applyFill="1" applyBorder="1" applyAlignment="1">
      <alignment vertical="top"/>
    </xf>
    <xf numFmtId="0" fontId="7" fillId="23" borderId="34" xfId="0" applyFont="1" applyFill="1" applyBorder="1"/>
    <xf numFmtId="0" fontId="7" fillId="23" borderId="34" xfId="0" applyFont="1" applyFill="1" applyBorder="1" applyAlignment="1">
      <alignment horizontal="right" vertical="center" indent="1"/>
    </xf>
    <xf numFmtId="0" fontId="7" fillId="23" borderId="35" xfId="0" applyFont="1" applyFill="1" applyBorder="1"/>
    <xf numFmtId="0" fontId="7" fillId="23" borderId="36" xfId="0" applyFont="1" applyFill="1" applyBorder="1"/>
    <xf numFmtId="0" fontId="9" fillId="23" borderId="0" xfId="0" applyFont="1" applyFill="1" applyAlignment="1">
      <alignment vertical="top"/>
    </xf>
    <xf numFmtId="0" fontId="7" fillId="23" borderId="0" xfId="0" applyFont="1" applyFill="1" applyAlignment="1">
      <alignment horizontal="right" vertical="center" indent="1"/>
    </xf>
    <xf numFmtId="0" fontId="7" fillId="23" borderId="37" xfId="0" applyFont="1" applyFill="1" applyBorder="1"/>
    <xf numFmtId="0" fontId="7" fillId="23" borderId="37" xfId="0" applyFont="1" applyFill="1" applyBorder="1" applyAlignment="1">
      <alignment horizontal="center"/>
    </xf>
    <xf numFmtId="0" fontId="7" fillId="23" borderId="38" xfId="0" applyFont="1" applyFill="1" applyBorder="1"/>
    <xf numFmtId="0" fontId="7" fillId="23" borderId="39" xfId="0" applyFont="1" applyFill="1" applyBorder="1"/>
    <xf numFmtId="0" fontId="7" fillId="23" borderId="40" xfId="0" applyFont="1" applyFill="1" applyBorder="1"/>
    <xf numFmtId="0" fontId="7" fillId="19" borderId="14" xfId="0" applyFont="1" applyFill="1" applyBorder="1"/>
    <xf numFmtId="0" fontId="7" fillId="20" borderId="55" xfId="0" applyFont="1" applyFill="1" applyBorder="1"/>
    <xf numFmtId="0" fontId="0" fillId="21" borderId="24" xfId="0" applyFill="1" applyBorder="1"/>
    <xf numFmtId="0" fontId="41" fillId="21" borderId="57" xfId="0" applyFont="1" applyFill="1" applyBorder="1" applyAlignment="1">
      <alignment horizontal="center" vertical="center"/>
    </xf>
    <xf numFmtId="0" fontId="0" fillId="19" borderId="55" xfId="0" applyFill="1" applyBorder="1" applyAlignment="1">
      <alignment vertical="top"/>
    </xf>
    <xf numFmtId="0" fontId="0" fillId="19" borderId="53" xfId="0" applyFill="1" applyBorder="1" applyAlignment="1">
      <alignment vertical="top"/>
    </xf>
    <xf numFmtId="0" fontId="9" fillId="19" borderId="53" xfId="0" applyFont="1" applyFill="1" applyBorder="1" applyAlignment="1">
      <alignment vertical="top"/>
    </xf>
    <xf numFmtId="0" fontId="7" fillId="19" borderId="53" xfId="0" applyFont="1" applyFill="1" applyBorder="1" applyAlignment="1">
      <alignment vertical="top"/>
    </xf>
    <xf numFmtId="0" fontId="7" fillId="19" borderId="53" xfId="0" applyFont="1" applyFill="1" applyBorder="1"/>
    <xf numFmtId="3" fontId="7" fillId="19" borderId="53" xfId="0" applyNumberFormat="1" applyFont="1" applyFill="1" applyBorder="1" applyAlignment="1">
      <alignment horizontal="right" vertical="center" indent="1"/>
    </xf>
    <xf numFmtId="3" fontId="7" fillId="27" borderId="53" xfId="0" applyNumberFormat="1" applyFont="1" applyFill="1" applyBorder="1" applyAlignment="1">
      <alignment horizontal="right" vertical="center" indent="1"/>
    </xf>
    <xf numFmtId="0" fontId="0" fillId="27" borderId="53" xfId="0" applyFill="1" applyBorder="1"/>
    <xf numFmtId="0" fontId="34" fillId="20" borderId="97" xfId="0" applyFont="1" applyFill="1" applyBorder="1"/>
    <xf numFmtId="0" fontId="0" fillId="19" borderId="98" xfId="0" applyFill="1" applyBorder="1"/>
    <xf numFmtId="0" fontId="0" fillId="19" borderId="97" xfId="0" applyFill="1" applyBorder="1"/>
    <xf numFmtId="0" fontId="3" fillId="19" borderId="99" xfId="0" applyFont="1" applyFill="1" applyBorder="1"/>
    <xf numFmtId="3" fontId="7" fillId="19" borderId="22" xfId="0" applyNumberFormat="1" applyFont="1" applyFill="1" applyBorder="1" applyAlignment="1">
      <alignment horizontal="right" vertical="center" indent="1"/>
    </xf>
    <xf numFmtId="3" fontId="7" fillId="19" borderId="23" xfId="0" applyNumberFormat="1" applyFont="1" applyFill="1" applyBorder="1" applyAlignment="1">
      <alignment horizontal="right" vertical="center" indent="1"/>
    </xf>
    <xf numFmtId="3" fontId="7" fillId="27" borderId="23" xfId="0" applyNumberFormat="1" applyFont="1" applyFill="1" applyBorder="1" applyAlignment="1">
      <alignment horizontal="right" vertical="center" indent="1"/>
    </xf>
    <xf numFmtId="3" fontId="9" fillId="22" borderId="97" xfId="0" applyNumberFormat="1" applyFont="1" applyFill="1" applyBorder="1" applyAlignment="1">
      <alignment horizontal="right" vertical="center" indent="1"/>
    </xf>
    <xf numFmtId="3" fontId="7" fillId="22" borderId="97" xfId="0" applyNumberFormat="1" applyFont="1" applyFill="1" applyBorder="1" applyAlignment="1">
      <alignment horizontal="right" vertical="center" indent="1"/>
    </xf>
    <xf numFmtId="0" fontId="7" fillId="19" borderId="0" xfId="0" applyFont="1" applyFill="1" applyAlignment="1">
      <alignment horizontal="right" vertical="top" indent="1"/>
    </xf>
    <xf numFmtId="3" fontId="7" fillId="19" borderId="0" xfId="0" applyNumberFormat="1" applyFont="1" applyFill="1" applyAlignment="1">
      <alignment horizontal="right" indent="1"/>
    </xf>
    <xf numFmtId="0" fontId="7" fillId="19" borderId="15" xfId="0" applyFont="1" applyFill="1" applyBorder="1" applyAlignment="1">
      <alignment horizontal="right" indent="1"/>
    </xf>
    <xf numFmtId="3" fontId="9" fillId="22" borderId="52" xfId="0" applyNumberFormat="1" applyFont="1" applyFill="1" applyBorder="1" applyAlignment="1">
      <alignment horizontal="right" vertical="center" indent="1"/>
    </xf>
    <xf numFmtId="3" fontId="7" fillId="22" borderId="52" xfId="0" applyNumberFormat="1" applyFont="1" applyFill="1" applyBorder="1" applyAlignment="1">
      <alignment horizontal="right" vertical="center" indent="1"/>
    </xf>
    <xf numFmtId="3" fontId="7" fillId="19" borderId="97" xfId="0" applyNumberFormat="1" applyFont="1" applyFill="1" applyBorder="1" applyAlignment="1">
      <alignment horizontal="center" vertical="center"/>
    </xf>
    <xf numFmtId="0" fontId="7" fillId="26" borderId="98" xfId="0" applyFont="1" applyFill="1" applyBorder="1"/>
    <xf numFmtId="0" fontId="7" fillId="26" borderId="97" xfId="0" applyFont="1" applyFill="1" applyBorder="1"/>
    <xf numFmtId="0" fontId="0" fillId="26" borderId="97" xfId="0" applyFill="1" applyBorder="1"/>
    <xf numFmtId="3" fontId="7" fillId="26" borderId="97" xfId="0" applyNumberFormat="1" applyFont="1" applyFill="1" applyBorder="1" applyAlignment="1">
      <alignment horizontal="center" vertical="center"/>
    </xf>
    <xf numFmtId="0" fontId="0" fillId="26" borderId="99" xfId="0" applyFill="1" applyBorder="1"/>
    <xf numFmtId="0" fontId="7" fillId="26" borderId="12" xfId="0" applyFont="1" applyFill="1" applyBorder="1"/>
    <xf numFmtId="0" fontId="7" fillId="26" borderId="14" xfId="0" applyFont="1" applyFill="1" applyBorder="1"/>
    <xf numFmtId="0" fontId="7" fillId="26" borderId="15" xfId="0" applyFont="1" applyFill="1" applyBorder="1"/>
    <xf numFmtId="1" fontId="3" fillId="20" borderId="98" xfId="0" applyNumberFormat="1" applyFont="1" applyFill="1" applyBorder="1"/>
    <xf numFmtId="0" fontId="3" fillId="20" borderId="97" xfId="0" applyFont="1" applyFill="1" applyBorder="1"/>
    <xf numFmtId="0" fontId="3" fillId="20" borderId="99" xfId="0" applyFont="1" applyFill="1" applyBorder="1" applyAlignment="1">
      <alignment horizontal="center"/>
    </xf>
    <xf numFmtId="0" fontId="4" fillId="20" borderId="99" xfId="0" applyFont="1" applyFill="1" applyBorder="1" applyAlignment="1">
      <alignment horizontal="center" vertical="top" wrapText="1"/>
    </xf>
    <xf numFmtId="0" fontId="4" fillId="20" borderId="97" xfId="0" applyFont="1" applyFill="1" applyBorder="1" applyAlignment="1">
      <alignment horizontal="center" vertical="top" wrapText="1"/>
    </xf>
    <xf numFmtId="4" fontId="3" fillId="25" borderId="106" xfId="0" applyNumberFormat="1" applyFont="1" applyFill="1" applyBorder="1"/>
    <xf numFmtId="4" fontId="3" fillId="25" borderId="98" xfId="0" applyNumberFormat="1" applyFont="1" applyFill="1" applyBorder="1" applyAlignment="1">
      <alignment horizontal="center"/>
    </xf>
    <xf numFmtId="1" fontId="4" fillId="25" borderId="98" xfId="0" applyNumberFormat="1" applyFont="1" applyFill="1" applyBorder="1" applyAlignment="1">
      <alignment horizontal="center"/>
    </xf>
    <xf numFmtId="0" fontId="4" fillId="25" borderId="106" xfId="0" applyFont="1" applyFill="1" applyBorder="1"/>
    <xf numFmtId="0" fontId="4" fillId="25" borderId="106" xfId="0" applyFont="1" applyFill="1" applyBorder="1" applyAlignment="1">
      <alignment horizontal="center"/>
    </xf>
    <xf numFmtId="0" fontId="4" fillId="20" borderId="89" xfId="0" applyFont="1" applyFill="1" applyBorder="1" applyAlignment="1">
      <alignment horizontal="center"/>
    </xf>
    <xf numFmtId="1" fontId="4" fillId="29" borderId="89" xfId="0" applyNumberFormat="1" applyFont="1" applyFill="1" applyBorder="1" applyAlignment="1">
      <alignment horizontal="center" vertical="center" wrapText="1"/>
    </xf>
    <xf numFmtId="0" fontId="4" fillId="0" borderId="89" xfId="0" applyFont="1" applyBorder="1"/>
    <xf numFmtId="1" fontId="4" fillId="29" borderId="89" xfId="0" applyNumberFormat="1" applyFont="1" applyFill="1" applyBorder="1" applyAlignment="1">
      <alignment horizontal="center" wrapText="1"/>
    </xf>
    <xf numFmtId="1" fontId="4" fillId="29" borderId="89" xfId="0" applyNumberFormat="1" applyFont="1" applyFill="1" applyBorder="1" applyAlignment="1">
      <alignment wrapText="1"/>
    </xf>
    <xf numFmtId="0" fontId="4" fillId="29" borderId="89" xfId="0" applyFont="1" applyFill="1" applyBorder="1"/>
    <xf numFmtId="0" fontId="4" fillId="29" borderId="89" xfId="0" applyFont="1" applyFill="1" applyBorder="1" applyAlignment="1">
      <alignment horizontal="center" wrapText="1"/>
    </xf>
    <xf numFmtId="0" fontId="3" fillId="0" borderId="12" xfId="0" applyFont="1" applyBorder="1" applyAlignment="1">
      <alignment wrapText="1"/>
    </xf>
    <xf numFmtId="0" fontId="0" fillId="0" borderId="0" xfId="0" applyAlignment="1">
      <alignment wrapText="1"/>
    </xf>
    <xf numFmtId="0" fontId="0" fillId="0" borderId="13" xfId="0" applyBorder="1" applyAlignment="1">
      <alignment wrapText="1"/>
    </xf>
    <xf numFmtId="0" fontId="0" fillId="0" borderId="12" xfId="0" applyBorder="1" applyAlignment="1">
      <alignment wrapText="1"/>
    </xf>
    <xf numFmtId="0" fontId="3" fillId="0" borderId="12"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wrapText="1"/>
    </xf>
    <xf numFmtId="0" fontId="3" fillId="0" borderId="0" xfId="0" applyFont="1" applyAlignment="1">
      <alignment horizontal="left" wrapText="1"/>
    </xf>
    <xf numFmtId="0" fontId="47" fillId="0" borderId="12" xfId="54" applyBorder="1" applyAlignment="1">
      <alignment horizontal="left" vertical="center" wrapText="1"/>
    </xf>
    <xf numFmtId="0" fontId="47" fillId="0" borderId="0" xfId="54" applyBorder="1" applyAlignment="1">
      <alignment horizontal="left" vertical="center" wrapText="1"/>
    </xf>
    <xf numFmtId="0" fontId="0" fillId="0" borderId="0" xfId="0" applyAlignment="1">
      <alignment horizontal="left" vertical="center" wrapText="1"/>
    </xf>
    <xf numFmtId="0" fontId="7" fillId="20" borderId="53" xfId="0" applyFont="1" applyFill="1" applyBorder="1" applyAlignment="1">
      <alignment horizontal="center"/>
    </xf>
    <xf numFmtId="0" fontId="8" fillId="20" borderId="12" xfId="0" applyFont="1" applyFill="1" applyBorder="1" applyAlignment="1">
      <alignment horizontal="center"/>
    </xf>
    <xf numFmtId="0" fontId="8" fillId="20" borderId="0" xfId="0" applyFont="1" applyFill="1" applyAlignment="1">
      <alignment horizontal="center"/>
    </xf>
    <xf numFmtId="0" fontId="8" fillId="20" borderId="13"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Alignment="1">
      <alignment horizontal="center"/>
    </xf>
    <xf numFmtId="0" fontId="7" fillId="20" borderId="13" xfId="0" applyFont="1" applyFill="1" applyBorder="1" applyAlignment="1">
      <alignment horizontal="center"/>
    </xf>
    <xf numFmtId="0" fontId="9" fillId="20" borderId="12" xfId="0" applyFont="1" applyFill="1" applyBorder="1" applyAlignment="1">
      <alignment horizontal="center"/>
    </xf>
    <xf numFmtId="0" fontId="9" fillId="20" borderId="0" xfId="0" applyFont="1" applyFill="1" applyAlignment="1">
      <alignment horizontal="center"/>
    </xf>
    <xf numFmtId="0" fontId="9" fillId="20" borderId="13" xfId="0" applyFont="1" applyFill="1" applyBorder="1" applyAlignment="1">
      <alignment horizontal="center"/>
    </xf>
    <xf numFmtId="0" fontId="7" fillId="20" borderId="14" xfId="0" applyFont="1" applyFill="1" applyBorder="1" applyAlignment="1">
      <alignment horizontal="center"/>
    </xf>
    <xf numFmtId="0" fontId="7" fillId="20" borderId="15" xfId="0" applyFont="1" applyFill="1" applyBorder="1" applyAlignment="1">
      <alignment horizontal="center"/>
    </xf>
    <xf numFmtId="0" fontId="7" fillId="20" borderId="21" xfId="0" applyFont="1" applyFill="1" applyBorder="1" applyAlignment="1">
      <alignment horizontal="center"/>
    </xf>
    <xf numFmtId="0" fontId="7" fillId="20" borderId="0" xfId="0" applyFont="1" applyFill="1" applyAlignment="1" applyProtection="1">
      <alignment horizontal="center" vertical="top"/>
      <protection locked="0"/>
    </xf>
    <xf numFmtId="0" fontId="83" fillId="29" borderId="47" xfId="0" applyFont="1" applyFill="1" applyBorder="1" applyAlignment="1" applyProtection="1">
      <alignment horizontal="left" vertical="top"/>
      <protection locked="0"/>
    </xf>
    <xf numFmtId="0" fontId="83" fillId="29" borderId="0" xfId="0" applyFont="1" applyFill="1" applyAlignment="1" applyProtection="1">
      <alignment horizontal="left" vertical="top"/>
      <protection locked="0"/>
    </xf>
    <xf numFmtId="0" fontId="83" fillId="29" borderId="44" xfId="0" applyFont="1" applyFill="1" applyBorder="1" applyAlignment="1" applyProtection="1">
      <alignment horizontal="left" vertical="top"/>
      <protection locked="0"/>
    </xf>
    <xf numFmtId="0" fontId="83" fillId="29" borderId="45" xfId="0" applyFont="1" applyFill="1" applyBorder="1" applyAlignment="1" applyProtection="1">
      <alignment horizontal="left" vertical="top"/>
      <protection locked="0"/>
    </xf>
    <xf numFmtId="3" fontId="9" fillId="17" borderId="95" xfId="0" applyNumberFormat="1" applyFont="1" applyFill="1" applyBorder="1" applyAlignment="1">
      <alignment horizontal="right" vertical="center" indent="1"/>
    </xf>
    <xf numFmtId="3" fontId="7" fillId="17" borderId="96" xfId="0" applyNumberFormat="1" applyFont="1" applyFill="1" applyBorder="1" applyAlignment="1">
      <alignment horizontal="right" vertical="center" indent="1"/>
    </xf>
    <xf numFmtId="0" fontId="7" fillId="19" borderId="0" xfId="0" applyFont="1" applyFill="1" applyAlignment="1">
      <alignment vertical="top" wrapText="1"/>
    </xf>
    <xf numFmtId="0" fontId="7" fillId="0" borderId="0" xfId="0" applyFont="1" applyAlignment="1">
      <alignment vertical="top" wrapText="1"/>
    </xf>
    <xf numFmtId="0" fontId="9" fillId="19" borderId="0" xfId="0" applyFont="1" applyFill="1" applyAlignment="1">
      <alignment vertical="top"/>
    </xf>
    <xf numFmtId="0" fontId="9" fillId="19" borderId="0" xfId="0" applyFont="1" applyFill="1" applyAlignment="1">
      <alignment horizontal="left" vertical="top"/>
    </xf>
    <xf numFmtId="0" fontId="9" fillId="19" borderId="0" xfId="0" applyFont="1" applyFill="1" applyAlignment="1">
      <alignment horizontal="center"/>
    </xf>
    <xf numFmtId="0" fontId="9" fillId="20" borderId="0" xfId="0" applyFont="1" applyFill="1" applyAlignment="1" applyProtection="1">
      <alignment horizontal="center" vertical="top" wrapText="1"/>
      <protection locked="0"/>
    </xf>
    <xf numFmtId="166" fontId="10" fillId="19" borderId="0" xfId="0" applyNumberFormat="1" applyFont="1" applyFill="1" applyAlignment="1">
      <alignment horizontal="center" vertical="center"/>
    </xf>
    <xf numFmtId="3" fontId="36" fillId="19" borderId="0" xfId="0" applyNumberFormat="1" applyFont="1" applyFill="1" applyAlignment="1">
      <alignment horizontal="left" vertical="center"/>
    </xf>
    <xf numFmtId="0" fontId="36" fillId="0" borderId="0" xfId="0" applyFont="1" applyAlignment="1">
      <alignment horizontal="left" vertical="center"/>
    </xf>
    <xf numFmtId="3" fontId="10" fillId="19" borderId="0" xfId="0" applyNumberFormat="1" applyFont="1" applyFill="1" applyAlignment="1">
      <alignment horizontal="right" vertical="center"/>
    </xf>
    <xf numFmtId="165" fontId="31" fillId="19" borderId="0" xfId="0" applyNumberFormat="1" applyFont="1" applyFill="1" applyAlignment="1">
      <alignment horizontal="right" vertical="center"/>
    </xf>
    <xf numFmtId="3" fontId="38" fillId="21" borderId="67" xfId="0" applyNumberFormat="1" applyFont="1" applyFill="1" applyBorder="1" applyAlignment="1">
      <alignment horizontal="right" vertical="center" indent="1"/>
    </xf>
    <xf numFmtId="3" fontId="38" fillId="21" borderId="68" xfId="0" applyNumberFormat="1" applyFont="1" applyFill="1" applyBorder="1" applyAlignment="1">
      <alignment horizontal="right" vertical="center" indent="1"/>
    </xf>
    <xf numFmtId="3" fontId="7" fillId="19" borderId="0" xfId="0" applyNumberFormat="1" applyFont="1" applyFill="1" applyAlignment="1">
      <alignment horizontal="center" vertical="center"/>
    </xf>
    <xf numFmtId="3" fontId="9" fillId="21" borderId="95" xfId="0" applyNumberFormat="1" applyFont="1" applyFill="1" applyBorder="1" applyAlignment="1" applyProtection="1">
      <alignment horizontal="right" vertical="center" indent="1"/>
      <protection locked="0"/>
    </xf>
    <xf numFmtId="3" fontId="7" fillId="21" borderId="96" xfId="0" applyNumberFormat="1" applyFont="1" applyFill="1" applyBorder="1" applyAlignment="1" applyProtection="1">
      <alignment horizontal="right" vertical="center" indent="1"/>
      <protection locked="0"/>
    </xf>
    <xf numFmtId="0" fontId="0" fillId="0" borderId="0" xfId="0" applyAlignment="1">
      <alignment vertical="top" wrapText="1"/>
    </xf>
    <xf numFmtId="0" fontId="0" fillId="0" borderId="0" xfId="0" applyAlignment="1"/>
    <xf numFmtId="3" fontId="9" fillId="22" borderId="0" xfId="0" applyNumberFormat="1" applyFont="1" applyFill="1" applyAlignment="1">
      <alignment horizontal="right" vertical="center" indent="1"/>
    </xf>
    <xf numFmtId="3" fontId="7" fillId="22" borderId="0" xfId="0" applyNumberFormat="1" applyFont="1" applyFill="1" applyAlignment="1">
      <alignment horizontal="right" vertical="center" indent="1"/>
    </xf>
    <xf numFmtId="3" fontId="9" fillId="27" borderId="95" xfId="0" applyNumberFormat="1" applyFont="1" applyFill="1" applyBorder="1" applyAlignment="1">
      <alignment horizontal="right" vertical="center" indent="1"/>
    </xf>
    <xf numFmtId="3" fontId="7" fillId="27" borderId="96" xfId="0" applyNumberFormat="1" applyFont="1" applyFill="1" applyBorder="1" applyAlignment="1">
      <alignment horizontal="right" vertical="center" indent="1"/>
    </xf>
    <xf numFmtId="3" fontId="9" fillId="21" borderId="67" xfId="0" applyNumberFormat="1" applyFont="1" applyFill="1" applyBorder="1" applyAlignment="1">
      <alignment horizontal="right" vertical="center" indent="1"/>
    </xf>
    <xf numFmtId="0" fontId="4" fillId="21" borderId="68" xfId="0" applyFont="1" applyFill="1" applyBorder="1" applyAlignment="1">
      <alignment horizontal="right" vertical="center" indent="1"/>
    </xf>
    <xf numFmtId="3" fontId="9" fillId="27" borderId="67" xfId="0" applyNumberFormat="1" applyFont="1" applyFill="1" applyBorder="1" applyAlignment="1">
      <alignment horizontal="right" vertical="center" indent="1"/>
    </xf>
    <xf numFmtId="0" fontId="4" fillId="0" borderId="68" xfId="0" applyFont="1" applyBorder="1" applyAlignment="1">
      <alignment horizontal="right" vertical="center" indent="1"/>
    </xf>
    <xf numFmtId="3" fontId="9" fillId="31" borderId="67" xfId="0" applyNumberFormat="1" applyFont="1" applyFill="1" applyBorder="1" applyAlignment="1">
      <alignment horizontal="right" vertical="center" indent="1"/>
    </xf>
    <xf numFmtId="0" fontId="4" fillId="31" borderId="68" xfId="0" applyFont="1" applyFill="1" applyBorder="1" applyAlignment="1">
      <alignment horizontal="right" vertical="center" indent="1"/>
    </xf>
    <xf numFmtId="0" fontId="0" fillId="0" borderId="0" xfId="0" applyAlignment="1">
      <alignment horizontal="center"/>
    </xf>
    <xf numFmtId="0" fontId="0" fillId="0" borderId="13" xfId="0" applyBorder="1" applyAlignment="1">
      <alignment horizontal="center"/>
    </xf>
    <xf numFmtId="0" fontId="9" fillId="27" borderId="0" xfId="0" applyFont="1" applyFill="1" applyAlignment="1">
      <alignment horizontal="center"/>
    </xf>
    <xf numFmtId="0" fontId="4" fillId="19" borderId="0" xfId="0" applyFont="1" applyFill="1" applyAlignment="1">
      <alignment horizontal="left"/>
    </xf>
    <xf numFmtId="0" fontId="9" fillId="22" borderId="0" xfId="0" applyFont="1" applyFill="1" applyAlignment="1">
      <alignment horizontal="left" vertical="top" wrapText="1"/>
    </xf>
    <xf numFmtId="0" fontId="7" fillId="22" borderId="0" xfId="0" applyFont="1" applyFill="1" applyAlignment="1">
      <alignment horizontal="left" vertical="top" wrapText="1"/>
    </xf>
    <xf numFmtId="0" fontId="9" fillId="19" borderId="0" xfId="0" applyFont="1" applyFill="1" applyAlignment="1">
      <alignment horizontal="center" wrapText="1"/>
    </xf>
    <xf numFmtId="0" fontId="7" fillId="19" borderId="0" xfId="0" applyFont="1" applyFill="1" applyAlignment="1">
      <alignment horizontal="center"/>
    </xf>
    <xf numFmtId="0" fontId="9" fillId="19" borderId="0" xfId="0" applyFont="1" applyFill="1" applyAlignment="1">
      <alignment horizontal="center" vertical="center" wrapText="1"/>
    </xf>
    <xf numFmtId="0" fontId="40" fillId="19" borderId="0" xfId="0" applyFont="1" applyFill="1" applyAlignment="1">
      <alignment horizontal="left" vertical="center" wrapText="1"/>
    </xf>
    <xf numFmtId="0" fontId="46" fillId="19" borderId="0" xfId="0" applyFont="1" applyFill="1" applyAlignment="1">
      <alignment horizontal="center" vertical="center" wrapText="1"/>
    </xf>
    <xf numFmtId="3" fontId="9" fillId="0" borderId="95" xfId="0" applyNumberFormat="1" applyFont="1" applyBorder="1" applyAlignment="1" applyProtection="1">
      <alignment horizontal="right" vertical="center" indent="1"/>
      <protection locked="0"/>
    </xf>
    <xf numFmtId="3" fontId="7" fillId="0" borderId="96" xfId="0" applyNumberFormat="1" applyFont="1" applyBorder="1" applyAlignment="1" applyProtection="1">
      <alignment horizontal="right" vertical="center" indent="1"/>
      <protection locked="0"/>
    </xf>
    <xf numFmtId="0" fontId="7" fillId="0" borderId="0" xfId="0" applyFont="1" applyAlignment="1">
      <alignment wrapText="1"/>
    </xf>
    <xf numFmtId="0" fontId="46" fillId="27" borderId="0" xfId="0" applyFont="1" applyFill="1" applyAlignment="1">
      <alignment horizontal="center" vertical="center" wrapText="1"/>
    </xf>
    <xf numFmtId="0" fontId="9" fillId="19" borderId="15" xfId="0" applyFont="1" applyFill="1" applyBorder="1" applyAlignment="1">
      <alignment horizontal="center"/>
    </xf>
    <xf numFmtId="3" fontId="9" fillId="21" borderId="69" xfId="0" applyNumberFormat="1" applyFont="1" applyFill="1" applyBorder="1" applyAlignment="1" applyProtection="1">
      <alignment horizontal="right" vertical="center" indent="1"/>
      <protection locked="0"/>
    </xf>
    <xf numFmtId="3" fontId="9" fillId="21" borderId="70" xfId="0" applyNumberFormat="1" applyFont="1" applyFill="1" applyBorder="1" applyAlignment="1" applyProtection="1">
      <alignment horizontal="right" vertical="center" indent="1"/>
      <protection locked="0"/>
    </xf>
    <xf numFmtId="3" fontId="9" fillId="17" borderId="0" xfId="0" applyNumberFormat="1" applyFont="1" applyFill="1" applyAlignment="1" applyProtection="1">
      <alignment horizontal="center" vertical="center"/>
      <protection locked="0"/>
    </xf>
    <xf numFmtId="3" fontId="9" fillId="21" borderId="41" xfId="0" applyNumberFormat="1" applyFont="1" applyFill="1" applyBorder="1" applyAlignment="1">
      <alignment horizontal="right" vertical="center" indent="1"/>
    </xf>
    <xf numFmtId="3" fontId="9" fillId="21" borderId="42" xfId="0" applyNumberFormat="1" applyFont="1" applyFill="1" applyBorder="1" applyAlignment="1">
      <alignment horizontal="right" vertical="center" indent="1"/>
    </xf>
    <xf numFmtId="3" fontId="9" fillId="17" borderId="0" xfId="0" applyNumberFormat="1" applyFont="1" applyFill="1" applyAlignment="1">
      <alignment horizontal="center" vertical="center"/>
    </xf>
    <xf numFmtId="3" fontId="9" fillId="17" borderId="16" xfId="0" applyNumberFormat="1" applyFont="1" applyFill="1" applyBorder="1" applyAlignment="1">
      <alignment horizontal="center" vertical="center"/>
    </xf>
    <xf numFmtId="3" fontId="9" fillId="27" borderId="95" xfId="0" applyNumberFormat="1" applyFont="1" applyFill="1" applyBorder="1" applyAlignment="1" applyProtection="1">
      <alignment horizontal="right" vertical="center" indent="1"/>
      <protection locked="0"/>
    </xf>
    <xf numFmtId="3" fontId="7" fillId="27" borderId="96" xfId="0" applyNumberFormat="1" applyFont="1" applyFill="1" applyBorder="1" applyAlignment="1" applyProtection="1">
      <alignment horizontal="right" vertical="center" indent="1"/>
      <protection locked="0"/>
    </xf>
    <xf numFmtId="3" fontId="9" fillId="21" borderId="67" xfId="0" applyNumberFormat="1" applyFont="1" applyFill="1" applyBorder="1" applyAlignment="1" applyProtection="1">
      <alignment horizontal="right" vertical="center" indent="1"/>
      <protection locked="0"/>
    </xf>
    <xf numFmtId="0" fontId="0" fillId="0" borderId="68" xfId="0" applyBorder="1" applyAlignment="1">
      <alignment horizontal="right" vertical="center" indent="1"/>
    </xf>
    <xf numFmtId="3" fontId="9" fillId="27" borderId="67" xfId="0" applyNumberFormat="1" applyFont="1" applyFill="1" applyBorder="1" applyAlignment="1" applyProtection="1">
      <alignment horizontal="right" vertical="center" indent="1"/>
      <protection locked="0"/>
    </xf>
    <xf numFmtId="3" fontId="9" fillId="27" borderId="68" xfId="0" applyNumberFormat="1" applyFont="1" applyFill="1" applyBorder="1" applyAlignment="1">
      <alignment horizontal="right" vertical="center" indent="1"/>
    </xf>
    <xf numFmtId="3" fontId="9" fillId="21" borderId="95" xfId="0" applyNumberFormat="1" applyFont="1" applyFill="1" applyBorder="1" applyAlignment="1">
      <alignment horizontal="right" vertical="center" indent="1"/>
    </xf>
    <xf numFmtId="3" fontId="7" fillId="21" borderId="96" xfId="0" applyNumberFormat="1" applyFont="1" applyFill="1" applyBorder="1" applyAlignment="1">
      <alignment horizontal="right" vertical="center" indent="1"/>
    </xf>
    <xf numFmtId="3" fontId="9" fillId="19" borderId="0" xfId="0" applyNumberFormat="1" applyFont="1" applyFill="1" applyAlignment="1">
      <alignment horizontal="center" vertical="center" wrapText="1"/>
    </xf>
    <xf numFmtId="3" fontId="9" fillId="27" borderId="41" xfId="0" applyNumberFormat="1" applyFont="1" applyFill="1" applyBorder="1" applyAlignment="1" applyProtection="1">
      <alignment horizontal="right" vertical="center" indent="1"/>
      <protection locked="0"/>
    </xf>
    <xf numFmtId="0" fontId="0" fillId="0" borderId="42" xfId="0" applyBorder="1" applyAlignment="1">
      <alignment horizontal="right" vertical="center" indent="1"/>
    </xf>
    <xf numFmtId="3" fontId="9" fillId="27" borderId="0" xfId="0" applyNumberFormat="1" applyFont="1" applyFill="1" applyAlignment="1">
      <alignment horizontal="center" vertical="center" wrapText="1"/>
    </xf>
    <xf numFmtId="0" fontId="9" fillId="27" borderId="0" xfId="0" applyFont="1" applyFill="1" applyAlignment="1">
      <alignment horizontal="center" wrapText="1"/>
    </xf>
    <xf numFmtId="3" fontId="9" fillId="21" borderId="69" xfId="0" applyNumberFormat="1" applyFont="1" applyFill="1" applyBorder="1" applyAlignment="1">
      <alignment horizontal="right" vertical="center" indent="1"/>
    </xf>
    <xf numFmtId="3" fontId="7" fillId="21" borderId="70" xfId="0" applyNumberFormat="1" applyFont="1" applyFill="1" applyBorder="1" applyAlignment="1">
      <alignment horizontal="right" vertical="center" indent="1"/>
    </xf>
    <xf numFmtId="3" fontId="7" fillId="21" borderId="68" xfId="0" applyNumberFormat="1" applyFont="1" applyFill="1" applyBorder="1" applyAlignment="1">
      <alignment horizontal="right" vertical="center" indent="1"/>
    </xf>
    <xf numFmtId="3" fontId="7" fillId="27" borderId="68" xfId="0" applyNumberFormat="1" applyFont="1" applyFill="1" applyBorder="1" applyAlignment="1">
      <alignment horizontal="right" vertical="center" indent="1"/>
    </xf>
    <xf numFmtId="0" fontId="7" fillId="19" borderId="0" xfId="0" applyFont="1" applyFill="1" applyAlignment="1">
      <alignment horizontal="left" vertical="top" wrapText="1"/>
    </xf>
    <xf numFmtId="3" fontId="9" fillId="17" borderId="67" xfId="0" applyNumberFormat="1" applyFont="1" applyFill="1" applyBorder="1" applyAlignment="1">
      <alignment horizontal="right" vertical="center" indent="1"/>
    </xf>
    <xf numFmtId="3" fontId="7" fillId="17" borderId="68" xfId="0" applyNumberFormat="1" applyFont="1" applyFill="1" applyBorder="1" applyAlignment="1">
      <alignment horizontal="right" vertical="center" indent="1"/>
    </xf>
    <xf numFmtId="3" fontId="9" fillId="17" borderId="50" xfId="0" applyNumberFormat="1" applyFont="1" applyFill="1" applyBorder="1" applyAlignment="1">
      <alignment horizontal="right" vertical="center" indent="1"/>
    </xf>
    <xf numFmtId="3" fontId="7" fillId="17" borderId="51" xfId="0" applyNumberFormat="1" applyFont="1" applyFill="1" applyBorder="1" applyAlignment="1">
      <alignment horizontal="right" vertical="center" indent="1"/>
    </xf>
    <xf numFmtId="2" fontId="67" fillId="17" borderId="0" xfId="57" applyNumberFormat="1" applyFont="1" applyFill="1" applyAlignment="1">
      <alignment wrapText="1"/>
    </xf>
    <xf numFmtId="0" fontId="67" fillId="17" borderId="0" xfId="55" applyFont="1" applyFill="1" applyAlignment="1">
      <alignment wrapText="1"/>
    </xf>
    <xf numFmtId="0" fontId="69" fillId="30" borderId="12" xfId="55" applyFont="1" applyFill="1" applyBorder="1" applyAlignment="1">
      <alignment horizontal="left"/>
    </xf>
    <xf numFmtId="0" fontId="70" fillId="30" borderId="0" xfId="55" applyFont="1" applyFill="1" applyAlignment="1">
      <alignment horizontal="left"/>
    </xf>
    <xf numFmtId="0" fontId="70" fillId="30" borderId="13" xfId="55" applyFont="1" applyFill="1" applyBorder="1" applyAlignment="1">
      <alignment horizontal="left"/>
    </xf>
    <xf numFmtId="0" fontId="9" fillId="19" borderId="59" xfId="55" applyFont="1" applyFill="1" applyBorder="1" applyAlignment="1">
      <alignment horizontal="center" vertical="center"/>
    </xf>
    <xf numFmtId="0" fontId="9" fillId="19" borderId="60" xfId="55" applyFont="1" applyFill="1" applyBorder="1" applyAlignment="1">
      <alignment horizontal="center" vertical="center"/>
    </xf>
    <xf numFmtId="0" fontId="7" fillId="0" borderId="60" xfId="0" applyFont="1" applyBorder="1" applyAlignment="1">
      <alignment horizontal="center"/>
    </xf>
    <xf numFmtId="0" fontId="7" fillId="0" borderId="58" xfId="0" applyFont="1" applyBorder="1" applyAlignment="1">
      <alignment horizontal="center"/>
    </xf>
    <xf numFmtId="0" fontId="7" fillId="0" borderId="60" xfId="0" applyFont="1" applyBorder="1" applyAlignment="1">
      <alignment horizontal="center" vertical="center"/>
    </xf>
    <xf numFmtId="0" fontId="7" fillId="0" borderId="58" xfId="0" applyFont="1" applyBorder="1" applyAlignment="1">
      <alignment horizontal="center" vertical="center"/>
    </xf>
    <xf numFmtId="0" fontId="9" fillId="19" borderId="45" xfId="55" applyFont="1" applyFill="1" applyBorder="1" applyAlignment="1">
      <alignment horizontal="center" vertical="center" wrapText="1"/>
    </xf>
    <xf numFmtId="0" fontId="9" fillId="19" borderId="0" xfId="55" applyFont="1" applyFill="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wrapText="1"/>
    </xf>
    <xf numFmtId="0" fontId="0" fillId="0" borderId="47" xfId="0" applyBorder="1" applyAlignment="1">
      <alignment horizontal="center" vertical="center" wrapText="1"/>
    </xf>
    <xf numFmtId="0" fontId="9" fillId="19" borderId="45" xfId="55" quotePrefix="1" applyFont="1" applyFill="1" applyBorder="1" applyAlignment="1">
      <alignment horizontal="center" vertical="center" wrapText="1"/>
    </xf>
    <xf numFmtId="0" fontId="62" fillId="19" borderId="0" xfId="55" applyFont="1" applyFill="1" applyAlignment="1">
      <alignment horizontal="center" vertical="center" wrapText="1"/>
    </xf>
    <xf numFmtId="0" fontId="0" fillId="0" borderId="0" xfId="55" applyFont="1" applyAlignment="1">
      <alignment horizontal="center" vertical="center"/>
    </xf>
    <xf numFmtId="0" fontId="36" fillId="19" borderId="12" xfId="0" applyFont="1" applyFill="1" applyBorder="1" applyAlignment="1">
      <alignment horizontal="center"/>
    </xf>
    <xf numFmtId="0" fontId="36" fillId="19" borderId="0" xfId="0" applyFont="1" applyFill="1" applyAlignment="1">
      <alignment horizontal="center"/>
    </xf>
    <xf numFmtId="0" fontId="36" fillId="19" borderId="13" xfId="0" applyFont="1" applyFill="1" applyBorder="1" applyAlignment="1">
      <alignment horizontal="center"/>
    </xf>
    <xf numFmtId="3" fontId="40" fillId="24" borderId="100" xfId="0" applyNumberFormat="1" applyFont="1" applyFill="1" applyBorder="1" applyAlignment="1">
      <alignment horizontal="center" vertical="center"/>
    </xf>
    <xf numFmtId="0" fontId="40" fillId="24" borderId="0" xfId="0" applyFont="1" applyFill="1" applyAlignment="1">
      <alignment horizontal="center"/>
    </xf>
    <xf numFmtId="0" fontId="73" fillId="19" borderId="0" xfId="0" applyFont="1" applyFill="1" applyAlignment="1"/>
    <xf numFmtId="0" fontId="74" fillId="0" borderId="0" xfId="0" applyFont="1" applyAlignment="1"/>
    <xf numFmtId="0" fontId="73" fillId="19" borderId="15" xfId="0" applyFont="1" applyFill="1" applyBorder="1" applyAlignment="1"/>
    <xf numFmtId="0" fontId="74" fillId="0" borderId="15" xfId="0" applyFont="1" applyBorder="1" applyAlignment="1"/>
    <xf numFmtId="0" fontId="7" fillId="23" borderId="0" xfId="0" applyFont="1" applyFill="1" applyAlignment="1">
      <alignment horizontal="left" vertical="top" wrapText="1" indent="2"/>
    </xf>
    <xf numFmtId="0" fontId="3" fillId="0" borderId="0" xfId="0" applyFont="1" applyAlignment="1">
      <alignment horizontal="left" vertical="top" wrapText="1" indent="2"/>
    </xf>
    <xf numFmtId="3" fontId="42" fillId="23" borderId="53" xfId="0" applyNumberFormat="1" applyFont="1" applyFill="1" applyBorder="1" applyAlignment="1">
      <alignment horizontal="left" vertical="center" wrapText="1"/>
    </xf>
    <xf numFmtId="0" fontId="7" fillId="22" borderId="0" xfId="0" applyFont="1" applyFill="1" applyAlignment="1">
      <alignment vertical="top" wrapText="1"/>
    </xf>
    <xf numFmtId="3" fontId="7" fillId="22" borderId="53" xfId="0" applyNumberFormat="1" applyFont="1" applyFill="1" applyBorder="1" applyAlignment="1">
      <alignment horizontal="left" vertical="top" wrapText="1"/>
    </xf>
    <xf numFmtId="3" fontId="41" fillId="23" borderId="53" xfId="0" applyNumberFormat="1" applyFont="1" applyFill="1" applyBorder="1" applyAlignment="1">
      <alignment horizontal="left" vertical="center" wrapText="1"/>
    </xf>
    <xf numFmtId="3" fontId="41" fillId="28" borderId="53" xfId="0" applyNumberFormat="1" applyFont="1" applyFill="1" applyBorder="1" applyAlignment="1">
      <alignment horizontal="left" vertical="center" wrapText="1"/>
    </xf>
    <xf numFmtId="3" fontId="9" fillId="19" borderId="0" xfId="0" applyNumberFormat="1" applyFont="1" applyFill="1" applyAlignment="1">
      <alignment horizontal="center" vertical="center"/>
    </xf>
    <xf numFmtId="0" fontId="0" fillId="0" borderId="0" xfId="0" applyAlignment="1">
      <alignment horizontal="center" vertical="center"/>
    </xf>
    <xf numFmtId="3" fontId="9" fillId="27" borderId="0" xfId="0" applyNumberFormat="1" applyFont="1" applyFill="1" applyAlignment="1">
      <alignment horizontal="center" vertical="center"/>
    </xf>
    <xf numFmtId="0" fontId="0" fillId="27" borderId="0" xfId="0" applyFill="1" applyAlignment="1">
      <alignment horizontal="center" vertical="center"/>
    </xf>
    <xf numFmtId="3" fontId="9" fillId="17" borderId="69" xfId="0" applyNumberFormat="1" applyFont="1" applyFill="1" applyBorder="1" applyAlignment="1" applyProtection="1">
      <alignment horizontal="right" vertical="center" indent="1"/>
      <protection locked="0"/>
    </xf>
    <xf numFmtId="3" fontId="9" fillId="17" borderId="70" xfId="0" applyNumberFormat="1" applyFont="1" applyFill="1" applyBorder="1" applyAlignment="1" applyProtection="1">
      <alignment horizontal="right" vertical="center" indent="1"/>
      <protection locked="0"/>
    </xf>
    <xf numFmtId="0" fontId="4" fillId="19" borderId="53" xfId="0" applyFont="1" applyFill="1" applyBorder="1" applyAlignment="1">
      <alignment horizontal="left"/>
    </xf>
    <xf numFmtId="0" fontId="9" fillId="19" borderId="0" xfId="0" applyFont="1" applyFill="1" applyAlignment="1">
      <alignment horizontal="left"/>
    </xf>
    <xf numFmtId="0" fontId="3" fillId="0" borderId="0" xfId="0" applyFont="1" applyAlignment="1">
      <alignment vertical="top" wrapText="1"/>
    </xf>
    <xf numFmtId="3" fontId="9" fillId="21" borderId="50" xfId="0" applyNumberFormat="1" applyFont="1" applyFill="1" applyBorder="1" applyAlignment="1">
      <alignment horizontal="right" vertical="center" indent="1"/>
    </xf>
    <xf numFmtId="3" fontId="7" fillId="21" borderId="51" xfId="0" applyNumberFormat="1" applyFont="1" applyFill="1" applyBorder="1" applyAlignment="1">
      <alignment horizontal="right" vertical="center" indent="1"/>
    </xf>
    <xf numFmtId="3" fontId="9" fillId="0" borderId="50" xfId="0" applyNumberFormat="1" applyFont="1" applyBorder="1" applyAlignment="1">
      <alignment horizontal="right" vertical="center" indent="1"/>
    </xf>
    <xf numFmtId="3" fontId="9" fillId="0" borderId="51" xfId="0" applyNumberFormat="1" applyFont="1" applyBorder="1" applyAlignment="1">
      <alignment horizontal="right" vertical="center" indent="1"/>
    </xf>
    <xf numFmtId="3" fontId="9" fillId="17" borderId="96" xfId="0" applyNumberFormat="1" applyFont="1" applyFill="1" applyBorder="1" applyAlignment="1">
      <alignment horizontal="right" vertical="center" indent="1"/>
    </xf>
    <xf numFmtId="0" fontId="73" fillId="19" borderId="52" xfId="0" applyFont="1" applyFill="1" applyBorder="1" applyAlignment="1"/>
    <xf numFmtId="0" fontId="74" fillId="0" borderId="52" xfId="0" applyFont="1" applyBorder="1" applyAlignment="1"/>
    <xf numFmtId="3" fontId="76" fillId="22" borderId="52" xfId="0" applyNumberFormat="1" applyFont="1" applyFill="1" applyBorder="1" applyAlignment="1">
      <alignment horizontal="right" vertical="center" indent="1"/>
    </xf>
    <xf numFmtId="3" fontId="73" fillId="22" borderId="52" xfId="0" applyNumberFormat="1" applyFont="1" applyFill="1" applyBorder="1" applyAlignment="1">
      <alignment horizontal="right" vertical="center" indent="1"/>
    </xf>
    <xf numFmtId="0" fontId="73" fillId="19" borderId="52" xfId="0" applyFont="1" applyFill="1" applyBorder="1" applyAlignment="1">
      <alignment wrapText="1"/>
    </xf>
    <xf numFmtId="0" fontId="74" fillId="0" borderId="52" xfId="0" applyFont="1" applyBorder="1" applyAlignment="1">
      <alignment wrapText="1"/>
    </xf>
    <xf numFmtId="0" fontId="3" fillId="0" borderId="0" xfId="0" applyFont="1" applyAlignment="1">
      <alignment wrapText="1"/>
    </xf>
    <xf numFmtId="3" fontId="9" fillId="32" borderId="50" xfId="0" applyNumberFormat="1" applyFont="1" applyFill="1" applyBorder="1" applyAlignment="1">
      <alignment horizontal="right" vertical="center" indent="1"/>
    </xf>
    <xf numFmtId="3" fontId="7" fillId="32" borderId="51" xfId="0" applyNumberFormat="1" applyFont="1" applyFill="1" applyBorder="1" applyAlignment="1">
      <alignment horizontal="right" vertical="center" indent="1"/>
    </xf>
    <xf numFmtId="3" fontId="9" fillId="32" borderId="51" xfId="0" applyNumberFormat="1" applyFont="1" applyFill="1" applyBorder="1" applyAlignment="1">
      <alignment horizontal="right" vertical="center" indent="1"/>
    </xf>
    <xf numFmtId="3" fontId="9" fillId="17" borderId="51" xfId="0" applyNumberFormat="1" applyFont="1" applyFill="1" applyBorder="1" applyAlignment="1">
      <alignment horizontal="right" vertical="center" indent="1"/>
    </xf>
    <xf numFmtId="3" fontId="9" fillId="21" borderId="67" xfId="0" applyNumberFormat="1" applyFont="1" applyFill="1" applyBorder="1" applyAlignment="1">
      <alignment horizontal="right" indent="1"/>
    </xf>
    <xf numFmtId="3" fontId="9" fillId="21" borderId="68" xfId="0" applyNumberFormat="1" applyFont="1" applyFill="1" applyBorder="1" applyAlignment="1">
      <alignment horizontal="right" indent="1"/>
    </xf>
    <xf numFmtId="0" fontId="9" fillId="0" borderId="50" xfId="0" applyFont="1" applyBorder="1" applyAlignment="1"/>
    <xf numFmtId="0" fontId="4" fillId="0" borderId="51" xfId="0" applyFont="1" applyBorder="1" applyAlignment="1"/>
    <xf numFmtId="3" fontId="9" fillId="21" borderId="67" xfId="0" applyNumberFormat="1" applyFont="1" applyFill="1" applyBorder="1" applyAlignment="1"/>
    <xf numFmtId="3" fontId="4" fillId="21" borderId="68" xfId="0" applyNumberFormat="1" applyFont="1" applyFill="1" applyBorder="1" applyAlignment="1"/>
    <xf numFmtId="3" fontId="4" fillId="0" borderId="68" xfId="0" applyNumberFormat="1" applyFont="1" applyBorder="1" applyAlignment="1"/>
    <xf numFmtId="0" fontId="4" fillId="0" borderId="51" xfId="0" applyFont="1" applyBorder="1" applyAlignment="1">
      <alignment horizontal="right" indent="1"/>
    </xf>
    <xf numFmtId="3" fontId="9" fillId="17" borderId="104" xfId="0" applyNumberFormat="1" applyFont="1" applyFill="1" applyBorder="1" applyAlignment="1">
      <alignment horizontal="right" vertical="center" indent="1"/>
    </xf>
    <xf numFmtId="3" fontId="7" fillId="17" borderId="105" xfId="0" applyNumberFormat="1" applyFont="1" applyFill="1" applyBorder="1" applyAlignment="1">
      <alignment horizontal="right" vertical="center" indent="1"/>
    </xf>
    <xf numFmtId="0" fontId="9" fillId="0" borderId="50" xfId="0" applyFont="1" applyBorder="1" applyAlignment="1">
      <alignment horizontal="right" indent="1"/>
    </xf>
    <xf numFmtId="0" fontId="9" fillId="0" borderId="51" xfId="0" applyFont="1" applyBorder="1" applyAlignment="1">
      <alignment horizontal="right" indent="1"/>
    </xf>
    <xf numFmtId="3" fontId="9" fillId="19" borderId="0" xfId="0" applyNumberFormat="1" applyFont="1" applyFill="1" applyAlignment="1">
      <alignment horizontal="center" wrapText="1"/>
    </xf>
    <xf numFmtId="0" fontId="9" fillId="19" borderId="0" xfId="0" applyFont="1" applyFill="1" applyAlignment="1">
      <alignment horizontal="center" vertical="center"/>
    </xf>
    <xf numFmtId="9" fontId="9" fillId="17" borderId="95" xfId="43" applyFont="1" applyFill="1" applyBorder="1" applyAlignment="1">
      <alignment horizontal="center" vertical="center"/>
    </xf>
    <xf numFmtId="9" fontId="9" fillId="17" borderId="96" xfId="43" applyFont="1" applyFill="1" applyBorder="1" applyAlignment="1">
      <alignment horizontal="center" vertical="center"/>
    </xf>
    <xf numFmtId="3" fontId="9" fillId="27" borderId="96" xfId="0" applyNumberFormat="1" applyFont="1" applyFill="1" applyBorder="1" applyAlignment="1">
      <alignment horizontal="right" vertical="center" indent="1"/>
    </xf>
    <xf numFmtId="0" fontId="4" fillId="19" borderId="97" xfId="0" applyFont="1" applyFill="1" applyBorder="1" applyAlignment="1">
      <alignment horizontal="left"/>
    </xf>
    <xf numFmtId="0" fontId="7" fillId="19" borderId="12" xfId="0" applyFont="1" applyFill="1" applyBorder="1" applyAlignment="1">
      <alignment wrapText="1"/>
    </xf>
    <xf numFmtId="3" fontId="9" fillId="26" borderId="95" xfId="0" applyNumberFormat="1" applyFont="1" applyFill="1" applyBorder="1" applyAlignment="1">
      <alignment horizontal="right" vertical="center" indent="1"/>
    </xf>
    <xf numFmtId="3" fontId="9" fillId="26" borderId="96" xfId="0" applyNumberFormat="1" applyFont="1" applyFill="1" applyBorder="1" applyAlignment="1">
      <alignment horizontal="right" vertical="center" indent="1"/>
    </xf>
    <xf numFmtId="3" fontId="9" fillId="26" borderId="56" xfId="0" applyNumberFormat="1" applyFont="1" applyFill="1" applyBorder="1" applyAlignment="1">
      <alignment horizontal="center" vertical="center"/>
    </xf>
    <xf numFmtId="3" fontId="7" fillId="0" borderId="0" xfId="0" applyNumberFormat="1" applyFont="1" applyAlignment="1">
      <alignment horizontal="center"/>
    </xf>
    <xf numFmtId="0" fontId="7" fillId="0" borderId="0" xfId="0" applyFont="1" applyAlignment="1">
      <alignment horizontal="center"/>
    </xf>
    <xf numFmtId="3" fontId="9" fillId="26" borderId="0" xfId="0" applyNumberFormat="1" applyFont="1" applyFill="1" applyAlignment="1">
      <alignment horizontal="center" wrapText="1"/>
    </xf>
    <xf numFmtId="0" fontId="7" fillId="26" borderId="0" xfId="0" applyFont="1" applyFill="1" applyAlignment="1">
      <alignment wrapText="1"/>
    </xf>
    <xf numFmtId="0" fontId="40" fillId="19" borderId="0" xfId="0" applyFont="1" applyFill="1" applyAlignment="1">
      <alignment horizontal="center" vertical="center"/>
    </xf>
    <xf numFmtId="0" fontId="7" fillId="26" borderId="0" xfId="0" applyFont="1" applyFill="1" applyAlignment="1">
      <alignment vertical="center" wrapText="1"/>
    </xf>
    <xf numFmtId="3" fontId="9" fillId="26" borderId="41" xfId="0" applyNumberFormat="1" applyFont="1" applyFill="1" applyBorder="1" applyAlignment="1">
      <alignment horizontal="right" vertical="center" indent="1"/>
    </xf>
    <xf numFmtId="3" fontId="9" fillId="26" borderId="42" xfId="0" applyNumberFormat="1" applyFont="1" applyFill="1" applyBorder="1" applyAlignment="1">
      <alignment horizontal="right" vertical="center" indent="1"/>
    </xf>
    <xf numFmtId="3" fontId="9" fillId="26" borderId="50" xfId="0" applyNumberFormat="1" applyFont="1" applyFill="1" applyBorder="1" applyAlignment="1">
      <alignment horizontal="right" vertical="center" indent="1"/>
    </xf>
    <xf numFmtId="3" fontId="9" fillId="26" borderId="51" xfId="0" applyNumberFormat="1" applyFont="1" applyFill="1" applyBorder="1" applyAlignment="1">
      <alignment horizontal="right" vertical="center" indent="1"/>
    </xf>
    <xf numFmtId="3" fontId="9" fillId="17" borderId="50" xfId="0" applyNumberFormat="1" applyFont="1" applyFill="1" applyBorder="1" applyAlignment="1" applyProtection="1">
      <alignment horizontal="right" vertical="center" indent="1"/>
      <protection locked="0"/>
    </xf>
    <xf numFmtId="3" fontId="9" fillId="17" borderId="51" xfId="0" applyNumberFormat="1" applyFont="1" applyFill="1" applyBorder="1" applyAlignment="1" applyProtection="1">
      <alignment horizontal="right" vertical="center" indent="1"/>
      <protection locked="0"/>
    </xf>
    <xf numFmtId="3" fontId="9" fillId="19" borderId="0" xfId="0" applyNumberFormat="1" applyFont="1" applyFill="1" applyAlignment="1">
      <alignment horizontal="right" vertical="center" indent="1"/>
    </xf>
    <xf numFmtId="0" fontId="7" fillId="20" borderId="97" xfId="0" applyFont="1" applyFill="1" applyBorder="1" applyAlignment="1">
      <alignment horizontal="center"/>
    </xf>
    <xf numFmtId="0" fontId="7" fillId="19" borderId="0" xfId="0" applyFont="1" applyFill="1" applyAlignment="1">
      <alignment wrapText="1"/>
    </xf>
    <xf numFmtId="9" fontId="9" fillId="17" borderId="95" xfId="43" applyFont="1" applyFill="1" applyBorder="1" applyAlignment="1">
      <alignment horizontal="right" vertical="center" indent="1"/>
    </xf>
    <xf numFmtId="9" fontId="9" fillId="17" borderId="96" xfId="43" applyFont="1" applyFill="1" applyBorder="1" applyAlignment="1">
      <alignment horizontal="right" vertical="center" indent="1"/>
    </xf>
    <xf numFmtId="3" fontId="9" fillId="0" borderId="67" xfId="0" applyNumberFormat="1" applyFont="1" applyBorder="1" applyAlignment="1">
      <alignment horizontal="right" vertical="center" indent="1"/>
    </xf>
    <xf numFmtId="0" fontId="9" fillId="0" borderId="68" xfId="0" applyFont="1" applyBorder="1" applyAlignment="1">
      <alignment horizontal="right" vertical="center" indent="1"/>
    </xf>
    <xf numFmtId="0" fontId="9" fillId="21" borderId="68" xfId="0" applyFont="1" applyFill="1" applyBorder="1" applyAlignment="1">
      <alignment horizontal="right" vertical="center" indent="1"/>
    </xf>
    <xf numFmtId="1" fontId="4" fillId="29" borderId="93" xfId="0" applyNumberFormat="1" applyFont="1" applyFill="1" applyBorder="1" applyAlignment="1">
      <alignment horizontal="center" wrapText="1"/>
    </xf>
    <xf numFmtId="0" fontId="0" fillId="29" borderId="24" xfId="0" applyFill="1" applyBorder="1" applyAlignment="1">
      <alignment horizontal="center" wrapText="1"/>
    </xf>
    <xf numFmtId="0" fontId="0" fillId="29" borderId="94" xfId="0" applyFill="1" applyBorder="1" applyAlignment="1">
      <alignment horizontal="center" wrapText="1"/>
    </xf>
    <xf numFmtId="1" fontId="4" fillId="29" borderId="89" xfId="0" applyNumberFormat="1" applyFont="1" applyFill="1" applyBorder="1" applyAlignment="1">
      <alignment horizontal="center" wrapText="1"/>
    </xf>
    <xf numFmtId="1" fontId="4" fillId="29" borderId="24" xfId="0" applyNumberFormat="1" applyFont="1" applyFill="1" applyBorder="1" applyAlignment="1">
      <alignment horizontal="center" wrapText="1"/>
    </xf>
    <xf numFmtId="1" fontId="4" fillId="29" borderId="94" xfId="0" applyNumberFormat="1" applyFont="1" applyFill="1" applyBorder="1" applyAlignment="1">
      <alignment horizontal="center" wrapText="1"/>
    </xf>
    <xf numFmtId="0" fontId="4" fillId="29" borderId="93" xfId="0" applyFont="1" applyFill="1" applyBorder="1" applyAlignment="1">
      <alignment horizontal="center" wrapText="1"/>
    </xf>
    <xf numFmtId="0" fontId="4" fillId="29" borderId="24" xfId="0" applyFont="1" applyFill="1" applyBorder="1" applyAlignment="1">
      <alignment horizontal="center" wrapText="1"/>
    </xf>
    <xf numFmtId="0" fontId="4" fillId="29" borderId="94" xfId="0" applyFont="1" applyFill="1" applyBorder="1" applyAlignment="1">
      <alignment horizontal="center" wrapText="1"/>
    </xf>
  </cellXfs>
  <cellStyles count="69">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58" xr:uid="{1485665B-AE80-4219-807D-D556A64FAA87}"/>
    <cellStyle name="CellBAValue" xfId="27" xr:uid="{00000000-0005-0000-0000-00001B000000}"/>
    <cellStyle name="CellBAValue 2" xfId="47" xr:uid="{00000000-0005-0000-0000-00001C000000}"/>
    <cellStyle name="CellNationValue" xfId="28" xr:uid="{00000000-0005-0000-0000-00001D000000}"/>
    <cellStyle name="CellNationValue 2" xfId="59" xr:uid="{C16C405C-4FF2-42A0-B00D-2D65BCF329CA}"/>
    <cellStyle name="CellUAValue" xfId="29" xr:uid="{00000000-0005-0000-0000-00001E000000}"/>
    <cellStyle name="CellUAValue 2" xfId="48" xr:uid="{00000000-0005-0000-0000-00001F000000}"/>
    <cellStyle name="CellUAValue 2 2" xfId="66" xr:uid="{52EB8886-DB1A-48E7-AC61-CAE60DB1C689}"/>
    <cellStyle name="CellUAValue 3" xfId="60" xr:uid="{2254E0CC-4630-4623-B80F-1DDAE32632F0}"/>
    <cellStyle name="Check Cell" xfId="30" builtinId="23" customBuiltin="1"/>
    <cellStyle name="Comma 2" xfId="31" xr:uid="{00000000-0005-0000-0000-000021000000}"/>
    <cellStyle name="Comma 2 2" xfId="50" xr:uid="{00000000-0005-0000-0000-000022000000}"/>
    <cellStyle name="Comma 2 2 2" xfId="67" xr:uid="{1F13A320-C2D8-4D30-A6E5-37CA4868D98F}"/>
    <cellStyle name="Comma 2 3" xfId="61" xr:uid="{F17A0A6C-437D-4A97-B9BD-2EFE1C08D9C3}"/>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Input" xfId="38" builtinId="20" customBuiltin="1"/>
    <cellStyle name="Input 2" xfId="62" xr:uid="{C7E24DAC-663B-4790-B1FF-1A6D042008D0}"/>
    <cellStyle name="Linked Cell" xfId="39" builtinId="24" customBuiltin="1"/>
    <cellStyle name="Neutral" xfId="40" builtinId="28" customBuiltin="1"/>
    <cellStyle name="Normal" xfId="0" builtinId="0"/>
    <cellStyle name="Normal 2" xfId="49" xr:uid="{00000000-0005-0000-0000-00002F000000}"/>
    <cellStyle name="Normal 3" xfId="53" xr:uid="{00000000-0005-0000-0000-000030000000}"/>
    <cellStyle name="Normal 3 2" xfId="56" xr:uid="{00000000-0005-0000-0000-000031000000}"/>
    <cellStyle name="Normal 5" xfId="52" xr:uid="{00000000-0005-0000-0000-000032000000}"/>
    <cellStyle name="Normal 5 2" xfId="68" xr:uid="{EE86FD31-3EE9-4126-B8EA-E58DA0CFAA5E}"/>
    <cellStyle name="Normal_Sheet1" xfId="57" xr:uid="{00000000-0005-0000-0000-000033000000}"/>
    <cellStyle name="Note" xfId="41" builtinId="10" customBuiltin="1"/>
    <cellStyle name="Note 2" xfId="63" xr:uid="{337280FF-E5F8-4E3E-B34B-4139D2814CD4}"/>
    <cellStyle name="Output" xfId="42" builtinId="21" customBuiltin="1"/>
    <cellStyle name="Output 2" xfId="64" xr:uid="{4DACE6CF-9C6B-4885-822F-A39804838B2D}"/>
    <cellStyle name="Percent" xfId="43" builtinId="5"/>
    <cellStyle name="Title" xfId="44" builtinId="15" customBuiltin="1"/>
    <cellStyle name="Total" xfId="45" builtinId="25" customBuiltin="1"/>
    <cellStyle name="Total 2" xfId="65" xr:uid="{16FF66C8-82DB-4A7D-9650-BF3228ECF3DD}"/>
    <cellStyle name="Warning Text" xfId="46" builtinId="11" customBuiltin="1"/>
  </cellStyles>
  <dxfs count="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99CCFF"/>
      <color rgb="FFFFFFCC"/>
      <color rgb="FFFFFFFF"/>
      <color rgb="FF008000"/>
      <color rgb="FF0000FF"/>
      <color rgb="FFB7DEE8"/>
      <color rgb="FFC5D9F1"/>
      <color rgb="FFD8E4BC"/>
      <color rgb="FFFDE9D9"/>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06/relationships/rdRichValueTypes" Target="richData/rdRichValueTypes.xml"/><Relationship Id="rId30" Type="http://schemas.openxmlformats.org/officeDocument/2006/relationships/customXml" Target="../customXml/item2.xml"/></Relationships>
</file>

<file path=xl/ctrlProps/ctrlProp1.xml><?xml version="1.0" encoding="utf-8"?>
<formControlPr xmlns="http://schemas.microsoft.com/office/spreadsheetml/2009/9/main" objectType="List" dx="16" fmlaLink="F1" fmlaRange="Datasheet1!$Q$6:$Q$323" noThreeD="1" sel="318" val="312"/>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2</xdr:row>
      <xdr:rowOff>122464</xdr:rowOff>
    </xdr:from>
    <xdr:to>
      <xdr:col>3</xdr:col>
      <xdr:colOff>471351</xdr:colOff>
      <xdr:row>8</xdr:row>
      <xdr:rowOff>106045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607" y="462643"/>
          <a:ext cx="1859280" cy="963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12700</xdr:rowOff>
        </xdr:from>
        <xdr:to>
          <xdr:col>16</xdr:col>
          <xdr:colOff>381000</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104775</xdr:colOff>
      <xdr:row>0</xdr:row>
      <xdr:rowOff>123825</xdr:rowOff>
    </xdr:from>
    <xdr:to>
      <xdr:col>4</xdr:col>
      <xdr:colOff>237649</xdr:colOff>
      <xdr:row>5</xdr:row>
      <xdr:rowOff>110807</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1859280" cy="96329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127000</xdr:colOff>
      <xdr:row>46</xdr:row>
      <xdr:rowOff>127000</xdr:rowOff>
    </xdr:from>
    <xdr:to>
      <xdr:col>17</xdr:col>
      <xdr:colOff>31750</xdr:colOff>
      <xdr:row>46</xdr:row>
      <xdr:rowOff>127000</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46</xdr:row>
      <xdr:rowOff>142875</xdr:rowOff>
    </xdr:from>
    <xdr:to>
      <xdr:col>17</xdr:col>
      <xdr:colOff>74915</xdr:colOff>
      <xdr:row>55</xdr:row>
      <xdr:rowOff>139129</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10230992" y="9903324"/>
          <a:ext cx="43165" cy="223302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55</xdr:row>
      <xdr:rowOff>127000</xdr:rowOff>
    </xdr:from>
    <xdr:to>
      <xdr:col>17</xdr:col>
      <xdr:colOff>269875</xdr:colOff>
      <xdr:row>55</xdr:row>
      <xdr:rowOff>127000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GF3/LGF3Data/NNDR%201%20-%203/NNDR3/2019-20/Form%20to%20LAs/NNDR3%2019-20%20amended%20final%20version%20v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GF3Data\QRC4\2014-15\Draft\150409%20Draft%20QRC4%20form%20201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osephScott\OneDrive%20-%20MHCLG\Documents\desktop21.dclg.gov.uk\DCLGDFS\LGF3Data\NNDR%201%20-%203\NNDR3\2017-18\Form%20to%20LA\NNDR3%202017-18%20to%20LAs%20v1.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GF3Data/NNDR%201%20-%203/NNDR3/2017-18/Form%20to%20LA/NNDR3%202017-18%20to%20LAs%20v1.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2 DA Summary"/>
      <sheetName val="Part 3"/>
      <sheetName val="Part 4"/>
      <sheetName val="Part 5"/>
      <sheetName val="Main Validation"/>
      <sheetName val="Data"/>
      <sheetName val="TierSplit"/>
      <sheetName val="LA list"/>
      <sheetName val="LA_info"/>
      <sheetName val="EZ list"/>
      <sheetName val="Discretionary Scheme Allocation"/>
      <sheetName val="NNDR3_P1"/>
      <sheetName val="NNDR3_P2"/>
      <sheetName val="Access_DASummary"/>
      <sheetName val="NNDR3_P3"/>
      <sheetName val="NNDR3_P4"/>
      <sheetName val="NNDR3_P5"/>
      <sheetName val="Access_NNDR3_allparts"/>
      <sheetName val="Access_Val"/>
      <sheetName val="CHECK_P1"/>
      <sheetName val="CHECK_P2"/>
      <sheetName val="CHECK_P2DA"/>
      <sheetName val="CHECK_P3"/>
      <sheetName val="CHECK_P4"/>
      <sheetName val="CHECK_P5"/>
      <sheetName val="Backsheet"/>
    </sheetNames>
    <sheetDataSet>
      <sheetData sheetId="0"/>
      <sheetData sheetId="1">
        <row r="3">
          <cell r="A3" t="str">
            <v>2019-20</v>
          </cell>
        </row>
        <row r="21">
          <cell r="L21" t="str">
            <v>EZZZZ</v>
          </cell>
        </row>
        <row r="106">
          <cell r="E106">
            <v>3.2586558044806514E-2</v>
          </cell>
        </row>
      </sheetData>
      <sheetData sheetId="2"/>
      <sheetData sheetId="3"/>
      <sheetData sheetId="4"/>
      <sheetData sheetId="5"/>
      <sheetData sheetId="6"/>
      <sheetData sheetId="7"/>
      <sheetData sheetId="8"/>
      <sheetData sheetId="9"/>
      <sheetData sheetId="10"/>
      <sheetData sheetId="11"/>
      <sheetData sheetId="12"/>
      <sheetData sheetId="13">
        <row r="3">
          <cell r="A3" t="str">
            <v>E3831</v>
          </cell>
          <cell r="B3" t="str">
            <v>Adur</v>
          </cell>
          <cell r="C3">
            <v>975.4674</v>
          </cell>
          <cell r="D3">
            <v>114.80048334974801</v>
          </cell>
          <cell r="E3">
            <v>55.76023476987767</v>
          </cell>
          <cell r="F3">
            <v>22.960096669949632</v>
          </cell>
          <cell r="G3">
            <v>3.2800138099928047</v>
          </cell>
          <cell r="H3" t="str">
            <v>E3831</v>
          </cell>
          <cell r="I3">
            <v>80550</v>
          </cell>
          <cell r="J3">
            <v>34250.483349747999</v>
          </cell>
          <cell r="K3" t="b">
            <v>1</v>
          </cell>
          <cell r="L3"/>
          <cell r="M3" t="str">
            <v>E3831</v>
          </cell>
          <cell r="N3" t="str">
            <v>Adur</v>
          </cell>
          <cell r="O3">
            <v>60653</v>
          </cell>
          <cell r="P3">
            <v>-174</v>
          </cell>
          <cell r="Q3" t="b">
            <v>1</v>
          </cell>
          <cell r="R3">
            <v>-4892.7652301223279</v>
          </cell>
        </row>
        <row r="4">
          <cell r="A4" t="str">
            <v>E0931</v>
          </cell>
          <cell r="B4" t="str">
            <v>Allerdale</v>
          </cell>
          <cell r="C4">
            <v>3028.1270299999996</v>
          </cell>
          <cell r="D4">
            <v>356.37320805230115</v>
          </cell>
          <cell r="E4">
            <v>173.09555819683197</v>
          </cell>
          <cell r="F4">
            <v>71.274641610460222</v>
          </cell>
          <cell r="G4">
            <v>10.182091658637175</v>
          </cell>
          <cell r="H4" t="str">
            <v>E0931</v>
          </cell>
          <cell r="I4">
            <v>322062</v>
          </cell>
          <cell r="J4">
            <v>34311.208052301139</v>
          </cell>
          <cell r="K4" t="b">
            <v>1</v>
          </cell>
          <cell r="L4"/>
          <cell r="M4" t="str">
            <v>E0931</v>
          </cell>
          <cell r="N4" t="str">
            <v>Allerdale</v>
          </cell>
          <cell r="O4">
            <v>151726</v>
          </cell>
          <cell r="P4">
            <v>30685</v>
          </cell>
          <cell r="Q4" t="b">
            <v>1</v>
          </cell>
          <cell r="R4">
            <v>21369.55819683196</v>
          </cell>
        </row>
        <row r="5">
          <cell r="A5" t="str">
            <v>E1031</v>
          </cell>
          <cell r="B5" t="str">
            <v>Amber Valley</v>
          </cell>
          <cell r="C5">
            <v>2017.5463099999999</v>
          </cell>
          <cell r="D5">
            <v>237.44031996200056</v>
          </cell>
          <cell r="E5">
            <v>115.32815541011456</v>
          </cell>
          <cell r="F5">
            <v>47.488063992400114</v>
          </cell>
          <cell r="G5">
            <v>6.7840091417714445</v>
          </cell>
          <cell r="H5" t="str">
            <v>E1031</v>
          </cell>
          <cell r="I5">
            <v>24465</v>
          </cell>
          <cell r="J5">
            <v>212975.31996200056</v>
          </cell>
          <cell r="K5" t="b">
            <v>1</v>
          </cell>
          <cell r="L5"/>
          <cell r="M5" t="str">
            <v>E1031</v>
          </cell>
          <cell r="N5" t="str">
            <v>Amber Valley</v>
          </cell>
          <cell r="O5">
            <v>11458</v>
          </cell>
          <cell r="P5">
            <v>0</v>
          </cell>
          <cell r="Q5" t="b">
            <v>1</v>
          </cell>
          <cell r="R5">
            <v>103870.15541011456</v>
          </cell>
        </row>
        <row r="6">
          <cell r="A6" t="str">
            <v>E3832</v>
          </cell>
          <cell r="B6" t="str">
            <v>Arun</v>
          </cell>
          <cell r="C6">
            <v>3055.7488499999999</v>
          </cell>
          <cell r="D6">
            <v>359.62395562930863</v>
          </cell>
          <cell r="E6">
            <v>174.67449273423563</v>
          </cell>
          <cell r="F6">
            <v>71.924791125861731</v>
          </cell>
          <cell r="G6">
            <v>10.274970160837391</v>
          </cell>
          <cell r="H6" t="str">
            <v>E3832</v>
          </cell>
          <cell r="I6">
            <v>353287</v>
          </cell>
          <cell r="J6">
            <v>6336.9556293086498</v>
          </cell>
          <cell r="K6" t="b">
            <v>1</v>
          </cell>
          <cell r="L6"/>
          <cell r="M6" t="str">
            <v>E3832</v>
          </cell>
          <cell r="N6" t="str">
            <v>Arun</v>
          </cell>
          <cell r="O6">
            <v>166479</v>
          </cell>
          <cell r="P6">
            <v>5060</v>
          </cell>
          <cell r="Q6" t="b">
            <v>1</v>
          </cell>
          <cell r="R6">
            <v>8195.4927342356241</v>
          </cell>
        </row>
        <row r="7">
          <cell r="A7" t="str">
            <v>E3031</v>
          </cell>
          <cell r="B7" t="str">
            <v>Ashfield</v>
          </cell>
          <cell r="C7">
            <v>1640.3017399999999</v>
          </cell>
          <cell r="D7">
            <v>193.04328631734171</v>
          </cell>
          <cell r="E7">
            <v>93.763881925565983</v>
          </cell>
          <cell r="F7">
            <v>38.608657263468338</v>
          </cell>
          <cell r="G7">
            <v>5.5155224662097631</v>
          </cell>
          <cell r="H7" t="str">
            <v>E3031</v>
          </cell>
          <cell r="I7">
            <v>186042</v>
          </cell>
          <cell r="J7">
            <v>7001.286317341699</v>
          </cell>
          <cell r="K7" t="b">
            <v>1</v>
          </cell>
          <cell r="L7"/>
          <cell r="M7" t="str">
            <v>E3031</v>
          </cell>
          <cell r="N7" t="str">
            <v>Ashfield</v>
          </cell>
          <cell r="O7">
            <v>82606</v>
          </cell>
          <cell r="P7">
            <v>-5637</v>
          </cell>
          <cell r="Q7" t="b">
            <v>1</v>
          </cell>
          <cell r="R7">
            <v>11157.881925565976</v>
          </cell>
        </row>
        <row r="8">
          <cell r="A8" t="str">
            <v>E2231</v>
          </cell>
          <cell r="B8" t="str">
            <v>Ashford</v>
          </cell>
          <cell r="C8">
            <v>2976.0561600000001</v>
          </cell>
          <cell r="D8">
            <v>350.24510880014583</v>
          </cell>
          <cell r="E8">
            <v>170.11905284578509</v>
          </cell>
          <cell r="F8">
            <v>70.049021760029163</v>
          </cell>
          <cell r="G8">
            <v>10.007003108575594</v>
          </cell>
          <cell r="H8" t="str">
            <v>E2231</v>
          </cell>
          <cell r="I8">
            <v>149850</v>
          </cell>
          <cell r="J8">
            <v>200395.10880014586</v>
          </cell>
          <cell r="K8" t="b">
            <v>1</v>
          </cell>
          <cell r="L8"/>
          <cell r="M8" t="str">
            <v>E2231</v>
          </cell>
          <cell r="N8" t="str">
            <v>Ashford</v>
          </cell>
          <cell r="O8">
            <v>16935</v>
          </cell>
          <cell r="P8">
            <v>29406</v>
          </cell>
          <cell r="Q8" t="b">
            <v>1</v>
          </cell>
          <cell r="R8">
            <v>153184.0528457851</v>
          </cell>
        </row>
        <row r="9">
          <cell r="A9" t="str">
            <v>E0431</v>
          </cell>
          <cell r="B9" t="str">
            <v>Aylesbury Vale</v>
          </cell>
          <cell r="C9">
            <v>3661.2462799999998</v>
          </cell>
          <cell r="D9">
            <v>430.88353604279069</v>
          </cell>
          <cell r="E9">
            <v>209.28628893506976</v>
          </cell>
          <cell r="F9">
            <v>86.176707208558128</v>
          </cell>
          <cell r="G9">
            <v>12.310958172651162</v>
          </cell>
          <cell r="H9" t="str">
            <v>E0431</v>
          </cell>
          <cell r="I9">
            <v>430957</v>
          </cell>
          <cell r="J9">
            <v>-73.463957209314685</v>
          </cell>
          <cell r="K9" t="b">
            <v>1</v>
          </cell>
          <cell r="L9"/>
          <cell r="M9" t="str">
            <v>E0431</v>
          </cell>
          <cell r="N9" t="str">
            <v>Aylesbury Vale</v>
          </cell>
          <cell r="O9">
            <v>202409</v>
          </cell>
          <cell r="P9">
            <v>2824</v>
          </cell>
          <cell r="Q9" t="b">
            <v>1</v>
          </cell>
          <cell r="R9">
            <v>6877.2889350697515</v>
          </cell>
        </row>
        <row r="10">
          <cell r="A10" t="str">
            <v>E3531</v>
          </cell>
          <cell r="B10" t="str">
            <v>Babergh</v>
          </cell>
          <cell r="C10">
            <v>1512.9241999999999</v>
          </cell>
          <cell r="D10">
            <v>178.05252070087735</v>
          </cell>
          <cell r="E10">
            <v>86.482652911854714</v>
          </cell>
          <cell r="F10">
            <v>35.610504140175472</v>
          </cell>
          <cell r="G10">
            <v>5.0872148771679253</v>
          </cell>
          <cell r="H10" t="str">
            <v>E3531</v>
          </cell>
          <cell r="I10">
            <v>181976</v>
          </cell>
          <cell r="J10">
            <v>-3923.4792991226423</v>
          </cell>
          <cell r="K10" t="b">
            <v>1</v>
          </cell>
          <cell r="L10" t="str">
            <v>P</v>
          </cell>
          <cell r="M10" t="str">
            <v>E3531</v>
          </cell>
          <cell r="N10" t="str">
            <v>Babergh</v>
          </cell>
          <cell r="O10">
            <v>83725</v>
          </cell>
          <cell r="P10">
            <v>-914</v>
          </cell>
          <cell r="Q10" t="b">
            <v>1</v>
          </cell>
          <cell r="R10">
            <v>2757.6529118547187</v>
          </cell>
        </row>
        <row r="11">
          <cell r="A11" t="str">
            <v>E5030</v>
          </cell>
          <cell r="B11" t="str">
            <v>Barking &amp; Dagenham</v>
          </cell>
          <cell r="C11">
            <v>4506.4319599999999</v>
          </cell>
          <cell r="D11">
            <v>530.35146760491727</v>
          </cell>
          <cell r="E11">
            <v>257.59928426524556</v>
          </cell>
          <cell r="F11">
            <v>106.07029352098345</v>
          </cell>
          <cell r="G11">
            <v>15.152899074426209</v>
          </cell>
          <cell r="H11" t="str">
            <v>E5030</v>
          </cell>
          <cell r="I11">
            <v>498231</v>
          </cell>
          <cell r="J11">
            <v>32120.467604917241</v>
          </cell>
          <cell r="K11" t="b">
            <v>1</v>
          </cell>
          <cell r="L11" t="str">
            <v>P</v>
          </cell>
          <cell r="M11" t="str">
            <v>E5030</v>
          </cell>
          <cell r="N11" t="str">
            <v>Barking and Dagenham</v>
          </cell>
          <cell r="O11">
            <v>197668</v>
          </cell>
          <cell r="P11">
            <v>-8348</v>
          </cell>
          <cell r="Q11" t="b">
            <v>1</v>
          </cell>
          <cell r="R11">
            <v>59931.284265245544</v>
          </cell>
        </row>
        <row r="12">
          <cell r="A12" t="str">
            <v>E5031</v>
          </cell>
          <cell r="B12" t="str">
            <v>Barnet</v>
          </cell>
          <cell r="C12">
            <v>11757.175160000001</v>
          </cell>
          <cell r="D12">
            <v>1383.6745248438363</v>
          </cell>
          <cell r="E12">
            <v>672.07048349557761</v>
          </cell>
          <cell r="F12">
            <v>276.73490496876724</v>
          </cell>
          <cell r="G12">
            <v>39.533557852681035</v>
          </cell>
          <cell r="H12" t="str">
            <v>E5031</v>
          </cell>
          <cell r="I12">
            <v>929465</v>
          </cell>
          <cell r="J12">
            <v>454209.5248438362</v>
          </cell>
          <cell r="K12" t="b">
            <v>1</v>
          </cell>
          <cell r="L12"/>
          <cell r="M12" t="str">
            <v>E5031</v>
          </cell>
          <cell r="N12" t="str">
            <v>Barnet</v>
          </cell>
          <cell r="O12">
            <v>630300</v>
          </cell>
          <cell r="P12">
            <v>-19853</v>
          </cell>
          <cell r="Q12" t="b">
            <v>1</v>
          </cell>
          <cell r="R12">
            <v>41770.483495577588</v>
          </cell>
        </row>
        <row r="13">
          <cell r="A13" t="str">
            <v>E4401</v>
          </cell>
          <cell r="B13" t="str">
            <v>Barnsley</v>
          </cell>
          <cell r="C13">
            <v>2348.0264099999999</v>
          </cell>
          <cell r="D13">
            <v>276.33375219507479</v>
          </cell>
          <cell r="E13">
            <v>134.2192510661792</v>
          </cell>
          <cell r="F13">
            <v>55.266750439014963</v>
          </cell>
          <cell r="G13">
            <v>7.895250062716423</v>
          </cell>
          <cell r="H13" t="str">
            <v>E4401</v>
          </cell>
          <cell r="I13">
            <v>268247</v>
          </cell>
          <cell r="J13">
            <v>8086.7521950748051</v>
          </cell>
          <cell r="K13" t="b">
            <v>1</v>
          </cell>
          <cell r="L13"/>
          <cell r="M13" t="str">
            <v>E4401</v>
          </cell>
          <cell r="N13" t="str">
            <v>Barnsley</v>
          </cell>
          <cell r="O13">
            <v>134219</v>
          </cell>
          <cell r="P13">
            <v>-12796</v>
          </cell>
          <cell r="Q13" t="b">
            <v>1</v>
          </cell>
          <cell r="R13">
            <v>0.25106617918936536</v>
          </cell>
        </row>
        <row r="14">
          <cell r="A14" t="str">
            <v>E0932</v>
          </cell>
          <cell r="B14" t="str">
            <v>Barrow-in-Furness</v>
          </cell>
          <cell r="C14">
            <v>1057.03864</v>
          </cell>
          <cell r="D14">
            <v>124.40041234731207</v>
          </cell>
          <cell r="E14">
            <v>60.423057425837293</v>
          </cell>
          <cell r="F14">
            <v>24.880082469462412</v>
          </cell>
          <cell r="G14">
            <v>3.554297495637488</v>
          </cell>
          <cell r="H14" t="str">
            <v>E0932</v>
          </cell>
          <cell r="I14">
            <v>26047</v>
          </cell>
          <cell r="J14">
            <v>98353.412347312071</v>
          </cell>
          <cell r="K14" t="b">
            <v>1</v>
          </cell>
          <cell r="M14" t="str">
            <v>E0932</v>
          </cell>
          <cell r="N14" t="str">
            <v>Barrow-in-Furness</v>
          </cell>
          <cell r="O14">
            <v>31437</v>
          </cell>
          <cell r="P14">
            <v>18597</v>
          </cell>
          <cell r="Q14" t="b">
            <v>1</v>
          </cell>
          <cell r="R14">
            <v>28986.057425837294</v>
          </cell>
        </row>
        <row r="15">
          <cell r="A15" t="str">
            <v>E1531</v>
          </cell>
          <cell r="B15" t="str">
            <v>Basildon</v>
          </cell>
          <cell r="C15">
            <v>2216.1710600000001</v>
          </cell>
          <cell r="D15">
            <v>260.81600356272662</v>
          </cell>
          <cell r="E15">
            <v>126.68205887332437</v>
          </cell>
          <cell r="F15">
            <v>52.163200712545333</v>
          </cell>
          <cell r="G15">
            <v>7.4518858160779038</v>
          </cell>
          <cell r="H15" t="str">
            <v>E1531</v>
          </cell>
          <cell r="I15">
            <v>258478</v>
          </cell>
          <cell r="J15">
            <v>2338.0035627266334</v>
          </cell>
          <cell r="K15" t="b">
            <v>1</v>
          </cell>
          <cell r="M15" t="str">
            <v>E1531</v>
          </cell>
          <cell r="N15" t="str">
            <v>Basildon</v>
          </cell>
          <cell r="O15">
            <v>118007</v>
          </cell>
          <cell r="P15">
            <v>-5812</v>
          </cell>
          <cell r="Q15" t="b">
            <v>1</v>
          </cell>
          <cell r="R15">
            <v>8675.058873324364</v>
          </cell>
        </row>
        <row r="16">
          <cell r="A16" t="str">
            <v>E1731</v>
          </cell>
          <cell r="B16" t="str">
            <v>Basingstoke &amp; Deane</v>
          </cell>
          <cell r="C16">
            <v>4207.3204599999999</v>
          </cell>
          <cell r="D16">
            <v>495.14973274892088</v>
          </cell>
          <cell r="E16">
            <v>240.50129876376155</v>
          </cell>
          <cell r="F16">
            <v>99.029946549784171</v>
          </cell>
          <cell r="G16">
            <v>14.14713522139774</v>
          </cell>
          <cell r="H16" t="str">
            <v>E1731</v>
          </cell>
          <cell r="I16">
            <v>493072</v>
          </cell>
          <cell r="J16">
            <v>2077.7327489208546</v>
          </cell>
          <cell r="K16" t="b">
            <v>1</v>
          </cell>
          <cell r="M16" t="str">
            <v>E1731</v>
          </cell>
          <cell r="N16" t="str">
            <v>Basingstoke &amp; Deane</v>
          </cell>
          <cell r="O16">
            <v>238947</v>
          </cell>
          <cell r="P16">
            <v>-5352</v>
          </cell>
          <cell r="Q16" t="b">
            <v>1</v>
          </cell>
          <cell r="R16">
            <v>1554.2987637615588</v>
          </cell>
        </row>
        <row r="17">
          <cell r="A17" t="str">
            <v>E3032</v>
          </cell>
          <cell r="B17" t="str">
            <v>Bassetlaw</v>
          </cell>
          <cell r="C17">
            <v>2390.1487299999999</v>
          </cell>
          <cell r="D17">
            <v>281.29102979944446</v>
          </cell>
          <cell r="E17">
            <v>136.62707161687305</v>
          </cell>
          <cell r="F17">
            <v>56.258205959888905</v>
          </cell>
          <cell r="G17">
            <v>8.0368865656984152</v>
          </cell>
          <cell r="H17" t="str">
            <v>E3032</v>
          </cell>
          <cell r="I17">
            <v>214401</v>
          </cell>
          <cell r="J17">
            <v>66890.029799444485</v>
          </cell>
          <cell r="K17" t="b">
            <v>1</v>
          </cell>
          <cell r="M17" t="str">
            <v>E3032</v>
          </cell>
          <cell r="N17" t="str">
            <v>Bassetlaw</v>
          </cell>
          <cell r="O17">
            <v>120971</v>
          </cell>
          <cell r="P17">
            <v>-5426</v>
          </cell>
          <cell r="Q17" t="b">
            <v>1</v>
          </cell>
          <cell r="R17">
            <v>15656.071616873058</v>
          </cell>
        </row>
        <row r="18">
          <cell r="A18" t="str">
            <v>E0101</v>
          </cell>
          <cell r="B18" t="str">
            <v>Bath &amp; North East Somerset</v>
          </cell>
          <cell r="C18">
            <v>3331.1681400000002</v>
          </cell>
          <cell r="D18">
            <v>392.03740954467725</v>
          </cell>
          <cell r="E18">
            <v>190.41817035027179</v>
          </cell>
          <cell r="F18">
            <v>78.407481908935438</v>
          </cell>
          <cell r="G18">
            <v>11.201068844133635</v>
          </cell>
          <cell r="H18" t="str">
            <v>E0101</v>
          </cell>
          <cell r="I18">
            <v>301330</v>
          </cell>
          <cell r="J18">
            <v>90707.409544677241</v>
          </cell>
          <cell r="K18" t="b">
            <v>1</v>
          </cell>
          <cell r="M18" t="str">
            <v>E0101</v>
          </cell>
          <cell r="N18" t="str">
            <v>Bath &amp; North East Somerset</v>
          </cell>
          <cell r="O18">
            <v>182176</v>
          </cell>
          <cell r="P18">
            <v>83123.039999999994</v>
          </cell>
          <cell r="Q18" t="b">
            <v>1</v>
          </cell>
          <cell r="R18">
            <v>8242.170350271801</v>
          </cell>
        </row>
        <row r="19">
          <cell r="A19" t="str">
            <v>E0202</v>
          </cell>
          <cell r="B19" t="str">
            <v>Bedford</v>
          </cell>
          <cell r="C19">
            <v>1838.15425</v>
          </cell>
          <cell r="D19">
            <v>216.32808679346309</v>
          </cell>
          <cell r="E19">
            <v>105.07364215682492</v>
          </cell>
          <cell r="F19">
            <v>43.265617358692616</v>
          </cell>
          <cell r="G19">
            <v>6.1808024798132308</v>
          </cell>
          <cell r="H19" t="str">
            <v>E0202</v>
          </cell>
          <cell r="I19">
            <v>217028</v>
          </cell>
          <cell r="J19">
            <v>-699.91320653690491</v>
          </cell>
          <cell r="K19" t="b">
            <v>1</v>
          </cell>
          <cell r="M19" t="str">
            <v>E0202</v>
          </cell>
          <cell r="N19" t="str">
            <v>Bedford UA</v>
          </cell>
          <cell r="O19">
            <v>107776</v>
          </cell>
          <cell r="P19">
            <v>-5841</v>
          </cell>
          <cell r="Q19" t="b">
            <v>1</v>
          </cell>
          <cell r="R19">
            <v>-2702.3578431750793</v>
          </cell>
        </row>
        <row r="20">
          <cell r="A20" t="str">
            <v>E5032</v>
          </cell>
          <cell r="B20" t="str">
            <v>Bexley</v>
          </cell>
          <cell r="C20">
            <v>4659.8057199999994</v>
          </cell>
          <cell r="D20">
            <v>548.40166772556529</v>
          </cell>
          <cell r="E20">
            <v>266.36652432384597</v>
          </cell>
          <cell r="F20">
            <v>109.68033354511306</v>
          </cell>
          <cell r="G20">
            <v>15.668619077873295</v>
          </cell>
          <cell r="H20" t="str">
            <v>E5032</v>
          </cell>
          <cell r="I20">
            <v>479387</v>
          </cell>
          <cell r="J20">
            <v>69014.667725565261</v>
          </cell>
          <cell r="K20" t="b">
            <v>1</v>
          </cell>
          <cell r="M20" t="str">
            <v>E5032</v>
          </cell>
          <cell r="N20" t="str">
            <v>Bexley</v>
          </cell>
          <cell r="O20">
            <v>293591</v>
          </cell>
          <cell r="P20">
            <v>26286</v>
          </cell>
          <cell r="Q20" t="b">
            <v>1</v>
          </cell>
          <cell r="R20">
            <v>-27224.475676154019</v>
          </cell>
        </row>
        <row r="21">
          <cell r="A21" t="str">
            <v>E4601</v>
          </cell>
          <cell r="B21" t="str">
            <v>Birmingham</v>
          </cell>
          <cell r="C21">
            <v>22321.602899999998</v>
          </cell>
          <cell r="D21">
            <v>2626.9773875181681</v>
          </cell>
          <cell r="E21">
            <v>1275.9604453659672</v>
          </cell>
          <cell r="F21">
            <v>525.39547750363363</v>
          </cell>
          <cell r="G21">
            <v>75.056496786233367</v>
          </cell>
          <cell r="H21" t="str">
            <v>E4601</v>
          </cell>
          <cell r="I21">
            <v>2433735</v>
          </cell>
          <cell r="J21">
            <v>193242.38751816796</v>
          </cell>
          <cell r="K21" t="b">
            <v>1</v>
          </cell>
          <cell r="M21" t="str">
            <v>E4601</v>
          </cell>
          <cell r="N21" t="str">
            <v>Birmingham</v>
          </cell>
          <cell r="O21">
            <v>1248809</v>
          </cell>
          <cell r="P21">
            <v>-109684</v>
          </cell>
          <cell r="Q21" t="b">
            <v>1</v>
          </cell>
          <cell r="R21">
            <v>27151.445365967229</v>
          </cell>
        </row>
        <row r="22">
          <cell r="A22" t="str">
            <v>E2431</v>
          </cell>
          <cell r="B22" t="str">
            <v>Blaby</v>
          </cell>
          <cell r="C22">
            <v>1662.8765900000001</v>
          </cell>
          <cell r="D22">
            <v>195.70006776544349</v>
          </cell>
          <cell r="E22">
            <v>95.054318628929707</v>
          </cell>
          <cell r="F22">
            <v>39.1400135530887</v>
          </cell>
          <cell r="G22">
            <v>5.5914305075840991</v>
          </cell>
          <cell r="H22" t="str">
            <v>E2431</v>
          </cell>
          <cell r="I22">
            <v>185288</v>
          </cell>
          <cell r="J22">
            <v>10412.067765443499</v>
          </cell>
          <cell r="K22" t="b">
            <v>1</v>
          </cell>
          <cell r="M22" t="str">
            <v>E2431</v>
          </cell>
          <cell r="N22" t="str">
            <v>Blaby</v>
          </cell>
          <cell r="O22">
            <v>88242</v>
          </cell>
          <cell r="P22">
            <v>-24227</v>
          </cell>
          <cell r="Q22" t="b">
            <v>1</v>
          </cell>
          <cell r="R22">
            <v>6812.3186289297009</v>
          </cell>
        </row>
        <row r="23">
          <cell r="A23" t="str">
            <v>E2301</v>
          </cell>
          <cell r="B23" t="str">
            <v>Blackburn with Darwen</v>
          </cell>
          <cell r="C23">
            <v>1497.4045000000001</v>
          </cell>
          <cell r="D23">
            <v>176.22604340246323</v>
          </cell>
          <cell r="E23">
            <v>85.595506795482123</v>
          </cell>
          <cell r="F23">
            <v>35.245208680492645</v>
          </cell>
          <cell r="G23">
            <v>5.0350298114989496</v>
          </cell>
          <cell r="H23" t="str">
            <v>E2301</v>
          </cell>
          <cell r="I23">
            <v>102145</v>
          </cell>
          <cell r="J23">
            <v>74081.043402463227</v>
          </cell>
          <cell r="K23" t="b">
            <v>1</v>
          </cell>
          <cell r="M23" t="str">
            <v>E2301</v>
          </cell>
          <cell r="N23" t="str">
            <v>Blackburn with Darwen</v>
          </cell>
          <cell r="O23">
            <v>61635</v>
          </cell>
          <cell r="P23">
            <v>-1091</v>
          </cell>
          <cell r="Q23" t="b">
            <v>1</v>
          </cell>
          <cell r="R23">
            <v>23960.506795482128</v>
          </cell>
        </row>
        <row r="24">
          <cell r="A24" t="str">
            <v>E2302</v>
          </cell>
          <cell r="B24" t="str">
            <v>Blackpool</v>
          </cell>
          <cell r="C24">
            <v>1945.4763400000002</v>
          </cell>
          <cell r="D24">
            <v>228.95857327215546</v>
          </cell>
          <cell r="E24">
            <v>111.20844987504694</v>
          </cell>
          <cell r="F24">
            <v>45.79171465443109</v>
          </cell>
          <cell r="G24">
            <v>6.5416735220615845</v>
          </cell>
          <cell r="H24" t="str">
            <v>E2302</v>
          </cell>
          <cell r="I24">
            <v>221151</v>
          </cell>
          <cell r="J24">
            <v>7807.5732721554523</v>
          </cell>
          <cell r="K24" t="b">
            <v>1</v>
          </cell>
          <cell r="M24" t="str">
            <v>E2302</v>
          </cell>
          <cell r="N24" t="str">
            <v>Blackpool</v>
          </cell>
          <cell r="O24">
            <v>102117</v>
          </cell>
          <cell r="P24">
            <v>-3094</v>
          </cell>
          <cell r="Q24" t="b">
            <v>1</v>
          </cell>
          <cell r="R24">
            <v>9091.4498750469356</v>
          </cell>
        </row>
        <row r="25">
          <cell r="A25" t="str">
            <v>E1032</v>
          </cell>
          <cell r="B25" t="str">
            <v>Bolsover</v>
          </cell>
          <cell r="C25">
            <v>2017.5165500000001</v>
          </cell>
          <cell r="D25">
            <v>237.43681757700597</v>
          </cell>
          <cell r="E25">
            <v>115.32645425168863</v>
          </cell>
          <cell r="F25">
            <v>47.487363515401199</v>
          </cell>
          <cell r="G25">
            <v>6.7839090736287426</v>
          </cell>
          <cell r="H25" t="str">
            <v>E1032</v>
          </cell>
          <cell r="I25">
            <v>205826</v>
          </cell>
          <cell r="J25">
            <v>31610.817577005975</v>
          </cell>
          <cell r="K25" t="b">
            <v>1</v>
          </cell>
          <cell r="M25" t="str">
            <v>E1032</v>
          </cell>
          <cell r="N25" t="str">
            <v>Bolsover</v>
          </cell>
          <cell r="O25">
            <v>88670</v>
          </cell>
          <cell r="P25">
            <v>-6343</v>
          </cell>
          <cell r="Q25" t="b">
            <v>1</v>
          </cell>
          <cell r="R25">
            <v>26656.454251688629</v>
          </cell>
        </row>
        <row r="26">
          <cell r="A26" t="str">
            <v>E4201</v>
          </cell>
          <cell r="B26" t="str">
            <v>Bolton</v>
          </cell>
          <cell r="C26">
            <v>3563.0165099999999</v>
          </cell>
          <cell r="D26">
            <v>419.32310350005815</v>
          </cell>
          <cell r="E26">
            <v>203.6712217000283</v>
          </cell>
          <cell r="F26">
            <v>83.864620700011642</v>
          </cell>
          <cell r="G26">
            <v>11.980660100001664</v>
          </cell>
          <cell r="H26" t="str">
            <v>E4201</v>
          </cell>
          <cell r="I26">
            <v>421826</v>
          </cell>
          <cell r="J26">
            <v>-2502.896499941824</v>
          </cell>
          <cell r="K26" t="b">
            <v>1</v>
          </cell>
          <cell r="M26" t="str">
            <v>E4201</v>
          </cell>
          <cell r="N26" t="str">
            <v>Bolton</v>
          </cell>
          <cell r="O26">
            <v>203715</v>
          </cell>
          <cell r="P26">
            <v>0</v>
          </cell>
          <cell r="Q26" t="b">
            <v>1</v>
          </cell>
          <cell r="R26">
            <v>-43.778299971716478</v>
          </cell>
        </row>
        <row r="27">
          <cell r="A27" t="str">
            <v>E2531</v>
          </cell>
          <cell r="B27" t="str">
            <v>Boston</v>
          </cell>
          <cell r="C27">
            <v>1131.7273899999998</v>
          </cell>
          <cell r="D27">
            <v>133.19035714791588</v>
          </cell>
          <cell r="E27">
            <v>64.692459186130563</v>
          </cell>
          <cell r="F27">
            <v>26.638071429583174</v>
          </cell>
          <cell r="G27">
            <v>3.8054387756547388</v>
          </cell>
          <cell r="H27" t="str">
            <v>E2531</v>
          </cell>
          <cell r="I27">
            <v>133178</v>
          </cell>
          <cell r="J27">
            <v>12.357147915870883</v>
          </cell>
          <cell r="K27" t="b">
            <v>1</v>
          </cell>
          <cell r="M27" t="str">
            <v>E2531</v>
          </cell>
          <cell r="N27" t="str">
            <v>Boston</v>
          </cell>
          <cell r="O27">
            <v>49608</v>
          </cell>
          <cell r="P27">
            <v>-79</v>
          </cell>
          <cell r="Q27" t="b">
            <v>1</v>
          </cell>
          <cell r="R27">
            <v>15084.45918613056</v>
          </cell>
        </row>
        <row r="28">
          <cell r="A28" t="str">
            <v>E1204</v>
          </cell>
          <cell r="B28" t="str">
            <v>Bournemouth, Christchurch &amp; Poole</v>
          </cell>
          <cell r="C28">
            <v>7199.2631799999999</v>
          </cell>
          <cell r="D28">
            <v>847.26449374530091</v>
          </cell>
          <cell r="E28">
            <v>411.52846839057474</v>
          </cell>
          <cell r="F28">
            <v>169.45289874906018</v>
          </cell>
          <cell r="G28">
            <v>24.207556964151454</v>
          </cell>
          <cell r="H28"/>
          <cell r="I28">
            <v>801598.87</v>
          </cell>
          <cell r="J28">
            <v>45665.623745300894</v>
          </cell>
          <cell r="K28"/>
          <cell r="L28"/>
          <cell r="M28"/>
          <cell r="N28"/>
          <cell r="O28">
            <v>388707</v>
          </cell>
          <cell r="P28">
            <v>-11904</v>
          </cell>
          <cell r="Q28"/>
          <cell r="R28">
            <v>22821.468390574737</v>
          </cell>
        </row>
        <row r="29">
          <cell r="A29" t="str">
            <v>E0301</v>
          </cell>
          <cell r="B29" t="str">
            <v>Bracknell Forest</v>
          </cell>
          <cell r="C29">
            <v>1996.7409700000001</v>
          </cell>
          <cell r="D29">
            <v>234.99178801899987</v>
          </cell>
          <cell r="E29">
            <v>114.13886846637136</v>
          </cell>
          <cell r="F29">
            <v>46.998357603799974</v>
          </cell>
          <cell r="G29">
            <v>6.7140510862571388</v>
          </cell>
          <cell r="H29" t="str">
            <v>E0301</v>
          </cell>
          <cell r="I29">
            <v>116467</v>
          </cell>
          <cell r="J29">
            <v>118524.78801899988</v>
          </cell>
          <cell r="K29" t="b">
            <v>1</v>
          </cell>
          <cell r="M29" t="str">
            <v>E0301</v>
          </cell>
          <cell r="N29" t="str">
            <v>Bracknell Forest</v>
          </cell>
          <cell r="O29">
            <v>135115</v>
          </cell>
          <cell r="P29">
            <v>4149</v>
          </cell>
          <cell r="Q29" t="b">
            <v>1</v>
          </cell>
          <cell r="R29">
            <v>-20976.131533628635</v>
          </cell>
        </row>
        <row r="30">
          <cell r="A30" t="str">
            <v>E4701</v>
          </cell>
          <cell r="B30" t="str">
            <v>Bradford</v>
          </cell>
          <cell r="C30">
            <v>8477.8296199999986</v>
          </cell>
          <cell r="D30">
            <v>997.73599623402231</v>
          </cell>
          <cell r="E30">
            <v>484.61462674223941</v>
          </cell>
          <cell r="F30">
            <v>199.54719924680447</v>
          </cell>
          <cell r="G30">
            <v>28.506742749543495</v>
          </cell>
          <cell r="H30" t="str">
            <v>E4701</v>
          </cell>
          <cell r="I30">
            <v>972403</v>
          </cell>
          <cell r="J30">
            <v>25332.996234022314</v>
          </cell>
          <cell r="K30" t="b">
            <v>1</v>
          </cell>
          <cell r="L30"/>
          <cell r="M30" t="str">
            <v>E4701</v>
          </cell>
          <cell r="N30" t="str">
            <v>Bradford</v>
          </cell>
          <cell r="O30">
            <v>454552</v>
          </cell>
          <cell r="P30">
            <v>-21182</v>
          </cell>
          <cell r="Q30" t="b">
            <v>1</v>
          </cell>
          <cell r="R30">
            <v>30062.626742239401</v>
          </cell>
        </row>
        <row r="31">
          <cell r="A31" t="str">
            <v>E1532</v>
          </cell>
          <cell r="B31" t="str">
            <v>Braintree</v>
          </cell>
          <cell r="C31">
            <v>2438.8432499999999</v>
          </cell>
          <cell r="D31">
            <v>287.02177429432356</v>
          </cell>
          <cell r="E31">
            <v>139.41057608581431</v>
          </cell>
          <cell r="F31">
            <v>57.404354858864707</v>
          </cell>
          <cell r="G31">
            <v>8.2006221226949592</v>
          </cell>
          <cell r="H31" t="str">
            <v>E1532</v>
          </cell>
          <cell r="I31">
            <v>284300</v>
          </cell>
          <cell r="J31">
            <v>2721.7742943235789</v>
          </cell>
          <cell r="K31" t="b">
            <v>1</v>
          </cell>
          <cell r="L31"/>
          <cell r="M31" t="str">
            <v>E1532</v>
          </cell>
          <cell r="N31" t="str">
            <v>Braintree</v>
          </cell>
          <cell r="O31">
            <v>130925</v>
          </cell>
          <cell r="P31">
            <v>-940</v>
          </cell>
          <cell r="Q31" t="b">
            <v>1</v>
          </cell>
          <cell r="R31">
            <v>8485.576085814304</v>
          </cell>
        </row>
        <row r="32">
          <cell r="A32" t="str">
            <v>E2631</v>
          </cell>
          <cell r="B32" t="str">
            <v>Breckland</v>
          </cell>
          <cell r="C32">
            <v>2735.12086</v>
          </cell>
          <cell r="D32">
            <v>321.88999524533443</v>
          </cell>
          <cell r="E32">
            <v>156.34656911916244</v>
          </cell>
          <cell r="F32">
            <v>64.377999049066887</v>
          </cell>
          <cell r="G32">
            <v>9.1968570070095552</v>
          </cell>
          <cell r="H32" t="str">
            <v>E2631</v>
          </cell>
          <cell r="I32">
            <v>197640</v>
          </cell>
          <cell r="J32">
            <v>124249.99524533446</v>
          </cell>
          <cell r="K32" t="b">
            <v>1</v>
          </cell>
          <cell r="L32"/>
          <cell r="M32" t="str">
            <v>E2631</v>
          </cell>
          <cell r="N32" t="str">
            <v>Breckland</v>
          </cell>
          <cell r="O32">
            <v>143270</v>
          </cell>
          <cell r="P32">
            <v>73485</v>
          </cell>
          <cell r="Q32" t="b">
            <v>1</v>
          </cell>
          <cell r="R32">
            <v>13076.56911916245</v>
          </cell>
        </row>
        <row r="33">
          <cell r="A33" t="str">
            <v>E5033</v>
          </cell>
          <cell r="B33" t="str">
            <v>Brent</v>
          </cell>
          <cell r="C33">
            <v>9311.8948499999988</v>
          </cell>
          <cell r="D33">
            <v>1095.8951879704339</v>
          </cell>
          <cell r="E33">
            <v>532.2919484427822</v>
          </cell>
          <cell r="F33">
            <v>219.17903759408679</v>
          </cell>
          <cell r="G33">
            <v>31.311291084869538</v>
          </cell>
          <cell r="H33" t="str">
            <v>E5033</v>
          </cell>
          <cell r="I33">
            <v>974179</v>
          </cell>
          <cell r="J33">
            <v>121716.18797043385</v>
          </cell>
          <cell r="K33" t="b">
            <v>1</v>
          </cell>
          <cell r="L33"/>
          <cell r="M33" t="str">
            <v>E5033</v>
          </cell>
          <cell r="N33" t="str">
            <v>Brent</v>
          </cell>
          <cell r="O33">
            <v>416715</v>
          </cell>
          <cell r="P33">
            <v>-21497</v>
          </cell>
          <cell r="Q33" t="b">
            <v>1</v>
          </cell>
          <cell r="R33">
            <v>115576.94844278216</v>
          </cell>
        </row>
        <row r="34">
          <cell r="A34" t="str">
            <v>E1533</v>
          </cell>
          <cell r="B34" t="str">
            <v>Brentwood</v>
          </cell>
          <cell r="C34">
            <v>1065.0896699999998</v>
          </cell>
          <cell r="D34">
            <v>125.34791929163777</v>
          </cell>
          <cell r="E34">
            <v>60.883275084509769</v>
          </cell>
          <cell r="F34">
            <v>25.069583858327555</v>
          </cell>
          <cell r="G34">
            <v>3.5813691226182218</v>
          </cell>
          <cell r="H34" t="str">
            <v>E1533</v>
          </cell>
          <cell r="I34">
            <v>122565.16</v>
          </cell>
          <cell r="J34">
            <v>2782.7592916377616</v>
          </cell>
          <cell r="K34" t="b">
            <v>1</v>
          </cell>
          <cell r="L34"/>
          <cell r="M34" t="str">
            <v>E1533</v>
          </cell>
          <cell r="N34" t="str">
            <v>Brentwood</v>
          </cell>
          <cell r="O34">
            <v>53616</v>
          </cell>
          <cell r="P34">
            <v>-8762</v>
          </cell>
          <cell r="Q34" t="b">
            <v>1</v>
          </cell>
          <cell r="R34">
            <v>7267.2750845097689</v>
          </cell>
        </row>
        <row r="35">
          <cell r="A35" t="str">
            <v>E1401</v>
          </cell>
          <cell r="B35" t="str">
            <v>Brighton &amp; Hove</v>
          </cell>
          <cell r="C35">
            <v>9545.4996300000003</v>
          </cell>
          <cell r="D35">
            <v>1123.3875897224675</v>
          </cell>
          <cell r="E35">
            <v>545.64540072234138</v>
          </cell>
          <cell r="F35">
            <v>224.6775179444935</v>
          </cell>
          <cell r="G35">
            <v>32.096788277784789</v>
          </cell>
          <cell r="H35" t="str">
            <v>E1401</v>
          </cell>
          <cell r="I35">
            <v>930968</v>
          </cell>
          <cell r="J35">
            <v>192419.58972246759</v>
          </cell>
          <cell r="K35" t="b">
            <v>1</v>
          </cell>
          <cell r="L35"/>
          <cell r="M35" t="str">
            <v>E1401</v>
          </cell>
          <cell r="N35" t="str">
            <v>Brighton &amp; Hove</v>
          </cell>
          <cell r="O35">
            <v>545514</v>
          </cell>
          <cell r="P35">
            <v>192157</v>
          </cell>
          <cell r="Q35" t="b">
            <v>1</v>
          </cell>
          <cell r="R35">
            <v>131.40072234137915</v>
          </cell>
        </row>
        <row r="36">
          <cell r="A36" t="str">
            <v>E0102</v>
          </cell>
          <cell r="B36" t="str">
            <v>Bristol</v>
          </cell>
          <cell r="C36">
            <v>8291.2621099999997</v>
          </cell>
          <cell r="D36">
            <v>975.77930108935743</v>
          </cell>
          <cell r="E36">
            <v>473.94994624340222</v>
          </cell>
          <cell r="F36">
            <v>195.15586021787149</v>
          </cell>
          <cell r="G36">
            <v>27.87940860255307</v>
          </cell>
          <cell r="H36" t="str">
            <v>E0102</v>
          </cell>
          <cell r="I36">
            <v>935520</v>
          </cell>
          <cell r="J36">
            <v>40259.301089357468</v>
          </cell>
          <cell r="K36" t="b">
            <v>1</v>
          </cell>
          <cell r="L36" t="str">
            <v>P</v>
          </cell>
          <cell r="M36" t="str">
            <v>E0102</v>
          </cell>
          <cell r="N36" t="str">
            <v>Bristol</v>
          </cell>
          <cell r="O36">
            <v>440672</v>
          </cell>
          <cell r="P36">
            <v>-3984</v>
          </cell>
          <cell r="Q36" t="b">
            <v>1</v>
          </cell>
          <cell r="R36">
            <v>33277.946243402199</v>
          </cell>
        </row>
        <row r="37">
          <cell r="A37" t="str">
            <v>E2632</v>
          </cell>
          <cell r="B37" t="str">
            <v>Broadland</v>
          </cell>
          <cell r="C37">
            <v>2492.8705099999997</v>
          </cell>
          <cell r="D37">
            <v>293.38011652294387</v>
          </cell>
          <cell r="E37">
            <v>142.49891373971559</v>
          </cell>
          <cell r="F37">
            <v>58.676023304588782</v>
          </cell>
          <cell r="G37">
            <v>8.3822890435126833</v>
          </cell>
          <cell r="H37" t="str">
            <v>E2632</v>
          </cell>
          <cell r="I37">
            <v>263825</v>
          </cell>
          <cell r="J37">
            <v>29555.116522943892</v>
          </cell>
          <cell r="K37" t="b">
            <v>1</v>
          </cell>
          <cell r="L37"/>
          <cell r="M37" t="str">
            <v>E2632</v>
          </cell>
          <cell r="N37" t="str">
            <v>Broadland</v>
          </cell>
          <cell r="O37">
            <v>125844</v>
          </cell>
          <cell r="P37">
            <v>127</v>
          </cell>
          <cell r="Q37" t="b">
            <v>1</v>
          </cell>
          <cell r="R37">
            <v>16654.913739715586</v>
          </cell>
        </row>
        <row r="38">
          <cell r="A38" t="str">
            <v>E5034</v>
          </cell>
          <cell r="B38" t="str">
            <v>Bromley</v>
          </cell>
          <cell r="C38">
            <v>11936.340279999999</v>
          </cell>
          <cell r="D38">
            <v>1404.7600499730365</v>
          </cell>
          <cell r="E38">
            <v>682.3120242726178</v>
          </cell>
          <cell r="F38">
            <v>280.95200999460729</v>
          </cell>
          <cell r="G38">
            <v>40.136001427801041</v>
          </cell>
          <cell r="H38" t="str">
            <v>E5034</v>
          </cell>
          <cell r="I38">
            <v>1080268</v>
          </cell>
          <cell r="J38">
            <v>324492.04997303663</v>
          </cell>
          <cell r="K38" t="b">
            <v>1</v>
          </cell>
          <cell r="L38" t="str">
            <v>P</v>
          </cell>
          <cell r="M38" t="str">
            <v>E5034</v>
          </cell>
          <cell r="N38" t="str">
            <v>Bromley</v>
          </cell>
          <cell r="O38">
            <v>258588</v>
          </cell>
          <cell r="P38">
            <v>301901</v>
          </cell>
          <cell r="Q38" t="b">
            <v>1</v>
          </cell>
          <cell r="R38">
            <v>423724.02427261777</v>
          </cell>
        </row>
        <row r="39">
          <cell r="A39" t="str">
            <v>E1831</v>
          </cell>
          <cell r="B39" t="str">
            <v>Bromsgrove</v>
          </cell>
          <cell r="C39">
            <v>1143.07465</v>
          </cell>
          <cell r="D39">
            <v>134.52578971357136</v>
          </cell>
          <cell r="E39">
            <v>65.341097860877511</v>
          </cell>
          <cell r="F39">
            <v>26.905157942714268</v>
          </cell>
          <cell r="G39">
            <v>3.843593991816324</v>
          </cell>
          <cell r="H39" t="str">
            <v>E1831</v>
          </cell>
          <cell r="I39">
            <v>46313</v>
          </cell>
          <cell r="J39">
            <v>88212.789713571343</v>
          </cell>
          <cell r="K39" t="b">
            <v>1</v>
          </cell>
          <cell r="L39"/>
          <cell r="M39" t="str">
            <v>E1831</v>
          </cell>
          <cell r="N39" t="str">
            <v>Bromsgrove</v>
          </cell>
          <cell r="O39">
            <v>21386</v>
          </cell>
          <cell r="P39">
            <v>-1072</v>
          </cell>
          <cell r="Q39" t="b">
            <v>1</v>
          </cell>
          <cell r="R39">
            <v>43955.097860877511</v>
          </cell>
        </row>
        <row r="40">
          <cell r="A40" t="str">
            <v>E1931</v>
          </cell>
          <cell r="B40" t="str">
            <v>Broxbourne</v>
          </cell>
          <cell r="C40">
            <v>1814.1837800000001</v>
          </cell>
          <cell r="D40">
            <v>213.50705808238507</v>
          </cell>
          <cell r="E40">
            <v>103.70342821144418</v>
          </cell>
          <cell r="F40">
            <v>42.70141161647701</v>
          </cell>
          <cell r="G40">
            <v>6.1002016594967161</v>
          </cell>
          <cell r="H40" t="str">
            <v>E1931</v>
          </cell>
          <cell r="I40">
            <v>37659</v>
          </cell>
          <cell r="J40">
            <v>175848.05808238508</v>
          </cell>
          <cell r="K40" t="b">
            <v>1</v>
          </cell>
          <cell r="L40"/>
          <cell r="M40" t="str">
            <v>E1931</v>
          </cell>
          <cell r="N40" t="str">
            <v>Broxbourne</v>
          </cell>
          <cell r="O40">
            <v>19190</v>
          </cell>
          <cell r="P40">
            <v>360</v>
          </cell>
          <cell r="Q40" t="b">
            <v>1</v>
          </cell>
          <cell r="R40">
            <v>84513.428211444174</v>
          </cell>
        </row>
        <row r="41">
          <cell r="A41" t="str">
            <v>E3033</v>
          </cell>
          <cell r="B41" t="str">
            <v>Broxtowe</v>
          </cell>
          <cell r="C41">
            <v>1395.2831200000001</v>
          </cell>
          <cell r="D41">
            <v>164.20761635472866</v>
          </cell>
          <cell r="E41">
            <v>79.757985086582494</v>
          </cell>
          <cell r="F41">
            <v>32.841523270945736</v>
          </cell>
          <cell r="G41">
            <v>4.6916461815636756</v>
          </cell>
          <cell r="H41" t="str">
            <v>E3033</v>
          </cell>
          <cell r="I41">
            <v>114273</v>
          </cell>
          <cell r="J41">
            <v>49934.616354728671</v>
          </cell>
          <cell r="K41" t="b">
            <v>1</v>
          </cell>
          <cell r="L41"/>
          <cell r="M41" t="str">
            <v>E3033</v>
          </cell>
          <cell r="N41" t="str">
            <v>Broxtowe</v>
          </cell>
          <cell r="O41">
            <v>46305</v>
          </cell>
          <cell r="P41">
            <v>-3284</v>
          </cell>
          <cell r="Q41" t="b">
            <v>1</v>
          </cell>
          <cell r="R41">
            <v>33452.985086582499</v>
          </cell>
        </row>
        <row r="42">
          <cell r="A42" t="str">
            <v>E2333</v>
          </cell>
          <cell r="B42" t="str">
            <v>Burnley</v>
          </cell>
          <cell r="C42">
            <v>768.35509999999999</v>
          </cell>
          <cell r="D42">
            <v>100</v>
          </cell>
          <cell r="E42">
            <v>43.921161037911496</v>
          </cell>
          <cell r="F42">
            <v>18.085183956787088</v>
          </cell>
          <cell r="G42">
            <v>2.5835977081124413</v>
          </cell>
          <cell r="H42" t="str">
            <v>E2333</v>
          </cell>
          <cell r="I42">
            <v>99678</v>
          </cell>
          <cell r="J42">
            <v>322</v>
          </cell>
          <cell r="K42" t="b">
            <v>1</v>
          </cell>
          <cell r="L42"/>
          <cell r="M42" t="str">
            <v>E2333</v>
          </cell>
          <cell r="N42" t="str">
            <v>Burnley</v>
          </cell>
          <cell r="O42">
            <v>38680</v>
          </cell>
          <cell r="P42">
            <v>-141</v>
          </cell>
          <cell r="Q42" t="b">
            <v>1</v>
          </cell>
          <cell r="R42">
            <v>5241.1610379114936</v>
          </cell>
        </row>
        <row r="43">
          <cell r="A43" t="str">
            <v>E4202</v>
          </cell>
          <cell r="B43" t="str">
            <v>Bury</v>
          </cell>
          <cell r="C43">
            <v>3226.2793300000003</v>
          </cell>
          <cell r="D43">
            <v>379.69329011436116</v>
          </cell>
          <cell r="E43">
            <v>184.42245519840401</v>
          </cell>
          <cell r="F43">
            <v>75.938658022872232</v>
          </cell>
          <cell r="G43">
            <v>10.848379717553176</v>
          </cell>
          <cell r="H43" t="str">
            <v>E4202</v>
          </cell>
          <cell r="I43">
            <v>379693</v>
          </cell>
          <cell r="J43">
            <v>0.29011436115251854</v>
          </cell>
          <cell r="K43" t="b">
            <v>1</v>
          </cell>
          <cell r="L43"/>
          <cell r="M43" t="str">
            <v>E4202</v>
          </cell>
          <cell r="N43" t="str">
            <v>Bury</v>
          </cell>
          <cell r="O43">
            <v>184000</v>
          </cell>
          <cell r="P43">
            <v>-7934</v>
          </cell>
          <cell r="Q43" t="b">
            <v>1</v>
          </cell>
          <cell r="R43">
            <v>422.45519840400084</v>
          </cell>
        </row>
        <row r="44">
          <cell r="A44" t="str">
            <v>E4702</v>
          </cell>
          <cell r="B44" t="str">
            <v>Calderdale</v>
          </cell>
          <cell r="C44">
            <v>2693.8837599999997</v>
          </cell>
          <cell r="D44">
            <v>317.03689711828082</v>
          </cell>
          <cell r="E44">
            <v>153.98935002887924</v>
          </cell>
          <cell r="F44">
            <v>63.40737942365616</v>
          </cell>
          <cell r="G44">
            <v>9.0581970605223088</v>
          </cell>
          <cell r="H44" t="str">
            <v>E4702</v>
          </cell>
          <cell r="I44">
            <v>297276</v>
          </cell>
          <cell r="J44">
            <v>19760.897118280816</v>
          </cell>
          <cell r="K44" t="b">
            <v>1</v>
          </cell>
          <cell r="L44"/>
          <cell r="M44" t="str">
            <v>E4702</v>
          </cell>
          <cell r="N44" t="str">
            <v>Calderdale</v>
          </cell>
          <cell r="O44">
            <v>88398</v>
          </cell>
          <cell r="P44">
            <v>-11490</v>
          </cell>
          <cell r="Q44" t="b">
            <v>1</v>
          </cell>
          <cell r="R44">
            <v>65591.350028879242</v>
          </cell>
        </row>
        <row r="45">
          <cell r="A45" t="str">
            <v>E0531</v>
          </cell>
          <cell r="B45" t="str">
            <v>Cambridge</v>
          </cell>
          <cell r="C45">
            <v>3738.8714500000001</v>
          </cell>
          <cell r="D45">
            <v>440.01906126496249</v>
          </cell>
          <cell r="E45">
            <v>213.72354404298179</v>
          </cell>
          <cell r="F45">
            <v>88.003812252992503</v>
          </cell>
          <cell r="G45">
            <v>12.571973178998929</v>
          </cell>
          <cell r="H45" t="str">
            <v>E0531</v>
          </cell>
          <cell r="I45">
            <v>440298</v>
          </cell>
          <cell r="J45">
            <v>-278.9387350375182</v>
          </cell>
          <cell r="K45" t="b">
            <v>1</v>
          </cell>
          <cell r="L45" t="str">
            <v>P</v>
          </cell>
          <cell r="M45" t="str">
            <v>E0531</v>
          </cell>
          <cell r="N45" t="str">
            <v>Cambridge</v>
          </cell>
          <cell r="O45">
            <v>201667</v>
          </cell>
          <cell r="P45">
            <v>-4782</v>
          </cell>
          <cell r="Q45" t="b">
            <v>1</v>
          </cell>
          <cell r="R45">
            <v>12056.544042981783</v>
          </cell>
        </row>
        <row r="46">
          <cell r="A46" t="str">
            <v>E5011</v>
          </cell>
          <cell r="B46" t="str">
            <v>Camden</v>
          </cell>
          <cell r="C46">
            <v>47844.050490000001</v>
          </cell>
          <cell r="D46">
            <v>5630.6547216870131</v>
          </cell>
          <cell r="E46">
            <v>2734.8894362479778</v>
          </cell>
          <cell r="F46">
            <v>1126.1309443374028</v>
          </cell>
          <cell r="G46">
            <v>160.87584919105751</v>
          </cell>
          <cell r="H46" t="str">
            <v>E5011</v>
          </cell>
          <cell r="I46">
            <v>4933861</v>
          </cell>
          <cell r="J46">
            <v>696793.72168701328</v>
          </cell>
          <cell r="K46" t="b">
            <v>1</v>
          </cell>
          <cell r="L46"/>
          <cell r="M46" t="str">
            <v>E5011</v>
          </cell>
          <cell r="N46" t="str">
            <v>Camden</v>
          </cell>
          <cell r="O46">
            <v>2691727</v>
          </cell>
          <cell r="P46">
            <v>-114870</v>
          </cell>
          <cell r="Q46" t="b">
            <v>1</v>
          </cell>
          <cell r="R46">
            <v>43162.436247977894</v>
          </cell>
        </row>
        <row r="47">
          <cell r="A47" t="str">
            <v>E3431</v>
          </cell>
          <cell r="B47" t="str">
            <v>Cannock Chase</v>
          </cell>
          <cell r="C47">
            <v>1126.3124499999999</v>
          </cell>
          <cell r="D47">
            <v>132.55308548787897</v>
          </cell>
          <cell r="E47">
            <v>64.382927236969792</v>
          </cell>
          <cell r="F47">
            <v>26.510617097575796</v>
          </cell>
          <cell r="G47">
            <v>3.7872310139393992</v>
          </cell>
          <cell r="H47" t="str">
            <v>E3431</v>
          </cell>
          <cell r="I47">
            <v>90454</v>
          </cell>
          <cell r="J47">
            <v>42099.085487878969</v>
          </cell>
          <cell r="K47" t="b">
            <v>1</v>
          </cell>
          <cell r="L47"/>
          <cell r="M47" t="str">
            <v>E3431</v>
          </cell>
          <cell r="N47" t="str">
            <v>Cannock Chase</v>
          </cell>
          <cell r="O47">
            <v>63726</v>
          </cell>
          <cell r="P47">
            <v>-4044</v>
          </cell>
          <cell r="Q47" t="b">
            <v>1</v>
          </cell>
          <cell r="R47">
            <v>656.92723696979374</v>
          </cell>
        </row>
        <row r="48">
          <cell r="A48" t="str">
            <v>E2232</v>
          </cell>
          <cell r="B48" t="str">
            <v>Canterbury</v>
          </cell>
          <cell r="C48">
            <v>3609.1728800000001</v>
          </cell>
          <cell r="D48">
            <v>424.75513904083579</v>
          </cell>
          <cell r="E48">
            <v>206.30963896269165</v>
          </cell>
          <cell r="F48">
            <v>84.951027808167154</v>
          </cell>
          <cell r="G48">
            <v>12.13586111545245</v>
          </cell>
          <cell r="H48" t="str">
            <v>E2232</v>
          </cell>
          <cell r="I48">
            <v>303595.05</v>
          </cell>
          <cell r="J48">
            <v>121160.0890408358</v>
          </cell>
          <cell r="K48" t="b">
            <v>1</v>
          </cell>
          <cell r="L48"/>
          <cell r="M48" t="str">
            <v>E2232</v>
          </cell>
          <cell r="N48" t="str">
            <v>Canterbury</v>
          </cell>
          <cell r="O48">
            <v>174774</v>
          </cell>
          <cell r="P48">
            <v>-2504</v>
          </cell>
          <cell r="Q48" t="b">
            <v>1</v>
          </cell>
          <cell r="R48">
            <v>31535.63896269165</v>
          </cell>
        </row>
        <row r="49">
          <cell r="A49" t="str">
            <v>E0933</v>
          </cell>
          <cell r="B49" t="str">
            <v>Carlisle</v>
          </cell>
          <cell r="C49">
            <v>1686.48323</v>
          </cell>
          <cell r="D49">
            <v>198.47827817233508</v>
          </cell>
          <cell r="E49">
            <v>96.403735112277047</v>
          </cell>
          <cell r="F49">
            <v>39.695655634467016</v>
          </cell>
          <cell r="G49">
            <v>5.6708079477810029</v>
          </cell>
          <cell r="H49" t="str">
            <v>E0933</v>
          </cell>
          <cell r="I49">
            <v>166235</v>
          </cell>
          <cell r="J49">
            <v>32243.278172335093</v>
          </cell>
          <cell r="K49" t="b">
            <v>1</v>
          </cell>
          <cell r="L49"/>
          <cell r="M49" t="str">
            <v>E0933</v>
          </cell>
          <cell r="N49" t="str">
            <v>Carlisle</v>
          </cell>
          <cell r="O49">
            <v>72418</v>
          </cell>
          <cell r="P49">
            <v>-2793</v>
          </cell>
          <cell r="Q49" t="b">
            <v>1</v>
          </cell>
          <cell r="R49">
            <v>23985.735112277049</v>
          </cell>
        </row>
        <row r="50">
          <cell r="A50" t="str">
            <v>E1534</v>
          </cell>
          <cell r="B50" t="str">
            <v>Castle Point</v>
          </cell>
          <cell r="C50">
            <v>904.37702000000002</v>
          </cell>
          <cell r="D50">
            <v>106.43402232243214</v>
          </cell>
          <cell r="E50">
            <v>51.696525128038466</v>
          </cell>
          <cell r="F50">
            <v>21.286804464486426</v>
          </cell>
          <cell r="G50">
            <v>3.040972066355204</v>
          </cell>
          <cell r="H50" t="str">
            <v>E1534</v>
          </cell>
          <cell r="I50">
            <v>39314</v>
          </cell>
          <cell r="J50">
            <v>67120.022322432138</v>
          </cell>
          <cell r="K50" t="b">
            <v>1</v>
          </cell>
          <cell r="L50"/>
          <cell r="M50" t="str">
            <v>E1534</v>
          </cell>
          <cell r="N50" t="str">
            <v>Castle Point</v>
          </cell>
          <cell r="O50">
            <v>17326</v>
          </cell>
          <cell r="P50">
            <v>-1207</v>
          </cell>
          <cell r="Q50" t="b">
            <v>1</v>
          </cell>
          <cell r="R50">
            <v>34370.525128038469</v>
          </cell>
        </row>
        <row r="51">
          <cell r="A51" t="str">
            <v>E0203</v>
          </cell>
          <cell r="B51" t="str">
            <v>Central Bedfordshire</v>
          </cell>
          <cell r="C51">
            <v>3112.5790200000001</v>
          </cell>
          <cell r="D51">
            <v>366.31216579896511</v>
          </cell>
          <cell r="E51">
            <v>177.92305195949734</v>
          </cell>
          <cell r="F51">
            <v>73.262433159793019</v>
          </cell>
          <cell r="G51">
            <v>10.466061879970432</v>
          </cell>
          <cell r="H51" t="str">
            <v>E0203</v>
          </cell>
          <cell r="I51">
            <v>322161</v>
          </cell>
          <cell r="J51">
            <v>44151.165798965085</v>
          </cell>
          <cell r="K51" t="b">
            <v>1</v>
          </cell>
          <cell r="L51"/>
          <cell r="M51" t="str">
            <v>E0203</v>
          </cell>
          <cell r="N51" t="str">
            <v>Central Bedfordshire UA</v>
          </cell>
          <cell r="O51">
            <v>167135</v>
          </cell>
          <cell r="P51">
            <v>-4123</v>
          </cell>
          <cell r="Q51" t="b">
            <v>1</v>
          </cell>
          <cell r="R51">
            <v>10788.05195949733</v>
          </cell>
        </row>
        <row r="52">
          <cell r="A52" t="str">
            <v>E2432</v>
          </cell>
          <cell r="B52" t="str">
            <v>Charnwood</v>
          </cell>
          <cell r="C52">
            <v>3998.9504500000003</v>
          </cell>
          <cell r="D52">
            <v>470.62715222640225</v>
          </cell>
          <cell r="E52">
            <v>228.59033108139539</v>
          </cell>
          <cell r="F52">
            <v>94.125430445280443</v>
          </cell>
          <cell r="G52">
            <v>13.446490063611492</v>
          </cell>
          <cell r="H52" t="str">
            <v>E2432</v>
          </cell>
          <cell r="I52">
            <v>392091</v>
          </cell>
          <cell r="J52">
            <v>78536.15222640225</v>
          </cell>
          <cell r="K52" t="b">
            <v>1</v>
          </cell>
          <cell r="L52"/>
          <cell r="M52" t="str">
            <v>E2432</v>
          </cell>
          <cell r="N52" t="str">
            <v>Charnwood</v>
          </cell>
          <cell r="O52">
            <v>185128</v>
          </cell>
          <cell r="P52">
            <v>55835</v>
          </cell>
          <cell r="Q52" t="b">
            <v>1</v>
          </cell>
          <cell r="R52">
            <v>43462.331081395387</v>
          </cell>
        </row>
        <row r="53">
          <cell r="A53" t="str">
            <v>E1535</v>
          </cell>
          <cell r="B53" t="str">
            <v>Chelmsford</v>
          </cell>
          <cell r="C53">
            <v>2308.77052</v>
          </cell>
          <cell r="D53">
            <v>271.71381805240173</v>
          </cell>
          <cell r="E53">
            <v>131.97528305402369</v>
          </cell>
          <cell r="F53">
            <v>54.342763610480347</v>
          </cell>
          <cell r="G53">
            <v>7.7632519443543355</v>
          </cell>
          <cell r="H53" t="str">
            <v>E1535</v>
          </cell>
          <cell r="I53">
            <v>271104</v>
          </cell>
          <cell r="J53">
            <v>609.81805240170797</v>
          </cell>
          <cell r="K53" t="b">
            <v>1</v>
          </cell>
          <cell r="L53" t="str">
            <v>P</v>
          </cell>
          <cell r="M53" t="str">
            <v>E1535</v>
          </cell>
          <cell r="N53" t="str">
            <v>Chelmsford</v>
          </cell>
          <cell r="O53">
            <v>131345</v>
          </cell>
          <cell r="P53">
            <v>-9237</v>
          </cell>
          <cell r="Q53" t="b">
            <v>1</v>
          </cell>
          <cell r="R53">
            <v>630.28305402369006</v>
          </cell>
        </row>
        <row r="54">
          <cell r="A54" t="str">
            <v>E1631</v>
          </cell>
          <cell r="B54" t="str">
            <v>Cheltenham</v>
          </cell>
          <cell r="C54">
            <v>2300.6576500000001</v>
          </cell>
          <cell r="D54">
            <v>270.75903330269739</v>
          </cell>
          <cell r="E54">
            <v>131.51153046131017</v>
          </cell>
          <cell r="F54">
            <v>54.151806660539485</v>
          </cell>
          <cell r="G54">
            <v>7.7359723800770697</v>
          </cell>
          <cell r="H54" t="str">
            <v>E1631</v>
          </cell>
          <cell r="I54">
            <v>236217</v>
          </cell>
          <cell r="J54">
            <v>34542.033302697411</v>
          </cell>
          <cell r="K54" t="b">
            <v>1</v>
          </cell>
          <cell r="L54"/>
          <cell r="M54" t="str">
            <v>E1631</v>
          </cell>
          <cell r="N54" t="str">
            <v>Cheltenham</v>
          </cell>
          <cell r="O54">
            <v>129953</v>
          </cell>
          <cell r="P54">
            <v>30635</v>
          </cell>
          <cell r="Q54" t="b">
            <v>1</v>
          </cell>
          <cell r="R54">
            <v>1558.5304613101762</v>
          </cell>
        </row>
        <row r="55">
          <cell r="A55" t="str">
            <v>E3131</v>
          </cell>
          <cell r="B55" t="str">
            <v>Cherwell</v>
          </cell>
          <cell r="C55">
            <v>6257.7426299999997</v>
          </cell>
          <cell r="D55">
            <v>736.45913600221206</v>
          </cell>
          <cell r="E55">
            <v>357.70872320107441</v>
          </cell>
          <cell r="F55">
            <v>147.29182720044241</v>
          </cell>
          <cell r="G55">
            <v>21.041689600063201</v>
          </cell>
          <cell r="H55" t="str">
            <v>E3131</v>
          </cell>
          <cell r="I55">
            <v>697593</v>
          </cell>
          <cell r="J55">
            <v>38866.136002212064</v>
          </cell>
          <cell r="K55" t="b">
            <v>1</v>
          </cell>
          <cell r="L55" t="str">
            <v>P</v>
          </cell>
          <cell r="M55" t="str">
            <v>E3131</v>
          </cell>
          <cell r="N55" t="str">
            <v>Cherwell</v>
          </cell>
          <cell r="O55">
            <v>336088</v>
          </cell>
          <cell r="P55">
            <v>13403</v>
          </cell>
          <cell r="Q55" t="b">
            <v>1</v>
          </cell>
          <cell r="R55">
            <v>21620.723201074405</v>
          </cell>
        </row>
        <row r="56">
          <cell r="A56" t="str">
            <v>E0603</v>
          </cell>
          <cell r="B56" t="str">
            <v>Cheshire East</v>
          </cell>
          <cell r="C56">
            <v>6428.3813399999999</v>
          </cell>
          <cell r="D56">
            <v>756.54120782355369</v>
          </cell>
          <cell r="E56">
            <v>367.46287237144043</v>
          </cell>
          <cell r="F56">
            <v>151.30824156471073</v>
          </cell>
          <cell r="G56">
            <v>21.615463080672964</v>
          </cell>
          <cell r="H56" t="str">
            <v>E0603</v>
          </cell>
          <cell r="I56">
            <v>749390</v>
          </cell>
          <cell r="J56">
            <v>7151.2078235537047</v>
          </cell>
          <cell r="K56" t="b">
            <v>1</v>
          </cell>
          <cell r="L56"/>
          <cell r="M56" t="str">
            <v>E0603</v>
          </cell>
          <cell r="N56" t="str">
            <v>Cheshire East UA</v>
          </cell>
          <cell r="O56">
            <v>357578</v>
          </cell>
          <cell r="P56">
            <v>-6010</v>
          </cell>
          <cell r="Q56" t="b">
            <v>1</v>
          </cell>
          <cell r="R56">
            <v>9884.8723714404041</v>
          </cell>
        </row>
        <row r="57">
          <cell r="A57" t="str">
            <v>E0604</v>
          </cell>
          <cell r="B57" t="str">
            <v>Cheshire West &amp; Chester</v>
          </cell>
          <cell r="C57">
            <v>7677.5513200000005</v>
          </cell>
          <cell r="D57">
            <v>903.55310949243096</v>
          </cell>
          <cell r="E57">
            <v>438.86865318203786</v>
          </cell>
          <cell r="F57">
            <v>180.71062189848618</v>
          </cell>
          <cell r="G57">
            <v>25.815803128355171</v>
          </cell>
          <cell r="H57" t="str">
            <v>E0604</v>
          </cell>
          <cell r="I57">
            <v>895689</v>
          </cell>
          <cell r="J57">
            <v>7864.1094924309291</v>
          </cell>
          <cell r="K57" t="b">
            <v>1</v>
          </cell>
          <cell r="L57"/>
          <cell r="M57" t="str">
            <v>E0604</v>
          </cell>
          <cell r="N57" t="str">
            <v>Cheshire West and Chester UA</v>
          </cell>
          <cell r="O57">
            <v>452209</v>
          </cell>
          <cell r="P57">
            <v>1472</v>
          </cell>
          <cell r="Q57" t="b">
            <v>1</v>
          </cell>
          <cell r="R57">
            <v>-13340.346817962127</v>
          </cell>
        </row>
        <row r="58">
          <cell r="A58" t="str">
            <v>E1033</v>
          </cell>
          <cell r="B58" t="str">
            <v>Chesterfield</v>
          </cell>
          <cell r="C58">
            <v>2659.2239300000001</v>
          </cell>
          <cell r="D58">
            <v>312.95786255821241</v>
          </cell>
          <cell r="E58">
            <v>152.00810467113178</v>
          </cell>
          <cell r="F58">
            <v>62.591572511642489</v>
          </cell>
          <cell r="G58">
            <v>8.9416532159489268</v>
          </cell>
          <cell r="H58" t="str">
            <v>E1033</v>
          </cell>
          <cell r="I58">
            <v>287717</v>
          </cell>
          <cell r="J58">
            <v>25240.862558212422</v>
          </cell>
          <cell r="K58" t="b">
            <v>1</v>
          </cell>
          <cell r="L58"/>
          <cell r="M58" t="str">
            <v>E1033</v>
          </cell>
          <cell r="N58" t="str">
            <v>Chesterfield</v>
          </cell>
          <cell r="O58">
            <v>130479</v>
          </cell>
          <cell r="P58">
            <v>-2736</v>
          </cell>
          <cell r="Q58" t="b">
            <v>1</v>
          </cell>
          <cell r="R58">
            <v>21529.104671131761</v>
          </cell>
        </row>
        <row r="59">
          <cell r="A59" t="str">
            <v>E3833</v>
          </cell>
          <cell r="B59" t="str">
            <v>Chichester</v>
          </cell>
          <cell r="C59">
            <v>3895.4388199999999</v>
          </cell>
          <cell r="D59">
            <v>458.44510989846765</v>
          </cell>
          <cell r="E59">
            <v>222.67333909354144</v>
          </cell>
          <cell r="F59">
            <v>91.689021979693521</v>
          </cell>
          <cell r="G59">
            <v>13.098431711384791</v>
          </cell>
          <cell r="H59" t="str">
            <v>E3833</v>
          </cell>
          <cell r="I59">
            <v>272181</v>
          </cell>
          <cell r="J59">
            <v>186264.10989846766</v>
          </cell>
          <cell r="K59" t="b">
            <v>1</v>
          </cell>
          <cell r="L59"/>
          <cell r="M59" t="str">
            <v>E3833</v>
          </cell>
          <cell r="N59" t="str">
            <v>Chichester</v>
          </cell>
          <cell r="O59">
            <v>218192</v>
          </cell>
          <cell r="P59">
            <v>22195</v>
          </cell>
          <cell r="Q59" t="b">
            <v>1</v>
          </cell>
          <cell r="R59">
            <v>4481.3390935414354</v>
          </cell>
        </row>
        <row r="60">
          <cell r="A60" t="str">
            <v>E0432</v>
          </cell>
          <cell r="B60" t="str">
            <v>Chiltern</v>
          </cell>
          <cell r="C60">
            <v>1664.9342099999999</v>
          </cell>
          <cell r="D60">
            <v>195.94222426452291</v>
          </cell>
          <cell r="E60">
            <v>95.171937499911124</v>
          </cell>
          <cell r="F60">
            <v>39.188444852904574</v>
          </cell>
          <cell r="G60">
            <v>5.5983492647006541</v>
          </cell>
          <cell r="H60" t="str">
            <v>E0432</v>
          </cell>
          <cell r="I60">
            <v>167909</v>
          </cell>
          <cell r="J60">
            <v>28033.224264522898</v>
          </cell>
          <cell r="K60" t="b">
            <v>1</v>
          </cell>
          <cell r="L60"/>
          <cell r="M60" t="str">
            <v>E0432</v>
          </cell>
          <cell r="N60" t="str">
            <v>Chiltern</v>
          </cell>
          <cell r="O60">
            <v>95632.66</v>
          </cell>
          <cell r="P60">
            <v>-1945.51</v>
          </cell>
          <cell r="Q60" t="b">
            <v>1</v>
          </cell>
          <cell r="R60">
            <v>-460.72250008888659</v>
          </cell>
        </row>
        <row r="61">
          <cell r="A61" t="str">
            <v>E2334</v>
          </cell>
          <cell r="B61" t="str">
            <v>Chorley</v>
          </cell>
          <cell r="C61">
            <v>1010.49926</v>
          </cell>
          <cell r="D61">
            <v>118.9233012528792</v>
          </cell>
          <cell r="E61">
            <v>57.762746322827041</v>
          </cell>
          <cell r="F61">
            <v>23.784660250575843</v>
          </cell>
          <cell r="G61">
            <v>3.3978086072251199</v>
          </cell>
          <cell r="H61" t="str">
            <v>E2334</v>
          </cell>
          <cell r="I61">
            <v>107104</v>
          </cell>
          <cell r="J61">
            <v>11819.301252879202</v>
          </cell>
          <cell r="K61" t="b">
            <v>1</v>
          </cell>
          <cell r="L61"/>
          <cell r="M61" t="str">
            <v>E2334</v>
          </cell>
          <cell r="N61" t="str">
            <v>Chorley</v>
          </cell>
          <cell r="O61">
            <v>50810</v>
          </cell>
          <cell r="P61">
            <v>-59</v>
          </cell>
          <cell r="Q61" t="b">
            <v>1</v>
          </cell>
          <cell r="R61">
            <v>6952.7463228270426</v>
          </cell>
        </row>
        <row r="62">
          <cell r="A62" t="str">
            <v>E5010</v>
          </cell>
          <cell r="B62" t="str">
            <v>City of London</v>
          </cell>
          <cell r="C62">
            <v>47082.510280000002</v>
          </cell>
          <cell r="D62">
            <v>5541.0308304136925</v>
          </cell>
          <cell r="E62">
            <v>2691.3578319152221</v>
          </cell>
          <cell r="F62">
            <v>1108.2061660827385</v>
          </cell>
          <cell r="G62">
            <v>158.31516658324836</v>
          </cell>
          <cell r="H62" t="str">
            <v>E5010</v>
          </cell>
          <cell r="I62">
            <v>5443893</v>
          </cell>
          <cell r="J62">
            <v>97137.830413692631</v>
          </cell>
          <cell r="K62" t="b">
            <v>1</v>
          </cell>
          <cell r="L62"/>
          <cell r="M62" t="str">
            <v>E5010</v>
          </cell>
          <cell r="N62" t="str">
            <v>City of London</v>
          </cell>
          <cell r="O62">
            <v>2687680</v>
          </cell>
          <cell r="P62">
            <v>24000</v>
          </cell>
          <cell r="Q62" t="b">
            <v>1</v>
          </cell>
          <cell r="R62">
            <v>3677.8319152221084</v>
          </cell>
        </row>
        <row r="63">
          <cell r="A63" t="str">
            <v>E1536</v>
          </cell>
          <cell r="B63" t="str">
            <v>Colchester</v>
          </cell>
          <cell r="C63">
            <v>2529.09762</v>
          </cell>
          <cell r="D63">
            <v>297.64360061104821</v>
          </cell>
          <cell r="E63">
            <v>144.56974886822343</v>
          </cell>
          <cell r="F63">
            <v>59.528720122209648</v>
          </cell>
          <cell r="G63">
            <v>8.5041028746013776</v>
          </cell>
          <cell r="H63" t="str">
            <v>E1536</v>
          </cell>
          <cell r="I63">
            <v>291500</v>
          </cell>
          <cell r="J63">
            <v>6143.6006110482267</v>
          </cell>
          <cell r="K63" t="b">
            <v>1</v>
          </cell>
          <cell r="L63"/>
          <cell r="M63" t="str">
            <v>E1536</v>
          </cell>
          <cell r="N63" t="str">
            <v>Colchester</v>
          </cell>
          <cell r="O63">
            <v>145000</v>
          </cell>
          <cell r="P63">
            <v>-18310</v>
          </cell>
          <cell r="Q63" t="b">
            <v>1</v>
          </cell>
          <cell r="R63">
            <v>-430.25113177657477</v>
          </cell>
        </row>
        <row r="64">
          <cell r="A64" t="str">
            <v>E0934</v>
          </cell>
          <cell r="B64" t="str">
            <v>Copeland</v>
          </cell>
          <cell r="C64">
            <v>1699.69633</v>
          </cell>
          <cell r="D64">
            <v>200.03329709613365</v>
          </cell>
          <cell r="E64">
            <v>97.159030018122053</v>
          </cell>
          <cell r="F64">
            <v>40.006659419226729</v>
          </cell>
          <cell r="G64">
            <v>5.7152370598895335</v>
          </cell>
          <cell r="H64" t="str">
            <v>E0934</v>
          </cell>
          <cell r="I64">
            <v>179426</v>
          </cell>
          <cell r="J64">
            <v>20607.29709613364</v>
          </cell>
          <cell r="K64" t="b">
            <v>1</v>
          </cell>
          <cell r="L64" t="str">
            <v>P</v>
          </cell>
          <cell r="M64" t="str">
            <v>E0934</v>
          </cell>
          <cell r="N64" t="str">
            <v>Copeland</v>
          </cell>
          <cell r="O64">
            <v>94819</v>
          </cell>
          <cell r="P64">
            <v>-7863</v>
          </cell>
          <cell r="Q64" t="b">
            <v>1</v>
          </cell>
          <cell r="R64">
            <v>2340.0300181220518</v>
          </cell>
        </row>
        <row r="65">
          <cell r="A65" t="str">
            <v>E2831</v>
          </cell>
          <cell r="B65" t="str">
            <v>Corby</v>
          </cell>
          <cell r="C65">
            <v>989.38850000000002</v>
          </cell>
          <cell r="D65">
            <v>116.43882514236999</v>
          </cell>
          <cell r="E65">
            <v>56.556000783436858</v>
          </cell>
          <cell r="F65">
            <v>23.287765028474002</v>
          </cell>
          <cell r="G65">
            <v>3.3268235754962858</v>
          </cell>
          <cell r="H65" t="str">
            <v>E2831</v>
          </cell>
          <cell r="I65">
            <v>25227</v>
          </cell>
          <cell r="J65">
            <v>91211.825142369999</v>
          </cell>
          <cell r="K65" t="b">
            <v>1</v>
          </cell>
          <cell r="L65" t="str">
            <v>P</v>
          </cell>
          <cell r="M65" t="str">
            <v>E2831</v>
          </cell>
          <cell r="N65" t="str">
            <v>Corby</v>
          </cell>
          <cell r="O65">
            <v>0</v>
          </cell>
          <cell r="P65">
            <v>0</v>
          </cell>
          <cell r="Q65" t="b">
            <v>1</v>
          </cell>
          <cell r="R65">
            <v>56556.000783436859</v>
          </cell>
        </row>
        <row r="66">
          <cell r="A66" t="str">
            <v>E0801</v>
          </cell>
          <cell r="B66" t="str">
            <v>Cornwall</v>
          </cell>
          <cell r="C66">
            <v>13483.87377</v>
          </cell>
          <cell r="D66">
            <v>1586.8856572992502</v>
          </cell>
          <cell r="E66">
            <v>770.77303354535002</v>
          </cell>
          <cell r="F66">
            <v>317.37713145985003</v>
          </cell>
          <cell r="G66">
            <v>45.339590208550007</v>
          </cell>
          <cell r="H66" t="str">
            <v>E0801</v>
          </cell>
          <cell r="I66">
            <v>1390434</v>
          </cell>
          <cell r="J66">
            <v>196451.65729925013</v>
          </cell>
          <cell r="K66" t="b">
            <v>1</v>
          </cell>
          <cell r="L66"/>
          <cell r="M66" t="str">
            <v>E0801</v>
          </cell>
          <cell r="N66" t="str">
            <v>Cornwall UA</v>
          </cell>
          <cell r="O66">
            <v>742977</v>
          </cell>
          <cell r="P66">
            <v>139211</v>
          </cell>
          <cell r="Q66" t="b">
            <v>1</v>
          </cell>
          <cell r="R66">
            <v>27796.033545350074</v>
          </cell>
        </row>
        <row r="67">
          <cell r="A67" t="str">
            <v>E1632</v>
          </cell>
          <cell r="B67" t="str">
            <v>Cotswold</v>
          </cell>
          <cell r="C67">
            <v>3138.8824</v>
          </cell>
          <cell r="D67">
            <v>369.40774924719926</v>
          </cell>
          <cell r="E67">
            <v>179.42662106292536</v>
          </cell>
          <cell r="F67">
            <v>73.88154984943985</v>
          </cell>
          <cell r="G67">
            <v>10.554507121348552</v>
          </cell>
          <cell r="H67" t="str">
            <v>E1632</v>
          </cell>
          <cell r="I67">
            <v>367692</v>
          </cell>
          <cell r="J67">
            <v>1715.7492471992737</v>
          </cell>
          <cell r="K67" t="b">
            <v>1</v>
          </cell>
          <cell r="L67"/>
          <cell r="M67" t="str">
            <v>E1632</v>
          </cell>
          <cell r="N67" t="str">
            <v>Cotswold</v>
          </cell>
          <cell r="O67">
            <v>177963</v>
          </cell>
          <cell r="P67">
            <v>-3511</v>
          </cell>
          <cell r="Q67" t="b">
            <v>1</v>
          </cell>
          <cell r="R67">
            <v>1463.6210629253765</v>
          </cell>
        </row>
        <row r="68">
          <cell r="A68" t="str">
            <v>E4602</v>
          </cell>
          <cell r="B68" t="str">
            <v>Coventry</v>
          </cell>
          <cell r="C68">
            <v>3586.4023500000003</v>
          </cell>
          <cell r="D68">
            <v>422.07532846989307</v>
          </cell>
          <cell r="E68">
            <v>205.00801668537665</v>
          </cell>
          <cell r="F68">
            <v>84.415065693978633</v>
          </cell>
          <cell r="G68">
            <v>12.059295099139803</v>
          </cell>
          <cell r="H68" t="str">
            <v>E4602</v>
          </cell>
          <cell r="I68">
            <v>348141</v>
          </cell>
          <cell r="J68">
            <v>73934.32846989308</v>
          </cell>
          <cell r="K68" t="b">
            <v>1</v>
          </cell>
          <cell r="L68"/>
          <cell r="M68" t="str">
            <v>E4602</v>
          </cell>
          <cell r="N68" t="str">
            <v>Coventry</v>
          </cell>
          <cell r="O68">
            <v>186852</v>
          </cell>
          <cell r="P68">
            <v>-5829</v>
          </cell>
          <cell r="Q68" t="b">
            <v>1</v>
          </cell>
          <cell r="R68">
            <v>18156.016685376642</v>
          </cell>
        </row>
        <row r="69">
          <cell r="A69" t="str">
            <v>E2731</v>
          </cell>
          <cell r="B69" t="str">
            <v>Craven</v>
          </cell>
          <cell r="C69">
            <v>1413.6208200000001</v>
          </cell>
          <cell r="D69">
            <v>166.36573750108647</v>
          </cell>
          <cell r="E69">
            <v>80.806215357670581</v>
          </cell>
          <cell r="F69">
            <v>33.273147500217299</v>
          </cell>
          <cell r="G69">
            <v>4.7533067857453277</v>
          </cell>
          <cell r="H69" t="str">
            <v>E2731</v>
          </cell>
          <cell r="I69">
            <v>119864</v>
          </cell>
          <cell r="J69">
            <v>46501.737501086463</v>
          </cell>
          <cell r="K69" t="b">
            <v>1</v>
          </cell>
          <cell r="L69"/>
          <cell r="M69" t="str">
            <v>E2731</v>
          </cell>
          <cell r="N69" t="str">
            <v>Craven</v>
          </cell>
          <cell r="O69">
            <v>72733</v>
          </cell>
          <cell r="P69">
            <v>0</v>
          </cell>
          <cell r="Q69" t="b">
            <v>1</v>
          </cell>
          <cell r="R69">
            <v>8073.215357670575</v>
          </cell>
        </row>
        <row r="70">
          <cell r="A70" t="str">
            <v>E3834</v>
          </cell>
          <cell r="B70" t="str">
            <v>Crawley</v>
          </cell>
          <cell r="C70">
            <v>2826.6564100000001</v>
          </cell>
          <cell r="D70">
            <v>332.66260064832909</v>
          </cell>
          <cell r="E70">
            <v>161.57897745775983</v>
          </cell>
          <cell r="F70">
            <v>66.532520129665826</v>
          </cell>
          <cell r="G70">
            <v>9.5046457328094025</v>
          </cell>
          <cell r="H70" t="str">
            <v>E3834</v>
          </cell>
          <cell r="I70">
            <v>180513</v>
          </cell>
          <cell r="J70">
            <v>152149.60064832907</v>
          </cell>
          <cell r="K70" t="b">
            <v>1</v>
          </cell>
          <cell r="L70"/>
          <cell r="M70" t="str">
            <v>E3834</v>
          </cell>
          <cell r="N70" t="str">
            <v>Crawley</v>
          </cell>
          <cell r="O70">
            <v>82785</v>
          </cell>
          <cell r="P70">
            <v>-15461</v>
          </cell>
          <cell r="Q70" t="b">
            <v>1</v>
          </cell>
          <cell r="R70">
            <v>78793.977457759844</v>
          </cell>
        </row>
        <row r="71">
          <cell r="A71" t="str">
            <v>E5035</v>
          </cell>
          <cell r="B71" t="str">
            <v>Croydon</v>
          </cell>
          <cell r="C71">
            <v>15215.553230000001</v>
          </cell>
          <cell r="D71">
            <v>1790.6829743749731</v>
          </cell>
          <cell r="E71">
            <v>869.76030183927264</v>
          </cell>
          <cell r="F71">
            <v>358.13659487499461</v>
          </cell>
          <cell r="G71">
            <v>51.1623706964278</v>
          </cell>
          <cell r="H71" t="str">
            <v>E5035</v>
          </cell>
          <cell r="I71">
            <v>1621670</v>
          </cell>
          <cell r="J71">
            <v>169012.97437497322</v>
          </cell>
          <cell r="K71" t="b">
            <v>1</v>
          </cell>
          <cell r="L71"/>
          <cell r="M71" t="str">
            <v>E5035</v>
          </cell>
          <cell r="N71" t="str">
            <v>Croydon</v>
          </cell>
          <cell r="O71">
            <v>863850</v>
          </cell>
          <cell r="P71">
            <v>-49796</v>
          </cell>
          <cell r="Q71" t="b">
            <v>1</v>
          </cell>
          <cell r="R71">
            <v>5910.301839272608</v>
          </cell>
        </row>
        <row r="72">
          <cell r="A72" t="str">
            <v>E1932</v>
          </cell>
          <cell r="B72" t="str">
            <v>Dacorum</v>
          </cell>
          <cell r="C72">
            <v>3245.8801200000003</v>
          </cell>
          <cell r="D72">
            <v>382.00006137707777</v>
          </cell>
          <cell r="E72">
            <v>185.54288695458064</v>
          </cell>
          <cell r="F72">
            <v>76.400012275415563</v>
          </cell>
          <cell r="G72">
            <v>10.914287467916509</v>
          </cell>
          <cell r="H72" t="str">
            <v>E1932</v>
          </cell>
          <cell r="I72">
            <v>318488</v>
          </cell>
          <cell r="J72">
            <v>63512.061377077771</v>
          </cell>
          <cell r="K72" t="b">
            <v>1</v>
          </cell>
          <cell r="L72"/>
          <cell r="M72" t="str">
            <v>E1932</v>
          </cell>
          <cell r="N72" t="str">
            <v>Dacorum</v>
          </cell>
          <cell r="O72">
            <v>176482</v>
          </cell>
          <cell r="P72">
            <v>-2700.26</v>
          </cell>
          <cell r="Q72" t="b">
            <v>1</v>
          </cell>
          <cell r="R72">
            <v>9060.8869545806374</v>
          </cell>
        </row>
        <row r="73">
          <cell r="A73" t="str">
            <v>E1301</v>
          </cell>
          <cell r="B73" t="str">
            <v>Darlington</v>
          </cell>
          <cell r="C73">
            <v>1134.1321799999998</v>
          </cell>
          <cell r="D73">
            <v>133.47337127463567</v>
          </cell>
          <cell r="E73">
            <v>64.829923190537329</v>
          </cell>
          <cell r="F73">
            <v>26.694674254927133</v>
          </cell>
          <cell r="G73">
            <v>3.8135248935610195</v>
          </cell>
          <cell r="H73" t="str">
            <v>E1301</v>
          </cell>
          <cell r="I73">
            <v>134382</v>
          </cell>
          <cell r="J73">
            <v>-908.62872536433861</v>
          </cell>
          <cell r="K73" t="b">
            <v>1</v>
          </cell>
          <cell r="L73"/>
          <cell r="M73" t="str">
            <v>E1301</v>
          </cell>
          <cell r="N73" t="str">
            <v>Darlington</v>
          </cell>
          <cell r="O73">
            <v>171081</v>
          </cell>
          <cell r="P73">
            <v>-8941</v>
          </cell>
          <cell r="Q73" t="b">
            <v>1</v>
          </cell>
          <cell r="R73">
            <v>-106251.07680946267</v>
          </cell>
        </row>
        <row r="74">
          <cell r="A74" t="str">
            <v>E2233</v>
          </cell>
          <cell r="B74" t="str">
            <v>Dartford</v>
          </cell>
          <cell r="C74">
            <v>1953.0783899999999</v>
          </cell>
          <cell r="D74">
            <v>229.85324080737902</v>
          </cell>
          <cell r="E74">
            <v>111.6430026778698</v>
          </cell>
          <cell r="F74">
            <v>45.9706481614758</v>
          </cell>
          <cell r="G74">
            <v>6.5672354516394007</v>
          </cell>
          <cell r="H74" t="str">
            <v>E2233</v>
          </cell>
          <cell r="I74">
            <v>210029</v>
          </cell>
          <cell r="J74">
            <v>19824.240807379014</v>
          </cell>
          <cell r="K74" t="b">
            <v>1</v>
          </cell>
          <cell r="L74"/>
          <cell r="M74" t="str">
            <v>E2233</v>
          </cell>
          <cell r="N74" t="str">
            <v>Dartford</v>
          </cell>
          <cell r="O74">
            <v>108640</v>
          </cell>
          <cell r="P74">
            <v>-2154</v>
          </cell>
          <cell r="Q74" t="b">
            <v>1</v>
          </cell>
          <cell r="R74">
            <v>3003.0026778698084</v>
          </cell>
        </row>
        <row r="75">
          <cell r="A75" t="str">
            <v>E2832</v>
          </cell>
          <cell r="B75" t="str">
            <v>Daventry</v>
          </cell>
          <cell r="C75">
            <v>781.88632999999993</v>
          </cell>
          <cell r="D75">
            <v>100</v>
          </cell>
          <cell r="E75">
            <v>44.694641075814573</v>
          </cell>
          <cell r="F75">
            <v>18.403675737100119</v>
          </cell>
          <cell r="G75">
            <v>2.6290965338714454</v>
          </cell>
          <cell r="H75" t="str">
            <v>E2832</v>
          </cell>
          <cell r="I75">
            <v>98770</v>
          </cell>
          <cell r="J75">
            <v>1230</v>
          </cell>
          <cell r="K75" t="b">
            <v>1</v>
          </cell>
          <cell r="L75"/>
          <cell r="M75" t="str">
            <v>E2832</v>
          </cell>
          <cell r="N75" t="str">
            <v>Daventry</v>
          </cell>
          <cell r="O75">
            <v>47826</v>
          </cell>
          <cell r="P75">
            <v>-2838</v>
          </cell>
          <cell r="Q75" t="b">
            <v>1</v>
          </cell>
          <cell r="R75">
            <v>-3131.3589241854279</v>
          </cell>
        </row>
        <row r="76">
          <cell r="A76" t="str">
            <v>E1001</v>
          </cell>
          <cell r="B76" t="str">
            <v>Derby</v>
          </cell>
          <cell r="C76">
            <v>4439.3106500000004</v>
          </cell>
          <cell r="D76">
            <v>522.45211716935353</v>
          </cell>
          <cell r="E76">
            <v>253.76245691082886</v>
          </cell>
          <cell r="F76">
            <v>104.4904234338707</v>
          </cell>
          <cell r="G76">
            <v>14.927203347695816</v>
          </cell>
          <cell r="H76" t="str">
            <v>E1001</v>
          </cell>
          <cell r="I76">
            <v>457323</v>
          </cell>
          <cell r="J76">
            <v>65129.117169353529</v>
          </cell>
          <cell r="K76" t="b">
            <v>1</v>
          </cell>
          <cell r="L76"/>
          <cell r="M76" t="str">
            <v>E1001</v>
          </cell>
          <cell r="N76" t="str">
            <v>Derby</v>
          </cell>
          <cell r="O76">
            <v>162618</v>
          </cell>
          <cell r="P76">
            <v>-15180</v>
          </cell>
          <cell r="Q76" t="b">
            <v>1</v>
          </cell>
          <cell r="R76">
            <v>91144.456910828856</v>
          </cell>
        </row>
        <row r="77">
          <cell r="A77" t="str">
            <v>E1035</v>
          </cell>
          <cell r="B77" t="str">
            <v>Derbyshire Dales</v>
          </cell>
          <cell r="C77">
            <v>3186.0562599999998</v>
          </cell>
          <cell r="D77">
            <v>374.95953081311671</v>
          </cell>
          <cell r="E77">
            <v>182.12320068065668</v>
          </cell>
          <cell r="F77">
            <v>74.991906162623337</v>
          </cell>
          <cell r="G77">
            <v>10.713129451803333</v>
          </cell>
          <cell r="H77" t="str">
            <v>E1035</v>
          </cell>
          <cell r="I77">
            <v>309440</v>
          </cell>
          <cell r="J77">
            <v>65519.530813116697</v>
          </cell>
          <cell r="K77" t="b">
            <v>1</v>
          </cell>
          <cell r="L77"/>
          <cell r="M77" t="str">
            <v>E1035</v>
          </cell>
          <cell r="N77" t="str">
            <v>Derbyshire Dales</v>
          </cell>
          <cell r="O77">
            <v>174055</v>
          </cell>
          <cell r="P77">
            <v>-1078</v>
          </cell>
          <cell r="Q77" t="b">
            <v>1</v>
          </cell>
          <cell r="R77">
            <v>8068.2006806566787</v>
          </cell>
        </row>
        <row r="78">
          <cell r="A78" t="str">
            <v>E4402</v>
          </cell>
          <cell r="B78" t="str">
            <v>Doncaster</v>
          </cell>
          <cell r="C78">
            <v>3935.3200200000001</v>
          </cell>
          <cell r="D78">
            <v>463.13863531671126</v>
          </cell>
          <cell r="E78">
            <v>224.95305143954548</v>
          </cell>
          <cell r="F78">
            <v>92.627727063342263</v>
          </cell>
          <cell r="G78">
            <v>13.232532437620323</v>
          </cell>
          <cell r="H78" t="str">
            <v>E4402</v>
          </cell>
          <cell r="I78">
            <v>209578</v>
          </cell>
          <cell r="J78">
            <v>253560.63531671127</v>
          </cell>
          <cell r="K78" t="b">
            <v>1</v>
          </cell>
          <cell r="L78"/>
          <cell r="M78" t="str">
            <v>E4402</v>
          </cell>
          <cell r="N78" t="str">
            <v>Doncaster</v>
          </cell>
          <cell r="O78">
            <v>224937</v>
          </cell>
          <cell r="P78">
            <v>3894</v>
          </cell>
          <cell r="Q78" t="b">
            <v>1</v>
          </cell>
          <cell r="R78">
            <v>16.051439545466565</v>
          </cell>
        </row>
        <row r="79">
          <cell r="A79" t="str">
            <v>E1203</v>
          </cell>
          <cell r="B79" t="str">
            <v>Dorset Council</v>
          </cell>
          <cell r="C79">
            <v>10319.916579999999</v>
          </cell>
          <cell r="D79">
            <v>1214.5269144956353</v>
          </cell>
          <cell r="E79">
            <v>589.91307275502288</v>
          </cell>
          <cell r="F79">
            <v>242.90538289912706</v>
          </cell>
          <cell r="G79">
            <v>34.700768985589576</v>
          </cell>
          <cell r="H79"/>
          <cell r="I79">
            <v>1189737</v>
          </cell>
          <cell r="J79">
            <v>24789.914495635312</v>
          </cell>
          <cell r="K79"/>
          <cell r="L79"/>
          <cell r="M79"/>
          <cell r="N79"/>
          <cell r="O79">
            <v>568521</v>
          </cell>
          <cell r="P79">
            <v>-45278</v>
          </cell>
          <cell r="Q79"/>
          <cell r="R79">
            <v>21392.072755022862</v>
          </cell>
        </row>
        <row r="80">
          <cell r="A80" t="str">
            <v>E2234</v>
          </cell>
          <cell r="B80" t="str">
            <v>Dover</v>
          </cell>
          <cell r="C80">
            <v>1974.48991</v>
          </cell>
          <cell r="D80">
            <v>232.37311266086462</v>
          </cell>
          <cell r="E80">
            <v>112.86694043527712</v>
          </cell>
          <cell r="F80">
            <v>46.47462253217293</v>
          </cell>
          <cell r="G80">
            <v>6.6392317903104177</v>
          </cell>
          <cell r="H80" t="str">
            <v>E2234</v>
          </cell>
          <cell r="I80">
            <v>99292</v>
          </cell>
          <cell r="J80">
            <v>133081.11266086463</v>
          </cell>
          <cell r="K80" t="b">
            <v>1</v>
          </cell>
          <cell r="L80"/>
          <cell r="M80" t="str">
            <v>E2234</v>
          </cell>
          <cell r="N80" t="str">
            <v>Dover</v>
          </cell>
          <cell r="O80">
            <v>96206</v>
          </cell>
          <cell r="P80">
            <v>-1507</v>
          </cell>
          <cell r="Q80" t="b">
            <v>1</v>
          </cell>
          <cell r="R80">
            <v>16660.940435277109</v>
          </cell>
        </row>
        <row r="81">
          <cell r="A81" t="str">
            <v>E4603</v>
          </cell>
          <cell r="B81" t="str">
            <v>Dudley</v>
          </cell>
          <cell r="C81">
            <v>2991.69319</v>
          </cell>
          <cell r="D81">
            <v>352.08539439262648</v>
          </cell>
          <cell r="E81">
            <v>171.01290584784715</v>
          </cell>
          <cell r="F81">
            <v>70.417078878525302</v>
          </cell>
          <cell r="G81">
            <v>10.059582696932184</v>
          </cell>
          <cell r="H81" t="str">
            <v>E4603</v>
          </cell>
          <cell r="I81">
            <v>228202</v>
          </cell>
          <cell r="J81">
            <v>123883.39439262648</v>
          </cell>
          <cell r="K81" t="b">
            <v>1</v>
          </cell>
          <cell r="L81"/>
          <cell r="M81" t="str">
            <v>E4603</v>
          </cell>
          <cell r="N81" t="str">
            <v>Dudley</v>
          </cell>
          <cell r="O81">
            <v>162431</v>
          </cell>
          <cell r="P81">
            <v>0</v>
          </cell>
          <cell r="Q81" t="b">
            <v>1</v>
          </cell>
          <cell r="R81">
            <v>8581.9058478471416</v>
          </cell>
        </row>
        <row r="82">
          <cell r="A82" t="str">
            <v>E1302</v>
          </cell>
          <cell r="B82" t="str">
            <v>Durham</v>
          </cell>
          <cell r="C82">
            <v>5629.7049500000003</v>
          </cell>
          <cell r="D82">
            <v>662.54684613393499</v>
          </cell>
          <cell r="E82">
            <v>321.80846812219704</v>
          </cell>
          <cell r="F82">
            <v>132.50936922678702</v>
          </cell>
          <cell r="G82">
            <v>18.929909889541001</v>
          </cell>
          <cell r="H82" t="str">
            <v>E1302</v>
          </cell>
          <cell r="I82">
            <v>669427</v>
          </cell>
          <cell r="J82">
            <v>-6880.1538660649676</v>
          </cell>
          <cell r="K82" t="b">
            <v>1</v>
          </cell>
          <cell r="L82"/>
          <cell r="M82" t="str">
            <v>E1302</v>
          </cell>
          <cell r="N82" t="str">
            <v>Durham UA</v>
          </cell>
          <cell r="O82">
            <v>334548</v>
          </cell>
          <cell r="P82">
            <v>-2861</v>
          </cell>
          <cell r="Q82" t="b">
            <v>1</v>
          </cell>
          <cell r="R82">
            <v>-12739.531877802976</v>
          </cell>
        </row>
        <row r="83">
          <cell r="A83" t="str">
            <v>E5036</v>
          </cell>
          <cell r="B83" t="str">
            <v>Ealing</v>
          </cell>
          <cell r="C83">
            <v>12578.36426</v>
          </cell>
          <cell r="D83">
            <v>1480.3183548698778</v>
          </cell>
          <cell r="E83">
            <v>719.0117723653691</v>
          </cell>
          <cell r="F83">
            <v>296.06367097397555</v>
          </cell>
          <cell r="G83">
            <v>42.294810139139365</v>
          </cell>
          <cell r="H83" t="str">
            <v>E5036</v>
          </cell>
          <cell r="I83">
            <v>1479700</v>
          </cell>
          <cell r="J83">
            <v>618.35486987768672</v>
          </cell>
          <cell r="K83" t="b">
            <v>1</v>
          </cell>
          <cell r="L83" t="str">
            <v>P</v>
          </cell>
          <cell r="M83" t="str">
            <v>E5036</v>
          </cell>
          <cell r="N83" t="str">
            <v>Ealing</v>
          </cell>
          <cell r="O83">
            <v>640049</v>
          </cell>
          <cell r="P83">
            <v>-31914</v>
          </cell>
          <cell r="Q83" t="b">
            <v>1</v>
          </cell>
          <cell r="R83">
            <v>78962.772365369136</v>
          </cell>
        </row>
        <row r="84">
          <cell r="A84" t="str">
            <v>E0532</v>
          </cell>
          <cell r="B84" t="str">
            <v>East Cambridgeshire</v>
          </cell>
          <cell r="C84">
            <v>1770.0901999999999</v>
          </cell>
          <cell r="D84">
            <v>208.31778748592967</v>
          </cell>
          <cell r="E84">
            <v>101.18292535030871</v>
          </cell>
          <cell r="F84">
            <v>41.663557497185941</v>
          </cell>
          <cell r="G84">
            <v>5.9519367853122764</v>
          </cell>
          <cell r="H84" t="str">
            <v>E0532</v>
          </cell>
          <cell r="I84">
            <v>77101</v>
          </cell>
          <cell r="J84">
            <v>131216.78748592967</v>
          </cell>
          <cell r="K84" t="b">
            <v>1</v>
          </cell>
          <cell r="L84" t="str">
            <v>P</v>
          </cell>
          <cell r="M84" t="str">
            <v>E0532</v>
          </cell>
          <cell r="N84" t="str">
            <v>East Cambridgeshire</v>
          </cell>
          <cell r="O84">
            <v>86515</v>
          </cell>
          <cell r="P84">
            <v>29816</v>
          </cell>
          <cell r="Q84" t="b">
            <v>1</v>
          </cell>
          <cell r="R84">
            <v>14667.925350308709</v>
          </cell>
        </row>
        <row r="85">
          <cell r="A85" t="str">
            <v>E1131</v>
          </cell>
          <cell r="B85" t="str">
            <v>East Devon</v>
          </cell>
          <cell r="C85">
            <v>2202.0863599999998</v>
          </cell>
          <cell r="D85">
            <v>259.15840806764788</v>
          </cell>
          <cell r="E85">
            <v>125.87694106142895</v>
          </cell>
          <cell r="F85">
            <v>51.831681613529575</v>
          </cell>
          <cell r="G85">
            <v>7.4045259447899392</v>
          </cell>
          <cell r="H85" t="str">
            <v>E1131</v>
          </cell>
          <cell r="I85">
            <v>251621</v>
          </cell>
          <cell r="J85">
            <v>7537.4080676478916</v>
          </cell>
          <cell r="K85" t="b">
            <v>1</v>
          </cell>
          <cell r="L85"/>
          <cell r="M85" t="str">
            <v>E1131</v>
          </cell>
          <cell r="N85" t="str">
            <v>East Devon</v>
          </cell>
          <cell r="O85">
            <v>119329</v>
          </cell>
          <cell r="P85">
            <v>-11123</v>
          </cell>
          <cell r="Q85" t="b">
            <v>1</v>
          </cell>
          <cell r="R85">
            <v>6547.9410614289518</v>
          </cell>
        </row>
        <row r="86">
          <cell r="A86" t="str">
            <v>E1732</v>
          </cell>
          <cell r="B86" t="str">
            <v>East Hampshire</v>
          </cell>
          <cell r="C86">
            <v>3584.9527799999996</v>
          </cell>
          <cell r="D86">
            <v>421.90473195723735</v>
          </cell>
          <cell r="E86">
            <v>204.92515552208673</v>
          </cell>
          <cell r="F86">
            <v>84.38094639144748</v>
          </cell>
          <cell r="G86">
            <v>12.054420913063925</v>
          </cell>
          <cell r="H86" t="str">
            <v>E1732</v>
          </cell>
          <cell r="I86">
            <v>399591</v>
          </cell>
          <cell r="J86">
            <v>22313.731957237353</v>
          </cell>
          <cell r="K86" t="b">
            <v>1</v>
          </cell>
          <cell r="L86"/>
          <cell r="M86" t="str">
            <v>E1732</v>
          </cell>
          <cell r="N86" t="str">
            <v>East Hampshire</v>
          </cell>
          <cell r="O86">
            <v>202157</v>
          </cell>
          <cell r="P86">
            <v>-5251</v>
          </cell>
          <cell r="Q86" t="b">
            <v>1</v>
          </cell>
          <cell r="R86">
            <v>2768.1555220867158</v>
          </cell>
        </row>
        <row r="87">
          <cell r="A87" t="str">
            <v>E1933</v>
          </cell>
          <cell r="B87" t="str">
            <v>East Hertfordshire</v>
          </cell>
          <cell r="C87">
            <v>2788.7082</v>
          </cell>
          <cell r="D87">
            <v>328.19656431512328</v>
          </cell>
          <cell r="E87">
            <v>159.40975981020276</v>
          </cell>
          <cell r="F87">
            <v>65.639312863024671</v>
          </cell>
          <cell r="G87">
            <v>9.3770446947178101</v>
          </cell>
          <cell r="H87" t="str">
            <v>E1933</v>
          </cell>
          <cell r="I87">
            <v>159710</v>
          </cell>
          <cell r="J87">
            <v>168486.56431512331</v>
          </cell>
          <cell r="K87" t="b">
            <v>1</v>
          </cell>
          <cell r="L87"/>
          <cell r="M87" t="str">
            <v>E1933</v>
          </cell>
          <cell r="N87" t="str">
            <v>East Hertfordshire</v>
          </cell>
          <cell r="O87">
            <v>157908</v>
          </cell>
          <cell r="P87">
            <v>849</v>
          </cell>
          <cell r="Q87" t="b">
            <v>1</v>
          </cell>
          <cell r="R87">
            <v>1501.759810202755</v>
          </cell>
        </row>
        <row r="88">
          <cell r="A88" t="str">
            <v>E2532</v>
          </cell>
          <cell r="B88" t="str">
            <v>East Lindsey</v>
          </cell>
          <cell r="C88">
            <v>3572.5149100000003</v>
          </cell>
          <cell r="D88">
            <v>420.4409480441704</v>
          </cell>
          <cell r="E88">
            <v>204.21417476431131</v>
          </cell>
          <cell r="F88">
            <v>84.088189608834071</v>
          </cell>
          <cell r="G88">
            <v>12.012598515547724</v>
          </cell>
          <cell r="H88" t="str">
            <v>E2532</v>
          </cell>
          <cell r="I88">
            <v>325507</v>
          </cell>
          <cell r="J88">
            <v>94933.948044170393</v>
          </cell>
          <cell r="K88" t="b">
            <v>1</v>
          </cell>
          <cell r="L88"/>
          <cell r="M88" t="str">
            <v>E2532</v>
          </cell>
          <cell r="N88" t="str">
            <v>East Lindsey</v>
          </cell>
          <cell r="O88">
            <v>196718</v>
          </cell>
          <cell r="P88">
            <v>97739</v>
          </cell>
          <cell r="Q88" t="b">
            <v>1</v>
          </cell>
          <cell r="R88">
            <v>7496.1747643113194</v>
          </cell>
        </row>
        <row r="89">
          <cell r="A89" t="str">
            <v>E2833</v>
          </cell>
          <cell r="B89" t="str">
            <v>East Northamptonshire</v>
          </cell>
          <cell r="C89">
            <v>737.53296999999998</v>
          </cell>
          <cell r="D89">
            <v>100</v>
          </cell>
          <cell r="E89">
            <v>42.159288519252556</v>
          </cell>
          <cell r="F89">
            <v>17.359707037339284</v>
          </cell>
          <cell r="G89">
            <v>2.4799581481913271</v>
          </cell>
          <cell r="H89" t="str">
            <v>E2833</v>
          </cell>
          <cell r="I89">
            <v>88577</v>
          </cell>
          <cell r="J89">
            <v>11423</v>
          </cell>
          <cell r="K89" t="b">
            <v>1</v>
          </cell>
          <cell r="L89" t="str">
            <v>P</v>
          </cell>
          <cell r="M89" t="str">
            <v>E2833</v>
          </cell>
          <cell r="N89" t="str">
            <v>East Northamptonshire</v>
          </cell>
          <cell r="O89">
            <v>36325</v>
          </cell>
          <cell r="P89">
            <v>0</v>
          </cell>
          <cell r="Q89" t="b">
            <v>1</v>
          </cell>
          <cell r="R89">
            <v>5834.2885192525573</v>
          </cell>
        </row>
        <row r="90">
          <cell r="A90" t="str">
            <v>E2001</v>
          </cell>
          <cell r="B90" t="str">
            <v>East Riding of Yorkshire</v>
          </cell>
          <cell r="C90">
            <v>4765.3830900000003</v>
          </cell>
          <cell r="D90">
            <v>560.82682217644208</v>
          </cell>
          <cell r="E90">
            <v>272.40159934284327</v>
          </cell>
          <cell r="F90">
            <v>112.16536443528841</v>
          </cell>
          <cell r="G90">
            <v>16.023623490755487</v>
          </cell>
          <cell r="H90" t="str">
            <v>E2001</v>
          </cell>
          <cell r="I90">
            <v>570759</v>
          </cell>
          <cell r="J90">
            <v>-9932.1778235578677</v>
          </cell>
          <cell r="K90" t="b">
            <v>1</v>
          </cell>
          <cell r="L90"/>
          <cell r="M90" t="str">
            <v>E2001</v>
          </cell>
          <cell r="N90" t="str">
            <v>East Riding of Yorkshire</v>
          </cell>
          <cell r="O90">
            <v>267589</v>
          </cell>
          <cell r="P90">
            <v>0</v>
          </cell>
          <cell r="Q90" t="b">
            <v>1</v>
          </cell>
          <cell r="R90">
            <v>4812.5993428432848</v>
          </cell>
        </row>
        <row r="91">
          <cell r="A91" t="str">
            <v>E3432</v>
          </cell>
          <cell r="B91" t="str">
            <v>East Staffordshire</v>
          </cell>
          <cell r="C91">
            <v>3143.7912200000001</v>
          </cell>
          <cell r="D91">
            <v>369.98545682479443</v>
          </cell>
          <cell r="E91">
            <v>179.70722188632871</v>
          </cell>
          <cell r="F91">
            <v>73.997091364958877</v>
          </cell>
          <cell r="G91">
            <v>10.571013052136983</v>
          </cell>
          <cell r="H91" t="str">
            <v>E3432</v>
          </cell>
          <cell r="I91">
            <v>368093</v>
          </cell>
          <cell r="J91">
            <v>1892.4568247944117</v>
          </cell>
          <cell r="K91" t="b">
            <v>1</v>
          </cell>
          <cell r="L91"/>
          <cell r="M91" t="str">
            <v>E3432</v>
          </cell>
          <cell r="N91" t="str">
            <v>East Staffordshire</v>
          </cell>
          <cell r="O91">
            <v>179072</v>
          </cell>
          <cell r="P91">
            <v>-37219</v>
          </cell>
          <cell r="Q91" t="b">
            <v>1</v>
          </cell>
          <cell r="R91">
            <v>635.22188632871257</v>
          </cell>
        </row>
        <row r="92">
          <cell r="A92" t="str">
            <v>E3538</v>
          </cell>
          <cell r="B92" t="str">
            <v>East Suffolk</v>
          </cell>
          <cell r="C92">
            <v>6989.0889900000002</v>
          </cell>
          <cell r="D92">
            <v>822.52958348623747</v>
          </cell>
          <cell r="E92">
            <v>399.51436912188683</v>
          </cell>
          <cell r="F92">
            <v>164.5059166972475</v>
          </cell>
          <cell r="G92">
            <v>23.500845242463932</v>
          </cell>
          <cell r="H92"/>
          <cell r="I92">
            <v>337493</v>
          </cell>
          <cell r="J92">
            <v>485036.5834862375</v>
          </cell>
          <cell r="K92"/>
          <cell r="L92"/>
          <cell r="M92"/>
          <cell r="N92"/>
          <cell r="O92">
            <v>370208</v>
          </cell>
          <cell r="P92">
            <v>168158</v>
          </cell>
          <cell r="Q92"/>
          <cell r="R92">
            <v>29306.369121886819</v>
          </cell>
        </row>
        <row r="93">
          <cell r="A93" t="str">
            <v>E1432</v>
          </cell>
          <cell r="B93" t="str">
            <v>Eastbourne</v>
          </cell>
          <cell r="C93">
            <v>2500.3919599999999</v>
          </cell>
          <cell r="D93">
            <v>294.26529843214041</v>
          </cell>
          <cell r="E93">
            <v>142.92885923846822</v>
          </cell>
          <cell r="F93">
            <v>58.853059686428089</v>
          </cell>
          <cell r="G93">
            <v>8.4075799552040138</v>
          </cell>
          <cell r="H93" t="str">
            <v>E1432</v>
          </cell>
          <cell r="I93">
            <v>195027</v>
          </cell>
          <cell r="J93">
            <v>99238.298432140436</v>
          </cell>
          <cell r="K93" t="b">
            <v>1</v>
          </cell>
          <cell r="L93" t="str">
            <v>P</v>
          </cell>
          <cell r="M93" t="str">
            <v>E1432</v>
          </cell>
          <cell r="N93" t="str">
            <v>Eastbourne</v>
          </cell>
          <cell r="O93">
            <v>119016</v>
          </cell>
          <cell r="P93">
            <v>-6834</v>
          </cell>
          <cell r="Q93" t="b">
            <v>1</v>
          </cell>
          <cell r="R93">
            <v>23912.859238468227</v>
          </cell>
        </row>
        <row r="94">
          <cell r="A94" t="str">
            <v>E1733</v>
          </cell>
          <cell r="B94" t="str">
            <v>Eastleigh</v>
          </cell>
          <cell r="C94">
            <v>1424.5677800000001</v>
          </cell>
          <cell r="D94">
            <v>167.65405969330976</v>
          </cell>
          <cell r="E94">
            <v>81.431971851036167</v>
          </cell>
          <cell r="F94">
            <v>33.530811938661948</v>
          </cell>
          <cell r="G94">
            <v>4.790115991237422</v>
          </cell>
          <cell r="H94" t="str">
            <v>E1733</v>
          </cell>
          <cell r="I94">
            <v>35134</v>
          </cell>
          <cell r="J94">
            <v>132520.05969330977</v>
          </cell>
          <cell r="K94" t="b">
            <v>1</v>
          </cell>
          <cell r="L94"/>
          <cell r="M94" t="str">
            <v>E1733</v>
          </cell>
          <cell r="N94" t="str">
            <v>Eastleigh</v>
          </cell>
          <cell r="O94">
            <v>51158</v>
          </cell>
          <cell r="P94">
            <v>21847</v>
          </cell>
          <cell r="Q94" t="b">
            <v>1</v>
          </cell>
          <cell r="R94">
            <v>30273.971851036171</v>
          </cell>
        </row>
        <row r="95">
          <cell r="A95" t="str">
            <v>E0935</v>
          </cell>
          <cell r="B95" t="str">
            <v>Eden</v>
          </cell>
          <cell r="C95">
            <v>1462.8478500000001</v>
          </cell>
          <cell r="D95">
            <v>172.15915185596143</v>
          </cell>
          <cell r="E95">
            <v>83.620159472895551</v>
          </cell>
          <cell r="F95">
            <v>34.431830371192284</v>
          </cell>
          <cell r="G95">
            <v>4.9188329101703268</v>
          </cell>
          <cell r="H95" t="str">
            <v>E0935</v>
          </cell>
          <cell r="I95">
            <v>93996</v>
          </cell>
          <cell r="J95">
            <v>78163.15185596142</v>
          </cell>
          <cell r="K95" t="b">
            <v>1</v>
          </cell>
          <cell r="L95" t="str">
            <v>R</v>
          </cell>
          <cell r="M95" t="str">
            <v>E0935</v>
          </cell>
          <cell r="N95" t="str">
            <v>Eden</v>
          </cell>
          <cell r="O95">
            <v>40445</v>
          </cell>
          <cell r="P95">
            <v>-10403</v>
          </cell>
          <cell r="Q95" t="b">
            <v>1</v>
          </cell>
          <cell r="R95">
            <v>43175.159472895553</v>
          </cell>
        </row>
        <row r="96">
          <cell r="A96" t="str">
            <v>E3631</v>
          </cell>
          <cell r="B96" t="str">
            <v>Elmbridge</v>
          </cell>
          <cell r="C96">
            <v>7027.1682799999999</v>
          </cell>
          <cell r="D96">
            <v>827.01104631894248</v>
          </cell>
          <cell r="E96">
            <v>401.6910796406292</v>
          </cell>
          <cell r="F96">
            <v>165.40220926378848</v>
          </cell>
          <cell r="G96">
            <v>23.628887037684066</v>
          </cell>
          <cell r="H96" t="str">
            <v>E3631</v>
          </cell>
          <cell r="I96">
            <v>809816</v>
          </cell>
          <cell r="J96">
            <v>17195.046318942448</v>
          </cell>
          <cell r="K96" t="b">
            <v>1</v>
          </cell>
          <cell r="L96"/>
          <cell r="M96" t="str">
            <v>E3631</v>
          </cell>
          <cell r="N96" t="str">
            <v>Elmbridge</v>
          </cell>
          <cell r="O96">
            <v>399857</v>
          </cell>
          <cell r="P96">
            <v>-3398</v>
          </cell>
          <cell r="Q96" t="b">
            <v>1</v>
          </cell>
          <cell r="R96">
            <v>1834.0796406291774</v>
          </cell>
        </row>
        <row r="97">
          <cell r="A97" t="str">
            <v>E5037</v>
          </cell>
          <cell r="B97" t="str">
            <v>Enfield</v>
          </cell>
          <cell r="C97">
            <v>7730.8095999999996</v>
          </cell>
          <cell r="D97">
            <v>909.82095225824366</v>
          </cell>
          <cell r="E97">
            <v>441.91303395400405</v>
          </cell>
          <cell r="F97">
            <v>181.96419045164873</v>
          </cell>
          <cell r="G97">
            <v>25.994884350235534</v>
          </cell>
          <cell r="H97" t="str">
            <v>E5037</v>
          </cell>
          <cell r="I97">
            <v>890523</v>
          </cell>
          <cell r="J97">
            <v>19297.952258243691</v>
          </cell>
          <cell r="K97" t="b">
            <v>1</v>
          </cell>
          <cell r="L97"/>
          <cell r="M97" t="str">
            <v>E5037</v>
          </cell>
          <cell r="N97" t="str">
            <v>Enfield</v>
          </cell>
          <cell r="O97">
            <v>387271</v>
          </cell>
          <cell r="P97">
            <v>-28869</v>
          </cell>
          <cell r="Q97" t="b">
            <v>1</v>
          </cell>
          <cell r="R97">
            <v>54642.033954004059</v>
          </cell>
        </row>
        <row r="98">
          <cell r="A98" t="str">
            <v>E1537</v>
          </cell>
          <cell r="B98" t="str">
            <v>Epping Forest</v>
          </cell>
          <cell r="C98">
            <v>2541.08248</v>
          </cell>
          <cell r="D98">
            <v>299.05407083371182</v>
          </cell>
          <cell r="E98">
            <v>145.25483440494574</v>
          </cell>
          <cell r="F98">
            <v>59.810814166742368</v>
          </cell>
          <cell r="G98">
            <v>8.5444020238203375</v>
          </cell>
          <cell r="H98" t="str">
            <v>E1537</v>
          </cell>
          <cell r="I98">
            <v>264083</v>
          </cell>
          <cell r="J98">
            <v>34971.070833711827</v>
          </cell>
          <cell r="K98" t="b">
            <v>1</v>
          </cell>
          <cell r="L98" t="str">
            <v>P</v>
          </cell>
          <cell r="M98" t="str">
            <v>E1537</v>
          </cell>
          <cell r="N98" t="str">
            <v>Epping Forest</v>
          </cell>
          <cell r="O98">
            <v>120245</v>
          </cell>
          <cell r="P98">
            <v>-2113</v>
          </cell>
          <cell r="Q98" t="b">
            <v>1</v>
          </cell>
          <cell r="R98">
            <v>25009.834404945752</v>
          </cell>
        </row>
        <row r="99">
          <cell r="A99" t="str">
            <v>E3632</v>
          </cell>
          <cell r="B99" t="str">
            <v>Epsom &amp; Ewell</v>
          </cell>
          <cell r="C99">
            <v>2171.9367000000002</v>
          </cell>
          <cell r="D99">
            <v>255.61016489639425</v>
          </cell>
          <cell r="E99">
            <v>124.15350866396291</v>
          </cell>
          <cell r="F99">
            <v>51.122032979278849</v>
          </cell>
          <cell r="G99">
            <v>7.3031475684684066</v>
          </cell>
          <cell r="H99" t="str">
            <v>E3632</v>
          </cell>
          <cell r="I99">
            <v>255600</v>
          </cell>
          <cell r="J99">
            <v>10.164896394242533</v>
          </cell>
          <cell r="K99" t="b">
            <v>1</v>
          </cell>
          <cell r="L99"/>
          <cell r="M99" t="str">
            <v>E3632</v>
          </cell>
          <cell r="N99" t="str">
            <v>Epsom &amp; Ewell</v>
          </cell>
          <cell r="O99">
            <v>123997</v>
          </cell>
          <cell r="P99">
            <v>0</v>
          </cell>
          <cell r="Q99" t="b">
            <v>1</v>
          </cell>
          <cell r="R99">
            <v>156.50866396291531</v>
          </cell>
        </row>
        <row r="100">
          <cell r="A100" t="str">
            <v>E1036</v>
          </cell>
          <cell r="B100" t="str">
            <v>Erewash</v>
          </cell>
          <cell r="C100">
            <v>1194.05673</v>
          </cell>
          <cell r="D100">
            <v>140.52575180987054</v>
          </cell>
          <cell r="E100">
            <v>68.255365164794256</v>
          </cell>
          <cell r="F100">
            <v>28.105150361974108</v>
          </cell>
          <cell r="G100">
            <v>4.0150214802820159</v>
          </cell>
          <cell r="H100" t="str">
            <v>E1036</v>
          </cell>
          <cell r="I100">
            <v>136135</v>
          </cell>
          <cell r="J100">
            <v>4390.7518098705332</v>
          </cell>
          <cell r="K100" t="b">
            <v>1</v>
          </cell>
          <cell r="L100"/>
          <cell r="M100" t="str">
            <v>E1036</v>
          </cell>
          <cell r="N100" t="str">
            <v>Erewash</v>
          </cell>
          <cell r="O100">
            <v>62370</v>
          </cell>
          <cell r="P100">
            <v>-1284</v>
          </cell>
          <cell r="Q100" t="b">
            <v>1</v>
          </cell>
          <cell r="R100">
            <v>5885.3651647942606</v>
          </cell>
        </row>
        <row r="101">
          <cell r="A101" t="str">
            <v>E1132</v>
          </cell>
          <cell r="B101" t="str">
            <v>Exeter</v>
          </cell>
          <cell r="C101">
            <v>3037.6601499999997</v>
          </cell>
          <cell r="D101">
            <v>357.4951387122403</v>
          </cell>
          <cell r="E101">
            <v>173.6404959459453</v>
          </cell>
          <cell r="F101">
            <v>71.499027742448064</v>
          </cell>
          <cell r="G101">
            <v>10.214146820349722</v>
          </cell>
          <cell r="H101" t="str">
            <v>E1132</v>
          </cell>
          <cell r="I101">
            <v>353300</v>
          </cell>
          <cell r="J101">
            <v>4195.1387122403248</v>
          </cell>
          <cell r="K101" t="b">
            <v>1</v>
          </cell>
          <cell r="L101"/>
          <cell r="M101" t="str">
            <v>E1132</v>
          </cell>
          <cell r="N101" t="str">
            <v>Exeter</v>
          </cell>
          <cell r="O101">
            <v>168032</v>
          </cell>
          <cell r="P101">
            <v>3203</v>
          </cell>
          <cell r="Q101" t="b">
            <v>1</v>
          </cell>
          <cell r="R101">
            <v>5608.4959459452948</v>
          </cell>
        </row>
        <row r="102">
          <cell r="A102" t="str">
            <v>E1734</v>
          </cell>
          <cell r="B102" t="str">
            <v>Fareham</v>
          </cell>
          <cell r="C102">
            <v>1544.7258100000001</v>
          </cell>
          <cell r="D102">
            <v>181.79517801500205</v>
          </cell>
          <cell r="E102">
            <v>88.300515035858126</v>
          </cell>
          <cell r="F102">
            <v>36.359035603000407</v>
          </cell>
          <cell r="G102">
            <v>5.1941479432857722</v>
          </cell>
          <cell r="H102" t="str">
            <v>E1734</v>
          </cell>
          <cell r="I102">
            <v>164890</v>
          </cell>
          <cell r="J102">
            <v>16905.17801500205</v>
          </cell>
          <cell r="K102" t="b">
            <v>1</v>
          </cell>
          <cell r="L102"/>
          <cell r="M102" t="str">
            <v>E1734</v>
          </cell>
          <cell r="N102" t="str">
            <v>Fareham</v>
          </cell>
          <cell r="O102">
            <v>81839</v>
          </cell>
          <cell r="P102">
            <v>492</v>
          </cell>
          <cell r="Q102" t="b">
            <v>1</v>
          </cell>
          <cell r="R102">
            <v>6461.5150358581304</v>
          </cell>
        </row>
        <row r="103">
          <cell r="A103" t="str">
            <v>E0533</v>
          </cell>
          <cell r="B103" t="str">
            <v>Fenland</v>
          </cell>
          <cell r="C103">
            <v>1355.9966200000001</v>
          </cell>
          <cell r="D103">
            <v>159.58407979254332</v>
          </cell>
          <cell r="E103">
            <v>77.512267327806754</v>
          </cell>
          <cell r="F103">
            <v>31.916815958508661</v>
          </cell>
          <cell r="G103">
            <v>4.5595451369298088</v>
          </cell>
          <cell r="H103" t="str">
            <v>E0533</v>
          </cell>
          <cell r="I103">
            <v>21277</v>
          </cell>
          <cell r="J103">
            <v>138307.07979254331</v>
          </cell>
          <cell r="K103" t="b">
            <v>1</v>
          </cell>
          <cell r="L103"/>
          <cell r="M103" t="str">
            <v>E0533</v>
          </cell>
          <cell r="N103" t="str">
            <v>Fenland</v>
          </cell>
          <cell r="O103">
            <v>72316</v>
          </cell>
          <cell r="P103">
            <v>-53</v>
          </cell>
          <cell r="Q103" t="b">
            <v>1</v>
          </cell>
          <cell r="R103">
            <v>5196.2673278067523</v>
          </cell>
        </row>
        <row r="104">
          <cell r="A104" t="str">
            <v>E2240</v>
          </cell>
          <cell r="B104" t="str">
            <v>Folkestone &amp; Hythe (was Shepway)</v>
          </cell>
          <cell r="C104">
            <v>1806.52829</v>
          </cell>
          <cell r="D104">
            <v>212.60610131819266</v>
          </cell>
          <cell r="E104">
            <v>103.26582064026501</v>
          </cell>
          <cell r="F104">
            <v>42.521220263638533</v>
          </cell>
          <cell r="G104">
            <v>6.0744600376626474</v>
          </cell>
          <cell r="H104" t="str">
            <v>E2240</v>
          </cell>
          <cell r="I104">
            <v>140043</v>
          </cell>
          <cell r="J104">
            <v>72563.101318192668</v>
          </cell>
          <cell r="K104" t="b">
            <v>1</v>
          </cell>
          <cell r="L104"/>
          <cell r="M104" t="str">
            <v>E2240</v>
          </cell>
          <cell r="N104" t="str">
            <v>Folkestone &amp; Hythe</v>
          </cell>
          <cell r="O104">
            <v>66000</v>
          </cell>
          <cell r="P104">
            <v>-1597</v>
          </cell>
          <cell r="Q104" t="b">
            <v>1</v>
          </cell>
          <cell r="R104">
            <v>37265.82064026501</v>
          </cell>
        </row>
        <row r="105">
          <cell r="A105" t="str">
            <v>E1633</v>
          </cell>
          <cell r="B105" t="str">
            <v>Forest of Dean</v>
          </cell>
          <cell r="C105">
            <v>1431.9114500000001</v>
          </cell>
          <cell r="D105">
            <v>168.51831908891953</v>
          </cell>
          <cell r="E105">
            <v>81.851754986046629</v>
          </cell>
          <cell r="F105">
            <v>33.703663817783905</v>
          </cell>
          <cell r="G105">
            <v>4.8148091168262726</v>
          </cell>
          <cell r="H105" t="str">
            <v>E1633</v>
          </cell>
          <cell r="I105">
            <v>154044</v>
          </cell>
          <cell r="J105">
            <v>14474.319088919525</v>
          </cell>
          <cell r="K105" t="b">
            <v>1</v>
          </cell>
          <cell r="L105"/>
          <cell r="M105" t="str">
            <v>E1633</v>
          </cell>
          <cell r="N105" t="str">
            <v>Forest of Dean</v>
          </cell>
          <cell r="O105">
            <v>80865</v>
          </cell>
          <cell r="P105">
            <v>-13582</v>
          </cell>
          <cell r="Q105" t="b">
            <v>1</v>
          </cell>
          <cell r="R105">
            <v>986.75498604662425</v>
          </cell>
        </row>
        <row r="106">
          <cell r="A106" t="str">
            <v>E2335</v>
          </cell>
          <cell r="B106" t="str">
            <v>Fylde</v>
          </cell>
          <cell r="C106">
            <v>1069.9109900000001</v>
          </cell>
          <cell r="D106">
            <v>125.91532919829771</v>
          </cell>
          <cell r="E106">
            <v>61.15887418203031</v>
          </cell>
          <cell r="F106">
            <v>25.183065839659541</v>
          </cell>
          <cell r="G106">
            <v>3.5975808342370774</v>
          </cell>
          <cell r="H106" t="str">
            <v>E2335</v>
          </cell>
          <cell r="I106">
            <v>113028</v>
          </cell>
          <cell r="J106">
            <v>12887.32919829771</v>
          </cell>
          <cell r="K106" t="b">
            <v>1</v>
          </cell>
          <cell r="L106"/>
          <cell r="M106" t="str">
            <v>E2335</v>
          </cell>
          <cell r="N106" t="str">
            <v>Fylde</v>
          </cell>
          <cell r="O106">
            <v>47874</v>
          </cell>
          <cell r="P106">
            <v>-395</v>
          </cell>
          <cell r="Q106" t="b">
            <v>1</v>
          </cell>
          <cell r="R106">
            <v>13284.874182030311</v>
          </cell>
        </row>
        <row r="107">
          <cell r="A107" t="str">
            <v>E4501</v>
          </cell>
          <cell r="B107" t="str">
            <v>Gateshead</v>
          </cell>
          <cell r="C107">
            <v>3242.4133400000001</v>
          </cell>
          <cell r="D107">
            <v>381.59206412399965</v>
          </cell>
          <cell r="E107">
            <v>185.34471686022843</v>
          </cell>
          <cell r="F107">
            <v>76.318412824799935</v>
          </cell>
          <cell r="G107">
            <v>10.902630403542847</v>
          </cell>
          <cell r="H107" t="str">
            <v>E4501</v>
          </cell>
          <cell r="I107">
            <v>380610</v>
          </cell>
          <cell r="J107">
            <v>982.06412399967667</v>
          </cell>
          <cell r="K107" t="b">
            <v>1</v>
          </cell>
          <cell r="L107"/>
          <cell r="M107" t="str">
            <v>E4501</v>
          </cell>
          <cell r="N107" t="str">
            <v>Gateshead</v>
          </cell>
          <cell r="O107">
            <v>182051</v>
          </cell>
          <cell r="P107">
            <v>-7103</v>
          </cell>
          <cell r="Q107" t="b">
            <v>1</v>
          </cell>
          <cell r="R107">
            <v>3293.7168602284219</v>
          </cell>
        </row>
        <row r="108">
          <cell r="A108" t="str">
            <v>E3034</v>
          </cell>
          <cell r="B108" t="str">
            <v>Gedling</v>
          </cell>
          <cell r="C108">
            <v>1810.3683799999999</v>
          </cell>
          <cell r="D108">
            <v>213.05803255454819</v>
          </cell>
          <cell r="E108">
            <v>103.48533009792341</v>
          </cell>
          <cell r="F108">
            <v>42.611606510909638</v>
          </cell>
          <cell r="G108">
            <v>6.0873723587013773</v>
          </cell>
          <cell r="H108" t="str">
            <v>E3034</v>
          </cell>
          <cell r="I108">
            <v>192518.45</v>
          </cell>
          <cell r="J108">
            <v>20539.582554548193</v>
          </cell>
          <cell r="K108" t="b">
            <v>1</v>
          </cell>
          <cell r="L108"/>
          <cell r="M108" t="str">
            <v>E3034</v>
          </cell>
          <cell r="N108" t="str">
            <v>Gedling</v>
          </cell>
          <cell r="O108">
            <v>94554.02</v>
          </cell>
          <cell r="P108">
            <v>-3054</v>
          </cell>
          <cell r="Q108" t="b">
            <v>1</v>
          </cell>
          <cell r="R108">
            <v>8931.3100979234005</v>
          </cell>
        </row>
        <row r="109">
          <cell r="A109" t="str">
            <v>E1634</v>
          </cell>
          <cell r="B109" t="str">
            <v>Gloucester</v>
          </cell>
          <cell r="C109">
            <v>1710.61256</v>
          </cell>
          <cell r="D109">
            <v>201.31800274632451</v>
          </cell>
          <cell r="E109">
            <v>97.783029905357637</v>
          </cell>
          <cell r="F109">
            <v>40.263600549264908</v>
          </cell>
          <cell r="G109">
            <v>5.7519429356092724</v>
          </cell>
          <cell r="H109" t="str">
            <v>E1634</v>
          </cell>
          <cell r="I109">
            <v>101666</v>
          </cell>
          <cell r="J109">
            <v>99652.002746324521</v>
          </cell>
          <cell r="K109" t="b">
            <v>1</v>
          </cell>
          <cell r="L109"/>
          <cell r="M109" t="str">
            <v>E1634</v>
          </cell>
          <cell r="N109" t="str">
            <v>Gloucester</v>
          </cell>
          <cell r="O109">
            <v>45052</v>
          </cell>
          <cell r="P109">
            <v>-1016</v>
          </cell>
          <cell r="Q109" t="b">
            <v>1</v>
          </cell>
          <cell r="R109">
            <v>52731.029905357631</v>
          </cell>
        </row>
        <row r="110">
          <cell r="A110" t="str">
            <v>E1735</v>
          </cell>
          <cell r="B110" t="str">
            <v>Gosport</v>
          </cell>
          <cell r="C110">
            <v>1004.6109399999999</v>
          </cell>
          <cell r="D110">
            <v>118.23031860464515</v>
          </cell>
          <cell r="E110">
            <v>57.426154750827642</v>
          </cell>
          <cell r="F110">
            <v>23.646063720929028</v>
          </cell>
          <cell r="G110">
            <v>3.3780091029898611</v>
          </cell>
          <cell r="H110" t="str">
            <v>E1735</v>
          </cell>
          <cell r="I110">
            <v>100072</v>
          </cell>
          <cell r="J110">
            <v>18158.318604645145</v>
          </cell>
          <cell r="K110" t="b">
            <v>1</v>
          </cell>
          <cell r="L110"/>
          <cell r="M110" t="str">
            <v>E1735</v>
          </cell>
          <cell r="N110" t="str">
            <v>Gosport</v>
          </cell>
          <cell r="O110">
            <v>53068</v>
          </cell>
          <cell r="P110">
            <v>-1399</v>
          </cell>
          <cell r="Q110" t="b">
            <v>1</v>
          </cell>
          <cell r="R110">
            <v>4358.1547508276417</v>
          </cell>
        </row>
        <row r="111">
          <cell r="A111" t="str">
            <v>E2236</v>
          </cell>
          <cell r="B111" t="str">
            <v>Gravesham</v>
          </cell>
          <cell r="C111">
            <v>1476.21938</v>
          </cell>
          <cell r="D111">
            <v>173.73281603697416</v>
          </cell>
          <cell r="E111">
            <v>84.384510646530316</v>
          </cell>
          <cell r="F111">
            <v>34.746563207394836</v>
          </cell>
          <cell r="G111">
            <v>4.9637947439135477</v>
          </cell>
          <cell r="H111" t="str">
            <v>E2236</v>
          </cell>
          <cell r="I111">
            <v>140132</v>
          </cell>
          <cell r="J111">
            <v>33600.816036974167</v>
          </cell>
          <cell r="K111" t="b">
            <v>1</v>
          </cell>
          <cell r="L111"/>
          <cell r="M111" t="str">
            <v>E2236</v>
          </cell>
          <cell r="N111" t="str">
            <v>Gravesham</v>
          </cell>
          <cell r="O111">
            <v>57684</v>
          </cell>
          <cell r="P111">
            <v>0</v>
          </cell>
          <cell r="Q111" t="b">
            <v>1</v>
          </cell>
          <cell r="R111">
            <v>26700.510646530311</v>
          </cell>
        </row>
        <row r="112">
          <cell r="A112" t="str">
            <v>E2633</v>
          </cell>
          <cell r="B112" t="str">
            <v>Great Yarmouth</v>
          </cell>
          <cell r="C112">
            <v>2735.6774500000001</v>
          </cell>
          <cell r="D112">
            <v>321.95549902437182</v>
          </cell>
          <cell r="E112">
            <v>156.37838524040916</v>
          </cell>
          <cell r="F112">
            <v>64.391099804874358</v>
          </cell>
          <cell r="G112">
            <v>9.1987285435534787</v>
          </cell>
          <cell r="H112" t="str">
            <v>E2633</v>
          </cell>
          <cell r="I112">
            <v>321955</v>
          </cell>
          <cell r="J112">
            <v>0.49902437179116532</v>
          </cell>
          <cell r="K112" t="b">
            <v>1</v>
          </cell>
          <cell r="L112" t="str">
            <v>P</v>
          </cell>
          <cell r="M112" t="str">
            <v>E2633</v>
          </cell>
          <cell r="N112" t="str">
            <v>Great Yarmouth</v>
          </cell>
          <cell r="O112">
            <v>147548</v>
          </cell>
          <cell r="P112">
            <v>3820</v>
          </cell>
          <cell r="Q112" t="b">
            <v>1</v>
          </cell>
          <cell r="R112">
            <v>8830.3852404091449</v>
          </cell>
        </row>
        <row r="113">
          <cell r="A113" t="str">
            <v>E5012</v>
          </cell>
          <cell r="B113" t="str">
            <v>Greenwich</v>
          </cell>
          <cell r="C113">
            <v>7824.9573600000003</v>
          </cell>
          <cell r="D113">
            <v>920.90098256401927</v>
          </cell>
          <cell r="E113">
            <v>447.29476295966651</v>
          </cell>
          <cell r="F113">
            <v>184.18019651280383</v>
          </cell>
          <cell r="G113">
            <v>26.311456644686267</v>
          </cell>
          <cell r="H113" t="str">
            <v>E5012</v>
          </cell>
          <cell r="I113">
            <v>925921</v>
          </cell>
          <cell r="J113">
            <v>-5020.0174359807279</v>
          </cell>
          <cell r="K113" t="b">
            <v>1</v>
          </cell>
          <cell r="L113"/>
          <cell r="M113" t="str">
            <v>E5012</v>
          </cell>
          <cell r="N113" t="str">
            <v>Greenwich</v>
          </cell>
          <cell r="O113">
            <v>450396</v>
          </cell>
          <cell r="P113">
            <v>-17578</v>
          </cell>
          <cell r="Q113" t="b">
            <v>1</v>
          </cell>
          <cell r="R113">
            <v>-3101.237040333508</v>
          </cell>
        </row>
        <row r="114">
          <cell r="A114" t="str">
            <v>E3633</v>
          </cell>
          <cell r="B114" t="str">
            <v>Guildford</v>
          </cell>
          <cell r="C114">
            <v>5459.3365199999998</v>
          </cell>
          <cell r="D114">
            <v>642.49658293545417</v>
          </cell>
          <cell r="E114">
            <v>312.06976885436347</v>
          </cell>
          <cell r="F114">
            <v>128.49931658709085</v>
          </cell>
          <cell r="G114">
            <v>18.357045226727262</v>
          </cell>
          <cell r="H114" t="str">
            <v>E3633</v>
          </cell>
          <cell r="I114">
            <v>533638</v>
          </cell>
          <cell r="J114">
            <v>108858.58293545421</v>
          </cell>
          <cell r="K114" t="b">
            <v>1</v>
          </cell>
          <cell r="L114"/>
          <cell r="M114" t="str">
            <v>E3633</v>
          </cell>
          <cell r="N114" t="str">
            <v>Guildford</v>
          </cell>
          <cell r="O114">
            <v>242932</v>
          </cell>
          <cell r="P114">
            <v>-46869</v>
          </cell>
          <cell r="Q114" t="b">
            <v>1</v>
          </cell>
          <cell r="R114">
            <v>69137.768854363472</v>
          </cell>
        </row>
        <row r="115">
          <cell r="A115" t="str">
            <v>E5013</v>
          </cell>
          <cell r="B115" t="str">
            <v>Hackney</v>
          </cell>
          <cell r="C115">
            <v>35234.78858</v>
          </cell>
          <cell r="D115">
            <v>4146.700094447222</v>
          </cell>
          <cell r="E115">
            <v>2014.1114744457934</v>
          </cell>
          <cell r="F115">
            <v>829.34001888944431</v>
          </cell>
          <cell r="G115">
            <v>118.47714555563489</v>
          </cell>
          <cell r="H115" t="str">
            <v>E5013</v>
          </cell>
          <cell r="I115">
            <v>4012527</v>
          </cell>
          <cell r="J115">
            <v>134173.09444722207</v>
          </cell>
          <cell r="K115" t="b">
            <v>1</v>
          </cell>
          <cell r="L115"/>
          <cell r="M115" t="str">
            <v>E5013</v>
          </cell>
          <cell r="N115" t="str">
            <v>Hackney</v>
          </cell>
          <cell r="O115">
            <v>1809024</v>
          </cell>
          <cell r="P115">
            <v>0</v>
          </cell>
          <cell r="Q115" t="b">
            <v>1</v>
          </cell>
          <cell r="R115">
            <v>205087.47444579331</v>
          </cell>
        </row>
        <row r="116">
          <cell r="A116" t="str">
            <v>E0601</v>
          </cell>
          <cell r="B116" t="str">
            <v>Halton</v>
          </cell>
          <cell r="C116">
            <v>1411.65004</v>
          </cell>
          <cell r="D116">
            <v>166.13380099908139</v>
          </cell>
          <cell r="E116">
            <v>80.693560485268094</v>
          </cell>
          <cell r="F116">
            <v>33.226760199816269</v>
          </cell>
          <cell r="G116">
            <v>4.7466800285451818</v>
          </cell>
          <cell r="H116" t="str">
            <v>E0601</v>
          </cell>
          <cell r="I116">
            <v>165906</v>
          </cell>
          <cell r="J116">
            <v>227.80099908137345</v>
          </cell>
          <cell r="K116" t="b">
            <v>1</v>
          </cell>
          <cell r="L116"/>
          <cell r="M116" t="str">
            <v>E0601</v>
          </cell>
          <cell r="N116" t="str">
            <v>Halton</v>
          </cell>
          <cell r="O116">
            <v>75852</v>
          </cell>
          <cell r="P116">
            <v>0</v>
          </cell>
          <cell r="Q116" t="b">
            <v>1</v>
          </cell>
          <cell r="R116">
            <v>4841.560485268099</v>
          </cell>
        </row>
        <row r="117">
          <cell r="A117" t="str">
            <v>E2732</v>
          </cell>
          <cell r="B117" t="str">
            <v>Hambleton</v>
          </cell>
          <cell r="C117">
            <v>2034.0228200000001</v>
          </cell>
          <cell r="D117">
            <v>239.3794019978707</v>
          </cell>
          <cell r="E117">
            <v>116.26999525610864</v>
          </cell>
          <cell r="F117">
            <v>47.875880399574143</v>
          </cell>
          <cell r="G117">
            <v>6.8394114856534491</v>
          </cell>
          <cell r="H117" t="str">
            <v>E2732</v>
          </cell>
          <cell r="I117">
            <v>194014</v>
          </cell>
          <cell r="J117">
            <v>45365.401997870707</v>
          </cell>
          <cell r="K117" t="b">
            <v>1</v>
          </cell>
          <cell r="L117"/>
          <cell r="M117" t="str">
            <v>E2732</v>
          </cell>
          <cell r="N117" t="str">
            <v>Hambleton</v>
          </cell>
          <cell r="O117">
            <v>81235</v>
          </cell>
          <cell r="P117">
            <v>-25199</v>
          </cell>
          <cell r="Q117" t="b">
            <v>1</v>
          </cell>
          <cell r="R117">
            <v>35034.995256108639</v>
          </cell>
        </row>
        <row r="118">
          <cell r="A118" t="str">
            <v>E5014</v>
          </cell>
          <cell r="B118" t="str">
            <v>Hammersmith &amp; Fulham</v>
          </cell>
          <cell r="C118">
            <v>20279.18995</v>
          </cell>
          <cell r="D118">
            <v>2386.6105706878107</v>
          </cell>
          <cell r="E118">
            <v>1159.2108486197938</v>
          </cell>
          <cell r="F118">
            <v>477.3221141375621</v>
          </cell>
          <cell r="G118">
            <v>68.188873448223148</v>
          </cell>
          <cell r="H118" t="str">
            <v>E5014</v>
          </cell>
          <cell r="I118">
            <v>2184329</v>
          </cell>
          <cell r="J118">
            <v>202281.57068781042</v>
          </cell>
          <cell r="K118" t="b">
            <v>1</v>
          </cell>
          <cell r="L118"/>
          <cell r="M118" t="str">
            <v>E5014</v>
          </cell>
          <cell r="N118" t="str">
            <v>Hammersmith and Fulham</v>
          </cell>
          <cell r="O118">
            <v>1065481</v>
          </cell>
          <cell r="P118">
            <v>195570</v>
          </cell>
          <cell r="Q118" t="b">
            <v>1</v>
          </cell>
          <cell r="R118">
            <v>93729.848619793775</v>
          </cell>
        </row>
        <row r="119">
          <cell r="A119" t="str">
            <v>E2433</v>
          </cell>
          <cell r="B119" t="str">
            <v>Harborough</v>
          </cell>
          <cell r="C119">
            <v>3146.5547099999999</v>
          </cell>
          <cell r="D119">
            <v>370.3106855179646</v>
          </cell>
          <cell r="E119">
            <v>179.86519010872564</v>
          </cell>
          <cell r="F119">
            <v>74.062137103592917</v>
          </cell>
          <cell r="G119">
            <v>10.580305300513276</v>
          </cell>
          <cell r="H119" t="str">
            <v>E2433</v>
          </cell>
          <cell r="I119">
            <v>328191</v>
          </cell>
          <cell r="J119">
            <v>42119.685517964594</v>
          </cell>
          <cell r="K119" t="b">
            <v>1</v>
          </cell>
          <cell r="L119"/>
          <cell r="M119" t="str">
            <v>E2433</v>
          </cell>
          <cell r="N119" t="str">
            <v>Harborough</v>
          </cell>
          <cell r="O119">
            <v>168843</v>
          </cell>
          <cell r="P119">
            <v>-1970</v>
          </cell>
          <cell r="Q119" t="b">
            <v>1</v>
          </cell>
          <cell r="R119">
            <v>11022.190108725656</v>
          </cell>
        </row>
        <row r="120">
          <cell r="A120" t="str">
            <v>E5038</v>
          </cell>
          <cell r="B120" t="str">
            <v>Haringey</v>
          </cell>
          <cell r="C120">
            <v>10308.2934</v>
          </cell>
          <cell r="D120">
            <v>1213.1590095486724</v>
          </cell>
          <cell r="E120">
            <v>589.24866178078378</v>
          </cell>
          <cell r="F120">
            <v>242.63180190973449</v>
          </cell>
          <cell r="G120">
            <v>34.661685987104924</v>
          </cell>
          <cell r="H120" t="str">
            <v>E5038</v>
          </cell>
          <cell r="I120">
            <v>1190218</v>
          </cell>
          <cell r="J120">
            <v>22941.009548672475</v>
          </cell>
          <cell r="K120" t="b">
            <v>1</v>
          </cell>
          <cell r="L120"/>
          <cell r="M120" t="str">
            <v>E5038</v>
          </cell>
          <cell r="N120" t="str">
            <v>Haringey</v>
          </cell>
          <cell r="O120">
            <v>567597</v>
          </cell>
          <cell r="P120">
            <v>-12297</v>
          </cell>
          <cell r="Q120" t="b">
            <v>1</v>
          </cell>
          <cell r="R120">
            <v>21651.66178078379</v>
          </cell>
        </row>
        <row r="121">
          <cell r="A121" t="str">
            <v>E1538</v>
          </cell>
          <cell r="B121" t="str">
            <v>Harlow</v>
          </cell>
          <cell r="C121">
            <v>1160.1123500000001</v>
          </cell>
          <cell r="D121">
            <v>136.53091689175076</v>
          </cell>
          <cell r="E121">
            <v>66.315016775993229</v>
          </cell>
          <cell r="F121">
            <v>27.306183378350148</v>
          </cell>
          <cell r="G121">
            <v>3.9008833397643077</v>
          </cell>
          <cell r="H121" t="str">
            <v>E1538</v>
          </cell>
          <cell r="I121">
            <v>90740</v>
          </cell>
          <cell r="J121">
            <v>45790.916891750763</v>
          </cell>
          <cell r="K121" t="b">
            <v>1</v>
          </cell>
          <cell r="L121"/>
          <cell r="M121" t="str">
            <v>E1538</v>
          </cell>
          <cell r="N121" t="str">
            <v>Harlow</v>
          </cell>
          <cell r="O121">
            <v>44696</v>
          </cell>
          <cell r="P121">
            <v>-416</v>
          </cell>
          <cell r="Q121" t="b">
            <v>1</v>
          </cell>
          <cell r="R121">
            <v>21619.016775993223</v>
          </cell>
        </row>
        <row r="122">
          <cell r="A122" t="str">
            <v>E2753</v>
          </cell>
          <cell r="B122" t="str">
            <v>Harrogate</v>
          </cell>
          <cell r="C122">
            <v>3354.3605699999998</v>
          </cell>
          <cell r="D122">
            <v>394.76687254267716</v>
          </cell>
          <cell r="E122">
            <v>191.74390952072889</v>
          </cell>
          <cell r="F122">
            <v>78.953374508535433</v>
          </cell>
          <cell r="G122">
            <v>11.279053501219346</v>
          </cell>
          <cell r="H122" t="str">
            <v>E2753</v>
          </cell>
          <cell r="I122">
            <v>390706</v>
          </cell>
          <cell r="J122">
            <v>4060.8725426771562</v>
          </cell>
          <cell r="K122" t="b">
            <v>1</v>
          </cell>
          <cell r="L122"/>
          <cell r="M122" t="str">
            <v>E2753</v>
          </cell>
          <cell r="N122" t="str">
            <v>Harrogate</v>
          </cell>
          <cell r="O122">
            <v>177599</v>
          </cell>
          <cell r="P122">
            <v>-6641</v>
          </cell>
          <cell r="Q122" t="b">
            <v>1</v>
          </cell>
          <cell r="R122">
            <v>14144.909520728892</v>
          </cell>
        </row>
        <row r="123">
          <cell r="A123" t="str">
            <v>E5039</v>
          </cell>
          <cell r="B123" t="str">
            <v>Harrow</v>
          </cell>
          <cell r="C123">
            <v>6623.7524299999995</v>
          </cell>
          <cell r="D123">
            <v>779.53397576696955</v>
          </cell>
          <cell r="E123">
            <v>378.63078822967088</v>
          </cell>
          <cell r="F123">
            <v>155.90679515339392</v>
          </cell>
          <cell r="G123">
            <v>22.272399307627701</v>
          </cell>
          <cell r="H123" t="str">
            <v>E5039</v>
          </cell>
          <cell r="I123">
            <v>328352</v>
          </cell>
          <cell r="J123">
            <v>451181.9757669695</v>
          </cell>
          <cell r="K123" t="b">
            <v>1</v>
          </cell>
          <cell r="L123"/>
          <cell r="M123" t="str">
            <v>E5039</v>
          </cell>
          <cell r="N123" t="str">
            <v>Harrow</v>
          </cell>
          <cell r="O123">
            <v>326348</v>
          </cell>
          <cell r="P123">
            <v>-7874</v>
          </cell>
          <cell r="Q123" t="b">
            <v>1</v>
          </cell>
          <cell r="R123">
            <v>52282.788229670899</v>
          </cell>
        </row>
        <row r="124">
          <cell r="A124" t="str">
            <v>E1736</v>
          </cell>
          <cell r="B124" t="str">
            <v>Hart</v>
          </cell>
          <cell r="C124">
            <v>1714.3698999999999</v>
          </cell>
          <cell r="D124">
            <v>201.76019532816719</v>
          </cell>
          <cell r="E124">
            <v>97.997809159395487</v>
          </cell>
          <cell r="F124">
            <v>40.352039065633434</v>
          </cell>
          <cell r="G124">
            <v>5.7645770093762048</v>
          </cell>
          <cell r="H124" t="str">
            <v>E1736</v>
          </cell>
          <cell r="I124">
            <v>88533</v>
          </cell>
          <cell r="J124">
            <v>113227.19532816717</v>
          </cell>
          <cell r="K124" t="b">
            <v>1</v>
          </cell>
          <cell r="L124"/>
          <cell r="M124" t="str">
            <v>E1736</v>
          </cell>
          <cell r="N124" t="str">
            <v>Hart</v>
          </cell>
          <cell r="O124">
            <v>75134</v>
          </cell>
          <cell r="P124">
            <v>80614</v>
          </cell>
          <cell r="Q124" t="b">
            <v>1</v>
          </cell>
          <cell r="R124">
            <v>22863.809159395489</v>
          </cell>
        </row>
        <row r="125">
          <cell r="A125" t="str">
            <v>E0701</v>
          </cell>
          <cell r="B125" t="str">
            <v>Hartlepool</v>
          </cell>
          <cell r="C125">
            <v>1075.3584499999999</v>
          </cell>
          <cell r="D125">
            <v>126.55642806129242</v>
          </cell>
          <cell r="E125">
            <v>61.470265058342029</v>
          </cell>
          <cell r="F125">
            <v>25.311285612258484</v>
          </cell>
          <cell r="G125">
            <v>3.615897944608355</v>
          </cell>
          <cell r="H125" t="str">
            <v>E0701</v>
          </cell>
          <cell r="I125">
            <v>125561</v>
          </cell>
          <cell r="J125">
            <v>995.42806129241944</v>
          </cell>
          <cell r="K125" t="b">
            <v>1</v>
          </cell>
          <cell r="L125"/>
          <cell r="M125" t="str">
            <v>E0701</v>
          </cell>
          <cell r="N125" t="str">
            <v>Hartlepool</v>
          </cell>
          <cell r="O125">
            <v>54585</v>
          </cell>
          <cell r="P125">
            <v>0</v>
          </cell>
          <cell r="Q125" t="b">
            <v>1</v>
          </cell>
          <cell r="R125">
            <v>6885.2650583420327</v>
          </cell>
        </row>
        <row r="126">
          <cell r="A126" t="str">
            <v>E1433</v>
          </cell>
          <cell r="B126" t="str">
            <v>Hastings</v>
          </cell>
          <cell r="C126">
            <v>1956.01962</v>
          </cell>
          <cell r="D126">
            <v>230.19938730662929</v>
          </cell>
          <cell r="E126">
            <v>111.81113097750566</v>
          </cell>
          <cell r="F126">
            <v>46.039877461325858</v>
          </cell>
          <cell r="G126">
            <v>6.5771253516179797</v>
          </cell>
          <cell r="H126" t="str">
            <v>E1433</v>
          </cell>
          <cell r="I126">
            <v>230000</v>
          </cell>
          <cell r="J126">
            <v>199.38730662930175</v>
          </cell>
          <cell r="K126" t="b">
            <v>1</v>
          </cell>
          <cell r="L126"/>
          <cell r="M126" t="str">
            <v>E1433</v>
          </cell>
          <cell r="N126" t="str">
            <v>Hastings</v>
          </cell>
          <cell r="O126">
            <v>110668</v>
          </cell>
          <cell r="P126">
            <v>-334</v>
          </cell>
          <cell r="Q126" t="b">
            <v>1</v>
          </cell>
          <cell r="R126">
            <v>1143.1309775056579</v>
          </cell>
        </row>
        <row r="127">
          <cell r="A127" t="str">
            <v>E1737</v>
          </cell>
          <cell r="B127" t="str">
            <v>Havant</v>
          </cell>
          <cell r="C127">
            <v>1485.27457</v>
          </cell>
          <cell r="D127">
            <v>174.7985002298276</v>
          </cell>
          <cell r="E127">
            <v>84.902128683059132</v>
          </cell>
          <cell r="F127">
            <v>34.959700045965526</v>
          </cell>
          <cell r="G127">
            <v>4.9942428637093599</v>
          </cell>
          <cell r="H127" t="str">
            <v>E1737</v>
          </cell>
          <cell r="I127">
            <v>166204</v>
          </cell>
          <cell r="J127">
            <v>8594.500229827594</v>
          </cell>
          <cell r="K127" t="b">
            <v>1</v>
          </cell>
          <cell r="L127"/>
          <cell r="M127" t="str">
            <v>E1737</v>
          </cell>
          <cell r="N127" t="str">
            <v>Havant</v>
          </cell>
          <cell r="O127">
            <v>77556</v>
          </cell>
          <cell r="P127">
            <v>-2777</v>
          </cell>
          <cell r="Q127" t="b">
            <v>1</v>
          </cell>
          <cell r="R127">
            <v>7346.1286830591271</v>
          </cell>
        </row>
        <row r="128">
          <cell r="A128" t="str">
            <v>E5040</v>
          </cell>
          <cell r="B128" t="str">
            <v>Havering</v>
          </cell>
          <cell r="C128">
            <v>8406.9665199999999</v>
          </cell>
          <cell r="D128">
            <v>989.39628325985063</v>
          </cell>
          <cell r="E128">
            <v>480.56390901192742</v>
          </cell>
          <cell r="F128">
            <v>197.87925665197011</v>
          </cell>
          <cell r="G128">
            <v>28.26846523599573</v>
          </cell>
          <cell r="H128" t="str">
            <v>E5040</v>
          </cell>
          <cell r="I128">
            <v>970189</v>
          </cell>
          <cell r="J128">
            <v>19207.283259850577</v>
          </cell>
          <cell r="K128" t="b">
            <v>1</v>
          </cell>
          <cell r="L128" t="str">
            <v>P</v>
          </cell>
          <cell r="M128" t="str">
            <v>E5040</v>
          </cell>
          <cell r="N128" t="str">
            <v>Havering</v>
          </cell>
          <cell r="O128">
            <v>471136</v>
          </cell>
          <cell r="P128">
            <v>-19268</v>
          </cell>
          <cell r="Q128" t="b">
            <v>1</v>
          </cell>
          <cell r="R128">
            <v>9427.9090119274333</v>
          </cell>
        </row>
        <row r="129">
          <cell r="A129" t="str">
            <v>E1801</v>
          </cell>
          <cell r="B129" t="str">
            <v>Herefordshire</v>
          </cell>
          <cell r="C129">
            <v>3700.4465299999997</v>
          </cell>
          <cell r="D129">
            <v>435.49692204362566</v>
          </cell>
          <cell r="E129">
            <v>211.52707642118961</v>
          </cell>
          <cell r="F129">
            <v>87.099384408725129</v>
          </cell>
          <cell r="G129">
            <v>12.442769201246449</v>
          </cell>
          <cell r="H129" t="str">
            <v>E1801</v>
          </cell>
          <cell r="I129">
            <v>9513</v>
          </cell>
          <cell r="J129">
            <v>425983.92204362567</v>
          </cell>
          <cell r="K129" t="b">
            <v>1</v>
          </cell>
          <cell r="L129"/>
          <cell r="M129" t="str">
            <v>E1801</v>
          </cell>
          <cell r="N129" t="str">
            <v>Herefordshire</v>
          </cell>
          <cell r="O129">
            <v>116348</v>
          </cell>
          <cell r="P129">
            <v>76523</v>
          </cell>
          <cell r="Q129" t="b">
            <v>1</v>
          </cell>
          <cell r="R129">
            <v>95179.076421189617</v>
          </cell>
        </row>
        <row r="130">
          <cell r="A130" t="str">
            <v>E1934</v>
          </cell>
          <cell r="B130" t="str">
            <v>Hertsmere</v>
          </cell>
          <cell r="C130">
            <v>1878.7042300000001</v>
          </cell>
          <cell r="D130">
            <v>221.10031937019772</v>
          </cell>
          <cell r="E130">
            <v>107.39158369409604</v>
          </cell>
          <cell r="F130">
            <v>44.220063874039546</v>
          </cell>
          <cell r="G130">
            <v>6.3171519820056492</v>
          </cell>
          <cell r="H130" t="str">
            <v>E1934</v>
          </cell>
          <cell r="I130">
            <v>224217</v>
          </cell>
          <cell r="J130">
            <v>-3116.6806298022857</v>
          </cell>
          <cell r="K130" t="b">
            <v>1</v>
          </cell>
          <cell r="L130"/>
          <cell r="M130" t="str">
            <v>E1934</v>
          </cell>
          <cell r="N130" t="str">
            <v>Hertsmere</v>
          </cell>
          <cell r="O130">
            <v>105451</v>
          </cell>
          <cell r="P130">
            <v>-2374</v>
          </cell>
          <cell r="Q130" t="b">
            <v>1</v>
          </cell>
          <cell r="R130">
            <v>1940.5836940960435</v>
          </cell>
        </row>
        <row r="131">
          <cell r="A131" t="str">
            <v>E1037</v>
          </cell>
          <cell r="B131" t="str">
            <v>High Peak</v>
          </cell>
          <cell r="C131">
            <v>3049.3190299999997</v>
          </cell>
          <cell r="D131">
            <v>358.86724510894481</v>
          </cell>
          <cell r="E131">
            <v>174.30694762434464</v>
          </cell>
          <cell r="F131">
            <v>71.773449021788963</v>
          </cell>
          <cell r="G131">
            <v>10.253349860255566</v>
          </cell>
          <cell r="H131" t="str">
            <v>E1037</v>
          </cell>
          <cell r="I131">
            <v>319208</v>
          </cell>
          <cell r="J131">
            <v>39659.24510894483</v>
          </cell>
          <cell r="K131" t="b">
            <v>1</v>
          </cell>
          <cell r="L131"/>
          <cell r="M131" t="str">
            <v>E1037</v>
          </cell>
          <cell r="N131" t="str">
            <v>High Peak</v>
          </cell>
          <cell r="O131">
            <v>152105</v>
          </cell>
          <cell r="P131">
            <v>-4515</v>
          </cell>
          <cell r="Q131" t="b">
            <v>1</v>
          </cell>
          <cell r="R131">
            <v>22201.947624344641</v>
          </cell>
        </row>
        <row r="132">
          <cell r="A132" t="str">
            <v>E5041</v>
          </cell>
          <cell r="B132" t="str">
            <v>Hillingdon</v>
          </cell>
          <cell r="C132">
            <v>7215.1427699999995</v>
          </cell>
          <cell r="D132">
            <v>849.13332565849021</v>
          </cell>
          <cell r="E132">
            <v>412.43618674840945</v>
          </cell>
          <cell r="F132">
            <v>169.82666513169801</v>
          </cell>
          <cell r="G132">
            <v>24.260952161671145</v>
          </cell>
          <cell r="H132" t="str">
            <v>E5041</v>
          </cell>
          <cell r="I132">
            <v>848098</v>
          </cell>
          <cell r="J132">
            <v>1035.3256584901828</v>
          </cell>
          <cell r="K132" t="b">
            <v>1</v>
          </cell>
          <cell r="L132"/>
          <cell r="M132" t="str">
            <v>E5041</v>
          </cell>
          <cell r="N132" t="str">
            <v>Hillingdon</v>
          </cell>
          <cell r="O132">
            <v>404552</v>
          </cell>
          <cell r="P132">
            <v>-13459</v>
          </cell>
          <cell r="Q132" t="b">
            <v>1</v>
          </cell>
          <cell r="R132">
            <v>7884.1867484094691</v>
          </cell>
        </row>
        <row r="133">
          <cell r="A133" t="str">
            <v>E2434</v>
          </cell>
          <cell r="B133" t="str">
            <v>Hinckley &amp; Bosworth</v>
          </cell>
          <cell r="C133">
            <v>2370.71738</v>
          </cell>
          <cell r="D133">
            <v>279.0041995351649</v>
          </cell>
          <cell r="E133">
            <v>135.51632548850864</v>
          </cell>
          <cell r="F133">
            <v>55.800839907032973</v>
          </cell>
          <cell r="G133">
            <v>7.9715485581475685</v>
          </cell>
          <cell r="H133" t="str">
            <v>E2434</v>
          </cell>
          <cell r="I133">
            <v>238134</v>
          </cell>
          <cell r="J133">
            <v>40870.199535164924</v>
          </cell>
          <cell r="K133" t="b">
            <v>1</v>
          </cell>
          <cell r="L133" t="str">
            <v>R</v>
          </cell>
          <cell r="M133" t="str">
            <v>E2434</v>
          </cell>
          <cell r="N133" t="str">
            <v>Hinckley and Bosworth</v>
          </cell>
          <cell r="O133">
            <v>123585</v>
          </cell>
          <cell r="P133">
            <v>-17784</v>
          </cell>
          <cell r="Q133" t="b">
            <v>1</v>
          </cell>
          <cell r="R133">
            <v>11931.32548850865</v>
          </cell>
        </row>
        <row r="134">
          <cell r="A134" t="str">
            <v>E3835</v>
          </cell>
          <cell r="B134" t="str">
            <v>Horsham</v>
          </cell>
          <cell r="C134">
            <v>3912.5809100000001</v>
          </cell>
          <cell r="D134">
            <v>460.46252249229184</v>
          </cell>
          <cell r="E134">
            <v>223.65322521054173</v>
          </cell>
          <cell r="F134">
            <v>92.092504498458368</v>
          </cell>
          <cell r="G134">
            <v>13.156072071208339</v>
          </cell>
          <cell r="H134" t="str">
            <v>E3835</v>
          </cell>
          <cell r="I134">
            <v>395932</v>
          </cell>
          <cell r="J134">
            <v>64530.522492291813</v>
          </cell>
          <cell r="K134" t="b">
            <v>1</v>
          </cell>
          <cell r="L134"/>
          <cell r="M134" t="str">
            <v>E3835</v>
          </cell>
          <cell r="N134" t="str">
            <v>Horsham</v>
          </cell>
          <cell r="O134">
            <v>208885</v>
          </cell>
          <cell r="P134">
            <v>-1022</v>
          </cell>
          <cell r="Q134" t="b">
            <v>1</v>
          </cell>
          <cell r="R134">
            <v>14768.225210541743</v>
          </cell>
        </row>
        <row r="135">
          <cell r="A135" t="str">
            <v>E5042</v>
          </cell>
          <cell r="B135" t="str">
            <v>Hounslow</v>
          </cell>
          <cell r="C135">
            <v>12132.914560000001</v>
          </cell>
          <cell r="D135">
            <v>1427.8944185415082</v>
          </cell>
          <cell r="E135">
            <v>693.54871757730405</v>
          </cell>
          <cell r="F135">
            <v>285.57888370830165</v>
          </cell>
          <cell r="G135">
            <v>40.796983386900237</v>
          </cell>
          <cell r="H135" t="str">
            <v>E5042</v>
          </cell>
          <cell r="I135">
            <v>1326067</v>
          </cell>
          <cell r="J135">
            <v>101827.41854150826</v>
          </cell>
          <cell r="K135" t="b">
            <v>1</v>
          </cell>
          <cell r="L135"/>
          <cell r="M135" t="str">
            <v>E5042</v>
          </cell>
          <cell r="N135" t="str">
            <v>Hounslow</v>
          </cell>
          <cell r="O135">
            <v>616333</v>
          </cell>
          <cell r="P135">
            <v>-39911</v>
          </cell>
          <cell r="Q135" t="b">
            <v>1</v>
          </cell>
          <cell r="R135">
            <v>77215.717577303993</v>
          </cell>
        </row>
        <row r="136">
          <cell r="A136" t="str">
            <v>E0551</v>
          </cell>
          <cell r="B136" t="str">
            <v>Huntingdonshire</v>
          </cell>
          <cell r="C136">
            <v>2931.4516899999999</v>
          </cell>
          <cell r="D136">
            <v>344.99571275107303</v>
          </cell>
          <cell r="E136">
            <v>167.56934619337832</v>
          </cell>
          <cell r="F136">
            <v>68.9991425502146</v>
          </cell>
          <cell r="G136">
            <v>9.8570203643163712</v>
          </cell>
          <cell r="H136" t="str">
            <v>E0551</v>
          </cell>
          <cell r="I136">
            <v>280226</v>
          </cell>
          <cell r="J136">
            <v>64769.712751073006</v>
          </cell>
          <cell r="K136" t="b">
            <v>1</v>
          </cell>
          <cell r="L136"/>
          <cell r="M136" t="str">
            <v>E0551</v>
          </cell>
          <cell r="N136" t="str">
            <v>Huntingdonshire</v>
          </cell>
          <cell r="O136">
            <v>163780</v>
          </cell>
          <cell r="P136">
            <v>-5441</v>
          </cell>
          <cell r="Q136" t="b">
            <v>1</v>
          </cell>
          <cell r="R136">
            <v>3789.3461933783256</v>
          </cell>
        </row>
        <row r="137">
          <cell r="A137" t="str">
            <v>E2336</v>
          </cell>
          <cell r="B137" t="str">
            <v>Hyndburn</v>
          </cell>
          <cell r="C137">
            <v>668.58514000000002</v>
          </cell>
          <cell r="D137">
            <v>100</v>
          </cell>
          <cell r="E137">
            <v>38.218052566443056</v>
          </cell>
          <cell r="F137">
            <v>15.736845174417727</v>
          </cell>
          <cell r="G137">
            <v>2.2481207392025322</v>
          </cell>
          <cell r="H137" t="str">
            <v>E2336</v>
          </cell>
          <cell r="I137">
            <v>87102</v>
          </cell>
          <cell r="J137">
            <v>12898</v>
          </cell>
          <cell r="K137" t="b">
            <v>1</v>
          </cell>
          <cell r="L137"/>
          <cell r="M137" t="str">
            <v>E2336</v>
          </cell>
          <cell r="N137" t="str">
            <v>Hyndburn</v>
          </cell>
          <cell r="O137">
            <v>34933</v>
          </cell>
          <cell r="P137">
            <v>-276</v>
          </cell>
          <cell r="Q137" t="b">
            <v>1</v>
          </cell>
          <cell r="R137">
            <v>3285.0525664430534</v>
          </cell>
        </row>
        <row r="138">
          <cell r="A138" t="str">
            <v>E3533</v>
          </cell>
          <cell r="B138" t="str">
            <v>Ipswich</v>
          </cell>
          <cell r="C138">
            <v>1776.8540500000001</v>
          </cell>
          <cell r="D138">
            <v>209.11380921797851</v>
          </cell>
          <cell r="E138">
            <v>101.56956447730386</v>
          </cell>
          <cell r="F138">
            <v>41.822761843595707</v>
          </cell>
          <cell r="G138">
            <v>5.9746802633708151</v>
          </cell>
          <cell r="H138" t="str">
            <v>E3533</v>
          </cell>
          <cell r="I138">
            <v>209250</v>
          </cell>
          <cell r="J138">
            <v>-136.19078202149831</v>
          </cell>
          <cell r="K138" t="b">
            <v>1</v>
          </cell>
          <cell r="L138"/>
          <cell r="M138" t="str">
            <v>E3533</v>
          </cell>
          <cell r="N138" t="str">
            <v>Ipswich</v>
          </cell>
          <cell r="O138">
            <v>107353</v>
          </cell>
          <cell r="P138">
            <v>-2349</v>
          </cell>
          <cell r="Q138" t="b">
            <v>1</v>
          </cell>
          <cell r="R138">
            <v>-5783.4355226961488</v>
          </cell>
        </row>
        <row r="139">
          <cell r="A139" t="str">
            <v>E2101</v>
          </cell>
          <cell r="B139" t="str">
            <v>Isle of Wight</v>
          </cell>
          <cell r="C139">
            <v>4278.95291</v>
          </cell>
          <cell r="D139">
            <v>503.57998873033716</v>
          </cell>
          <cell r="E139">
            <v>244.59599452616379</v>
          </cell>
          <cell r="F139">
            <v>100.71599774606744</v>
          </cell>
          <cell r="G139">
            <v>14.387999678009633</v>
          </cell>
          <cell r="H139" t="str">
            <v>E2101</v>
          </cell>
          <cell r="I139">
            <v>467869</v>
          </cell>
          <cell r="J139">
            <v>35710.98873033718</v>
          </cell>
          <cell r="K139" t="b">
            <v>1</v>
          </cell>
          <cell r="L139"/>
          <cell r="M139" t="str">
            <v>E2101</v>
          </cell>
          <cell r="N139" t="str">
            <v>Isle of Wight Council</v>
          </cell>
          <cell r="O139">
            <v>217601</v>
          </cell>
          <cell r="P139">
            <v>-9059</v>
          </cell>
          <cell r="Q139" t="b">
            <v>1</v>
          </cell>
          <cell r="R139">
            <v>26994.994526163791</v>
          </cell>
        </row>
        <row r="140">
          <cell r="A140" t="str">
            <v>E4001</v>
          </cell>
          <cell r="B140" t="str">
            <v>Isles of Scilly</v>
          </cell>
          <cell r="C140">
            <v>126.65283000000001</v>
          </cell>
          <cell r="D140">
            <v>14.905476186711601</v>
          </cell>
          <cell r="E140">
            <v>7.239802719259921</v>
          </cell>
          <cell r="F140">
            <v>2.9810952373423203</v>
          </cell>
          <cell r="G140">
            <v>0.42587074819176007</v>
          </cell>
          <cell r="H140" t="str">
            <v>E4001</v>
          </cell>
          <cell r="I140">
            <v>0</v>
          </cell>
          <cell r="J140">
            <v>14905.476186711601</v>
          </cell>
          <cell r="K140" t="b">
            <v>1</v>
          </cell>
          <cell r="L140"/>
          <cell r="M140" t="str">
            <v>E4001</v>
          </cell>
          <cell r="N140" t="str">
            <v>Isles of Scilly</v>
          </cell>
          <cell r="O140">
            <v>3436</v>
          </cell>
          <cell r="P140">
            <v>7432</v>
          </cell>
          <cell r="Q140" t="b">
            <v>1</v>
          </cell>
          <cell r="R140">
            <v>3803.8027192599211</v>
          </cell>
        </row>
        <row r="141">
          <cell r="A141" t="str">
            <v>E5015</v>
          </cell>
          <cell r="B141" t="str">
            <v>Islington</v>
          </cell>
          <cell r="C141">
            <v>42580.963309999999</v>
          </cell>
          <cell r="D141">
            <v>5011.2542658892462</v>
          </cell>
          <cell r="E141">
            <v>2434.0377862890623</v>
          </cell>
          <cell r="F141">
            <v>1002.2508531778492</v>
          </cell>
          <cell r="G141">
            <v>143.17869331112132</v>
          </cell>
          <cell r="H141" t="str">
            <v>E5015</v>
          </cell>
          <cell r="I141">
            <v>5010305</v>
          </cell>
          <cell r="J141">
            <v>949.26588924601674</v>
          </cell>
          <cell r="K141" t="b">
            <v>1</v>
          </cell>
          <cell r="L141"/>
          <cell r="M141" t="str">
            <v>E5015</v>
          </cell>
          <cell r="N141" t="str">
            <v>Islington</v>
          </cell>
          <cell r="O141">
            <v>2421930</v>
          </cell>
          <cell r="P141">
            <v>0</v>
          </cell>
          <cell r="Q141" t="b">
            <v>1</v>
          </cell>
          <cell r="R141">
            <v>12107.786289062351</v>
          </cell>
        </row>
        <row r="142">
          <cell r="A142" t="str">
            <v>E5016</v>
          </cell>
          <cell r="B142" t="str">
            <v>Kensington &amp; Chelsea</v>
          </cell>
          <cell r="C142">
            <v>23932.677</v>
          </cell>
          <cell r="D142">
            <v>2816.5809410477486</v>
          </cell>
          <cell r="E142">
            <v>1368.0535999374779</v>
          </cell>
          <cell r="F142">
            <v>563.31618820954964</v>
          </cell>
          <cell r="G142">
            <v>80.473741172792813</v>
          </cell>
          <cell r="H142" t="str">
            <v>E5016</v>
          </cell>
          <cell r="I142">
            <v>2560937</v>
          </cell>
          <cell r="J142">
            <v>255643.94104774855</v>
          </cell>
          <cell r="K142" t="b">
            <v>1</v>
          </cell>
          <cell r="L142"/>
          <cell r="M142" t="str">
            <v>E5016</v>
          </cell>
          <cell r="N142" t="str">
            <v>Kensington and Chelsea</v>
          </cell>
          <cell r="O142">
            <v>1283344</v>
          </cell>
          <cell r="P142">
            <v>-58292</v>
          </cell>
          <cell r="Q142" t="b">
            <v>1</v>
          </cell>
          <cell r="R142">
            <v>84709.599937477848</v>
          </cell>
        </row>
        <row r="143">
          <cell r="A143" t="str">
            <v>E2834</v>
          </cell>
          <cell r="B143" t="str">
            <v>Kettering</v>
          </cell>
          <cell r="C143">
            <v>714.25431000000003</v>
          </cell>
          <cell r="D143">
            <v>100</v>
          </cell>
          <cell r="E143">
            <v>40.828620219391226</v>
          </cell>
          <cell r="F143">
            <v>16.811784796219914</v>
          </cell>
          <cell r="G143">
            <v>2.4016835423171305</v>
          </cell>
          <cell r="H143" t="str">
            <v>E2834</v>
          </cell>
          <cell r="I143">
            <v>97732</v>
          </cell>
          <cell r="J143">
            <v>2268</v>
          </cell>
          <cell r="K143" t="b">
            <v>1</v>
          </cell>
          <cell r="L143"/>
          <cell r="M143" t="str">
            <v>E2834</v>
          </cell>
          <cell r="N143" t="str">
            <v>Kettering</v>
          </cell>
          <cell r="O143">
            <v>36257</v>
          </cell>
          <cell r="P143">
            <v>-181</v>
          </cell>
          <cell r="Q143" t="b">
            <v>1</v>
          </cell>
          <cell r="R143">
            <v>4571.620219391225</v>
          </cell>
        </row>
        <row r="144">
          <cell r="A144" t="str">
            <v>E2634</v>
          </cell>
          <cell r="B144" t="str">
            <v>King's Lynn &amp; West Norfolk</v>
          </cell>
          <cell r="C144">
            <v>3508.7518</v>
          </cell>
          <cell r="D144">
            <v>412.93681633471175</v>
          </cell>
          <cell r="E144">
            <v>200.56931079114571</v>
          </cell>
          <cell r="F144">
            <v>82.587363266942347</v>
          </cell>
          <cell r="G144">
            <v>11.798194752420335</v>
          </cell>
          <cell r="H144" t="str">
            <v>E2634</v>
          </cell>
          <cell r="I144">
            <v>389000</v>
          </cell>
          <cell r="J144">
            <v>23936.816334711737</v>
          </cell>
          <cell r="K144" t="b">
            <v>1</v>
          </cell>
          <cell r="L144" t="str">
            <v>P</v>
          </cell>
          <cell r="M144" t="str">
            <v>E2634</v>
          </cell>
          <cell r="N144" t="str">
            <v>Kings Lynn and West Norfolk</v>
          </cell>
          <cell r="O144">
            <v>199576</v>
          </cell>
          <cell r="P144">
            <v>-4041</v>
          </cell>
          <cell r="Q144" t="b">
            <v>1</v>
          </cell>
          <cell r="R144">
            <v>993.31079114571912</v>
          </cell>
        </row>
        <row r="145">
          <cell r="A145" t="str">
            <v>E2002</v>
          </cell>
          <cell r="B145" t="str">
            <v>Kingston-upon-Hull</v>
          </cell>
          <cell r="C145">
            <v>2614.3341299999997</v>
          </cell>
          <cell r="D145">
            <v>307.67488668687776</v>
          </cell>
          <cell r="E145">
            <v>149.4420878193406</v>
          </cell>
          <cell r="F145">
            <v>61.534977337375551</v>
          </cell>
          <cell r="G145">
            <v>8.7907110481965063</v>
          </cell>
          <cell r="H145" t="str">
            <v>E2002</v>
          </cell>
          <cell r="I145">
            <v>304499</v>
          </cell>
          <cell r="J145">
            <v>3175.886686877755</v>
          </cell>
          <cell r="K145" t="b">
            <v>1</v>
          </cell>
          <cell r="L145"/>
          <cell r="M145" t="str">
            <v>E2002</v>
          </cell>
          <cell r="N145" t="str">
            <v>Kingston upon Hull</v>
          </cell>
          <cell r="O145">
            <v>148618</v>
          </cell>
          <cell r="P145">
            <v>-19507</v>
          </cell>
          <cell r="Q145" t="b">
            <v>1</v>
          </cell>
          <cell r="R145">
            <v>824.08781934060971</v>
          </cell>
        </row>
        <row r="146">
          <cell r="A146" t="str">
            <v>E5043</v>
          </cell>
          <cell r="B146" t="str">
            <v>Kingston-upon-Thames</v>
          </cell>
          <cell r="C146">
            <v>3573.4407799999999</v>
          </cell>
          <cell r="D146">
            <v>420.54991152518369</v>
          </cell>
          <cell r="E146">
            <v>204.26709988366065</v>
          </cell>
          <cell r="F146">
            <v>84.109982305036738</v>
          </cell>
          <cell r="G146">
            <v>12.015711757862391</v>
          </cell>
          <cell r="H146" t="str">
            <v>E5043</v>
          </cell>
          <cell r="I146">
            <v>342450</v>
          </cell>
          <cell r="J146">
            <v>78099.911525183707</v>
          </cell>
          <cell r="K146" t="b">
            <v>1</v>
          </cell>
          <cell r="L146"/>
          <cell r="M146" t="str">
            <v>E5043</v>
          </cell>
          <cell r="N146" t="str">
            <v>Kingston upon Thames</v>
          </cell>
          <cell r="O146">
            <v>156628</v>
          </cell>
          <cell r="P146">
            <v>-12250</v>
          </cell>
          <cell r="Q146" t="b">
            <v>1</v>
          </cell>
          <cell r="R146">
            <v>47639.099883660645</v>
          </cell>
        </row>
        <row r="147">
          <cell r="A147" t="str">
            <v>E4703</v>
          </cell>
          <cell r="B147" t="str">
            <v>Kirklees</v>
          </cell>
          <cell r="C147">
            <v>4901.93905</v>
          </cell>
          <cell r="D147">
            <v>576.8977746370665</v>
          </cell>
          <cell r="E147">
            <v>280.20749053800375</v>
          </cell>
          <cell r="F147">
            <v>115.3795549274133</v>
          </cell>
          <cell r="G147">
            <v>16.482793561059044</v>
          </cell>
          <cell r="H147" t="str">
            <v>E4703</v>
          </cell>
          <cell r="I147">
            <v>221679</v>
          </cell>
          <cell r="J147">
            <v>355218.77463706653</v>
          </cell>
          <cell r="K147" t="b">
            <v>1</v>
          </cell>
          <cell r="L147"/>
          <cell r="M147" t="str">
            <v>E4703</v>
          </cell>
          <cell r="N147" t="str">
            <v>Kirklees</v>
          </cell>
          <cell r="O147">
            <v>161571</v>
          </cell>
          <cell r="P147">
            <v>-2855</v>
          </cell>
          <cell r="Q147" t="b">
            <v>1</v>
          </cell>
          <cell r="R147">
            <v>118636.49053800374</v>
          </cell>
        </row>
        <row r="148">
          <cell r="A148" t="str">
            <v>E4301</v>
          </cell>
          <cell r="B148" t="str">
            <v>Knowsley</v>
          </cell>
          <cell r="C148">
            <v>1682.12267</v>
          </cell>
          <cell r="D148">
            <v>197.96509403550428</v>
          </cell>
          <cell r="E148">
            <v>96.154474245816374</v>
          </cell>
          <cell r="F148">
            <v>39.593018807100862</v>
          </cell>
          <cell r="G148">
            <v>5.6561455438715509</v>
          </cell>
          <cell r="H148" t="str">
            <v>E4301</v>
          </cell>
          <cell r="I148">
            <v>198660</v>
          </cell>
          <cell r="J148">
            <v>-694.90596449573059</v>
          </cell>
          <cell r="K148" t="b">
            <v>1</v>
          </cell>
          <cell r="L148"/>
          <cell r="M148" t="str">
            <v>E4301</v>
          </cell>
          <cell r="N148" t="str">
            <v>Knowsley</v>
          </cell>
          <cell r="O148">
            <v>91317</v>
          </cell>
          <cell r="P148">
            <v>-2568</v>
          </cell>
          <cell r="Q148" t="b">
            <v>1</v>
          </cell>
          <cell r="R148">
            <v>4837.4742458163673</v>
          </cell>
        </row>
        <row r="149">
          <cell r="A149" t="str">
            <v>E5017</v>
          </cell>
          <cell r="B149" t="str">
            <v>Lambeth</v>
          </cell>
          <cell r="C149">
            <v>24875.631649999999</v>
          </cell>
          <cell r="D149">
            <v>2927.5550746752715</v>
          </cell>
          <cell r="E149">
            <v>1421.9553219851316</v>
          </cell>
          <cell r="F149">
            <v>585.51101493505428</v>
          </cell>
          <cell r="G149">
            <v>83.64443070500775</v>
          </cell>
          <cell r="H149" t="str">
            <v>E5017</v>
          </cell>
          <cell r="I149">
            <v>2599862</v>
          </cell>
          <cell r="J149">
            <v>327693.07467527129</v>
          </cell>
          <cell r="K149" t="b">
            <v>1</v>
          </cell>
          <cell r="L149"/>
          <cell r="M149" t="str">
            <v>E5017</v>
          </cell>
          <cell r="N149" t="str">
            <v>Lambeth</v>
          </cell>
          <cell r="O149">
            <v>1336446</v>
          </cell>
          <cell r="P149">
            <v>268665</v>
          </cell>
          <cell r="Q149" t="b">
            <v>1</v>
          </cell>
          <cell r="R149">
            <v>85509.321985131595</v>
          </cell>
        </row>
        <row r="150">
          <cell r="A150" t="str">
            <v>E2337</v>
          </cell>
          <cell r="B150" t="str">
            <v>Lancaster</v>
          </cell>
          <cell r="C150">
            <v>2101.2379100000003</v>
          </cell>
          <cell r="D150">
            <v>247.28978918292358</v>
          </cell>
          <cell r="E150">
            <v>120.11218331742003</v>
          </cell>
          <cell r="F150">
            <v>49.457957836584718</v>
          </cell>
          <cell r="G150">
            <v>7.0654225480835313</v>
          </cell>
          <cell r="H150" t="str">
            <v>E2337</v>
          </cell>
          <cell r="I150">
            <v>232564</v>
          </cell>
          <cell r="J150">
            <v>14725.789182923589</v>
          </cell>
          <cell r="K150" t="b">
            <v>1</v>
          </cell>
          <cell r="L150"/>
          <cell r="M150" t="str">
            <v>E2337</v>
          </cell>
          <cell r="N150" t="str">
            <v>Lancaster</v>
          </cell>
          <cell r="O150">
            <v>107665</v>
          </cell>
          <cell r="P150">
            <v>0</v>
          </cell>
          <cell r="Q150" t="b">
            <v>1</v>
          </cell>
          <cell r="R150">
            <v>12447.183317420029</v>
          </cell>
        </row>
        <row r="151">
          <cell r="A151" t="str">
            <v>E4704</v>
          </cell>
          <cell r="B151" t="str">
            <v>Leeds</v>
          </cell>
          <cell r="C151">
            <v>14339.165429999999</v>
          </cell>
          <cell r="D151">
            <v>1687.5429380787086</v>
          </cell>
          <cell r="E151">
            <v>819.66371278108716</v>
          </cell>
          <cell r="F151">
            <v>337.50858761574176</v>
          </cell>
          <cell r="G151">
            <v>48.215512516534538</v>
          </cell>
          <cell r="H151" t="str">
            <v>E4704</v>
          </cell>
          <cell r="I151">
            <v>1626979</v>
          </cell>
          <cell r="J151">
            <v>60563.938078708714</v>
          </cell>
          <cell r="K151" t="b">
            <v>1</v>
          </cell>
          <cell r="L151"/>
          <cell r="M151" t="str">
            <v>E4704</v>
          </cell>
          <cell r="N151" t="str">
            <v>Leeds</v>
          </cell>
          <cell r="O151">
            <v>645200</v>
          </cell>
          <cell r="P151">
            <v>-36887</v>
          </cell>
          <cell r="Q151" t="b">
            <v>1</v>
          </cell>
          <cell r="R151">
            <v>174463.71278108715</v>
          </cell>
        </row>
        <row r="152">
          <cell r="A152" t="str">
            <v>E2401</v>
          </cell>
          <cell r="B152" t="str">
            <v>Leicester</v>
          </cell>
          <cell r="C152">
            <v>11016.92785</v>
          </cell>
          <cell r="D152">
            <v>1296.5565453128434</v>
          </cell>
          <cell r="E152">
            <v>629.75603629480963</v>
          </cell>
          <cell r="F152">
            <v>259.31130906256868</v>
          </cell>
          <cell r="G152">
            <v>37.044472723224089</v>
          </cell>
          <cell r="H152" t="str">
            <v>E2401</v>
          </cell>
          <cell r="I152">
            <v>1272093</v>
          </cell>
          <cell r="J152">
            <v>24463.545312843286</v>
          </cell>
          <cell r="K152" t="b">
            <v>1</v>
          </cell>
          <cell r="L152"/>
          <cell r="M152" t="str">
            <v>E2401</v>
          </cell>
          <cell r="N152" t="str">
            <v>Leicester</v>
          </cell>
          <cell r="O152">
            <v>541853</v>
          </cell>
          <cell r="P152">
            <v>-40632</v>
          </cell>
          <cell r="Q152" t="b">
            <v>1</v>
          </cell>
          <cell r="R152">
            <v>87903.036294809659</v>
          </cell>
        </row>
        <row r="153">
          <cell r="A153" t="str">
            <v>E1435</v>
          </cell>
          <cell r="B153" t="str">
            <v>Lewes</v>
          </cell>
          <cell r="C153">
            <v>1995.0451</v>
          </cell>
          <cell r="D153">
            <v>234.7922050337578</v>
          </cell>
          <cell r="E153">
            <v>114.04192815925377</v>
          </cell>
          <cell r="F153">
            <v>46.958441006751556</v>
          </cell>
          <cell r="G153">
            <v>6.7083487152502217</v>
          </cell>
          <cell r="H153" t="str">
            <v>E1435</v>
          </cell>
          <cell r="I153">
            <v>179679</v>
          </cell>
          <cell r="J153">
            <v>55113.205033757782</v>
          </cell>
          <cell r="K153" t="b">
            <v>1</v>
          </cell>
          <cell r="L153" t="str">
            <v>P</v>
          </cell>
          <cell r="M153" t="str">
            <v>E1435</v>
          </cell>
          <cell r="N153" t="str">
            <v>Lewes</v>
          </cell>
          <cell r="O153">
            <v>84817</v>
          </cell>
          <cell r="P153">
            <v>-13866</v>
          </cell>
          <cell r="Q153" t="b">
            <v>1</v>
          </cell>
          <cell r="R153">
            <v>29224.928159253774</v>
          </cell>
        </row>
        <row r="154">
          <cell r="A154" t="str">
            <v>E5018</v>
          </cell>
          <cell r="B154" t="str">
            <v>Lewisham</v>
          </cell>
          <cell r="C154">
            <v>9698.061380000001</v>
          </cell>
          <cell r="D154">
            <v>1141.3422262799613</v>
          </cell>
          <cell r="E154">
            <v>554.36622419312414</v>
          </cell>
          <cell r="F154">
            <v>228.2684452559923</v>
          </cell>
          <cell r="G154">
            <v>32.609777893713186</v>
          </cell>
          <cell r="H154" t="str">
            <v>E5018</v>
          </cell>
          <cell r="I154">
            <v>759059</v>
          </cell>
          <cell r="J154">
            <v>382283.22627996141</v>
          </cell>
          <cell r="K154" t="b">
            <v>1</v>
          </cell>
          <cell r="L154"/>
          <cell r="M154" t="str">
            <v>E5018</v>
          </cell>
          <cell r="N154" t="str">
            <v>Lewisham</v>
          </cell>
          <cell r="O154">
            <v>344000</v>
          </cell>
          <cell r="P154">
            <v>-3918</v>
          </cell>
          <cell r="Q154" t="b">
            <v>1</v>
          </cell>
          <cell r="R154">
            <v>210366.2241931241</v>
          </cell>
        </row>
        <row r="155">
          <cell r="A155" t="str">
            <v>E3433</v>
          </cell>
          <cell r="B155" t="str">
            <v>Lichfield</v>
          </cell>
          <cell r="C155">
            <v>2209.7259100000001</v>
          </cell>
          <cell r="D155">
            <v>260.05748889041507</v>
          </cell>
          <cell r="E155">
            <v>126.31363746105875</v>
          </cell>
          <cell r="F155">
            <v>52.011497778083019</v>
          </cell>
          <cell r="G155">
            <v>7.4302139682975739</v>
          </cell>
          <cell r="H155" t="str">
            <v>E3433</v>
          </cell>
          <cell r="I155">
            <v>250827</v>
          </cell>
          <cell r="J155">
            <v>9230.4888904150866</v>
          </cell>
          <cell r="K155" t="b">
            <v>1</v>
          </cell>
          <cell r="L155"/>
          <cell r="M155" t="str">
            <v>E3433</v>
          </cell>
          <cell r="N155" t="str">
            <v>Lichfield</v>
          </cell>
          <cell r="O155">
            <v>123725</v>
          </cell>
          <cell r="P155">
            <v>-2145</v>
          </cell>
          <cell r="Q155" t="b">
            <v>1</v>
          </cell>
          <cell r="R155">
            <v>2588.6374610587518</v>
          </cell>
        </row>
        <row r="156">
          <cell r="A156" t="str">
            <v>E2533</v>
          </cell>
          <cell r="B156" t="str">
            <v>Lincoln</v>
          </cell>
          <cell r="C156">
            <v>1683.3818899999999</v>
          </cell>
          <cell r="D156">
            <v>198.11328870058861</v>
          </cell>
          <cell r="E156">
            <v>96.226454511714465</v>
          </cell>
          <cell r="F156">
            <v>39.622657740117717</v>
          </cell>
          <cell r="G156">
            <v>5.6603796771596739</v>
          </cell>
          <cell r="H156" t="str">
            <v>E2533</v>
          </cell>
          <cell r="I156">
            <v>111476</v>
          </cell>
          <cell r="J156">
            <v>86637.2887005886</v>
          </cell>
          <cell r="K156" t="b">
            <v>1</v>
          </cell>
          <cell r="L156"/>
          <cell r="M156" t="str">
            <v>E2533</v>
          </cell>
          <cell r="N156" t="str">
            <v>Lincoln</v>
          </cell>
          <cell r="O156">
            <v>93941</v>
          </cell>
          <cell r="P156">
            <v>83250</v>
          </cell>
          <cell r="Q156" t="b">
            <v>1</v>
          </cell>
          <cell r="R156">
            <v>2285.4545117144589</v>
          </cell>
        </row>
        <row r="157">
          <cell r="A157" t="str">
            <v>E4302</v>
          </cell>
          <cell r="B157" t="str">
            <v>Liverpool</v>
          </cell>
          <cell r="C157">
            <v>9709.2775299999994</v>
          </cell>
          <cell r="D157">
            <v>1142.6622288154877</v>
          </cell>
          <cell r="E157">
            <v>555.00736828180823</v>
          </cell>
          <cell r="F157">
            <v>228.53244576309748</v>
          </cell>
          <cell r="G157">
            <v>32.647492251871071</v>
          </cell>
          <cell r="H157" t="str">
            <v>E4302</v>
          </cell>
          <cell r="I157">
            <v>1130696</v>
          </cell>
          <cell r="J157">
            <v>11966.228815487586</v>
          </cell>
          <cell r="K157" t="b">
            <v>1</v>
          </cell>
          <cell r="L157"/>
          <cell r="M157" t="str">
            <v>E4302</v>
          </cell>
          <cell r="N157" t="str">
            <v>Liverpool</v>
          </cell>
          <cell r="O157">
            <v>553947</v>
          </cell>
          <cell r="P157">
            <v>-25726</v>
          </cell>
          <cell r="Q157" t="b">
            <v>1</v>
          </cell>
          <cell r="R157">
            <v>1060.3682818082161</v>
          </cell>
        </row>
        <row r="158">
          <cell r="A158" t="str">
            <v>E0201</v>
          </cell>
          <cell r="B158" t="str">
            <v>Luton</v>
          </cell>
          <cell r="C158">
            <v>2513.6309000000001</v>
          </cell>
          <cell r="D158">
            <v>295.82335840527566</v>
          </cell>
          <cell r="E158">
            <v>143.6856312254196</v>
          </cell>
          <cell r="F158">
            <v>59.16467168105514</v>
          </cell>
          <cell r="G158">
            <v>8.452095954436448</v>
          </cell>
          <cell r="H158" t="str">
            <v>E0201</v>
          </cell>
          <cell r="I158">
            <v>193287</v>
          </cell>
          <cell r="J158">
            <v>102536.35840527568</v>
          </cell>
          <cell r="K158" t="b">
            <v>1</v>
          </cell>
          <cell r="L158"/>
          <cell r="M158" t="str">
            <v>E0201</v>
          </cell>
          <cell r="N158" t="str">
            <v>Luton</v>
          </cell>
          <cell r="O158">
            <v>130293</v>
          </cell>
          <cell r="P158">
            <v>-1934</v>
          </cell>
          <cell r="Q158" t="b">
            <v>1</v>
          </cell>
          <cell r="R158">
            <v>13392.631225419609</v>
          </cell>
        </row>
        <row r="159">
          <cell r="A159" t="str">
            <v>E2237</v>
          </cell>
          <cell r="B159" t="str">
            <v>Maidstone</v>
          </cell>
          <cell r="C159">
            <v>2442.2310200000002</v>
          </cell>
          <cell r="D159">
            <v>287.42047304476648</v>
          </cell>
          <cell r="E159">
            <v>139.60422976460083</v>
          </cell>
          <cell r="F159">
            <v>57.484094608953285</v>
          </cell>
          <cell r="G159">
            <v>8.2120135155647542</v>
          </cell>
          <cell r="H159" t="str">
            <v>E2237</v>
          </cell>
          <cell r="I159">
            <v>175049</v>
          </cell>
          <cell r="J159">
            <v>112371.47304476646</v>
          </cell>
          <cell r="K159" t="b">
            <v>1</v>
          </cell>
          <cell r="L159"/>
          <cell r="M159" t="str">
            <v>E2237</v>
          </cell>
          <cell r="N159" t="str">
            <v>Maidstone</v>
          </cell>
          <cell r="O159">
            <v>119811</v>
          </cell>
          <cell r="P159">
            <v>2376</v>
          </cell>
          <cell r="Q159" t="b">
            <v>1</v>
          </cell>
          <cell r="R159">
            <v>19793.229764600837</v>
          </cell>
        </row>
        <row r="160">
          <cell r="A160" t="str">
            <v>E1539</v>
          </cell>
          <cell r="B160" t="str">
            <v>Maldon</v>
          </cell>
          <cell r="C160">
            <v>980.50596999999993</v>
          </cell>
          <cell r="D160">
            <v>115.39346090224404</v>
          </cell>
          <cell r="E160">
            <v>56.048252438232822</v>
          </cell>
          <cell r="F160">
            <v>23.078692180448808</v>
          </cell>
          <cell r="G160">
            <v>3.2969560257784014</v>
          </cell>
          <cell r="H160" t="str">
            <v>E1539</v>
          </cell>
          <cell r="I160">
            <v>123000</v>
          </cell>
          <cell r="J160">
            <v>-7606.5390977559582</v>
          </cell>
          <cell r="K160" t="b">
            <v>1</v>
          </cell>
          <cell r="L160"/>
          <cell r="M160" t="str">
            <v>E1539</v>
          </cell>
          <cell r="N160" t="str">
            <v>Maldon</v>
          </cell>
          <cell r="O160">
            <v>55313</v>
          </cell>
          <cell r="P160">
            <v>-9599</v>
          </cell>
          <cell r="Q160" t="b">
            <v>1</v>
          </cell>
          <cell r="R160">
            <v>735.25243823281926</v>
          </cell>
        </row>
        <row r="161">
          <cell r="A161" t="str">
            <v>E1851</v>
          </cell>
          <cell r="B161" t="str">
            <v>Malvern Hills</v>
          </cell>
          <cell r="C161">
            <v>1048.66669</v>
          </cell>
          <cell r="D161">
            <v>123.41513707662654</v>
          </cell>
          <cell r="E161">
            <v>59.944495151504313</v>
          </cell>
          <cell r="F161">
            <v>24.683027415325306</v>
          </cell>
          <cell r="G161">
            <v>3.5261467736179011</v>
          </cell>
          <cell r="H161" t="str">
            <v>E1851</v>
          </cell>
          <cell r="I161">
            <v>123022</v>
          </cell>
          <cell r="J161">
            <v>393.13707662653178</v>
          </cell>
          <cell r="K161" t="b">
            <v>1</v>
          </cell>
          <cell r="L161"/>
          <cell r="M161" t="str">
            <v>E1851</v>
          </cell>
          <cell r="N161" t="str">
            <v>Malvern Hills</v>
          </cell>
          <cell r="O161">
            <v>59944</v>
          </cell>
          <cell r="P161">
            <v>-792</v>
          </cell>
          <cell r="Q161" t="b">
            <v>1</v>
          </cell>
          <cell r="R161">
            <v>0.49515150431398069</v>
          </cell>
        </row>
        <row r="162">
          <cell r="A162" t="str">
            <v>E4203</v>
          </cell>
          <cell r="B162" t="str">
            <v>Manchester</v>
          </cell>
          <cell r="C162">
            <v>12890.920400000001</v>
          </cell>
          <cell r="D162">
            <v>1517.1023580522822</v>
          </cell>
          <cell r="E162">
            <v>736.87828819682272</v>
          </cell>
          <cell r="F162">
            <v>303.42047161045639</v>
          </cell>
          <cell r="G162">
            <v>43.345781658636632</v>
          </cell>
          <cell r="H162" t="str">
            <v>E4203</v>
          </cell>
          <cell r="I162">
            <v>1517102</v>
          </cell>
          <cell r="J162">
            <v>0.35805228212848306</v>
          </cell>
          <cell r="K162" t="b">
            <v>1</v>
          </cell>
          <cell r="L162"/>
          <cell r="M162" t="str">
            <v>E4203</v>
          </cell>
          <cell r="N162" t="str">
            <v>Manchester</v>
          </cell>
          <cell r="O162">
            <v>732096</v>
          </cell>
          <cell r="P162">
            <v>-17796</v>
          </cell>
          <cell r="Q162" t="b">
            <v>1</v>
          </cell>
          <cell r="R162">
            <v>4782.2881968227448</v>
          </cell>
        </row>
        <row r="163">
          <cell r="A163" t="str">
            <v>E3035</v>
          </cell>
          <cell r="B163" t="str">
            <v>Mansfield</v>
          </cell>
          <cell r="C163">
            <v>1781.7408400000002</v>
          </cell>
          <cell r="D163">
            <v>209.6889241362513</v>
          </cell>
          <cell r="E163">
            <v>101.84890600903634</v>
          </cell>
          <cell r="F163">
            <v>41.937784827250262</v>
          </cell>
          <cell r="G163">
            <v>5.9911121181786084</v>
          </cell>
          <cell r="H163" t="str">
            <v>E3035</v>
          </cell>
          <cell r="I163">
            <v>103287</v>
          </cell>
          <cell r="J163">
            <v>106401.9241362513</v>
          </cell>
          <cell r="K163" t="b">
            <v>1</v>
          </cell>
          <cell r="L163"/>
          <cell r="M163" t="str">
            <v>E3035</v>
          </cell>
          <cell r="N163" t="str">
            <v>Mansfield</v>
          </cell>
          <cell r="O163">
            <v>79038</v>
          </cell>
          <cell r="P163">
            <v>0</v>
          </cell>
          <cell r="Q163" t="b">
            <v>1</v>
          </cell>
          <cell r="R163">
            <v>22810.906009036335</v>
          </cell>
        </row>
        <row r="164">
          <cell r="A164" t="str">
            <v>E2201</v>
          </cell>
          <cell r="B164" t="str">
            <v>Medway</v>
          </cell>
          <cell r="C164">
            <v>4631.1223300000001</v>
          </cell>
          <cell r="D164">
            <v>545.02598645102012</v>
          </cell>
          <cell r="E164">
            <v>264.72690770478124</v>
          </cell>
          <cell r="F164">
            <v>109.00519729020401</v>
          </cell>
          <cell r="G164">
            <v>15.572171041457718</v>
          </cell>
          <cell r="H164" t="str">
            <v>E2201</v>
          </cell>
          <cell r="I164">
            <v>487071</v>
          </cell>
          <cell r="J164">
            <v>57954.986451020115</v>
          </cell>
          <cell r="K164" t="b">
            <v>1</v>
          </cell>
          <cell r="L164"/>
          <cell r="M164" t="str">
            <v>E2201</v>
          </cell>
          <cell r="N164" t="str">
            <v>Medway</v>
          </cell>
          <cell r="O164">
            <v>259022</v>
          </cell>
          <cell r="P164">
            <v>5617</v>
          </cell>
          <cell r="Q164" t="b">
            <v>1</v>
          </cell>
          <cell r="R164">
            <v>5704.907704781217</v>
          </cell>
        </row>
        <row r="165">
          <cell r="A165" t="str">
            <v>E2436</v>
          </cell>
          <cell r="B165" t="str">
            <v>Melton</v>
          </cell>
          <cell r="C165">
            <v>1253.21099</v>
          </cell>
          <cell r="D165">
            <v>147.48747871145298</v>
          </cell>
          <cell r="E165">
            <v>71.636775374134302</v>
          </cell>
          <cell r="F165">
            <v>29.497495742290592</v>
          </cell>
          <cell r="G165">
            <v>4.2139279631843714</v>
          </cell>
          <cell r="H165" t="str">
            <v>E2436</v>
          </cell>
          <cell r="I165">
            <v>144856</v>
          </cell>
          <cell r="J165">
            <v>2631.4787114529754</v>
          </cell>
          <cell r="K165" t="b">
            <v>1</v>
          </cell>
          <cell r="L165"/>
          <cell r="M165" t="str">
            <v>E2436</v>
          </cell>
          <cell r="N165" t="str">
            <v>Melton</v>
          </cell>
          <cell r="O165">
            <v>70573</v>
          </cell>
          <cell r="P165">
            <v>-2008</v>
          </cell>
          <cell r="Q165" t="b">
            <v>1</v>
          </cell>
          <cell r="R165">
            <v>1063.775374134304</v>
          </cell>
        </row>
        <row r="166">
          <cell r="A166" t="str">
            <v>E3331</v>
          </cell>
          <cell r="B166" t="str">
            <v>Mendip</v>
          </cell>
          <cell r="C166">
            <v>2965.4987900000001</v>
          </cell>
          <cell r="D166">
            <v>349.00263654643226</v>
          </cell>
          <cell r="E166">
            <v>169.51556632255281</v>
          </cell>
          <cell r="F166">
            <v>69.800527309286451</v>
          </cell>
          <cell r="G166">
            <v>9.9715039013266367</v>
          </cell>
          <cell r="H166" t="str">
            <v>E3331</v>
          </cell>
          <cell r="I166">
            <v>109461</v>
          </cell>
          <cell r="J166">
            <v>239541.63654643227</v>
          </cell>
          <cell r="K166" t="b">
            <v>1</v>
          </cell>
          <cell r="L166"/>
          <cell r="M166" t="str">
            <v>E3331</v>
          </cell>
          <cell r="N166" t="str">
            <v>Mendip</v>
          </cell>
          <cell r="O166">
            <v>53972</v>
          </cell>
          <cell r="P166">
            <v>9655</v>
          </cell>
          <cell r="Q166" t="b">
            <v>1</v>
          </cell>
          <cell r="R166">
            <v>115543.56632255283</v>
          </cell>
        </row>
        <row r="167">
          <cell r="A167" t="str">
            <v>E5044</v>
          </cell>
          <cell r="B167" t="str">
            <v>Merton</v>
          </cell>
          <cell r="C167">
            <v>3901.6211800000001</v>
          </cell>
          <cell r="D167">
            <v>459.17269742855035</v>
          </cell>
          <cell r="E167">
            <v>223.02673875101019</v>
          </cell>
          <cell r="F167">
            <v>91.834539485710081</v>
          </cell>
          <cell r="G167">
            <v>13.119219926530009</v>
          </cell>
          <cell r="H167" t="str">
            <v>E5044</v>
          </cell>
          <cell r="I167">
            <v>452378</v>
          </cell>
          <cell r="J167">
            <v>6794.6974285503384</v>
          </cell>
          <cell r="K167" t="b">
            <v>1</v>
          </cell>
          <cell r="L167"/>
          <cell r="M167" t="str">
            <v>E5044</v>
          </cell>
          <cell r="N167" t="str">
            <v>Merton</v>
          </cell>
          <cell r="O167">
            <v>208952</v>
          </cell>
          <cell r="P167">
            <v>-3097</v>
          </cell>
          <cell r="Q167" t="b">
            <v>1</v>
          </cell>
          <cell r="R167">
            <v>14074.738751010183</v>
          </cell>
        </row>
        <row r="168">
          <cell r="A168" t="str">
            <v>E1133</v>
          </cell>
          <cell r="B168" t="str">
            <v>Mid Devon</v>
          </cell>
          <cell r="C168">
            <v>1003.0327</v>
          </cell>
          <cell r="D168">
            <v>118.04457921976984</v>
          </cell>
          <cell r="E168">
            <v>57.335938478173929</v>
          </cell>
          <cell r="F168">
            <v>23.608915843953973</v>
          </cell>
          <cell r="G168">
            <v>3.3727022634219956</v>
          </cell>
          <cell r="H168" t="str">
            <v>E1133</v>
          </cell>
          <cell r="I168">
            <v>76686</v>
          </cell>
          <cell r="J168">
            <v>41358.579219769847</v>
          </cell>
          <cell r="K168" t="b">
            <v>1</v>
          </cell>
          <cell r="L168"/>
          <cell r="M168" t="str">
            <v>E1133</v>
          </cell>
          <cell r="N168" t="str">
            <v>Mid Devon</v>
          </cell>
          <cell r="O168">
            <v>55848</v>
          </cell>
          <cell r="P168">
            <v>1042.71</v>
          </cell>
          <cell r="Q168" t="b">
            <v>1</v>
          </cell>
          <cell r="R168">
            <v>1487.9384781739282</v>
          </cell>
        </row>
        <row r="169">
          <cell r="A169" t="str">
            <v>E3534</v>
          </cell>
          <cell r="B169" t="str">
            <v>Mid Suffolk</v>
          </cell>
          <cell r="C169">
            <v>1842.38779</v>
          </cell>
          <cell r="D169">
            <v>216.82632224272621</v>
          </cell>
          <cell r="E169">
            <v>105.31564223218129</v>
          </cell>
          <cell r="F169">
            <v>43.365264448545233</v>
          </cell>
          <cell r="G169">
            <v>6.1950377783636048</v>
          </cell>
          <cell r="H169" t="str">
            <v>E3534</v>
          </cell>
          <cell r="I169">
            <v>202068</v>
          </cell>
          <cell r="J169">
            <v>14758.322242726194</v>
          </cell>
          <cell r="K169" t="b">
            <v>1</v>
          </cell>
          <cell r="L169" t="str">
            <v>P</v>
          </cell>
          <cell r="M169" t="str">
            <v>E3534</v>
          </cell>
          <cell r="N169" t="str">
            <v>Mid Suffolk</v>
          </cell>
          <cell r="O169">
            <v>117879</v>
          </cell>
          <cell r="P169">
            <v>2190</v>
          </cell>
          <cell r="Q169" t="b">
            <v>1</v>
          </cell>
          <cell r="R169">
            <v>-12563.357767818714</v>
          </cell>
        </row>
        <row r="170">
          <cell r="A170" t="str">
            <v>E3836</v>
          </cell>
          <cell r="B170" t="str">
            <v>Mid Sussex</v>
          </cell>
          <cell r="C170">
            <v>3218.2461200000002</v>
          </cell>
          <cell r="D170">
            <v>378.74788036427617</v>
          </cell>
          <cell r="E170">
            <v>183.96325617693415</v>
          </cell>
          <cell r="F170">
            <v>75.749576072855248</v>
          </cell>
          <cell r="G170">
            <v>10.821368010407891</v>
          </cell>
          <cell r="H170" t="str">
            <v>E3836</v>
          </cell>
          <cell r="I170">
            <v>292442</v>
          </cell>
          <cell r="J170">
            <v>86305.880364276178</v>
          </cell>
          <cell r="K170" t="b">
            <v>1</v>
          </cell>
          <cell r="L170"/>
          <cell r="M170" t="str">
            <v>E3836</v>
          </cell>
          <cell r="N170" t="str">
            <v>Mid Sussex</v>
          </cell>
          <cell r="O170">
            <v>180161</v>
          </cell>
          <cell r="P170">
            <v>83474</v>
          </cell>
          <cell r="Q170" t="b">
            <v>1</v>
          </cell>
          <cell r="R170">
            <v>3802.256176934141</v>
          </cell>
        </row>
        <row r="171">
          <cell r="A171" t="str">
            <v>E0702</v>
          </cell>
          <cell r="B171" t="str">
            <v>Middlesbrough</v>
          </cell>
          <cell r="C171">
            <v>1915.87591</v>
          </cell>
          <cell r="D171">
            <v>225.47496769870378</v>
          </cell>
          <cell r="E171">
            <v>109.51641288222756</v>
          </cell>
          <cell r="F171">
            <v>45.094993539740763</v>
          </cell>
          <cell r="G171">
            <v>6.4421419342486796</v>
          </cell>
          <cell r="H171" t="str">
            <v>E0702</v>
          </cell>
          <cell r="I171">
            <v>213132</v>
          </cell>
          <cell r="J171">
            <v>12342.967698703782</v>
          </cell>
          <cell r="K171" t="b">
            <v>1</v>
          </cell>
          <cell r="L171"/>
          <cell r="M171" t="str">
            <v>E0702</v>
          </cell>
          <cell r="N171" t="str">
            <v>Middlesbrough</v>
          </cell>
          <cell r="O171">
            <v>89378</v>
          </cell>
          <cell r="P171">
            <v>-4618</v>
          </cell>
          <cell r="Q171" t="b">
            <v>1</v>
          </cell>
          <cell r="R171">
            <v>20138.412882227552</v>
          </cell>
        </row>
        <row r="172">
          <cell r="A172" t="str">
            <v>E0401</v>
          </cell>
          <cell r="B172" t="str">
            <v>Milton Keynes</v>
          </cell>
          <cell r="C172">
            <v>6372.0954800000009</v>
          </cell>
          <cell r="D172">
            <v>749.91705622837367</v>
          </cell>
          <cell r="E172">
            <v>364.24542731092436</v>
          </cell>
          <cell r="F172">
            <v>149.98341124567474</v>
          </cell>
          <cell r="G172">
            <v>21.426201606524963</v>
          </cell>
          <cell r="H172" t="str">
            <v>E0401</v>
          </cell>
          <cell r="I172">
            <v>672949</v>
          </cell>
          <cell r="J172">
            <v>76968.056228373665</v>
          </cell>
          <cell r="K172" t="b">
            <v>1</v>
          </cell>
          <cell r="L172"/>
          <cell r="M172" t="str">
            <v>E0401</v>
          </cell>
          <cell r="N172" t="str">
            <v>Milton Keynes</v>
          </cell>
          <cell r="O172">
            <v>364245</v>
          </cell>
          <cell r="P172">
            <v>78879</v>
          </cell>
          <cell r="Q172" t="b">
            <v>1</v>
          </cell>
          <cell r="R172">
            <v>0.42731092433677986</v>
          </cell>
        </row>
        <row r="173">
          <cell r="A173" t="str">
            <v>E3634</v>
          </cell>
          <cell r="B173" t="str">
            <v>Mole Valley</v>
          </cell>
          <cell r="C173">
            <v>3219.12824</v>
          </cell>
          <cell r="D173">
            <v>378.85169500982198</v>
          </cell>
          <cell r="E173">
            <v>184.01368043334213</v>
          </cell>
          <cell r="F173">
            <v>75.770339001964402</v>
          </cell>
          <cell r="G173">
            <v>10.824334143137772</v>
          </cell>
          <cell r="H173" t="str">
            <v>E3634</v>
          </cell>
          <cell r="I173">
            <v>352755</v>
          </cell>
          <cell r="J173">
            <v>26096.695009821968</v>
          </cell>
          <cell r="K173" t="b">
            <v>1</v>
          </cell>
          <cell r="L173" t="str">
            <v>R</v>
          </cell>
          <cell r="M173" t="str">
            <v>E3634</v>
          </cell>
          <cell r="N173" t="str">
            <v>Mole Valley</v>
          </cell>
          <cell r="O173">
            <v>173999</v>
          </cell>
          <cell r="P173">
            <v>-7683</v>
          </cell>
          <cell r="Q173" t="b">
            <v>1</v>
          </cell>
          <cell r="R173">
            <v>10014.680433342117</v>
          </cell>
        </row>
        <row r="174">
          <cell r="A174" t="str">
            <v>E1738</v>
          </cell>
          <cell r="B174" t="str">
            <v>New Forest</v>
          </cell>
          <cell r="C174">
            <v>3517.0437599999996</v>
          </cell>
          <cell r="D174">
            <v>413.91267776884763</v>
          </cell>
          <cell r="E174">
            <v>201.0433006305831</v>
          </cell>
          <cell r="F174">
            <v>82.78253555376952</v>
          </cell>
          <cell r="G174">
            <v>11.826076507681361</v>
          </cell>
          <cell r="H174" t="str">
            <v>E1738</v>
          </cell>
          <cell r="I174">
            <v>413183</v>
          </cell>
          <cell r="J174">
            <v>729.67776884761406</v>
          </cell>
          <cell r="K174" t="b">
            <v>1</v>
          </cell>
          <cell r="L174"/>
          <cell r="M174" t="str">
            <v>E1738</v>
          </cell>
          <cell r="N174" t="str">
            <v>New Forest</v>
          </cell>
          <cell r="O174">
            <v>201043</v>
          </cell>
          <cell r="P174">
            <v>-5126</v>
          </cell>
          <cell r="Q174" t="b">
            <v>1</v>
          </cell>
          <cell r="R174">
            <v>0.3006305831077043</v>
          </cell>
        </row>
        <row r="175">
          <cell r="A175" t="str">
            <v>E3036</v>
          </cell>
          <cell r="B175" t="str">
            <v>Newark &amp; Sherwood</v>
          </cell>
          <cell r="C175">
            <v>2968.0546099999997</v>
          </cell>
          <cell r="D175">
            <v>349.30342504162428</v>
          </cell>
          <cell r="E175">
            <v>169.66166359164609</v>
          </cell>
          <cell r="F175">
            <v>69.86068500832485</v>
          </cell>
          <cell r="G175">
            <v>9.9800978583321225</v>
          </cell>
          <cell r="H175" t="str">
            <v>E3036</v>
          </cell>
          <cell r="I175">
            <v>85697</v>
          </cell>
          <cell r="J175">
            <v>263606.42504162429</v>
          </cell>
          <cell r="K175" t="b">
            <v>1</v>
          </cell>
          <cell r="L175"/>
          <cell r="M175" t="str">
            <v>E3036</v>
          </cell>
          <cell r="N175" t="str">
            <v>Newark and Sherwood</v>
          </cell>
          <cell r="O175">
            <v>38917</v>
          </cell>
          <cell r="P175">
            <v>0</v>
          </cell>
          <cell r="Q175" t="b">
            <v>1</v>
          </cell>
          <cell r="R175">
            <v>130744.66359164609</v>
          </cell>
        </row>
        <row r="176">
          <cell r="A176" t="str">
            <v>E3434</v>
          </cell>
          <cell r="B176" t="str">
            <v>Newcastle-under-Lyme</v>
          </cell>
          <cell r="C176">
            <v>2316.0674700000004</v>
          </cell>
          <cell r="D176">
            <v>272.5725790801705</v>
          </cell>
          <cell r="E176">
            <v>132.39239555322567</v>
          </cell>
          <cell r="F176">
            <v>54.514515816034098</v>
          </cell>
          <cell r="G176">
            <v>7.7877879737191567</v>
          </cell>
          <cell r="H176" t="str">
            <v>E3434</v>
          </cell>
          <cell r="I176">
            <v>273303</v>
          </cell>
          <cell r="J176">
            <v>-730.42091982951388</v>
          </cell>
          <cell r="K176" t="b">
            <v>1</v>
          </cell>
          <cell r="L176"/>
          <cell r="M176" t="str">
            <v>E3434</v>
          </cell>
          <cell r="N176" t="str">
            <v>Newcastle-under-Lyme</v>
          </cell>
          <cell r="O176">
            <v>131127</v>
          </cell>
          <cell r="P176">
            <v>0</v>
          </cell>
          <cell r="Q176" t="b">
            <v>1</v>
          </cell>
          <cell r="R176">
            <v>1265.3955532256805</v>
          </cell>
        </row>
        <row r="177">
          <cell r="A177" t="str">
            <v>E4502</v>
          </cell>
          <cell r="B177" t="str">
            <v>Newcastle-upon-Tyne</v>
          </cell>
          <cell r="C177">
            <v>5673.5973700000004</v>
          </cell>
          <cell r="D177">
            <v>667.71244267912994</v>
          </cell>
          <cell r="E177">
            <v>324.3174721584345</v>
          </cell>
          <cell r="F177">
            <v>133.54248853582598</v>
          </cell>
          <cell r="G177">
            <v>19.077498362260851</v>
          </cell>
          <cell r="H177" t="str">
            <v>E4502</v>
          </cell>
          <cell r="I177">
            <v>664304</v>
          </cell>
          <cell r="J177">
            <v>3408.4426791298902</v>
          </cell>
          <cell r="K177" t="b">
            <v>1</v>
          </cell>
          <cell r="L177"/>
          <cell r="M177" t="str">
            <v>E4502</v>
          </cell>
          <cell r="N177" t="str">
            <v>Newcastle upon Tyne</v>
          </cell>
          <cell r="O177">
            <v>280120</v>
          </cell>
          <cell r="P177">
            <v>-44487</v>
          </cell>
          <cell r="Q177" t="b">
            <v>1</v>
          </cell>
          <cell r="R177">
            <v>44197.47215843451</v>
          </cell>
        </row>
        <row r="178">
          <cell r="A178" t="str">
            <v>E5045</v>
          </cell>
          <cell r="B178" t="str">
            <v>Newham</v>
          </cell>
          <cell r="C178">
            <v>12985.72726</v>
          </cell>
          <cell r="D178">
            <v>1528.2599562999242</v>
          </cell>
          <cell r="E178">
            <v>742.29769305996308</v>
          </cell>
          <cell r="F178">
            <v>305.65199125998481</v>
          </cell>
          <cell r="G178">
            <v>43.664570179997824</v>
          </cell>
          <cell r="H178" t="str">
            <v>E5045</v>
          </cell>
          <cell r="I178">
            <v>1543956</v>
          </cell>
          <cell r="J178">
            <v>-15696.043700075941</v>
          </cell>
          <cell r="K178" t="b">
            <v>1</v>
          </cell>
          <cell r="L178"/>
          <cell r="M178" t="str">
            <v>E5045</v>
          </cell>
          <cell r="N178" t="str">
            <v>Newham</v>
          </cell>
          <cell r="O178">
            <v>671065</v>
          </cell>
          <cell r="P178">
            <v>-17070</v>
          </cell>
          <cell r="Q178" t="b">
            <v>1</v>
          </cell>
          <cell r="R178">
            <v>71232.693059963058</v>
          </cell>
        </row>
        <row r="179">
          <cell r="A179" t="str">
            <v>E1134</v>
          </cell>
          <cell r="B179" t="str">
            <v>North Devon</v>
          </cell>
          <cell r="C179">
            <v>2134.7257999999997</v>
          </cell>
          <cell r="D179">
            <v>251.23090085755584</v>
          </cell>
          <cell r="E179">
            <v>122.02643755938426</v>
          </cell>
          <cell r="F179">
            <v>50.246180171511163</v>
          </cell>
          <cell r="G179">
            <v>7.1780257387873085</v>
          </cell>
          <cell r="H179" t="str">
            <v>E1134</v>
          </cell>
          <cell r="I179">
            <v>216027</v>
          </cell>
          <cell r="J179">
            <v>35203.900857555825</v>
          </cell>
          <cell r="K179" t="b">
            <v>1</v>
          </cell>
          <cell r="L179"/>
          <cell r="M179" t="str">
            <v>E1134</v>
          </cell>
          <cell r="N179" t="str">
            <v>North Devon</v>
          </cell>
          <cell r="O179">
            <v>113872</v>
          </cell>
          <cell r="P179">
            <v>-16698</v>
          </cell>
          <cell r="Q179" t="b">
            <v>1</v>
          </cell>
          <cell r="R179">
            <v>8154.437559384256</v>
          </cell>
        </row>
        <row r="180">
          <cell r="A180" t="str">
            <v>E1038</v>
          </cell>
          <cell r="B180" t="str">
            <v>North East Derbyshire</v>
          </cell>
          <cell r="C180">
            <v>1780.55665</v>
          </cell>
          <cell r="D180">
            <v>209.54955957688421</v>
          </cell>
          <cell r="E180">
            <v>101.78121465162945</v>
          </cell>
          <cell r="F180">
            <v>41.909911915376838</v>
          </cell>
          <cell r="G180">
            <v>5.9871302736252625</v>
          </cell>
          <cell r="H180" t="str">
            <v>E1038</v>
          </cell>
          <cell r="I180">
            <v>163941</v>
          </cell>
          <cell r="J180">
            <v>45608.559576884203</v>
          </cell>
          <cell r="K180" t="b">
            <v>1</v>
          </cell>
          <cell r="L180"/>
          <cell r="M180" t="str">
            <v>E1038</v>
          </cell>
          <cell r="N180" t="str">
            <v>North East Derbyshire</v>
          </cell>
          <cell r="O180">
            <v>72059</v>
          </cell>
          <cell r="P180">
            <v>-15908</v>
          </cell>
          <cell r="Q180" t="b">
            <v>1</v>
          </cell>
          <cell r="R180">
            <v>29722.21465162946</v>
          </cell>
        </row>
        <row r="181">
          <cell r="A181" t="str">
            <v>E2003</v>
          </cell>
          <cell r="B181" t="str">
            <v>North East Lincolnshire</v>
          </cell>
          <cell r="C181">
            <v>2373.0075099999999</v>
          </cell>
          <cell r="D181">
            <v>279.27371959389143</v>
          </cell>
          <cell r="E181">
            <v>135.64723523131866</v>
          </cell>
          <cell r="F181">
            <v>55.854743918778276</v>
          </cell>
          <cell r="G181">
            <v>7.9792491312540399</v>
          </cell>
          <cell r="H181" t="str">
            <v>E2003</v>
          </cell>
          <cell r="I181">
            <v>210650</v>
          </cell>
          <cell r="J181">
            <v>68623.719593891408</v>
          </cell>
          <cell r="K181" t="b">
            <v>1</v>
          </cell>
          <cell r="L181"/>
          <cell r="M181" t="str">
            <v>E2003</v>
          </cell>
          <cell r="N181" t="str">
            <v>North East Lincolnshire</v>
          </cell>
          <cell r="O181">
            <v>117002</v>
          </cell>
          <cell r="P181">
            <v>-1879</v>
          </cell>
          <cell r="Q181" t="b">
            <v>1</v>
          </cell>
          <cell r="R181">
            <v>18645.235231318657</v>
          </cell>
        </row>
        <row r="182">
          <cell r="A182" t="str">
            <v>E1935</v>
          </cell>
          <cell r="B182" t="str">
            <v>North Hertfordshire</v>
          </cell>
          <cell r="C182">
            <v>2719.4498699999999</v>
          </cell>
          <cell r="D182">
            <v>320.04571297965441</v>
          </cell>
          <cell r="E182">
            <v>155.45077487583214</v>
          </cell>
          <cell r="F182">
            <v>64.009142595930882</v>
          </cell>
          <cell r="G182">
            <v>9.1441632279901253</v>
          </cell>
          <cell r="H182" t="str">
            <v>E1935</v>
          </cell>
          <cell r="I182">
            <v>309522</v>
          </cell>
          <cell r="J182">
            <v>10523.712979654432</v>
          </cell>
          <cell r="K182" t="b">
            <v>1</v>
          </cell>
          <cell r="L182"/>
          <cell r="M182" t="str">
            <v>E1935</v>
          </cell>
          <cell r="N182" t="str">
            <v>North Hertfordshire</v>
          </cell>
          <cell r="O182">
            <v>150735</v>
          </cell>
          <cell r="P182">
            <v>-1773</v>
          </cell>
          <cell r="Q182" t="b">
            <v>1</v>
          </cell>
          <cell r="R182">
            <v>4715.7748758321395</v>
          </cell>
        </row>
        <row r="183">
          <cell r="A183" t="str">
            <v>E2534</v>
          </cell>
          <cell r="B183" t="str">
            <v>North Kesteven</v>
          </cell>
          <cell r="C183">
            <v>1583.2881</v>
          </cell>
          <cell r="D183">
            <v>186.33348399126857</v>
          </cell>
          <cell r="E183">
            <v>90.504835081473303</v>
          </cell>
          <cell r="F183">
            <v>37.266696798253719</v>
          </cell>
          <cell r="G183">
            <v>5.3238138283219598</v>
          </cell>
          <cell r="H183" t="str">
            <v>E2534</v>
          </cell>
          <cell r="I183">
            <v>119273</v>
          </cell>
          <cell r="J183">
            <v>67060.483991268557</v>
          </cell>
          <cell r="K183" t="b">
            <v>1</v>
          </cell>
          <cell r="L183"/>
          <cell r="M183" t="str">
            <v>E2534</v>
          </cell>
          <cell r="N183" t="str">
            <v>North Kesteven</v>
          </cell>
          <cell r="O183">
            <v>90567</v>
          </cell>
          <cell r="P183">
            <v>65157</v>
          </cell>
          <cell r="Q183" t="b">
            <v>1</v>
          </cell>
          <cell r="R183">
            <v>-62.164918526701513</v>
          </cell>
        </row>
        <row r="184">
          <cell r="A184" t="str">
            <v>E2004</v>
          </cell>
          <cell r="B184" t="str">
            <v>North Lincolnshire</v>
          </cell>
          <cell r="C184">
            <v>2382.1934900000001</v>
          </cell>
          <cell r="D184">
            <v>280.35479615682027</v>
          </cell>
          <cell r="E184">
            <v>136.17232956188411</v>
          </cell>
          <cell r="F184">
            <v>56.070959231364043</v>
          </cell>
          <cell r="G184">
            <v>8.0101370330520059</v>
          </cell>
          <cell r="H184" t="str">
            <v>E2004</v>
          </cell>
          <cell r="I184">
            <v>243221</v>
          </cell>
          <cell r="J184">
            <v>37133.796156820259</v>
          </cell>
          <cell r="K184" t="b">
            <v>1</v>
          </cell>
          <cell r="L184"/>
          <cell r="M184" t="str">
            <v>E2004</v>
          </cell>
          <cell r="N184" t="str">
            <v>North Lincolnshire</v>
          </cell>
          <cell r="O184">
            <v>131194</v>
          </cell>
          <cell r="P184">
            <v>-2040</v>
          </cell>
          <cell r="Q184" t="b">
            <v>1</v>
          </cell>
          <cell r="R184">
            <v>4978.3295618841075</v>
          </cell>
        </row>
        <row r="185">
          <cell r="A185" t="str">
            <v>E2635</v>
          </cell>
          <cell r="B185" t="str">
            <v>North Norfolk</v>
          </cell>
          <cell r="C185">
            <v>4481.9293200000002</v>
          </cell>
          <cell r="D185">
            <v>527.46780904765046</v>
          </cell>
          <cell r="E185">
            <v>256.19865010885877</v>
          </cell>
          <cell r="F185">
            <v>105.49356180953009</v>
          </cell>
          <cell r="G185">
            <v>15.070508829932871</v>
          </cell>
          <cell r="H185" t="str">
            <v>E2635</v>
          </cell>
          <cell r="I185">
            <v>501678</v>
          </cell>
          <cell r="J185">
            <v>25789.809047650429</v>
          </cell>
          <cell r="K185" t="b">
            <v>1</v>
          </cell>
          <cell r="L185"/>
          <cell r="M185" t="str">
            <v>E2635</v>
          </cell>
          <cell r="N185" t="str">
            <v>North Norfolk</v>
          </cell>
          <cell r="O185">
            <v>282175</v>
          </cell>
          <cell r="P185">
            <v>-23082</v>
          </cell>
          <cell r="Q185" t="b">
            <v>1</v>
          </cell>
          <cell r="R185">
            <v>-25976.349891141232</v>
          </cell>
        </row>
        <row r="186">
          <cell r="A186" t="str">
            <v>E0104</v>
          </cell>
          <cell r="B186" t="str">
            <v>North Somerset</v>
          </cell>
          <cell r="C186">
            <v>2479.5609100000001</v>
          </cell>
          <cell r="D186">
            <v>291.81374073919983</v>
          </cell>
          <cell r="E186">
            <v>141.73810264475424</v>
          </cell>
          <cell r="F186">
            <v>58.362748147839973</v>
          </cell>
          <cell r="G186">
            <v>8.3375354496914245</v>
          </cell>
          <cell r="H186" t="str">
            <v>E0104</v>
          </cell>
          <cell r="I186">
            <v>290913</v>
          </cell>
          <cell r="J186">
            <v>900.74073919985676</v>
          </cell>
          <cell r="K186" t="b">
            <v>1</v>
          </cell>
          <cell r="L186"/>
          <cell r="M186" t="str">
            <v>E0104</v>
          </cell>
          <cell r="N186" t="str">
            <v>North Somerset</v>
          </cell>
          <cell r="O186">
            <v>128233</v>
          </cell>
          <cell r="P186">
            <v>-2216</v>
          </cell>
          <cell r="Q186" t="b">
            <v>1</v>
          </cell>
          <cell r="R186">
            <v>13505.102644754224</v>
          </cell>
        </row>
        <row r="187">
          <cell r="A187" t="str">
            <v>E4503</v>
          </cell>
          <cell r="B187" t="str">
            <v>North Tyneside</v>
          </cell>
          <cell r="C187">
            <v>2633.3163300000001</v>
          </cell>
          <cell r="D187">
            <v>309.90885753515175</v>
          </cell>
          <cell r="E187">
            <v>150.52715937421658</v>
          </cell>
          <cell r="F187">
            <v>61.981771507030352</v>
          </cell>
          <cell r="G187">
            <v>8.8545387867186225</v>
          </cell>
          <cell r="H187" t="str">
            <v>E4503</v>
          </cell>
          <cell r="I187">
            <v>238501</v>
          </cell>
          <cell r="J187">
            <v>71407.857535151765</v>
          </cell>
          <cell r="K187" t="b">
            <v>1</v>
          </cell>
          <cell r="L187"/>
          <cell r="M187" t="str">
            <v>E4503</v>
          </cell>
          <cell r="N187" t="str">
            <v>North Tyneside</v>
          </cell>
          <cell r="O187">
            <v>141328</v>
          </cell>
          <cell r="P187">
            <v>-8303</v>
          </cell>
          <cell r="Q187" t="b">
            <v>1</v>
          </cell>
          <cell r="R187">
            <v>9199.1593742165715</v>
          </cell>
        </row>
        <row r="188">
          <cell r="A188" t="str">
            <v>E3731</v>
          </cell>
          <cell r="B188" t="str">
            <v>North Warwickshire</v>
          </cell>
          <cell r="C188">
            <v>1295.9617800000001</v>
          </cell>
          <cell r="D188">
            <v>152.51871948442351</v>
          </cell>
          <cell r="E188">
            <v>74.080520892434294</v>
          </cell>
          <cell r="F188">
            <v>30.503743896884707</v>
          </cell>
          <cell r="G188">
            <v>4.3576776995549578</v>
          </cell>
          <cell r="H188" t="str">
            <v>E3731</v>
          </cell>
          <cell r="I188">
            <v>152233</v>
          </cell>
          <cell r="J188">
            <v>285.71948442352004</v>
          </cell>
          <cell r="K188" t="b">
            <v>1</v>
          </cell>
          <cell r="L188" t="str">
            <v>R</v>
          </cell>
          <cell r="M188" t="str">
            <v>E3731</v>
          </cell>
          <cell r="N188" t="str">
            <v>North Warwickshire</v>
          </cell>
          <cell r="O188">
            <v>68618.44</v>
          </cell>
          <cell r="P188">
            <v>40365</v>
          </cell>
          <cell r="Q188" t="b">
            <v>1</v>
          </cell>
          <cell r="R188">
            <v>5462.0808924342855</v>
          </cell>
        </row>
        <row r="189">
          <cell r="A189" t="str">
            <v>E2437</v>
          </cell>
          <cell r="B189" t="str">
            <v>North West Leicestershire</v>
          </cell>
          <cell r="C189">
            <v>2492.8342299999999</v>
          </cell>
          <cell r="D189">
            <v>293.37584681435504</v>
          </cell>
          <cell r="E189">
            <v>142.49683988125818</v>
          </cell>
          <cell r="F189">
            <v>58.67516936287101</v>
          </cell>
          <cell r="G189">
            <v>8.3821670518387172</v>
          </cell>
          <cell r="H189" t="str">
            <v>E2437</v>
          </cell>
          <cell r="I189">
            <v>268988</v>
          </cell>
          <cell r="J189">
            <v>24387.846814355056</v>
          </cell>
          <cell r="K189" t="b">
            <v>1</v>
          </cell>
          <cell r="L189"/>
          <cell r="M189" t="str">
            <v>E2437</v>
          </cell>
          <cell r="N189" t="str">
            <v>North West Leicestershire</v>
          </cell>
          <cell r="O189">
            <v>132265</v>
          </cell>
          <cell r="P189">
            <v>3729</v>
          </cell>
          <cell r="Q189" t="b">
            <v>1</v>
          </cell>
          <cell r="R189">
            <v>10231.839881258173</v>
          </cell>
        </row>
        <row r="190">
          <cell r="A190" t="str">
            <v>E2835</v>
          </cell>
          <cell r="B190" t="str">
            <v>Northampton</v>
          </cell>
          <cell r="C190">
            <v>1613.33555</v>
          </cell>
          <cell r="D190">
            <v>189.86969830599338</v>
          </cell>
          <cell r="E190">
            <v>92.222424891482504</v>
          </cell>
          <cell r="F190">
            <v>37.973939661198671</v>
          </cell>
          <cell r="G190">
            <v>5.4248485230283823</v>
          </cell>
          <cell r="H190" t="str">
            <v>E2835</v>
          </cell>
          <cell r="I190">
            <v>60426</v>
          </cell>
          <cell r="J190">
            <v>129443.69830599337</v>
          </cell>
          <cell r="K190" t="b">
            <v>1</v>
          </cell>
          <cell r="L190" t="str">
            <v>P</v>
          </cell>
          <cell r="M190" t="str">
            <v>E2835</v>
          </cell>
          <cell r="N190" t="str">
            <v>Northampton</v>
          </cell>
          <cell r="O190">
            <v>67326</v>
          </cell>
          <cell r="P190">
            <v>-1546</v>
          </cell>
          <cell r="Q190" t="b">
            <v>1</v>
          </cell>
          <cell r="R190">
            <v>24896.4248914825</v>
          </cell>
        </row>
        <row r="191">
          <cell r="A191" t="str">
            <v>E2901</v>
          </cell>
          <cell r="B191" t="str">
            <v>Northumberland</v>
          </cell>
          <cell r="C191">
            <v>8181.5930399999997</v>
          </cell>
          <cell r="D191">
            <v>962.87260400802245</v>
          </cell>
          <cell r="E191">
            <v>467.6809790896109</v>
          </cell>
          <cell r="F191">
            <v>192.57452080160448</v>
          </cell>
          <cell r="G191">
            <v>27.510645828800644</v>
          </cell>
          <cell r="H191" t="str">
            <v>E2901</v>
          </cell>
          <cell r="I191">
            <v>919637</v>
          </cell>
          <cell r="J191">
            <v>43235.604008022463</v>
          </cell>
          <cell r="K191" t="b">
            <v>1</v>
          </cell>
          <cell r="L191"/>
          <cell r="M191" t="str">
            <v>E2901</v>
          </cell>
          <cell r="N191" t="str">
            <v>Northumberland UA</v>
          </cell>
          <cell r="O191">
            <v>446377</v>
          </cell>
          <cell r="P191">
            <v>-17682</v>
          </cell>
          <cell r="Q191" t="b">
            <v>1</v>
          </cell>
          <cell r="R191">
            <v>21303.979089610919</v>
          </cell>
        </row>
        <row r="192">
          <cell r="A192" t="str">
            <v>E2636</v>
          </cell>
          <cell r="B192" t="str">
            <v>Norwich</v>
          </cell>
          <cell r="C192">
            <v>4112.4600200000004</v>
          </cell>
          <cell r="D192">
            <v>483.98582879603651</v>
          </cell>
          <cell r="E192">
            <v>235.07883112950347</v>
          </cell>
          <cell r="F192">
            <v>96.797165759207317</v>
          </cell>
          <cell r="G192">
            <v>13.828166537029617</v>
          </cell>
          <cell r="H192" t="str">
            <v>E2636</v>
          </cell>
          <cell r="I192">
            <v>477524</v>
          </cell>
          <cell r="J192">
            <v>6461.8287960365415</v>
          </cell>
          <cell r="K192" t="b">
            <v>1</v>
          </cell>
          <cell r="L192"/>
          <cell r="M192" t="str">
            <v>E2636</v>
          </cell>
          <cell r="N192" t="str">
            <v>Norwich</v>
          </cell>
          <cell r="O192">
            <v>224328</v>
          </cell>
          <cell r="P192">
            <v>-7523</v>
          </cell>
          <cell r="Q192" t="b">
            <v>1</v>
          </cell>
          <cell r="R192">
            <v>10750.831129503465</v>
          </cell>
        </row>
        <row r="193">
          <cell r="A193" t="str">
            <v>E3001</v>
          </cell>
          <cell r="B193" t="str">
            <v>Nottingham</v>
          </cell>
          <cell r="C193">
            <v>9323.7611799999995</v>
          </cell>
          <cell r="D193">
            <v>1097.2917086738296</v>
          </cell>
          <cell r="E193">
            <v>532.97025849871739</v>
          </cell>
          <cell r="F193">
            <v>219.45834173476595</v>
          </cell>
          <cell r="G193">
            <v>31.351191676395135</v>
          </cell>
          <cell r="H193" t="str">
            <v>E3001</v>
          </cell>
          <cell r="I193">
            <v>993190</v>
          </cell>
          <cell r="J193">
            <v>104101.70867382968</v>
          </cell>
          <cell r="K193" t="b">
            <v>1</v>
          </cell>
          <cell r="L193"/>
          <cell r="M193" t="str">
            <v>E3001</v>
          </cell>
          <cell r="N193" t="str">
            <v>Nottingham</v>
          </cell>
          <cell r="O193">
            <v>0</v>
          </cell>
          <cell r="P193">
            <v>-30947</v>
          </cell>
          <cell r="Q193" t="b">
            <v>1</v>
          </cell>
          <cell r="R193">
            <v>532970.25849871733</v>
          </cell>
        </row>
        <row r="194">
          <cell r="A194" t="str">
            <v>E3732</v>
          </cell>
          <cell r="B194" t="str">
            <v>Nuneaton &amp; Bedworth</v>
          </cell>
          <cell r="C194">
            <v>1212.0813400000002</v>
          </cell>
          <cell r="D194">
            <v>142.64702612430762</v>
          </cell>
          <cell r="E194">
            <v>69.285698403235131</v>
          </cell>
          <cell r="F194">
            <v>28.529405224861524</v>
          </cell>
          <cell r="G194">
            <v>4.0756293178373602</v>
          </cell>
          <cell r="H194" t="str">
            <v>E3732</v>
          </cell>
          <cell r="I194">
            <v>142647</v>
          </cell>
          <cell r="J194">
            <v>2.6124307623831555E-2</v>
          </cell>
          <cell r="K194" t="b">
            <v>1</v>
          </cell>
          <cell r="L194"/>
          <cell r="M194" t="str">
            <v>E3732</v>
          </cell>
          <cell r="N194" t="str">
            <v>Nuneaton and Bedworth</v>
          </cell>
          <cell r="O194">
            <v>64193</v>
          </cell>
          <cell r="P194">
            <v>-4759</v>
          </cell>
          <cell r="Q194" t="b">
            <v>1</v>
          </cell>
          <cell r="R194">
            <v>5092.698403235132</v>
          </cell>
        </row>
        <row r="195">
          <cell r="A195" t="str">
            <v>E2438</v>
          </cell>
          <cell r="B195" t="str">
            <v>Oadby &amp; Wigston</v>
          </cell>
          <cell r="C195">
            <v>1016.81268</v>
          </cell>
          <cell r="D195">
            <v>119.6663129287076</v>
          </cell>
          <cell r="E195">
            <v>58.123637708229403</v>
          </cell>
          <cell r="F195">
            <v>23.93326258574152</v>
          </cell>
          <cell r="G195">
            <v>3.4190375122487886</v>
          </cell>
          <cell r="H195" t="str">
            <v>E2438</v>
          </cell>
          <cell r="I195">
            <v>105208</v>
          </cell>
          <cell r="J195">
            <v>14458.312928707601</v>
          </cell>
          <cell r="K195" t="b">
            <v>1</v>
          </cell>
          <cell r="L195"/>
          <cell r="M195" t="str">
            <v>E2438</v>
          </cell>
          <cell r="N195" t="str">
            <v>Oadby and Wigston</v>
          </cell>
          <cell r="O195">
            <v>47881</v>
          </cell>
          <cell r="P195">
            <v>1903</v>
          </cell>
          <cell r="Q195" t="b">
            <v>1</v>
          </cell>
          <cell r="R195">
            <v>10242.637708229406</v>
          </cell>
        </row>
        <row r="196">
          <cell r="A196" t="str">
            <v>E4204</v>
          </cell>
          <cell r="B196" t="str">
            <v>Oldham</v>
          </cell>
          <cell r="C196">
            <v>2556.1567700000001</v>
          </cell>
          <cell r="D196">
            <v>300.82812886799803</v>
          </cell>
          <cell r="E196">
            <v>146.11651973588476</v>
          </cell>
          <cell r="F196">
            <v>60.165625773599615</v>
          </cell>
          <cell r="G196">
            <v>8.5950893962285146</v>
          </cell>
          <cell r="H196" t="str">
            <v>E4204</v>
          </cell>
          <cell r="I196">
            <v>302840</v>
          </cell>
          <cell r="J196">
            <v>-2011.8711320019793</v>
          </cell>
          <cell r="K196" t="b">
            <v>1</v>
          </cell>
          <cell r="L196"/>
          <cell r="M196" t="str">
            <v>E4204</v>
          </cell>
          <cell r="N196" t="str">
            <v>Oldham</v>
          </cell>
          <cell r="O196">
            <v>170420</v>
          </cell>
          <cell r="P196">
            <v>22179</v>
          </cell>
          <cell r="Q196" t="b">
            <v>1</v>
          </cell>
          <cell r="R196">
            <v>-24303.480264115235</v>
          </cell>
        </row>
        <row r="197">
          <cell r="A197" t="str">
            <v>E3132</v>
          </cell>
          <cell r="B197" t="str">
            <v>Oxford</v>
          </cell>
          <cell r="C197">
            <v>4084.6116200000001</v>
          </cell>
          <cell r="D197">
            <v>480.70841554725234</v>
          </cell>
          <cell r="E197">
            <v>233.4869446943797</v>
          </cell>
          <cell r="F197">
            <v>96.141683109450469</v>
          </cell>
          <cell r="G197">
            <v>13.734526158492924</v>
          </cell>
          <cell r="H197" t="str">
            <v>E3132</v>
          </cell>
          <cell r="I197">
            <v>371523</v>
          </cell>
          <cell r="J197">
            <v>109185.41554725234</v>
          </cell>
          <cell r="K197" t="b">
            <v>1</v>
          </cell>
          <cell r="L197"/>
          <cell r="M197" t="str">
            <v>E3132</v>
          </cell>
          <cell r="N197" t="str">
            <v>Oxford</v>
          </cell>
          <cell r="O197">
            <v>230774</v>
          </cell>
          <cell r="P197">
            <v>0</v>
          </cell>
          <cell r="Q197" t="b">
            <v>1</v>
          </cell>
          <cell r="R197">
            <v>2712.9446943796938</v>
          </cell>
        </row>
        <row r="198">
          <cell r="A198" t="str">
            <v>E2338</v>
          </cell>
          <cell r="B198" t="str">
            <v>Pendle</v>
          </cell>
          <cell r="C198">
            <v>840.03177000000005</v>
          </cell>
          <cell r="D198">
            <v>100</v>
          </cell>
          <cell r="E198">
            <v>48.018384529668424</v>
          </cell>
          <cell r="F198">
            <v>19.772275982804643</v>
          </cell>
          <cell r="G198">
            <v>2.824610854686378</v>
          </cell>
          <cell r="H198" t="str">
            <v>E2338</v>
          </cell>
          <cell r="I198">
            <v>100032</v>
          </cell>
          <cell r="J198">
            <v>-32</v>
          </cell>
          <cell r="K198" t="b">
            <v>1</v>
          </cell>
          <cell r="L198"/>
          <cell r="M198" t="str">
            <v>E2338</v>
          </cell>
          <cell r="N198" t="str">
            <v>Pendle</v>
          </cell>
          <cell r="O198">
            <v>45632</v>
          </cell>
          <cell r="P198">
            <v>0</v>
          </cell>
          <cell r="Q198" t="b">
            <v>1</v>
          </cell>
          <cell r="R198">
            <v>2386.3845296684231</v>
          </cell>
        </row>
        <row r="199">
          <cell r="A199" t="str">
            <v>E0501</v>
          </cell>
          <cell r="B199" t="str">
            <v>Peterborough</v>
          </cell>
          <cell r="C199">
            <v>2313.9652999999998</v>
          </cell>
          <cell r="D199">
            <v>272.3251795954892</v>
          </cell>
          <cell r="E199">
            <v>132.27223008923761</v>
          </cell>
          <cell r="F199">
            <v>54.465035919097851</v>
          </cell>
          <cell r="G199">
            <v>7.7807194170139784</v>
          </cell>
          <cell r="H199" t="str">
            <v>E0501</v>
          </cell>
          <cell r="I199">
            <v>139775</v>
          </cell>
          <cell r="J199">
            <v>132550.17959548923</v>
          </cell>
          <cell r="K199" t="b">
            <v>1</v>
          </cell>
          <cell r="L199"/>
          <cell r="M199" t="str">
            <v>E0501</v>
          </cell>
          <cell r="N199" t="str">
            <v>Peterborough</v>
          </cell>
          <cell r="O199">
            <v>116241</v>
          </cell>
          <cell r="P199">
            <v>-1291</v>
          </cell>
          <cell r="Q199" t="b">
            <v>1</v>
          </cell>
          <cell r="R199">
            <v>16031.230089237622</v>
          </cell>
        </row>
        <row r="200">
          <cell r="A200" t="str">
            <v>E1101</v>
          </cell>
          <cell r="B200" t="str">
            <v>Plymouth</v>
          </cell>
          <cell r="C200">
            <v>3768.3462799999998</v>
          </cell>
          <cell r="D200">
            <v>443.48788526733478</v>
          </cell>
          <cell r="E200">
            <v>215.40840141556257</v>
          </cell>
          <cell r="F200">
            <v>88.697577053466944</v>
          </cell>
          <cell r="G200">
            <v>12.671082436209565</v>
          </cell>
          <cell r="H200" t="str">
            <v>E1101</v>
          </cell>
          <cell r="I200">
            <v>332146</v>
          </cell>
          <cell r="J200">
            <v>111341.88526733476</v>
          </cell>
          <cell r="K200" t="b">
            <v>1</v>
          </cell>
          <cell r="L200" t="str">
            <v>P</v>
          </cell>
          <cell r="M200" t="str">
            <v>E1101</v>
          </cell>
          <cell r="N200" t="str">
            <v>Plymouth</v>
          </cell>
          <cell r="O200">
            <v>211359</v>
          </cell>
          <cell r="P200">
            <v>0</v>
          </cell>
          <cell r="Q200" t="b">
            <v>1</v>
          </cell>
          <cell r="R200">
            <v>4049.4014155625773</v>
          </cell>
        </row>
        <row r="201">
          <cell r="A201" t="str">
            <v>E1701</v>
          </cell>
          <cell r="B201" t="str">
            <v>Portsmouth</v>
          </cell>
          <cell r="C201">
            <v>4436.72757</v>
          </cell>
          <cell r="D201">
            <v>522.14812050833632</v>
          </cell>
          <cell r="E201">
            <v>253.61480138976336</v>
          </cell>
          <cell r="F201">
            <v>104.42962410166727</v>
          </cell>
          <cell r="G201">
            <v>14.918517728809611</v>
          </cell>
          <cell r="H201" t="str">
            <v>E1701</v>
          </cell>
          <cell r="I201">
            <v>494616</v>
          </cell>
          <cell r="J201">
            <v>27532.120508336346</v>
          </cell>
          <cell r="K201" t="b">
            <v>1</v>
          </cell>
          <cell r="L201"/>
          <cell r="M201" t="str">
            <v>E1701</v>
          </cell>
          <cell r="N201" t="str">
            <v>Portsmouth</v>
          </cell>
          <cell r="O201">
            <v>233773</v>
          </cell>
          <cell r="P201">
            <v>0</v>
          </cell>
          <cell r="Q201" t="b">
            <v>1</v>
          </cell>
          <cell r="R201">
            <v>19841.801389763365</v>
          </cell>
        </row>
        <row r="202">
          <cell r="A202" t="str">
            <v>E2339</v>
          </cell>
          <cell r="B202" t="str">
            <v>Preston</v>
          </cell>
          <cell r="C202">
            <v>854.18756000000008</v>
          </cell>
          <cell r="D202">
            <v>100.527341825408</v>
          </cell>
          <cell r="E202">
            <v>48.827566029483883</v>
          </cell>
          <cell r="F202">
            <v>20.105468365081599</v>
          </cell>
          <cell r="G202">
            <v>2.8722097664402284</v>
          </cell>
          <cell r="H202" t="str">
            <v>E2339</v>
          </cell>
          <cell r="I202">
            <v>104382</v>
          </cell>
          <cell r="J202">
            <v>-3854.6581745919975</v>
          </cell>
          <cell r="K202" t="b">
            <v>1</v>
          </cell>
          <cell r="L202"/>
          <cell r="M202" t="str">
            <v>E2339</v>
          </cell>
          <cell r="N202" t="str">
            <v>Preston</v>
          </cell>
          <cell r="O202">
            <v>41390.379999999997</v>
          </cell>
          <cell r="P202">
            <v>-30</v>
          </cell>
          <cell r="Q202" t="b">
            <v>1</v>
          </cell>
          <cell r="R202">
            <v>7437.1860294838843</v>
          </cell>
        </row>
        <row r="203">
          <cell r="A203" t="str">
            <v>E0303</v>
          </cell>
          <cell r="B203" t="str">
            <v>Reading</v>
          </cell>
          <cell r="C203">
            <v>8615.3912600000003</v>
          </cell>
          <cell r="D203">
            <v>1013.9253048284296</v>
          </cell>
          <cell r="E203">
            <v>492.47800520238007</v>
          </cell>
          <cell r="F203">
            <v>202.78506096568591</v>
          </cell>
          <cell r="G203">
            <v>28.969294423669417</v>
          </cell>
          <cell r="H203" t="str">
            <v>E0303</v>
          </cell>
          <cell r="I203">
            <v>1015782</v>
          </cell>
          <cell r="J203">
            <v>-1856.6951715704054</v>
          </cell>
          <cell r="K203" t="b">
            <v>1</v>
          </cell>
          <cell r="L203" t="str">
            <v>P</v>
          </cell>
          <cell r="M203" t="str">
            <v>E0303</v>
          </cell>
          <cell r="N203" t="str">
            <v>Reading</v>
          </cell>
          <cell r="O203">
            <v>510529</v>
          </cell>
          <cell r="P203">
            <v>-30080</v>
          </cell>
          <cell r="Q203" t="b">
            <v>1</v>
          </cell>
          <cell r="R203">
            <v>-18050.994797619933</v>
          </cell>
        </row>
        <row r="204">
          <cell r="A204" t="str">
            <v>E5046</v>
          </cell>
          <cell r="B204" t="str">
            <v>Redbridge</v>
          </cell>
          <cell r="C204">
            <v>8491.4310500000011</v>
          </cell>
          <cell r="D204">
            <v>999.33671680986924</v>
          </cell>
          <cell r="E204">
            <v>485.39211959336507</v>
          </cell>
          <cell r="F204">
            <v>199.86734336197384</v>
          </cell>
          <cell r="G204">
            <v>28.552477623139122</v>
          </cell>
          <cell r="H204" t="str">
            <v>E5046</v>
          </cell>
          <cell r="I204">
            <v>937385</v>
          </cell>
          <cell r="J204">
            <v>61951.716809869278</v>
          </cell>
          <cell r="K204" t="b">
            <v>1</v>
          </cell>
          <cell r="L204"/>
          <cell r="M204" t="str">
            <v>E5046</v>
          </cell>
          <cell r="N204" t="str">
            <v>Redbridge</v>
          </cell>
          <cell r="O204">
            <v>438164</v>
          </cell>
          <cell r="P204">
            <v>-78653</v>
          </cell>
          <cell r="Q204" t="b">
            <v>1</v>
          </cell>
          <cell r="R204">
            <v>47228.11959336506</v>
          </cell>
        </row>
        <row r="205">
          <cell r="A205" t="str">
            <v>E0703</v>
          </cell>
          <cell r="B205" t="str">
            <v>Redcar &amp; Cleveland</v>
          </cell>
          <cell r="C205">
            <v>1550.35502</v>
          </cell>
          <cell r="D205">
            <v>182.4576666116248</v>
          </cell>
          <cell r="E205">
            <v>88.622295211360608</v>
          </cell>
          <cell r="F205">
            <v>36.491533322324955</v>
          </cell>
          <cell r="G205">
            <v>5.2130761889035657</v>
          </cell>
          <cell r="H205" t="str">
            <v>E0703</v>
          </cell>
          <cell r="I205">
            <v>139744</v>
          </cell>
          <cell r="J205">
            <v>42713.666611624794</v>
          </cell>
          <cell r="K205" t="b">
            <v>1</v>
          </cell>
          <cell r="L205"/>
          <cell r="M205" t="str">
            <v>E0703</v>
          </cell>
          <cell r="N205" t="str">
            <v>Redcar and Cleveland</v>
          </cell>
          <cell r="O205">
            <v>87683</v>
          </cell>
          <cell r="P205">
            <v>-1890</v>
          </cell>
          <cell r="Q205" t="b">
            <v>1</v>
          </cell>
          <cell r="R205">
            <v>939.29521136061521</v>
          </cell>
        </row>
        <row r="206">
          <cell r="A206" t="str">
            <v>E1835</v>
          </cell>
          <cell r="B206" t="str">
            <v>Redditch</v>
          </cell>
          <cell r="C206">
            <v>1050.1806899999999</v>
          </cell>
          <cell r="D206">
            <v>123.59331620572047</v>
          </cell>
          <cell r="E206">
            <v>60.031039299921375</v>
          </cell>
          <cell r="F206">
            <v>24.718663241144096</v>
          </cell>
          <cell r="G206">
            <v>3.5312376058777275</v>
          </cell>
          <cell r="H206" t="str">
            <v>E1835</v>
          </cell>
          <cell r="I206">
            <v>15870</v>
          </cell>
          <cell r="J206">
            <v>107723.31620572048</v>
          </cell>
          <cell r="K206" t="b">
            <v>1</v>
          </cell>
          <cell r="L206"/>
          <cell r="M206" t="str">
            <v>E1835</v>
          </cell>
          <cell r="N206" t="str">
            <v>Redditch</v>
          </cell>
          <cell r="O206">
            <v>7734</v>
          </cell>
          <cell r="P206">
            <v>-680</v>
          </cell>
          <cell r="Q206" t="b">
            <v>1</v>
          </cell>
          <cell r="R206">
            <v>52297.039299921373</v>
          </cell>
        </row>
        <row r="207">
          <cell r="A207" t="str">
            <v>E3635</v>
          </cell>
          <cell r="B207" t="str">
            <v>Reigate &amp; Banstead</v>
          </cell>
          <cell r="C207">
            <v>3431.1028799999999</v>
          </cell>
          <cell r="D207">
            <v>403.79849603042896</v>
          </cell>
          <cell r="E207">
            <v>196.13069807192264</v>
          </cell>
          <cell r="F207">
            <v>80.759699206085784</v>
          </cell>
          <cell r="G207">
            <v>11.537099886583684</v>
          </cell>
          <cell r="H207" t="str">
            <v>E3635</v>
          </cell>
          <cell r="I207">
            <v>318533</v>
          </cell>
          <cell r="J207">
            <v>85265.496030428971</v>
          </cell>
          <cell r="K207" t="b">
            <v>1</v>
          </cell>
          <cell r="L207"/>
          <cell r="M207" t="str">
            <v>E3635</v>
          </cell>
          <cell r="N207" t="str">
            <v>Reigate and Banstead</v>
          </cell>
          <cell r="O207">
            <v>188605</v>
          </cell>
          <cell r="P207">
            <v>-3969</v>
          </cell>
          <cell r="Q207" t="b">
            <v>1</v>
          </cell>
          <cell r="R207">
            <v>7525.6980719226412</v>
          </cell>
        </row>
        <row r="208">
          <cell r="A208" t="str">
            <v>E2340</v>
          </cell>
          <cell r="B208" t="str">
            <v>Ribble Valley</v>
          </cell>
          <cell r="C208">
            <v>884.79998000000001</v>
          </cell>
          <cell r="D208">
            <v>104.13004614182644</v>
          </cell>
          <cell r="E208">
            <v>50.577450983172845</v>
          </cell>
          <cell r="F208">
            <v>20.826009228365287</v>
          </cell>
          <cell r="G208">
            <v>2.9751441754807555</v>
          </cell>
          <cell r="H208" t="str">
            <v>E2340</v>
          </cell>
          <cell r="I208">
            <v>92339</v>
          </cell>
          <cell r="J208">
            <v>11791.046141826446</v>
          </cell>
          <cell r="K208" t="b">
            <v>1</v>
          </cell>
          <cell r="L208"/>
          <cell r="M208" t="str">
            <v>E2340</v>
          </cell>
          <cell r="N208" t="str">
            <v>Ribble Valley</v>
          </cell>
          <cell r="O208">
            <v>45554</v>
          </cell>
          <cell r="P208">
            <v>29</v>
          </cell>
          <cell r="Q208" t="b">
            <v>1</v>
          </cell>
          <cell r="R208">
            <v>5023.4509831728428</v>
          </cell>
        </row>
        <row r="209">
          <cell r="A209" t="str">
            <v>E2734</v>
          </cell>
          <cell r="B209" t="str">
            <v>Richmondshire</v>
          </cell>
          <cell r="C209">
            <v>1870.8469700000001</v>
          </cell>
          <cell r="D209">
            <v>220.17561676526736</v>
          </cell>
          <cell r="E209">
            <v>106.94244242884413</v>
          </cell>
          <cell r="F209">
            <v>44.035123353053471</v>
          </cell>
          <cell r="G209">
            <v>6.2907319075790671</v>
          </cell>
          <cell r="H209" t="str">
            <v>E2734</v>
          </cell>
          <cell r="I209">
            <v>211891</v>
          </cell>
          <cell r="J209">
            <v>8284.6167652673612</v>
          </cell>
          <cell r="K209" t="b">
            <v>1</v>
          </cell>
          <cell r="L209"/>
          <cell r="M209" t="str">
            <v>E2734</v>
          </cell>
          <cell r="N209" t="str">
            <v>Richmondshire</v>
          </cell>
          <cell r="O209">
            <v>108108</v>
          </cell>
          <cell r="P209">
            <v>-24770</v>
          </cell>
          <cell r="Q209" t="b">
            <v>1</v>
          </cell>
          <cell r="R209">
            <v>-1165.5575711558631</v>
          </cell>
        </row>
        <row r="210">
          <cell r="A210" t="str">
            <v>E5047</v>
          </cell>
          <cell r="B210" t="str">
            <v>Richmond-upon-Thames</v>
          </cell>
          <cell r="C210">
            <v>5659.19103</v>
          </cell>
          <cell r="D210">
            <v>666.01699412257051</v>
          </cell>
          <cell r="E210">
            <v>323.49396857381993</v>
          </cell>
          <cell r="F210">
            <v>133.2033988245141</v>
          </cell>
          <cell r="G210">
            <v>19.029056974930583</v>
          </cell>
          <cell r="H210" t="str">
            <v>E5047</v>
          </cell>
          <cell r="I210">
            <v>663546</v>
          </cell>
          <cell r="J210">
            <v>2470.994122570497</v>
          </cell>
          <cell r="K210" t="b">
            <v>1</v>
          </cell>
          <cell r="L210"/>
          <cell r="M210" t="str">
            <v>E5047</v>
          </cell>
          <cell r="N210" t="str">
            <v>Richmond upon Thames</v>
          </cell>
          <cell r="O210">
            <v>296931</v>
          </cell>
          <cell r="P210">
            <v>0</v>
          </cell>
          <cell r="Q210" t="b">
            <v>1</v>
          </cell>
          <cell r="R210">
            <v>26562.968573819904</v>
          </cell>
        </row>
        <row r="211">
          <cell r="A211" t="str">
            <v>E4205</v>
          </cell>
          <cell r="B211" t="str">
            <v>Rochdale</v>
          </cell>
          <cell r="C211">
            <v>2199.31556</v>
          </cell>
          <cell r="D211">
            <v>258.83231907762581</v>
          </cell>
          <cell r="E211">
            <v>125.71855498056109</v>
          </cell>
          <cell r="F211">
            <v>51.766463815525157</v>
          </cell>
          <cell r="G211">
            <v>7.3952091165035938</v>
          </cell>
          <cell r="H211" t="str">
            <v>E4205</v>
          </cell>
          <cell r="I211">
            <v>261338</v>
          </cell>
          <cell r="J211">
            <v>-2505.6809223741875</v>
          </cell>
          <cell r="K211" t="b">
            <v>1</v>
          </cell>
          <cell r="L211"/>
          <cell r="M211" t="str">
            <v>E4205</v>
          </cell>
          <cell r="N211" t="str">
            <v>Rochdale</v>
          </cell>
          <cell r="O211">
            <v>133353</v>
          </cell>
          <cell r="P211">
            <v>-7702</v>
          </cell>
          <cell r="Q211" t="b">
            <v>1</v>
          </cell>
          <cell r="R211">
            <v>-7634.4450194389065</v>
          </cell>
        </row>
        <row r="212">
          <cell r="A212" t="str">
            <v>E1540</v>
          </cell>
          <cell r="B212" t="str">
            <v>Rochford</v>
          </cell>
          <cell r="C212">
            <v>1068.6267399999999</v>
          </cell>
          <cell r="D212">
            <v>125.76418881088762</v>
          </cell>
          <cell r="E212">
            <v>61.085463136716839</v>
          </cell>
          <cell r="F212">
            <v>25.152837762177523</v>
          </cell>
          <cell r="G212">
            <v>3.5932625374539318</v>
          </cell>
          <cell r="H212" t="str">
            <v>E1540</v>
          </cell>
          <cell r="I212">
            <v>125911</v>
          </cell>
          <cell r="J212">
            <v>-146.81118911238445</v>
          </cell>
          <cell r="K212" t="b">
            <v>1</v>
          </cell>
          <cell r="L212"/>
          <cell r="M212" t="str">
            <v>E1540</v>
          </cell>
          <cell r="N212" t="str">
            <v>Rochford</v>
          </cell>
          <cell r="O212">
            <v>57065</v>
          </cell>
          <cell r="P212">
            <v>-3065</v>
          </cell>
          <cell r="Q212" t="b">
            <v>1</v>
          </cell>
          <cell r="R212">
            <v>4020.4631367168404</v>
          </cell>
        </row>
        <row r="213">
          <cell r="A213" t="str">
            <v>E2341</v>
          </cell>
          <cell r="B213" t="str">
            <v>Rossendale</v>
          </cell>
          <cell r="C213">
            <v>616.49572000000001</v>
          </cell>
          <cell r="D213">
            <v>100</v>
          </cell>
          <cell r="E213">
            <v>35.240486849509026</v>
          </cell>
          <cell r="F213">
            <v>14.510788702739012</v>
          </cell>
          <cell r="G213">
            <v>2.0729698146770019</v>
          </cell>
          <cell r="H213" t="str">
            <v>E2341</v>
          </cell>
          <cell r="I213">
            <v>98954</v>
          </cell>
          <cell r="J213">
            <v>1046</v>
          </cell>
          <cell r="K213" t="b">
            <v>1</v>
          </cell>
          <cell r="L213" t="str">
            <v>P</v>
          </cell>
          <cell r="M213" t="str">
            <v>E2341</v>
          </cell>
          <cell r="N213" t="str">
            <v>Rossendale</v>
          </cell>
          <cell r="O213">
            <v>24461</v>
          </cell>
          <cell r="P213">
            <v>-5873</v>
          </cell>
          <cell r="Q213" t="b">
            <v>1</v>
          </cell>
          <cell r="R213">
            <v>10779.486849509027</v>
          </cell>
        </row>
        <row r="214">
          <cell r="A214" t="str">
            <v>E1436</v>
          </cell>
          <cell r="B214" t="str">
            <v>Rother</v>
          </cell>
          <cell r="C214">
            <v>1941.3433799999998</v>
          </cell>
          <cell r="D214">
            <v>228.47217484852266</v>
          </cell>
          <cell r="E214">
            <v>110.97219921213956</v>
          </cell>
          <cell r="F214">
            <v>45.694434969704524</v>
          </cell>
          <cell r="G214">
            <v>6.5277764242435046</v>
          </cell>
          <cell r="H214" t="str">
            <v>E1436</v>
          </cell>
          <cell r="I214">
            <v>143610</v>
          </cell>
          <cell r="J214">
            <v>84862.174848522642</v>
          </cell>
          <cell r="K214" t="b">
            <v>1</v>
          </cell>
          <cell r="L214"/>
          <cell r="M214" t="str">
            <v>E1436</v>
          </cell>
          <cell r="N214" t="str">
            <v>Rother</v>
          </cell>
          <cell r="O214">
            <v>64980</v>
          </cell>
          <cell r="P214">
            <v>-4764</v>
          </cell>
          <cell r="Q214" t="b">
            <v>1</v>
          </cell>
          <cell r="R214">
            <v>45992.19921213956</v>
          </cell>
        </row>
        <row r="215">
          <cell r="A215" t="str">
            <v>E4403</v>
          </cell>
          <cell r="B215" t="str">
            <v>Rotherham</v>
          </cell>
          <cell r="C215">
            <v>3102.8808300000001</v>
          </cell>
          <cell r="D215">
            <v>365.17080843569727</v>
          </cell>
          <cell r="E215">
            <v>177.36867838305295</v>
          </cell>
          <cell r="F215">
            <v>73.034161687139445</v>
          </cell>
          <cell r="G215">
            <v>10.433451669591351</v>
          </cell>
          <cell r="H215" t="str">
            <v>E4403</v>
          </cell>
          <cell r="I215">
            <v>109551</v>
          </cell>
          <cell r="J215">
            <v>255619.80843569728</v>
          </cell>
          <cell r="K215" t="b">
            <v>1</v>
          </cell>
          <cell r="L215"/>
          <cell r="M215" t="str">
            <v>E4403</v>
          </cell>
          <cell r="N215" t="str">
            <v>Rotherham</v>
          </cell>
          <cell r="O215">
            <v>41655</v>
          </cell>
          <cell r="P215">
            <v>224770</v>
          </cell>
          <cell r="Q215" t="b">
            <v>1</v>
          </cell>
          <cell r="R215">
            <v>135713.67838305296</v>
          </cell>
        </row>
        <row r="216">
          <cell r="A216" t="str">
            <v>E3733</v>
          </cell>
          <cell r="B216" t="str">
            <v>Rugby</v>
          </cell>
          <cell r="C216">
            <v>2363.9144200000001</v>
          </cell>
          <cell r="D216">
            <v>278.20357503842723</v>
          </cell>
          <cell r="E216">
            <v>135.12745073295036</v>
          </cell>
          <cell r="F216">
            <v>55.640715007685444</v>
          </cell>
          <cell r="G216">
            <v>7.9486735725264923</v>
          </cell>
          <cell r="H216" t="str">
            <v>E3733</v>
          </cell>
          <cell r="I216">
            <v>232552</v>
          </cell>
          <cell r="J216">
            <v>45651.575038427254</v>
          </cell>
          <cell r="K216" t="b">
            <v>1</v>
          </cell>
          <cell r="L216"/>
          <cell r="M216" t="str">
            <v>E3733</v>
          </cell>
          <cell r="N216" t="str">
            <v>Rugby</v>
          </cell>
          <cell r="O216">
            <v>132285</v>
          </cell>
          <cell r="P216">
            <v>21912</v>
          </cell>
          <cell r="Q216" t="b">
            <v>1</v>
          </cell>
          <cell r="R216">
            <v>2842.450732950354</v>
          </cell>
        </row>
        <row r="217">
          <cell r="A217" t="str">
            <v>E3636</v>
          </cell>
          <cell r="B217" t="str">
            <v>Runnymede</v>
          </cell>
          <cell r="C217">
            <v>3522.9974700000002</v>
          </cell>
          <cell r="D217">
            <v>414.61335601368108</v>
          </cell>
          <cell r="E217">
            <v>201.38363006378793</v>
          </cell>
          <cell r="F217">
            <v>82.922671202736225</v>
          </cell>
          <cell r="G217">
            <v>11.846095886105175</v>
          </cell>
          <cell r="H217" t="str">
            <v>E3636</v>
          </cell>
          <cell r="I217">
            <v>68610</v>
          </cell>
          <cell r="J217">
            <v>346003.3560136811</v>
          </cell>
          <cell r="K217" t="b">
            <v>1</v>
          </cell>
          <cell r="L217" t="str">
            <v>P</v>
          </cell>
          <cell r="M217" t="str">
            <v>E3636</v>
          </cell>
          <cell r="N217" t="str">
            <v>Runnymede</v>
          </cell>
          <cell r="O217">
            <v>63343</v>
          </cell>
          <cell r="P217">
            <v>-146</v>
          </cell>
          <cell r="Q217" t="b">
            <v>1</v>
          </cell>
          <cell r="R217">
            <v>138040.63006378795</v>
          </cell>
        </row>
        <row r="218">
          <cell r="A218" t="str">
            <v>E3038</v>
          </cell>
          <cell r="B218" t="str">
            <v>Rushcliffe</v>
          </cell>
          <cell r="C218">
            <v>2265.2665400000001</v>
          </cell>
          <cell r="D218">
            <v>266.59393610489866</v>
          </cell>
          <cell r="E218">
            <v>129.48848325095076</v>
          </cell>
          <cell r="F218">
            <v>53.318787220979729</v>
          </cell>
          <cell r="G218">
            <v>7.6169696029971039</v>
          </cell>
          <cell r="H218" t="str">
            <v>E3038</v>
          </cell>
          <cell r="I218">
            <v>239318</v>
          </cell>
          <cell r="J218">
            <v>27275.936104898632</v>
          </cell>
          <cell r="K218" t="b">
            <v>1</v>
          </cell>
          <cell r="L218"/>
          <cell r="M218" t="str">
            <v>E3038</v>
          </cell>
          <cell r="N218" t="str">
            <v>Rushcliffe</v>
          </cell>
          <cell r="O218">
            <v>129470</v>
          </cell>
          <cell r="P218">
            <v>-10914</v>
          </cell>
          <cell r="Q218" t="b">
            <v>1</v>
          </cell>
          <cell r="R218">
            <v>18.483250950768706</v>
          </cell>
        </row>
        <row r="219">
          <cell r="A219" t="str">
            <v>E1740</v>
          </cell>
          <cell r="B219" t="str">
            <v>Rushmoor</v>
          </cell>
          <cell r="C219">
            <v>2645.8671600000002</v>
          </cell>
          <cell r="D219">
            <v>311.38593544717679</v>
          </cell>
          <cell r="E219">
            <v>151.24459721720018</v>
          </cell>
          <cell r="F219">
            <v>62.277187089435365</v>
          </cell>
          <cell r="G219">
            <v>8.8967410127764808</v>
          </cell>
          <cell r="H219" t="str">
            <v>E1740</v>
          </cell>
          <cell r="I219">
            <v>304876</v>
          </cell>
          <cell r="J219">
            <v>6509.935447176802</v>
          </cell>
          <cell r="K219" t="b">
            <v>1</v>
          </cell>
          <cell r="L219"/>
          <cell r="M219" t="str">
            <v>E1740</v>
          </cell>
          <cell r="N219" t="str">
            <v>Rushmoor</v>
          </cell>
          <cell r="O219">
            <v>149954</v>
          </cell>
          <cell r="P219">
            <v>-125.44</v>
          </cell>
          <cell r="Q219" t="b">
            <v>1</v>
          </cell>
          <cell r="R219">
            <v>1290.5972172001784</v>
          </cell>
        </row>
        <row r="220">
          <cell r="A220" t="str">
            <v>E2402</v>
          </cell>
          <cell r="B220" t="str">
            <v>Rutland</v>
          </cell>
          <cell r="C220">
            <v>1631.1787099999999</v>
          </cell>
          <cell r="D220">
            <v>191.96961819310278</v>
          </cell>
          <cell r="E220">
            <v>93.242385979507063</v>
          </cell>
          <cell r="F220">
            <v>38.393923638620549</v>
          </cell>
          <cell r="G220">
            <v>5.4848462340886499</v>
          </cell>
          <cell r="H220" t="str">
            <v>E2402</v>
          </cell>
          <cell r="I220">
            <v>190118</v>
          </cell>
          <cell r="J220">
            <v>1851.6181931027677</v>
          </cell>
          <cell r="K220" t="b">
            <v>1</v>
          </cell>
          <cell r="L220"/>
          <cell r="M220" t="str">
            <v>E2402</v>
          </cell>
          <cell r="N220" t="str">
            <v>Rutland</v>
          </cell>
          <cell r="O220">
            <v>92999</v>
          </cell>
          <cell r="P220">
            <v>1761</v>
          </cell>
          <cell r="Q220" t="b">
            <v>1</v>
          </cell>
          <cell r="R220">
            <v>243.38597950706026</v>
          </cell>
        </row>
        <row r="221">
          <cell r="A221" t="str">
            <v>E2755</v>
          </cell>
          <cell r="B221" t="str">
            <v>Ryedale</v>
          </cell>
          <cell r="C221">
            <v>1981.63597</v>
          </cell>
          <cell r="D221">
            <v>233.21411579643464</v>
          </cell>
          <cell r="E221">
            <v>113.27542767255396</v>
          </cell>
          <cell r="F221">
            <v>46.642823159286927</v>
          </cell>
          <cell r="G221">
            <v>6.6632604513267033</v>
          </cell>
          <cell r="H221" t="str">
            <v>E2755</v>
          </cell>
          <cell r="I221">
            <v>207480</v>
          </cell>
          <cell r="J221">
            <v>25734.115796434635</v>
          </cell>
          <cell r="K221" t="b">
            <v>1</v>
          </cell>
          <cell r="L221"/>
          <cell r="M221" t="str">
            <v>E2755</v>
          </cell>
          <cell r="N221" t="str">
            <v>Ryedale</v>
          </cell>
          <cell r="O221">
            <v>105354</v>
          </cell>
          <cell r="P221">
            <v>6</v>
          </cell>
          <cell r="Q221" t="b">
            <v>1</v>
          </cell>
          <cell r="R221">
            <v>7921.427672553953</v>
          </cell>
        </row>
        <row r="222">
          <cell r="A222" t="str">
            <v>E4206</v>
          </cell>
          <cell r="B222" t="str">
            <v>Salford</v>
          </cell>
          <cell r="C222">
            <v>2467.7713100000001</v>
          </cell>
          <cell r="D222">
            <v>290.42625021055665</v>
          </cell>
          <cell r="E222">
            <v>141.06417867369893</v>
          </cell>
          <cell r="F222">
            <v>58.085250042111333</v>
          </cell>
          <cell r="G222">
            <v>8.2978928631587632</v>
          </cell>
          <cell r="H222" t="str">
            <v>E4206</v>
          </cell>
          <cell r="I222">
            <v>287689</v>
          </cell>
          <cell r="J222">
            <v>2737.2502105566673</v>
          </cell>
          <cell r="K222" t="b">
            <v>1</v>
          </cell>
          <cell r="L222"/>
          <cell r="M222" t="str">
            <v>E4206</v>
          </cell>
          <cell r="N222" t="str">
            <v>Salford</v>
          </cell>
          <cell r="O222">
            <v>123257</v>
          </cell>
          <cell r="P222">
            <v>-8666</v>
          </cell>
          <cell r="Q222" t="b">
            <v>1</v>
          </cell>
          <cell r="R222">
            <v>17807.178673698945</v>
          </cell>
        </row>
        <row r="223">
          <cell r="A223" t="str">
            <v>E4604</v>
          </cell>
          <cell r="B223" t="str">
            <v>Sandwell</v>
          </cell>
          <cell r="C223">
            <v>3228.91815</v>
          </cell>
          <cell r="D223">
            <v>380.00384668598309</v>
          </cell>
          <cell r="E223">
            <v>184.57329696176319</v>
          </cell>
          <cell r="F223">
            <v>76.000769337196616</v>
          </cell>
          <cell r="G223">
            <v>10.857252762456659</v>
          </cell>
          <cell r="H223" t="str">
            <v>E4604</v>
          </cell>
          <cell r="I223">
            <v>353318</v>
          </cell>
          <cell r="J223">
            <v>26685.846685983066</v>
          </cell>
          <cell r="K223" t="b">
            <v>1</v>
          </cell>
          <cell r="L223" t="str">
            <v>P</v>
          </cell>
          <cell r="M223" t="str">
            <v>E4604</v>
          </cell>
          <cell r="N223" t="str">
            <v>Sandwell</v>
          </cell>
          <cell r="O223">
            <v>155379</v>
          </cell>
          <cell r="P223">
            <v>-17364</v>
          </cell>
          <cell r="Q223" t="b">
            <v>1</v>
          </cell>
          <cell r="R223">
            <v>29194.296961763204</v>
          </cell>
        </row>
        <row r="224">
          <cell r="A224" t="str">
            <v>E2736</v>
          </cell>
          <cell r="B224" t="str">
            <v>Scarborough</v>
          </cell>
          <cell r="C224">
            <v>5506.9670500000002</v>
          </cell>
          <cell r="D224">
            <v>648.10210892863938</v>
          </cell>
          <cell r="E224">
            <v>314.79245290819625</v>
          </cell>
          <cell r="F224">
            <v>129.62042178572787</v>
          </cell>
          <cell r="G224">
            <v>18.51720311224684</v>
          </cell>
          <cell r="H224" t="str">
            <v>E2736</v>
          </cell>
          <cell r="I224">
            <v>569795</v>
          </cell>
          <cell r="J224">
            <v>78307.108928639325</v>
          </cell>
          <cell r="K224" t="b">
            <v>1</v>
          </cell>
          <cell r="L224"/>
          <cell r="M224" t="str">
            <v>E2736</v>
          </cell>
          <cell r="N224" t="str">
            <v>Scarborough</v>
          </cell>
          <cell r="O224">
            <v>266819</v>
          </cell>
          <cell r="P224">
            <v>-50153</v>
          </cell>
          <cell r="Q224" t="b">
            <v>1</v>
          </cell>
          <cell r="R224">
            <v>47973.452908196254</v>
          </cell>
        </row>
        <row r="225">
          <cell r="A225" t="str">
            <v>E3332</v>
          </cell>
          <cell r="B225" t="str">
            <v>Sedgemoor</v>
          </cell>
          <cell r="C225">
            <v>2593.6124</v>
          </cell>
          <cell r="D225">
            <v>305.23619460978426</v>
          </cell>
          <cell r="E225">
            <v>148.25758023903811</v>
          </cell>
          <cell r="F225">
            <v>61.047238921956861</v>
          </cell>
          <cell r="G225">
            <v>8.7210341317081213</v>
          </cell>
          <cell r="H225" t="str">
            <v>E3332</v>
          </cell>
          <cell r="I225">
            <v>290055</v>
          </cell>
          <cell r="J225">
            <v>15181.194609784288</v>
          </cell>
          <cell r="K225" t="b">
            <v>1</v>
          </cell>
          <cell r="L225"/>
          <cell r="M225" t="str">
            <v>E3332</v>
          </cell>
          <cell r="N225" t="str">
            <v>Sedgemoor</v>
          </cell>
          <cell r="O225">
            <v>146768</v>
          </cell>
          <cell r="P225">
            <v>-9693</v>
          </cell>
          <cell r="Q225" t="b">
            <v>1</v>
          </cell>
          <cell r="R225">
            <v>1489.5802390380995</v>
          </cell>
        </row>
        <row r="226">
          <cell r="A226" t="str">
            <v>E4304</v>
          </cell>
          <cell r="B226" t="str">
            <v>Sefton</v>
          </cell>
          <cell r="C226">
            <v>4688.1629299999995</v>
          </cell>
          <cell r="D226">
            <v>551.73896163661789</v>
          </cell>
          <cell r="E226">
            <v>267.98749565207157</v>
          </cell>
          <cell r="F226">
            <v>110.34779232732357</v>
          </cell>
          <cell r="G226">
            <v>15.763970332474797</v>
          </cell>
          <cell r="H226" t="str">
            <v>E4304</v>
          </cell>
          <cell r="I226">
            <v>548826</v>
          </cell>
          <cell r="J226">
            <v>2912.9616366178961</v>
          </cell>
          <cell r="K226" t="b">
            <v>1</v>
          </cell>
          <cell r="L226"/>
          <cell r="M226" t="str">
            <v>E4304</v>
          </cell>
          <cell r="N226" t="str">
            <v>Sefton</v>
          </cell>
          <cell r="O226">
            <v>267987</v>
          </cell>
          <cell r="P226">
            <v>-13817</v>
          </cell>
          <cell r="Q226" t="b">
            <v>1</v>
          </cell>
          <cell r="R226">
            <v>0.49565207154955715</v>
          </cell>
        </row>
        <row r="227">
          <cell r="A227" t="str">
            <v>E2757</v>
          </cell>
          <cell r="B227" t="str">
            <v>Selby</v>
          </cell>
          <cell r="C227">
            <v>1575.20327</v>
          </cell>
          <cell r="D227">
            <v>185.38199920377022</v>
          </cell>
          <cell r="E227">
            <v>90.042685327545541</v>
          </cell>
          <cell r="F227">
            <v>37.076399840754043</v>
          </cell>
          <cell r="G227">
            <v>5.2966285486791493</v>
          </cell>
          <cell r="H227" t="str">
            <v>E2757</v>
          </cell>
          <cell r="I227">
            <v>172493</v>
          </cell>
          <cell r="J227">
            <v>12888.999203770218</v>
          </cell>
          <cell r="K227" t="b">
            <v>1</v>
          </cell>
          <cell r="L227"/>
          <cell r="M227" t="str">
            <v>E2757</v>
          </cell>
          <cell r="N227" t="str">
            <v>Selby</v>
          </cell>
          <cell r="O227">
            <v>81960</v>
          </cell>
          <cell r="P227">
            <v>-7102</v>
          </cell>
          <cell r="Q227" t="b">
            <v>1</v>
          </cell>
          <cell r="R227">
            <v>8082.685327545536</v>
          </cell>
        </row>
        <row r="228">
          <cell r="A228" t="str">
            <v>E2239</v>
          </cell>
          <cell r="B228" t="str">
            <v>Sevenoaks</v>
          </cell>
          <cell r="C228">
            <v>2409.5533</v>
          </cell>
          <cell r="D228">
            <v>283.57470838797957</v>
          </cell>
          <cell r="E228">
            <v>137.73628693130439</v>
          </cell>
          <cell r="F228">
            <v>56.714941677595917</v>
          </cell>
          <cell r="G228">
            <v>8.1021345253708468</v>
          </cell>
          <cell r="H228" t="str">
            <v>E2239</v>
          </cell>
          <cell r="I228">
            <v>275724</v>
          </cell>
          <cell r="J228">
            <v>7850.7083879795973</v>
          </cell>
          <cell r="K228" t="b">
            <v>1</v>
          </cell>
          <cell r="L228"/>
          <cell r="M228" t="str">
            <v>E2239</v>
          </cell>
          <cell r="N228" t="str">
            <v>Sevenoaks</v>
          </cell>
          <cell r="O228">
            <v>122987</v>
          </cell>
          <cell r="P228">
            <v>-1902</v>
          </cell>
          <cell r="Q228" t="b">
            <v>1</v>
          </cell>
          <cell r="R228">
            <v>14749.286931304378</v>
          </cell>
        </row>
        <row r="229">
          <cell r="A229" t="str">
            <v>E4404</v>
          </cell>
          <cell r="B229" t="str">
            <v>Sheffield</v>
          </cell>
          <cell r="C229">
            <v>7933.0034299999998</v>
          </cell>
          <cell r="D229">
            <v>933.61667256046678</v>
          </cell>
          <cell r="E229">
            <v>453.47095524365528</v>
          </cell>
          <cell r="F229">
            <v>186.72333451209337</v>
          </cell>
          <cell r="G229">
            <v>26.674762073156195</v>
          </cell>
          <cell r="H229" t="str">
            <v>E4404</v>
          </cell>
          <cell r="I229">
            <v>815524</v>
          </cell>
          <cell r="J229">
            <v>118092.6725604668</v>
          </cell>
          <cell r="K229" t="b">
            <v>1</v>
          </cell>
          <cell r="L229"/>
          <cell r="M229" t="str">
            <v>E4404</v>
          </cell>
          <cell r="N229" t="str">
            <v>Sheffield</v>
          </cell>
          <cell r="O229">
            <v>313938</v>
          </cell>
          <cell r="P229">
            <v>21330</v>
          </cell>
          <cell r="Q229" t="b">
            <v>1</v>
          </cell>
          <cell r="R229">
            <v>139532.95524365531</v>
          </cell>
        </row>
        <row r="230">
          <cell r="A230" t="str">
            <v>E3202</v>
          </cell>
          <cell r="B230" t="str">
            <v>Shropshire</v>
          </cell>
          <cell r="C230">
            <v>11116.567130000001</v>
          </cell>
          <cell r="D230">
            <v>1308.2828598002584</v>
          </cell>
          <cell r="E230">
            <v>635.45167476012546</v>
          </cell>
          <cell r="F230">
            <v>261.65657196005168</v>
          </cell>
          <cell r="G230">
            <v>37.379510280007381</v>
          </cell>
          <cell r="H230" t="str">
            <v>E3202</v>
          </cell>
          <cell r="I230">
            <v>1298132</v>
          </cell>
          <cell r="J230">
            <v>10150.859800258419</v>
          </cell>
          <cell r="K230" t="b">
            <v>1</v>
          </cell>
          <cell r="L230"/>
          <cell r="M230" t="str">
            <v>E3202</v>
          </cell>
          <cell r="N230" t="str">
            <v>Shropshire UA</v>
          </cell>
          <cell r="O230">
            <v>638427</v>
          </cell>
          <cell r="P230">
            <v>-3705</v>
          </cell>
          <cell r="Q230" t="b">
            <v>1</v>
          </cell>
          <cell r="R230">
            <v>-2975.325239874539</v>
          </cell>
        </row>
        <row r="231">
          <cell r="A231" t="str">
            <v>E0304</v>
          </cell>
          <cell r="B231" t="str">
            <v>Slough</v>
          </cell>
          <cell r="C231">
            <v>2973.3670299999999</v>
          </cell>
          <cell r="D231">
            <v>349.9286313619553</v>
          </cell>
          <cell r="E231">
            <v>169.96533523294974</v>
          </cell>
          <cell r="F231">
            <v>69.985726272391062</v>
          </cell>
          <cell r="G231">
            <v>9.9979608960558668</v>
          </cell>
          <cell r="H231" t="str">
            <v>E0304</v>
          </cell>
          <cell r="I231">
            <v>306203</v>
          </cell>
          <cell r="J231">
            <v>43725.631361955311</v>
          </cell>
          <cell r="K231" t="b">
            <v>1</v>
          </cell>
          <cell r="L231" t="str">
            <v>P</v>
          </cell>
          <cell r="M231" t="str">
            <v>E0304</v>
          </cell>
          <cell r="N231" t="str">
            <v>Slough</v>
          </cell>
          <cell r="O231">
            <v>130490</v>
          </cell>
          <cell r="P231">
            <v>-1379</v>
          </cell>
          <cell r="Q231" t="b">
            <v>1</v>
          </cell>
          <cell r="R231">
            <v>39475.335232949728</v>
          </cell>
        </row>
        <row r="232">
          <cell r="A232" t="str">
            <v>E4605</v>
          </cell>
          <cell r="B232" t="str">
            <v>Solihull</v>
          </cell>
          <cell r="C232">
            <v>1933.7842499999999</v>
          </cell>
          <cell r="D232">
            <v>227.5825584680023</v>
          </cell>
          <cell r="E232">
            <v>110.5400998273154</v>
          </cell>
          <cell r="F232">
            <v>45.516511693600457</v>
          </cell>
          <cell r="G232">
            <v>6.5023588133714938</v>
          </cell>
          <cell r="H232" t="str">
            <v>E4605</v>
          </cell>
          <cell r="I232">
            <v>227583</v>
          </cell>
          <cell r="J232">
            <v>-0.44153199769789353</v>
          </cell>
          <cell r="K232" t="b">
            <v>1</v>
          </cell>
          <cell r="L232"/>
          <cell r="M232" t="str">
            <v>E4605</v>
          </cell>
          <cell r="N232" t="str">
            <v>Solihull</v>
          </cell>
          <cell r="O232">
            <v>110540</v>
          </cell>
          <cell r="P232">
            <v>0</v>
          </cell>
          <cell r="Q232" t="b">
            <v>1</v>
          </cell>
          <cell r="R232">
            <v>9.9827315396396443E-2</v>
          </cell>
        </row>
        <row r="233">
          <cell r="A233" t="str">
            <v>E3336</v>
          </cell>
          <cell r="B233" t="str">
            <v>Somerset West &amp; Taunton</v>
          </cell>
          <cell r="C233">
            <v>3607.7132899999997</v>
          </cell>
          <cell r="D233">
            <v>424.58336329774841</v>
          </cell>
          <cell r="E233">
            <v>206.22620503033494</v>
          </cell>
          <cell r="F233">
            <v>84.916672659549675</v>
          </cell>
          <cell r="G233">
            <v>12.130953237078526</v>
          </cell>
          <cell r="H233"/>
          <cell r="I233">
            <v>422025</v>
          </cell>
          <cell r="J233">
            <v>2558.3632977484085</v>
          </cell>
          <cell r="K233"/>
          <cell r="L233"/>
          <cell r="M233"/>
          <cell r="N233"/>
          <cell r="O233">
            <v>187123</v>
          </cell>
          <cell r="P233">
            <v>-18618</v>
          </cell>
          <cell r="Q233"/>
          <cell r="R233">
            <v>19103.205030334924</v>
          </cell>
        </row>
        <row r="234">
          <cell r="A234" t="str">
            <v>E0434</v>
          </cell>
          <cell r="B234" t="str">
            <v>South Bucks</v>
          </cell>
          <cell r="C234">
            <v>1392.24702</v>
          </cell>
          <cell r="D234">
            <v>163.8503048264314</v>
          </cell>
          <cell r="E234">
            <v>79.584433772838111</v>
          </cell>
          <cell r="F234">
            <v>32.770060965286277</v>
          </cell>
          <cell r="G234">
            <v>4.6814372807551825</v>
          </cell>
          <cell r="H234" t="str">
            <v>E0434</v>
          </cell>
          <cell r="I234">
            <v>132691</v>
          </cell>
          <cell r="J234">
            <v>31159.304826431384</v>
          </cell>
          <cell r="K234" t="b">
            <v>1</v>
          </cell>
          <cell r="L234"/>
          <cell r="M234" t="str">
            <v>E0434</v>
          </cell>
          <cell r="N234" t="str">
            <v>South Bucks</v>
          </cell>
          <cell r="O234">
            <v>64135</v>
          </cell>
          <cell r="P234">
            <v>2657</v>
          </cell>
          <cell r="Q234" t="b">
            <v>1</v>
          </cell>
          <cell r="R234">
            <v>15449.433772838107</v>
          </cell>
        </row>
        <row r="235">
          <cell r="A235" t="str">
            <v>E0536</v>
          </cell>
          <cell r="B235" t="str">
            <v>South Cambridgeshire</v>
          </cell>
          <cell r="C235">
            <v>4208.63544</v>
          </cell>
          <cell r="D235">
            <v>495.30448967836338</v>
          </cell>
          <cell r="E235">
            <v>240.57646641520506</v>
          </cell>
          <cell r="F235">
            <v>99.060897935672671</v>
          </cell>
          <cell r="G235">
            <v>14.151556847953239</v>
          </cell>
          <cell r="H235" t="str">
            <v>E0536</v>
          </cell>
          <cell r="I235">
            <v>455600</v>
          </cell>
          <cell r="J235">
            <v>39704.489678363374</v>
          </cell>
          <cell r="K235" t="b">
            <v>1</v>
          </cell>
          <cell r="L235" t="str">
            <v>P</v>
          </cell>
          <cell r="M235" t="str">
            <v>E0536</v>
          </cell>
          <cell r="N235" t="str">
            <v>South Cambridgeshire</v>
          </cell>
          <cell r="O235">
            <v>213295</v>
          </cell>
          <cell r="P235">
            <v>-9381</v>
          </cell>
          <cell r="Q235" t="b">
            <v>1</v>
          </cell>
          <cell r="R235">
            <v>27281.466415205068</v>
          </cell>
        </row>
        <row r="236">
          <cell r="A236" t="str">
            <v>E1039</v>
          </cell>
          <cell r="B236" t="str">
            <v>South Derbyshire</v>
          </cell>
          <cell r="C236">
            <v>1713.5462399999999</v>
          </cell>
          <cell r="D236">
            <v>201.66326070368271</v>
          </cell>
          <cell r="E236">
            <v>97.95072662750303</v>
          </cell>
          <cell r="F236">
            <v>40.332652140736542</v>
          </cell>
          <cell r="G236">
            <v>5.7618074486766488</v>
          </cell>
          <cell r="H236" t="str">
            <v>E1039</v>
          </cell>
          <cell r="I236">
            <v>178077</v>
          </cell>
          <cell r="J236">
            <v>23586.260703682696</v>
          </cell>
          <cell r="K236" t="b">
            <v>1</v>
          </cell>
          <cell r="L236"/>
          <cell r="M236" t="str">
            <v>E1039</v>
          </cell>
          <cell r="N236" t="str">
            <v>South Derbyshire</v>
          </cell>
          <cell r="O236">
            <v>88224</v>
          </cell>
          <cell r="P236">
            <v>-8045.79</v>
          </cell>
          <cell r="Q236" t="b">
            <v>1</v>
          </cell>
          <cell r="R236">
            <v>9726.726627503027</v>
          </cell>
        </row>
        <row r="237">
          <cell r="A237" t="str">
            <v>E0103</v>
          </cell>
          <cell r="B237" t="str">
            <v>South Gloucestershire</v>
          </cell>
          <cell r="C237">
            <v>3717.84494</v>
          </cell>
          <cell r="D237">
            <v>437.54450034046795</v>
          </cell>
          <cell r="E237">
            <v>212.52161445108442</v>
          </cell>
          <cell r="F237">
            <v>87.508900068093581</v>
          </cell>
          <cell r="G237">
            <v>12.501271438299085</v>
          </cell>
          <cell r="H237" t="str">
            <v>E0103</v>
          </cell>
          <cell r="I237">
            <v>299129</v>
          </cell>
          <cell r="J237">
            <v>138415.50034046796</v>
          </cell>
          <cell r="K237" t="b">
            <v>1</v>
          </cell>
          <cell r="L237"/>
          <cell r="M237" t="str">
            <v>E0103</v>
          </cell>
          <cell r="N237" t="str">
            <v>South Gloucestershire</v>
          </cell>
          <cell r="O237">
            <v>175244</v>
          </cell>
          <cell r="P237">
            <v>101735</v>
          </cell>
          <cell r="Q237" t="b">
            <v>1</v>
          </cell>
          <cell r="R237">
            <v>37277.614451084431</v>
          </cell>
        </row>
        <row r="238">
          <cell r="A238" t="str">
            <v>E1136</v>
          </cell>
          <cell r="B238" t="str">
            <v>South Hams</v>
          </cell>
          <cell r="C238">
            <v>2607.51352</v>
          </cell>
          <cell r="D238">
            <v>306.87218500280295</v>
          </cell>
          <cell r="E238">
            <v>149.05220414421856</v>
          </cell>
          <cell r="F238">
            <v>61.374437000560583</v>
          </cell>
          <cell r="G238">
            <v>8.7677767143657981</v>
          </cell>
          <cell r="H238" t="str">
            <v>E1136</v>
          </cell>
          <cell r="I238">
            <v>306272</v>
          </cell>
          <cell r="J238">
            <v>600.18500280292938</v>
          </cell>
          <cell r="K238" t="b">
            <v>1</v>
          </cell>
          <cell r="L238"/>
          <cell r="M238" t="str">
            <v>E1136</v>
          </cell>
          <cell r="N238" t="str">
            <v>South Hams</v>
          </cell>
          <cell r="O238">
            <v>149102</v>
          </cell>
          <cell r="P238">
            <v>1010</v>
          </cell>
          <cell r="Q238" t="b">
            <v>1</v>
          </cell>
          <cell r="R238">
            <v>-49.795855781441787</v>
          </cell>
        </row>
        <row r="239">
          <cell r="A239" t="str">
            <v>E2535</v>
          </cell>
          <cell r="B239" t="str">
            <v>South Holland</v>
          </cell>
          <cell r="C239">
            <v>1461.77009</v>
          </cell>
          <cell r="D239">
            <v>172.03231279508151</v>
          </cell>
          <cell r="E239">
            <v>83.558551929039581</v>
          </cell>
          <cell r="F239">
            <v>34.406462559016298</v>
          </cell>
          <cell r="G239">
            <v>4.915208937002328</v>
          </cell>
          <cell r="H239" t="str">
            <v>E2535</v>
          </cell>
          <cell r="I239">
            <v>100915</v>
          </cell>
          <cell r="J239">
            <v>71117.312795081496</v>
          </cell>
          <cell r="K239" t="b">
            <v>1</v>
          </cell>
          <cell r="L239" t="str">
            <v>P</v>
          </cell>
          <cell r="M239" t="str">
            <v>E2535</v>
          </cell>
          <cell r="N239" t="str">
            <v>South Holland</v>
          </cell>
          <cell r="O239">
            <v>80581</v>
          </cell>
          <cell r="P239">
            <v>71447</v>
          </cell>
          <cell r="Q239" t="b">
            <v>1</v>
          </cell>
          <cell r="R239">
            <v>2977.551929039575</v>
          </cell>
        </row>
        <row r="240">
          <cell r="A240" t="str">
            <v>E2536</v>
          </cell>
          <cell r="B240" t="str">
            <v>South Kesteven</v>
          </cell>
          <cell r="C240">
            <v>2820.3781200000003</v>
          </cell>
          <cell r="D240">
            <v>331.92372334027152</v>
          </cell>
          <cell r="E240">
            <v>161.22009419384617</v>
          </cell>
          <cell r="F240">
            <v>66.38474466805431</v>
          </cell>
          <cell r="G240">
            <v>9.4835349525791859</v>
          </cell>
          <cell r="H240" t="str">
            <v>E2536</v>
          </cell>
          <cell r="I240">
            <v>316915</v>
          </cell>
          <cell r="J240">
            <v>15008.723340271506</v>
          </cell>
          <cell r="K240" t="b">
            <v>1</v>
          </cell>
          <cell r="L240"/>
          <cell r="M240" t="str">
            <v>E2536</v>
          </cell>
          <cell r="N240" t="str">
            <v>South Kesteven</v>
          </cell>
          <cell r="O240">
            <v>119063</v>
          </cell>
          <cell r="P240">
            <v>0</v>
          </cell>
          <cell r="Q240" t="b">
            <v>1</v>
          </cell>
          <cell r="R240">
            <v>42157.094193846162</v>
          </cell>
        </row>
        <row r="241">
          <cell r="A241" t="str">
            <v>E0936</v>
          </cell>
          <cell r="B241" t="str">
            <v>South Lakeland</v>
          </cell>
          <cell r="C241">
            <v>4105.1036800000002</v>
          </cell>
          <cell r="D241">
            <v>483.12007829767538</v>
          </cell>
          <cell r="E241">
            <v>234.65832374458518</v>
          </cell>
          <cell r="F241">
            <v>96.624015659535075</v>
          </cell>
          <cell r="G241">
            <v>13.803430808505011</v>
          </cell>
          <cell r="H241" t="str">
            <v>E0936</v>
          </cell>
          <cell r="I241">
            <v>335289</v>
          </cell>
          <cell r="J241">
            <v>147831.07829767535</v>
          </cell>
          <cell r="K241" t="b">
            <v>1</v>
          </cell>
          <cell r="L241"/>
          <cell r="M241" t="str">
            <v>E0936</v>
          </cell>
          <cell r="N241" t="str">
            <v>South Lakeland</v>
          </cell>
          <cell r="O241">
            <v>155940</v>
          </cell>
          <cell r="P241">
            <v>0</v>
          </cell>
          <cell r="Q241" t="b">
            <v>1</v>
          </cell>
          <cell r="R241">
            <v>78718.323744585185</v>
          </cell>
        </row>
        <row r="242">
          <cell r="A242" t="str">
            <v>E2637</v>
          </cell>
          <cell r="B242" t="str">
            <v>South Norfolk</v>
          </cell>
          <cell r="C242">
            <v>2061.8099499999998</v>
          </cell>
          <cell r="D242">
            <v>242.64960452324706</v>
          </cell>
          <cell r="E242">
            <v>117.85837933986286</v>
          </cell>
          <cell r="F242">
            <v>48.529920904649416</v>
          </cell>
          <cell r="G242">
            <v>6.9328458435213438</v>
          </cell>
          <cell r="H242" t="str">
            <v>E2637</v>
          </cell>
          <cell r="I242">
            <v>242650</v>
          </cell>
          <cell r="J242">
            <v>-0.39547675295034423</v>
          </cell>
          <cell r="K242" t="b">
            <v>1</v>
          </cell>
          <cell r="L242"/>
          <cell r="M242" t="str">
            <v>E2637</v>
          </cell>
          <cell r="N242" t="str">
            <v>South Norfolk</v>
          </cell>
          <cell r="O242">
            <v>117235</v>
          </cell>
          <cell r="P242">
            <v>-450.41</v>
          </cell>
          <cell r="Q242" t="b">
            <v>1</v>
          </cell>
          <cell r="R242">
            <v>623.37933986286225</v>
          </cell>
        </row>
        <row r="243">
          <cell r="A243" t="str">
            <v>E2836</v>
          </cell>
          <cell r="B243" t="str">
            <v>South Northamptonshire</v>
          </cell>
          <cell r="C243">
            <v>998.96339</v>
          </cell>
          <cell r="D243">
            <v>117.56567161619442</v>
          </cell>
          <cell r="E243">
            <v>57.103326213580139</v>
          </cell>
          <cell r="F243">
            <v>23.513134323238884</v>
          </cell>
          <cell r="G243">
            <v>3.3590191890341261</v>
          </cell>
          <cell r="H243" t="str">
            <v>E2836</v>
          </cell>
          <cell r="I243">
            <v>110381</v>
          </cell>
          <cell r="J243">
            <v>7184.6716161944205</v>
          </cell>
          <cell r="K243" t="b">
            <v>1</v>
          </cell>
          <cell r="L243" t="str">
            <v>P</v>
          </cell>
          <cell r="M243" t="str">
            <v>E2836</v>
          </cell>
          <cell r="N243" t="str">
            <v>South Northamptonshire</v>
          </cell>
          <cell r="O243">
            <v>42810</v>
          </cell>
          <cell r="P243">
            <v>-15241</v>
          </cell>
          <cell r="Q243" t="b">
            <v>1</v>
          </cell>
          <cell r="R243">
            <v>14293.326213580141</v>
          </cell>
        </row>
        <row r="244">
          <cell r="A244" t="str">
            <v>E3133</v>
          </cell>
          <cell r="B244" t="str">
            <v>South Oxfordshire</v>
          </cell>
          <cell r="C244">
            <v>3195.1188900000002</v>
          </cell>
          <cell r="D244">
            <v>376.02609060221874</v>
          </cell>
          <cell r="E244">
            <v>182.64124400679196</v>
          </cell>
          <cell r="F244">
            <v>75.205218120443746</v>
          </cell>
          <cell r="G244">
            <v>10.743602588634822</v>
          </cell>
          <cell r="H244" t="str">
            <v>E3133</v>
          </cell>
          <cell r="I244">
            <v>367711</v>
          </cell>
          <cell r="J244">
            <v>8315.0906022187555</v>
          </cell>
          <cell r="K244" t="b">
            <v>1</v>
          </cell>
          <cell r="L244" t="str">
            <v>P</v>
          </cell>
          <cell r="M244" t="str">
            <v>E3133</v>
          </cell>
          <cell r="N244" t="str">
            <v>South Oxfordshire</v>
          </cell>
          <cell r="O244">
            <v>172693</v>
          </cell>
          <cell r="P244">
            <v>0</v>
          </cell>
          <cell r="Q244" t="b">
            <v>1</v>
          </cell>
          <cell r="R244">
            <v>9948.244006791967</v>
          </cell>
        </row>
        <row r="245">
          <cell r="A245" t="str">
            <v>E2342</v>
          </cell>
          <cell r="B245" t="str">
            <v>South Ribble</v>
          </cell>
          <cell r="C245">
            <v>691.60630000000003</v>
          </cell>
          <cell r="D245">
            <v>100</v>
          </cell>
          <cell r="E245">
            <v>39.534001501563708</v>
          </cell>
          <cell r="F245">
            <v>16.278706500643878</v>
          </cell>
          <cell r="G245">
            <v>2.3255295000919829</v>
          </cell>
          <cell r="H245" t="str">
            <v>E2342</v>
          </cell>
          <cell r="I245">
            <v>94541</v>
          </cell>
          <cell r="J245">
            <v>5459</v>
          </cell>
          <cell r="K245" t="b">
            <v>1</v>
          </cell>
          <cell r="L245" t="str">
            <v>P</v>
          </cell>
          <cell r="M245" t="str">
            <v>E2342</v>
          </cell>
          <cell r="N245" t="str">
            <v>South Ribble</v>
          </cell>
          <cell r="O245">
            <v>30391</v>
          </cell>
          <cell r="P245">
            <v>-1926</v>
          </cell>
          <cell r="Q245" t="b">
            <v>1</v>
          </cell>
          <cell r="R245">
            <v>9143.0015015637109</v>
          </cell>
        </row>
        <row r="246">
          <cell r="A246" t="str">
            <v>E3334</v>
          </cell>
          <cell r="B246" t="str">
            <v>South Somerset</v>
          </cell>
          <cell r="C246">
            <v>4469.2583700000005</v>
          </cell>
          <cell r="D246">
            <v>525.97659449296566</v>
          </cell>
          <cell r="E246">
            <v>255.47434589658332</v>
          </cell>
          <cell r="F246">
            <v>105.19531889859313</v>
          </cell>
          <cell r="G246">
            <v>15.027902699799018</v>
          </cell>
          <cell r="H246" t="str">
            <v>E3334</v>
          </cell>
          <cell r="I246">
            <v>398355</v>
          </cell>
          <cell r="J246">
            <v>127621.59449296561</v>
          </cell>
          <cell r="K246" t="b">
            <v>1</v>
          </cell>
          <cell r="L246"/>
          <cell r="M246" t="str">
            <v>E3334</v>
          </cell>
          <cell r="N246" t="str">
            <v>South Somerset</v>
          </cell>
          <cell r="O246">
            <v>173183</v>
          </cell>
          <cell r="P246">
            <v>1505</v>
          </cell>
          <cell r="Q246" t="b">
            <v>1</v>
          </cell>
          <cell r="R246">
            <v>82291.345896583312</v>
          </cell>
        </row>
        <row r="247">
          <cell r="A247" t="str">
            <v>E3435</v>
          </cell>
          <cell r="B247" t="str">
            <v>South Staffordshire</v>
          </cell>
          <cell r="C247">
            <v>1558.8773999999999</v>
          </cell>
          <cell r="D247">
            <v>183.46064563818192</v>
          </cell>
          <cell r="E247">
            <v>89.109456452831225</v>
          </cell>
          <cell r="F247">
            <v>36.692129127636385</v>
          </cell>
          <cell r="G247">
            <v>5.241732732519484</v>
          </cell>
          <cell r="H247" t="str">
            <v>E3435</v>
          </cell>
          <cell r="I247">
            <v>175138</v>
          </cell>
          <cell r="J247">
            <v>8322.6456381819153</v>
          </cell>
          <cell r="K247" t="b">
            <v>1</v>
          </cell>
          <cell r="L247"/>
          <cell r="M247" t="str">
            <v>E3435</v>
          </cell>
          <cell r="N247" t="str">
            <v>South Staffordshire</v>
          </cell>
          <cell r="O247">
            <v>78412</v>
          </cell>
          <cell r="P247">
            <v>-107</v>
          </cell>
          <cell r="Q247" t="b">
            <v>1</v>
          </cell>
          <cell r="R247">
            <v>10697.456452831218</v>
          </cell>
        </row>
        <row r="248">
          <cell r="A248" t="str">
            <v>E4504</v>
          </cell>
          <cell r="B248" t="str">
            <v>South Tyneside</v>
          </cell>
          <cell r="C248">
            <v>1856.9991399999999</v>
          </cell>
          <cell r="D248">
            <v>218.54589794806733</v>
          </cell>
          <cell r="E248">
            <v>106.1508647176327</v>
          </cell>
          <cell r="F248">
            <v>43.70917958961347</v>
          </cell>
          <cell r="G248">
            <v>6.2441685128019246</v>
          </cell>
          <cell r="H248" t="str">
            <v>E4504</v>
          </cell>
          <cell r="I248">
            <v>204372</v>
          </cell>
          <cell r="J248">
            <v>14173.897948067344</v>
          </cell>
          <cell r="K248" t="b">
            <v>1</v>
          </cell>
          <cell r="L248"/>
          <cell r="M248" t="str">
            <v>E4504</v>
          </cell>
          <cell r="N248" t="str">
            <v>South Tyneside</v>
          </cell>
          <cell r="O248">
            <v>96515</v>
          </cell>
          <cell r="P248">
            <v>-7635</v>
          </cell>
          <cell r="Q248" t="b">
            <v>1</v>
          </cell>
          <cell r="R248">
            <v>9635.8647176327067</v>
          </cell>
        </row>
        <row r="249">
          <cell r="A249" t="str">
            <v>E1702</v>
          </cell>
          <cell r="B249" t="str">
            <v>Southampton</v>
          </cell>
          <cell r="C249">
            <v>3567.0799200000001</v>
          </cell>
          <cell r="D249">
            <v>419.80131674639352</v>
          </cell>
          <cell r="E249">
            <v>203.90349670539112</v>
          </cell>
          <cell r="F249">
            <v>83.960263349278705</v>
          </cell>
          <cell r="G249">
            <v>11.994323335611243</v>
          </cell>
          <cell r="H249" t="str">
            <v>E1702</v>
          </cell>
          <cell r="I249">
            <v>337893</v>
          </cell>
          <cell r="J249">
            <v>81908.31674639351</v>
          </cell>
          <cell r="K249" t="b">
            <v>1</v>
          </cell>
          <cell r="L249"/>
          <cell r="M249" t="str">
            <v>E1702</v>
          </cell>
          <cell r="N249" t="str">
            <v>Southampton</v>
          </cell>
          <cell r="O249">
            <v>148344</v>
          </cell>
          <cell r="P249">
            <v>-13740</v>
          </cell>
          <cell r="Q249" t="b">
            <v>1</v>
          </cell>
          <cell r="R249">
            <v>55559.496705391124</v>
          </cell>
        </row>
        <row r="250">
          <cell r="A250" t="str">
            <v>E1501</v>
          </cell>
          <cell r="B250" t="str">
            <v>Southend-on-Sea</v>
          </cell>
          <cell r="C250">
            <v>2738.94686</v>
          </cell>
          <cell r="D250">
            <v>322.34026826245037</v>
          </cell>
          <cell r="E250">
            <v>156.56527315604731</v>
          </cell>
          <cell r="F250">
            <v>64.46805365249007</v>
          </cell>
          <cell r="G250">
            <v>9.2097219503557248</v>
          </cell>
          <cell r="H250" t="str">
            <v>E1501</v>
          </cell>
          <cell r="I250">
            <v>322340</v>
          </cell>
          <cell r="J250">
            <v>0.26826245035044849</v>
          </cell>
          <cell r="K250" t="b">
            <v>1</v>
          </cell>
          <cell r="L250"/>
          <cell r="M250" t="str">
            <v>E1501</v>
          </cell>
          <cell r="N250" t="str">
            <v>Southend-on-Sea</v>
          </cell>
          <cell r="O250">
            <v>154380</v>
          </cell>
          <cell r="P250">
            <v>0</v>
          </cell>
          <cell r="Q250" t="b">
            <v>1</v>
          </cell>
          <cell r="R250">
            <v>2185.2731560473039</v>
          </cell>
        </row>
        <row r="251">
          <cell r="A251" t="str">
            <v>E5019</v>
          </cell>
          <cell r="B251" t="str">
            <v>Southwark</v>
          </cell>
          <cell r="C251">
            <v>34176.653330000001</v>
          </cell>
          <cell r="D251">
            <v>4022.1706246264907</v>
          </cell>
          <cell r="E251">
            <v>1953.6257319614385</v>
          </cell>
          <cell r="F251">
            <v>804.43412492529819</v>
          </cell>
          <cell r="G251">
            <v>114.91916070361403</v>
          </cell>
          <cell r="H251" t="str">
            <v>E5019</v>
          </cell>
          <cell r="I251">
            <v>3850146</v>
          </cell>
          <cell r="J251">
            <v>172024.62462649075</v>
          </cell>
          <cell r="K251" t="b">
            <v>1</v>
          </cell>
          <cell r="L251"/>
          <cell r="M251" t="str">
            <v>E5019</v>
          </cell>
          <cell r="N251" t="str">
            <v>Southwark</v>
          </cell>
          <cell r="O251">
            <v>1890430</v>
          </cell>
          <cell r="P251">
            <v>54973</v>
          </cell>
          <cell r="Q251" t="b">
            <v>1</v>
          </cell>
          <cell r="R251">
            <v>63195.731961438432</v>
          </cell>
        </row>
        <row r="252">
          <cell r="A252" t="str">
            <v>E3637</v>
          </cell>
          <cell r="B252" t="str">
            <v>Spelthorne</v>
          </cell>
          <cell r="C252">
            <v>3010.91464</v>
          </cell>
          <cell r="D252">
            <v>354.34752201542864</v>
          </cell>
          <cell r="E252">
            <v>172.11165355035106</v>
          </cell>
          <cell r="F252">
            <v>70.869504403085728</v>
          </cell>
          <cell r="G252">
            <v>10.124214914726531</v>
          </cell>
          <cell r="H252" t="str">
            <v>E3637</v>
          </cell>
          <cell r="I252">
            <v>335113</v>
          </cell>
          <cell r="J252">
            <v>19234.522015428636</v>
          </cell>
          <cell r="K252" t="b">
            <v>1</v>
          </cell>
          <cell r="L252" t="str">
            <v>P</v>
          </cell>
          <cell r="M252" t="str">
            <v>E3637</v>
          </cell>
          <cell r="N252" t="str">
            <v>Spelthorne</v>
          </cell>
          <cell r="O252">
            <v>148410</v>
          </cell>
          <cell r="P252">
            <v>-1030</v>
          </cell>
          <cell r="Q252" t="b">
            <v>1</v>
          </cell>
          <cell r="R252">
            <v>23701.653550351068</v>
          </cell>
        </row>
        <row r="253">
          <cell r="A253" t="str">
            <v>E1936</v>
          </cell>
          <cell r="B253" t="str">
            <v>St Albans</v>
          </cell>
          <cell r="C253">
            <v>2113.9814900000001</v>
          </cell>
          <cell r="D253">
            <v>248.78955139292282</v>
          </cell>
          <cell r="E253">
            <v>120.84063924799109</v>
          </cell>
          <cell r="F253">
            <v>49.757910278584568</v>
          </cell>
          <cell r="G253">
            <v>7.1082728969406519</v>
          </cell>
          <cell r="H253" t="str">
            <v>E1936</v>
          </cell>
          <cell r="I253">
            <v>248790</v>
          </cell>
          <cell r="J253">
            <v>-0.44860707718180493</v>
          </cell>
          <cell r="K253" t="b">
            <v>1</v>
          </cell>
          <cell r="L253"/>
          <cell r="M253" t="str">
            <v>E1936</v>
          </cell>
          <cell r="N253" t="str">
            <v>St Albans</v>
          </cell>
          <cell r="O253">
            <v>116181</v>
          </cell>
          <cell r="P253">
            <v>-1214</v>
          </cell>
          <cell r="Q253" t="b">
            <v>1</v>
          </cell>
          <cell r="R253">
            <v>4659.6392479910864</v>
          </cell>
        </row>
        <row r="254">
          <cell r="A254" t="str">
            <v>E4303</v>
          </cell>
          <cell r="B254" t="str">
            <v>St Helens</v>
          </cell>
          <cell r="C254">
            <v>1967.2849699999999</v>
          </cell>
          <cell r="D254">
            <v>231.52518007541283</v>
          </cell>
          <cell r="E254">
            <v>112.45508746520052</v>
          </cell>
          <cell r="F254">
            <v>46.305036015082564</v>
          </cell>
          <cell r="G254">
            <v>6.6150051450117946</v>
          </cell>
          <cell r="H254" t="str">
            <v>E4303</v>
          </cell>
          <cell r="I254">
            <v>231525</v>
          </cell>
          <cell r="J254">
            <v>0.1800754128198605</v>
          </cell>
          <cell r="K254" t="b">
            <v>1</v>
          </cell>
          <cell r="L254"/>
          <cell r="M254" t="str">
            <v>E4303</v>
          </cell>
          <cell r="N254" t="str">
            <v>St Helens</v>
          </cell>
          <cell r="O254">
            <v>112455</v>
          </cell>
          <cell r="P254">
            <v>-4463</v>
          </cell>
          <cell r="Q254" t="b">
            <v>1</v>
          </cell>
          <cell r="R254">
            <v>8.7465200514998287E-2</v>
          </cell>
        </row>
        <row r="255">
          <cell r="A255" t="str">
            <v>E3436</v>
          </cell>
          <cell r="B255" t="str">
            <v>Stafford</v>
          </cell>
          <cell r="C255">
            <v>3163.9706699999997</v>
          </cell>
          <cell r="D255">
            <v>372.36032923337717</v>
          </cell>
          <cell r="E255">
            <v>180.86073134192605</v>
          </cell>
          <cell r="F255">
            <v>74.472065846675434</v>
          </cell>
          <cell r="G255">
            <v>10.638866549525062</v>
          </cell>
          <cell r="H255" t="str">
            <v>E3436</v>
          </cell>
          <cell r="I255">
            <v>344650</v>
          </cell>
          <cell r="J255">
            <v>27710.329233377182</v>
          </cell>
          <cell r="K255" t="b">
            <v>1</v>
          </cell>
          <cell r="L255"/>
          <cell r="M255" t="str">
            <v>E3436</v>
          </cell>
          <cell r="N255" t="str">
            <v>Stafford</v>
          </cell>
          <cell r="O255">
            <v>181219</v>
          </cell>
          <cell r="P255">
            <v>-513</v>
          </cell>
          <cell r="Q255" t="b">
            <v>1</v>
          </cell>
          <cell r="R255">
            <v>-358.26865807393915</v>
          </cell>
        </row>
        <row r="256">
          <cell r="A256" t="str">
            <v>E3437</v>
          </cell>
          <cell r="B256" t="str">
            <v>Staffordshire Moorlands</v>
          </cell>
          <cell r="C256">
            <v>2855.0847699999999</v>
          </cell>
          <cell r="D256">
            <v>336.0082680369477</v>
          </cell>
          <cell r="E256">
            <v>163.20401590366032</v>
          </cell>
          <cell r="F256">
            <v>67.201653607389545</v>
          </cell>
          <cell r="G256">
            <v>9.6002362296270771</v>
          </cell>
          <cell r="H256" t="str">
            <v>E3437</v>
          </cell>
          <cell r="I256">
            <v>228189</v>
          </cell>
          <cell r="J256">
            <v>107819.2680369477</v>
          </cell>
          <cell r="K256" t="b">
            <v>1</v>
          </cell>
          <cell r="L256"/>
          <cell r="M256" t="str">
            <v>E3437</v>
          </cell>
          <cell r="N256" t="str">
            <v>Staffordshire Moorlands</v>
          </cell>
          <cell r="O256">
            <v>101664</v>
          </cell>
          <cell r="P256">
            <v>-9872</v>
          </cell>
          <cell r="Q256" t="b">
            <v>1</v>
          </cell>
          <cell r="R256">
            <v>61540.015903660329</v>
          </cell>
        </row>
        <row r="257">
          <cell r="A257" t="str">
            <v>E1937</v>
          </cell>
          <cell r="B257" t="str">
            <v>Stevenage</v>
          </cell>
          <cell r="C257">
            <v>629.84885999999995</v>
          </cell>
          <cell r="D257">
            <v>100</v>
          </cell>
          <cell r="E257">
            <v>36.003786803269698</v>
          </cell>
          <cell r="F257">
            <v>14.825088683699288</v>
          </cell>
          <cell r="G257">
            <v>2.1178698119570414</v>
          </cell>
          <cell r="H257" t="str">
            <v>E1937</v>
          </cell>
          <cell r="I257">
            <v>18154</v>
          </cell>
          <cell r="J257">
            <v>81846</v>
          </cell>
          <cell r="K257" t="b">
            <v>1</v>
          </cell>
          <cell r="L257" t="str">
            <v>P</v>
          </cell>
          <cell r="M257" t="str">
            <v>E1937</v>
          </cell>
          <cell r="N257" t="str">
            <v>Stevenage</v>
          </cell>
          <cell r="O257">
            <v>36000</v>
          </cell>
          <cell r="P257">
            <v>0</v>
          </cell>
          <cell r="Q257" t="b">
            <v>1</v>
          </cell>
          <cell r="R257">
            <v>3.7868032697006129</v>
          </cell>
        </row>
        <row r="258">
          <cell r="A258" t="str">
            <v>E4207</v>
          </cell>
          <cell r="B258" t="str">
            <v>Stockport</v>
          </cell>
          <cell r="C258">
            <v>2862.4075699999999</v>
          </cell>
          <cell r="D258">
            <v>336.87007129092984</v>
          </cell>
          <cell r="E258">
            <v>163.6226060555945</v>
          </cell>
          <cell r="F258">
            <v>67.374014258185966</v>
          </cell>
          <cell r="G258">
            <v>9.624859179740854</v>
          </cell>
          <cell r="H258" t="str">
            <v>E4207</v>
          </cell>
          <cell r="I258">
            <v>323794</v>
          </cell>
          <cell r="J258">
            <v>13076.07129092986</v>
          </cell>
          <cell r="K258" t="b">
            <v>1</v>
          </cell>
          <cell r="L258"/>
          <cell r="M258" t="str">
            <v>E4207</v>
          </cell>
          <cell r="N258" t="str">
            <v>Stockport</v>
          </cell>
          <cell r="O258">
            <v>163179</v>
          </cell>
          <cell r="P258">
            <v>-1151</v>
          </cell>
          <cell r="Q258" t="b">
            <v>1</v>
          </cell>
          <cell r="R258">
            <v>443.60605559451506</v>
          </cell>
        </row>
        <row r="259">
          <cell r="A259" t="str">
            <v>E0704</v>
          </cell>
          <cell r="B259" t="str">
            <v>Stockton-on-Tees</v>
          </cell>
          <cell r="C259">
            <v>2047.1651299999999</v>
          </cell>
          <cell r="D259">
            <v>240.92608981166362</v>
          </cell>
          <cell r="E259">
            <v>117.02124362280803</v>
          </cell>
          <cell r="F259">
            <v>48.185217962332715</v>
          </cell>
          <cell r="G259">
            <v>6.8836025660475313</v>
          </cell>
          <cell r="H259" t="str">
            <v>E0704</v>
          </cell>
          <cell r="I259">
            <v>240855</v>
          </cell>
          <cell r="J259">
            <v>71.089811663608998</v>
          </cell>
          <cell r="K259" t="b">
            <v>1</v>
          </cell>
          <cell r="L259"/>
          <cell r="M259" t="str">
            <v>E0704</v>
          </cell>
          <cell r="N259" t="str">
            <v>Stockton-on-Tees</v>
          </cell>
          <cell r="O259">
            <v>115674</v>
          </cell>
          <cell r="P259">
            <v>-7887</v>
          </cell>
          <cell r="Q259" t="b">
            <v>1</v>
          </cell>
          <cell r="R259">
            <v>1347.2436228080333</v>
          </cell>
        </row>
        <row r="260">
          <cell r="A260" t="str">
            <v>E3401</v>
          </cell>
          <cell r="B260" t="str">
            <v>Stoke-on-Trent</v>
          </cell>
          <cell r="C260">
            <v>4797.5579299999999</v>
          </cell>
          <cell r="D260">
            <v>564.61340405883084</v>
          </cell>
          <cell r="E260">
            <v>274.24079625714637</v>
          </cell>
          <cell r="F260">
            <v>112.92268081176616</v>
          </cell>
          <cell r="G260">
            <v>16.131811544538021</v>
          </cell>
          <cell r="H260" t="str">
            <v>E3401</v>
          </cell>
          <cell r="I260">
            <v>482948</v>
          </cell>
          <cell r="J260">
            <v>81665.404058830813</v>
          </cell>
          <cell r="K260" t="b">
            <v>1</v>
          </cell>
          <cell r="L260"/>
          <cell r="M260" t="str">
            <v>E3401</v>
          </cell>
          <cell r="N260" t="str">
            <v>Stoke-on-Trent</v>
          </cell>
          <cell r="O260">
            <v>244826</v>
          </cell>
          <cell r="P260">
            <v>41659</v>
          </cell>
          <cell r="Q260" t="b">
            <v>1</v>
          </cell>
          <cell r="R260">
            <v>29414.796257146343</v>
          </cell>
        </row>
        <row r="261">
          <cell r="A261" t="str">
            <v>E3734</v>
          </cell>
          <cell r="B261" t="str">
            <v>Stratford-on-Avon</v>
          </cell>
          <cell r="C261">
            <v>3243.9724999999999</v>
          </cell>
          <cell r="D261">
            <v>381.77555802817284</v>
          </cell>
          <cell r="E261">
            <v>185.43384247082679</v>
          </cell>
          <cell r="F261">
            <v>76.355111605634562</v>
          </cell>
          <cell r="G261">
            <v>10.907873086519222</v>
          </cell>
          <cell r="H261" t="str">
            <v>E3734</v>
          </cell>
          <cell r="I261">
            <v>387376</v>
          </cell>
          <cell r="J261">
            <v>-5600.441971827182</v>
          </cell>
          <cell r="K261" t="b">
            <v>1</v>
          </cell>
          <cell r="L261"/>
          <cell r="M261" t="str">
            <v>E3734</v>
          </cell>
          <cell r="N261" t="str">
            <v>Stratford-on-Avon</v>
          </cell>
          <cell r="O261">
            <v>178079.7</v>
          </cell>
          <cell r="P261">
            <v>0</v>
          </cell>
          <cell r="Q261" t="b">
            <v>1</v>
          </cell>
          <cell r="R261">
            <v>7354.1424708267732</v>
          </cell>
        </row>
        <row r="262">
          <cell r="A262" t="str">
            <v>E1635</v>
          </cell>
          <cell r="B262" t="str">
            <v>Stroud</v>
          </cell>
          <cell r="C262">
            <v>2143.9325099999996</v>
          </cell>
          <cell r="D262">
            <v>252.31441708583876</v>
          </cell>
          <cell r="E262">
            <v>122.55271687026455</v>
          </cell>
          <cell r="F262">
            <v>50.462883417167752</v>
          </cell>
          <cell r="G262">
            <v>7.2089833453096785</v>
          </cell>
          <cell r="H262" t="str">
            <v>E1635</v>
          </cell>
          <cell r="I262">
            <v>251048</v>
          </cell>
          <cell r="J262">
            <v>1266.4170858387661</v>
          </cell>
          <cell r="K262" t="b">
            <v>1</v>
          </cell>
          <cell r="L262"/>
          <cell r="M262" t="str">
            <v>E1635</v>
          </cell>
          <cell r="N262" t="str">
            <v>Stroud</v>
          </cell>
          <cell r="O262">
            <v>121867</v>
          </cell>
          <cell r="P262">
            <v>-7626</v>
          </cell>
          <cell r="Q262" t="b">
            <v>1</v>
          </cell>
          <cell r="R262">
            <v>685.7168702645431</v>
          </cell>
        </row>
        <row r="263">
          <cell r="A263" t="str">
            <v>E4505</v>
          </cell>
          <cell r="B263" t="str">
            <v>Sunderland</v>
          </cell>
          <cell r="C263">
            <v>4225.0763799999995</v>
          </cell>
          <cell r="D263">
            <v>497.23938556388885</v>
          </cell>
          <cell r="E263">
            <v>241.51627298817453</v>
          </cell>
          <cell r="F263">
            <v>99.447877112777761</v>
          </cell>
          <cell r="G263">
            <v>14.20683958753968</v>
          </cell>
          <cell r="H263" t="str">
            <v>E4505</v>
          </cell>
          <cell r="I263">
            <v>407132</v>
          </cell>
          <cell r="J263">
            <v>90107.38556388882</v>
          </cell>
          <cell r="K263" t="b">
            <v>1</v>
          </cell>
          <cell r="L263"/>
          <cell r="M263" t="str">
            <v>E4505</v>
          </cell>
          <cell r="N263" t="str">
            <v>Sunderland</v>
          </cell>
          <cell r="O263">
            <v>231900.1</v>
          </cell>
          <cell r="P263">
            <v>-2500.98</v>
          </cell>
          <cell r="Q263" t="b">
            <v>1</v>
          </cell>
          <cell r="R263">
            <v>9616.1729881745414</v>
          </cell>
        </row>
        <row r="264">
          <cell r="A264" t="str">
            <v>E3638</v>
          </cell>
          <cell r="B264" t="str">
            <v>Surrey Heath</v>
          </cell>
          <cell r="C264">
            <v>1858.7532800000001</v>
          </cell>
          <cell r="D264">
            <v>218.75233859371389</v>
          </cell>
          <cell r="E264">
            <v>106.25113588837532</v>
          </cell>
          <cell r="F264">
            <v>43.750467718742776</v>
          </cell>
          <cell r="G264">
            <v>6.2500668169632538</v>
          </cell>
          <cell r="H264" t="str">
            <v>E3638</v>
          </cell>
          <cell r="I264">
            <v>141919</v>
          </cell>
          <cell r="J264">
            <v>76833.338593713881</v>
          </cell>
          <cell r="K264" t="b">
            <v>1</v>
          </cell>
          <cell r="L264" t="str">
            <v>P</v>
          </cell>
          <cell r="M264" t="str">
            <v>E3638</v>
          </cell>
          <cell r="N264" t="str">
            <v>Surrey Heath</v>
          </cell>
          <cell r="O264">
            <v>104199</v>
          </cell>
          <cell r="P264">
            <v>0</v>
          </cell>
          <cell r="Q264" t="b">
            <v>1</v>
          </cell>
          <cell r="R264">
            <v>2052.1358883753128</v>
          </cell>
        </row>
        <row r="265">
          <cell r="A265" t="str">
            <v>E5048</v>
          </cell>
          <cell r="B265" t="str">
            <v>Sutton</v>
          </cell>
          <cell r="C265">
            <v>3783.6437400000004</v>
          </cell>
          <cell r="D265">
            <v>445.28820765845046</v>
          </cell>
          <cell r="E265">
            <v>216.2828437198188</v>
          </cell>
          <cell r="F265">
            <v>89.057641531690095</v>
          </cell>
          <cell r="G265">
            <v>12.722520218812871</v>
          </cell>
          <cell r="H265" t="str">
            <v>E5048</v>
          </cell>
          <cell r="I265">
            <v>439588</v>
          </cell>
          <cell r="J265">
            <v>5700.2076584504684</v>
          </cell>
          <cell r="K265" t="b">
            <v>1</v>
          </cell>
          <cell r="M265" t="str">
            <v>E5048</v>
          </cell>
          <cell r="N265" t="str">
            <v>Sutton</v>
          </cell>
          <cell r="O265">
            <v>210504</v>
          </cell>
          <cell r="P265">
            <v>-6128</v>
          </cell>
          <cell r="Q265" t="b">
            <v>1</v>
          </cell>
          <cell r="R265">
            <v>5778.8437198188039</v>
          </cell>
        </row>
        <row r="266">
          <cell r="A266" t="str">
            <v>E2241</v>
          </cell>
          <cell r="B266" t="str">
            <v>Swale</v>
          </cell>
          <cell r="C266">
            <v>2932.3548799999999</v>
          </cell>
          <cell r="D266">
            <v>345.10200707577997</v>
          </cell>
          <cell r="E266">
            <v>167.62097486537886</v>
          </cell>
          <cell r="F266">
            <v>69.020401415156002</v>
          </cell>
          <cell r="G266">
            <v>9.8600573450222839</v>
          </cell>
          <cell r="H266" t="str">
            <v>E2241</v>
          </cell>
          <cell r="I266">
            <v>111966</v>
          </cell>
          <cell r="J266">
            <v>233136.00707577995</v>
          </cell>
          <cell r="K266" t="b">
            <v>1</v>
          </cell>
          <cell r="M266" t="str">
            <v>E2241</v>
          </cell>
          <cell r="N266" t="str">
            <v>Swale</v>
          </cell>
          <cell r="O266">
            <v>73565</v>
          </cell>
          <cell r="P266">
            <v>-2942</v>
          </cell>
          <cell r="Q266" t="b">
            <v>1</v>
          </cell>
          <cell r="R266">
            <v>94055.974865378841</v>
          </cell>
        </row>
        <row r="267">
          <cell r="A267" t="str">
            <v>E3901</v>
          </cell>
          <cell r="B267" t="str">
            <v>Swindon</v>
          </cell>
          <cell r="C267">
            <v>2670.2986299999998</v>
          </cell>
          <cell r="D267">
            <v>314.26121817312423</v>
          </cell>
          <cell r="E267">
            <v>152.64116311266034</v>
          </cell>
          <cell r="F267">
            <v>62.852243634624841</v>
          </cell>
          <cell r="G267">
            <v>8.9788919478035503</v>
          </cell>
          <cell r="H267" t="str">
            <v>E3901</v>
          </cell>
          <cell r="I267">
            <v>57041</v>
          </cell>
          <cell r="J267">
            <v>257220.21817312425</v>
          </cell>
          <cell r="K267" t="b">
            <v>1</v>
          </cell>
          <cell r="M267" t="str">
            <v>E3901</v>
          </cell>
          <cell r="N267" t="str">
            <v>Swindon</v>
          </cell>
          <cell r="O267">
            <v>52824</v>
          </cell>
          <cell r="P267">
            <v>-6578</v>
          </cell>
          <cell r="Q267" t="b">
            <v>1</v>
          </cell>
          <cell r="R267">
            <v>99817.163112660346</v>
          </cell>
        </row>
        <row r="268">
          <cell r="A268" t="str">
            <v>E4208</v>
          </cell>
          <cell r="B268" t="str">
            <v>Tameside</v>
          </cell>
          <cell r="C268">
            <v>2428.6773499999999</v>
          </cell>
          <cell r="D268">
            <v>285.8253732319352</v>
          </cell>
          <cell r="E268">
            <v>138.82946699836853</v>
          </cell>
          <cell r="F268">
            <v>57.165074646387048</v>
          </cell>
          <cell r="G268">
            <v>8.1664392351981494</v>
          </cell>
          <cell r="H268" t="str">
            <v>E4208</v>
          </cell>
          <cell r="I268">
            <v>277958</v>
          </cell>
          <cell r="J268">
            <v>7867.3732319351984</v>
          </cell>
          <cell r="K268" t="b">
            <v>1</v>
          </cell>
          <cell r="M268" t="str">
            <v>E4208</v>
          </cell>
          <cell r="N268" t="str">
            <v>Tameside</v>
          </cell>
          <cell r="O268">
            <v>136212</v>
          </cell>
          <cell r="P268">
            <v>-8752</v>
          </cell>
          <cell r="Q268" t="b">
            <v>1</v>
          </cell>
          <cell r="R268">
            <v>2617.4669983685308</v>
          </cell>
        </row>
        <row r="269">
          <cell r="A269" t="str">
            <v>E3439</v>
          </cell>
          <cell r="B269" t="str">
            <v>Tamworth</v>
          </cell>
          <cell r="C269">
            <v>1812.0545400000001</v>
          </cell>
          <cell r="D269">
            <v>213.2564727925357</v>
          </cell>
          <cell r="E269">
            <v>103.58171535637447</v>
          </cell>
          <cell r="F269">
            <v>42.651294558507146</v>
          </cell>
          <cell r="G269">
            <v>6.0930420797867342</v>
          </cell>
          <cell r="H269" t="str">
            <v>E3439</v>
          </cell>
          <cell r="I269">
            <v>208103</v>
          </cell>
          <cell r="J269">
            <v>5153.4727925357001</v>
          </cell>
          <cell r="K269" t="b">
            <v>1</v>
          </cell>
          <cell r="M269" t="str">
            <v>E3439</v>
          </cell>
          <cell r="N269" t="str">
            <v>Tamworth</v>
          </cell>
          <cell r="O269">
            <v>103170</v>
          </cell>
          <cell r="P269">
            <v>-3134</v>
          </cell>
          <cell r="Q269" t="b">
            <v>1</v>
          </cell>
          <cell r="R269">
            <v>411.7153563744796</v>
          </cell>
        </row>
        <row r="270">
          <cell r="A270" t="str">
            <v>E3639</v>
          </cell>
          <cell r="B270" t="str">
            <v>Tandridge</v>
          </cell>
          <cell r="C270">
            <v>2063.7493199999999</v>
          </cell>
          <cell r="D270">
            <v>242.87784445560567</v>
          </cell>
          <cell r="E270">
            <v>117.96923873557988</v>
          </cell>
          <cell r="F270">
            <v>48.575568891121129</v>
          </cell>
          <cell r="G270">
            <v>6.9393669844458756</v>
          </cell>
          <cell r="H270" t="str">
            <v>E3639</v>
          </cell>
          <cell r="I270">
            <v>194634</v>
          </cell>
          <cell r="J270">
            <v>48243.844455605664</v>
          </cell>
          <cell r="K270" t="b">
            <v>1</v>
          </cell>
          <cell r="M270" t="str">
            <v>E3639</v>
          </cell>
          <cell r="N270" t="str">
            <v>Tandridge</v>
          </cell>
          <cell r="O270">
            <v>102344</v>
          </cell>
          <cell r="P270">
            <v>-540</v>
          </cell>
          <cell r="Q270" t="b">
            <v>1</v>
          </cell>
          <cell r="R270">
            <v>15625.238735579886</v>
          </cell>
        </row>
        <row r="271">
          <cell r="A271" t="str">
            <v>E1137</v>
          </cell>
          <cell r="B271" t="str">
            <v>Teignbridge</v>
          </cell>
          <cell r="C271">
            <v>2498.0443599999999</v>
          </cell>
          <cell r="D271">
            <v>293.98901486314378</v>
          </cell>
          <cell r="E271">
            <v>142.79466436209842</v>
          </cell>
          <cell r="F271">
            <v>58.797802972628759</v>
          </cell>
          <cell r="G271">
            <v>8.399686138946965</v>
          </cell>
          <cell r="H271" t="str">
            <v>E1137</v>
          </cell>
          <cell r="I271">
            <v>295830</v>
          </cell>
          <cell r="J271">
            <v>-1840.9851368562086</v>
          </cell>
          <cell r="K271" t="b">
            <v>1</v>
          </cell>
          <cell r="M271" t="str">
            <v>E1137</v>
          </cell>
          <cell r="N271" t="str">
            <v>Teignbridge</v>
          </cell>
          <cell r="O271">
            <v>142795</v>
          </cell>
          <cell r="P271">
            <v>-7110</v>
          </cell>
          <cell r="Q271" t="b">
            <v>1</v>
          </cell>
          <cell r="R271">
            <v>-0.33563790158950724</v>
          </cell>
        </row>
        <row r="272">
          <cell r="A272" t="str">
            <v>E3201</v>
          </cell>
          <cell r="B272" t="str">
            <v>Telford &amp; Wrekin</v>
          </cell>
          <cell r="C272">
            <v>3401.2736099999997</v>
          </cell>
          <cell r="D272">
            <v>400.28795881107118</v>
          </cell>
          <cell r="E272">
            <v>194.42557999394887</v>
          </cell>
          <cell r="F272">
            <v>80.05759176221423</v>
          </cell>
          <cell r="G272">
            <v>11.436798823173461</v>
          </cell>
          <cell r="H272" t="str">
            <v>E3201</v>
          </cell>
          <cell r="I272">
            <v>386876</v>
          </cell>
          <cell r="J272">
            <v>13411.958811071177</v>
          </cell>
          <cell r="K272" t="b">
            <v>1</v>
          </cell>
          <cell r="M272" t="str">
            <v>E3201</v>
          </cell>
          <cell r="N272" t="str">
            <v>Telford and the Wrekin</v>
          </cell>
          <cell r="O272">
            <v>192395</v>
          </cell>
          <cell r="P272">
            <v>-2180</v>
          </cell>
          <cell r="Q272" t="b">
            <v>1</v>
          </cell>
          <cell r="R272">
            <v>2030.5799939488643</v>
          </cell>
        </row>
        <row r="273">
          <cell r="A273" t="str">
            <v>E1542</v>
          </cell>
          <cell r="B273" t="str">
            <v>Tendring</v>
          </cell>
          <cell r="C273">
            <v>2217.10275</v>
          </cell>
          <cell r="D273">
            <v>260.92565198596674</v>
          </cell>
          <cell r="E273">
            <v>126.73531667889813</v>
          </cell>
          <cell r="F273">
            <v>52.185130397193348</v>
          </cell>
          <cell r="G273">
            <v>7.4550186281704782</v>
          </cell>
          <cell r="H273" t="str">
            <v>E1542</v>
          </cell>
          <cell r="I273">
            <v>233151</v>
          </cell>
          <cell r="J273">
            <v>27774.651985966746</v>
          </cell>
          <cell r="K273" t="b">
            <v>1</v>
          </cell>
          <cell r="M273" t="str">
            <v>E1542</v>
          </cell>
          <cell r="N273" t="str">
            <v>Tendring</v>
          </cell>
          <cell r="O273">
            <v>108581</v>
          </cell>
          <cell r="P273">
            <v>-3186</v>
          </cell>
          <cell r="Q273" t="b">
            <v>1</v>
          </cell>
          <cell r="R273">
            <v>18154.316678898133</v>
          </cell>
        </row>
        <row r="274">
          <cell r="A274" t="str">
            <v>E1742</v>
          </cell>
          <cell r="B274" t="str">
            <v>Test Valley</v>
          </cell>
          <cell r="C274">
            <v>2736.2551200000003</v>
          </cell>
          <cell r="D274">
            <v>322.02348365944681</v>
          </cell>
          <cell r="E274">
            <v>156.41140634887418</v>
          </cell>
          <cell r="F274">
            <v>64.404696731889359</v>
          </cell>
          <cell r="G274">
            <v>9.2006709616984814</v>
          </cell>
          <cell r="H274" t="str">
            <v>E1742</v>
          </cell>
          <cell r="I274">
            <v>313248</v>
          </cell>
          <cell r="J274">
            <v>8775.4836594468215</v>
          </cell>
          <cell r="K274" t="b">
            <v>1</v>
          </cell>
          <cell r="M274" t="str">
            <v>E1742</v>
          </cell>
          <cell r="N274" t="str">
            <v>Test Valley</v>
          </cell>
          <cell r="O274">
            <v>181726</v>
          </cell>
          <cell r="P274">
            <v>0</v>
          </cell>
          <cell r="Q274" t="b">
            <v>1</v>
          </cell>
          <cell r="R274">
            <v>-25314.593651125819</v>
          </cell>
        </row>
        <row r="275">
          <cell r="A275" t="str">
            <v>E1636</v>
          </cell>
          <cell r="B275" t="str">
            <v>Tewkesbury</v>
          </cell>
          <cell r="C275">
            <v>1626.1268600000001</v>
          </cell>
          <cell r="D275">
            <v>191.37507774837809</v>
          </cell>
          <cell r="E275">
            <v>92.953609192069379</v>
          </cell>
          <cell r="F275">
            <v>38.275015549675622</v>
          </cell>
          <cell r="G275">
            <v>5.4678593642393745</v>
          </cell>
          <cell r="H275" t="str">
            <v>E1636</v>
          </cell>
          <cell r="I275">
            <v>85641</v>
          </cell>
          <cell r="J275">
            <v>105734.0777483781</v>
          </cell>
          <cell r="K275" t="b">
            <v>1</v>
          </cell>
          <cell r="M275" t="str">
            <v>E1636</v>
          </cell>
          <cell r="N275" t="str">
            <v>Tewkesbury</v>
          </cell>
          <cell r="O275">
            <v>60171</v>
          </cell>
          <cell r="P275">
            <v>0</v>
          </cell>
          <cell r="Q275" t="b">
            <v>1</v>
          </cell>
          <cell r="R275">
            <v>32782.609192069373</v>
          </cell>
        </row>
        <row r="276">
          <cell r="A276" t="str">
            <v>E2242</v>
          </cell>
          <cell r="B276" t="str">
            <v>Thanet</v>
          </cell>
          <cell r="C276">
            <v>2802.4369700000002</v>
          </cell>
          <cell r="D276">
            <v>329.81227123859151</v>
          </cell>
          <cell r="E276">
            <v>160.19453174445874</v>
          </cell>
          <cell r="F276">
            <v>65.962454247718298</v>
          </cell>
          <cell r="G276">
            <v>9.4232077496740434</v>
          </cell>
          <cell r="H276" t="str">
            <v>E2242</v>
          </cell>
          <cell r="I276">
            <v>147324</v>
          </cell>
          <cell r="J276">
            <v>182488.27123859152</v>
          </cell>
          <cell r="K276" t="b">
            <v>1</v>
          </cell>
          <cell r="M276" t="str">
            <v>E2242</v>
          </cell>
          <cell r="N276" t="str">
            <v>Thanet</v>
          </cell>
          <cell r="O276">
            <v>140753</v>
          </cell>
          <cell r="P276">
            <v>-1007</v>
          </cell>
          <cell r="Q276" t="b">
            <v>1</v>
          </cell>
          <cell r="R276">
            <v>19441.531744458742</v>
          </cell>
        </row>
        <row r="277">
          <cell r="A277" t="str">
            <v>E1938</v>
          </cell>
          <cell r="B277" t="str">
            <v>Three Rivers</v>
          </cell>
          <cell r="C277">
            <v>1213.90894</v>
          </cell>
          <cell r="D277">
            <v>142.86211210603287</v>
          </cell>
          <cell r="E277">
            <v>69.390168737215959</v>
          </cell>
          <cell r="F277">
            <v>28.572422421206575</v>
          </cell>
          <cell r="G277">
            <v>4.0817746316009389</v>
          </cell>
          <cell r="H277" t="str">
            <v>E1938</v>
          </cell>
          <cell r="I277">
            <v>143000</v>
          </cell>
          <cell r="J277">
            <v>-137.88789396712673</v>
          </cell>
          <cell r="K277" t="b">
            <v>1</v>
          </cell>
          <cell r="M277" t="str">
            <v>E1938</v>
          </cell>
          <cell r="N277" t="str">
            <v>Three Rivers</v>
          </cell>
          <cell r="O277">
            <v>69000</v>
          </cell>
          <cell r="P277">
            <v>0</v>
          </cell>
          <cell r="Q277" t="b">
            <v>1</v>
          </cell>
          <cell r="R277">
            <v>390.16873721596494</v>
          </cell>
        </row>
        <row r="278">
          <cell r="A278" t="str">
            <v>E1502</v>
          </cell>
          <cell r="B278" t="str">
            <v>Thurrock</v>
          </cell>
          <cell r="C278">
            <v>3124.2847200000001</v>
          </cell>
          <cell r="D278">
            <v>367.68978233227733</v>
          </cell>
          <cell r="E278">
            <v>178.59217998996328</v>
          </cell>
          <cell r="F278">
            <v>73.537956466455483</v>
          </cell>
          <cell r="G278">
            <v>10.505422352350783</v>
          </cell>
          <cell r="H278" t="str">
            <v>E1502</v>
          </cell>
          <cell r="I278">
            <v>320964</v>
          </cell>
          <cell r="J278">
            <v>46725.782332277333</v>
          </cell>
          <cell r="K278" t="b">
            <v>1</v>
          </cell>
          <cell r="M278" t="str">
            <v>E1502</v>
          </cell>
          <cell r="N278" t="str">
            <v>Thurrock</v>
          </cell>
          <cell r="O278">
            <v>161348</v>
          </cell>
          <cell r="P278">
            <v>-10952</v>
          </cell>
          <cell r="Q278" t="b">
            <v>1</v>
          </cell>
          <cell r="R278">
            <v>17244.179989963275</v>
          </cell>
        </row>
        <row r="279">
          <cell r="A279" t="str">
            <v>E2243</v>
          </cell>
          <cell r="B279" t="str">
            <v>Tonbridge &amp; Malling</v>
          </cell>
          <cell r="C279">
            <v>2868.4381200000003</v>
          </cell>
          <cell r="D279">
            <v>337.57979265615938</v>
          </cell>
          <cell r="E279">
            <v>163.96732786156312</v>
          </cell>
          <cell r="F279">
            <v>67.515958531231888</v>
          </cell>
          <cell r="G279">
            <v>9.6451369330331254</v>
          </cell>
          <cell r="H279" t="str">
            <v>E2243</v>
          </cell>
          <cell r="I279">
            <v>274588</v>
          </cell>
          <cell r="J279">
            <v>62991.792656159378</v>
          </cell>
          <cell r="K279" t="b">
            <v>1</v>
          </cell>
          <cell r="M279" t="str">
            <v>E2243</v>
          </cell>
          <cell r="N279" t="str">
            <v>Tonbridge and Malling</v>
          </cell>
          <cell r="O279">
            <v>120726</v>
          </cell>
          <cell r="P279">
            <v>-2305</v>
          </cell>
          <cell r="Q279" t="b">
            <v>1</v>
          </cell>
          <cell r="R279">
            <v>43241.327861563128</v>
          </cell>
        </row>
        <row r="280">
          <cell r="A280" t="str">
            <v>E1102</v>
          </cell>
          <cell r="B280" t="str">
            <v>Torbay</v>
          </cell>
          <cell r="C280">
            <v>1795.15725</v>
          </cell>
          <cell r="D280">
            <v>211.26787013979623</v>
          </cell>
          <cell r="E280">
            <v>102.61582263932959</v>
          </cell>
          <cell r="F280">
            <v>42.253574027959246</v>
          </cell>
          <cell r="G280">
            <v>6.0362248611370353</v>
          </cell>
          <cell r="H280" t="str">
            <v>E1102</v>
          </cell>
          <cell r="I280">
            <v>181504</v>
          </cell>
          <cell r="J280">
            <v>29763.870139796229</v>
          </cell>
          <cell r="K280" t="b">
            <v>1</v>
          </cell>
          <cell r="L280"/>
          <cell r="M280" t="str">
            <v>E1102</v>
          </cell>
          <cell r="N280" t="str">
            <v>Torbay</v>
          </cell>
          <cell r="O280">
            <v>139139</v>
          </cell>
          <cell r="P280">
            <v>-1005</v>
          </cell>
          <cell r="Q280" t="b">
            <v>1</v>
          </cell>
          <cell r="R280">
            <v>-36523.177360670408</v>
          </cell>
        </row>
        <row r="281">
          <cell r="A281" t="str">
            <v>E1139</v>
          </cell>
          <cell r="B281" t="str">
            <v>Torridge</v>
          </cell>
          <cell r="C281">
            <v>1767.2510300000001</v>
          </cell>
          <cell r="D281">
            <v>207.98365219005808</v>
          </cell>
          <cell r="E281">
            <v>101.02063106374248</v>
          </cell>
          <cell r="F281">
            <v>41.596730438011619</v>
          </cell>
          <cell r="G281">
            <v>5.9423900625730877</v>
          </cell>
          <cell r="H281" t="str">
            <v>E1139</v>
          </cell>
          <cell r="I281">
            <v>195182</v>
          </cell>
          <cell r="J281">
            <v>12801.652190058085</v>
          </cell>
          <cell r="K281" t="b">
            <v>1</v>
          </cell>
          <cell r="L281"/>
          <cell r="M281" t="str">
            <v>E1139</v>
          </cell>
          <cell r="N281" t="str">
            <v>Torridge</v>
          </cell>
          <cell r="O281">
            <v>82347</v>
          </cell>
          <cell r="P281">
            <v>0</v>
          </cell>
          <cell r="Q281" t="b">
            <v>1</v>
          </cell>
          <cell r="R281">
            <v>18673.63106374249</v>
          </cell>
        </row>
        <row r="282">
          <cell r="A282" t="str">
            <v>E5020</v>
          </cell>
          <cell r="B282" t="str">
            <v>Tower Hamlets</v>
          </cell>
          <cell r="C282">
            <v>40566.589060000006</v>
          </cell>
          <cell r="D282">
            <v>4774.1872582708611</v>
          </cell>
          <cell r="E282">
            <v>2318.8909540172754</v>
          </cell>
          <cell r="F282">
            <v>954.83745165417224</v>
          </cell>
          <cell r="G282">
            <v>136.40535023631031</v>
          </cell>
          <cell r="H282" t="str">
            <v>E5020</v>
          </cell>
          <cell r="I282">
            <v>4606463</v>
          </cell>
          <cell r="J282">
            <v>167724.25827086065</v>
          </cell>
          <cell r="K282" t="b">
            <v>1</v>
          </cell>
          <cell r="L282" t="str">
            <v>P</v>
          </cell>
          <cell r="M282" t="str">
            <v>E5020</v>
          </cell>
          <cell r="N282" t="str">
            <v>Tower Hamlets</v>
          </cell>
          <cell r="O282">
            <v>1907692</v>
          </cell>
          <cell r="P282">
            <v>-162384</v>
          </cell>
          <cell r="Q282" t="b">
            <v>1</v>
          </cell>
          <cell r="R282">
            <v>411198.95401727548</v>
          </cell>
        </row>
        <row r="283">
          <cell r="A283" t="str">
            <v>E4209</v>
          </cell>
          <cell r="B283" t="str">
            <v>Trafford</v>
          </cell>
          <cell r="C283">
            <v>2942.7044000000001</v>
          </cell>
          <cell r="D283">
            <v>346.32001794773515</v>
          </cell>
          <cell r="E283">
            <v>168.21258014604277</v>
          </cell>
          <cell r="F283">
            <v>69.264003589547031</v>
          </cell>
          <cell r="G283">
            <v>9.8948576556495755</v>
          </cell>
          <cell r="H283" t="str">
            <v>E4209</v>
          </cell>
          <cell r="I283">
            <v>48060</v>
          </cell>
          <cell r="J283">
            <v>298260.01794773515</v>
          </cell>
          <cell r="K283" t="b">
            <v>1</v>
          </cell>
          <cell r="L283"/>
          <cell r="M283" t="str">
            <v>E4209</v>
          </cell>
          <cell r="N283" t="str">
            <v>Trafford</v>
          </cell>
          <cell r="O283">
            <v>185735</v>
          </cell>
          <cell r="P283">
            <v>174738</v>
          </cell>
          <cell r="Q283" t="b">
            <v>1</v>
          </cell>
          <cell r="R283">
            <v>-17522.419853957224</v>
          </cell>
        </row>
        <row r="284">
          <cell r="A284" t="str">
            <v>E2244</v>
          </cell>
          <cell r="B284" t="str">
            <v>Tunbridge Wells</v>
          </cell>
          <cell r="C284">
            <v>2282.5554900000002</v>
          </cell>
          <cell r="D284">
            <v>268.62863230962023</v>
          </cell>
          <cell r="E284">
            <v>130.47676426467268</v>
          </cell>
          <cell r="F284">
            <v>53.725726461924047</v>
          </cell>
          <cell r="G284">
            <v>7.6751037802748643</v>
          </cell>
          <cell r="H284" t="str">
            <v>E2244</v>
          </cell>
          <cell r="I284">
            <v>240038</v>
          </cell>
          <cell r="J284">
            <v>28590.63230962021</v>
          </cell>
          <cell r="K284" t="b">
            <v>1</v>
          </cell>
          <cell r="L284"/>
          <cell r="M284" t="str">
            <v>E2244</v>
          </cell>
          <cell r="N284" t="str">
            <v>Tunbridge Wells</v>
          </cell>
          <cell r="O284">
            <v>125979</v>
          </cell>
          <cell r="P284">
            <v>-2871</v>
          </cell>
          <cell r="Q284" t="b">
            <v>1</v>
          </cell>
          <cell r="R284">
            <v>4497.7642646726745</v>
          </cell>
        </row>
        <row r="285">
          <cell r="A285" t="str">
            <v>E1544</v>
          </cell>
          <cell r="B285" t="str">
            <v>Uttlesford</v>
          </cell>
          <cell r="C285">
            <v>2645.4553799999999</v>
          </cell>
          <cell r="D285">
            <v>311.33747401931794</v>
          </cell>
          <cell r="E285">
            <v>151.22105880938298</v>
          </cell>
          <cell r="F285">
            <v>62.267494803863585</v>
          </cell>
          <cell r="G285">
            <v>8.8953564005519397</v>
          </cell>
          <cell r="H285" t="str">
            <v>E1544</v>
          </cell>
          <cell r="I285">
            <v>158766</v>
          </cell>
          <cell r="J285">
            <v>152571.47401931795</v>
          </cell>
          <cell r="K285" t="b">
            <v>1</v>
          </cell>
          <cell r="L285"/>
          <cell r="M285" t="str">
            <v>E1544</v>
          </cell>
          <cell r="N285" t="str">
            <v>Uttlesford</v>
          </cell>
          <cell r="O285">
            <v>83218</v>
          </cell>
          <cell r="P285">
            <v>661</v>
          </cell>
          <cell r="Q285" t="b">
            <v>1</v>
          </cell>
          <cell r="R285">
            <v>68003.058809382987</v>
          </cell>
        </row>
        <row r="286">
          <cell r="A286" t="str">
            <v>E3134</v>
          </cell>
          <cell r="B286" t="str">
            <v>Vale of White Horse</v>
          </cell>
          <cell r="C286">
            <v>2849.0924100000002</v>
          </cell>
          <cell r="D286">
            <v>335.30304116375265</v>
          </cell>
          <cell r="E286">
            <v>162.86147713667987</v>
          </cell>
          <cell r="F286">
            <v>67.060608232750539</v>
          </cell>
          <cell r="G286">
            <v>9.5800868903929324</v>
          </cell>
          <cell r="H286" t="str">
            <v>E3134</v>
          </cell>
          <cell r="I286">
            <v>328255</v>
          </cell>
          <cell r="J286">
            <v>7048.0411637526704</v>
          </cell>
          <cell r="K286" t="b">
            <v>1</v>
          </cell>
          <cell r="L286" t="str">
            <v>P</v>
          </cell>
          <cell r="M286" t="str">
            <v>E3134</v>
          </cell>
          <cell r="N286" t="str">
            <v>Vale of White Horse</v>
          </cell>
          <cell r="O286">
            <v>140859</v>
          </cell>
          <cell r="P286">
            <v>-9786</v>
          </cell>
          <cell r="Q286" t="b">
            <v>1</v>
          </cell>
          <cell r="R286">
            <v>22002.477136679867</v>
          </cell>
        </row>
        <row r="287">
          <cell r="A287" t="str">
            <v>E4705</v>
          </cell>
          <cell r="B287" t="str">
            <v>Wakefield</v>
          </cell>
          <cell r="C287">
            <v>7087.9479000000001</v>
          </cell>
          <cell r="D287">
            <v>834.16405804830822</v>
          </cell>
          <cell r="E287">
            <v>405.16539962346405</v>
          </cell>
          <cell r="F287">
            <v>166.83281160966163</v>
          </cell>
          <cell r="G287">
            <v>23.833258801380236</v>
          </cell>
          <cell r="H287" t="str">
            <v>E4705</v>
          </cell>
          <cell r="I287">
            <v>794921</v>
          </cell>
          <cell r="J287">
            <v>39243.058048308245</v>
          </cell>
          <cell r="K287" t="b">
            <v>1</v>
          </cell>
          <cell r="L287"/>
          <cell r="M287" t="str">
            <v>E4705</v>
          </cell>
          <cell r="N287" t="str">
            <v>Wakefield</v>
          </cell>
          <cell r="O287">
            <v>364967</v>
          </cell>
          <cell r="P287">
            <v>-13485</v>
          </cell>
          <cell r="Q287" t="b">
            <v>1</v>
          </cell>
          <cell r="R287">
            <v>40198.399623464036</v>
          </cell>
        </row>
        <row r="288">
          <cell r="A288" t="str">
            <v>E4606</v>
          </cell>
          <cell r="B288" t="str">
            <v>Walsall</v>
          </cell>
          <cell r="C288">
            <v>2900.60673</v>
          </cell>
          <cell r="D288">
            <v>341.36564134437748</v>
          </cell>
          <cell r="E288">
            <v>165.80616865298336</v>
          </cell>
          <cell r="F288">
            <v>68.273128268875482</v>
          </cell>
          <cell r="G288">
            <v>9.7533040384107839</v>
          </cell>
          <cell r="H288" t="str">
            <v>E4606</v>
          </cell>
          <cell r="I288">
            <v>337732</v>
          </cell>
          <cell r="J288">
            <v>3633.64134437748</v>
          </cell>
          <cell r="K288" t="b">
            <v>1</v>
          </cell>
          <cell r="L288"/>
          <cell r="M288" t="str">
            <v>E4606</v>
          </cell>
          <cell r="N288" t="str">
            <v>Walsall</v>
          </cell>
          <cell r="O288">
            <v>142900</v>
          </cell>
          <cell r="P288">
            <v>-2887</v>
          </cell>
          <cell r="Q288" t="b">
            <v>1</v>
          </cell>
          <cell r="R288">
            <v>22906.168652983353</v>
          </cell>
        </row>
        <row r="289">
          <cell r="A289" t="str">
            <v>E5049</v>
          </cell>
          <cell r="B289" t="str">
            <v>Waltham Forest</v>
          </cell>
          <cell r="C289">
            <v>9556.8062399999999</v>
          </cell>
          <cell r="D289">
            <v>1124.7182382844258</v>
          </cell>
          <cell r="E289">
            <v>546.29171573814961</v>
          </cell>
          <cell r="F289">
            <v>224.94364765688516</v>
          </cell>
          <cell r="G289">
            <v>32.134806808126449</v>
          </cell>
          <cell r="H289" t="str">
            <v>E5049</v>
          </cell>
          <cell r="I289">
            <v>694767</v>
          </cell>
          <cell r="J289">
            <v>429951.23828442581</v>
          </cell>
          <cell r="K289" t="b">
            <v>1</v>
          </cell>
          <cell r="L289" t="str">
            <v>P</v>
          </cell>
          <cell r="M289" t="str">
            <v>E5049</v>
          </cell>
          <cell r="N289" t="str">
            <v>Waltham Forest</v>
          </cell>
          <cell r="O289">
            <v>486203</v>
          </cell>
          <cell r="P289">
            <v>346981</v>
          </cell>
          <cell r="Q289" t="b">
            <v>1</v>
          </cell>
          <cell r="R289">
            <v>60088.715738149593</v>
          </cell>
        </row>
        <row r="290">
          <cell r="A290" t="str">
            <v>E5021</v>
          </cell>
          <cell r="B290" t="str">
            <v>Wandsworth</v>
          </cell>
          <cell r="C290">
            <v>12958.190470000001</v>
          </cell>
          <cell r="D290">
            <v>1525.0192157053123</v>
          </cell>
          <cell r="E290">
            <v>740.72361905686603</v>
          </cell>
          <cell r="F290">
            <v>305.00384314106248</v>
          </cell>
          <cell r="G290">
            <v>43.571977591580357</v>
          </cell>
          <cell r="H290" t="str">
            <v>E5021</v>
          </cell>
          <cell r="I290">
            <v>1500893</v>
          </cell>
          <cell r="J290">
            <v>24126.215705312323</v>
          </cell>
          <cell r="K290" t="b">
            <v>1</v>
          </cell>
          <cell r="L290"/>
          <cell r="M290" t="str">
            <v>E5021</v>
          </cell>
          <cell r="N290" t="str">
            <v>Wandsworth</v>
          </cell>
          <cell r="O290">
            <v>669259</v>
          </cell>
          <cell r="P290">
            <v>-6711</v>
          </cell>
          <cell r="Q290" t="b">
            <v>1</v>
          </cell>
          <cell r="R290">
            <v>71464.619056866039</v>
          </cell>
        </row>
        <row r="291">
          <cell r="A291" t="str">
            <v>E0602</v>
          </cell>
          <cell r="B291" t="str">
            <v>Warrington</v>
          </cell>
          <cell r="C291">
            <v>3096.3205200000002</v>
          </cell>
          <cell r="D291">
            <v>364.39874085155844</v>
          </cell>
          <cell r="E291">
            <v>176.99367412789985</v>
          </cell>
          <cell r="F291">
            <v>72.8797481703117</v>
          </cell>
          <cell r="G291">
            <v>10.411392595758814</v>
          </cell>
          <cell r="H291" t="str">
            <v>E0602</v>
          </cell>
          <cell r="I291">
            <v>338264</v>
          </cell>
          <cell r="J291">
            <v>26134.740851558454</v>
          </cell>
          <cell r="K291" t="b">
            <v>1</v>
          </cell>
          <cell r="L291"/>
          <cell r="M291" t="str">
            <v>E0602</v>
          </cell>
          <cell r="N291" t="str">
            <v>Warrington</v>
          </cell>
          <cell r="O291">
            <v>143544</v>
          </cell>
          <cell r="P291">
            <v>-14627</v>
          </cell>
          <cell r="Q291" t="b">
            <v>1</v>
          </cell>
          <cell r="R291">
            <v>33449.674127899838</v>
          </cell>
        </row>
        <row r="292">
          <cell r="A292" t="str">
            <v>E3735</v>
          </cell>
          <cell r="B292" t="str">
            <v>Warwick</v>
          </cell>
          <cell r="C292">
            <v>2320.6126600000002</v>
          </cell>
          <cell r="D292">
            <v>273.10749189111266</v>
          </cell>
          <cell r="E292">
            <v>132.65221034711186</v>
          </cell>
          <cell r="F292">
            <v>54.621498378222533</v>
          </cell>
          <cell r="G292">
            <v>7.8030711968889328</v>
          </cell>
          <cell r="H292" t="str">
            <v>E3735</v>
          </cell>
          <cell r="I292">
            <v>261338</v>
          </cell>
          <cell r="J292">
            <v>11769.491891112644</v>
          </cell>
          <cell r="K292" t="b">
            <v>1</v>
          </cell>
          <cell r="L292"/>
          <cell r="M292" t="str">
            <v>E3735</v>
          </cell>
          <cell r="N292" t="str">
            <v>Warwick</v>
          </cell>
          <cell r="O292">
            <v>119434</v>
          </cell>
          <cell r="P292">
            <v>-6424</v>
          </cell>
          <cell r="Q292" t="b">
            <v>1</v>
          </cell>
          <cell r="R292">
            <v>13218.210347111861</v>
          </cell>
        </row>
        <row r="293">
          <cell r="A293" t="str">
            <v>E1939</v>
          </cell>
          <cell r="B293" t="str">
            <v>Watford</v>
          </cell>
          <cell r="C293">
            <v>1846.18355</v>
          </cell>
          <cell r="D293">
            <v>217.27303638476684</v>
          </cell>
          <cell r="E293">
            <v>105.53261767260105</v>
          </cell>
          <cell r="F293">
            <v>43.454607276953368</v>
          </cell>
          <cell r="G293">
            <v>6.2078010395647674</v>
          </cell>
          <cell r="H293" t="str">
            <v>E1939</v>
          </cell>
          <cell r="I293">
            <v>217000</v>
          </cell>
          <cell r="J293">
            <v>273.03638476683409</v>
          </cell>
          <cell r="K293" t="b">
            <v>1</v>
          </cell>
          <cell r="L293"/>
          <cell r="M293" t="str">
            <v>E1939</v>
          </cell>
          <cell r="N293" t="str">
            <v>Watford</v>
          </cell>
          <cell r="O293">
            <v>105999</v>
          </cell>
          <cell r="P293">
            <v>-55</v>
          </cell>
          <cell r="Q293" t="b">
            <v>1</v>
          </cell>
          <cell r="R293">
            <v>-466.38232739895466</v>
          </cell>
        </row>
        <row r="294">
          <cell r="A294" t="str">
            <v>E3640</v>
          </cell>
          <cell r="B294" t="str">
            <v>Waverley</v>
          </cell>
          <cell r="C294">
            <v>4195.8148799999999</v>
          </cell>
          <cell r="D294">
            <v>493.7956678716946</v>
          </cell>
          <cell r="E294">
            <v>239.84361010910882</v>
          </cell>
          <cell r="F294">
            <v>98.759133574338918</v>
          </cell>
          <cell r="G294">
            <v>14.10844765347699</v>
          </cell>
          <cell r="H294" t="str">
            <v>E3640</v>
          </cell>
          <cell r="I294">
            <v>476777</v>
          </cell>
          <cell r="J294">
            <v>17018.667871694604</v>
          </cell>
          <cell r="K294" t="b">
            <v>1</v>
          </cell>
          <cell r="L294"/>
          <cell r="M294" t="str">
            <v>E3640</v>
          </cell>
          <cell r="N294" t="str">
            <v>Waverley</v>
          </cell>
          <cell r="O294">
            <v>210286</v>
          </cell>
          <cell r="P294">
            <v>-34755</v>
          </cell>
          <cell r="Q294" t="b">
            <v>1</v>
          </cell>
          <cell r="R294">
            <v>29557.61010910882</v>
          </cell>
        </row>
        <row r="295">
          <cell r="A295" t="str">
            <v>E1437</v>
          </cell>
          <cell r="B295" t="str">
            <v>Wealden</v>
          </cell>
          <cell r="C295">
            <v>2664.1563999999998</v>
          </cell>
          <cell r="D295">
            <v>313.53835344915154</v>
          </cell>
          <cell r="E295">
            <v>152.29005738958793</v>
          </cell>
          <cell r="F295">
            <v>62.707670689830316</v>
          </cell>
          <cell r="G295">
            <v>8.9582386699757581</v>
          </cell>
          <cell r="H295" t="str">
            <v>E1437</v>
          </cell>
          <cell r="I295">
            <v>256441</v>
          </cell>
          <cell r="J295">
            <v>57097.35344915156</v>
          </cell>
          <cell r="K295" t="b">
            <v>1</v>
          </cell>
          <cell r="L295"/>
          <cell r="M295" t="str">
            <v>E1437</v>
          </cell>
          <cell r="N295" t="str">
            <v>Wealden</v>
          </cell>
          <cell r="O295">
            <v>105744</v>
          </cell>
          <cell r="P295">
            <v>10270</v>
          </cell>
          <cell r="Q295" t="b">
            <v>1</v>
          </cell>
          <cell r="R295">
            <v>46546.057389587921</v>
          </cell>
        </row>
        <row r="296">
          <cell r="A296" t="str">
            <v>E2837</v>
          </cell>
          <cell r="B296" t="str">
            <v>Wellingborough</v>
          </cell>
          <cell r="C296">
            <v>737.4742</v>
          </cell>
          <cell r="D296">
            <v>100</v>
          </cell>
          <cell r="E296">
            <v>42.15592907433679</v>
          </cell>
          <cell r="F296">
            <v>17.358323736491617</v>
          </cell>
          <cell r="G296">
            <v>2.4797605337845168</v>
          </cell>
          <cell r="H296" t="str">
            <v>E2837</v>
          </cell>
          <cell r="I296">
            <v>66568</v>
          </cell>
          <cell r="J296">
            <v>33432</v>
          </cell>
          <cell r="K296" t="b">
            <v>1</v>
          </cell>
          <cell r="L296" t="str">
            <v>P</v>
          </cell>
          <cell r="M296" t="str">
            <v>E2837</v>
          </cell>
          <cell r="N296" t="str">
            <v>Wellingborough</v>
          </cell>
          <cell r="O296">
            <v>30836</v>
          </cell>
          <cell r="P296">
            <v>-6564</v>
          </cell>
          <cell r="Q296" t="b">
            <v>1</v>
          </cell>
          <cell r="R296">
            <v>11319.929074336789</v>
          </cell>
        </row>
        <row r="297">
          <cell r="A297" t="str">
            <v>E1940</v>
          </cell>
          <cell r="B297" t="str">
            <v>Welwyn Hatfield</v>
          </cell>
          <cell r="C297">
            <v>2548.1424999999999</v>
          </cell>
          <cell r="D297">
            <v>299.88494812234177</v>
          </cell>
          <cell r="E297">
            <v>145.65840337370886</v>
          </cell>
          <cell r="F297">
            <v>59.976989624468352</v>
          </cell>
          <cell r="G297">
            <v>8.5681413749240516</v>
          </cell>
          <cell r="H297" t="str">
            <v>E1940</v>
          </cell>
          <cell r="I297">
            <v>127331</v>
          </cell>
          <cell r="J297">
            <v>172553.94812234177</v>
          </cell>
          <cell r="K297" t="b">
            <v>1</v>
          </cell>
          <cell r="L297"/>
          <cell r="M297" t="str">
            <v>E1940</v>
          </cell>
          <cell r="N297" t="str">
            <v>Welwyn Hatfield</v>
          </cell>
          <cell r="O297">
            <v>107999</v>
          </cell>
          <cell r="P297">
            <v>0</v>
          </cell>
          <cell r="Q297" t="b">
            <v>1</v>
          </cell>
          <cell r="R297">
            <v>37659.403373708861</v>
          </cell>
        </row>
        <row r="298">
          <cell r="A298" t="str">
            <v>E0302</v>
          </cell>
          <cell r="B298" t="str">
            <v>West Berkshire</v>
          </cell>
          <cell r="C298">
            <v>4681.2915300000004</v>
          </cell>
          <cell r="D298">
            <v>550.93028259589403</v>
          </cell>
          <cell r="E298">
            <v>267.59470868943424</v>
          </cell>
          <cell r="F298">
            <v>110.18605651917881</v>
          </cell>
          <cell r="G298">
            <v>15.740865217025542</v>
          </cell>
          <cell r="H298" t="str">
            <v>E0302</v>
          </cell>
          <cell r="I298">
            <v>430841</v>
          </cell>
          <cell r="J298">
            <v>120089.28259589407</v>
          </cell>
          <cell r="K298" t="b">
            <v>1</v>
          </cell>
          <cell r="L298"/>
          <cell r="M298" t="str">
            <v>E0302</v>
          </cell>
          <cell r="N298" t="str">
            <v>West Berkshire</v>
          </cell>
          <cell r="O298">
            <v>258998</v>
          </cell>
          <cell r="P298">
            <v>-29588</v>
          </cell>
          <cell r="Q298" t="b">
            <v>1</v>
          </cell>
          <cell r="R298">
            <v>8596.708689434221</v>
          </cell>
        </row>
        <row r="299">
          <cell r="A299" t="str">
            <v>E1140</v>
          </cell>
          <cell r="B299" t="str">
            <v>West Devon</v>
          </cell>
          <cell r="C299">
            <v>951.0785699999999</v>
          </cell>
          <cell r="D299">
            <v>111.93021882595694</v>
          </cell>
          <cell r="E299">
            <v>54.36610628689337</v>
          </cell>
          <cell r="F299">
            <v>22.386043765191388</v>
          </cell>
          <cell r="G299">
            <v>3.1980062521701984</v>
          </cell>
          <cell r="H299" t="str">
            <v>E1140</v>
          </cell>
          <cell r="I299">
            <v>111400</v>
          </cell>
          <cell r="J299">
            <v>530.21882595693751</v>
          </cell>
          <cell r="K299" t="b">
            <v>1</v>
          </cell>
          <cell r="L299"/>
          <cell r="M299" t="str">
            <v>E1140</v>
          </cell>
          <cell r="N299" t="str">
            <v>West Devon</v>
          </cell>
          <cell r="O299">
            <v>54366</v>
          </cell>
          <cell r="P299">
            <v>152.36000000000001</v>
          </cell>
          <cell r="Q299" t="b">
            <v>1</v>
          </cell>
          <cell r="R299">
            <v>0.10628689337318065</v>
          </cell>
        </row>
        <row r="300">
          <cell r="A300" t="str">
            <v>E2343</v>
          </cell>
          <cell r="B300" t="str">
            <v>West Lancashire</v>
          </cell>
          <cell r="C300">
            <v>1432.37708</v>
          </cell>
          <cell r="D300">
            <v>168.57311799769104</v>
          </cell>
          <cell r="E300">
            <v>81.878371598878502</v>
          </cell>
          <cell r="F300">
            <v>33.7146235995382</v>
          </cell>
          <cell r="G300">
            <v>4.8163747999340298</v>
          </cell>
          <cell r="H300" t="str">
            <v>E2343</v>
          </cell>
          <cell r="I300">
            <v>149698</v>
          </cell>
          <cell r="J300">
            <v>18875.117997691035</v>
          </cell>
          <cell r="K300" t="b">
            <v>1</v>
          </cell>
          <cell r="L300"/>
          <cell r="M300" t="str">
            <v>E2343</v>
          </cell>
          <cell r="N300" t="str">
            <v>West Lancashire</v>
          </cell>
          <cell r="O300">
            <v>63695</v>
          </cell>
          <cell r="P300">
            <v>0</v>
          </cell>
          <cell r="Q300" t="b">
            <v>1</v>
          </cell>
          <cell r="R300">
            <v>18183.371598878497</v>
          </cell>
        </row>
        <row r="301">
          <cell r="A301" t="str">
            <v>E2537</v>
          </cell>
          <cell r="B301" t="str">
            <v>West Lindsey</v>
          </cell>
          <cell r="C301">
            <v>1337.2156699999998</v>
          </cell>
          <cell r="D301">
            <v>157.37379358742004</v>
          </cell>
          <cell r="E301">
            <v>76.438699742461168</v>
          </cell>
          <cell r="F301">
            <v>31.474758717484008</v>
          </cell>
          <cell r="G301">
            <v>4.4963941024977157</v>
          </cell>
          <cell r="H301" t="str">
            <v>E2537</v>
          </cell>
          <cell r="I301">
            <v>101994</v>
          </cell>
          <cell r="J301">
            <v>55379.793587420048</v>
          </cell>
          <cell r="K301" t="b">
            <v>1</v>
          </cell>
          <cell r="L301"/>
          <cell r="M301" t="str">
            <v>E2537</v>
          </cell>
          <cell r="N301" t="str">
            <v>West Lindsey</v>
          </cell>
          <cell r="O301">
            <v>75551</v>
          </cell>
          <cell r="P301">
            <v>90</v>
          </cell>
          <cell r="Q301" t="b">
            <v>1</v>
          </cell>
          <cell r="R301">
            <v>887.6997424611618</v>
          </cell>
        </row>
        <row r="302">
          <cell r="A302" t="str">
            <v>E3135</v>
          </cell>
          <cell r="B302" t="str">
            <v>West Oxfordshire</v>
          </cell>
          <cell r="C302">
            <v>4752.3255999999992</v>
          </cell>
          <cell r="D302">
            <v>559.29011663063454</v>
          </cell>
          <cell r="E302">
            <v>271.65519950630818</v>
          </cell>
          <cell r="F302">
            <v>111.8580233261269</v>
          </cell>
          <cell r="G302">
            <v>15.979717618018128</v>
          </cell>
          <cell r="H302" t="str">
            <v>E3135</v>
          </cell>
          <cell r="I302">
            <v>552404</v>
          </cell>
          <cell r="J302">
            <v>6886.1166306345258</v>
          </cell>
          <cell r="K302" t="b">
            <v>1</v>
          </cell>
          <cell r="L302"/>
          <cell r="M302" t="str">
            <v>E3135</v>
          </cell>
          <cell r="N302" t="str">
            <v>West Oxfordshire</v>
          </cell>
          <cell r="O302">
            <v>267246</v>
          </cell>
          <cell r="P302">
            <v>-16600</v>
          </cell>
          <cell r="Q302" t="b">
            <v>1</v>
          </cell>
          <cell r="R302">
            <v>4409.1995063081849</v>
          </cell>
        </row>
        <row r="303">
          <cell r="A303" t="str">
            <v>E3539</v>
          </cell>
          <cell r="B303" t="str">
            <v>West Suffolk</v>
          </cell>
          <cell r="C303">
            <v>3707.2354299999997</v>
          </cell>
          <cell r="D303">
            <v>436.29589185175371</v>
          </cell>
          <cell r="E303">
            <v>211.91514747085182</v>
          </cell>
          <cell r="F303">
            <v>87.259178370350753</v>
          </cell>
          <cell r="G303">
            <v>12.465596910050106</v>
          </cell>
          <cell r="H303"/>
          <cell r="I303">
            <v>209842</v>
          </cell>
          <cell r="J303">
            <v>226453.89185175372</v>
          </cell>
          <cell r="K303"/>
          <cell r="L303"/>
          <cell r="M303"/>
          <cell r="N303"/>
          <cell r="O303">
            <v>188069</v>
          </cell>
          <cell r="P303">
            <v>63187</v>
          </cell>
          <cell r="Q303"/>
          <cell r="R303">
            <v>23846.147470851807</v>
          </cell>
        </row>
        <row r="304">
          <cell r="A304" t="str">
            <v>E5022</v>
          </cell>
          <cell r="B304" t="str">
            <v>Westminster</v>
          </cell>
          <cell r="C304">
            <v>98589.640209999998</v>
          </cell>
          <cell r="D304">
            <v>11602.784828468655</v>
          </cell>
          <cell r="E304">
            <v>5635.638345256204</v>
          </cell>
          <cell r="F304">
            <v>2320.5569656937309</v>
          </cell>
          <cell r="G304">
            <v>331.50813795624725</v>
          </cell>
          <cell r="H304" t="str">
            <v>E5022</v>
          </cell>
          <cell r="I304">
            <v>10874147</v>
          </cell>
          <cell r="J304">
            <v>728637.8284686543</v>
          </cell>
          <cell r="K304" t="b">
            <v>1</v>
          </cell>
          <cell r="L304"/>
          <cell r="M304" t="str">
            <v>E5022</v>
          </cell>
          <cell r="N304" t="str">
            <v>Westminster</v>
          </cell>
          <cell r="O304">
            <v>5547178</v>
          </cell>
          <cell r="P304">
            <v>728207</v>
          </cell>
          <cell r="Q304" t="b">
            <v>1</v>
          </cell>
          <cell r="R304">
            <v>88460.345256203786</v>
          </cell>
        </row>
        <row r="305">
          <cell r="A305" t="str">
            <v>E4210</v>
          </cell>
          <cell r="B305" t="str">
            <v>Wigan</v>
          </cell>
          <cell r="C305">
            <v>4352.3800999999994</v>
          </cell>
          <cell r="D305">
            <v>512.22146347671389</v>
          </cell>
          <cell r="E305">
            <v>248.79328226011816</v>
          </cell>
          <cell r="F305">
            <v>102.44429269534278</v>
          </cell>
          <cell r="G305">
            <v>14.63489895647754</v>
          </cell>
          <cell r="H305" t="str">
            <v>E4210</v>
          </cell>
          <cell r="I305">
            <v>500667</v>
          </cell>
          <cell r="J305">
            <v>11554.463476713921</v>
          </cell>
          <cell r="K305" t="b">
            <v>1</v>
          </cell>
          <cell r="L305"/>
          <cell r="M305" t="str">
            <v>E4210</v>
          </cell>
          <cell r="N305" t="str">
            <v>Wigan</v>
          </cell>
          <cell r="O305">
            <v>241397</v>
          </cell>
          <cell r="P305">
            <v>0</v>
          </cell>
          <cell r="Q305" t="b">
            <v>1</v>
          </cell>
          <cell r="R305">
            <v>7396.2822601181688</v>
          </cell>
        </row>
        <row r="306">
          <cell r="A306" t="str">
            <v>E3902</v>
          </cell>
          <cell r="B306" t="str">
            <v>Wiltshire</v>
          </cell>
          <cell r="C306">
            <v>7900.7152699999997</v>
          </cell>
          <cell r="D306">
            <v>929.81675431155963</v>
          </cell>
          <cell r="E306">
            <v>451.62528066561464</v>
          </cell>
          <cell r="F306">
            <v>185.96335086231193</v>
          </cell>
          <cell r="G306">
            <v>26.566192980330275</v>
          </cell>
          <cell r="H306" t="str">
            <v>E3902</v>
          </cell>
          <cell r="I306">
            <v>936158</v>
          </cell>
          <cell r="J306">
            <v>-6341.2456884403946</v>
          </cell>
          <cell r="K306" t="b">
            <v>1</v>
          </cell>
          <cell r="L306" t="str">
            <v>P</v>
          </cell>
          <cell r="M306" t="str">
            <v>E3902</v>
          </cell>
          <cell r="N306" t="str">
            <v>Wiltshire UA</v>
          </cell>
          <cell r="O306">
            <v>450801</v>
          </cell>
          <cell r="P306">
            <v>0</v>
          </cell>
          <cell r="Q306" t="b">
            <v>1</v>
          </cell>
          <cell r="R306">
            <v>824.2806656146422</v>
          </cell>
        </row>
        <row r="307">
          <cell r="A307" t="str">
            <v>E1743</v>
          </cell>
          <cell r="B307" t="str">
            <v>Winchester</v>
          </cell>
          <cell r="C307">
            <v>4503.1720400000004</v>
          </cell>
          <cell r="D307">
            <v>529.96781522280639</v>
          </cell>
          <cell r="E307">
            <v>257.41293882250596</v>
          </cell>
          <cell r="F307">
            <v>105.99356304456127</v>
          </cell>
          <cell r="G307">
            <v>15.14193757779447</v>
          </cell>
          <cell r="H307" t="str">
            <v>E1743</v>
          </cell>
          <cell r="I307">
            <v>936158</v>
          </cell>
          <cell r="J307">
            <v>-406190.18477719359</v>
          </cell>
          <cell r="K307" t="b">
            <v>1</v>
          </cell>
          <cell r="L307"/>
          <cell r="M307" t="str">
            <v>E1743</v>
          </cell>
          <cell r="N307" t="str">
            <v>Winchester</v>
          </cell>
          <cell r="O307">
            <v>260240</v>
          </cell>
          <cell r="P307">
            <v>-1979.94</v>
          </cell>
          <cell r="Q307" t="b">
            <v>1</v>
          </cell>
          <cell r="R307">
            <v>-2827.0611774940335</v>
          </cell>
        </row>
        <row r="308">
          <cell r="A308" t="str">
            <v>E0305</v>
          </cell>
          <cell r="B308" t="str">
            <v>Windsor &amp; Maidenhead</v>
          </cell>
          <cell r="C308">
            <v>5759.8033399999995</v>
          </cell>
          <cell r="D308">
            <v>677.85782224141337</v>
          </cell>
          <cell r="E308">
            <v>329.24522794582936</v>
          </cell>
          <cell r="F308">
            <v>135.57156444828269</v>
          </cell>
          <cell r="G308">
            <v>19.367366349754668</v>
          </cell>
          <cell r="H308" t="str">
            <v>E0305</v>
          </cell>
          <cell r="I308">
            <v>936158</v>
          </cell>
          <cell r="J308">
            <v>-258300.17775858659</v>
          </cell>
          <cell r="K308" t="b">
            <v>1</v>
          </cell>
          <cell r="L308"/>
          <cell r="M308" t="str">
            <v>E0305</v>
          </cell>
          <cell r="N308" t="str">
            <v>Windsor and Maidenhead</v>
          </cell>
          <cell r="O308">
            <v>297686</v>
          </cell>
          <cell r="P308">
            <v>-16792</v>
          </cell>
          <cell r="Q308" t="b">
            <v>1</v>
          </cell>
          <cell r="R308">
            <v>31559.227945829334</v>
          </cell>
        </row>
        <row r="309">
          <cell r="A309" t="str">
            <v>E4305</v>
          </cell>
          <cell r="B309" t="str">
            <v>Wirral</v>
          </cell>
          <cell r="C309">
            <v>4522.4490099999994</v>
          </cell>
          <cell r="D309">
            <v>532.23647686492643</v>
          </cell>
          <cell r="E309">
            <v>258.51486019153572</v>
          </cell>
          <cell r="F309">
            <v>106.44729537298529</v>
          </cell>
          <cell r="G309">
            <v>15.206756481855042</v>
          </cell>
          <cell r="H309" t="str">
            <v>E4305</v>
          </cell>
          <cell r="I309">
            <v>936158</v>
          </cell>
          <cell r="J309">
            <v>-403921.5231350736</v>
          </cell>
          <cell r="K309" t="b">
            <v>1</v>
          </cell>
          <cell r="L309"/>
          <cell r="M309" t="str">
            <v>E4305</v>
          </cell>
          <cell r="N309" t="str">
            <v>Wirral</v>
          </cell>
          <cell r="O309">
            <v>238262</v>
          </cell>
          <cell r="P309">
            <v>0</v>
          </cell>
          <cell r="Q309" t="b">
            <v>1</v>
          </cell>
          <cell r="R309">
            <v>20252.860191535729</v>
          </cell>
        </row>
        <row r="310">
          <cell r="A310" t="str">
            <v>E3641</v>
          </cell>
          <cell r="B310" t="str">
            <v>Woking</v>
          </cell>
          <cell r="C310">
            <v>2444.0536400000001</v>
          </cell>
          <cell r="D310">
            <v>287.63497294190597</v>
          </cell>
          <cell r="E310">
            <v>139.70841542892575</v>
          </cell>
          <cell r="F310">
            <v>57.526994588381186</v>
          </cell>
          <cell r="G310">
            <v>8.2181420840544561</v>
          </cell>
          <cell r="H310" t="str">
            <v>E3641</v>
          </cell>
          <cell r="I310">
            <v>936158</v>
          </cell>
          <cell r="J310">
            <v>-648523.02705809404</v>
          </cell>
          <cell r="K310" t="b">
            <v>1</v>
          </cell>
          <cell r="L310"/>
          <cell r="M310" t="str">
            <v>E3641</v>
          </cell>
          <cell r="N310" t="str">
            <v>Woking</v>
          </cell>
          <cell r="O310">
            <v>129047</v>
          </cell>
          <cell r="P310">
            <v>0</v>
          </cell>
          <cell r="Q310" t="b">
            <v>1</v>
          </cell>
          <cell r="R310">
            <v>10661.415428925742</v>
          </cell>
        </row>
        <row r="311">
          <cell r="A311" t="str">
            <v>E0306</v>
          </cell>
          <cell r="B311" t="str">
            <v>Wokingham</v>
          </cell>
          <cell r="C311">
            <v>3387.2022099999999</v>
          </cell>
          <cell r="D311">
            <v>398.63192856197463</v>
          </cell>
          <cell r="E311">
            <v>193.62122244438766</v>
          </cell>
          <cell r="F311">
            <v>79.726385712394915</v>
          </cell>
          <cell r="G311">
            <v>11.389483673199274</v>
          </cell>
          <cell r="H311" t="str">
            <v>E0306</v>
          </cell>
          <cell r="I311">
            <v>936158</v>
          </cell>
          <cell r="J311">
            <v>-537526.07143802545</v>
          </cell>
          <cell r="K311" t="b">
            <v>1</v>
          </cell>
          <cell r="L311"/>
          <cell r="M311" t="str">
            <v>E0306</v>
          </cell>
          <cell r="N311" t="str">
            <v>Wokingham</v>
          </cell>
          <cell r="O311">
            <v>189320</v>
          </cell>
          <cell r="P311">
            <v>71933</v>
          </cell>
          <cell r="Q311" t="b">
            <v>1</v>
          </cell>
          <cell r="R311">
            <v>4301.2224443876476</v>
          </cell>
        </row>
        <row r="312">
          <cell r="A312" t="str">
            <v>E4607</v>
          </cell>
          <cell r="B312" t="str">
            <v>Wolverhampton</v>
          </cell>
          <cell r="C312">
            <v>3331.4928599999998</v>
          </cell>
          <cell r="D312">
            <v>392.07562508417482</v>
          </cell>
          <cell r="E312">
            <v>190.43673218374204</v>
          </cell>
          <cell r="F312">
            <v>78.415125016834963</v>
          </cell>
          <cell r="G312">
            <v>11.20216071669071</v>
          </cell>
          <cell r="H312" t="str">
            <v>E4607</v>
          </cell>
          <cell r="I312">
            <v>936158</v>
          </cell>
          <cell r="J312">
            <v>-544082.3749158252</v>
          </cell>
          <cell r="K312" t="b">
            <v>1</v>
          </cell>
          <cell r="L312"/>
          <cell r="M312" t="str">
            <v>E4607</v>
          </cell>
          <cell r="N312" t="str">
            <v>Wolverhampton</v>
          </cell>
          <cell r="O312">
            <v>165665</v>
          </cell>
          <cell r="P312">
            <v>-23368</v>
          </cell>
          <cell r="Q312" t="b">
            <v>1</v>
          </cell>
          <cell r="R312">
            <v>24771.732183742046</v>
          </cell>
        </row>
        <row r="313">
          <cell r="A313" t="str">
            <v>E1837</v>
          </cell>
          <cell r="B313" t="str">
            <v>Worcester</v>
          </cell>
          <cell r="C313">
            <v>2022.6443000000002</v>
          </cell>
          <cell r="D313">
            <v>238.04029051571891</v>
          </cell>
          <cell r="E313">
            <v>115.61956967906347</v>
          </cell>
          <cell r="F313">
            <v>47.608058103143776</v>
          </cell>
          <cell r="G313">
            <v>6.8011511575919688</v>
          </cell>
          <cell r="H313" t="str">
            <v>E1837</v>
          </cell>
          <cell r="I313">
            <v>936158</v>
          </cell>
          <cell r="J313">
            <v>-698117.70948428113</v>
          </cell>
          <cell r="K313" t="b">
            <v>1</v>
          </cell>
          <cell r="L313"/>
          <cell r="M313" t="str">
            <v>E1837</v>
          </cell>
          <cell r="N313" t="str">
            <v>Worcester</v>
          </cell>
          <cell r="O313">
            <v>115620</v>
          </cell>
          <cell r="P313">
            <v>-3506</v>
          </cell>
          <cell r="Q313" t="b">
            <v>1</v>
          </cell>
          <cell r="R313">
            <v>-0.43032093653164338</v>
          </cell>
        </row>
        <row r="314">
          <cell r="A314" t="str">
            <v>E3837</v>
          </cell>
          <cell r="B314" t="str">
            <v>Worthing</v>
          </cell>
          <cell r="C314">
            <v>1581.9648500000001</v>
          </cell>
          <cell r="D314">
            <v>186.17775378481312</v>
          </cell>
          <cell r="E314">
            <v>90.42919469548066</v>
          </cell>
          <cell r="F314">
            <v>37.235550756962631</v>
          </cell>
          <cell r="G314">
            <v>5.3193643938518038</v>
          </cell>
          <cell r="H314" t="str">
            <v>E3837</v>
          </cell>
          <cell r="I314">
            <v>936158</v>
          </cell>
          <cell r="J314">
            <v>-749980.2462151869</v>
          </cell>
          <cell r="K314" t="b">
            <v>1</v>
          </cell>
          <cell r="L314"/>
          <cell r="M314" t="str">
            <v>E3837</v>
          </cell>
          <cell r="N314" t="str">
            <v>Worthing</v>
          </cell>
          <cell r="O314">
            <v>47915</v>
          </cell>
          <cell r="P314">
            <v>-508</v>
          </cell>
          <cell r="Q314" t="b">
            <v>1</v>
          </cell>
          <cell r="R314">
            <v>42514.194695480663</v>
          </cell>
        </row>
        <row r="315">
          <cell r="A315" t="str">
            <v>E1838</v>
          </cell>
          <cell r="B315" t="str">
            <v>Wychavon</v>
          </cell>
          <cell r="C315">
            <v>2503.8970800000002</v>
          </cell>
          <cell r="D315">
            <v>294.67780783040314</v>
          </cell>
          <cell r="E315">
            <v>143.12922094619583</v>
          </cell>
          <cell r="F315">
            <v>58.935561566080629</v>
          </cell>
          <cell r="G315">
            <v>8.4193659380115182</v>
          </cell>
          <cell r="H315" t="str">
            <v>E1838</v>
          </cell>
          <cell r="I315">
            <v>936158</v>
          </cell>
          <cell r="J315">
            <v>-641480.19216959691</v>
          </cell>
          <cell r="K315" t="b">
            <v>1</v>
          </cell>
          <cell r="L315"/>
          <cell r="M315" t="str">
            <v>E1838</v>
          </cell>
          <cell r="N315" t="str">
            <v>Wychavon</v>
          </cell>
          <cell r="O315">
            <v>143129</v>
          </cell>
          <cell r="P315">
            <v>-6674</v>
          </cell>
          <cell r="Q315" t="b">
            <v>1</v>
          </cell>
          <cell r="R315">
            <v>0.22094619582640007</v>
          </cell>
        </row>
        <row r="316">
          <cell r="A316" t="str">
            <v>E0435</v>
          </cell>
          <cell r="B316" t="str">
            <v>Wycombe</v>
          </cell>
          <cell r="C316">
            <v>3165.4637900000002</v>
          </cell>
          <cell r="D316">
            <v>372.53605104396684</v>
          </cell>
          <cell r="E316">
            <v>180.94608193564105</v>
          </cell>
          <cell r="F316">
            <v>74.507210208793381</v>
          </cell>
          <cell r="G316">
            <v>10.643887172684767</v>
          </cell>
          <cell r="H316" t="str">
            <v>E0435</v>
          </cell>
          <cell r="I316">
            <v>936158</v>
          </cell>
          <cell r="J316">
            <v>-563621.94895603321</v>
          </cell>
          <cell r="K316" t="b">
            <v>1</v>
          </cell>
          <cell r="L316"/>
          <cell r="M316" t="str">
            <v>E0435</v>
          </cell>
          <cell r="N316" t="str">
            <v>Wycombe</v>
          </cell>
          <cell r="O316">
            <v>153829</v>
          </cell>
          <cell r="P316">
            <v>1236</v>
          </cell>
          <cell r="Q316" t="b">
            <v>1</v>
          </cell>
          <cell r="R316">
            <v>27117.081935641036</v>
          </cell>
        </row>
        <row r="317">
          <cell r="A317" t="str">
            <v>E2344</v>
          </cell>
          <cell r="B317" t="str">
            <v>Wyre</v>
          </cell>
          <cell r="C317">
            <v>1395.7801000000002</v>
          </cell>
          <cell r="D317">
            <v>164.26610477188657</v>
          </cell>
          <cell r="E317">
            <v>79.786393746344913</v>
          </cell>
          <cell r="F317">
            <v>32.853220954377313</v>
          </cell>
          <cell r="G317">
            <v>4.6933172791967595</v>
          </cell>
          <cell r="H317" t="str">
            <v>E2344</v>
          </cell>
          <cell r="I317">
            <v>936158</v>
          </cell>
          <cell r="J317">
            <v>-771891.8952281134</v>
          </cell>
          <cell r="K317" t="b">
            <v>1</v>
          </cell>
          <cell r="L317"/>
          <cell r="M317" t="str">
            <v>E2344</v>
          </cell>
          <cell r="N317" t="str">
            <v>Wyre</v>
          </cell>
          <cell r="O317">
            <v>30777</v>
          </cell>
          <cell r="P317">
            <v>-1200</v>
          </cell>
          <cell r="Q317" t="b">
            <v>1</v>
          </cell>
          <cell r="R317">
            <v>49009.393746344911</v>
          </cell>
        </row>
        <row r="318">
          <cell r="A318" t="str">
            <v>E1839</v>
          </cell>
          <cell r="B318" t="str">
            <v>Wyre Forest</v>
          </cell>
          <cell r="C318">
            <v>1031.4079300000001</v>
          </cell>
          <cell r="D318">
            <v>121.38399386259675</v>
          </cell>
          <cell r="E318">
            <v>58.957939876118424</v>
          </cell>
          <cell r="F318">
            <v>24.276798772519349</v>
          </cell>
          <cell r="G318">
            <v>3.4681141103599069</v>
          </cell>
          <cell r="H318" t="str">
            <v>E1839</v>
          </cell>
          <cell r="I318">
            <v>936158</v>
          </cell>
          <cell r="J318">
            <v>-814774.00613740319</v>
          </cell>
          <cell r="K318" t="b">
            <v>1</v>
          </cell>
          <cell r="L318"/>
          <cell r="M318" t="str">
            <v>E1839</v>
          </cell>
          <cell r="N318" t="str">
            <v>Wyre Forest</v>
          </cell>
          <cell r="O318">
            <v>56245</v>
          </cell>
          <cell r="P318">
            <v>-749</v>
          </cell>
          <cell r="Q318" t="b">
            <v>1</v>
          </cell>
          <cell r="R318">
            <v>2712.9398761184202</v>
          </cell>
        </row>
        <row r="319">
          <cell r="A319" t="str">
            <v>E2701</v>
          </cell>
          <cell r="B319" t="str">
            <v>York</v>
          </cell>
          <cell r="C319">
            <v>6694.6585999999998</v>
          </cell>
          <cell r="D319">
            <v>787.8787575489946</v>
          </cell>
          <cell r="E319">
            <v>382.68396795236885</v>
          </cell>
          <cell r="F319">
            <v>157.57575150979892</v>
          </cell>
          <cell r="G319">
            <v>22.510821644256989</v>
          </cell>
          <cell r="H319" t="str">
            <v>E2701</v>
          </cell>
          <cell r="I319">
            <v>936158</v>
          </cell>
          <cell r="J319">
            <v>-148279.24245100538</v>
          </cell>
          <cell r="K319" t="b">
            <v>1</v>
          </cell>
          <cell r="L319"/>
          <cell r="M319" t="str">
            <v>E2701</v>
          </cell>
          <cell r="N319" t="str">
            <v>York</v>
          </cell>
          <cell r="O319">
            <v>366361</v>
          </cell>
          <cell r="P319">
            <v>-10352</v>
          </cell>
          <cell r="Q319" t="b">
            <v>1</v>
          </cell>
          <cell r="R319">
            <v>16322.967952368839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Drop Downs and Lookups"/>
      <sheetName val="NNDR1_Form"/>
      <sheetName val="Supplementary_Information"/>
      <sheetName val="Supplementary_Validation"/>
      <sheetName val="NNDR1_Form1"/>
      <sheetName val="Supplementary_Information1"/>
      <sheetName val="Supplementary_Validation1"/>
      <sheetName val="Drop_Downs_and_Lookups"/>
      <sheetName val="NNDR1_Form2"/>
      <sheetName val="Supplementary_Information2"/>
      <sheetName val="Supplementary_Validation2"/>
      <sheetName val="Drop_Downs_and_Lookups1"/>
      <sheetName val="NNDR1_Form3"/>
      <sheetName val="Supplementary_Information3"/>
      <sheetName val="Supplementary_Validation3"/>
      <sheetName val="Drop_Downs_and_Lookups2"/>
      <sheetName val="NNDR1_Form4"/>
      <sheetName val="Supplementary_Information4"/>
      <sheetName val="Supplementary_Validation4"/>
      <sheetName val="Drop_Downs_and_Lookups3"/>
      <sheetName val="NNDR1_Form5"/>
      <sheetName val="Supplementary_Information5"/>
      <sheetName val="Supplementary_Validation5"/>
      <sheetName val="Drop_Downs_and_Lookups4"/>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 val="Section_A1"/>
      <sheetName val="Memorandum,_Sects_B_&amp;_C1"/>
      <sheetName val="Section_D1"/>
      <sheetName val="Section_E1"/>
      <sheetName val="PWLB_CR1"/>
      <sheetName val="Section_A2"/>
      <sheetName val="Memorandum,_Sects_B_&amp;_C2"/>
      <sheetName val="Section_D2"/>
      <sheetName val="Section_E2"/>
      <sheetName val="PWLB_CR2"/>
      <sheetName val="Section_A3"/>
      <sheetName val="Memorandum,_Sects_B_&amp;_C3"/>
      <sheetName val="Section_D3"/>
      <sheetName val="Section_E3"/>
      <sheetName val="PWLB_CR3"/>
      <sheetName val="Section_A4"/>
      <sheetName val="Memorandum,_Sects_B_&amp;_C4"/>
      <sheetName val="Section_D4"/>
      <sheetName val="Section_E4"/>
      <sheetName val="PWLB_CR4"/>
      <sheetName val="Section_A5"/>
      <sheetName val="Memorandum,_Sects_B_&amp;_C5"/>
      <sheetName val="Section_D5"/>
      <sheetName val="Section_E5"/>
      <sheetName val="PWLB_CR5"/>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sheetData sheetId="2" refreshError="1"/>
      <sheetData sheetId="3" refreshError="1"/>
      <sheetData sheetId="4" refreshError="1"/>
      <sheetData sheetId="5"/>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2 DA Summary"/>
      <sheetName val="Part 3"/>
      <sheetName val="Part 4"/>
      <sheetName val="Part 5"/>
      <sheetName val="Main Validation"/>
      <sheetName val="NNDR3_P1"/>
      <sheetName val="NNDR3_P2"/>
      <sheetName val="Access_DASummary"/>
      <sheetName val="NNDR3_P3"/>
      <sheetName val="NNDR3_P4"/>
      <sheetName val="NNDR3_P5"/>
      <sheetName val="Data"/>
      <sheetName val="EZ list"/>
      <sheetName val="LA list"/>
      <sheetName val="LA_info"/>
      <sheetName val="TierSplit"/>
      <sheetName val="SSB &amp; Pubs Relief &amp; Amounts"/>
      <sheetName val="Discretionary Scheme Allocation"/>
      <sheetName val="SBRR threshold amounts"/>
      <sheetName val="Access_NNDR3_allparts"/>
      <sheetName val="Access_Val"/>
      <sheetName val="CHECK_P1"/>
      <sheetName val="CHECK_P2"/>
      <sheetName val="CHECK_P3"/>
      <sheetName val="CHECK_P4"/>
      <sheetName val="CHECK_P5"/>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C8" t="str">
            <v>E3831</v>
          </cell>
        </row>
      </sheetData>
      <sheetData sheetId="15">
        <row r="4">
          <cell r="C4" t="str">
            <v>E3831EZ1</v>
          </cell>
        </row>
      </sheetData>
      <sheetData sheetId="16" refreshError="1"/>
      <sheetData sheetId="17" refreshError="1"/>
      <sheetData sheetId="18">
        <row r="6">
          <cell r="A6" t="str">
            <v>E3831</v>
          </cell>
        </row>
      </sheetData>
      <sheetData sheetId="19" refreshError="1"/>
      <sheetData sheetId="20">
        <row r="3">
          <cell r="A3" t="str">
            <v>E3831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44"/>
  <sheetViews>
    <sheetView showGridLines="0" tabSelected="1" zoomScale="90" zoomScaleNormal="90" workbookViewId="0">
      <selection activeCell="B2" sqref="B2"/>
    </sheetView>
  </sheetViews>
  <sheetFormatPr defaultRowHeight="12.5" x14ac:dyDescent="0.25"/>
  <cols>
    <col min="1" max="1" width="4" customWidth="1"/>
    <col min="2" max="2" width="13.453125" customWidth="1"/>
  </cols>
  <sheetData>
    <row r="1" spans="2:23" ht="13" thickBot="1" x14ac:dyDescent="0.3"/>
    <row r="2" spans="2:23" x14ac:dyDescent="0.25">
      <c r="B2" s="550"/>
      <c r="C2" s="206"/>
      <c r="D2" s="206"/>
      <c r="E2" s="206"/>
      <c r="F2" s="206"/>
      <c r="G2" s="206"/>
      <c r="H2" s="206"/>
      <c r="I2" s="206"/>
      <c r="J2" s="206"/>
      <c r="K2" s="206"/>
      <c r="L2" s="206"/>
      <c r="M2" s="206"/>
      <c r="N2" s="206"/>
      <c r="O2" s="551"/>
    </row>
    <row r="3" spans="2:23" x14ac:dyDescent="0.25">
      <c r="B3" s="207"/>
      <c r="O3" s="208"/>
    </row>
    <row r="4" spans="2:23" ht="13" x14ac:dyDescent="0.3">
      <c r="B4" s="207"/>
      <c r="O4" s="208"/>
      <c r="Q4" s="413"/>
      <c r="R4" s="413"/>
      <c r="S4" s="413"/>
      <c r="T4" s="413"/>
      <c r="U4" s="413"/>
      <c r="V4" s="413"/>
      <c r="W4" s="413"/>
    </row>
    <row r="5" spans="2:23" x14ac:dyDescent="0.25">
      <c r="B5" s="207"/>
      <c r="O5" s="208"/>
    </row>
    <row r="6" spans="2:23" x14ac:dyDescent="0.25">
      <c r="B6" s="207"/>
      <c r="O6" s="208"/>
    </row>
    <row r="7" spans="2:23" x14ac:dyDescent="0.25">
      <c r="B7" s="207"/>
      <c r="O7" s="208"/>
    </row>
    <row r="8" spans="2:23" x14ac:dyDescent="0.25">
      <c r="B8" s="207"/>
      <c r="O8" s="208"/>
    </row>
    <row r="9" spans="2:23" x14ac:dyDescent="0.25">
      <c r="B9" s="207"/>
      <c r="O9" s="208"/>
    </row>
    <row r="10" spans="2:23" ht="17.25" customHeight="1" x14ac:dyDescent="0.3">
      <c r="B10" s="209" t="s">
        <v>0</v>
      </c>
      <c r="O10" s="208"/>
    </row>
    <row r="11" spans="2:23" ht="84.75" customHeight="1" x14ac:dyDescent="0.25">
      <c r="B11" s="674" t="s">
        <v>1</v>
      </c>
      <c r="C11" s="675"/>
      <c r="D11" s="675"/>
      <c r="E11" s="675"/>
      <c r="F11" s="675"/>
      <c r="G11" s="675"/>
      <c r="H11" s="675"/>
      <c r="I11" s="675"/>
      <c r="J11" s="675"/>
      <c r="K11" s="675"/>
      <c r="L11" s="675"/>
      <c r="M11" s="675"/>
      <c r="N11" s="675"/>
      <c r="O11" s="208"/>
      <c r="V11" s="82"/>
    </row>
    <row r="12" spans="2:23" x14ac:dyDescent="0.25">
      <c r="B12" s="670" t="s">
        <v>2</v>
      </c>
      <c r="C12" s="671"/>
      <c r="D12" s="671"/>
      <c r="E12" s="671"/>
      <c r="F12" s="671"/>
      <c r="G12" s="671"/>
      <c r="H12" s="671"/>
      <c r="I12" s="671"/>
      <c r="J12" s="671"/>
      <c r="K12" s="671"/>
      <c r="L12" s="671"/>
      <c r="M12" s="671"/>
      <c r="N12" s="671"/>
      <c r="O12" s="672"/>
      <c r="V12" s="82"/>
    </row>
    <row r="13" spans="2:23" ht="34.5" customHeight="1" x14ac:dyDescent="0.25">
      <c r="B13" s="676" t="s">
        <v>1777</v>
      </c>
      <c r="C13" s="677"/>
      <c r="D13" s="677"/>
      <c r="E13" s="677"/>
      <c r="F13" s="677"/>
      <c r="G13" s="677"/>
      <c r="H13" s="677"/>
      <c r="I13" s="677"/>
      <c r="J13" s="677"/>
      <c r="K13" s="677"/>
      <c r="L13" s="677"/>
      <c r="M13" s="677"/>
      <c r="N13" s="677"/>
      <c r="O13" s="211"/>
      <c r="V13" s="82"/>
    </row>
    <row r="14" spans="2:23" ht="32.25" customHeight="1" x14ac:dyDescent="0.25">
      <c r="B14" s="678" t="s">
        <v>3</v>
      </c>
      <c r="C14" s="679"/>
      <c r="D14" s="679"/>
      <c r="E14" s="679"/>
      <c r="F14" s="679"/>
      <c r="G14" s="679"/>
      <c r="H14" s="679"/>
      <c r="I14" s="679"/>
      <c r="J14" s="679"/>
      <c r="K14" s="679"/>
      <c r="L14" s="679"/>
      <c r="M14" s="679"/>
      <c r="N14" s="679"/>
      <c r="O14" s="211"/>
    </row>
    <row r="15" spans="2:23" x14ac:dyDescent="0.25">
      <c r="B15" s="674" t="s">
        <v>4</v>
      </c>
      <c r="C15" s="675"/>
      <c r="D15" s="675"/>
      <c r="E15" s="675"/>
      <c r="F15" s="675"/>
      <c r="G15" s="675"/>
      <c r="H15" s="675"/>
      <c r="I15" s="675"/>
      <c r="J15" s="675"/>
      <c r="K15" s="675"/>
      <c r="L15" s="675"/>
      <c r="M15" s="675"/>
      <c r="N15" s="675"/>
      <c r="O15" s="211"/>
      <c r="V15" s="82"/>
    </row>
    <row r="16" spans="2:23" ht="23.25" customHeight="1" x14ac:dyDescent="0.25">
      <c r="B16" s="212" t="s">
        <v>5</v>
      </c>
      <c r="C16" s="675" t="s">
        <v>6</v>
      </c>
      <c r="D16" s="675"/>
      <c r="E16" s="675"/>
      <c r="F16" s="675"/>
      <c r="G16" s="675"/>
      <c r="H16" s="675"/>
      <c r="I16" s="675"/>
      <c r="J16" s="675"/>
      <c r="K16" s="675"/>
      <c r="L16" s="675"/>
      <c r="M16" s="675"/>
      <c r="N16" s="675"/>
      <c r="O16" s="211"/>
      <c r="V16" s="82"/>
    </row>
    <row r="17" spans="2:15" x14ac:dyDescent="0.25">
      <c r="B17" s="213"/>
      <c r="C17" s="210"/>
      <c r="D17" s="210"/>
      <c r="E17" s="210"/>
      <c r="F17" s="210"/>
      <c r="G17" s="210"/>
      <c r="H17" s="210"/>
      <c r="I17" s="210"/>
      <c r="J17" s="210"/>
      <c r="K17" s="210"/>
      <c r="L17" s="210"/>
      <c r="M17" s="210"/>
      <c r="N17" s="210"/>
      <c r="O17" s="211"/>
    </row>
    <row r="18" spans="2:15" ht="50.15" customHeight="1" x14ac:dyDescent="0.25">
      <c r="B18" s="212" t="s">
        <v>7</v>
      </c>
      <c r="C18" s="675" t="s">
        <v>8</v>
      </c>
      <c r="D18" s="675"/>
      <c r="E18" s="675"/>
      <c r="F18" s="675"/>
      <c r="G18" s="675"/>
      <c r="H18" s="675"/>
      <c r="I18" s="675"/>
      <c r="J18" s="675"/>
      <c r="K18" s="675"/>
      <c r="L18" s="675"/>
      <c r="M18" s="675"/>
      <c r="N18" s="675"/>
      <c r="O18" s="211"/>
    </row>
    <row r="19" spans="2:15" ht="12" customHeight="1" x14ac:dyDescent="0.25">
      <c r="B19" s="212"/>
      <c r="C19" s="547"/>
      <c r="D19" s="547"/>
      <c r="E19" s="547"/>
      <c r="F19" s="547"/>
      <c r="G19" s="547"/>
      <c r="H19" s="547"/>
      <c r="I19" s="547"/>
      <c r="J19" s="547"/>
      <c r="K19" s="547"/>
      <c r="L19" s="547"/>
      <c r="M19" s="547"/>
      <c r="N19" s="547"/>
      <c r="O19" s="211"/>
    </row>
    <row r="20" spans="2:15" ht="12" customHeight="1" x14ac:dyDescent="0.25">
      <c r="B20" s="212" t="s">
        <v>9</v>
      </c>
      <c r="C20" s="675" t="s">
        <v>10</v>
      </c>
      <c r="D20" s="680"/>
      <c r="E20" s="680"/>
      <c r="F20" s="680"/>
      <c r="G20" s="680"/>
      <c r="H20" s="680"/>
      <c r="I20" s="680"/>
      <c r="J20" s="680"/>
      <c r="K20" s="680"/>
      <c r="L20" s="680"/>
      <c r="M20" s="680"/>
      <c r="N20" s="680"/>
      <c r="O20" s="211"/>
    </row>
    <row r="21" spans="2:15" x14ac:dyDescent="0.25">
      <c r="B21" s="213"/>
      <c r="C21" s="210"/>
      <c r="D21" s="210"/>
      <c r="E21" s="210"/>
      <c r="F21" s="210"/>
      <c r="G21" s="210"/>
      <c r="H21" s="210"/>
      <c r="I21" s="210"/>
      <c r="J21" s="210"/>
      <c r="K21" s="210"/>
      <c r="L21" s="210"/>
      <c r="M21" s="210"/>
      <c r="N21" s="210"/>
      <c r="O21" s="211"/>
    </row>
    <row r="22" spans="2:15" ht="52.5" customHeight="1" x14ac:dyDescent="0.25">
      <c r="B22" s="212" t="s">
        <v>11</v>
      </c>
      <c r="C22" s="675" t="s">
        <v>12</v>
      </c>
      <c r="D22" s="675"/>
      <c r="E22" s="675"/>
      <c r="F22" s="675"/>
      <c r="G22" s="675"/>
      <c r="H22" s="675"/>
      <c r="I22" s="675"/>
      <c r="J22" s="675"/>
      <c r="K22" s="675"/>
      <c r="L22" s="675"/>
      <c r="M22" s="675"/>
      <c r="N22" s="675"/>
      <c r="O22" s="211"/>
    </row>
    <row r="23" spans="2:15" x14ac:dyDescent="0.25">
      <c r="B23" s="213"/>
      <c r="C23" s="210"/>
      <c r="D23" s="210"/>
      <c r="E23" s="210"/>
      <c r="F23" s="210"/>
      <c r="G23" s="210"/>
      <c r="H23" s="210"/>
      <c r="I23" s="210"/>
      <c r="J23" s="210"/>
      <c r="K23" s="210"/>
      <c r="L23" s="210"/>
      <c r="M23" s="210"/>
      <c r="N23" s="210"/>
      <c r="O23" s="211"/>
    </row>
    <row r="24" spans="2:15" ht="12.75" customHeight="1" x14ac:dyDescent="0.25">
      <c r="B24" s="212" t="s">
        <v>13</v>
      </c>
      <c r="C24" s="675" t="s">
        <v>14</v>
      </c>
      <c r="D24" s="675"/>
      <c r="E24" s="675"/>
      <c r="F24" s="675"/>
      <c r="G24" s="675"/>
      <c r="H24" s="675"/>
      <c r="I24" s="675"/>
      <c r="J24" s="675"/>
      <c r="K24" s="675"/>
      <c r="L24" s="675"/>
      <c r="M24" s="675"/>
      <c r="N24" s="675"/>
      <c r="O24" s="211"/>
    </row>
    <row r="25" spans="2:15" x14ac:dyDescent="0.25">
      <c r="B25" s="213"/>
      <c r="C25" s="210"/>
      <c r="D25" s="210"/>
      <c r="E25" s="210"/>
      <c r="F25" s="210"/>
      <c r="G25" s="210"/>
      <c r="H25" s="210"/>
      <c r="I25" s="210"/>
      <c r="J25" s="210"/>
      <c r="K25" s="210"/>
      <c r="L25" s="210"/>
      <c r="M25" s="210"/>
      <c r="N25" s="210"/>
      <c r="O25" s="211"/>
    </row>
    <row r="26" spans="2:15" ht="27" customHeight="1" x14ac:dyDescent="0.25">
      <c r="B26" s="212" t="s">
        <v>15</v>
      </c>
      <c r="C26" s="675" t="s">
        <v>16</v>
      </c>
      <c r="D26" s="675"/>
      <c r="E26" s="675"/>
      <c r="F26" s="675"/>
      <c r="G26" s="675"/>
      <c r="H26" s="675"/>
      <c r="I26" s="675"/>
      <c r="J26" s="675"/>
      <c r="K26" s="675"/>
      <c r="L26" s="675"/>
      <c r="M26" s="675"/>
      <c r="N26" s="675"/>
      <c r="O26" s="211"/>
    </row>
    <row r="27" spans="2:15" x14ac:dyDescent="0.25">
      <c r="B27" s="213"/>
      <c r="C27" s="210"/>
      <c r="D27" s="210"/>
      <c r="E27" s="210"/>
      <c r="F27" s="210"/>
      <c r="G27" s="210"/>
      <c r="H27" s="210"/>
      <c r="I27" s="210"/>
      <c r="J27" s="210"/>
      <c r="K27" s="210"/>
      <c r="L27" s="210"/>
      <c r="M27" s="210"/>
      <c r="N27" s="210"/>
      <c r="O27" s="211"/>
    </row>
    <row r="28" spans="2:15" x14ac:dyDescent="0.25">
      <c r="B28" s="205"/>
      <c r="C28" s="204"/>
      <c r="D28" s="204"/>
      <c r="E28" s="204"/>
      <c r="F28" s="204"/>
      <c r="G28" s="204"/>
      <c r="H28" s="204"/>
      <c r="I28" s="204"/>
      <c r="J28" s="204"/>
      <c r="K28" s="204"/>
      <c r="L28" s="204"/>
      <c r="M28" s="204"/>
      <c r="O28" s="208"/>
    </row>
    <row r="29" spans="2:15" ht="13" x14ac:dyDescent="0.3">
      <c r="B29" s="209" t="s">
        <v>17</v>
      </c>
      <c r="O29" s="208"/>
    </row>
    <row r="30" spans="2:15" ht="13" x14ac:dyDescent="0.3">
      <c r="B30" s="209"/>
      <c r="O30" s="208"/>
    </row>
    <row r="31" spans="2:15" ht="12.75" customHeight="1" x14ac:dyDescent="0.25">
      <c r="B31" s="676" t="s">
        <v>18</v>
      </c>
      <c r="C31" s="677"/>
      <c r="D31" s="677"/>
      <c r="E31" s="677"/>
      <c r="F31" s="677"/>
      <c r="G31" s="677"/>
      <c r="H31" s="677"/>
      <c r="I31" s="677"/>
      <c r="J31" s="677"/>
      <c r="K31" s="677"/>
      <c r="L31" s="677"/>
      <c r="M31" s="677"/>
      <c r="N31" s="677"/>
      <c r="O31" s="208"/>
    </row>
    <row r="32" spans="2:15" x14ac:dyDescent="0.25">
      <c r="B32" s="205"/>
      <c r="C32" s="204"/>
      <c r="D32" s="204"/>
      <c r="E32" s="204"/>
      <c r="F32" s="204"/>
      <c r="G32" s="204"/>
      <c r="H32" s="204"/>
      <c r="I32" s="204"/>
      <c r="J32" s="204"/>
      <c r="K32" s="204"/>
      <c r="L32" s="204"/>
      <c r="M32" s="204"/>
      <c r="O32" s="208"/>
    </row>
    <row r="33" spans="2:15" ht="13" x14ac:dyDescent="0.3">
      <c r="B33" s="209" t="s">
        <v>19</v>
      </c>
      <c r="O33" s="208"/>
    </row>
    <row r="34" spans="2:15" ht="15.5" x14ac:dyDescent="0.25">
      <c r="B34" s="214"/>
      <c r="O34" s="208"/>
    </row>
    <row r="35" spans="2:15" x14ac:dyDescent="0.25">
      <c r="B35" s="670" t="s">
        <v>20</v>
      </c>
      <c r="C35" s="671"/>
      <c r="D35" s="671"/>
      <c r="E35" s="671"/>
      <c r="F35" s="671"/>
      <c r="G35" s="671"/>
      <c r="H35" s="671"/>
      <c r="I35" s="671"/>
      <c r="J35" s="671"/>
      <c r="K35" s="671"/>
      <c r="L35" s="671"/>
      <c r="M35" s="671"/>
      <c r="N35" s="671"/>
      <c r="O35" s="672"/>
    </row>
    <row r="36" spans="2:15" ht="27" customHeight="1" x14ac:dyDescent="0.25">
      <c r="B36" s="673"/>
      <c r="C36" s="671"/>
      <c r="D36" s="671"/>
      <c r="E36" s="671"/>
      <c r="F36" s="671"/>
      <c r="G36" s="671"/>
      <c r="H36" s="671"/>
      <c r="I36" s="671"/>
      <c r="J36" s="671"/>
      <c r="K36" s="671"/>
      <c r="L36" s="671"/>
      <c r="M36" s="671"/>
      <c r="N36" s="671"/>
      <c r="O36" s="672"/>
    </row>
    <row r="37" spans="2:15" ht="10.5" customHeight="1" x14ac:dyDescent="0.25">
      <c r="B37" s="207"/>
      <c r="O37" s="208"/>
    </row>
    <row r="38" spans="2:15" ht="13" x14ac:dyDescent="0.3">
      <c r="B38" s="209" t="s">
        <v>21</v>
      </c>
      <c r="O38" s="208"/>
    </row>
    <row r="39" spans="2:15" x14ac:dyDescent="0.25">
      <c r="B39" s="207"/>
      <c r="O39" s="208"/>
    </row>
    <row r="40" spans="2:15" x14ac:dyDescent="0.25">
      <c r="B40" s="215" t="s">
        <v>22</v>
      </c>
      <c r="O40" s="208"/>
    </row>
    <row r="41" spans="2:15" x14ac:dyDescent="0.25">
      <c r="B41" s="207"/>
      <c r="O41" s="208"/>
    </row>
    <row r="42" spans="2:15" ht="13" x14ac:dyDescent="0.3">
      <c r="B42" s="209" t="s">
        <v>1778</v>
      </c>
      <c r="O42" s="208"/>
    </row>
    <row r="43" spans="2:15" ht="13" x14ac:dyDescent="0.3">
      <c r="B43" s="215" t="s">
        <v>23</v>
      </c>
      <c r="O43" s="208"/>
    </row>
    <row r="44" spans="2:15" ht="13" thickBot="1" x14ac:dyDescent="0.3">
      <c r="B44" s="216"/>
      <c r="C44" s="217"/>
      <c r="D44" s="217"/>
      <c r="E44" s="217"/>
      <c r="F44" s="217"/>
      <c r="G44" s="217"/>
      <c r="H44" s="217"/>
      <c r="I44" s="217"/>
      <c r="J44" s="217"/>
      <c r="K44" s="217"/>
      <c r="L44" s="217"/>
      <c r="M44" s="217"/>
      <c r="N44" s="217"/>
      <c r="O44" s="218"/>
    </row>
  </sheetData>
  <mergeCells count="13">
    <mergeCell ref="B35:O36"/>
    <mergeCell ref="B11:N11"/>
    <mergeCell ref="B13:N13"/>
    <mergeCell ref="B14:N14"/>
    <mergeCell ref="B15:N15"/>
    <mergeCell ref="C16:N16"/>
    <mergeCell ref="C26:N26"/>
    <mergeCell ref="C24:N24"/>
    <mergeCell ref="C22:N22"/>
    <mergeCell ref="C18:N18"/>
    <mergeCell ref="B31:N31"/>
    <mergeCell ref="C20:N20"/>
    <mergeCell ref="B12:O12"/>
  </mergeCells>
  <hyperlinks>
    <hyperlink ref="B14" r:id="rId1" xr:uid="{00000000-0004-0000-0000-000000000000}"/>
    <hyperlink ref="B26" location="'Part 5'!Print_Area"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325"/>
  <sheetViews>
    <sheetView showGridLines="0" zoomScale="90" zoomScaleNormal="90" workbookViewId="0">
      <pane xSplit="3" ySplit="5" topLeftCell="D6" activePane="bottomRight" state="frozen"/>
      <selection pane="topRight" activeCell="D1" sqref="D1"/>
      <selection pane="bottomLeft" activeCell="A6" sqref="A6"/>
      <selection pane="bottomRight" activeCell="B2" sqref="B2"/>
    </sheetView>
  </sheetViews>
  <sheetFormatPr defaultRowHeight="12.5" x14ac:dyDescent="0.25"/>
  <cols>
    <col min="1" max="1" width="4.26953125" customWidth="1"/>
    <col min="2" max="2" width="8.453125" customWidth="1"/>
    <col min="3" max="3" width="27.7265625" customWidth="1"/>
    <col min="4" max="4" width="16" style="202" customWidth="1"/>
    <col min="5" max="5" width="11.7265625" style="202" customWidth="1"/>
    <col min="6" max="6" width="14.453125" style="202" customWidth="1"/>
    <col min="7" max="7" width="10" style="202" customWidth="1"/>
    <col min="8" max="8" width="9.453125" style="202" bestFit="1" customWidth="1"/>
    <col min="9" max="9" width="9.7265625" style="202" bestFit="1" customWidth="1"/>
    <col min="10" max="10" width="12.81640625" style="202" customWidth="1"/>
    <col min="11" max="11" width="11.26953125" style="202" customWidth="1"/>
    <col min="12" max="12" width="13.26953125" style="202" customWidth="1"/>
    <col min="13" max="13" width="14.54296875" style="202" customWidth="1"/>
    <col min="14" max="14" width="9.453125" style="202" bestFit="1" customWidth="1"/>
    <col min="15" max="15" width="12" style="202" customWidth="1"/>
    <col min="16" max="16" width="11.453125" style="202" customWidth="1"/>
    <col min="17" max="17" width="9.453125" style="202" bestFit="1" customWidth="1"/>
    <col min="18" max="18" width="13.81640625" style="202" customWidth="1"/>
    <col min="19" max="19" width="14" style="202" customWidth="1"/>
    <col min="20" max="21" width="11.26953125" style="202" customWidth="1"/>
    <col min="22" max="22" width="13.81640625" style="202" customWidth="1"/>
    <col min="23" max="24" width="11.26953125" style="202" customWidth="1"/>
    <col min="25" max="25" width="13.453125" style="202" customWidth="1"/>
    <col min="26" max="26" width="9.7265625" style="202" bestFit="1" customWidth="1"/>
    <col min="27" max="30" width="13.26953125" style="202" customWidth="1"/>
    <col min="31" max="31" width="14.1796875" style="202" customWidth="1"/>
    <col min="32" max="32" width="11.54296875" style="202" customWidth="1"/>
    <col min="33" max="33" width="13.81640625" style="202" bestFit="1" customWidth="1"/>
    <col min="34" max="35" width="11.26953125" style="202" customWidth="1"/>
    <col min="36" max="36" width="10.7265625" style="202" customWidth="1"/>
    <col min="37" max="37" width="10.1796875" style="202" bestFit="1" customWidth="1"/>
    <col min="38" max="38" width="9.453125" style="202" bestFit="1" customWidth="1"/>
    <col min="39" max="41" width="9.453125" style="202" customWidth="1"/>
    <col min="42" max="42" width="13" style="202" customWidth="1"/>
    <col min="43" max="43" width="10.453125" style="202" customWidth="1"/>
    <col min="44" max="44" width="11.1796875" style="202" customWidth="1"/>
    <col min="45" max="45" width="10.81640625" style="202" customWidth="1"/>
    <col min="46" max="48" width="12" style="202" customWidth="1"/>
    <col min="49" max="49" width="11.54296875" style="202" customWidth="1"/>
    <col min="50" max="52" width="12" style="202" customWidth="1"/>
    <col min="53" max="53" width="21.453125" style="202" customWidth="1"/>
    <col min="54" max="54" width="18.453125" style="202" customWidth="1"/>
    <col min="55" max="55" width="12" style="202" customWidth="1"/>
    <col min="56" max="59" width="13.81640625" style="202" customWidth="1"/>
    <col min="60" max="60" width="13.7265625" style="202" customWidth="1"/>
    <col min="61" max="63" width="13.81640625" style="202" customWidth="1"/>
    <col min="64" max="64" width="17.54296875" style="202" customWidth="1"/>
    <col min="65" max="65" width="14.54296875" style="202" customWidth="1"/>
    <col min="66" max="66" width="33.1796875" customWidth="1"/>
    <col min="67" max="67" width="27.26953125" customWidth="1"/>
    <col min="68" max="68" width="30.453125" customWidth="1"/>
  </cols>
  <sheetData>
    <row r="1" spans="1:69" x14ac:dyDescent="0.25">
      <c r="D1" s="202">
        <v>3</v>
      </c>
      <c r="E1" s="202">
        <v>4</v>
      </c>
      <c r="F1" s="202">
        <v>5</v>
      </c>
      <c r="G1" s="202">
        <v>6</v>
      </c>
      <c r="H1" s="202">
        <v>7</v>
      </c>
      <c r="I1" s="202">
        <v>8</v>
      </c>
      <c r="J1" s="202">
        <v>9</v>
      </c>
      <c r="K1" s="202">
        <v>10</v>
      </c>
      <c r="L1" s="202">
        <v>11</v>
      </c>
      <c r="M1" s="202">
        <v>12</v>
      </c>
      <c r="N1" s="202">
        <v>13</v>
      </c>
      <c r="O1" s="202">
        <v>14</v>
      </c>
      <c r="P1" s="202">
        <v>15</v>
      </c>
      <c r="Q1" s="202">
        <v>16</v>
      </c>
      <c r="R1" s="202">
        <v>17</v>
      </c>
      <c r="S1" s="202">
        <v>18</v>
      </c>
      <c r="T1" s="202">
        <v>19</v>
      </c>
      <c r="U1" s="202">
        <v>20</v>
      </c>
      <c r="V1" s="202">
        <v>21</v>
      </c>
      <c r="W1" s="202">
        <v>22</v>
      </c>
      <c r="X1" s="202">
        <v>23</v>
      </c>
      <c r="Y1" s="202">
        <v>24</v>
      </c>
      <c r="Z1" s="202">
        <v>25</v>
      </c>
      <c r="AA1" s="202">
        <v>26</v>
      </c>
      <c r="AB1" s="202">
        <v>27</v>
      </c>
      <c r="AC1" s="202">
        <v>28</v>
      </c>
      <c r="AD1" s="202">
        <v>29</v>
      </c>
      <c r="AE1" s="202">
        <v>30</v>
      </c>
      <c r="AF1" s="202">
        <v>31</v>
      </c>
      <c r="AG1" s="202">
        <v>32</v>
      </c>
      <c r="AH1" s="202">
        <v>33</v>
      </c>
      <c r="AI1" s="202">
        <v>34</v>
      </c>
      <c r="AJ1" s="202">
        <v>35</v>
      </c>
      <c r="AK1" s="202">
        <v>36</v>
      </c>
      <c r="AL1" s="202">
        <v>37</v>
      </c>
      <c r="AM1" s="202">
        <v>38</v>
      </c>
      <c r="AN1" s="202">
        <v>39</v>
      </c>
      <c r="AO1" s="202">
        <v>40</v>
      </c>
      <c r="AP1" s="202">
        <v>41</v>
      </c>
      <c r="AQ1" s="202">
        <v>42</v>
      </c>
      <c r="AR1" s="202">
        <v>43</v>
      </c>
      <c r="AS1" s="202">
        <v>44</v>
      </c>
      <c r="AT1" s="202">
        <v>45</v>
      </c>
      <c r="AU1" s="202">
        <v>46</v>
      </c>
      <c r="AV1" s="202">
        <v>47</v>
      </c>
      <c r="AW1" s="202">
        <v>48</v>
      </c>
      <c r="AX1" s="202">
        <v>49</v>
      </c>
      <c r="AY1" s="202">
        <v>50</v>
      </c>
      <c r="AZ1" s="202">
        <v>51</v>
      </c>
      <c r="BA1" s="202">
        <v>52</v>
      </c>
      <c r="BB1" s="202">
        <v>53</v>
      </c>
      <c r="BC1" s="202">
        <v>54</v>
      </c>
      <c r="BD1" s="202">
        <v>55</v>
      </c>
      <c r="BE1" s="202">
        <v>56</v>
      </c>
      <c r="BF1" s="202">
        <v>57</v>
      </c>
      <c r="BG1" s="202">
        <v>58</v>
      </c>
      <c r="BH1" s="202">
        <v>59</v>
      </c>
      <c r="BI1" s="202">
        <v>60</v>
      </c>
      <c r="BJ1" s="202">
        <v>61</v>
      </c>
      <c r="BK1" s="202">
        <v>62</v>
      </c>
      <c r="BL1" s="202">
        <v>63</v>
      </c>
      <c r="BM1" s="202">
        <v>64</v>
      </c>
      <c r="BN1" s="202">
        <v>56</v>
      </c>
      <c r="BO1" s="202">
        <v>57</v>
      </c>
      <c r="BP1" s="202">
        <v>58</v>
      </c>
      <c r="BQ1">
        <v>61</v>
      </c>
    </row>
    <row r="2" spans="1:69" s="203" customFormat="1" ht="41.25" customHeight="1" x14ac:dyDescent="0.3">
      <c r="C2" s="665"/>
      <c r="D2" s="879" t="s">
        <v>1101</v>
      </c>
      <c r="E2" s="879"/>
      <c r="F2" s="879"/>
      <c r="G2" s="879" t="s">
        <v>1102</v>
      </c>
      <c r="H2" s="879"/>
      <c r="I2" s="879"/>
      <c r="J2" s="879" t="s">
        <v>1103</v>
      </c>
      <c r="K2" s="879"/>
      <c r="L2" s="879"/>
      <c r="M2" s="879" t="s">
        <v>1104</v>
      </c>
      <c r="N2" s="879"/>
      <c r="O2" s="879"/>
      <c r="P2" s="879" t="s">
        <v>1105</v>
      </c>
      <c r="Q2" s="879"/>
      <c r="R2" s="879"/>
      <c r="S2" s="879" t="s">
        <v>1106</v>
      </c>
      <c r="T2" s="879"/>
      <c r="U2" s="879"/>
      <c r="V2" s="876" t="s">
        <v>1107</v>
      </c>
      <c r="W2" s="877"/>
      <c r="X2" s="878"/>
      <c r="Y2" s="879" t="s">
        <v>1108</v>
      </c>
      <c r="Z2" s="879"/>
      <c r="AA2" s="879"/>
      <c r="AB2" s="876" t="s">
        <v>1109</v>
      </c>
      <c r="AC2" s="877"/>
      <c r="AD2" s="878"/>
      <c r="AE2" s="879" t="s">
        <v>1110</v>
      </c>
      <c r="AF2" s="879"/>
      <c r="AG2" s="879"/>
      <c r="AH2" s="879" t="s">
        <v>1110</v>
      </c>
      <c r="AI2" s="879"/>
      <c r="AJ2" s="879" t="s">
        <v>1111</v>
      </c>
      <c r="AK2" s="879"/>
      <c r="AL2" s="879"/>
      <c r="AM2" s="876" t="s">
        <v>1112</v>
      </c>
      <c r="AN2" s="877"/>
      <c r="AO2" s="878"/>
      <c r="AP2" s="879" t="s">
        <v>1113</v>
      </c>
      <c r="AQ2" s="879"/>
      <c r="AR2" s="879" t="s">
        <v>1114</v>
      </c>
      <c r="AS2" s="879"/>
      <c r="AT2" s="666" t="s">
        <v>113</v>
      </c>
      <c r="AU2" s="876" t="s">
        <v>1115</v>
      </c>
      <c r="AV2" s="877"/>
      <c r="AW2" s="878"/>
      <c r="AX2" s="876" t="s">
        <v>1116</v>
      </c>
      <c r="AY2" s="877"/>
      <c r="AZ2" s="878"/>
      <c r="BA2" s="876" t="s">
        <v>1117</v>
      </c>
      <c r="BB2" s="877"/>
      <c r="BC2" s="876" t="s">
        <v>1118</v>
      </c>
      <c r="BD2" s="877"/>
      <c r="BE2" s="876" t="s">
        <v>1119</v>
      </c>
      <c r="BF2" s="877"/>
      <c r="BG2" s="876" t="s">
        <v>1120</v>
      </c>
      <c r="BH2" s="877"/>
      <c r="BI2" s="876" t="s">
        <v>1121</v>
      </c>
      <c r="BJ2" s="877"/>
      <c r="BK2" s="878"/>
      <c r="BL2" s="666" t="s">
        <v>1122</v>
      </c>
      <c r="BM2" s="666" t="s">
        <v>1123</v>
      </c>
    </row>
    <row r="3" spans="1:69" x14ac:dyDescent="0.25">
      <c r="C3" t="s">
        <v>1124</v>
      </c>
      <c r="D3" s="202">
        <v>1</v>
      </c>
      <c r="G3" s="202">
        <v>2</v>
      </c>
      <c r="J3" s="202">
        <v>3</v>
      </c>
      <c r="M3" s="202">
        <v>4</v>
      </c>
      <c r="P3" s="202">
        <v>5</v>
      </c>
      <c r="S3" s="202">
        <v>6</v>
      </c>
      <c r="V3" s="202">
        <v>7</v>
      </c>
      <c r="Y3" s="202">
        <v>8</v>
      </c>
      <c r="AB3" s="202">
        <v>9</v>
      </c>
      <c r="AE3" s="202">
        <v>10</v>
      </c>
      <c r="AH3" s="202">
        <v>11</v>
      </c>
      <c r="AJ3" s="202">
        <v>12</v>
      </c>
      <c r="AM3" s="202">
        <v>13</v>
      </c>
      <c r="AP3" s="202">
        <v>14</v>
      </c>
      <c r="AR3" s="202">
        <v>15</v>
      </c>
      <c r="AT3" s="202">
        <v>16</v>
      </c>
      <c r="AU3" s="202">
        <v>17</v>
      </c>
      <c r="AX3" s="202">
        <v>18</v>
      </c>
      <c r="BA3" s="202">
        <v>19</v>
      </c>
      <c r="BC3" s="202">
        <v>20</v>
      </c>
      <c r="BE3" s="202">
        <v>21</v>
      </c>
      <c r="BG3" s="202">
        <v>22</v>
      </c>
      <c r="BI3" s="202">
        <v>23</v>
      </c>
      <c r="BL3" s="202">
        <v>24</v>
      </c>
      <c r="BM3" s="202">
        <v>25</v>
      </c>
    </row>
    <row r="4" spans="1:69" x14ac:dyDescent="0.25">
      <c r="C4" t="s">
        <v>1020</v>
      </c>
      <c r="D4" s="202">
        <v>1</v>
      </c>
      <c r="E4" s="202">
        <v>2</v>
      </c>
      <c r="F4" s="202">
        <v>3</v>
      </c>
      <c r="G4" s="202">
        <v>1</v>
      </c>
      <c r="H4" s="202">
        <v>2</v>
      </c>
      <c r="I4" s="202">
        <v>3</v>
      </c>
      <c r="J4" s="202">
        <v>1</v>
      </c>
      <c r="K4" s="202">
        <v>2</v>
      </c>
      <c r="L4" s="202">
        <v>3</v>
      </c>
      <c r="M4" s="202">
        <v>1</v>
      </c>
      <c r="N4" s="202">
        <v>2</v>
      </c>
      <c r="O4" s="202">
        <v>3</v>
      </c>
      <c r="P4" s="202">
        <v>1</v>
      </c>
      <c r="Q4" s="202">
        <v>2</v>
      </c>
      <c r="R4" s="202">
        <v>3</v>
      </c>
      <c r="S4" s="202">
        <v>1</v>
      </c>
      <c r="T4" s="202">
        <v>2</v>
      </c>
      <c r="U4" s="202">
        <v>3</v>
      </c>
      <c r="V4" s="202">
        <v>1</v>
      </c>
      <c r="W4" s="202">
        <v>2</v>
      </c>
      <c r="X4" s="202">
        <v>3</v>
      </c>
      <c r="Y4" s="202">
        <v>1</v>
      </c>
      <c r="Z4" s="202">
        <v>2</v>
      </c>
      <c r="AA4" s="202">
        <v>3</v>
      </c>
      <c r="AB4" s="202">
        <v>1</v>
      </c>
      <c r="AC4" s="202">
        <v>2</v>
      </c>
      <c r="AD4" s="202">
        <v>3</v>
      </c>
      <c r="AE4" s="202">
        <v>1</v>
      </c>
      <c r="AF4" s="202">
        <v>2</v>
      </c>
      <c r="AG4" s="202">
        <v>3</v>
      </c>
      <c r="AH4" s="202">
        <v>2</v>
      </c>
      <c r="AI4" s="202">
        <v>3</v>
      </c>
      <c r="AJ4" s="202">
        <v>1</v>
      </c>
      <c r="AK4" s="202">
        <v>2</v>
      </c>
      <c r="AL4" s="202">
        <v>3</v>
      </c>
      <c r="AM4" s="202">
        <v>1</v>
      </c>
      <c r="AN4" s="202">
        <v>2</v>
      </c>
      <c r="AO4" s="202">
        <v>3</v>
      </c>
      <c r="AP4" s="202">
        <v>2</v>
      </c>
      <c r="AQ4" s="202">
        <v>3</v>
      </c>
      <c r="AR4" s="202">
        <v>2</v>
      </c>
      <c r="AS4" s="202">
        <v>3</v>
      </c>
      <c r="AT4" s="202">
        <v>3</v>
      </c>
      <c r="AU4" s="202">
        <v>1</v>
      </c>
      <c r="AV4" s="202">
        <v>2</v>
      </c>
      <c r="AW4" s="202">
        <v>3</v>
      </c>
      <c r="AX4" s="202">
        <v>1</v>
      </c>
      <c r="AY4" s="202">
        <v>2</v>
      </c>
      <c r="AZ4" s="202">
        <v>3</v>
      </c>
      <c r="BA4" s="202">
        <v>1</v>
      </c>
      <c r="BB4" s="202">
        <v>3</v>
      </c>
      <c r="BC4" s="202">
        <v>1</v>
      </c>
      <c r="BD4" s="202">
        <v>3</v>
      </c>
      <c r="BE4" s="202">
        <v>1</v>
      </c>
      <c r="BF4" s="202">
        <v>3</v>
      </c>
      <c r="BG4" s="202">
        <v>1</v>
      </c>
      <c r="BH4" s="202">
        <v>3</v>
      </c>
      <c r="BI4" s="202">
        <v>1</v>
      </c>
      <c r="BJ4" s="202">
        <v>2</v>
      </c>
      <c r="BK4" s="202">
        <v>3</v>
      </c>
      <c r="BL4" s="202">
        <v>3</v>
      </c>
      <c r="BM4" s="202">
        <v>3</v>
      </c>
    </row>
    <row r="5" spans="1:69" s="203" customFormat="1" ht="13" x14ac:dyDescent="0.3">
      <c r="B5" s="203" t="s">
        <v>1021</v>
      </c>
      <c r="C5" s="203" t="s">
        <v>1125</v>
      </c>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203" t="s">
        <v>1022</v>
      </c>
      <c r="BO5" s="203" t="s">
        <v>1023</v>
      </c>
      <c r="BP5" s="203" t="s">
        <v>1024</v>
      </c>
      <c r="BQ5" s="203" t="s">
        <v>1025</v>
      </c>
    </row>
    <row r="6" spans="1:69" x14ac:dyDescent="0.25">
      <c r="A6" t="s">
        <v>1026</v>
      </c>
      <c r="B6" s="82" t="s">
        <v>371</v>
      </c>
      <c r="C6" s="85" t="s">
        <v>370</v>
      </c>
      <c r="D6" s="415">
        <v>18029776</v>
      </c>
      <c r="E6" s="415">
        <v>0</v>
      </c>
      <c r="F6" s="415">
        <v>18029776</v>
      </c>
      <c r="G6" s="415">
        <v>0</v>
      </c>
      <c r="H6" s="415">
        <v>0</v>
      </c>
      <c r="I6" s="415">
        <v>0</v>
      </c>
      <c r="J6" s="415">
        <v>-207478</v>
      </c>
      <c r="K6" s="415">
        <v>0</v>
      </c>
      <c r="L6" s="415">
        <v>-207478</v>
      </c>
      <c r="M6" s="415">
        <v>0</v>
      </c>
      <c r="N6" s="415">
        <v>0</v>
      </c>
      <c r="O6" s="415">
        <v>0</v>
      </c>
      <c r="P6" s="415">
        <v>-18054.189999999999</v>
      </c>
      <c r="Q6" s="415">
        <v>0</v>
      </c>
      <c r="R6" s="415">
        <v>-18054.189999999999</v>
      </c>
      <c r="S6" s="415">
        <v>624085</v>
      </c>
      <c r="T6" s="415">
        <v>0</v>
      </c>
      <c r="U6" s="415">
        <v>624085</v>
      </c>
      <c r="V6" s="415">
        <v>0</v>
      </c>
      <c r="W6" s="415">
        <v>0</v>
      </c>
      <c r="X6" s="415">
        <v>0</v>
      </c>
      <c r="Y6" s="415">
        <v>0</v>
      </c>
      <c r="Z6" s="415">
        <v>0</v>
      </c>
      <c r="AA6" s="415">
        <v>0</v>
      </c>
      <c r="AB6" s="415">
        <v>-828941.36</v>
      </c>
      <c r="AC6" s="415">
        <v>0</v>
      </c>
      <c r="AD6" s="415">
        <v>-828941.36</v>
      </c>
      <c r="AE6" s="415">
        <v>17806865.449999999</v>
      </c>
      <c r="AF6" s="415">
        <v>0</v>
      </c>
      <c r="AG6" s="415">
        <v>17806865.449999999</v>
      </c>
      <c r="AH6" s="415">
        <v>0</v>
      </c>
      <c r="AI6" s="415">
        <v>0</v>
      </c>
      <c r="AJ6" s="415">
        <v>0</v>
      </c>
      <c r="AK6" s="415">
        <v>0</v>
      </c>
      <c r="AL6" s="415">
        <v>0</v>
      </c>
      <c r="AM6" s="415">
        <v>0</v>
      </c>
      <c r="AN6" s="415">
        <v>0</v>
      </c>
      <c r="AO6" s="415">
        <v>0</v>
      </c>
      <c r="AP6" s="415">
        <v>0</v>
      </c>
      <c r="AQ6" s="415">
        <v>0</v>
      </c>
      <c r="AR6" s="415">
        <v>0</v>
      </c>
      <c r="AS6" s="415">
        <v>0</v>
      </c>
      <c r="AT6" s="415">
        <v>0</v>
      </c>
      <c r="AU6" s="415">
        <v>0</v>
      </c>
      <c r="AV6" s="415">
        <v>0</v>
      </c>
      <c r="AW6" s="415">
        <v>0</v>
      </c>
      <c r="AX6" s="415">
        <v>0</v>
      </c>
      <c r="AY6" s="415">
        <v>0</v>
      </c>
      <c r="AZ6" s="415">
        <v>0</v>
      </c>
      <c r="BA6" s="415">
        <v>0</v>
      </c>
      <c r="BB6" s="415">
        <v>0</v>
      </c>
      <c r="BC6" s="415">
        <v>0</v>
      </c>
      <c r="BD6" s="415">
        <v>0</v>
      </c>
      <c r="BE6" s="415">
        <v>0</v>
      </c>
      <c r="BF6" s="415">
        <v>0</v>
      </c>
      <c r="BG6" s="415">
        <v>0</v>
      </c>
      <c r="BH6" s="415">
        <v>0</v>
      </c>
      <c r="BI6" s="415">
        <v>0</v>
      </c>
      <c r="BJ6" s="415">
        <v>0</v>
      </c>
      <c r="BK6" s="415">
        <v>0</v>
      </c>
      <c r="BL6" s="415">
        <v>337135</v>
      </c>
      <c r="BM6" s="415">
        <v>-178602</v>
      </c>
      <c r="BN6" t="s">
        <v>370</v>
      </c>
      <c r="BO6" t="s">
        <v>1027</v>
      </c>
      <c r="BP6" t="s">
        <v>1028</v>
      </c>
      <c r="BQ6" s="84" t="s">
        <v>1029</v>
      </c>
    </row>
    <row r="7" spans="1:69" x14ac:dyDescent="0.25">
      <c r="A7" t="s">
        <v>1026</v>
      </c>
      <c r="B7" s="82" t="s">
        <v>373</v>
      </c>
      <c r="C7" s="85" t="s">
        <v>372</v>
      </c>
      <c r="D7" s="415">
        <v>28541162</v>
      </c>
      <c r="E7" s="415">
        <v>0</v>
      </c>
      <c r="F7" s="415">
        <v>28541162</v>
      </c>
      <c r="G7" s="415">
        <v>0</v>
      </c>
      <c r="H7" s="415">
        <v>0</v>
      </c>
      <c r="I7" s="415">
        <v>0</v>
      </c>
      <c r="J7" s="415">
        <v>-224274</v>
      </c>
      <c r="K7" s="415">
        <v>0</v>
      </c>
      <c r="L7" s="415">
        <v>-224274</v>
      </c>
      <c r="M7" s="415">
        <v>0</v>
      </c>
      <c r="N7" s="415">
        <v>0</v>
      </c>
      <c r="O7" s="415">
        <v>0</v>
      </c>
      <c r="P7" s="415">
        <v>-266139</v>
      </c>
      <c r="Q7" s="415">
        <v>0</v>
      </c>
      <c r="R7" s="415">
        <v>-266139</v>
      </c>
      <c r="S7" s="415">
        <v>184362</v>
      </c>
      <c r="T7" s="415">
        <v>0</v>
      </c>
      <c r="U7" s="415">
        <v>184362</v>
      </c>
      <c r="V7" s="415">
        <v>100179</v>
      </c>
      <c r="W7" s="415">
        <v>0</v>
      </c>
      <c r="X7" s="415">
        <v>100179</v>
      </c>
      <c r="Y7" s="415">
        <v>-158047</v>
      </c>
      <c r="Z7" s="415">
        <v>0</v>
      </c>
      <c r="AA7" s="415">
        <v>-158047</v>
      </c>
      <c r="AB7" s="415">
        <v>-900950</v>
      </c>
      <c r="AC7" s="415">
        <v>0</v>
      </c>
      <c r="AD7" s="415">
        <v>-900950</v>
      </c>
      <c r="AE7" s="415">
        <v>27500567</v>
      </c>
      <c r="AF7" s="415">
        <v>0</v>
      </c>
      <c r="AG7" s="415">
        <v>27500567</v>
      </c>
      <c r="AH7" s="415">
        <v>0</v>
      </c>
      <c r="AI7" s="415">
        <v>0</v>
      </c>
      <c r="AJ7" s="415">
        <v>511299</v>
      </c>
      <c r="AK7" s="415">
        <v>0</v>
      </c>
      <c r="AL7" s="415">
        <v>511299</v>
      </c>
      <c r="AM7" s="415">
        <v>0</v>
      </c>
      <c r="AN7" s="415">
        <v>0</v>
      </c>
      <c r="AO7" s="415">
        <v>0</v>
      </c>
      <c r="AP7" s="415">
        <v>0</v>
      </c>
      <c r="AQ7" s="415">
        <v>0</v>
      </c>
      <c r="AR7" s="415">
        <v>0</v>
      </c>
      <c r="AS7" s="415">
        <v>0</v>
      </c>
      <c r="AT7" s="415">
        <v>0</v>
      </c>
      <c r="AU7" s="415">
        <v>0</v>
      </c>
      <c r="AV7" s="415">
        <v>0</v>
      </c>
      <c r="AW7" s="415">
        <v>0</v>
      </c>
      <c r="AX7" s="415">
        <v>0</v>
      </c>
      <c r="AY7" s="415">
        <v>0</v>
      </c>
      <c r="AZ7" s="415">
        <v>0</v>
      </c>
      <c r="BA7" s="415">
        <v>0</v>
      </c>
      <c r="BB7" s="415">
        <v>0</v>
      </c>
      <c r="BC7" s="415">
        <v>0</v>
      </c>
      <c r="BD7" s="415">
        <v>0</v>
      </c>
      <c r="BE7" s="415">
        <v>0</v>
      </c>
      <c r="BF7" s="415">
        <v>0</v>
      </c>
      <c r="BG7" s="415">
        <v>0</v>
      </c>
      <c r="BH7" s="415">
        <v>0</v>
      </c>
      <c r="BI7" s="415">
        <v>0</v>
      </c>
      <c r="BJ7" s="415">
        <v>0</v>
      </c>
      <c r="BK7" s="415">
        <v>0</v>
      </c>
      <c r="BL7" s="415">
        <v>569430</v>
      </c>
      <c r="BM7" s="415">
        <v>-111370</v>
      </c>
      <c r="BN7" t="s">
        <v>372</v>
      </c>
      <c r="BO7" t="s">
        <v>1030</v>
      </c>
      <c r="BP7" t="s">
        <v>1028</v>
      </c>
      <c r="BQ7" s="84" t="s">
        <v>1029</v>
      </c>
    </row>
    <row r="8" spans="1:69" x14ac:dyDescent="0.25">
      <c r="A8" t="s">
        <v>1026</v>
      </c>
      <c r="B8" s="82" t="s">
        <v>375</v>
      </c>
      <c r="C8" s="85" t="s">
        <v>374</v>
      </c>
      <c r="D8" s="415">
        <v>32099087</v>
      </c>
      <c r="E8" s="415">
        <v>0</v>
      </c>
      <c r="F8" s="415">
        <v>32099087</v>
      </c>
      <c r="G8" s="415">
        <v>0</v>
      </c>
      <c r="H8" s="415">
        <v>0</v>
      </c>
      <c r="I8" s="415">
        <v>0</v>
      </c>
      <c r="J8" s="415">
        <v>-242988</v>
      </c>
      <c r="K8" s="415">
        <v>0</v>
      </c>
      <c r="L8" s="415">
        <v>-242988</v>
      </c>
      <c r="M8" s="415">
        <v>0</v>
      </c>
      <c r="N8" s="415">
        <v>0</v>
      </c>
      <c r="O8" s="415">
        <v>0</v>
      </c>
      <c r="P8" s="415">
        <v>-148007</v>
      </c>
      <c r="Q8" s="415">
        <v>0</v>
      </c>
      <c r="R8" s="415">
        <v>-148007</v>
      </c>
      <c r="S8" s="415">
        <v>78967</v>
      </c>
      <c r="T8" s="415">
        <v>0</v>
      </c>
      <c r="U8" s="415">
        <v>78967</v>
      </c>
      <c r="V8" s="415">
        <v>0</v>
      </c>
      <c r="W8" s="415">
        <v>0</v>
      </c>
      <c r="X8" s="415">
        <v>0</v>
      </c>
      <c r="Y8" s="415">
        <v>-30767</v>
      </c>
      <c r="Z8" s="415">
        <v>0</v>
      </c>
      <c r="AA8" s="415">
        <v>-30767</v>
      </c>
      <c r="AB8" s="415">
        <v>-1666700</v>
      </c>
      <c r="AC8" s="415">
        <v>0</v>
      </c>
      <c r="AD8" s="415">
        <v>-1666700</v>
      </c>
      <c r="AE8" s="415">
        <v>30332580</v>
      </c>
      <c r="AF8" s="415">
        <v>0</v>
      </c>
      <c r="AG8" s="415">
        <v>30332580</v>
      </c>
      <c r="AH8" s="415">
        <v>0</v>
      </c>
      <c r="AI8" s="415">
        <v>0</v>
      </c>
      <c r="AJ8" s="415">
        <v>11735</v>
      </c>
      <c r="AK8" s="415">
        <v>0</v>
      </c>
      <c r="AL8" s="415">
        <v>11735</v>
      </c>
      <c r="AM8" s="415">
        <v>0</v>
      </c>
      <c r="AN8" s="415">
        <v>0</v>
      </c>
      <c r="AO8" s="415">
        <v>0</v>
      </c>
      <c r="AP8" s="415">
        <v>0</v>
      </c>
      <c r="AQ8" s="415">
        <v>0</v>
      </c>
      <c r="AR8" s="415">
        <v>0</v>
      </c>
      <c r="AS8" s="415">
        <v>0</v>
      </c>
      <c r="AT8" s="415">
        <v>0</v>
      </c>
      <c r="AU8" s="415">
        <v>0</v>
      </c>
      <c r="AV8" s="415">
        <v>0</v>
      </c>
      <c r="AW8" s="415">
        <v>0</v>
      </c>
      <c r="AX8" s="415">
        <v>0</v>
      </c>
      <c r="AY8" s="415">
        <v>0</v>
      </c>
      <c r="AZ8" s="415">
        <v>0</v>
      </c>
      <c r="BA8" s="415">
        <v>0</v>
      </c>
      <c r="BB8" s="415">
        <v>0</v>
      </c>
      <c r="BC8" s="415">
        <v>0</v>
      </c>
      <c r="BD8" s="415">
        <v>0</v>
      </c>
      <c r="BE8" s="415">
        <v>0</v>
      </c>
      <c r="BF8" s="415">
        <v>0</v>
      </c>
      <c r="BG8" s="415">
        <v>0</v>
      </c>
      <c r="BH8" s="415">
        <v>0</v>
      </c>
      <c r="BI8" s="415">
        <v>0</v>
      </c>
      <c r="BJ8" s="415">
        <v>0</v>
      </c>
      <c r="BK8" s="415">
        <v>0</v>
      </c>
      <c r="BL8" s="415">
        <v>443720</v>
      </c>
      <c r="BM8" s="415">
        <v>-1294035</v>
      </c>
      <c r="BN8" t="s">
        <v>374</v>
      </c>
      <c r="BO8" t="s">
        <v>1031</v>
      </c>
      <c r="BP8" t="s">
        <v>1032</v>
      </c>
      <c r="BQ8" s="84" t="s">
        <v>1029</v>
      </c>
    </row>
    <row r="9" spans="1:69" x14ac:dyDescent="0.25">
      <c r="A9" t="s">
        <v>1026</v>
      </c>
      <c r="B9" s="82" t="s">
        <v>377</v>
      </c>
      <c r="C9" s="85" t="s">
        <v>376</v>
      </c>
      <c r="D9" s="415">
        <v>38352785</v>
      </c>
      <c r="E9" s="415">
        <v>0</v>
      </c>
      <c r="F9" s="415">
        <v>38352785</v>
      </c>
      <c r="G9" s="415">
        <v>0</v>
      </c>
      <c r="H9" s="415">
        <v>0</v>
      </c>
      <c r="I9" s="415">
        <v>0</v>
      </c>
      <c r="J9" s="415">
        <v>-143970</v>
      </c>
      <c r="K9" s="415">
        <v>0</v>
      </c>
      <c r="L9" s="415">
        <v>-143970</v>
      </c>
      <c r="M9" s="415">
        <v>-8447</v>
      </c>
      <c r="N9" s="415">
        <v>0</v>
      </c>
      <c r="O9" s="415">
        <v>-8447</v>
      </c>
      <c r="P9" s="415">
        <v>-800970</v>
      </c>
      <c r="Q9" s="415">
        <v>0</v>
      </c>
      <c r="R9" s="415">
        <v>-800970</v>
      </c>
      <c r="S9" s="415">
        <v>296236</v>
      </c>
      <c r="T9" s="415">
        <v>0</v>
      </c>
      <c r="U9" s="415">
        <v>296236</v>
      </c>
      <c r="V9" s="415">
        <v>0</v>
      </c>
      <c r="W9" s="415">
        <v>0</v>
      </c>
      <c r="X9" s="415">
        <v>0</v>
      </c>
      <c r="Y9" s="415">
        <v>-407236</v>
      </c>
      <c r="Z9" s="415">
        <v>0</v>
      </c>
      <c r="AA9" s="415">
        <v>-407236</v>
      </c>
      <c r="AB9" s="415">
        <v>-1097000</v>
      </c>
      <c r="AC9" s="415">
        <v>0</v>
      </c>
      <c r="AD9" s="415">
        <v>-1097000</v>
      </c>
      <c r="AE9" s="415">
        <v>36335368</v>
      </c>
      <c r="AF9" s="415">
        <v>0</v>
      </c>
      <c r="AG9" s="415">
        <v>36335368</v>
      </c>
      <c r="AH9" s="415">
        <v>0</v>
      </c>
      <c r="AI9" s="415">
        <v>0</v>
      </c>
      <c r="AJ9" s="415">
        <v>0</v>
      </c>
      <c r="AK9" s="415">
        <v>0</v>
      </c>
      <c r="AL9" s="415">
        <v>0</v>
      </c>
      <c r="AM9" s="415">
        <v>0</v>
      </c>
      <c r="AN9" s="415">
        <v>0</v>
      </c>
      <c r="AO9" s="415">
        <v>0</v>
      </c>
      <c r="AP9" s="415">
        <v>0</v>
      </c>
      <c r="AQ9" s="415">
        <v>0</v>
      </c>
      <c r="AR9" s="415">
        <v>0</v>
      </c>
      <c r="AS9" s="415">
        <v>0</v>
      </c>
      <c r="AT9" s="415">
        <v>0</v>
      </c>
      <c r="AU9" s="415">
        <v>0</v>
      </c>
      <c r="AV9" s="415">
        <v>0</v>
      </c>
      <c r="AW9" s="415">
        <v>0</v>
      </c>
      <c r="AX9" s="415">
        <v>0</v>
      </c>
      <c r="AY9" s="415">
        <v>0</v>
      </c>
      <c r="AZ9" s="415">
        <v>0</v>
      </c>
      <c r="BA9" s="415">
        <v>0</v>
      </c>
      <c r="BB9" s="415">
        <v>0</v>
      </c>
      <c r="BC9" s="415">
        <v>0</v>
      </c>
      <c r="BD9" s="415">
        <v>0</v>
      </c>
      <c r="BE9" s="415">
        <v>0</v>
      </c>
      <c r="BF9" s="415">
        <v>0</v>
      </c>
      <c r="BG9" s="415">
        <v>0</v>
      </c>
      <c r="BH9" s="415">
        <v>0</v>
      </c>
      <c r="BI9" s="415">
        <v>0</v>
      </c>
      <c r="BJ9" s="415">
        <v>0</v>
      </c>
      <c r="BK9" s="415">
        <v>0</v>
      </c>
      <c r="BL9" s="415">
        <v>1712002</v>
      </c>
      <c r="BM9" s="415">
        <v>-444344</v>
      </c>
      <c r="BN9" t="s">
        <v>376</v>
      </c>
      <c r="BO9" t="s">
        <v>1027</v>
      </c>
      <c r="BP9" t="s">
        <v>1028</v>
      </c>
      <c r="BQ9" s="84" t="s">
        <v>1029</v>
      </c>
    </row>
    <row r="10" spans="1:69" x14ac:dyDescent="0.25">
      <c r="A10" t="s">
        <v>1026</v>
      </c>
      <c r="B10" s="82" t="s">
        <v>379</v>
      </c>
      <c r="C10" s="85" t="s">
        <v>378</v>
      </c>
      <c r="D10" s="415">
        <v>37810194</v>
      </c>
      <c r="E10" s="415">
        <v>0</v>
      </c>
      <c r="F10" s="415">
        <v>37810194</v>
      </c>
      <c r="G10" s="415">
        <v>0</v>
      </c>
      <c r="H10" s="415">
        <v>0</v>
      </c>
      <c r="I10" s="415">
        <v>0</v>
      </c>
      <c r="J10" s="415">
        <v>-160724</v>
      </c>
      <c r="K10" s="415">
        <v>0</v>
      </c>
      <c r="L10" s="415">
        <v>-160724</v>
      </c>
      <c r="M10" s="415">
        <v>0</v>
      </c>
      <c r="N10" s="415">
        <v>0</v>
      </c>
      <c r="O10" s="415">
        <v>0</v>
      </c>
      <c r="P10" s="415">
        <v>-304488</v>
      </c>
      <c r="Q10" s="415">
        <v>0</v>
      </c>
      <c r="R10" s="415">
        <v>-304488</v>
      </c>
      <c r="S10" s="415">
        <v>381717</v>
      </c>
      <c r="T10" s="415">
        <v>0</v>
      </c>
      <c r="U10" s="415">
        <v>381717</v>
      </c>
      <c r="V10" s="415">
        <v>273982</v>
      </c>
      <c r="W10" s="415">
        <v>0</v>
      </c>
      <c r="X10" s="415">
        <v>273982</v>
      </c>
      <c r="Y10" s="415">
        <v>-205735</v>
      </c>
      <c r="Z10" s="415">
        <v>0</v>
      </c>
      <c r="AA10" s="415">
        <v>-205735</v>
      </c>
      <c r="AB10" s="415">
        <v>-1889000</v>
      </c>
      <c r="AC10" s="415">
        <v>0</v>
      </c>
      <c r="AD10" s="415">
        <v>-1889000</v>
      </c>
      <c r="AE10" s="415">
        <v>36066670</v>
      </c>
      <c r="AF10" s="415">
        <v>0</v>
      </c>
      <c r="AG10" s="415">
        <v>36066670</v>
      </c>
      <c r="AH10" s="415">
        <v>0</v>
      </c>
      <c r="AI10" s="415">
        <v>0</v>
      </c>
      <c r="AJ10" s="415">
        <v>23222</v>
      </c>
      <c r="AK10" s="415">
        <v>0</v>
      </c>
      <c r="AL10" s="415">
        <v>23222</v>
      </c>
      <c r="AM10" s="415">
        <v>0</v>
      </c>
      <c r="AN10" s="415">
        <v>0</v>
      </c>
      <c r="AO10" s="415">
        <v>0</v>
      </c>
      <c r="AP10" s="415">
        <v>0</v>
      </c>
      <c r="AQ10" s="415">
        <v>0</v>
      </c>
      <c r="AR10" s="415">
        <v>0</v>
      </c>
      <c r="AS10" s="415">
        <v>0</v>
      </c>
      <c r="AT10" s="415">
        <v>0</v>
      </c>
      <c r="AU10" s="415">
        <v>0</v>
      </c>
      <c r="AV10" s="415">
        <v>0</v>
      </c>
      <c r="AW10" s="415">
        <v>0</v>
      </c>
      <c r="AX10" s="415">
        <v>0</v>
      </c>
      <c r="AY10" s="415">
        <v>0</v>
      </c>
      <c r="AZ10" s="415">
        <v>0</v>
      </c>
      <c r="BA10" s="415">
        <v>0</v>
      </c>
      <c r="BB10" s="415">
        <v>0</v>
      </c>
      <c r="BC10" s="415">
        <v>0</v>
      </c>
      <c r="BD10" s="415">
        <v>0</v>
      </c>
      <c r="BE10" s="415">
        <v>0</v>
      </c>
      <c r="BF10" s="415">
        <v>0</v>
      </c>
      <c r="BG10" s="415">
        <v>0</v>
      </c>
      <c r="BH10" s="415">
        <v>0</v>
      </c>
      <c r="BI10" s="415">
        <v>0</v>
      </c>
      <c r="BJ10" s="415">
        <v>0</v>
      </c>
      <c r="BK10" s="415">
        <v>0</v>
      </c>
      <c r="BL10" s="415">
        <v>1389353</v>
      </c>
      <c r="BM10" s="415">
        <v>-288785</v>
      </c>
      <c r="BN10" t="s">
        <v>378</v>
      </c>
      <c r="BO10" t="s">
        <v>1033</v>
      </c>
      <c r="BP10" t="s">
        <v>1034</v>
      </c>
      <c r="BQ10" s="84" t="s">
        <v>1029</v>
      </c>
    </row>
    <row r="11" spans="1:69" x14ac:dyDescent="0.25">
      <c r="A11" t="s">
        <v>1026</v>
      </c>
      <c r="B11" s="82" t="s">
        <v>381</v>
      </c>
      <c r="C11" s="85" t="s">
        <v>380</v>
      </c>
      <c r="D11" s="415">
        <v>52498381</v>
      </c>
      <c r="E11" s="415">
        <v>0</v>
      </c>
      <c r="F11" s="415">
        <v>52498381</v>
      </c>
      <c r="G11" s="415">
        <v>0</v>
      </c>
      <c r="H11" s="415">
        <v>0</v>
      </c>
      <c r="I11" s="415">
        <v>0</v>
      </c>
      <c r="J11" s="415">
        <v>-302955</v>
      </c>
      <c r="K11" s="415">
        <v>0</v>
      </c>
      <c r="L11" s="415">
        <v>-302955</v>
      </c>
      <c r="M11" s="415">
        <v>0</v>
      </c>
      <c r="N11" s="415">
        <v>0</v>
      </c>
      <c r="O11" s="415">
        <v>0</v>
      </c>
      <c r="P11" s="415">
        <v>-364861</v>
      </c>
      <c r="Q11" s="415">
        <v>0</v>
      </c>
      <c r="R11" s="415">
        <v>-364861</v>
      </c>
      <c r="S11" s="415">
        <v>6197</v>
      </c>
      <c r="T11" s="415">
        <v>0</v>
      </c>
      <c r="U11" s="415">
        <v>6197</v>
      </c>
      <c r="V11" s="415">
        <v>339822</v>
      </c>
      <c r="W11" s="415">
        <v>0</v>
      </c>
      <c r="X11" s="415">
        <v>339822</v>
      </c>
      <c r="Y11" s="415">
        <v>88059</v>
      </c>
      <c r="Z11" s="415">
        <v>0</v>
      </c>
      <c r="AA11" s="415">
        <v>88059</v>
      </c>
      <c r="AB11" s="415">
        <v>-2178335</v>
      </c>
      <c r="AC11" s="415">
        <v>0</v>
      </c>
      <c r="AD11" s="415">
        <v>-2178335</v>
      </c>
      <c r="AE11" s="415">
        <v>50389263</v>
      </c>
      <c r="AF11" s="415">
        <v>0</v>
      </c>
      <c r="AG11" s="415">
        <v>50389263</v>
      </c>
      <c r="AH11" s="415">
        <v>0</v>
      </c>
      <c r="AI11" s="415">
        <v>0</v>
      </c>
      <c r="AJ11" s="415">
        <v>98692</v>
      </c>
      <c r="AK11" s="415">
        <v>0</v>
      </c>
      <c r="AL11" s="415">
        <v>98692</v>
      </c>
      <c r="AM11" s="415">
        <v>0</v>
      </c>
      <c r="AN11" s="415">
        <v>0</v>
      </c>
      <c r="AO11" s="415">
        <v>0</v>
      </c>
      <c r="AP11" s="415">
        <v>0</v>
      </c>
      <c r="AQ11" s="415">
        <v>0</v>
      </c>
      <c r="AR11" s="415">
        <v>0</v>
      </c>
      <c r="AS11" s="415">
        <v>0</v>
      </c>
      <c r="AT11" s="415">
        <v>0</v>
      </c>
      <c r="AU11" s="415">
        <v>0</v>
      </c>
      <c r="AV11" s="415">
        <v>0</v>
      </c>
      <c r="AW11" s="415">
        <v>0</v>
      </c>
      <c r="AX11" s="415">
        <v>0</v>
      </c>
      <c r="AY11" s="415">
        <v>0</v>
      </c>
      <c r="AZ11" s="415">
        <v>0</v>
      </c>
      <c r="BA11" s="415">
        <v>0</v>
      </c>
      <c r="BB11" s="415">
        <v>0</v>
      </c>
      <c r="BC11" s="415">
        <v>0</v>
      </c>
      <c r="BD11" s="415">
        <v>0</v>
      </c>
      <c r="BE11" s="415">
        <v>0</v>
      </c>
      <c r="BF11" s="415">
        <v>0</v>
      </c>
      <c r="BG11" s="415">
        <v>0</v>
      </c>
      <c r="BH11" s="415">
        <v>0</v>
      </c>
      <c r="BI11" s="415">
        <v>0</v>
      </c>
      <c r="BJ11" s="415">
        <v>0</v>
      </c>
      <c r="BK11" s="415">
        <v>0</v>
      </c>
      <c r="BL11" s="415">
        <v>1410039</v>
      </c>
      <c r="BM11" s="415">
        <v>-157638</v>
      </c>
      <c r="BN11" t="s">
        <v>380</v>
      </c>
      <c r="BO11" t="s">
        <v>1035</v>
      </c>
      <c r="BP11" t="s">
        <v>1036</v>
      </c>
      <c r="BQ11" s="84" t="s">
        <v>1029</v>
      </c>
    </row>
    <row r="12" spans="1:69" x14ac:dyDescent="0.25">
      <c r="A12" t="s">
        <v>1037</v>
      </c>
      <c r="B12" s="82" t="s">
        <v>383</v>
      </c>
      <c r="C12" s="85" t="s">
        <v>382</v>
      </c>
      <c r="D12" s="415">
        <v>51567055</v>
      </c>
      <c r="E12" s="415">
        <v>736427</v>
      </c>
      <c r="F12" s="415">
        <v>52303482</v>
      </c>
      <c r="G12" s="415">
        <v>0</v>
      </c>
      <c r="H12" s="415">
        <v>0</v>
      </c>
      <c r="I12" s="415">
        <v>0</v>
      </c>
      <c r="J12" s="415">
        <v>0</v>
      </c>
      <c r="K12" s="415">
        <v>0</v>
      </c>
      <c r="L12" s="415">
        <v>0</v>
      </c>
      <c r="M12" s="415">
        <v>-206193</v>
      </c>
      <c r="N12" s="415">
        <v>0</v>
      </c>
      <c r="O12" s="415">
        <v>-206193</v>
      </c>
      <c r="P12" s="415">
        <v>-133858</v>
      </c>
      <c r="Q12" s="415">
        <v>0</v>
      </c>
      <c r="R12" s="415">
        <v>-133858</v>
      </c>
      <c r="S12" s="415">
        <v>0</v>
      </c>
      <c r="T12" s="415">
        <v>0</v>
      </c>
      <c r="U12" s="415">
        <v>0</v>
      </c>
      <c r="V12" s="415">
        <v>0</v>
      </c>
      <c r="W12" s="415">
        <v>0</v>
      </c>
      <c r="X12" s="415">
        <v>0</v>
      </c>
      <c r="Y12" s="415">
        <v>-134494</v>
      </c>
      <c r="Z12" s="415">
        <v>0</v>
      </c>
      <c r="AA12" s="415">
        <v>-134494</v>
      </c>
      <c r="AB12" s="415">
        <v>4170315</v>
      </c>
      <c r="AC12" s="415">
        <v>0</v>
      </c>
      <c r="AD12" s="415">
        <v>4170315</v>
      </c>
      <c r="AE12" s="415">
        <v>55262825</v>
      </c>
      <c r="AF12" s="415">
        <v>736427</v>
      </c>
      <c r="AG12" s="415">
        <v>55999252</v>
      </c>
      <c r="AH12" s="415">
        <v>736427</v>
      </c>
      <c r="AI12" s="415">
        <v>736427</v>
      </c>
      <c r="AJ12" s="415">
        <v>231840</v>
      </c>
      <c r="AK12" s="415">
        <v>0</v>
      </c>
      <c r="AL12" s="415">
        <v>231840</v>
      </c>
      <c r="AM12" s="415">
        <v>0</v>
      </c>
      <c r="AN12" s="415">
        <v>0</v>
      </c>
      <c r="AO12" s="415">
        <v>0</v>
      </c>
      <c r="AP12" s="415">
        <v>0</v>
      </c>
      <c r="AQ12" s="415">
        <v>0</v>
      </c>
      <c r="AR12" s="415">
        <v>26252</v>
      </c>
      <c r="AS12" s="415">
        <v>26252</v>
      </c>
      <c r="AT12" s="415">
        <v>710175</v>
      </c>
      <c r="AU12" s="415">
        <v>0</v>
      </c>
      <c r="AV12" s="415">
        <v>0</v>
      </c>
      <c r="AW12" s="415">
        <v>0</v>
      </c>
      <c r="AX12" s="415">
        <v>0</v>
      </c>
      <c r="AY12" s="415">
        <v>491568</v>
      </c>
      <c r="AZ12" s="415">
        <v>491568</v>
      </c>
      <c r="BA12" s="415">
        <v>0</v>
      </c>
      <c r="BB12" s="415">
        <v>0</v>
      </c>
      <c r="BC12" s="415">
        <v>0</v>
      </c>
      <c r="BD12" s="415">
        <v>0</v>
      </c>
      <c r="BE12" s="415">
        <v>0</v>
      </c>
      <c r="BF12" s="415">
        <v>0</v>
      </c>
      <c r="BG12" s="415">
        <v>0</v>
      </c>
      <c r="BH12" s="415">
        <v>0</v>
      </c>
      <c r="BI12" s="415">
        <v>0</v>
      </c>
      <c r="BJ12" s="415">
        <v>491568</v>
      </c>
      <c r="BK12" s="415">
        <v>491568</v>
      </c>
      <c r="BL12" s="415">
        <v>317851</v>
      </c>
      <c r="BM12" s="415">
        <v>-539745</v>
      </c>
      <c r="BN12" t="s">
        <v>382</v>
      </c>
      <c r="BO12" t="s">
        <v>1038</v>
      </c>
      <c r="BP12" t="s">
        <v>1039</v>
      </c>
      <c r="BQ12" s="84" t="s">
        <v>1029</v>
      </c>
    </row>
    <row r="13" spans="1:69" x14ac:dyDescent="0.25">
      <c r="A13" t="s">
        <v>1026</v>
      </c>
      <c r="B13" s="82" t="s">
        <v>385</v>
      </c>
      <c r="C13" s="85" t="s">
        <v>384</v>
      </c>
      <c r="D13" s="415">
        <v>23528134</v>
      </c>
      <c r="E13" s="415">
        <v>8057</v>
      </c>
      <c r="F13" s="415">
        <v>23536191</v>
      </c>
      <c r="G13" s="415">
        <v>0</v>
      </c>
      <c r="H13" s="415">
        <v>0</v>
      </c>
      <c r="I13" s="415">
        <v>0</v>
      </c>
      <c r="J13" s="415">
        <v>-83205</v>
      </c>
      <c r="K13" s="415">
        <v>0</v>
      </c>
      <c r="L13" s="415">
        <v>-83205</v>
      </c>
      <c r="M13" s="415">
        <v>0</v>
      </c>
      <c r="N13" s="415">
        <v>0</v>
      </c>
      <c r="O13" s="415">
        <v>0</v>
      </c>
      <c r="P13" s="415">
        <v>-138681</v>
      </c>
      <c r="Q13" s="415">
        <v>0</v>
      </c>
      <c r="R13" s="415">
        <v>-138681</v>
      </c>
      <c r="S13" s="415">
        <v>73581</v>
      </c>
      <c r="T13" s="415">
        <v>0</v>
      </c>
      <c r="U13" s="415">
        <v>73581</v>
      </c>
      <c r="V13" s="415">
        <v>0</v>
      </c>
      <c r="W13" s="415">
        <v>0</v>
      </c>
      <c r="X13" s="415">
        <v>0</v>
      </c>
      <c r="Y13" s="415">
        <v>-255289</v>
      </c>
      <c r="Z13" s="415">
        <v>0</v>
      </c>
      <c r="AA13" s="415">
        <v>-255289</v>
      </c>
      <c r="AB13" s="415">
        <v>-991849</v>
      </c>
      <c r="AC13" s="415">
        <v>0</v>
      </c>
      <c r="AD13" s="415">
        <v>-991849</v>
      </c>
      <c r="AE13" s="415">
        <v>22215896</v>
      </c>
      <c r="AF13" s="415">
        <v>8057</v>
      </c>
      <c r="AG13" s="415">
        <v>22223953</v>
      </c>
      <c r="AH13" s="415">
        <v>8057</v>
      </c>
      <c r="AI13" s="415">
        <v>8057</v>
      </c>
      <c r="AJ13" s="415">
        <v>22065</v>
      </c>
      <c r="AK13" s="415">
        <v>0</v>
      </c>
      <c r="AL13" s="415">
        <v>22065</v>
      </c>
      <c r="AM13" s="415">
        <v>0</v>
      </c>
      <c r="AN13" s="415">
        <v>0</v>
      </c>
      <c r="AO13" s="415">
        <v>0</v>
      </c>
      <c r="AP13" s="415">
        <v>0</v>
      </c>
      <c r="AQ13" s="415">
        <v>0</v>
      </c>
      <c r="AR13" s="415">
        <v>0</v>
      </c>
      <c r="AS13" s="415">
        <v>0</v>
      </c>
      <c r="AT13" s="415">
        <v>8057</v>
      </c>
      <c r="AU13" s="415">
        <v>0</v>
      </c>
      <c r="AV13" s="415">
        <v>0</v>
      </c>
      <c r="AW13" s="415">
        <v>0</v>
      </c>
      <c r="AX13" s="415">
        <v>0</v>
      </c>
      <c r="AY13" s="415">
        <v>0</v>
      </c>
      <c r="AZ13" s="415">
        <v>0</v>
      </c>
      <c r="BA13" s="415">
        <v>0</v>
      </c>
      <c r="BB13" s="415">
        <v>0</v>
      </c>
      <c r="BC13" s="415">
        <v>0</v>
      </c>
      <c r="BD13" s="415">
        <v>0</v>
      </c>
      <c r="BE13" s="415">
        <v>0</v>
      </c>
      <c r="BF13" s="415">
        <v>0</v>
      </c>
      <c r="BG13" s="415">
        <v>0</v>
      </c>
      <c r="BH13" s="415">
        <v>0</v>
      </c>
      <c r="BI13" s="415">
        <v>0</v>
      </c>
      <c r="BJ13" s="415">
        <v>0</v>
      </c>
      <c r="BK13" s="415">
        <v>0</v>
      </c>
      <c r="BL13" s="415">
        <v>574209</v>
      </c>
      <c r="BM13" s="415">
        <v>-290564</v>
      </c>
      <c r="BN13" t="s">
        <v>384</v>
      </c>
      <c r="BO13" t="s">
        <v>1040</v>
      </c>
      <c r="BP13" t="s">
        <v>1028</v>
      </c>
      <c r="BQ13" s="84" t="s">
        <v>1029</v>
      </c>
    </row>
    <row r="14" spans="1:69" x14ac:dyDescent="0.25">
      <c r="A14" t="s">
        <v>1037</v>
      </c>
      <c r="B14" s="82" t="s">
        <v>387</v>
      </c>
      <c r="C14" s="85" t="s">
        <v>1041</v>
      </c>
      <c r="D14" s="415">
        <v>60195138</v>
      </c>
      <c r="E14" s="415">
        <v>0</v>
      </c>
      <c r="F14" s="415">
        <v>60195138</v>
      </c>
      <c r="G14" s="415">
        <v>0</v>
      </c>
      <c r="H14" s="415">
        <v>0</v>
      </c>
      <c r="I14" s="415">
        <v>0</v>
      </c>
      <c r="J14" s="415">
        <v>0</v>
      </c>
      <c r="K14" s="415">
        <v>0</v>
      </c>
      <c r="L14" s="415">
        <v>0</v>
      </c>
      <c r="M14" s="415">
        <v>-24769</v>
      </c>
      <c r="N14" s="415">
        <v>0</v>
      </c>
      <c r="O14" s="415">
        <v>-24769</v>
      </c>
      <c r="P14" s="415">
        <v>-415000</v>
      </c>
      <c r="Q14" s="415">
        <v>0</v>
      </c>
      <c r="R14" s="415">
        <v>-415000</v>
      </c>
      <c r="S14" s="415">
        <v>0</v>
      </c>
      <c r="T14" s="415">
        <v>0</v>
      </c>
      <c r="U14" s="415">
        <v>0</v>
      </c>
      <c r="V14" s="415">
        <v>0</v>
      </c>
      <c r="W14" s="415">
        <v>0</v>
      </c>
      <c r="X14" s="415">
        <v>0</v>
      </c>
      <c r="Y14" s="415">
        <v>167756.82999999999</v>
      </c>
      <c r="Z14" s="415">
        <v>0</v>
      </c>
      <c r="AA14" s="415">
        <v>167756.82999999999</v>
      </c>
      <c r="AB14" s="415">
        <v>1240743</v>
      </c>
      <c r="AC14" s="415">
        <v>0</v>
      </c>
      <c r="AD14" s="415">
        <v>1240743</v>
      </c>
      <c r="AE14" s="415">
        <v>61163868.829999998</v>
      </c>
      <c r="AF14" s="415">
        <v>0</v>
      </c>
      <c r="AG14" s="415">
        <v>61163868.829999998</v>
      </c>
      <c r="AH14" s="415">
        <v>0</v>
      </c>
      <c r="AI14" s="415">
        <v>0</v>
      </c>
      <c r="AJ14" s="415">
        <v>0</v>
      </c>
      <c r="AK14" s="415">
        <v>0</v>
      </c>
      <c r="AL14" s="415">
        <v>0</v>
      </c>
      <c r="AM14" s="415">
        <v>0</v>
      </c>
      <c r="AN14" s="415">
        <v>0</v>
      </c>
      <c r="AO14" s="415">
        <v>0</v>
      </c>
      <c r="AP14" s="415">
        <v>0</v>
      </c>
      <c r="AQ14" s="415">
        <v>0</v>
      </c>
      <c r="AR14" s="415">
        <v>0</v>
      </c>
      <c r="AS14" s="415">
        <v>0</v>
      </c>
      <c r="AT14" s="415">
        <v>0</v>
      </c>
      <c r="AU14" s="415">
        <v>0</v>
      </c>
      <c r="AV14" s="415">
        <v>0</v>
      </c>
      <c r="AW14" s="415">
        <v>0</v>
      </c>
      <c r="AX14" s="415">
        <v>0</v>
      </c>
      <c r="AY14" s="415">
        <v>0</v>
      </c>
      <c r="AZ14" s="415">
        <v>0</v>
      </c>
      <c r="BA14" s="415">
        <v>0</v>
      </c>
      <c r="BB14" s="415">
        <v>0</v>
      </c>
      <c r="BC14" s="415">
        <v>0</v>
      </c>
      <c r="BD14" s="415">
        <v>0</v>
      </c>
      <c r="BE14" s="415">
        <v>0</v>
      </c>
      <c r="BF14" s="415">
        <v>0</v>
      </c>
      <c r="BG14" s="415">
        <v>0</v>
      </c>
      <c r="BH14" s="415">
        <v>0</v>
      </c>
      <c r="BI14" s="415">
        <v>0</v>
      </c>
      <c r="BJ14" s="415">
        <v>0</v>
      </c>
      <c r="BK14" s="415">
        <v>0</v>
      </c>
      <c r="BL14" s="415">
        <v>8030718</v>
      </c>
      <c r="BM14" s="415">
        <v>-1424790</v>
      </c>
      <c r="BN14" t="s">
        <v>386</v>
      </c>
      <c r="BO14" t="s">
        <v>1042</v>
      </c>
      <c r="BP14" t="s">
        <v>1043</v>
      </c>
      <c r="BQ14" s="84" t="s">
        <v>1044</v>
      </c>
    </row>
    <row r="15" spans="1:69" x14ac:dyDescent="0.25">
      <c r="A15" t="s">
        <v>1026</v>
      </c>
      <c r="B15" s="82" t="s">
        <v>389</v>
      </c>
      <c r="C15" s="85" t="s">
        <v>388</v>
      </c>
      <c r="D15" s="415">
        <v>92351009</v>
      </c>
      <c r="E15" s="415">
        <v>16344875</v>
      </c>
      <c r="F15" s="415">
        <v>108695884</v>
      </c>
      <c r="G15" s="415">
        <v>0</v>
      </c>
      <c r="H15" s="415">
        <v>0</v>
      </c>
      <c r="I15" s="415">
        <v>0</v>
      </c>
      <c r="J15" s="415">
        <v>-62769.57</v>
      </c>
      <c r="K15" s="415">
        <v>0</v>
      </c>
      <c r="L15" s="415">
        <v>-62769.57</v>
      </c>
      <c r="M15" s="415">
        <v>0</v>
      </c>
      <c r="N15" s="415">
        <v>0</v>
      </c>
      <c r="O15" s="415">
        <v>0</v>
      </c>
      <c r="P15" s="415">
        <v>-1314119</v>
      </c>
      <c r="Q15" s="415">
        <v>-115227</v>
      </c>
      <c r="R15" s="415">
        <v>-1429346</v>
      </c>
      <c r="S15" s="415">
        <v>296716</v>
      </c>
      <c r="T15" s="415">
        <v>1352622</v>
      </c>
      <c r="U15" s="415">
        <v>1649338</v>
      </c>
      <c r="V15" s="415">
        <v>260524</v>
      </c>
      <c r="W15" s="415">
        <v>111320</v>
      </c>
      <c r="X15" s="415">
        <v>371844</v>
      </c>
      <c r="Y15" s="415">
        <v>252119</v>
      </c>
      <c r="Z15" s="415">
        <v>31636</v>
      </c>
      <c r="AA15" s="415">
        <v>283755</v>
      </c>
      <c r="AB15" s="415">
        <v>0</v>
      </c>
      <c r="AC15" s="415">
        <v>0</v>
      </c>
      <c r="AD15" s="415">
        <v>0</v>
      </c>
      <c r="AE15" s="415">
        <v>91846249</v>
      </c>
      <c r="AF15" s="415">
        <v>17725226</v>
      </c>
      <c r="AG15" s="415">
        <v>109571475</v>
      </c>
      <c r="AH15" s="415">
        <v>17725226</v>
      </c>
      <c r="AI15" s="415">
        <v>17725226</v>
      </c>
      <c r="AJ15" s="415">
        <v>0</v>
      </c>
      <c r="AK15" s="415">
        <v>0</v>
      </c>
      <c r="AL15" s="415">
        <v>0</v>
      </c>
      <c r="AM15" s="415">
        <v>0</v>
      </c>
      <c r="AN15" s="415">
        <v>0</v>
      </c>
      <c r="AO15" s="415">
        <v>0</v>
      </c>
      <c r="AP15" s="415">
        <v>-404610</v>
      </c>
      <c r="AQ15" s="415">
        <v>-404610</v>
      </c>
      <c r="AR15" s="415">
        <v>20716405</v>
      </c>
      <c r="AS15" s="415">
        <v>20716405</v>
      </c>
      <c r="AT15" s="415">
        <v>0</v>
      </c>
      <c r="AU15" s="415">
        <v>0</v>
      </c>
      <c r="AV15" s="415">
        <v>0</v>
      </c>
      <c r="AW15" s="415">
        <v>0</v>
      </c>
      <c r="AX15" s="415">
        <v>0</v>
      </c>
      <c r="AY15" s="415">
        <v>0</v>
      </c>
      <c r="AZ15" s="415">
        <v>0</v>
      </c>
      <c r="BA15" s="415">
        <v>0</v>
      </c>
      <c r="BB15" s="415">
        <v>0</v>
      </c>
      <c r="BC15" s="415">
        <v>0</v>
      </c>
      <c r="BD15" s="415">
        <v>0</v>
      </c>
      <c r="BE15" s="415">
        <v>0</v>
      </c>
      <c r="BF15" s="415">
        <v>0</v>
      </c>
      <c r="BG15" s="415">
        <v>0</v>
      </c>
      <c r="BH15" s="415">
        <v>0</v>
      </c>
      <c r="BI15" s="415">
        <v>0</v>
      </c>
      <c r="BJ15" s="415">
        <v>0</v>
      </c>
      <c r="BK15" s="415">
        <v>0</v>
      </c>
      <c r="BL15" s="415">
        <v>14243110</v>
      </c>
      <c r="BM15" s="415">
        <v>-6058752</v>
      </c>
      <c r="BN15" t="s">
        <v>388</v>
      </c>
      <c r="BO15" t="s">
        <v>1042</v>
      </c>
      <c r="BP15" t="s">
        <v>1043</v>
      </c>
      <c r="BQ15" s="84" t="s">
        <v>1044</v>
      </c>
    </row>
    <row r="16" spans="1:69" x14ac:dyDescent="0.25">
      <c r="A16" t="s">
        <v>1026</v>
      </c>
      <c r="B16" s="82" t="s">
        <v>391</v>
      </c>
      <c r="C16" s="85" t="s">
        <v>390</v>
      </c>
      <c r="D16" s="415">
        <v>53128998</v>
      </c>
      <c r="E16" s="415">
        <v>555312</v>
      </c>
      <c r="F16" s="415">
        <v>53684310</v>
      </c>
      <c r="G16" s="415">
        <v>0</v>
      </c>
      <c r="H16" s="415">
        <v>0</v>
      </c>
      <c r="I16" s="415">
        <v>0</v>
      </c>
      <c r="J16" s="415">
        <v>-650583</v>
      </c>
      <c r="K16" s="415">
        <v>0</v>
      </c>
      <c r="L16" s="415">
        <v>-650583</v>
      </c>
      <c r="M16" s="415">
        <v>0</v>
      </c>
      <c r="N16" s="415">
        <v>0</v>
      </c>
      <c r="O16" s="415">
        <v>0</v>
      </c>
      <c r="P16" s="415">
        <v>-593279</v>
      </c>
      <c r="Q16" s="415">
        <v>0</v>
      </c>
      <c r="R16" s="415">
        <v>-593279</v>
      </c>
      <c r="S16" s="415">
        <v>317005</v>
      </c>
      <c r="T16" s="415">
        <v>0</v>
      </c>
      <c r="U16" s="415">
        <v>317005</v>
      </c>
      <c r="V16" s="415">
        <v>601892</v>
      </c>
      <c r="W16" s="415">
        <v>0</v>
      </c>
      <c r="X16" s="415">
        <v>601892</v>
      </c>
      <c r="Y16" s="415">
        <v>0</v>
      </c>
      <c r="Z16" s="415">
        <v>0</v>
      </c>
      <c r="AA16" s="415">
        <v>0</v>
      </c>
      <c r="AB16" s="415">
        <v>-436308</v>
      </c>
      <c r="AC16" s="415">
        <v>0</v>
      </c>
      <c r="AD16" s="415">
        <v>-436308</v>
      </c>
      <c r="AE16" s="415">
        <v>53018308</v>
      </c>
      <c r="AF16" s="415">
        <v>555312</v>
      </c>
      <c r="AG16" s="415">
        <v>53573620</v>
      </c>
      <c r="AH16" s="415">
        <v>555312</v>
      </c>
      <c r="AI16" s="415">
        <v>555312</v>
      </c>
      <c r="AJ16" s="415">
        <v>49392</v>
      </c>
      <c r="AK16" s="415">
        <v>0</v>
      </c>
      <c r="AL16" s="415">
        <v>49392</v>
      </c>
      <c r="AM16" s="415">
        <v>0</v>
      </c>
      <c r="AN16" s="415">
        <v>0</v>
      </c>
      <c r="AO16" s="415">
        <v>0</v>
      </c>
      <c r="AP16" s="415">
        <v>5988</v>
      </c>
      <c r="AQ16" s="415">
        <v>5988</v>
      </c>
      <c r="AR16" s="415">
        <v>92985</v>
      </c>
      <c r="AS16" s="415">
        <v>92985</v>
      </c>
      <c r="AT16" s="415">
        <v>468315</v>
      </c>
      <c r="AU16" s="415">
        <v>0</v>
      </c>
      <c r="AV16" s="415">
        <v>0</v>
      </c>
      <c r="AW16" s="415">
        <v>0</v>
      </c>
      <c r="AX16" s="415">
        <v>0</v>
      </c>
      <c r="AY16" s="415">
        <v>167922</v>
      </c>
      <c r="AZ16" s="415">
        <v>167922</v>
      </c>
      <c r="BA16" s="415">
        <v>0</v>
      </c>
      <c r="BB16" s="415">
        <v>0</v>
      </c>
      <c r="BC16" s="415">
        <v>0</v>
      </c>
      <c r="BD16" s="415">
        <v>0</v>
      </c>
      <c r="BE16" s="415">
        <v>0</v>
      </c>
      <c r="BF16" s="415">
        <v>0</v>
      </c>
      <c r="BG16" s="415">
        <v>0</v>
      </c>
      <c r="BH16" s="415">
        <v>0</v>
      </c>
      <c r="BI16" s="415">
        <v>0</v>
      </c>
      <c r="BJ16" s="415">
        <v>167922</v>
      </c>
      <c r="BK16" s="415">
        <v>167922</v>
      </c>
      <c r="BL16" s="415">
        <v>1849548</v>
      </c>
      <c r="BM16" s="415">
        <v>-583669</v>
      </c>
      <c r="BN16" t="s">
        <v>390</v>
      </c>
      <c r="BO16" t="s">
        <v>1045</v>
      </c>
      <c r="BP16" t="s">
        <v>1046</v>
      </c>
      <c r="BQ16" s="84" t="s">
        <v>1047</v>
      </c>
    </row>
    <row r="17" spans="1:69" x14ac:dyDescent="0.25">
      <c r="A17" t="s">
        <v>1026</v>
      </c>
      <c r="B17" s="82" t="s">
        <v>393</v>
      </c>
      <c r="C17" s="85" t="s">
        <v>392</v>
      </c>
      <c r="D17" s="415">
        <v>21631217</v>
      </c>
      <c r="E17" s="415">
        <v>0</v>
      </c>
      <c r="F17" s="415">
        <v>21631217</v>
      </c>
      <c r="G17" s="415">
        <v>-12</v>
      </c>
      <c r="H17" s="415">
        <v>0</v>
      </c>
      <c r="I17" s="415">
        <v>-12</v>
      </c>
      <c r="J17" s="415">
        <v>-63075</v>
      </c>
      <c r="K17" s="415">
        <v>0</v>
      </c>
      <c r="L17" s="415">
        <v>-63075</v>
      </c>
      <c r="M17" s="415">
        <v>0</v>
      </c>
      <c r="N17" s="415">
        <v>0</v>
      </c>
      <c r="O17" s="415">
        <v>0</v>
      </c>
      <c r="P17" s="415">
        <v>56020</v>
      </c>
      <c r="Q17" s="415">
        <v>0</v>
      </c>
      <c r="R17" s="415">
        <v>56020</v>
      </c>
      <c r="S17" s="415">
        <v>0</v>
      </c>
      <c r="T17" s="415">
        <v>0</v>
      </c>
      <c r="U17" s="415">
        <v>0</v>
      </c>
      <c r="V17" s="415">
        <v>98608</v>
      </c>
      <c r="W17" s="415">
        <v>0</v>
      </c>
      <c r="X17" s="415">
        <v>98608</v>
      </c>
      <c r="Y17" s="415">
        <v>465040</v>
      </c>
      <c r="Z17" s="415">
        <v>0</v>
      </c>
      <c r="AA17" s="415">
        <v>465040</v>
      </c>
      <c r="AB17" s="415">
        <v>-391198</v>
      </c>
      <c r="AC17" s="415">
        <v>0</v>
      </c>
      <c r="AD17" s="415">
        <v>-391198</v>
      </c>
      <c r="AE17" s="415">
        <v>21859675</v>
      </c>
      <c r="AF17" s="415">
        <v>0</v>
      </c>
      <c r="AG17" s="415">
        <v>21859675</v>
      </c>
      <c r="AH17" s="415">
        <v>0</v>
      </c>
      <c r="AI17" s="415">
        <v>0</v>
      </c>
      <c r="AJ17" s="415">
        <v>117616</v>
      </c>
      <c r="AK17" s="415">
        <v>0</v>
      </c>
      <c r="AL17" s="415">
        <v>117616</v>
      </c>
      <c r="AM17" s="415">
        <v>0</v>
      </c>
      <c r="AN17" s="415">
        <v>0</v>
      </c>
      <c r="AO17" s="415">
        <v>0</v>
      </c>
      <c r="AP17" s="415">
        <v>0</v>
      </c>
      <c r="AQ17" s="415">
        <v>0</v>
      </c>
      <c r="AR17" s="415">
        <v>0</v>
      </c>
      <c r="AS17" s="415">
        <v>0</v>
      </c>
      <c r="AT17" s="415">
        <v>0</v>
      </c>
      <c r="AU17" s="415">
        <v>0</v>
      </c>
      <c r="AV17" s="415">
        <v>0</v>
      </c>
      <c r="AW17" s="415">
        <v>0</v>
      </c>
      <c r="AX17" s="415">
        <v>0</v>
      </c>
      <c r="AY17" s="415">
        <v>0</v>
      </c>
      <c r="AZ17" s="415">
        <v>0</v>
      </c>
      <c r="BA17" s="415">
        <v>0</v>
      </c>
      <c r="BB17" s="415">
        <v>0</v>
      </c>
      <c r="BC17" s="415">
        <v>0</v>
      </c>
      <c r="BD17" s="415">
        <v>0</v>
      </c>
      <c r="BE17" s="415">
        <v>0</v>
      </c>
      <c r="BF17" s="415">
        <v>0</v>
      </c>
      <c r="BG17" s="415">
        <v>0</v>
      </c>
      <c r="BH17" s="415">
        <v>0</v>
      </c>
      <c r="BI17" s="415">
        <v>0</v>
      </c>
      <c r="BJ17" s="415">
        <v>0</v>
      </c>
      <c r="BK17" s="415">
        <v>0</v>
      </c>
      <c r="BL17" s="415">
        <v>1794141</v>
      </c>
      <c r="BM17" s="415">
        <v>-2112410</v>
      </c>
      <c r="BN17" t="s">
        <v>392</v>
      </c>
      <c r="BO17" t="s">
        <v>1030</v>
      </c>
      <c r="BP17" t="s">
        <v>1028</v>
      </c>
      <c r="BQ17" s="84" t="s">
        <v>1029</v>
      </c>
    </row>
    <row r="18" spans="1:69" x14ac:dyDescent="0.25">
      <c r="A18" t="s">
        <v>1026</v>
      </c>
      <c r="B18" s="82" t="s">
        <v>395</v>
      </c>
      <c r="C18" s="85" t="s">
        <v>394</v>
      </c>
      <c r="D18" s="415">
        <v>81790544</v>
      </c>
      <c r="E18" s="415">
        <v>0</v>
      </c>
      <c r="F18" s="415">
        <v>81790544</v>
      </c>
      <c r="G18" s="415">
        <v>0</v>
      </c>
      <c r="H18" s="415">
        <v>0</v>
      </c>
      <c r="I18" s="415">
        <v>0</v>
      </c>
      <c r="J18" s="415">
        <v>-449850</v>
      </c>
      <c r="K18" s="415">
        <v>0</v>
      </c>
      <c r="L18" s="415">
        <v>-449850</v>
      </c>
      <c r="M18" s="415">
        <v>0</v>
      </c>
      <c r="N18" s="415">
        <v>0</v>
      </c>
      <c r="O18" s="415">
        <v>0</v>
      </c>
      <c r="P18" s="415">
        <v>-919150</v>
      </c>
      <c r="Q18" s="415">
        <v>0</v>
      </c>
      <c r="R18" s="415">
        <v>-919150</v>
      </c>
      <c r="S18" s="415">
        <v>455398</v>
      </c>
      <c r="T18" s="415">
        <v>0</v>
      </c>
      <c r="U18" s="415">
        <v>455398</v>
      </c>
      <c r="V18" s="415">
        <v>0</v>
      </c>
      <c r="W18" s="415">
        <v>0</v>
      </c>
      <c r="X18" s="415">
        <v>0</v>
      </c>
      <c r="Y18" s="415">
        <v>924602</v>
      </c>
      <c r="Z18" s="415">
        <v>0</v>
      </c>
      <c r="AA18" s="415">
        <v>924602</v>
      </c>
      <c r="AB18" s="415">
        <v>-3940000</v>
      </c>
      <c r="AC18" s="415">
        <v>0</v>
      </c>
      <c r="AD18" s="415">
        <v>-3940000</v>
      </c>
      <c r="AE18" s="415">
        <v>78311394</v>
      </c>
      <c r="AF18" s="415">
        <v>0</v>
      </c>
      <c r="AG18" s="415">
        <v>78311394</v>
      </c>
      <c r="AH18" s="415">
        <v>0</v>
      </c>
      <c r="AI18" s="415">
        <v>0</v>
      </c>
      <c r="AJ18" s="415">
        <v>23360</v>
      </c>
      <c r="AK18" s="415">
        <v>0</v>
      </c>
      <c r="AL18" s="415">
        <v>23360</v>
      </c>
      <c r="AM18" s="415">
        <v>0</v>
      </c>
      <c r="AN18" s="415">
        <v>0</v>
      </c>
      <c r="AO18" s="415">
        <v>0</v>
      </c>
      <c r="AP18" s="415">
        <v>0</v>
      </c>
      <c r="AQ18" s="415">
        <v>0</v>
      </c>
      <c r="AR18" s="415">
        <v>0</v>
      </c>
      <c r="AS18" s="415">
        <v>0</v>
      </c>
      <c r="AT18" s="415">
        <v>0</v>
      </c>
      <c r="AU18" s="415">
        <v>0</v>
      </c>
      <c r="AV18" s="415">
        <v>0</v>
      </c>
      <c r="AW18" s="415">
        <v>0</v>
      </c>
      <c r="AX18" s="415">
        <v>0</v>
      </c>
      <c r="AY18" s="415">
        <v>0</v>
      </c>
      <c r="AZ18" s="415">
        <v>0</v>
      </c>
      <c r="BA18" s="415">
        <v>0</v>
      </c>
      <c r="BB18" s="415">
        <v>0</v>
      </c>
      <c r="BC18" s="415">
        <v>0</v>
      </c>
      <c r="BD18" s="415">
        <v>0</v>
      </c>
      <c r="BE18" s="415">
        <v>0</v>
      </c>
      <c r="BF18" s="415">
        <v>0</v>
      </c>
      <c r="BG18" s="415">
        <v>0</v>
      </c>
      <c r="BH18" s="415">
        <v>0</v>
      </c>
      <c r="BI18" s="415">
        <v>0</v>
      </c>
      <c r="BJ18" s="415">
        <v>0</v>
      </c>
      <c r="BK18" s="415">
        <v>0</v>
      </c>
      <c r="BL18" s="415">
        <v>2134157</v>
      </c>
      <c r="BM18" s="415">
        <v>-1174399</v>
      </c>
      <c r="BN18" t="s">
        <v>394</v>
      </c>
      <c r="BO18" t="s">
        <v>1048</v>
      </c>
      <c r="BP18" t="s">
        <v>1049</v>
      </c>
      <c r="BQ18" s="84" t="s">
        <v>1029</v>
      </c>
    </row>
    <row r="19" spans="1:69" x14ac:dyDescent="0.25">
      <c r="A19" t="s">
        <v>1026</v>
      </c>
      <c r="B19" s="82" t="s">
        <v>397</v>
      </c>
      <c r="C19" s="85" t="s">
        <v>396</v>
      </c>
      <c r="D19" s="415">
        <v>76518701</v>
      </c>
      <c r="E19" s="415">
        <v>1115020</v>
      </c>
      <c r="F19" s="415">
        <v>77633721</v>
      </c>
      <c r="G19" s="415">
        <v>0</v>
      </c>
      <c r="H19" s="415">
        <v>0</v>
      </c>
      <c r="I19" s="415">
        <v>0</v>
      </c>
      <c r="J19" s="415">
        <v>-549884</v>
      </c>
      <c r="K19" s="415">
        <v>0</v>
      </c>
      <c r="L19" s="415">
        <v>-549884</v>
      </c>
      <c r="M19" s="415">
        <v>0</v>
      </c>
      <c r="N19" s="415">
        <v>0</v>
      </c>
      <c r="O19" s="415">
        <v>0</v>
      </c>
      <c r="P19" s="415">
        <v>-699884</v>
      </c>
      <c r="Q19" s="415">
        <v>0</v>
      </c>
      <c r="R19" s="415">
        <v>-699884</v>
      </c>
      <c r="S19" s="415">
        <v>350806</v>
      </c>
      <c r="T19" s="415">
        <v>0</v>
      </c>
      <c r="U19" s="415">
        <v>350806</v>
      </c>
      <c r="V19" s="415">
        <v>1805348</v>
      </c>
      <c r="W19" s="415">
        <v>174723</v>
      </c>
      <c r="X19" s="415">
        <v>1980071</v>
      </c>
      <c r="Y19" s="415">
        <v>249194</v>
      </c>
      <c r="Z19" s="415">
        <v>0</v>
      </c>
      <c r="AA19" s="415">
        <v>249194</v>
      </c>
      <c r="AB19" s="415">
        <v>170652</v>
      </c>
      <c r="AC19" s="415">
        <v>-150723</v>
      </c>
      <c r="AD19" s="415">
        <v>19929</v>
      </c>
      <c r="AE19" s="415">
        <v>78394817</v>
      </c>
      <c r="AF19" s="415">
        <v>1139020</v>
      </c>
      <c r="AG19" s="415">
        <v>79533837</v>
      </c>
      <c r="AH19" s="415">
        <v>1139020</v>
      </c>
      <c r="AI19" s="415">
        <v>1139020</v>
      </c>
      <c r="AJ19" s="415">
        <v>390152</v>
      </c>
      <c r="AK19" s="415">
        <v>0</v>
      </c>
      <c r="AL19" s="415">
        <v>390152</v>
      </c>
      <c r="AM19" s="415">
        <v>0</v>
      </c>
      <c r="AN19" s="415">
        <v>0</v>
      </c>
      <c r="AO19" s="415">
        <v>0</v>
      </c>
      <c r="AP19" s="415">
        <v>4311</v>
      </c>
      <c r="AQ19" s="415">
        <v>4311</v>
      </c>
      <c r="AR19" s="415">
        <v>2245952</v>
      </c>
      <c r="AS19" s="415">
        <v>2245952</v>
      </c>
      <c r="AT19" s="415">
        <v>0</v>
      </c>
      <c r="AU19" s="415">
        <v>0</v>
      </c>
      <c r="AV19" s="415">
        <v>0</v>
      </c>
      <c r="AW19" s="415">
        <v>0</v>
      </c>
      <c r="AX19" s="415">
        <v>0</v>
      </c>
      <c r="AY19" s="415">
        <v>414713</v>
      </c>
      <c r="AZ19" s="415">
        <v>414713</v>
      </c>
      <c r="BA19" s="415">
        <v>0</v>
      </c>
      <c r="BB19" s="415">
        <v>0</v>
      </c>
      <c r="BC19" s="415">
        <v>0</v>
      </c>
      <c r="BD19" s="415">
        <v>0</v>
      </c>
      <c r="BE19" s="415">
        <v>0</v>
      </c>
      <c r="BF19" s="415">
        <v>0</v>
      </c>
      <c r="BG19" s="415">
        <v>0</v>
      </c>
      <c r="BH19" s="415">
        <v>0</v>
      </c>
      <c r="BI19" s="415">
        <v>0</v>
      </c>
      <c r="BJ19" s="415">
        <v>414713</v>
      </c>
      <c r="BK19" s="415">
        <v>414713</v>
      </c>
      <c r="BL19" s="415">
        <v>1528504</v>
      </c>
      <c r="BM19" s="415">
        <v>-950306</v>
      </c>
      <c r="BN19" t="s">
        <v>396</v>
      </c>
      <c r="BO19" t="s">
        <v>1050</v>
      </c>
      <c r="BP19" t="s">
        <v>1051</v>
      </c>
      <c r="BQ19" s="84" t="s">
        <v>1029</v>
      </c>
    </row>
    <row r="20" spans="1:69" x14ac:dyDescent="0.25">
      <c r="A20" t="s">
        <v>1026</v>
      </c>
      <c r="B20" s="82" t="s">
        <v>399</v>
      </c>
      <c r="C20" s="85" t="s">
        <v>398</v>
      </c>
      <c r="D20" s="415">
        <v>48872193</v>
      </c>
      <c r="E20" s="415">
        <v>0</v>
      </c>
      <c r="F20" s="415">
        <v>48872193</v>
      </c>
      <c r="G20" s="415">
        <v>0</v>
      </c>
      <c r="H20" s="415">
        <v>0</v>
      </c>
      <c r="I20" s="415">
        <v>0</v>
      </c>
      <c r="J20" s="415">
        <v>-47229</v>
      </c>
      <c r="K20" s="415">
        <v>0</v>
      </c>
      <c r="L20" s="415">
        <v>-47229</v>
      </c>
      <c r="M20" s="415">
        <v>0</v>
      </c>
      <c r="N20" s="415">
        <v>0</v>
      </c>
      <c r="O20" s="415">
        <v>0</v>
      </c>
      <c r="P20" s="415">
        <v>-197886</v>
      </c>
      <c r="Q20" s="415">
        <v>0</v>
      </c>
      <c r="R20" s="415">
        <v>-197886</v>
      </c>
      <c r="S20" s="415">
        <v>1052593</v>
      </c>
      <c r="T20" s="415">
        <v>0</v>
      </c>
      <c r="U20" s="415">
        <v>1052593</v>
      </c>
      <c r="V20" s="415">
        <v>0</v>
      </c>
      <c r="W20" s="415">
        <v>0</v>
      </c>
      <c r="X20" s="415">
        <v>0</v>
      </c>
      <c r="Y20" s="415">
        <v>689913</v>
      </c>
      <c r="Z20" s="415">
        <v>0</v>
      </c>
      <c r="AA20" s="415">
        <v>689913</v>
      </c>
      <c r="AB20" s="415">
        <v>-679701</v>
      </c>
      <c r="AC20" s="415">
        <v>0</v>
      </c>
      <c r="AD20" s="415">
        <v>-679701</v>
      </c>
      <c r="AE20" s="415">
        <v>49737112</v>
      </c>
      <c r="AF20" s="415">
        <v>0</v>
      </c>
      <c r="AG20" s="415">
        <v>49737112</v>
      </c>
      <c r="AH20" s="415">
        <v>0</v>
      </c>
      <c r="AI20" s="415">
        <v>0</v>
      </c>
      <c r="AJ20" s="415">
        <v>1025255</v>
      </c>
      <c r="AK20" s="415">
        <v>0</v>
      </c>
      <c r="AL20" s="415">
        <v>1025255</v>
      </c>
      <c r="AM20" s="415">
        <v>0</v>
      </c>
      <c r="AN20" s="415">
        <v>0</v>
      </c>
      <c r="AO20" s="415">
        <v>0</v>
      </c>
      <c r="AP20" s="415">
        <v>0</v>
      </c>
      <c r="AQ20" s="415">
        <v>0</v>
      </c>
      <c r="AR20" s="415">
        <v>0</v>
      </c>
      <c r="AS20" s="415">
        <v>0</v>
      </c>
      <c r="AT20" s="415">
        <v>0</v>
      </c>
      <c r="AU20" s="415">
        <v>0</v>
      </c>
      <c r="AV20" s="415">
        <v>0</v>
      </c>
      <c r="AW20" s="415">
        <v>0</v>
      </c>
      <c r="AX20" s="415">
        <v>0</v>
      </c>
      <c r="AY20" s="415">
        <v>0</v>
      </c>
      <c r="AZ20" s="415">
        <v>0</v>
      </c>
      <c r="BA20" s="415">
        <v>0</v>
      </c>
      <c r="BB20" s="415">
        <v>0</v>
      </c>
      <c r="BC20" s="415">
        <v>0</v>
      </c>
      <c r="BD20" s="415">
        <v>0</v>
      </c>
      <c r="BE20" s="415">
        <v>0</v>
      </c>
      <c r="BF20" s="415">
        <v>0</v>
      </c>
      <c r="BG20" s="415">
        <v>0</v>
      </c>
      <c r="BH20" s="415">
        <v>0</v>
      </c>
      <c r="BI20" s="415">
        <v>0</v>
      </c>
      <c r="BJ20" s="415">
        <v>0</v>
      </c>
      <c r="BK20" s="415">
        <v>0</v>
      </c>
      <c r="BL20" s="415">
        <v>2478822</v>
      </c>
      <c r="BM20" s="415">
        <v>-871343</v>
      </c>
      <c r="BN20" t="s">
        <v>398</v>
      </c>
      <c r="BO20" t="s">
        <v>1033</v>
      </c>
      <c r="BP20" t="s">
        <v>1034</v>
      </c>
      <c r="BQ20" s="84" t="s">
        <v>1029</v>
      </c>
    </row>
    <row r="21" spans="1:69" x14ac:dyDescent="0.25">
      <c r="A21" t="s">
        <v>1026</v>
      </c>
      <c r="B21" s="82" t="s">
        <v>401</v>
      </c>
      <c r="C21" s="85" t="s">
        <v>400</v>
      </c>
      <c r="D21" s="415">
        <v>64385248</v>
      </c>
      <c r="E21" s="415">
        <v>6291509</v>
      </c>
      <c r="F21" s="415">
        <v>70676757</v>
      </c>
      <c r="G21" s="415">
        <v>0</v>
      </c>
      <c r="H21" s="415">
        <v>0</v>
      </c>
      <c r="I21" s="415">
        <v>0</v>
      </c>
      <c r="J21" s="415">
        <v>-305735</v>
      </c>
      <c r="K21" s="415">
        <v>-2</v>
      </c>
      <c r="L21" s="415">
        <v>-305737</v>
      </c>
      <c r="M21" s="415">
        <v>0</v>
      </c>
      <c r="N21" s="415">
        <v>0</v>
      </c>
      <c r="O21" s="415">
        <v>0</v>
      </c>
      <c r="P21" s="415">
        <v>-601545</v>
      </c>
      <c r="Q21" s="415">
        <v>17958</v>
      </c>
      <c r="R21" s="415">
        <v>-583587</v>
      </c>
      <c r="S21" s="415">
        <v>12669</v>
      </c>
      <c r="T21" s="415">
        <v>41962</v>
      </c>
      <c r="U21" s="415">
        <v>54631</v>
      </c>
      <c r="V21" s="415">
        <v>0</v>
      </c>
      <c r="W21" s="415">
        <v>0</v>
      </c>
      <c r="X21" s="415">
        <v>0</v>
      </c>
      <c r="Y21" s="415">
        <v>-84073</v>
      </c>
      <c r="Z21" s="415">
        <v>-41962</v>
      </c>
      <c r="AA21" s="415">
        <v>-126035</v>
      </c>
      <c r="AB21" s="415">
        <v>-2943881</v>
      </c>
      <c r="AC21" s="415">
        <v>-311296</v>
      </c>
      <c r="AD21" s="415">
        <v>-3255177</v>
      </c>
      <c r="AE21" s="415">
        <v>60768418</v>
      </c>
      <c r="AF21" s="415">
        <v>5998171</v>
      </c>
      <c r="AG21" s="415">
        <v>66766589</v>
      </c>
      <c r="AH21" s="415">
        <v>5998171</v>
      </c>
      <c r="AI21" s="415">
        <v>5998171</v>
      </c>
      <c r="AJ21" s="415">
        <v>24864</v>
      </c>
      <c r="AK21" s="415">
        <v>0</v>
      </c>
      <c r="AL21" s="415">
        <v>24864</v>
      </c>
      <c r="AM21" s="415">
        <v>0</v>
      </c>
      <c r="AN21" s="415">
        <v>0</v>
      </c>
      <c r="AO21" s="415">
        <v>0</v>
      </c>
      <c r="AP21" s="415">
        <v>24188</v>
      </c>
      <c r="AQ21" s="415">
        <v>24188</v>
      </c>
      <c r="AR21" s="415">
        <v>5482902</v>
      </c>
      <c r="AS21" s="415">
        <v>5482902</v>
      </c>
      <c r="AT21" s="415">
        <v>555716</v>
      </c>
      <c r="AU21" s="415">
        <v>0</v>
      </c>
      <c r="AV21" s="415">
        <v>37898</v>
      </c>
      <c r="AW21" s="415">
        <v>37898</v>
      </c>
      <c r="AX21" s="415">
        <v>0</v>
      </c>
      <c r="AY21" s="415">
        <v>0</v>
      </c>
      <c r="AZ21" s="415">
        <v>0</v>
      </c>
      <c r="BA21" s="415">
        <v>0</v>
      </c>
      <c r="BB21" s="415">
        <v>0</v>
      </c>
      <c r="BC21" s="415">
        <v>0</v>
      </c>
      <c r="BD21" s="415">
        <v>0</v>
      </c>
      <c r="BE21" s="415">
        <v>0</v>
      </c>
      <c r="BF21" s="415">
        <v>0</v>
      </c>
      <c r="BG21" s="415">
        <v>0</v>
      </c>
      <c r="BH21" s="415">
        <v>0</v>
      </c>
      <c r="BI21" s="415">
        <v>0</v>
      </c>
      <c r="BJ21" s="415">
        <v>0</v>
      </c>
      <c r="BK21" s="415">
        <v>0</v>
      </c>
      <c r="BL21" s="415">
        <v>2248092</v>
      </c>
      <c r="BM21" s="415">
        <v>-1714430</v>
      </c>
      <c r="BN21" t="s">
        <v>400</v>
      </c>
      <c r="BO21" t="s">
        <v>1054</v>
      </c>
      <c r="BP21" t="s">
        <v>1053</v>
      </c>
      <c r="BQ21" s="84" t="s">
        <v>1054</v>
      </c>
    </row>
    <row r="22" spans="1:69" x14ac:dyDescent="0.25">
      <c r="A22" t="s">
        <v>1026</v>
      </c>
      <c r="B22" s="82" t="s">
        <v>403</v>
      </c>
      <c r="C22" s="85" t="s">
        <v>402</v>
      </c>
      <c r="D22" s="415">
        <v>64360215</v>
      </c>
      <c r="E22" s="415">
        <v>0</v>
      </c>
      <c r="F22" s="415">
        <v>64360215</v>
      </c>
      <c r="G22" s="415">
        <v>0</v>
      </c>
      <c r="H22" s="415">
        <v>0</v>
      </c>
      <c r="I22" s="415">
        <v>0</v>
      </c>
      <c r="J22" s="415">
        <v>-1657</v>
      </c>
      <c r="K22" s="415">
        <v>0</v>
      </c>
      <c r="L22" s="415">
        <v>-1657</v>
      </c>
      <c r="M22" s="415">
        <v>0</v>
      </c>
      <c r="N22" s="415">
        <v>0</v>
      </c>
      <c r="O22" s="415">
        <v>0</v>
      </c>
      <c r="P22" s="415">
        <v>-797000</v>
      </c>
      <c r="Q22" s="415">
        <v>0</v>
      </c>
      <c r="R22" s="415">
        <v>-797000</v>
      </c>
      <c r="S22" s="415">
        <v>3944858</v>
      </c>
      <c r="T22" s="415">
        <v>0</v>
      </c>
      <c r="U22" s="415">
        <v>3944858</v>
      </c>
      <c r="V22" s="415">
        <v>808485</v>
      </c>
      <c r="W22" s="415">
        <v>0</v>
      </c>
      <c r="X22" s="415">
        <v>808485</v>
      </c>
      <c r="Y22" s="415">
        <v>-1728109</v>
      </c>
      <c r="Z22" s="415">
        <v>0</v>
      </c>
      <c r="AA22" s="415">
        <v>-1728109</v>
      </c>
      <c r="AB22" s="415">
        <v>-3277817</v>
      </c>
      <c r="AC22" s="415">
        <v>0</v>
      </c>
      <c r="AD22" s="415">
        <v>-3277817</v>
      </c>
      <c r="AE22" s="415">
        <v>63310632</v>
      </c>
      <c r="AF22" s="415">
        <v>0</v>
      </c>
      <c r="AG22" s="415">
        <v>63310632</v>
      </c>
      <c r="AH22" s="415">
        <v>0</v>
      </c>
      <c r="AI22" s="415">
        <v>0</v>
      </c>
      <c r="AJ22" s="415">
        <v>590033</v>
      </c>
      <c r="AK22" s="415">
        <v>0</v>
      </c>
      <c r="AL22" s="415">
        <v>590033</v>
      </c>
      <c r="AM22" s="415">
        <v>0</v>
      </c>
      <c r="AN22" s="415">
        <v>0</v>
      </c>
      <c r="AO22" s="415">
        <v>0</v>
      </c>
      <c r="AP22" s="415">
        <v>0</v>
      </c>
      <c r="AQ22" s="415">
        <v>0</v>
      </c>
      <c r="AR22" s="415">
        <v>0</v>
      </c>
      <c r="AS22" s="415">
        <v>0</v>
      </c>
      <c r="AT22" s="415">
        <v>0</v>
      </c>
      <c r="AU22" s="415">
        <v>0</v>
      </c>
      <c r="AV22" s="415">
        <v>0</v>
      </c>
      <c r="AW22" s="415">
        <v>0</v>
      </c>
      <c r="AX22" s="415">
        <v>0</v>
      </c>
      <c r="AY22" s="415">
        <v>0</v>
      </c>
      <c r="AZ22" s="415">
        <v>0</v>
      </c>
      <c r="BA22" s="415">
        <v>0</v>
      </c>
      <c r="BB22" s="415">
        <v>0</v>
      </c>
      <c r="BC22" s="415">
        <v>0</v>
      </c>
      <c r="BD22" s="415">
        <v>0</v>
      </c>
      <c r="BE22" s="415">
        <v>0</v>
      </c>
      <c r="BF22" s="415">
        <v>0</v>
      </c>
      <c r="BG22" s="415">
        <v>0</v>
      </c>
      <c r="BH22" s="415">
        <v>0</v>
      </c>
      <c r="BI22" s="415">
        <v>0</v>
      </c>
      <c r="BJ22" s="415">
        <v>0</v>
      </c>
      <c r="BK22" s="415">
        <v>0</v>
      </c>
      <c r="BL22" s="415">
        <v>3886821</v>
      </c>
      <c r="BM22" s="415">
        <v>-730177</v>
      </c>
      <c r="BN22" t="s">
        <v>402</v>
      </c>
      <c r="BO22" t="s">
        <v>1054</v>
      </c>
      <c r="BP22" t="s">
        <v>1055</v>
      </c>
      <c r="BQ22" s="84" t="s">
        <v>1054</v>
      </c>
    </row>
    <row r="23" spans="1:69" x14ac:dyDescent="0.25">
      <c r="A23" t="s">
        <v>1026</v>
      </c>
      <c r="B23" s="82" t="s">
        <v>405</v>
      </c>
      <c r="C23" s="85" t="s">
        <v>404</v>
      </c>
      <c r="D23" s="415">
        <v>75834746</v>
      </c>
      <c r="E23" s="415">
        <v>0</v>
      </c>
      <c r="F23" s="415">
        <v>75834746</v>
      </c>
      <c r="G23" s="415">
        <v>0</v>
      </c>
      <c r="H23" s="415">
        <v>0</v>
      </c>
      <c r="I23" s="415">
        <v>0</v>
      </c>
      <c r="J23" s="415">
        <v>0</v>
      </c>
      <c r="K23" s="415">
        <v>0</v>
      </c>
      <c r="L23" s="415">
        <v>0</v>
      </c>
      <c r="M23" s="415">
        <v>-120821</v>
      </c>
      <c r="N23" s="415">
        <v>0</v>
      </c>
      <c r="O23" s="415">
        <v>-120821</v>
      </c>
      <c r="P23" s="415">
        <v>448138</v>
      </c>
      <c r="Q23" s="415">
        <v>0</v>
      </c>
      <c r="R23" s="415">
        <v>448138</v>
      </c>
      <c r="S23" s="415">
        <v>0</v>
      </c>
      <c r="T23" s="415">
        <v>0</v>
      </c>
      <c r="U23" s="415">
        <v>0</v>
      </c>
      <c r="V23" s="415">
        <v>0</v>
      </c>
      <c r="W23" s="415">
        <v>0</v>
      </c>
      <c r="X23" s="415">
        <v>0</v>
      </c>
      <c r="Y23" s="415">
        <v>0</v>
      </c>
      <c r="Z23" s="415">
        <v>0</v>
      </c>
      <c r="AA23" s="415">
        <v>0</v>
      </c>
      <c r="AB23" s="415">
        <v>360530</v>
      </c>
      <c r="AC23" s="415">
        <v>0</v>
      </c>
      <c r="AD23" s="415">
        <v>360530</v>
      </c>
      <c r="AE23" s="415">
        <v>76522593</v>
      </c>
      <c r="AF23" s="415">
        <v>0</v>
      </c>
      <c r="AG23" s="415">
        <v>76522593</v>
      </c>
      <c r="AH23" s="415">
        <v>0</v>
      </c>
      <c r="AI23" s="415">
        <v>0</v>
      </c>
      <c r="AJ23" s="415">
        <v>0</v>
      </c>
      <c r="AK23" s="415">
        <v>0</v>
      </c>
      <c r="AL23" s="415">
        <v>0</v>
      </c>
      <c r="AM23" s="415">
        <v>0</v>
      </c>
      <c r="AN23" s="415">
        <v>0</v>
      </c>
      <c r="AO23" s="415">
        <v>0</v>
      </c>
      <c r="AP23" s="415">
        <v>0</v>
      </c>
      <c r="AQ23" s="415">
        <v>0</v>
      </c>
      <c r="AR23" s="415">
        <v>0</v>
      </c>
      <c r="AS23" s="415">
        <v>0</v>
      </c>
      <c r="AT23" s="415">
        <v>0</v>
      </c>
      <c r="AU23" s="415">
        <v>0</v>
      </c>
      <c r="AV23" s="415">
        <v>0</v>
      </c>
      <c r="AW23" s="415">
        <v>0</v>
      </c>
      <c r="AX23" s="415">
        <v>0</v>
      </c>
      <c r="AY23" s="415">
        <v>0</v>
      </c>
      <c r="AZ23" s="415">
        <v>0</v>
      </c>
      <c r="BA23" s="415">
        <v>0</v>
      </c>
      <c r="BB23" s="415">
        <v>0</v>
      </c>
      <c r="BC23" s="415">
        <v>0</v>
      </c>
      <c r="BD23" s="415">
        <v>0</v>
      </c>
      <c r="BE23" s="415">
        <v>0</v>
      </c>
      <c r="BF23" s="415">
        <v>0</v>
      </c>
      <c r="BG23" s="415">
        <v>0</v>
      </c>
      <c r="BH23" s="415">
        <v>0</v>
      </c>
      <c r="BI23" s="415">
        <v>0</v>
      </c>
      <c r="BJ23" s="415">
        <v>0</v>
      </c>
      <c r="BK23" s="415">
        <v>0</v>
      </c>
      <c r="BL23" s="415">
        <v>2255182</v>
      </c>
      <c r="BM23" s="415">
        <v>-1620512</v>
      </c>
      <c r="BN23" t="s">
        <v>404</v>
      </c>
      <c r="BO23" t="s">
        <v>1042</v>
      </c>
      <c r="BP23" t="s">
        <v>1043</v>
      </c>
      <c r="BQ23" s="84" t="s">
        <v>1044</v>
      </c>
    </row>
    <row r="24" spans="1:69" x14ac:dyDescent="0.25">
      <c r="A24" t="s">
        <v>1026</v>
      </c>
      <c r="B24" s="82" t="s">
        <v>407</v>
      </c>
      <c r="C24" s="85" t="s">
        <v>406</v>
      </c>
      <c r="D24" s="415">
        <v>432477677</v>
      </c>
      <c r="E24" s="415">
        <v>14407014</v>
      </c>
      <c r="F24" s="415">
        <v>446884691</v>
      </c>
      <c r="G24" s="415">
        <v>0</v>
      </c>
      <c r="H24" s="415">
        <v>0</v>
      </c>
      <c r="I24" s="415">
        <v>0</v>
      </c>
      <c r="J24" s="415">
        <v>-20464390</v>
      </c>
      <c r="K24" s="415">
        <v>0</v>
      </c>
      <c r="L24" s="415">
        <v>-20464390</v>
      </c>
      <c r="M24" s="415">
        <v>0</v>
      </c>
      <c r="N24" s="415">
        <v>0</v>
      </c>
      <c r="O24" s="415">
        <v>0</v>
      </c>
      <c r="P24" s="415">
        <v>-15453481</v>
      </c>
      <c r="Q24" s="415">
        <v>-79147</v>
      </c>
      <c r="R24" s="415">
        <v>-15532628</v>
      </c>
      <c r="S24" s="415">
        <v>5526538</v>
      </c>
      <c r="T24" s="415">
        <v>463888</v>
      </c>
      <c r="U24" s="415">
        <v>5990426</v>
      </c>
      <c r="V24" s="415">
        <v>8104763</v>
      </c>
      <c r="W24" s="415">
        <v>541564</v>
      </c>
      <c r="X24" s="415">
        <v>8646327</v>
      </c>
      <c r="Y24" s="415">
        <v>-4962724</v>
      </c>
      <c r="Z24" s="415">
        <v>-408941</v>
      </c>
      <c r="AA24" s="415">
        <v>-5371665</v>
      </c>
      <c r="AB24" s="415">
        <v>-4626269</v>
      </c>
      <c r="AC24" s="415">
        <v>-1095840</v>
      </c>
      <c r="AD24" s="415">
        <v>-5722109</v>
      </c>
      <c r="AE24" s="415">
        <v>421066504</v>
      </c>
      <c r="AF24" s="415">
        <v>13828538</v>
      </c>
      <c r="AG24" s="415">
        <v>434895042</v>
      </c>
      <c r="AH24" s="415">
        <v>13828538</v>
      </c>
      <c r="AI24" s="415">
        <v>13828538</v>
      </c>
      <c r="AJ24" s="415">
        <v>0</v>
      </c>
      <c r="AK24" s="415">
        <v>0</v>
      </c>
      <c r="AL24" s="415">
        <v>0</v>
      </c>
      <c r="AM24" s="415">
        <v>0</v>
      </c>
      <c r="AN24" s="415">
        <v>0</v>
      </c>
      <c r="AO24" s="415">
        <v>0</v>
      </c>
      <c r="AP24" s="415">
        <v>-108101</v>
      </c>
      <c r="AQ24" s="415">
        <v>-108101</v>
      </c>
      <c r="AR24" s="415">
        <v>11347032</v>
      </c>
      <c r="AS24" s="415">
        <v>11347032</v>
      </c>
      <c r="AT24" s="415">
        <v>2373405</v>
      </c>
      <c r="AU24" s="415">
        <v>0</v>
      </c>
      <c r="AV24" s="415">
        <v>1022657</v>
      </c>
      <c r="AW24" s="415">
        <v>1022657</v>
      </c>
      <c r="AX24" s="415">
        <v>0</v>
      </c>
      <c r="AY24" s="415">
        <v>0</v>
      </c>
      <c r="AZ24" s="415">
        <v>0</v>
      </c>
      <c r="BA24" s="415">
        <v>0</v>
      </c>
      <c r="BB24" s="415">
        <v>0</v>
      </c>
      <c r="BC24" s="415">
        <v>0</v>
      </c>
      <c r="BD24" s="415">
        <v>0</v>
      </c>
      <c r="BE24" s="415">
        <v>0</v>
      </c>
      <c r="BF24" s="415">
        <v>0</v>
      </c>
      <c r="BG24" s="415">
        <v>0</v>
      </c>
      <c r="BH24" s="415">
        <v>0</v>
      </c>
      <c r="BI24" s="415">
        <v>0</v>
      </c>
      <c r="BJ24" s="415">
        <v>0</v>
      </c>
      <c r="BK24" s="415">
        <v>0</v>
      </c>
      <c r="BL24" s="415">
        <v>96380281</v>
      </c>
      <c r="BM24" s="415">
        <v>-15772645</v>
      </c>
      <c r="BN24" t="s">
        <v>406</v>
      </c>
      <c r="BO24" t="s">
        <v>1045</v>
      </c>
      <c r="BP24" t="s">
        <v>1056</v>
      </c>
      <c r="BQ24" s="84" t="s">
        <v>1047</v>
      </c>
    </row>
    <row r="25" spans="1:69" x14ac:dyDescent="0.25">
      <c r="A25" t="s">
        <v>1026</v>
      </c>
      <c r="B25" s="82" t="s">
        <v>409</v>
      </c>
      <c r="C25" s="85" t="s">
        <v>408</v>
      </c>
      <c r="D25" s="415">
        <v>47607794</v>
      </c>
      <c r="E25" s="415">
        <v>0</v>
      </c>
      <c r="F25" s="415">
        <v>47607794</v>
      </c>
      <c r="G25" s="415">
        <v>0</v>
      </c>
      <c r="H25" s="415">
        <v>0</v>
      </c>
      <c r="I25" s="415">
        <v>0</v>
      </c>
      <c r="J25" s="415">
        <v>0</v>
      </c>
      <c r="K25" s="415">
        <v>0</v>
      </c>
      <c r="L25" s="415">
        <v>0</v>
      </c>
      <c r="M25" s="415">
        <v>-11664</v>
      </c>
      <c r="N25" s="415">
        <v>0</v>
      </c>
      <c r="O25" s="415">
        <v>-11664</v>
      </c>
      <c r="P25" s="415">
        <v>-18753</v>
      </c>
      <c r="Q25" s="415">
        <v>0</v>
      </c>
      <c r="R25" s="415">
        <v>-18753</v>
      </c>
      <c r="S25" s="415">
        <v>118397</v>
      </c>
      <c r="T25" s="415">
        <v>0</v>
      </c>
      <c r="U25" s="415">
        <v>118397</v>
      </c>
      <c r="V25" s="415">
        <v>0</v>
      </c>
      <c r="W25" s="415">
        <v>0</v>
      </c>
      <c r="X25" s="415">
        <v>0</v>
      </c>
      <c r="Y25" s="415">
        <v>-28397</v>
      </c>
      <c r="Z25" s="415">
        <v>0</v>
      </c>
      <c r="AA25" s="415">
        <v>-28397</v>
      </c>
      <c r="AB25" s="415">
        <v>644000</v>
      </c>
      <c r="AC25" s="415">
        <v>0</v>
      </c>
      <c r="AD25" s="415">
        <v>644000</v>
      </c>
      <c r="AE25" s="415">
        <v>48311377</v>
      </c>
      <c r="AF25" s="415">
        <v>0</v>
      </c>
      <c r="AG25" s="415">
        <v>48311377</v>
      </c>
      <c r="AH25" s="415">
        <v>0</v>
      </c>
      <c r="AI25" s="415">
        <v>0</v>
      </c>
      <c r="AJ25" s="415">
        <v>0</v>
      </c>
      <c r="AK25" s="415">
        <v>0</v>
      </c>
      <c r="AL25" s="415">
        <v>0</v>
      </c>
      <c r="AM25" s="415">
        <v>0</v>
      </c>
      <c r="AN25" s="415">
        <v>0</v>
      </c>
      <c r="AO25" s="415">
        <v>0</v>
      </c>
      <c r="AP25" s="415">
        <v>0</v>
      </c>
      <c r="AQ25" s="415">
        <v>0</v>
      </c>
      <c r="AR25" s="415">
        <v>0</v>
      </c>
      <c r="AS25" s="415">
        <v>0</v>
      </c>
      <c r="AT25" s="415">
        <v>0</v>
      </c>
      <c r="AU25" s="415">
        <v>0</v>
      </c>
      <c r="AV25" s="415">
        <v>0</v>
      </c>
      <c r="AW25" s="415">
        <v>0</v>
      </c>
      <c r="AX25" s="415">
        <v>0</v>
      </c>
      <c r="AY25" s="415">
        <v>0</v>
      </c>
      <c r="AZ25" s="415">
        <v>0</v>
      </c>
      <c r="BA25" s="415">
        <v>0</v>
      </c>
      <c r="BB25" s="415">
        <v>0</v>
      </c>
      <c r="BC25" s="415">
        <v>0</v>
      </c>
      <c r="BD25" s="415">
        <v>0</v>
      </c>
      <c r="BE25" s="415">
        <v>0</v>
      </c>
      <c r="BF25" s="415">
        <v>0</v>
      </c>
      <c r="BG25" s="415">
        <v>0</v>
      </c>
      <c r="BH25" s="415">
        <v>0</v>
      </c>
      <c r="BI25" s="415">
        <v>0</v>
      </c>
      <c r="BJ25" s="415">
        <v>0</v>
      </c>
      <c r="BK25" s="415">
        <v>0</v>
      </c>
      <c r="BL25" s="415">
        <v>582478</v>
      </c>
      <c r="BM25" s="415">
        <v>-549583</v>
      </c>
      <c r="BN25" t="s">
        <v>408</v>
      </c>
      <c r="BO25" t="s">
        <v>1057</v>
      </c>
      <c r="BP25" t="s">
        <v>1058</v>
      </c>
      <c r="BQ25" s="84" t="s">
        <v>1029</v>
      </c>
    </row>
    <row r="26" spans="1:69" x14ac:dyDescent="0.25">
      <c r="A26" t="s">
        <v>1026</v>
      </c>
      <c r="B26" s="82" t="s">
        <v>411</v>
      </c>
      <c r="C26" s="85" t="s">
        <v>410</v>
      </c>
      <c r="D26" s="415">
        <v>44395732</v>
      </c>
      <c r="E26" s="415">
        <v>0</v>
      </c>
      <c r="F26" s="415">
        <v>44395732</v>
      </c>
      <c r="G26" s="415">
        <v>0</v>
      </c>
      <c r="H26" s="415">
        <v>0</v>
      </c>
      <c r="I26" s="415">
        <v>0</v>
      </c>
      <c r="J26" s="415">
        <v>-80114</v>
      </c>
      <c r="K26" s="415">
        <v>0</v>
      </c>
      <c r="L26" s="415">
        <v>-80114</v>
      </c>
      <c r="M26" s="415">
        <v>0</v>
      </c>
      <c r="N26" s="415">
        <v>0</v>
      </c>
      <c r="O26" s="415">
        <v>0</v>
      </c>
      <c r="P26" s="415">
        <v>-427114</v>
      </c>
      <c r="Q26" s="415">
        <v>0</v>
      </c>
      <c r="R26" s="415">
        <v>-427114</v>
      </c>
      <c r="S26" s="415">
        <v>749455</v>
      </c>
      <c r="T26" s="415">
        <v>0</v>
      </c>
      <c r="U26" s="415">
        <v>749455</v>
      </c>
      <c r="V26" s="415">
        <v>1250545</v>
      </c>
      <c r="W26" s="415">
        <v>0</v>
      </c>
      <c r="X26" s="415">
        <v>1250545</v>
      </c>
      <c r="Y26" s="415">
        <v>-763268</v>
      </c>
      <c r="Z26" s="415">
        <v>0</v>
      </c>
      <c r="AA26" s="415">
        <v>-763268</v>
      </c>
      <c r="AB26" s="415">
        <v>0</v>
      </c>
      <c r="AC26" s="415">
        <v>0</v>
      </c>
      <c r="AD26" s="415">
        <v>0</v>
      </c>
      <c r="AE26" s="415">
        <v>45205350</v>
      </c>
      <c r="AF26" s="415">
        <v>0</v>
      </c>
      <c r="AG26" s="415">
        <v>45205350</v>
      </c>
      <c r="AH26" s="415">
        <v>0</v>
      </c>
      <c r="AI26" s="415">
        <v>0</v>
      </c>
      <c r="AJ26" s="415">
        <v>0</v>
      </c>
      <c r="AK26" s="415">
        <v>0</v>
      </c>
      <c r="AL26" s="415">
        <v>0</v>
      </c>
      <c r="AM26" s="415">
        <v>0</v>
      </c>
      <c r="AN26" s="415">
        <v>0</v>
      </c>
      <c r="AO26" s="415">
        <v>0</v>
      </c>
      <c r="AP26" s="415">
        <v>0</v>
      </c>
      <c r="AQ26" s="415">
        <v>0</v>
      </c>
      <c r="AR26" s="415">
        <v>0</v>
      </c>
      <c r="AS26" s="415">
        <v>0</v>
      </c>
      <c r="AT26" s="415">
        <v>0</v>
      </c>
      <c r="AU26" s="415">
        <v>0</v>
      </c>
      <c r="AV26" s="415">
        <v>0</v>
      </c>
      <c r="AW26" s="415">
        <v>0</v>
      </c>
      <c r="AX26" s="415">
        <v>0</v>
      </c>
      <c r="AY26" s="415">
        <v>0</v>
      </c>
      <c r="AZ26" s="415">
        <v>0</v>
      </c>
      <c r="BA26" s="415">
        <v>0</v>
      </c>
      <c r="BB26" s="415">
        <v>0</v>
      </c>
      <c r="BC26" s="415">
        <v>0</v>
      </c>
      <c r="BD26" s="415">
        <v>0</v>
      </c>
      <c r="BE26" s="415">
        <v>0</v>
      </c>
      <c r="BF26" s="415">
        <v>0</v>
      </c>
      <c r="BG26" s="415">
        <v>0</v>
      </c>
      <c r="BH26" s="415">
        <v>0</v>
      </c>
      <c r="BI26" s="415">
        <v>0</v>
      </c>
      <c r="BJ26" s="415">
        <v>0</v>
      </c>
      <c r="BK26" s="415">
        <v>0</v>
      </c>
      <c r="BL26" s="415">
        <v>3298709</v>
      </c>
      <c r="BM26" s="415">
        <v>-407946</v>
      </c>
      <c r="BN26" t="s">
        <v>410</v>
      </c>
      <c r="BO26" t="s">
        <v>1054</v>
      </c>
      <c r="BP26" t="s">
        <v>1059</v>
      </c>
      <c r="BQ26" s="84" t="s">
        <v>1054</v>
      </c>
    </row>
    <row r="27" spans="1:69" x14ac:dyDescent="0.25">
      <c r="A27" t="s">
        <v>1026</v>
      </c>
      <c r="B27" s="82" t="s">
        <v>413</v>
      </c>
      <c r="C27" s="85" t="s">
        <v>412</v>
      </c>
      <c r="D27" s="415">
        <v>44685238</v>
      </c>
      <c r="E27" s="415">
        <v>1780054</v>
      </c>
      <c r="F27" s="415">
        <v>46465292</v>
      </c>
      <c r="G27" s="415">
        <v>0</v>
      </c>
      <c r="H27" s="415">
        <v>0</v>
      </c>
      <c r="I27" s="415">
        <v>0</v>
      </c>
      <c r="J27" s="415">
        <v>-595968</v>
      </c>
      <c r="K27" s="415">
        <v>-10820</v>
      </c>
      <c r="L27" s="415">
        <v>-606788</v>
      </c>
      <c r="M27" s="415">
        <v>0</v>
      </c>
      <c r="N27" s="415">
        <v>0</v>
      </c>
      <c r="O27" s="415">
        <v>0</v>
      </c>
      <c r="P27" s="415">
        <v>-1263309</v>
      </c>
      <c r="Q27" s="415">
        <v>-24114</v>
      </c>
      <c r="R27" s="415">
        <v>-1287423</v>
      </c>
      <c r="S27" s="415">
        <v>1252480</v>
      </c>
      <c r="T27" s="415">
        <v>0</v>
      </c>
      <c r="U27" s="415">
        <v>1252480</v>
      </c>
      <c r="V27" s="415">
        <v>852053</v>
      </c>
      <c r="W27" s="415">
        <v>20134</v>
      </c>
      <c r="X27" s="415">
        <v>872187</v>
      </c>
      <c r="Y27" s="415">
        <v>3255783</v>
      </c>
      <c r="Z27" s="415">
        <v>2811</v>
      </c>
      <c r="AA27" s="415">
        <v>3258594</v>
      </c>
      <c r="AB27" s="415">
        <v>-7700366</v>
      </c>
      <c r="AC27" s="415">
        <v>-232927</v>
      </c>
      <c r="AD27" s="415">
        <v>-7933293</v>
      </c>
      <c r="AE27" s="415">
        <v>41081879</v>
      </c>
      <c r="AF27" s="415">
        <v>1545958</v>
      </c>
      <c r="AG27" s="415">
        <v>42627837</v>
      </c>
      <c r="AH27" s="415">
        <v>1545958</v>
      </c>
      <c r="AI27" s="415">
        <v>1545958</v>
      </c>
      <c r="AJ27" s="415">
        <v>2552</v>
      </c>
      <c r="AK27" s="415">
        <v>0</v>
      </c>
      <c r="AL27" s="415">
        <v>2552</v>
      </c>
      <c r="AM27" s="415">
        <v>0</v>
      </c>
      <c r="AN27" s="415">
        <v>0</v>
      </c>
      <c r="AO27" s="415">
        <v>0</v>
      </c>
      <c r="AP27" s="415">
        <v>-9948</v>
      </c>
      <c r="AQ27" s="415">
        <v>-9948</v>
      </c>
      <c r="AR27" s="415">
        <v>1583634</v>
      </c>
      <c r="AS27" s="415">
        <v>1583634</v>
      </c>
      <c r="AT27" s="415">
        <v>0</v>
      </c>
      <c r="AU27" s="415">
        <v>0</v>
      </c>
      <c r="AV27" s="415">
        <v>0</v>
      </c>
      <c r="AW27" s="415">
        <v>0</v>
      </c>
      <c r="AX27" s="415">
        <v>0</v>
      </c>
      <c r="AY27" s="415">
        <v>340303</v>
      </c>
      <c r="AZ27" s="415">
        <v>340303</v>
      </c>
      <c r="BA27" s="415">
        <v>0</v>
      </c>
      <c r="BB27" s="415">
        <v>0</v>
      </c>
      <c r="BC27" s="415">
        <v>0</v>
      </c>
      <c r="BD27" s="415">
        <v>0</v>
      </c>
      <c r="BE27" s="415">
        <v>0</v>
      </c>
      <c r="BF27" s="415">
        <v>0</v>
      </c>
      <c r="BG27" s="415">
        <v>0</v>
      </c>
      <c r="BH27" s="415">
        <v>0</v>
      </c>
      <c r="BI27" s="415">
        <v>0</v>
      </c>
      <c r="BJ27" s="415">
        <v>340303</v>
      </c>
      <c r="BK27" s="415">
        <v>340303</v>
      </c>
      <c r="BL27" s="415">
        <v>7266375</v>
      </c>
      <c r="BM27" s="415">
        <v>-332389</v>
      </c>
      <c r="BN27" t="s">
        <v>412</v>
      </c>
      <c r="BO27" t="s">
        <v>1054</v>
      </c>
      <c r="BP27" t="s">
        <v>1059</v>
      </c>
      <c r="BQ27" s="84" t="s">
        <v>1054</v>
      </c>
    </row>
    <row r="28" spans="1:69" x14ac:dyDescent="0.25">
      <c r="A28" t="s">
        <v>1026</v>
      </c>
      <c r="B28" s="82" t="s">
        <v>415</v>
      </c>
      <c r="C28" s="85" t="s">
        <v>414</v>
      </c>
      <c r="D28" s="415">
        <v>27597038</v>
      </c>
      <c r="E28" s="415">
        <v>0</v>
      </c>
      <c r="F28" s="415">
        <v>27597038</v>
      </c>
      <c r="G28" s="415">
        <v>0</v>
      </c>
      <c r="H28" s="415">
        <v>0</v>
      </c>
      <c r="I28" s="415">
        <v>0</v>
      </c>
      <c r="J28" s="415">
        <v>0</v>
      </c>
      <c r="K28" s="415">
        <v>0</v>
      </c>
      <c r="L28" s="415">
        <v>0</v>
      </c>
      <c r="M28" s="415">
        <v>-71387</v>
      </c>
      <c r="N28" s="415">
        <v>0</v>
      </c>
      <c r="O28" s="415">
        <v>-71387</v>
      </c>
      <c r="P28" s="415">
        <v>-90272</v>
      </c>
      <c r="Q28" s="415">
        <v>0</v>
      </c>
      <c r="R28" s="415">
        <v>-90272</v>
      </c>
      <c r="S28" s="415">
        <v>620503</v>
      </c>
      <c r="T28" s="415">
        <v>0</v>
      </c>
      <c r="U28" s="415">
        <v>620503</v>
      </c>
      <c r="V28" s="415">
        <v>0</v>
      </c>
      <c r="W28" s="415">
        <v>0</v>
      </c>
      <c r="X28" s="415">
        <v>0</v>
      </c>
      <c r="Y28" s="415">
        <v>-121460</v>
      </c>
      <c r="Z28" s="415">
        <v>0</v>
      </c>
      <c r="AA28" s="415">
        <v>-121460</v>
      </c>
      <c r="AB28" s="415">
        <v>0</v>
      </c>
      <c r="AC28" s="415">
        <v>0</v>
      </c>
      <c r="AD28" s="415">
        <v>0</v>
      </c>
      <c r="AE28" s="415">
        <v>27934422</v>
      </c>
      <c r="AF28" s="415">
        <v>0</v>
      </c>
      <c r="AG28" s="415">
        <v>27934422</v>
      </c>
      <c r="AH28" s="415">
        <v>0</v>
      </c>
      <c r="AI28" s="415">
        <v>0</v>
      </c>
      <c r="AJ28" s="415">
        <v>58322</v>
      </c>
      <c r="AK28" s="415">
        <v>0</v>
      </c>
      <c r="AL28" s="415">
        <v>58322</v>
      </c>
      <c r="AM28" s="415">
        <v>0</v>
      </c>
      <c r="AN28" s="415">
        <v>0</v>
      </c>
      <c r="AO28" s="415">
        <v>0</v>
      </c>
      <c r="AP28" s="415">
        <v>0</v>
      </c>
      <c r="AQ28" s="415">
        <v>0</v>
      </c>
      <c r="AR28" s="415">
        <v>0</v>
      </c>
      <c r="AS28" s="415">
        <v>0</v>
      </c>
      <c r="AT28" s="415">
        <v>0</v>
      </c>
      <c r="AU28" s="415">
        <v>0</v>
      </c>
      <c r="AV28" s="415">
        <v>0</v>
      </c>
      <c r="AW28" s="415">
        <v>0</v>
      </c>
      <c r="AX28" s="415">
        <v>0</v>
      </c>
      <c r="AY28" s="415">
        <v>0</v>
      </c>
      <c r="AZ28" s="415">
        <v>0</v>
      </c>
      <c r="BA28" s="415">
        <v>0</v>
      </c>
      <c r="BB28" s="415">
        <v>0</v>
      </c>
      <c r="BC28" s="415">
        <v>0</v>
      </c>
      <c r="BD28" s="415">
        <v>0</v>
      </c>
      <c r="BE28" s="415">
        <v>0</v>
      </c>
      <c r="BF28" s="415">
        <v>0</v>
      </c>
      <c r="BG28" s="415">
        <v>0</v>
      </c>
      <c r="BH28" s="415">
        <v>0</v>
      </c>
      <c r="BI28" s="415">
        <v>0</v>
      </c>
      <c r="BJ28" s="415">
        <v>0</v>
      </c>
      <c r="BK28" s="415">
        <v>0</v>
      </c>
      <c r="BL28" s="415">
        <v>420028</v>
      </c>
      <c r="BM28" s="415">
        <v>-454624</v>
      </c>
      <c r="BN28" t="s">
        <v>414</v>
      </c>
      <c r="BO28" t="s">
        <v>1031</v>
      </c>
      <c r="BP28" t="s">
        <v>1032</v>
      </c>
      <c r="BQ28" s="84" t="s">
        <v>1029</v>
      </c>
    </row>
    <row r="29" spans="1:69" x14ac:dyDescent="0.25">
      <c r="A29" t="s">
        <v>1026</v>
      </c>
      <c r="B29" s="82" t="s">
        <v>417</v>
      </c>
      <c r="C29" s="85" t="s">
        <v>416</v>
      </c>
      <c r="D29" s="415">
        <v>90331159</v>
      </c>
      <c r="E29" s="415">
        <v>0</v>
      </c>
      <c r="F29" s="415">
        <v>90331159</v>
      </c>
      <c r="G29" s="415">
        <v>0</v>
      </c>
      <c r="H29" s="415">
        <v>0</v>
      </c>
      <c r="I29" s="415">
        <v>0</v>
      </c>
      <c r="J29" s="415">
        <v>-1960397</v>
      </c>
      <c r="K29" s="415">
        <v>0</v>
      </c>
      <c r="L29" s="415">
        <v>-1960397</v>
      </c>
      <c r="M29" s="415">
        <v>0</v>
      </c>
      <c r="N29" s="415">
        <v>0</v>
      </c>
      <c r="O29" s="415">
        <v>0</v>
      </c>
      <c r="P29" s="415">
        <v>-1888760</v>
      </c>
      <c r="Q29" s="415">
        <v>0</v>
      </c>
      <c r="R29" s="415">
        <v>-1888760</v>
      </c>
      <c r="S29" s="415">
        <v>53863</v>
      </c>
      <c r="T29" s="415">
        <v>0</v>
      </c>
      <c r="U29" s="415">
        <v>53863</v>
      </c>
      <c r="V29" s="415">
        <v>1533582</v>
      </c>
      <c r="W29" s="415">
        <v>0</v>
      </c>
      <c r="X29" s="415">
        <v>1533582</v>
      </c>
      <c r="Y29" s="415">
        <v>0</v>
      </c>
      <c r="Z29" s="415">
        <v>0</v>
      </c>
      <c r="AA29" s="415">
        <v>0</v>
      </c>
      <c r="AB29" s="415">
        <v>-5317224</v>
      </c>
      <c r="AC29" s="415">
        <v>0</v>
      </c>
      <c r="AD29" s="415">
        <v>-5317224</v>
      </c>
      <c r="AE29" s="415">
        <v>84712620</v>
      </c>
      <c r="AF29" s="415">
        <v>0</v>
      </c>
      <c r="AG29" s="415">
        <v>84712620</v>
      </c>
      <c r="AH29" s="415">
        <v>0</v>
      </c>
      <c r="AI29" s="415">
        <v>0</v>
      </c>
      <c r="AJ29" s="415">
        <v>0</v>
      </c>
      <c r="AK29" s="415">
        <v>0</v>
      </c>
      <c r="AL29" s="415">
        <v>0</v>
      </c>
      <c r="AM29" s="415">
        <v>0</v>
      </c>
      <c r="AN29" s="415">
        <v>0</v>
      </c>
      <c r="AO29" s="415">
        <v>0</v>
      </c>
      <c r="AP29" s="415">
        <v>0</v>
      </c>
      <c r="AQ29" s="415">
        <v>0</v>
      </c>
      <c r="AR29" s="415">
        <v>0</v>
      </c>
      <c r="AS29" s="415">
        <v>0</v>
      </c>
      <c r="AT29" s="415">
        <v>0</v>
      </c>
      <c r="AU29" s="415">
        <v>0</v>
      </c>
      <c r="AV29" s="415">
        <v>0</v>
      </c>
      <c r="AW29" s="415">
        <v>0</v>
      </c>
      <c r="AX29" s="415">
        <v>0</v>
      </c>
      <c r="AY29" s="415">
        <v>0</v>
      </c>
      <c r="AZ29" s="415">
        <v>0</v>
      </c>
      <c r="BA29" s="415">
        <v>0</v>
      </c>
      <c r="BB29" s="415">
        <v>0</v>
      </c>
      <c r="BC29" s="415">
        <v>0</v>
      </c>
      <c r="BD29" s="415">
        <v>0</v>
      </c>
      <c r="BE29" s="415">
        <v>0</v>
      </c>
      <c r="BF29" s="415">
        <v>0</v>
      </c>
      <c r="BG29" s="415">
        <v>0</v>
      </c>
      <c r="BH29" s="415">
        <v>0</v>
      </c>
      <c r="BI29" s="415">
        <v>0</v>
      </c>
      <c r="BJ29" s="415">
        <v>0</v>
      </c>
      <c r="BK29" s="415">
        <v>0</v>
      </c>
      <c r="BL29" s="415">
        <v>8726095</v>
      </c>
      <c r="BM29" s="415">
        <v>-1557320</v>
      </c>
      <c r="BN29" t="s">
        <v>416</v>
      </c>
      <c r="BO29" t="s">
        <v>1045</v>
      </c>
      <c r="BP29" t="s">
        <v>1060</v>
      </c>
      <c r="BQ29" s="84" t="s">
        <v>1047</v>
      </c>
    </row>
    <row r="30" spans="1:69" x14ac:dyDescent="0.25">
      <c r="A30" t="s">
        <v>1026</v>
      </c>
      <c r="B30" s="82" t="s">
        <v>419</v>
      </c>
      <c r="C30" s="85" t="s">
        <v>418</v>
      </c>
      <c r="D30" s="415">
        <v>19904662</v>
      </c>
      <c r="E30" s="415">
        <v>0</v>
      </c>
      <c r="F30" s="415">
        <v>19904662</v>
      </c>
      <c r="G30" s="415">
        <v>0</v>
      </c>
      <c r="H30" s="415">
        <v>0</v>
      </c>
      <c r="I30" s="415">
        <v>0</v>
      </c>
      <c r="J30" s="415">
        <v>-437879</v>
      </c>
      <c r="K30" s="415">
        <v>0</v>
      </c>
      <c r="L30" s="415">
        <v>-437879</v>
      </c>
      <c r="M30" s="415">
        <v>0</v>
      </c>
      <c r="N30" s="415">
        <v>0</v>
      </c>
      <c r="O30" s="415">
        <v>0</v>
      </c>
      <c r="P30" s="415">
        <v>-67879</v>
      </c>
      <c r="Q30" s="415">
        <v>0</v>
      </c>
      <c r="R30" s="415">
        <v>-67879</v>
      </c>
      <c r="S30" s="415">
        <v>0</v>
      </c>
      <c r="T30" s="415">
        <v>0</v>
      </c>
      <c r="U30" s="415">
        <v>0</v>
      </c>
      <c r="V30" s="415">
        <v>0</v>
      </c>
      <c r="W30" s="415">
        <v>0</v>
      </c>
      <c r="X30" s="415">
        <v>0</v>
      </c>
      <c r="Y30" s="415">
        <v>0</v>
      </c>
      <c r="Z30" s="415">
        <v>0</v>
      </c>
      <c r="AA30" s="415">
        <v>0</v>
      </c>
      <c r="AB30" s="415">
        <v>-450000</v>
      </c>
      <c r="AC30" s="415">
        <v>0</v>
      </c>
      <c r="AD30" s="415">
        <v>-450000</v>
      </c>
      <c r="AE30" s="415">
        <v>19386783</v>
      </c>
      <c r="AF30" s="415">
        <v>0</v>
      </c>
      <c r="AG30" s="415">
        <v>19386783</v>
      </c>
      <c r="AH30" s="415">
        <v>0</v>
      </c>
      <c r="AI30" s="415">
        <v>0</v>
      </c>
      <c r="AJ30" s="415">
        <v>205753</v>
      </c>
      <c r="AK30" s="415">
        <v>0</v>
      </c>
      <c r="AL30" s="415">
        <v>205753</v>
      </c>
      <c r="AM30" s="415">
        <v>0</v>
      </c>
      <c r="AN30" s="415">
        <v>0</v>
      </c>
      <c r="AO30" s="415">
        <v>0</v>
      </c>
      <c r="AP30" s="415">
        <v>0</v>
      </c>
      <c r="AQ30" s="415">
        <v>0</v>
      </c>
      <c r="AR30" s="415">
        <v>0</v>
      </c>
      <c r="AS30" s="415">
        <v>0</v>
      </c>
      <c r="AT30" s="415">
        <v>0</v>
      </c>
      <c r="AU30" s="415">
        <v>0</v>
      </c>
      <c r="AV30" s="415">
        <v>0</v>
      </c>
      <c r="AW30" s="415">
        <v>0</v>
      </c>
      <c r="AX30" s="415">
        <v>0</v>
      </c>
      <c r="AY30" s="415">
        <v>0</v>
      </c>
      <c r="AZ30" s="415">
        <v>0</v>
      </c>
      <c r="BA30" s="415">
        <v>0</v>
      </c>
      <c r="BB30" s="415">
        <v>0</v>
      </c>
      <c r="BC30" s="415">
        <v>0</v>
      </c>
      <c r="BD30" s="415">
        <v>0</v>
      </c>
      <c r="BE30" s="415">
        <v>0</v>
      </c>
      <c r="BF30" s="415">
        <v>0</v>
      </c>
      <c r="BG30" s="415">
        <v>0</v>
      </c>
      <c r="BH30" s="415">
        <v>0</v>
      </c>
      <c r="BI30" s="415">
        <v>0</v>
      </c>
      <c r="BJ30" s="415">
        <v>0</v>
      </c>
      <c r="BK30" s="415">
        <v>0</v>
      </c>
      <c r="BL30" s="415">
        <v>643502</v>
      </c>
      <c r="BM30" s="415">
        <v>-463087</v>
      </c>
      <c r="BN30" t="s">
        <v>418</v>
      </c>
      <c r="BO30" t="s">
        <v>1061</v>
      </c>
      <c r="BP30" t="s">
        <v>1028</v>
      </c>
      <c r="BQ30" s="84" t="s">
        <v>1029</v>
      </c>
    </row>
    <row r="31" spans="1:69" x14ac:dyDescent="0.25">
      <c r="A31" t="s">
        <v>1026</v>
      </c>
      <c r="B31" s="82" t="s">
        <v>421</v>
      </c>
      <c r="C31" s="85" t="s">
        <v>420</v>
      </c>
      <c r="D31" s="415">
        <v>147718629</v>
      </c>
      <c r="E31" s="415">
        <v>0</v>
      </c>
      <c r="F31" s="415">
        <v>147718629</v>
      </c>
      <c r="G31" s="415">
        <v>0</v>
      </c>
      <c r="H31" s="415">
        <v>0</v>
      </c>
      <c r="I31" s="415">
        <v>0</v>
      </c>
      <c r="J31" s="415">
        <v>-2137787</v>
      </c>
      <c r="K31" s="415">
        <v>0</v>
      </c>
      <c r="L31" s="415">
        <v>-2137787</v>
      </c>
      <c r="M31" s="415">
        <v>0</v>
      </c>
      <c r="N31" s="415">
        <v>0</v>
      </c>
      <c r="O31" s="415">
        <v>0</v>
      </c>
      <c r="P31" s="415">
        <v>-4737617.99</v>
      </c>
      <c r="Q31" s="415">
        <v>0</v>
      </c>
      <c r="R31" s="415">
        <v>-4737617.99</v>
      </c>
      <c r="S31" s="415">
        <v>1950687</v>
      </c>
      <c r="T31" s="415">
        <v>0</v>
      </c>
      <c r="U31" s="415">
        <v>1950687</v>
      </c>
      <c r="V31" s="415">
        <v>0</v>
      </c>
      <c r="W31" s="415">
        <v>0</v>
      </c>
      <c r="X31" s="415">
        <v>0</v>
      </c>
      <c r="Y31" s="415">
        <v>-7941392</v>
      </c>
      <c r="Z31" s="415">
        <v>0</v>
      </c>
      <c r="AA31" s="415">
        <v>-7941392</v>
      </c>
      <c r="AB31" s="415">
        <v>104331</v>
      </c>
      <c r="AC31" s="415">
        <v>0</v>
      </c>
      <c r="AD31" s="415">
        <v>104331</v>
      </c>
      <c r="AE31" s="415">
        <v>137094637.00999999</v>
      </c>
      <c r="AF31" s="415">
        <v>0</v>
      </c>
      <c r="AG31" s="415">
        <v>137094637.00999999</v>
      </c>
      <c r="AH31" s="415">
        <v>0</v>
      </c>
      <c r="AI31" s="415">
        <v>0</v>
      </c>
      <c r="AJ31" s="415">
        <v>299392</v>
      </c>
      <c r="AK31" s="415">
        <v>0</v>
      </c>
      <c r="AL31" s="415">
        <v>299392</v>
      </c>
      <c r="AM31" s="415">
        <v>0</v>
      </c>
      <c r="AN31" s="415">
        <v>0</v>
      </c>
      <c r="AO31" s="415">
        <v>0</v>
      </c>
      <c r="AP31" s="415">
        <v>0</v>
      </c>
      <c r="AQ31" s="415">
        <v>0</v>
      </c>
      <c r="AR31" s="415">
        <v>0</v>
      </c>
      <c r="AS31" s="415">
        <v>0</v>
      </c>
      <c r="AT31" s="415">
        <v>0</v>
      </c>
      <c r="AU31" s="415">
        <v>0</v>
      </c>
      <c r="AV31" s="415">
        <v>0</v>
      </c>
      <c r="AW31" s="415">
        <v>0</v>
      </c>
      <c r="AX31" s="415">
        <v>0</v>
      </c>
      <c r="AY31" s="415">
        <v>0</v>
      </c>
      <c r="AZ31" s="415">
        <v>0</v>
      </c>
      <c r="BA31" s="415">
        <v>0</v>
      </c>
      <c r="BB31" s="415">
        <v>0</v>
      </c>
      <c r="BC31" s="415">
        <v>0</v>
      </c>
      <c r="BD31" s="415">
        <v>0</v>
      </c>
      <c r="BE31" s="415">
        <v>0</v>
      </c>
      <c r="BF31" s="415">
        <v>0</v>
      </c>
      <c r="BG31" s="415">
        <v>0</v>
      </c>
      <c r="BH31" s="415">
        <v>0</v>
      </c>
      <c r="BI31" s="415">
        <v>0</v>
      </c>
      <c r="BJ31" s="415">
        <v>0</v>
      </c>
      <c r="BK31" s="415">
        <v>0</v>
      </c>
      <c r="BL31" s="415">
        <v>6611339</v>
      </c>
      <c r="BM31" s="415">
        <v>-1379860</v>
      </c>
      <c r="BN31" t="s">
        <v>420</v>
      </c>
      <c r="BO31" t="s">
        <v>1054</v>
      </c>
      <c r="BP31" t="s">
        <v>1126</v>
      </c>
      <c r="BQ31" s="84" t="s">
        <v>1054</v>
      </c>
    </row>
    <row r="32" spans="1:69" x14ac:dyDescent="0.25">
      <c r="A32" t="s">
        <v>1026</v>
      </c>
      <c r="B32" s="82" t="s">
        <v>423</v>
      </c>
      <c r="C32" s="85" t="s">
        <v>422</v>
      </c>
      <c r="D32" s="415">
        <v>72893822</v>
      </c>
      <c r="E32" s="415">
        <v>0</v>
      </c>
      <c r="F32" s="415">
        <v>72893822</v>
      </c>
      <c r="G32" s="415">
        <v>0</v>
      </c>
      <c r="H32" s="415">
        <v>0</v>
      </c>
      <c r="I32" s="415">
        <v>0</v>
      </c>
      <c r="J32" s="415">
        <v>-324374</v>
      </c>
      <c r="K32" s="415">
        <v>0</v>
      </c>
      <c r="L32" s="415">
        <v>-324374</v>
      </c>
      <c r="M32" s="415">
        <v>0</v>
      </c>
      <c r="N32" s="415">
        <v>0</v>
      </c>
      <c r="O32" s="415">
        <v>0</v>
      </c>
      <c r="P32" s="415">
        <v>89626</v>
      </c>
      <c r="Q32" s="415">
        <v>0</v>
      </c>
      <c r="R32" s="415">
        <v>89626</v>
      </c>
      <c r="S32" s="415">
        <v>2059377</v>
      </c>
      <c r="T32" s="415">
        <v>0</v>
      </c>
      <c r="U32" s="415">
        <v>2059377</v>
      </c>
      <c r="V32" s="415">
        <v>0</v>
      </c>
      <c r="W32" s="415">
        <v>0</v>
      </c>
      <c r="X32" s="415">
        <v>0</v>
      </c>
      <c r="Y32" s="415">
        <v>0</v>
      </c>
      <c r="Z32" s="415">
        <v>0</v>
      </c>
      <c r="AA32" s="415">
        <v>0</v>
      </c>
      <c r="AB32" s="415">
        <v>-3828820</v>
      </c>
      <c r="AC32" s="415">
        <v>0</v>
      </c>
      <c r="AD32" s="415">
        <v>-3828820</v>
      </c>
      <c r="AE32" s="415">
        <v>71214005</v>
      </c>
      <c r="AF32" s="415">
        <v>0</v>
      </c>
      <c r="AG32" s="415">
        <v>71214005</v>
      </c>
      <c r="AH32" s="415">
        <v>0</v>
      </c>
      <c r="AI32" s="415">
        <v>0</v>
      </c>
      <c r="AJ32" s="415">
        <v>0</v>
      </c>
      <c r="AK32" s="415">
        <v>0</v>
      </c>
      <c r="AL32" s="415">
        <v>0</v>
      </c>
      <c r="AM32" s="415">
        <v>0</v>
      </c>
      <c r="AN32" s="415">
        <v>0</v>
      </c>
      <c r="AO32" s="415">
        <v>0</v>
      </c>
      <c r="AP32" s="415">
        <v>0</v>
      </c>
      <c r="AQ32" s="415">
        <v>0</v>
      </c>
      <c r="AR32" s="415">
        <v>0</v>
      </c>
      <c r="AS32" s="415">
        <v>0</v>
      </c>
      <c r="AT32" s="415">
        <v>0</v>
      </c>
      <c r="AU32" s="415">
        <v>0</v>
      </c>
      <c r="AV32" s="415">
        <v>0</v>
      </c>
      <c r="AW32" s="415">
        <v>0</v>
      </c>
      <c r="AX32" s="415">
        <v>0</v>
      </c>
      <c r="AY32" s="415">
        <v>0</v>
      </c>
      <c r="AZ32" s="415">
        <v>0</v>
      </c>
      <c r="BA32" s="415">
        <v>0</v>
      </c>
      <c r="BB32" s="415">
        <v>0</v>
      </c>
      <c r="BC32" s="415">
        <v>0</v>
      </c>
      <c r="BD32" s="415">
        <v>0</v>
      </c>
      <c r="BE32" s="415">
        <v>0</v>
      </c>
      <c r="BF32" s="415">
        <v>0</v>
      </c>
      <c r="BG32" s="415">
        <v>0</v>
      </c>
      <c r="BH32" s="415">
        <v>0</v>
      </c>
      <c r="BI32" s="415">
        <v>0</v>
      </c>
      <c r="BJ32" s="415">
        <v>0</v>
      </c>
      <c r="BK32" s="415">
        <v>0</v>
      </c>
      <c r="BL32" s="415">
        <v>1938544</v>
      </c>
      <c r="BM32" s="415">
        <v>-5183869</v>
      </c>
      <c r="BN32" t="s">
        <v>422</v>
      </c>
      <c r="BO32" t="s">
        <v>1054</v>
      </c>
      <c r="BP32" t="s">
        <v>1063</v>
      </c>
      <c r="BQ32" s="84" t="s">
        <v>1054</v>
      </c>
    </row>
    <row r="33" spans="1:69" x14ac:dyDescent="0.25">
      <c r="A33" t="s">
        <v>1026</v>
      </c>
      <c r="B33" s="82" t="s">
        <v>425</v>
      </c>
      <c r="C33" s="85" t="s">
        <v>424</v>
      </c>
      <c r="D33" s="415">
        <v>139082729.19999999</v>
      </c>
      <c r="E33" s="415">
        <v>0</v>
      </c>
      <c r="F33" s="415">
        <v>139082729.19999999</v>
      </c>
      <c r="G33" s="415">
        <v>-67</v>
      </c>
      <c r="H33" s="415">
        <v>0</v>
      </c>
      <c r="I33" s="415">
        <v>-67</v>
      </c>
      <c r="J33" s="415">
        <v>-2086842.79</v>
      </c>
      <c r="K33" s="415">
        <v>0</v>
      </c>
      <c r="L33" s="415">
        <v>-2086842.79</v>
      </c>
      <c r="M33" s="415">
        <v>-2414982</v>
      </c>
      <c r="N33" s="415">
        <v>0</v>
      </c>
      <c r="O33" s="415">
        <v>-2414982</v>
      </c>
      <c r="P33" s="415">
        <v>-2118083</v>
      </c>
      <c r="Q33" s="415">
        <v>0</v>
      </c>
      <c r="R33" s="415">
        <v>-2118083</v>
      </c>
      <c r="S33" s="415">
        <v>335273</v>
      </c>
      <c r="T33" s="415">
        <v>0</v>
      </c>
      <c r="U33" s="415">
        <v>335273</v>
      </c>
      <c r="V33" s="415">
        <v>674000</v>
      </c>
      <c r="W33" s="415">
        <v>0</v>
      </c>
      <c r="X33" s="415">
        <v>674000</v>
      </c>
      <c r="Y33" s="415">
        <v>3158680</v>
      </c>
      <c r="Z33" s="415">
        <v>0</v>
      </c>
      <c r="AA33" s="415">
        <v>3158680</v>
      </c>
      <c r="AB33" s="415">
        <v>-5857422.3099999996</v>
      </c>
      <c r="AC33" s="415">
        <v>0</v>
      </c>
      <c r="AD33" s="415">
        <v>-5857422.3099999996</v>
      </c>
      <c r="AE33" s="415">
        <v>132860127.88999999</v>
      </c>
      <c r="AF33" s="415">
        <v>0</v>
      </c>
      <c r="AG33" s="415">
        <v>132860127.88999999</v>
      </c>
      <c r="AH33" s="415">
        <v>0</v>
      </c>
      <c r="AI33" s="415">
        <v>0</v>
      </c>
      <c r="AJ33" s="415">
        <v>0</v>
      </c>
      <c r="AK33" s="415">
        <v>0</v>
      </c>
      <c r="AL33" s="415">
        <v>0</v>
      </c>
      <c r="AM33" s="415">
        <v>0</v>
      </c>
      <c r="AN33" s="415">
        <v>0</v>
      </c>
      <c r="AO33" s="415">
        <v>0</v>
      </c>
      <c r="AP33" s="415">
        <v>0</v>
      </c>
      <c r="AQ33" s="415">
        <v>0</v>
      </c>
      <c r="AR33" s="415">
        <v>0</v>
      </c>
      <c r="AS33" s="415">
        <v>0</v>
      </c>
      <c r="AT33" s="415">
        <v>0</v>
      </c>
      <c r="AU33" s="415">
        <v>0</v>
      </c>
      <c r="AV33" s="415">
        <v>0</v>
      </c>
      <c r="AW33" s="415">
        <v>0</v>
      </c>
      <c r="AX33" s="415">
        <v>0</v>
      </c>
      <c r="AY33" s="415">
        <v>0</v>
      </c>
      <c r="AZ33" s="415">
        <v>0</v>
      </c>
      <c r="BA33" s="415">
        <v>0</v>
      </c>
      <c r="BB33" s="415">
        <v>0</v>
      </c>
      <c r="BC33" s="415">
        <v>0</v>
      </c>
      <c r="BD33" s="415">
        <v>0</v>
      </c>
      <c r="BE33" s="415">
        <v>0</v>
      </c>
      <c r="BF33" s="415">
        <v>0</v>
      </c>
      <c r="BG33" s="415">
        <v>0</v>
      </c>
      <c r="BH33" s="415">
        <v>0</v>
      </c>
      <c r="BI33" s="415">
        <v>0</v>
      </c>
      <c r="BJ33" s="415">
        <v>0</v>
      </c>
      <c r="BK33" s="415">
        <v>0</v>
      </c>
      <c r="BL33" s="415">
        <v>6778997</v>
      </c>
      <c r="BM33" s="415">
        <v>-1219723</v>
      </c>
      <c r="BN33" t="s">
        <v>424</v>
      </c>
      <c r="BO33" t="s">
        <v>1045</v>
      </c>
      <c r="BP33" t="s">
        <v>1064</v>
      </c>
      <c r="BQ33" s="84" t="s">
        <v>1047</v>
      </c>
    </row>
    <row r="34" spans="1:69" x14ac:dyDescent="0.25">
      <c r="A34" t="s">
        <v>1026</v>
      </c>
      <c r="B34" s="82" t="s">
        <v>427</v>
      </c>
      <c r="C34" s="85" t="s">
        <v>426</v>
      </c>
      <c r="D34" s="415">
        <v>43023087</v>
      </c>
      <c r="E34" s="415">
        <v>0</v>
      </c>
      <c r="F34" s="415">
        <v>43023087</v>
      </c>
      <c r="G34" s="415">
        <v>0</v>
      </c>
      <c r="H34" s="415">
        <v>0</v>
      </c>
      <c r="I34" s="415">
        <v>0</v>
      </c>
      <c r="J34" s="415">
        <v>-126806</v>
      </c>
      <c r="K34" s="415">
        <v>0</v>
      </c>
      <c r="L34" s="415">
        <v>-126806</v>
      </c>
      <c r="M34" s="415">
        <v>0</v>
      </c>
      <c r="N34" s="415">
        <v>0</v>
      </c>
      <c r="O34" s="415">
        <v>0</v>
      </c>
      <c r="P34" s="415">
        <v>-163486</v>
      </c>
      <c r="Q34" s="415">
        <v>0</v>
      </c>
      <c r="R34" s="415">
        <v>-163486</v>
      </c>
      <c r="S34" s="415">
        <v>143233</v>
      </c>
      <c r="T34" s="415">
        <v>0</v>
      </c>
      <c r="U34" s="415">
        <v>143233</v>
      </c>
      <c r="V34" s="415">
        <v>0</v>
      </c>
      <c r="W34" s="415">
        <v>0</v>
      </c>
      <c r="X34" s="415">
        <v>0</v>
      </c>
      <c r="Y34" s="415">
        <v>57207</v>
      </c>
      <c r="Z34" s="415">
        <v>0</v>
      </c>
      <c r="AA34" s="415">
        <v>57207</v>
      </c>
      <c r="AB34" s="415">
        <v>-1291267</v>
      </c>
      <c r="AC34" s="415">
        <v>0</v>
      </c>
      <c r="AD34" s="415">
        <v>-1291267</v>
      </c>
      <c r="AE34" s="415">
        <v>41768774</v>
      </c>
      <c r="AF34" s="415">
        <v>0</v>
      </c>
      <c r="AG34" s="415">
        <v>41768774</v>
      </c>
      <c r="AH34" s="415">
        <v>0</v>
      </c>
      <c r="AI34" s="415">
        <v>0</v>
      </c>
      <c r="AJ34" s="415">
        <v>73662</v>
      </c>
      <c r="AK34" s="415">
        <v>0</v>
      </c>
      <c r="AL34" s="415">
        <v>73662</v>
      </c>
      <c r="AM34" s="415">
        <v>0</v>
      </c>
      <c r="AN34" s="415">
        <v>0</v>
      </c>
      <c r="AO34" s="415">
        <v>0</v>
      </c>
      <c r="AP34" s="415">
        <v>0</v>
      </c>
      <c r="AQ34" s="415">
        <v>0</v>
      </c>
      <c r="AR34" s="415">
        <v>0</v>
      </c>
      <c r="AS34" s="415">
        <v>0</v>
      </c>
      <c r="AT34" s="415">
        <v>0</v>
      </c>
      <c r="AU34" s="415">
        <v>0</v>
      </c>
      <c r="AV34" s="415">
        <v>0</v>
      </c>
      <c r="AW34" s="415">
        <v>0</v>
      </c>
      <c r="AX34" s="415">
        <v>0</v>
      </c>
      <c r="AY34" s="415">
        <v>0</v>
      </c>
      <c r="AZ34" s="415">
        <v>0</v>
      </c>
      <c r="BA34" s="415">
        <v>0</v>
      </c>
      <c r="BB34" s="415">
        <v>0</v>
      </c>
      <c r="BC34" s="415">
        <v>0</v>
      </c>
      <c r="BD34" s="415">
        <v>0</v>
      </c>
      <c r="BE34" s="415">
        <v>0</v>
      </c>
      <c r="BF34" s="415">
        <v>0</v>
      </c>
      <c r="BG34" s="415">
        <v>0</v>
      </c>
      <c r="BH34" s="415">
        <v>0</v>
      </c>
      <c r="BI34" s="415">
        <v>0</v>
      </c>
      <c r="BJ34" s="415">
        <v>0</v>
      </c>
      <c r="BK34" s="415">
        <v>0</v>
      </c>
      <c r="BL34" s="415">
        <v>442032</v>
      </c>
      <c r="BM34" s="415">
        <v>-333688</v>
      </c>
      <c r="BN34" t="s">
        <v>426</v>
      </c>
      <c r="BO34" t="s">
        <v>1048</v>
      </c>
      <c r="BP34" t="s">
        <v>1049</v>
      </c>
      <c r="BQ34" s="84" t="s">
        <v>1029</v>
      </c>
    </row>
    <row r="35" spans="1:69" x14ac:dyDescent="0.25">
      <c r="A35" t="s">
        <v>1026</v>
      </c>
      <c r="B35" s="82" t="s">
        <v>429</v>
      </c>
      <c r="C35" s="85" t="s">
        <v>428</v>
      </c>
      <c r="D35" s="415">
        <v>34129038.740000002</v>
      </c>
      <c r="E35" s="415">
        <v>0</v>
      </c>
      <c r="F35" s="415">
        <v>34129038.740000002</v>
      </c>
      <c r="G35" s="415">
        <v>0</v>
      </c>
      <c r="H35" s="415">
        <v>0</v>
      </c>
      <c r="I35" s="415">
        <v>0</v>
      </c>
      <c r="J35" s="415">
        <v>-390804</v>
      </c>
      <c r="K35" s="415">
        <v>0</v>
      </c>
      <c r="L35" s="415">
        <v>-390804</v>
      </c>
      <c r="M35" s="415">
        <v>0</v>
      </c>
      <c r="N35" s="415">
        <v>0</v>
      </c>
      <c r="O35" s="415">
        <v>0</v>
      </c>
      <c r="P35" s="415">
        <v>-252924</v>
      </c>
      <c r="Q35" s="415">
        <v>0</v>
      </c>
      <c r="R35" s="415">
        <v>-252924</v>
      </c>
      <c r="S35" s="415">
        <v>224784</v>
      </c>
      <c r="T35" s="415">
        <v>0</v>
      </c>
      <c r="U35" s="415">
        <v>224784</v>
      </c>
      <c r="V35" s="415">
        <v>30656</v>
      </c>
      <c r="W35" s="415">
        <v>0</v>
      </c>
      <c r="X35" s="415">
        <v>30656</v>
      </c>
      <c r="Y35" s="415">
        <v>-195444</v>
      </c>
      <c r="Z35" s="415">
        <v>0</v>
      </c>
      <c r="AA35" s="415">
        <v>-195444</v>
      </c>
      <c r="AB35" s="415">
        <v>-19687</v>
      </c>
      <c r="AC35" s="415">
        <v>0</v>
      </c>
      <c r="AD35" s="415">
        <v>-19687</v>
      </c>
      <c r="AE35" s="415">
        <v>33916423.740000002</v>
      </c>
      <c r="AF35" s="415">
        <v>0</v>
      </c>
      <c r="AG35" s="415">
        <v>33916423.740000002</v>
      </c>
      <c r="AH35" s="415">
        <v>0</v>
      </c>
      <c r="AI35" s="415">
        <v>0</v>
      </c>
      <c r="AJ35" s="415">
        <v>2520322</v>
      </c>
      <c r="AK35" s="415">
        <v>0</v>
      </c>
      <c r="AL35" s="415">
        <v>2520322</v>
      </c>
      <c r="AM35" s="415">
        <v>0</v>
      </c>
      <c r="AN35" s="415">
        <v>0</v>
      </c>
      <c r="AO35" s="415">
        <v>0</v>
      </c>
      <c r="AP35" s="415">
        <v>0</v>
      </c>
      <c r="AQ35" s="415">
        <v>0</v>
      </c>
      <c r="AR35" s="415">
        <v>0</v>
      </c>
      <c r="AS35" s="415">
        <v>0</v>
      </c>
      <c r="AT35" s="415">
        <v>0</v>
      </c>
      <c r="AU35" s="415">
        <v>0</v>
      </c>
      <c r="AV35" s="415">
        <v>0</v>
      </c>
      <c r="AW35" s="415">
        <v>0</v>
      </c>
      <c r="AX35" s="415">
        <v>0</v>
      </c>
      <c r="AY35" s="415">
        <v>0</v>
      </c>
      <c r="AZ35" s="415">
        <v>0</v>
      </c>
      <c r="BA35" s="415">
        <v>0</v>
      </c>
      <c r="BB35" s="415">
        <v>0</v>
      </c>
      <c r="BC35" s="415">
        <v>0</v>
      </c>
      <c r="BD35" s="415">
        <v>0</v>
      </c>
      <c r="BE35" s="415">
        <v>0</v>
      </c>
      <c r="BF35" s="415">
        <v>0</v>
      </c>
      <c r="BG35" s="415">
        <v>0</v>
      </c>
      <c r="BH35" s="415">
        <v>0</v>
      </c>
      <c r="BI35" s="415">
        <v>0</v>
      </c>
      <c r="BJ35" s="415">
        <v>0</v>
      </c>
      <c r="BK35" s="415">
        <v>0</v>
      </c>
      <c r="BL35" s="415">
        <v>1685576</v>
      </c>
      <c r="BM35" s="415">
        <v>-275628</v>
      </c>
      <c r="BN35" t="s">
        <v>428</v>
      </c>
      <c r="BO35" t="s">
        <v>1065</v>
      </c>
      <c r="BP35" t="s">
        <v>1028</v>
      </c>
      <c r="BQ35" s="84" t="s">
        <v>1029</v>
      </c>
    </row>
    <row r="36" spans="1:69" x14ac:dyDescent="0.25">
      <c r="A36" t="s">
        <v>1026</v>
      </c>
      <c r="B36" s="82" t="s">
        <v>431</v>
      </c>
      <c r="C36" s="85" t="s">
        <v>430</v>
      </c>
      <c r="D36" s="415">
        <v>123490703</v>
      </c>
      <c r="E36" s="415">
        <v>0</v>
      </c>
      <c r="F36" s="415">
        <v>123490703</v>
      </c>
      <c r="G36" s="415">
        <v>0</v>
      </c>
      <c r="H36" s="415">
        <v>0</v>
      </c>
      <c r="I36" s="415">
        <v>0</v>
      </c>
      <c r="J36" s="415">
        <v>-533936</v>
      </c>
      <c r="K36" s="415">
        <v>0</v>
      </c>
      <c r="L36" s="415">
        <v>-533936</v>
      </c>
      <c r="M36" s="415">
        <v>0</v>
      </c>
      <c r="N36" s="415">
        <v>0</v>
      </c>
      <c r="O36" s="415">
        <v>0</v>
      </c>
      <c r="P36" s="415">
        <v>-1000000</v>
      </c>
      <c r="Q36" s="415">
        <v>0</v>
      </c>
      <c r="R36" s="415">
        <v>-1000000</v>
      </c>
      <c r="S36" s="415">
        <v>6000000</v>
      </c>
      <c r="T36" s="415">
        <v>0</v>
      </c>
      <c r="U36" s="415">
        <v>6000000</v>
      </c>
      <c r="V36" s="415">
        <v>0</v>
      </c>
      <c r="W36" s="415">
        <v>0</v>
      </c>
      <c r="X36" s="415">
        <v>0</v>
      </c>
      <c r="Y36" s="415">
        <v>0</v>
      </c>
      <c r="Z36" s="415">
        <v>0</v>
      </c>
      <c r="AA36" s="415">
        <v>0</v>
      </c>
      <c r="AB36" s="415">
        <v>-2000000</v>
      </c>
      <c r="AC36" s="415">
        <v>0</v>
      </c>
      <c r="AD36" s="415">
        <v>-2000000</v>
      </c>
      <c r="AE36" s="415">
        <v>126490703</v>
      </c>
      <c r="AF36" s="415">
        <v>0</v>
      </c>
      <c r="AG36" s="415">
        <v>126490703</v>
      </c>
      <c r="AH36" s="415">
        <v>0</v>
      </c>
      <c r="AI36" s="415">
        <v>0</v>
      </c>
      <c r="AJ36" s="415">
        <v>0</v>
      </c>
      <c r="AK36" s="415">
        <v>0</v>
      </c>
      <c r="AL36" s="415">
        <v>0</v>
      </c>
      <c r="AM36" s="415">
        <v>0</v>
      </c>
      <c r="AN36" s="415">
        <v>0</v>
      </c>
      <c r="AO36" s="415">
        <v>0</v>
      </c>
      <c r="AP36" s="415">
        <v>0</v>
      </c>
      <c r="AQ36" s="415">
        <v>0</v>
      </c>
      <c r="AR36" s="415">
        <v>0</v>
      </c>
      <c r="AS36" s="415">
        <v>0</v>
      </c>
      <c r="AT36" s="415">
        <v>0</v>
      </c>
      <c r="AU36" s="415">
        <v>0</v>
      </c>
      <c r="AV36" s="415">
        <v>0</v>
      </c>
      <c r="AW36" s="415">
        <v>0</v>
      </c>
      <c r="AX36" s="415">
        <v>0</v>
      </c>
      <c r="AY36" s="415">
        <v>0</v>
      </c>
      <c r="AZ36" s="415">
        <v>0</v>
      </c>
      <c r="BA36" s="415">
        <v>0</v>
      </c>
      <c r="BB36" s="415">
        <v>0</v>
      </c>
      <c r="BC36" s="415">
        <v>0</v>
      </c>
      <c r="BD36" s="415">
        <v>0</v>
      </c>
      <c r="BE36" s="415">
        <v>0</v>
      </c>
      <c r="BF36" s="415">
        <v>0</v>
      </c>
      <c r="BG36" s="415">
        <v>0</v>
      </c>
      <c r="BH36" s="415">
        <v>0</v>
      </c>
      <c r="BI36" s="415">
        <v>0</v>
      </c>
      <c r="BJ36" s="415">
        <v>0</v>
      </c>
      <c r="BK36" s="415">
        <v>0</v>
      </c>
      <c r="BL36" s="415">
        <v>11512742</v>
      </c>
      <c r="BM36" s="415">
        <v>-8755725</v>
      </c>
      <c r="BN36" t="s">
        <v>430</v>
      </c>
      <c r="BO36" t="s">
        <v>1042</v>
      </c>
      <c r="BP36" t="s">
        <v>1043</v>
      </c>
      <c r="BQ36" s="84" t="s">
        <v>1044</v>
      </c>
    </row>
    <row r="37" spans="1:69" x14ac:dyDescent="0.25">
      <c r="A37" t="s">
        <v>1026</v>
      </c>
      <c r="B37" s="82" t="s">
        <v>433</v>
      </c>
      <c r="C37" s="85" t="s">
        <v>432</v>
      </c>
      <c r="D37" s="415">
        <v>26214263</v>
      </c>
      <c r="E37" s="415">
        <v>0</v>
      </c>
      <c r="F37" s="415">
        <v>26214263</v>
      </c>
      <c r="G37" s="415">
        <v>0</v>
      </c>
      <c r="H37" s="415">
        <v>0</v>
      </c>
      <c r="I37" s="415">
        <v>0</v>
      </c>
      <c r="J37" s="415">
        <v>0</v>
      </c>
      <c r="K37" s="415">
        <v>0</v>
      </c>
      <c r="L37" s="415">
        <v>0</v>
      </c>
      <c r="M37" s="415">
        <v>-430445</v>
      </c>
      <c r="N37" s="415">
        <v>0</v>
      </c>
      <c r="O37" s="415">
        <v>-430445</v>
      </c>
      <c r="P37" s="415">
        <v>-123603</v>
      </c>
      <c r="Q37" s="415">
        <v>0</v>
      </c>
      <c r="R37" s="415">
        <v>-123603</v>
      </c>
      <c r="S37" s="415">
        <v>92394</v>
      </c>
      <c r="T37" s="415">
        <v>0</v>
      </c>
      <c r="U37" s="415">
        <v>92394</v>
      </c>
      <c r="V37" s="415">
        <v>0</v>
      </c>
      <c r="W37" s="415">
        <v>0</v>
      </c>
      <c r="X37" s="415">
        <v>0</v>
      </c>
      <c r="Y37" s="415">
        <v>93506</v>
      </c>
      <c r="Z37" s="415">
        <v>0</v>
      </c>
      <c r="AA37" s="415">
        <v>93506</v>
      </c>
      <c r="AB37" s="415">
        <v>-441912</v>
      </c>
      <c r="AC37" s="415">
        <v>0</v>
      </c>
      <c r="AD37" s="415">
        <v>-441912</v>
      </c>
      <c r="AE37" s="415">
        <v>25404203</v>
      </c>
      <c r="AF37" s="415">
        <v>0</v>
      </c>
      <c r="AG37" s="415">
        <v>25404203</v>
      </c>
      <c r="AH37" s="415">
        <v>0</v>
      </c>
      <c r="AI37" s="415">
        <v>0</v>
      </c>
      <c r="AJ37" s="415">
        <v>0</v>
      </c>
      <c r="AK37" s="415">
        <v>0</v>
      </c>
      <c r="AL37" s="415">
        <v>0</v>
      </c>
      <c r="AM37" s="415">
        <v>0</v>
      </c>
      <c r="AN37" s="415">
        <v>0</v>
      </c>
      <c r="AO37" s="415">
        <v>0</v>
      </c>
      <c r="AP37" s="415">
        <v>0</v>
      </c>
      <c r="AQ37" s="415">
        <v>0</v>
      </c>
      <c r="AR37" s="415">
        <v>0</v>
      </c>
      <c r="AS37" s="415">
        <v>0</v>
      </c>
      <c r="AT37" s="415">
        <v>0</v>
      </c>
      <c r="AU37" s="415">
        <v>0</v>
      </c>
      <c r="AV37" s="415">
        <v>0</v>
      </c>
      <c r="AW37" s="415">
        <v>0</v>
      </c>
      <c r="AX37" s="415">
        <v>0</v>
      </c>
      <c r="AY37" s="415">
        <v>0</v>
      </c>
      <c r="AZ37" s="415">
        <v>0</v>
      </c>
      <c r="BA37" s="415">
        <v>0</v>
      </c>
      <c r="BB37" s="415">
        <v>0</v>
      </c>
      <c r="BC37" s="415">
        <v>0</v>
      </c>
      <c r="BD37" s="415">
        <v>0</v>
      </c>
      <c r="BE37" s="415">
        <v>0</v>
      </c>
      <c r="BF37" s="415">
        <v>0</v>
      </c>
      <c r="BG37" s="415">
        <v>0</v>
      </c>
      <c r="BH37" s="415">
        <v>0</v>
      </c>
      <c r="BI37" s="415">
        <v>0</v>
      </c>
      <c r="BJ37" s="415">
        <v>0</v>
      </c>
      <c r="BK37" s="415">
        <v>0</v>
      </c>
      <c r="BL37" s="415">
        <v>2515481</v>
      </c>
      <c r="BM37" s="415">
        <v>-633160</v>
      </c>
      <c r="BN37" t="s">
        <v>432</v>
      </c>
      <c r="BO37" t="s">
        <v>1048</v>
      </c>
      <c r="BP37" t="s">
        <v>1049</v>
      </c>
      <c r="BQ37" s="84" t="s">
        <v>1029</v>
      </c>
    </row>
    <row r="38" spans="1:69" x14ac:dyDescent="0.25">
      <c r="A38" t="s">
        <v>1026</v>
      </c>
      <c r="B38" s="82" t="s">
        <v>435</v>
      </c>
      <c r="C38" s="85" t="s">
        <v>434</v>
      </c>
      <c r="D38" s="415">
        <v>117973280</v>
      </c>
      <c r="E38" s="415">
        <v>0</v>
      </c>
      <c r="F38" s="415">
        <v>117973280</v>
      </c>
      <c r="G38" s="415">
        <v>0</v>
      </c>
      <c r="H38" s="415">
        <v>0</v>
      </c>
      <c r="I38" s="415">
        <v>0</v>
      </c>
      <c r="J38" s="415">
        <v>-1197398</v>
      </c>
      <c r="K38" s="415">
        <v>0</v>
      </c>
      <c r="L38" s="415">
        <v>-1197398</v>
      </c>
      <c r="M38" s="415">
        <v>-633343</v>
      </c>
      <c r="N38" s="415">
        <v>0</v>
      </c>
      <c r="O38" s="415">
        <v>-633343</v>
      </c>
      <c r="P38" s="415">
        <v>-507262</v>
      </c>
      <c r="Q38" s="415">
        <v>0</v>
      </c>
      <c r="R38" s="415">
        <v>-507262</v>
      </c>
      <c r="S38" s="415">
        <v>139661</v>
      </c>
      <c r="T38" s="415">
        <v>0</v>
      </c>
      <c r="U38" s="415">
        <v>139661</v>
      </c>
      <c r="V38" s="415">
        <v>1519310</v>
      </c>
      <c r="W38" s="415">
        <v>0</v>
      </c>
      <c r="X38" s="415">
        <v>1519310</v>
      </c>
      <c r="Y38" s="415">
        <v>41667</v>
      </c>
      <c r="Z38" s="415">
        <v>0</v>
      </c>
      <c r="AA38" s="415">
        <v>41667</v>
      </c>
      <c r="AB38" s="415">
        <v>807287</v>
      </c>
      <c r="AC38" s="415">
        <v>0</v>
      </c>
      <c r="AD38" s="415">
        <v>807287</v>
      </c>
      <c r="AE38" s="415">
        <v>119340600</v>
      </c>
      <c r="AF38" s="415">
        <v>0</v>
      </c>
      <c r="AG38" s="415">
        <v>119340600</v>
      </c>
      <c r="AH38" s="415">
        <v>0</v>
      </c>
      <c r="AI38" s="415">
        <v>0</v>
      </c>
      <c r="AJ38" s="415">
        <v>0</v>
      </c>
      <c r="AK38" s="415">
        <v>0</v>
      </c>
      <c r="AL38" s="415">
        <v>0</v>
      </c>
      <c r="AM38" s="415">
        <v>0</v>
      </c>
      <c r="AN38" s="415">
        <v>0</v>
      </c>
      <c r="AO38" s="415">
        <v>0</v>
      </c>
      <c r="AP38" s="415">
        <v>0</v>
      </c>
      <c r="AQ38" s="415">
        <v>0</v>
      </c>
      <c r="AR38" s="415">
        <v>0</v>
      </c>
      <c r="AS38" s="415">
        <v>0</v>
      </c>
      <c r="AT38" s="415">
        <v>0</v>
      </c>
      <c r="AU38" s="415">
        <v>0</v>
      </c>
      <c r="AV38" s="415">
        <v>0</v>
      </c>
      <c r="AW38" s="415">
        <v>0</v>
      </c>
      <c r="AX38" s="415">
        <v>0</v>
      </c>
      <c r="AY38" s="415">
        <v>0</v>
      </c>
      <c r="AZ38" s="415">
        <v>0</v>
      </c>
      <c r="BA38" s="415">
        <v>0</v>
      </c>
      <c r="BB38" s="415">
        <v>0</v>
      </c>
      <c r="BC38" s="415">
        <v>0</v>
      </c>
      <c r="BD38" s="415">
        <v>0</v>
      </c>
      <c r="BE38" s="415">
        <v>0</v>
      </c>
      <c r="BF38" s="415">
        <v>0</v>
      </c>
      <c r="BG38" s="415">
        <v>0</v>
      </c>
      <c r="BH38" s="415">
        <v>0</v>
      </c>
      <c r="BI38" s="415">
        <v>0</v>
      </c>
      <c r="BJ38" s="415">
        <v>0</v>
      </c>
      <c r="BK38" s="415">
        <v>0</v>
      </c>
      <c r="BL38" s="415">
        <v>6038944</v>
      </c>
      <c r="BM38" s="415">
        <v>-3810447</v>
      </c>
      <c r="BN38" t="s">
        <v>434</v>
      </c>
      <c r="BO38" t="s">
        <v>1054</v>
      </c>
      <c r="BP38" t="s">
        <v>1066</v>
      </c>
      <c r="BQ38" s="84" t="s">
        <v>1054</v>
      </c>
    </row>
    <row r="39" spans="1:69" x14ac:dyDescent="0.25">
      <c r="A39" t="s">
        <v>1026</v>
      </c>
      <c r="B39" s="82" t="s">
        <v>437</v>
      </c>
      <c r="C39" s="85" t="s">
        <v>436</v>
      </c>
      <c r="D39" s="415">
        <v>192741734</v>
      </c>
      <c r="E39" s="415">
        <v>34906956</v>
      </c>
      <c r="F39" s="415">
        <v>227648690</v>
      </c>
      <c r="G39" s="415">
        <v>0</v>
      </c>
      <c r="H39" s="415">
        <v>0</v>
      </c>
      <c r="I39" s="415">
        <v>0</v>
      </c>
      <c r="J39" s="415">
        <v>-2006077</v>
      </c>
      <c r="K39" s="415">
        <v>3048</v>
      </c>
      <c r="L39" s="415">
        <v>-2003029</v>
      </c>
      <c r="M39" s="415">
        <v>0</v>
      </c>
      <c r="N39" s="415">
        <v>0</v>
      </c>
      <c r="O39" s="415">
        <v>0</v>
      </c>
      <c r="P39" s="415">
        <v>-2594077</v>
      </c>
      <c r="Q39" s="415">
        <v>5048</v>
      </c>
      <c r="R39" s="415">
        <v>-2589029</v>
      </c>
      <c r="S39" s="415">
        <v>842804</v>
      </c>
      <c r="T39" s="415">
        <v>19483</v>
      </c>
      <c r="U39" s="415">
        <v>862287</v>
      </c>
      <c r="V39" s="415">
        <v>9525935</v>
      </c>
      <c r="W39" s="415">
        <v>87605</v>
      </c>
      <c r="X39" s="415">
        <v>9613540</v>
      </c>
      <c r="Y39" s="415">
        <v>512285</v>
      </c>
      <c r="Z39" s="415">
        <v>889896</v>
      </c>
      <c r="AA39" s="415">
        <v>1402181</v>
      </c>
      <c r="AB39" s="415">
        <v>-10885783</v>
      </c>
      <c r="AC39" s="415">
        <v>-1567854</v>
      </c>
      <c r="AD39" s="415">
        <v>-12453637</v>
      </c>
      <c r="AE39" s="415">
        <v>190142898</v>
      </c>
      <c r="AF39" s="415">
        <v>34341134</v>
      </c>
      <c r="AG39" s="415">
        <v>224484032</v>
      </c>
      <c r="AH39" s="415">
        <v>34341134</v>
      </c>
      <c r="AI39" s="415">
        <v>34341134</v>
      </c>
      <c r="AJ39" s="415">
        <v>17923</v>
      </c>
      <c r="AK39" s="415">
        <v>150696</v>
      </c>
      <c r="AL39" s="415">
        <v>168619</v>
      </c>
      <c r="AM39" s="415">
        <v>0</v>
      </c>
      <c r="AN39" s="415">
        <v>0</v>
      </c>
      <c r="AO39" s="415">
        <v>0</v>
      </c>
      <c r="AP39" s="415">
        <v>105675</v>
      </c>
      <c r="AQ39" s="415">
        <v>105675</v>
      </c>
      <c r="AR39" s="415">
        <v>26167070</v>
      </c>
      <c r="AS39" s="415">
        <v>26167070</v>
      </c>
      <c r="AT39" s="415">
        <v>8129043</v>
      </c>
      <c r="AU39" s="415">
        <v>0</v>
      </c>
      <c r="AV39" s="415">
        <v>947427</v>
      </c>
      <c r="AW39" s="415">
        <v>947427</v>
      </c>
      <c r="AX39" s="415">
        <v>0</v>
      </c>
      <c r="AY39" s="415">
        <v>0</v>
      </c>
      <c r="AZ39" s="415">
        <v>0</v>
      </c>
      <c r="BA39" s="415">
        <v>0</v>
      </c>
      <c r="BB39" s="415">
        <v>0</v>
      </c>
      <c r="BC39" s="415">
        <v>0</v>
      </c>
      <c r="BD39" s="415">
        <v>0</v>
      </c>
      <c r="BE39" s="415">
        <v>0</v>
      </c>
      <c r="BF39" s="415">
        <v>0</v>
      </c>
      <c r="BG39" s="415">
        <v>0</v>
      </c>
      <c r="BH39" s="415">
        <v>0</v>
      </c>
      <c r="BI39" s="415">
        <v>0</v>
      </c>
      <c r="BJ39" s="415">
        <v>0</v>
      </c>
      <c r="BK39" s="415">
        <v>0</v>
      </c>
      <c r="BL39" s="415">
        <v>4194863</v>
      </c>
      <c r="BM39" s="415">
        <v>-1530616</v>
      </c>
      <c r="BN39" t="s">
        <v>436</v>
      </c>
      <c r="BO39" t="s">
        <v>1054</v>
      </c>
      <c r="BP39" t="s">
        <v>1053</v>
      </c>
      <c r="BQ39" s="84" t="s">
        <v>1054</v>
      </c>
    </row>
    <row r="40" spans="1:69" x14ac:dyDescent="0.25">
      <c r="A40" t="s">
        <v>1026</v>
      </c>
      <c r="B40" s="82" t="s">
        <v>439</v>
      </c>
      <c r="C40" s="85" t="s">
        <v>438</v>
      </c>
      <c r="D40" s="415">
        <v>30286258</v>
      </c>
      <c r="E40" s="415">
        <v>0</v>
      </c>
      <c r="F40" s="415">
        <v>30286258</v>
      </c>
      <c r="G40" s="415">
        <v>0</v>
      </c>
      <c r="H40" s="415">
        <v>0</v>
      </c>
      <c r="I40" s="415">
        <v>0</v>
      </c>
      <c r="J40" s="415">
        <v>-47929</v>
      </c>
      <c r="K40" s="415">
        <v>0</v>
      </c>
      <c r="L40" s="415">
        <v>-47929</v>
      </c>
      <c r="M40" s="415">
        <v>0</v>
      </c>
      <c r="N40" s="415">
        <v>0</v>
      </c>
      <c r="O40" s="415">
        <v>0</v>
      </c>
      <c r="P40" s="415">
        <v>-180909</v>
      </c>
      <c r="Q40" s="415">
        <v>0</v>
      </c>
      <c r="R40" s="415">
        <v>-180909</v>
      </c>
      <c r="S40" s="415">
        <v>221301</v>
      </c>
      <c r="T40" s="415">
        <v>0</v>
      </c>
      <c r="U40" s="415">
        <v>221301</v>
      </c>
      <c r="V40" s="415">
        <v>688568</v>
      </c>
      <c r="W40" s="415">
        <v>0</v>
      </c>
      <c r="X40" s="415">
        <v>688568</v>
      </c>
      <c r="Y40" s="415">
        <v>-47838</v>
      </c>
      <c r="Z40" s="415">
        <v>0</v>
      </c>
      <c r="AA40" s="415">
        <v>-47838</v>
      </c>
      <c r="AB40" s="415">
        <v>-304945</v>
      </c>
      <c r="AC40" s="415">
        <v>0</v>
      </c>
      <c r="AD40" s="415">
        <v>-304945</v>
      </c>
      <c r="AE40" s="415">
        <v>30662435</v>
      </c>
      <c r="AF40" s="415">
        <v>0</v>
      </c>
      <c r="AG40" s="415">
        <v>30662435</v>
      </c>
      <c r="AH40" s="415">
        <v>0</v>
      </c>
      <c r="AI40" s="415">
        <v>0</v>
      </c>
      <c r="AJ40" s="415">
        <v>150035</v>
      </c>
      <c r="AK40" s="415">
        <v>0</v>
      </c>
      <c r="AL40" s="415">
        <v>150035</v>
      </c>
      <c r="AM40" s="415">
        <v>0</v>
      </c>
      <c r="AN40" s="415">
        <v>0</v>
      </c>
      <c r="AO40" s="415">
        <v>0</v>
      </c>
      <c r="AP40" s="415">
        <v>0</v>
      </c>
      <c r="AQ40" s="415">
        <v>0</v>
      </c>
      <c r="AR40" s="415">
        <v>0</v>
      </c>
      <c r="AS40" s="415">
        <v>0</v>
      </c>
      <c r="AT40" s="415">
        <v>0</v>
      </c>
      <c r="AU40" s="415">
        <v>0</v>
      </c>
      <c r="AV40" s="415">
        <v>0</v>
      </c>
      <c r="AW40" s="415">
        <v>0</v>
      </c>
      <c r="AX40" s="415">
        <v>0</v>
      </c>
      <c r="AY40" s="415">
        <v>0</v>
      </c>
      <c r="AZ40" s="415">
        <v>0</v>
      </c>
      <c r="BA40" s="415">
        <v>0</v>
      </c>
      <c r="BB40" s="415">
        <v>0</v>
      </c>
      <c r="BC40" s="415">
        <v>0</v>
      </c>
      <c r="BD40" s="415">
        <v>0</v>
      </c>
      <c r="BE40" s="415">
        <v>0</v>
      </c>
      <c r="BF40" s="415">
        <v>0</v>
      </c>
      <c r="BG40" s="415">
        <v>0</v>
      </c>
      <c r="BH40" s="415">
        <v>0</v>
      </c>
      <c r="BI40" s="415">
        <v>0</v>
      </c>
      <c r="BJ40" s="415">
        <v>0</v>
      </c>
      <c r="BK40" s="415">
        <v>0</v>
      </c>
      <c r="BL40" s="415">
        <v>283223</v>
      </c>
      <c r="BM40" s="415">
        <v>-245229</v>
      </c>
      <c r="BN40" t="s">
        <v>438</v>
      </c>
      <c r="BO40" t="s">
        <v>1065</v>
      </c>
      <c r="BP40" t="s">
        <v>1028</v>
      </c>
      <c r="BQ40" s="84" t="s">
        <v>1029</v>
      </c>
    </row>
    <row r="41" spans="1:69" x14ac:dyDescent="0.25">
      <c r="A41" t="s">
        <v>1037</v>
      </c>
      <c r="B41" s="82" t="s">
        <v>441</v>
      </c>
      <c r="C41" s="85" t="s">
        <v>440</v>
      </c>
      <c r="D41" s="415">
        <v>92859668</v>
      </c>
      <c r="E41" s="415">
        <v>0</v>
      </c>
      <c r="F41" s="415">
        <v>92859668</v>
      </c>
      <c r="G41" s="415">
        <v>0</v>
      </c>
      <c r="H41" s="415">
        <v>0</v>
      </c>
      <c r="I41" s="415">
        <v>0</v>
      </c>
      <c r="J41" s="415">
        <v>-1162898</v>
      </c>
      <c r="K41" s="415">
        <v>0</v>
      </c>
      <c r="L41" s="415">
        <v>-1162898</v>
      </c>
      <c r="M41" s="415">
        <v>0</v>
      </c>
      <c r="N41" s="415">
        <v>0</v>
      </c>
      <c r="O41" s="415">
        <v>0</v>
      </c>
      <c r="P41" s="415">
        <v>-1682098</v>
      </c>
      <c r="Q41" s="415">
        <v>0</v>
      </c>
      <c r="R41" s="415">
        <v>-1682098</v>
      </c>
      <c r="S41" s="415">
        <v>126691</v>
      </c>
      <c r="T41" s="415">
        <v>0</v>
      </c>
      <c r="U41" s="415">
        <v>126691</v>
      </c>
      <c r="V41" s="415">
        <v>119271</v>
      </c>
      <c r="W41" s="415">
        <v>0</v>
      </c>
      <c r="X41" s="415">
        <v>119271</v>
      </c>
      <c r="Y41" s="415">
        <v>143421</v>
      </c>
      <c r="Z41" s="415">
        <v>0</v>
      </c>
      <c r="AA41" s="415">
        <v>143421</v>
      </c>
      <c r="AB41" s="415">
        <v>-1616724</v>
      </c>
      <c r="AC41" s="415">
        <v>0</v>
      </c>
      <c r="AD41" s="415">
        <v>-1616724</v>
      </c>
      <c r="AE41" s="415">
        <v>89950229</v>
      </c>
      <c r="AF41" s="415">
        <v>0</v>
      </c>
      <c r="AG41" s="415">
        <v>89950229</v>
      </c>
      <c r="AH41" s="415">
        <v>0</v>
      </c>
      <c r="AI41" s="415">
        <v>0</v>
      </c>
      <c r="AJ41" s="415">
        <v>0</v>
      </c>
      <c r="AK41" s="415">
        <v>0</v>
      </c>
      <c r="AL41" s="415">
        <v>0</v>
      </c>
      <c r="AM41" s="415">
        <v>0</v>
      </c>
      <c r="AN41" s="415">
        <v>0</v>
      </c>
      <c r="AO41" s="415">
        <v>0</v>
      </c>
      <c r="AP41" s="415">
        <v>0</v>
      </c>
      <c r="AQ41" s="415">
        <v>0</v>
      </c>
      <c r="AR41" s="415">
        <v>0</v>
      </c>
      <c r="AS41" s="415">
        <v>0</v>
      </c>
      <c r="AT41" s="415">
        <v>0</v>
      </c>
      <c r="AU41" s="415">
        <v>0</v>
      </c>
      <c r="AV41" s="415">
        <v>0</v>
      </c>
      <c r="AW41" s="415">
        <v>0</v>
      </c>
      <c r="AX41" s="415">
        <v>0</v>
      </c>
      <c r="AY41" s="415">
        <v>0</v>
      </c>
      <c r="AZ41" s="415">
        <v>0</v>
      </c>
      <c r="BA41" s="415">
        <v>0</v>
      </c>
      <c r="BB41" s="415">
        <v>0</v>
      </c>
      <c r="BC41" s="415">
        <v>0</v>
      </c>
      <c r="BD41" s="415">
        <v>0</v>
      </c>
      <c r="BE41" s="415">
        <v>0</v>
      </c>
      <c r="BF41" s="415">
        <v>0</v>
      </c>
      <c r="BG41" s="415">
        <v>0</v>
      </c>
      <c r="BH41" s="415">
        <v>0</v>
      </c>
      <c r="BI41" s="415">
        <v>0</v>
      </c>
      <c r="BJ41" s="415">
        <v>0</v>
      </c>
      <c r="BK41" s="415">
        <v>0</v>
      </c>
      <c r="BL41" s="415">
        <v>3221490</v>
      </c>
      <c r="BM41" s="415">
        <v>-4248850</v>
      </c>
      <c r="BN41" t="s">
        <v>440</v>
      </c>
      <c r="BO41" t="s">
        <v>1042</v>
      </c>
      <c r="BP41" t="s">
        <v>1043</v>
      </c>
      <c r="BQ41" s="84" t="s">
        <v>1044</v>
      </c>
    </row>
    <row r="42" spans="1:69" x14ac:dyDescent="0.25">
      <c r="A42" t="s">
        <v>1037</v>
      </c>
      <c r="B42" s="82" t="s">
        <v>443</v>
      </c>
      <c r="C42" s="85" t="s">
        <v>442</v>
      </c>
      <c r="D42" s="415">
        <v>25890809.209999993</v>
      </c>
      <c r="E42" s="415">
        <v>0</v>
      </c>
      <c r="F42" s="415">
        <v>25890809.209999993</v>
      </c>
      <c r="G42" s="415">
        <v>0</v>
      </c>
      <c r="H42" s="415">
        <v>0</v>
      </c>
      <c r="I42" s="415">
        <v>0</v>
      </c>
      <c r="J42" s="415">
        <v>-41237.97</v>
      </c>
      <c r="K42" s="415">
        <v>0</v>
      </c>
      <c r="L42" s="415">
        <v>-41237.97</v>
      </c>
      <c r="M42" s="415">
        <v>0</v>
      </c>
      <c r="N42" s="415">
        <v>0</v>
      </c>
      <c r="O42" s="415">
        <v>0</v>
      </c>
      <c r="P42" s="415">
        <v>-65329.97</v>
      </c>
      <c r="Q42" s="415">
        <v>0</v>
      </c>
      <c r="R42" s="415">
        <v>-65329.97</v>
      </c>
      <c r="S42" s="415">
        <v>0</v>
      </c>
      <c r="T42" s="415">
        <v>0</v>
      </c>
      <c r="U42" s="415">
        <v>0</v>
      </c>
      <c r="V42" s="415">
        <v>0</v>
      </c>
      <c r="W42" s="415">
        <v>0</v>
      </c>
      <c r="X42" s="415">
        <v>0</v>
      </c>
      <c r="Y42" s="415">
        <v>4341</v>
      </c>
      <c r="Z42" s="415">
        <v>0</v>
      </c>
      <c r="AA42" s="415">
        <v>4341</v>
      </c>
      <c r="AB42" s="415">
        <v>2048639</v>
      </c>
      <c r="AC42" s="415">
        <v>0</v>
      </c>
      <c r="AD42" s="415">
        <v>2048639</v>
      </c>
      <c r="AE42" s="415">
        <v>27878459.239999995</v>
      </c>
      <c r="AF42" s="415">
        <v>0</v>
      </c>
      <c r="AG42" s="415">
        <v>27878459.239999995</v>
      </c>
      <c r="AH42" s="415">
        <v>0</v>
      </c>
      <c r="AI42" s="415">
        <v>0</v>
      </c>
      <c r="AJ42" s="415">
        <v>0</v>
      </c>
      <c r="AK42" s="415">
        <v>0</v>
      </c>
      <c r="AL42" s="415">
        <v>0</v>
      </c>
      <c r="AM42" s="415">
        <v>0</v>
      </c>
      <c r="AN42" s="415">
        <v>0</v>
      </c>
      <c r="AO42" s="415">
        <v>0</v>
      </c>
      <c r="AP42" s="415">
        <v>0</v>
      </c>
      <c r="AQ42" s="415">
        <v>0</v>
      </c>
      <c r="AR42" s="415">
        <v>0</v>
      </c>
      <c r="AS42" s="415">
        <v>0</v>
      </c>
      <c r="AT42" s="415">
        <v>0</v>
      </c>
      <c r="AU42" s="415">
        <v>0</v>
      </c>
      <c r="AV42" s="415">
        <v>0</v>
      </c>
      <c r="AW42" s="415">
        <v>0</v>
      </c>
      <c r="AX42" s="415">
        <v>0</v>
      </c>
      <c r="AY42" s="415">
        <v>0</v>
      </c>
      <c r="AZ42" s="415">
        <v>0</v>
      </c>
      <c r="BA42" s="415">
        <v>0</v>
      </c>
      <c r="BB42" s="415">
        <v>0</v>
      </c>
      <c r="BC42" s="415">
        <v>0</v>
      </c>
      <c r="BD42" s="415">
        <v>0</v>
      </c>
      <c r="BE42" s="415">
        <v>0</v>
      </c>
      <c r="BF42" s="415">
        <v>0</v>
      </c>
      <c r="BG42" s="415">
        <v>0</v>
      </c>
      <c r="BH42" s="415">
        <v>0</v>
      </c>
      <c r="BI42" s="415">
        <v>0</v>
      </c>
      <c r="BJ42" s="415">
        <v>0</v>
      </c>
      <c r="BK42" s="415">
        <v>0</v>
      </c>
      <c r="BL42" s="415">
        <v>1670200</v>
      </c>
      <c r="BM42" s="415">
        <v>-876552</v>
      </c>
      <c r="BN42" t="s">
        <v>442</v>
      </c>
      <c r="BO42" t="s">
        <v>1067</v>
      </c>
      <c r="BP42" t="s">
        <v>1068</v>
      </c>
      <c r="BQ42" s="84" t="s">
        <v>1029</v>
      </c>
    </row>
    <row r="43" spans="1:69" x14ac:dyDescent="0.25">
      <c r="A43" t="s">
        <v>1026</v>
      </c>
      <c r="B43" s="82" t="s">
        <v>445</v>
      </c>
      <c r="C43" s="85" t="s">
        <v>444</v>
      </c>
      <c r="D43" s="415">
        <v>37384545</v>
      </c>
      <c r="E43" s="415">
        <v>0</v>
      </c>
      <c r="F43" s="415">
        <v>37384545</v>
      </c>
      <c r="G43" s="415">
        <v>0</v>
      </c>
      <c r="H43" s="415">
        <v>0</v>
      </c>
      <c r="I43" s="415">
        <v>0</v>
      </c>
      <c r="J43" s="415">
        <v>-67713</v>
      </c>
      <c r="K43" s="415">
        <v>0</v>
      </c>
      <c r="L43" s="415">
        <v>-67713</v>
      </c>
      <c r="M43" s="415">
        <v>0</v>
      </c>
      <c r="N43" s="415">
        <v>0</v>
      </c>
      <c r="O43" s="415">
        <v>0</v>
      </c>
      <c r="P43" s="415">
        <v>-407370</v>
      </c>
      <c r="Q43" s="415">
        <v>0</v>
      </c>
      <c r="R43" s="415">
        <v>-407370</v>
      </c>
      <c r="S43" s="415">
        <v>342687</v>
      </c>
      <c r="T43" s="415">
        <v>0</v>
      </c>
      <c r="U43" s="415">
        <v>342687</v>
      </c>
      <c r="V43" s="415">
        <v>0</v>
      </c>
      <c r="W43" s="415">
        <v>0</v>
      </c>
      <c r="X43" s="415">
        <v>0</v>
      </c>
      <c r="Y43" s="415">
        <v>0</v>
      </c>
      <c r="Z43" s="415">
        <v>0</v>
      </c>
      <c r="AA43" s="415">
        <v>0</v>
      </c>
      <c r="AB43" s="415">
        <v>1465146</v>
      </c>
      <c r="AC43" s="415">
        <v>0</v>
      </c>
      <c r="AD43" s="415">
        <v>1465146</v>
      </c>
      <c r="AE43" s="415">
        <v>38785008</v>
      </c>
      <c r="AF43" s="415">
        <v>0</v>
      </c>
      <c r="AG43" s="415">
        <v>38785008</v>
      </c>
      <c r="AH43" s="415">
        <v>0</v>
      </c>
      <c r="AI43" s="415">
        <v>0</v>
      </c>
      <c r="AJ43" s="415">
        <v>0</v>
      </c>
      <c r="AK43" s="415">
        <v>0</v>
      </c>
      <c r="AL43" s="415">
        <v>0</v>
      </c>
      <c r="AM43" s="415">
        <v>0</v>
      </c>
      <c r="AN43" s="415">
        <v>0</v>
      </c>
      <c r="AO43" s="415">
        <v>0</v>
      </c>
      <c r="AP43" s="415">
        <v>0</v>
      </c>
      <c r="AQ43" s="415">
        <v>0</v>
      </c>
      <c r="AR43" s="415">
        <v>0</v>
      </c>
      <c r="AS43" s="415">
        <v>0</v>
      </c>
      <c r="AT43" s="415">
        <v>0</v>
      </c>
      <c r="AU43" s="415">
        <v>0</v>
      </c>
      <c r="AV43" s="415">
        <v>0</v>
      </c>
      <c r="AW43" s="415">
        <v>0</v>
      </c>
      <c r="AX43" s="415">
        <v>0</v>
      </c>
      <c r="AY43" s="415">
        <v>0</v>
      </c>
      <c r="AZ43" s="415">
        <v>0</v>
      </c>
      <c r="BA43" s="415">
        <v>0</v>
      </c>
      <c r="BB43" s="415">
        <v>0</v>
      </c>
      <c r="BC43" s="415">
        <v>0</v>
      </c>
      <c r="BD43" s="415">
        <v>0</v>
      </c>
      <c r="BE43" s="415">
        <v>0</v>
      </c>
      <c r="BF43" s="415">
        <v>0</v>
      </c>
      <c r="BG43" s="415">
        <v>0</v>
      </c>
      <c r="BH43" s="415">
        <v>0</v>
      </c>
      <c r="BI43" s="415">
        <v>0</v>
      </c>
      <c r="BJ43" s="415">
        <v>0</v>
      </c>
      <c r="BK43" s="415">
        <v>0</v>
      </c>
      <c r="BL43" s="415">
        <v>2606923</v>
      </c>
      <c r="BM43" s="415">
        <v>-241518</v>
      </c>
      <c r="BN43" t="s">
        <v>444</v>
      </c>
      <c r="BO43" t="s">
        <v>1069</v>
      </c>
      <c r="BP43" t="s">
        <v>1028</v>
      </c>
      <c r="BQ43" s="84" t="s">
        <v>1029</v>
      </c>
    </row>
    <row r="44" spans="1:69" x14ac:dyDescent="0.25">
      <c r="A44" t="s">
        <v>1026</v>
      </c>
      <c r="B44" s="82" t="s">
        <v>447</v>
      </c>
      <c r="C44" s="85" t="s">
        <v>446</v>
      </c>
      <c r="D44" s="415">
        <v>26676229</v>
      </c>
      <c r="E44" s="415">
        <v>384565</v>
      </c>
      <c r="F44" s="415">
        <v>27060794</v>
      </c>
      <c r="G44" s="415">
        <v>0</v>
      </c>
      <c r="H44" s="415">
        <v>0</v>
      </c>
      <c r="I44" s="415">
        <v>0</v>
      </c>
      <c r="J44" s="415">
        <v>-98657</v>
      </c>
      <c r="K44" s="415">
        <v>0</v>
      </c>
      <c r="L44" s="415">
        <v>-98657</v>
      </c>
      <c r="M44" s="415">
        <v>0</v>
      </c>
      <c r="N44" s="415">
        <v>0</v>
      </c>
      <c r="O44" s="415">
        <v>0</v>
      </c>
      <c r="P44" s="415">
        <v>-99657</v>
      </c>
      <c r="Q44" s="415">
        <v>0</v>
      </c>
      <c r="R44" s="415">
        <v>-99657</v>
      </c>
      <c r="S44" s="415">
        <v>15183</v>
      </c>
      <c r="T44" s="415">
        <v>0</v>
      </c>
      <c r="U44" s="415">
        <v>15183</v>
      </c>
      <c r="V44" s="415">
        <v>23623</v>
      </c>
      <c r="W44" s="415">
        <v>0</v>
      </c>
      <c r="X44" s="415">
        <v>23623</v>
      </c>
      <c r="Y44" s="415">
        <v>-376858</v>
      </c>
      <c r="Z44" s="415">
        <v>0</v>
      </c>
      <c r="AA44" s="415">
        <v>-376858</v>
      </c>
      <c r="AB44" s="415">
        <v>0</v>
      </c>
      <c r="AC44" s="415">
        <v>0</v>
      </c>
      <c r="AD44" s="415">
        <v>0</v>
      </c>
      <c r="AE44" s="415">
        <v>26238520</v>
      </c>
      <c r="AF44" s="415">
        <v>384565</v>
      </c>
      <c r="AG44" s="415">
        <v>26623085</v>
      </c>
      <c r="AH44" s="415">
        <v>384565</v>
      </c>
      <c r="AI44" s="415">
        <v>384565</v>
      </c>
      <c r="AJ44" s="415">
        <v>0</v>
      </c>
      <c r="AK44" s="415">
        <v>0</v>
      </c>
      <c r="AL44" s="415">
        <v>0</v>
      </c>
      <c r="AM44" s="415">
        <v>0</v>
      </c>
      <c r="AN44" s="415">
        <v>0</v>
      </c>
      <c r="AO44" s="415">
        <v>0</v>
      </c>
      <c r="AP44" s="415">
        <v>1572</v>
      </c>
      <c r="AQ44" s="415">
        <v>1572</v>
      </c>
      <c r="AR44" s="415">
        <v>1246454</v>
      </c>
      <c r="AS44" s="415">
        <v>1246454</v>
      </c>
      <c r="AT44" s="415">
        <v>0</v>
      </c>
      <c r="AU44" s="415">
        <v>0</v>
      </c>
      <c r="AV44" s="415">
        <v>0</v>
      </c>
      <c r="AW44" s="415">
        <v>0</v>
      </c>
      <c r="AX44" s="415">
        <v>0</v>
      </c>
      <c r="AY44" s="415">
        <v>113585</v>
      </c>
      <c r="AZ44" s="415">
        <v>113585</v>
      </c>
      <c r="BA44" s="415">
        <v>0</v>
      </c>
      <c r="BB44" s="415">
        <v>0</v>
      </c>
      <c r="BC44" s="415">
        <v>0</v>
      </c>
      <c r="BD44" s="415">
        <v>0</v>
      </c>
      <c r="BE44" s="415">
        <v>0</v>
      </c>
      <c r="BF44" s="415">
        <v>0</v>
      </c>
      <c r="BG44" s="415">
        <v>0</v>
      </c>
      <c r="BH44" s="415">
        <v>0</v>
      </c>
      <c r="BI44" s="415">
        <v>0</v>
      </c>
      <c r="BJ44" s="415">
        <v>113585</v>
      </c>
      <c r="BK44" s="415">
        <v>113585</v>
      </c>
      <c r="BL44" s="415">
        <v>729434</v>
      </c>
      <c r="BM44" s="415">
        <v>-239204</v>
      </c>
      <c r="BN44" t="s">
        <v>446</v>
      </c>
      <c r="BO44" t="s">
        <v>1033</v>
      </c>
      <c r="BP44" t="s">
        <v>1034</v>
      </c>
      <c r="BQ44" s="84" t="s">
        <v>1029</v>
      </c>
    </row>
    <row r="45" spans="1:69" x14ac:dyDescent="0.25">
      <c r="A45" t="s">
        <v>1026</v>
      </c>
      <c r="B45" s="82" t="s">
        <v>449</v>
      </c>
      <c r="C45" s="85" t="s">
        <v>448</v>
      </c>
      <c r="D45" s="415">
        <v>27364915</v>
      </c>
      <c r="E45" s="415">
        <v>0</v>
      </c>
      <c r="F45" s="415">
        <v>27364915</v>
      </c>
      <c r="G45" s="415">
        <v>0</v>
      </c>
      <c r="H45" s="415">
        <v>0</v>
      </c>
      <c r="I45" s="415">
        <v>0</v>
      </c>
      <c r="J45" s="415">
        <v>-439704</v>
      </c>
      <c r="K45" s="415">
        <v>0</v>
      </c>
      <c r="L45" s="415">
        <v>-439704</v>
      </c>
      <c r="M45" s="415">
        <v>0</v>
      </c>
      <c r="N45" s="415">
        <v>0</v>
      </c>
      <c r="O45" s="415">
        <v>0</v>
      </c>
      <c r="P45" s="415">
        <v>50941</v>
      </c>
      <c r="Q45" s="415">
        <v>0</v>
      </c>
      <c r="R45" s="415">
        <v>50941</v>
      </c>
      <c r="S45" s="415">
        <v>1830288</v>
      </c>
      <c r="T45" s="415">
        <v>0</v>
      </c>
      <c r="U45" s="415">
        <v>1830288</v>
      </c>
      <c r="V45" s="415">
        <v>1309308</v>
      </c>
      <c r="W45" s="415">
        <v>0</v>
      </c>
      <c r="X45" s="415">
        <v>1309308</v>
      </c>
      <c r="Y45" s="415">
        <v>0</v>
      </c>
      <c r="Z45" s="415">
        <v>0</v>
      </c>
      <c r="AA45" s="415">
        <v>0</v>
      </c>
      <c r="AB45" s="415">
        <v>-1100055</v>
      </c>
      <c r="AC45" s="415">
        <v>0</v>
      </c>
      <c r="AD45" s="415">
        <v>-1100055</v>
      </c>
      <c r="AE45" s="415">
        <v>29455397</v>
      </c>
      <c r="AF45" s="415">
        <v>0</v>
      </c>
      <c r="AG45" s="415">
        <v>29455397</v>
      </c>
      <c r="AH45" s="415">
        <v>0</v>
      </c>
      <c r="AI45" s="415">
        <v>0</v>
      </c>
      <c r="AJ45" s="415">
        <v>241811</v>
      </c>
      <c r="AK45" s="415">
        <v>0</v>
      </c>
      <c r="AL45" s="415">
        <v>241811</v>
      </c>
      <c r="AM45" s="415">
        <v>0</v>
      </c>
      <c r="AN45" s="415">
        <v>0</v>
      </c>
      <c r="AO45" s="415">
        <v>0</v>
      </c>
      <c r="AP45" s="415">
        <v>0</v>
      </c>
      <c r="AQ45" s="415">
        <v>0</v>
      </c>
      <c r="AR45" s="415">
        <v>0</v>
      </c>
      <c r="AS45" s="415">
        <v>0</v>
      </c>
      <c r="AT45" s="415">
        <v>0</v>
      </c>
      <c r="AU45" s="415">
        <v>0</v>
      </c>
      <c r="AV45" s="415">
        <v>0</v>
      </c>
      <c r="AW45" s="415">
        <v>0</v>
      </c>
      <c r="AX45" s="415">
        <v>0</v>
      </c>
      <c r="AY45" s="415">
        <v>0</v>
      </c>
      <c r="AZ45" s="415">
        <v>0</v>
      </c>
      <c r="BA45" s="415">
        <v>0</v>
      </c>
      <c r="BB45" s="415">
        <v>0</v>
      </c>
      <c r="BC45" s="415">
        <v>0</v>
      </c>
      <c r="BD45" s="415">
        <v>0</v>
      </c>
      <c r="BE45" s="415">
        <v>0</v>
      </c>
      <c r="BF45" s="415">
        <v>0</v>
      </c>
      <c r="BG45" s="415">
        <v>0</v>
      </c>
      <c r="BH45" s="415">
        <v>0</v>
      </c>
      <c r="BI45" s="415">
        <v>0</v>
      </c>
      <c r="BJ45" s="415">
        <v>0</v>
      </c>
      <c r="BK45" s="415">
        <v>0</v>
      </c>
      <c r="BL45" s="415">
        <v>2339474</v>
      </c>
      <c r="BM45" s="415">
        <v>-386782</v>
      </c>
      <c r="BN45" t="s">
        <v>448</v>
      </c>
      <c r="BO45" t="s">
        <v>1070</v>
      </c>
      <c r="BP45" t="s">
        <v>1059</v>
      </c>
      <c r="BQ45" s="84" t="s">
        <v>1029</v>
      </c>
    </row>
    <row r="46" spans="1:69" x14ac:dyDescent="0.25">
      <c r="A46" t="s">
        <v>1026</v>
      </c>
      <c r="B46" s="82" t="s">
        <v>451</v>
      </c>
      <c r="C46" s="85" t="s">
        <v>450</v>
      </c>
      <c r="D46" s="415">
        <v>50235503</v>
      </c>
      <c r="E46" s="415">
        <v>0</v>
      </c>
      <c r="F46" s="415">
        <v>50235503</v>
      </c>
      <c r="G46" s="415">
        <v>0</v>
      </c>
      <c r="H46" s="415">
        <v>0</v>
      </c>
      <c r="I46" s="415">
        <v>0</v>
      </c>
      <c r="J46" s="415">
        <v>-205990</v>
      </c>
      <c r="K46" s="415">
        <v>0</v>
      </c>
      <c r="L46" s="415">
        <v>-205990</v>
      </c>
      <c r="M46" s="415">
        <v>0</v>
      </c>
      <c r="N46" s="415">
        <v>0</v>
      </c>
      <c r="O46" s="415">
        <v>0</v>
      </c>
      <c r="P46" s="415">
        <v>-960876</v>
      </c>
      <c r="Q46" s="415">
        <v>0</v>
      </c>
      <c r="R46" s="415">
        <v>-960876</v>
      </c>
      <c r="S46" s="415">
        <v>1448373</v>
      </c>
      <c r="T46" s="415">
        <v>0</v>
      </c>
      <c r="U46" s="415">
        <v>1448373</v>
      </c>
      <c r="V46" s="415">
        <v>915345</v>
      </c>
      <c r="W46" s="415">
        <v>0</v>
      </c>
      <c r="X46" s="415">
        <v>915345</v>
      </c>
      <c r="Y46" s="415">
        <v>1798407</v>
      </c>
      <c r="Z46" s="415">
        <v>0</v>
      </c>
      <c r="AA46" s="415">
        <v>1798407</v>
      </c>
      <c r="AB46" s="415">
        <v>-1290173</v>
      </c>
      <c r="AC46" s="415">
        <v>0</v>
      </c>
      <c r="AD46" s="415">
        <v>-1290173</v>
      </c>
      <c r="AE46" s="415">
        <v>52146579</v>
      </c>
      <c r="AF46" s="415">
        <v>0</v>
      </c>
      <c r="AG46" s="415">
        <v>52146579</v>
      </c>
      <c r="AH46" s="415">
        <v>0</v>
      </c>
      <c r="AI46" s="415">
        <v>0</v>
      </c>
      <c r="AJ46" s="415">
        <v>0</v>
      </c>
      <c r="AK46" s="415">
        <v>0</v>
      </c>
      <c r="AL46" s="415">
        <v>0</v>
      </c>
      <c r="AM46" s="415">
        <v>0</v>
      </c>
      <c r="AN46" s="415">
        <v>0</v>
      </c>
      <c r="AO46" s="415">
        <v>0</v>
      </c>
      <c r="AP46" s="415">
        <v>0</v>
      </c>
      <c r="AQ46" s="415">
        <v>0</v>
      </c>
      <c r="AR46" s="415">
        <v>0</v>
      </c>
      <c r="AS46" s="415">
        <v>0</v>
      </c>
      <c r="AT46" s="415">
        <v>0</v>
      </c>
      <c r="AU46" s="415">
        <v>0</v>
      </c>
      <c r="AV46" s="415">
        <v>0</v>
      </c>
      <c r="AW46" s="415">
        <v>0</v>
      </c>
      <c r="AX46" s="415">
        <v>0</v>
      </c>
      <c r="AY46" s="415">
        <v>0</v>
      </c>
      <c r="AZ46" s="415">
        <v>0</v>
      </c>
      <c r="BA46" s="415">
        <v>0</v>
      </c>
      <c r="BB46" s="415">
        <v>0</v>
      </c>
      <c r="BC46" s="415">
        <v>0</v>
      </c>
      <c r="BD46" s="415">
        <v>0</v>
      </c>
      <c r="BE46" s="415">
        <v>0</v>
      </c>
      <c r="BF46" s="415">
        <v>0</v>
      </c>
      <c r="BG46" s="415">
        <v>0</v>
      </c>
      <c r="BH46" s="415">
        <v>0</v>
      </c>
      <c r="BI46" s="415">
        <v>0</v>
      </c>
      <c r="BJ46" s="415">
        <v>0</v>
      </c>
      <c r="BK46" s="415">
        <v>0</v>
      </c>
      <c r="BL46" s="415">
        <v>8444338</v>
      </c>
      <c r="BM46" s="415">
        <v>-1857469</v>
      </c>
      <c r="BN46" t="s">
        <v>450</v>
      </c>
      <c r="BO46" t="s">
        <v>1045</v>
      </c>
      <c r="BP46" t="s">
        <v>1060</v>
      </c>
      <c r="BQ46" s="84" t="s">
        <v>1047</v>
      </c>
    </row>
    <row r="47" spans="1:69" x14ac:dyDescent="0.25">
      <c r="A47" t="s">
        <v>1026</v>
      </c>
      <c r="B47" s="82" t="s">
        <v>453</v>
      </c>
      <c r="C47" s="85" t="s">
        <v>452</v>
      </c>
      <c r="D47" s="415">
        <v>57367289</v>
      </c>
      <c r="E47" s="415">
        <v>0</v>
      </c>
      <c r="F47" s="415">
        <v>57367289</v>
      </c>
      <c r="G47" s="415">
        <v>0</v>
      </c>
      <c r="H47" s="415">
        <v>0</v>
      </c>
      <c r="I47" s="415">
        <v>0</v>
      </c>
      <c r="J47" s="415">
        <v>53</v>
      </c>
      <c r="K47" s="415">
        <v>0</v>
      </c>
      <c r="L47" s="415">
        <v>53</v>
      </c>
      <c r="M47" s="415">
        <v>0</v>
      </c>
      <c r="N47" s="415">
        <v>0</v>
      </c>
      <c r="O47" s="415">
        <v>0</v>
      </c>
      <c r="P47" s="415">
        <v>-805439</v>
      </c>
      <c r="Q47" s="415">
        <v>0</v>
      </c>
      <c r="R47" s="415">
        <v>-805439</v>
      </c>
      <c r="S47" s="415">
        <v>408731</v>
      </c>
      <c r="T47" s="415">
        <v>0</v>
      </c>
      <c r="U47" s="415">
        <v>408731</v>
      </c>
      <c r="V47" s="415">
        <v>1078935</v>
      </c>
      <c r="W47" s="415">
        <v>0</v>
      </c>
      <c r="X47" s="415">
        <v>1078935</v>
      </c>
      <c r="Y47" s="415">
        <v>0</v>
      </c>
      <c r="Z47" s="415">
        <v>0</v>
      </c>
      <c r="AA47" s="415">
        <v>0</v>
      </c>
      <c r="AB47" s="415">
        <v>-1231444</v>
      </c>
      <c r="AC47" s="415">
        <v>0</v>
      </c>
      <c r="AD47" s="415">
        <v>-1231444</v>
      </c>
      <c r="AE47" s="415">
        <v>56818072</v>
      </c>
      <c r="AF47" s="415">
        <v>0</v>
      </c>
      <c r="AG47" s="415">
        <v>56818072</v>
      </c>
      <c r="AH47" s="415">
        <v>0</v>
      </c>
      <c r="AI47" s="415">
        <v>0</v>
      </c>
      <c r="AJ47" s="415">
        <v>445475</v>
      </c>
      <c r="AK47" s="415">
        <v>0</v>
      </c>
      <c r="AL47" s="415">
        <v>445475</v>
      </c>
      <c r="AM47" s="415">
        <v>0</v>
      </c>
      <c r="AN47" s="415">
        <v>0</v>
      </c>
      <c r="AO47" s="415">
        <v>0</v>
      </c>
      <c r="AP47" s="415">
        <v>0</v>
      </c>
      <c r="AQ47" s="415">
        <v>0</v>
      </c>
      <c r="AR47" s="415">
        <v>0</v>
      </c>
      <c r="AS47" s="415">
        <v>0</v>
      </c>
      <c r="AT47" s="415">
        <v>0</v>
      </c>
      <c r="AU47" s="415">
        <v>0</v>
      </c>
      <c r="AV47" s="415">
        <v>0</v>
      </c>
      <c r="AW47" s="415">
        <v>0</v>
      </c>
      <c r="AX47" s="415">
        <v>0</v>
      </c>
      <c r="AY47" s="415">
        <v>0</v>
      </c>
      <c r="AZ47" s="415">
        <v>0</v>
      </c>
      <c r="BA47" s="415">
        <v>0</v>
      </c>
      <c r="BB47" s="415">
        <v>0</v>
      </c>
      <c r="BC47" s="415">
        <v>0</v>
      </c>
      <c r="BD47" s="415">
        <v>0</v>
      </c>
      <c r="BE47" s="415">
        <v>0</v>
      </c>
      <c r="BF47" s="415">
        <v>0</v>
      </c>
      <c r="BG47" s="415">
        <v>0</v>
      </c>
      <c r="BH47" s="415">
        <v>0</v>
      </c>
      <c r="BI47" s="415">
        <v>0</v>
      </c>
      <c r="BJ47" s="415">
        <v>0</v>
      </c>
      <c r="BK47" s="415">
        <v>0</v>
      </c>
      <c r="BL47" s="415">
        <v>7426000</v>
      </c>
      <c r="BM47" s="415">
        <v>-1313255</v>
      </c>
      <c r="BN47" t="s">
        <v>452</v>
      </c>
      <c r="BO47" t="s">
        <v>1045</v>
      </c>
      <c r="BP47" t="s">
        <v>1064</v>
      </c>
      <c r="BQ47" s="84" t="s">
        <v>1047</v>
      </c>
    </row>
    <row r="48" spans="1:69" x14ac:dyDescent="0.25">
      <c r="A48" t="s">
        <v>1026</v>
      </c>
      <c r="B48" s="82" t="s">
        <v>455</v>
      </c>
      <c r="C48" s="85" t="s">
        <v>454</v>
      </c>
      <c r="D48" s="415">
        <v>115511640</v>
      </c>
      <c r="E48" s="415">
        <v>0</v>
      </c>
      <c r="F48" s="415">
        <v>115511640</v>
      </c>
      <c r="G48" s="415">
        <v>0</v>
      </c>
      <c r="H48" s="415">
        <v>0</v>
      </c>
      <c r="I48" s="415">
        <v>0</v>
      </c>
      <c r="J48" s="415">
        <v>0</v>
      </c>
      <c r="K48" s="415">
        <v>0</v>
      </c>
      <c r="L48" s="415">
        <v>0</v>
      </c>
      <c r="M48" s="415">
        <v>-41071</v>
      </c>
      <c r="N48" s="415">
        <v>0</v>
      </c>
      <c r="O48" s="415">
        <v>-41071</v>
      </c>
      <c r="P48" s="415">
        <v>-600092</v>
      </c>
      <c r="Q48" s="415">
        <v>0</v>
      </c>
      <c r="R48" s="415">
        <v>-600092</v>
      </c>
      <c r="S48" s="415">
        <v>2556695</v>
      </c>
      <c r="T48" s="415">
        <v>0</v>
      </c>
      <c r="U48" s="415">
        <v>2556695</v>
      </c>
      <c r="V48" s="415">
        <v>0</v>
      </c>
      <c r="W48" s="415">
        <v>0</v>
      </c>
      <c r="X48" s="415">
        <v>0</v>
      </c>
      <c r="Y48" s="415">
        <v>-4912385</v>
      </c>
      <c r="Z48" s="415">
        <v>0</v>
      </c>
      <c r="AA48" s="415">
        <v>-4912385</v>
      </c>
      <c r="AB48" s="415">
        <v>1977947</v>
      </c>
      <c r="AC48" s="415">
        <v>0</v>
      </c>
      <c r="AD48" s="415">
        <v>1977947</v>
      </c>
      <c r="AE48" s="415">
        <v>114492734</v>
      </c>
      <c r="AF48" s="415">
        <v>0</v>
      </c>
      <c r="AG48" s="415">
        <v>114492734</v>
      </c>
      <c r="AH48" s="415">
        <v>0</v>
      </c>
      <c r="AI48" s="415">
        <v>0</v>
      </c>
      <c r="AJ48" s="415">
        <v>0</v>
      </c>
      <c r="AK48" s="415">
        <v>0</v>
      </c>
      <c r="AL48" s="415">
        <v>0</v>
      </c>
      <c r="AM48" s="415">
        <v>0</v>
      </c>
      <c r="AN48" s="415">
        <v>0</v>
      </c>
      <c r="AO48" s="415">
        <v>0</v>
      </c>
      <c r="AP48" s="415">
        <v>0</v>
      </c>
      <c r="AQ48" s="415">
        <v>0</v>
      </c>
      <c r="AR48" s="415">
        <v>0</v>
      </c>
      <c r="AS48" s="415">
        <v>0</v>
      </c>
      <c r="AT48" s="415">
        <v>0</v>
      </c>
      <c r="AU48" s="415">
        <v>0</v>
      </c>
      <c r="AV48" s="415">
        <v>0</v>
      </c>
      <c r="AW48" s="415">
        <v>0</v>
      </c>
      <c r="AX48" s="415">
        <v>0</v>
      </c>
      <c r="AY48" s="415">
        <v>0</v>
      </c>
      <c r="AZ48" s="415">
        <v>0</v>
      </c>
      <c r="BA48" s="415">
        <v>0</v>
      </c>
      <c r="BB48" s="415">
        <v>0</v>
      </c>
      <c r="BC48" s="415">
        <v>0</v>
      </c>
      <c r="BD48" s="415">
        <v>0</v>
      </c>
      <c r="BE48" s="415">
        <v>0</v>
      </c>
      <c r="BF48" s="415">
        <v>0</v>
      </c>
      <c r="BG48" s="415">
        <v>0</v>
      </c>
      <c r="BH48" s="415">
        <v>0</v>
      </c>
      <c r="BI48" s="415">
        <v>0</v>
      </c>
      <c r="BJ48" s="415">
        <v>0</v>
      </c>
      <c r="BK48" s="415">
        <v>0</v>
      </c>
      <c r="BL48" s="415">
        <v>3368459</v>
      </c>
      <c r="BM48" s="415">
        <v>-1416213</v>
      </c>
      <c r="BN48" t="s">
        <v>454</v>
      </c>
      <c r="BO48" t="s">
        <v>1071</v>
      </c>
      <c r="BP48" t="s">
        <v>1072</v>
      </c>
      <c r="BQ48" s="84" t="s">
        <v>1029</v>
      </c>
    </row>
    <row r="49" spans="1:69" x14ac:dyDescent="0.25">
      <c r="A49" t="s">
        <v>1037</v>
      </c>
      <c r="B49" s="82" t="s">
        <v>457</v>
      </c>
      <c r="C49" s="85" t="s">
        <v>456</v>
      </c>
      <c r="D49" s="415">
        <v>644876730.99000001</v>
      </c>
      <c r="E49" s="415">
        <v>0</v>
      </c>
      <c r="F49" s="415">
        <v>644876730.99000001</v>
      </c>
      <c r="G49" s="415">
        <v>0</v>
      </c>
      <c r="H49" s="415">
        <v>0</v>
      </c>
      <c r="I49" s="415">
        <v>0</v>
      </c>
      <c r="J49" s="415">
        <v>-2767532</v>
      </c>
      <c r="K49" s="415">
        <v>0</v>
      </c>
      <c r="L49" s="415">
        <v>-2767532</v>
      </c>
      <c r="M49" s="415">
        <v>0</v>
      </c>
      <c r="N49" s="415">
        <v>0</v>
      </c>
      <c r="O49" s="415">
        <v>0</v>
      </c>
      <c r="P49" s="415">
        <v>-8569097</v>
      </c>
      <c r="Q49" s="415">
        <v>0</v>
      </c>
      <c r="R49" s="415">
        <v>-8569097</v>
      </c>
      <c r="S49" s="415">
        <v>6299028.080000001</v>
      </c>
      <c r="T49" s="415">
        <v>0</v>
      </c>
      <c r="U49" s="415">
        <v>6299028.080000001</v>
      </c>
      <c r="V49" s="415">
        <v>47417657</v>
      </c>
      <c r="W49" s="415">
        <v>0</v>
      </c>
      <c r="X49" s="415">
        <v>47417657</v>
      </c>
      <c r="Y49" s="415">
        <v>0</v>
      </c>
      <c r="Z49" s="415">
        <v>0</v>
      </c>
      <c r="AA49" s="415">
        <v>0</v>
      </c>
      <c r="AB49" s="415">
        <v>-33985288.302000001</v>
      </c>
      <c r="AC49" s="415">
        <v>0</v>
      </c>
      <c r="AD49" s="415">
        <v>-33985288.302000001</v>
      </c>
      <c r="AE49" s="415">
        <v>656039030.76800001</v>
      </c>
      <c r="AF49" s="415">
        <v>0</v>
      </c>
      <c r="AG49" s="415">
        <v>656039030.76800001</v>
      </c>
      <c r="AH49" s="415">
        <v>0</v>
      </c>
      <c r="AI49" s="415">
        <v>0</v>
      </c>
      <c r="AJ49" s="415">
        <v>0</v>
      </c>
      <c r="AK49" s="415">
        <v>0</v>
      </c>
      <c r="AL49" s="415">
        <v>0</v>
      </c>
      <c r="AM49" s="415">
        <v>0</v>
      </c>
      <c r="AN49" s="415">
        <v>0</v>
      </c>
      <c r="AO49" s="415">
        <v>0</v>
      </c>
      <c r="AP49" s="415">
        <v>0</v>
      </c>
      <c r="AQ49" s="415">
        <v>0</v>
      </c>
      <c r="AR49" s="415">
        <v>0</v>
      </c>
      <c r="AS49" s="415">
        <v>0</v>
      </c>
      <c r="AT49" s="415">
        <v>0</v>
      </c>
      <c r="AU49" s="415">
        <v>0</v>
      </c>
      <c r="AV49" s="415">
        <v>0</v>
      </c>
      <c r="AW49" s="415">
        <v>0</v>
      </c>
      <c r="AX49" s="415">
        <v>0</v>
      </c>
      <c r="AY49" s="415">
        <v>0</v>
      </c>
      <c r="AZ49" s="415">
        <v>0</v>
      </c>
      <c r="BA49" s="415">
        <v>0</v>
      </c>
      <c r="BB49" s="415">
        <v>0</v>
      </c>
      <c r="BC49" s="415">
        <v>0</v>
      </c>
      <c r="BD49" s="415">
        <v>0</v>
      </c>
      <c r="BE49" s="415">
        <v>0</v>
      </c>
      <c r="BF49" s="415">
        <v>0</v>
      </c>
      <c r="BG49" s="415">
        <v>0</v>
      </c>
      <c r="BH49" s="415">
        <v>0</v>
      </c>
      <c r="BI49" s="415">
        <v>0</v>
      </c>
      <c r="BJ49" s="415">
        <v>0</v>
      </c>
      <c r="BK49" s="415">
        <v>0</v>
      </c>
      <c r="BL49" s="415">
        <v>17927533.649999999</v>
      </c>
      <c r="BM49" s="415">
        <v>-5598307.9595419848</v>
      </c>
      <c r="BN49" t="s">
        <v>456</v>
      </c>
      <c r="BO49" t="s">
        <v>1042</v>
      </c>
      <c r="BP49" t="s">
        <v>1043</v>
      </c>
      <c r="BQ49" s="84" t="s">
        <v>1073</v>
      </c>
    </row>
    <row r="50" spans="1:69" x14ac:dyDescent="0.25">
      <c r="A50" t="s">
        <v>1026</v>
      </c>
      <c r="B50" s="82" t="s">
        <v>459</v>
      </c>
      <c r="C50" s="85" t="s">
        <v>458</v>
      </c>
      <c r="D50" s="415">
        <v>29935350</v>
      </c>
      <c r="E50" s="415">
        <v>0</v>
      </c>
      <c r="F50" s="415">
        <v>29935350</v>
      </c>
      <c r="G50" s="415">
        <v>0</v>
      </c>
      <c r="H50" s="415">
        <v>0</v>
      </c>
      <c r="I50" s="415">
        <v>0</v>
      </c>
      <c r="J50" s="415">
        <v>-176232</v>
      </c>
      <c r="K50" s="415">
        <v>0</v>
      </c>
      <c r="L50" s="415">
        <v>-176232</v>
      </c>
      <c r="M50" s="415">
        <v>0</v>
      </c>
      <c r="N50" s="415">
        <v>0</v>
      </c>
      <c r="O50" s="415">
        <v>0</v>
      </c>
      <c r="P50" s="415">
        <v>-178672</v>
      </c>
      <c r="Q50" s="415">
        <v>0</v>
      </c>
      <c r="R50" s="415">
        <v>-178672</v>
      </c>
      <c r="S50" s="415">
        <v>3937411</v>
      </c>
      <c r="T50" s="415">
        <v>0</v>
      </c>
      <c r="U50" s="415">
        <v>3937411</v>
      </c>
      <c r="V50" s="415">
        <v>1233766</v>
      </c>
      <c r="W50" s="415">
        <v>0</v>
      </c>
      <c r="X50" s="415">
        <v>1233766</v>
      </c>
      <c r="Y50" s="415">
        <v>-1306023</v>
      </c>
      <c r="Z50" s="415">
        <v>0</v>
      </c>
      <c r="AA50" s="415">
        <v>-1306023</v>
      </c>
      <c r="AB50" s="415">
        <v>-1056622</v>
      </c>
      <c r="AC50" s="415">
        <v>0</v>
      </c>
      <c r="AD50" s="415">
        <v>-1056622</v>
      </c>
      <c r="AE50" s="415">
        <v>32565210</v>
      </c>
      <c r="AF50" s="415">
        <v>0</v>
      </c>
      <c r="AG50" s="415">
        <v>32565210</v>
      </c>
      <c r="AH50" s="415">
        <v>0</v>
      </c>
      <c r="AI50" s="415">
        <v>0</v>
      </c>
      <c r="AJ50" s="415">
        <v>0</v>
      </c>
      <c r="AK50" s="415">
        <v>0</v>
      </c>
      <c r="AL50" s="415">
        <v>0</v>
      </c>
      <c r="AM50" s="415">
        <v>0</v>
      </c>
      <c r="AN50" s="415">
        <v>0</v>
      </c>
      <c r="AO50" s="415">
        <v>0</v>
      </c>
      <c r="AP50" s="415">
        <v>0</v>
      </c>
      <c r="AQ50" s="415">
        <v>0</v>
      </c>
      <c r="AR50" s="415">
        <v>0</v>
      </c>
      <c r="AS50" s="415">
        <v>0</v>
      </c>
      <c r="AT50" s="415">
        <v>0</v>
      </c>
      <c r="AU50" s="415">
        <v>0</v>
      </c>
      <c r="AV50" s="415">
        <v>0</v>
      </c>
      <c r="AW50" s="415">
        <v>0</v>
      </c>
      <c r="AX50" s="415">
        <v>0</v>
      </c>
      <c r="AY50" s="415">
        <v>0</v>
      </c>
      <c r="AZ50" s="415">
        <v>0</v>
      </c>
      <c r="BA50" s="415">
        <v>0</v>
      </c>
      <c r="BB50" s="415">
        <v>0</v>
      </c>
      <c r="BC50" s="415">
        <v>0</v>
      </c>
      <c r="BD50" s="415">
        <v>0</v>
      </c>
      <c r="BE50" s="415">
        <v>0</v>
      </c>
      <c r="BF50" s="415">
        <v>0</v>
      </c>
      <c r="BG50" s="415">
        <v>0</v>
      </c>
      <c r="BH50" s="415">
        <v>0</v>
      </c>
      <c r="BI50" s="415">
        <v>0</v>
      </c>
      <c r="BJ50" s="415">
        <v>0</v>
      </c>
      <c r="BK50" s="415">
        <v>0</v>
      </c>
      <c r="BL50" s="415">
        <v>1521452</v>
      </c>
      <c r="BM50" s="415">
        <v>-360346</v>
      </c>
      <c r="BN50" t="s">
        <v>458</v>
      </c>
      <c r="BO50" t="s">
        <v>1074</v>
      </c>
      <c r="BP50" t="s">
        <v>1075</v>
      </c>
      <c r="BQ50" s="84" t="s">
        <v>1029</v>
      </c>
    </row>
    <row r="51" spans="1:69" x14ac:dyDescent="0.25">
      <c r="A51" t="s">
        <v>1026</v>
      </c>
      <c r="B51" s="82" t="s">
        <v>461</v>
      </c>
      <c r="C51" s="85" t="s">
        <v>460</v>
      </c>
      <c r="D51" s="415">
        <v>54386028.780000001</v>
      </c>
      <c r="E51" s="415">
        <v>0</v>
      </c>
      <c r="F51" s="415">
        <v>54386028.780000001</v>
      </c>
      <c r="G51" s="415">
        <v>0</v>
      </c>
      <c r="H51" s="415">
        <v>0</v>
      </c>
      <c r="I51" s="415">
        <v>0</v>
      </c>
      <c r="J51" s="415">
        <v>-9735</v>
      </c>
      <c r="K51" s="415">
        <v>0</v>
      </c>
      <c r="L51" s="415">
        <v>-9735</v>
      </c>
      <c r="M51" s="415">
        <v>0</v>
      </c>
      <c r="N51" s="415">
        <v>0</v>
      </c>
      <c r="O51" s="415">
        <v>0</v>
      </c>
      <c r="P51" s="415">
        <v>-242077</v>
      </c>
      <c r="Q51" s="415">
        <v>0</v>
      </c>
      <c r="R51" s="415">
        <v>-242077</v>
      </c>
      <c r="S51" s="415">
        <v>493535</v>
      </c>
      <c r="T51" s="415">
        <v>0</v>
      </c>
      <c r="U51" s="415">
        <v>493535</v>
      </c>
      <c r="V51" s="415">
        <v>148084</v>
      </c>
      <c r="W51" s="415">
        <v>0</v>
      </c>
      <c r="X51" s="415">
        <v>148084</v>
      </c>
      <c r="Y51" s="415">
        <v>0</v>
      </c>
      <c r="Z51" s="415">
        <v>0</v>
      </c>
      <c r="AA51" s="415">
        <v>0</v>
      </c>
      <c r="AB51" s="415">
        <v>-2382406</v>
      </c>
      <c r="AC51" s="415">
        <v>0</v>
      </c>
      <c r="AD51" s="415">
        <v>-2382406</v>
      </c>
      <c r="AE51" s="415">
        <v>52403164.780000001</v>
      </c>
      <c r="AF51" s="415">
        <v>0</v>
      </c>
      <c r="AG51" s="415">
        <v>52403164.780000001</v>
      </c>
      <c r="AH51" s="415">
        <v>0</v>
      </c>
      <c r="AI51" s="415">
        <v>0</v>
      </c>
      <c r="AJ51" s="415">
        <v>309494</v>
      </c>
      <c r="AK51" s="415">
        <v>0</v>
      </c>
      <c r="AL51" s="415">
        <v>309494</v>
      </c>
      <c r="AM51" s="415">
        <v>0</v>
      </c>
      <c r="AN51" s="415">
        <v>0</v>
      </c>
      <c r="AO51" s="415">
        <v>0</v>
      </c>
      <c r="AP51" s="415">
        <v>0</v>
      </c>
      <c r="AQ51" s="415">
        <v>0</v>
      </c>
      <c r="AR51" s="415">
        <v>0</v>
      </c>
      <c r="AS51" s="415">
        <v>0</v>
      </c>
      <c r="AT51" s="415">
        <v>0</v>
      </c>
      <c r="AU51" s="415">
        <v>0</v>
      </c>
      <c r="AV51" s="415">
        <v>0</v>
      </c>
      <c r="AW51" s="415">
        <v>0</v>
      </c>
      <c r="AX51" s="415">
        <v>0</v>
      </c>
      <c r="AY51" s="415">
        <v>0</v>
      </c>
      <c r="AZ51" s="415">
        <v>0</v>
      </c>
      <c r="BA51" s="415">
        <v>0</v>
      </c>
      <c r="BB51" s="415">
        <v>0</v>
      </c>
      <c r="BC51" s="415">
        <v>0</v>
      </c>
      <c r="BD51" s="415">
        <v>0</v>
      </c>
      <c r="BE51" s="415">
        <v>0</v>
      </c>
      <c r="BF51" s="415">
        <v>0</v>
      </c>
      <c r="BG51" s="415">
        <v>0</v>
      </c>
      <c r="BH51" s="415">
        <v>0</v>
      </c>
      <c r="BI51" s="415">
        <v>0</v>
      </c>
      <c r="BJ51" s="415">
        <v>0</v>
      </c>
      <c r="BK51" s="415">
        <v>0</v>
      </c>
      <c r="BL51" s="415">
        <v>2460802</v>
      </c>
      <c r="BM51" s="415">
        <v>-1008398</v>
      </c>
      <c r="BN51" t="s">
        <v>460</v>
      </c>
      <c r="BO51" t="s">
        <v>1035</v>
      </c>
      <c r="BP51" t="s">
        <v>1036</v>
      </c>
      <c r="BQ51" s="84" t="s">
        <v>1029</v>
      </c>
    </row>
    <row r="52" spans="1:69" x14ac:dyDescent="0.25">
      <c r="A52" t="s">
        <v>1026</v>
      </c>
      <c r="B52" s="82" t="s">
        <v>463</v>
      </c>
      <c r="C52" s="85" t="s">
        <v>462</v>
      </c>
      <c r="D52" s="415">
        <v>41732487</v>
      </c>
      <c r="E52" s="415">
        <v>1665549</v>
      </c>
      <c r="F52" s="415">
        <v>43398036</v>
      </c>
      <c r="G52" s="415">
        <v>0</v>
      </c>
      <c r="H52" s="415">
        <v>0</v>
      </c>
      <c r="I52" s="415">
        <v>0</v>
      </c>
      <c r="J52" s="415">
        <v>-262000</v>
      </c>
      <c r="K52" s="415">
        <v>0</v>
      </c>
      <c r="L52" s="415">
        <v>-262000</v>
      </c>
      <c r="M52" s="415">
        <v>-94169</v>
      </c>
      <c r="N52" s="415">
        <v>0</v>
      </c>
      <c r="O52" s="415">
        <v>-94169</v>
      </c>
      <c r="P52" s="415">
        <v>-888032</v>
      </c>
      <c r="Q52" s="415">
        <v>128</v>
      </c>
      <c r="R52" s="415">
        <v>-887904</v>
      </c>
      <c r="S52" s="415">
        <v>712425</v>
      </c>
      <c r="T52" s="415">
        <v>0</v>
      </c>
      <c r="U52" s="415">
        <v>712425</v>
      </c>
      <c r="V52" s="415">
        <v>107932</v>
      </c>
      <c r="W52" s="415">
        <v>0</v>
      </c>
      <c r="X52" s="415">
        <v>107932</v>
      </c>
      <c r="Y52" s="415">
        <v>-573148</v>
      </c>
      <c r="Z52" s="415">
        <v>0</v>
      </c>
      <c r="AA52" s="415">
        <v>-573148</v>
      </c>
      <c r="AB52" s="415">
        <v>-1139689</v>
      </c>
      <c r="AC52" s="415">
        <v>-39211</v>
      </c>
      <c r="AD52" s="415">
        <v>-1178900</v>
      </c>
      <c r="AE52" s="415">
        <v>39857806</v>
      </c>
      <c r="AF52" s="415">
        <v>1626466</v>
      </c>
      <c r="AG52" s="415">
        <v>41484272</v>
      </c>
      <c r="AH52" s="415">
        <v>1626466</v>
      </c>
      <c r="AI52" s="415">
        <v>1626466</v>
      </c>
      <c r="AJ52" s="415">
        <v>345300</v>
      </c>
      <c r="AK52" s="415">
        <v>5391</v>
      </c>
      <c r="AL52" s="415">
        <v>350691</v>
      </c>
      <c r="AM52" s="415">
        <v>0</v>
      </c>
      <c r="AN52" s="415">
        <v>0</v>
      </c>
      <c r="AO52" s="415">
        <v>0</v>
      </c>
      <c r="AP52" s="415">
        <v>-817</v>
      </c>
      <c r="AQ52" s="415">
        <v>-817</v>
      </c>
      <c r="AR52" s="415">
        <v>1715250</v>
      </c>
      <c r="AS52" s="415">
        <v>1715250</v>
      </c>
      <c r="AT52" s="415">
        <v>0</v>
      </c>
      <c r="AU52" s="415">
        <v>0</v>
      </c>
      <c r="AV52" s="415">
        <v>0</v>
      </c>
      <c r="AW52" s="415">
        <v>0</v>
      </c>
      <c r="AX52" s="415">
        <v>0</v>
      </c>
      <c r="AY52" s="415">
        <v>335600</v>
      </c>
      <c r="AZ52" s="415">
        <v>335600</v>
      </c>
      <c r="BA52" s="415">
        <v>0</v>
      </c>
      <c r="BB52" s="415">
        <v>0</v>
      </c>
      <c r="BC52" s="415">
        <v>0</v>
      </c>
      <c r="BD52" s="415">
        <v>0</v>
      </c>
      <c r="BE52" s="415">
        <v>0</v>
      </c>
      <c r="BF52" s="415">
        <v>0</v>
      </c>
      <c r="BG52" s="415">
        <v>0</v>
      </c>
      <c r="BH52" s="415">
        <v>0</v>
      </c>
      <c r="BI52" s="415">
        <v>0</v>
      </c>
      <c r="BJ52" s="415">
        <v>335600</v>
      </c>
      <c r="BK52" s="415">
        <v>335600</v>
      </c>
      <c r="BL52" s="415">
        <v>1818956</v>
      </c>
      <c r="BM52" s="415">
        <v>-211825</v>
      </c>
      <c r="BN52" t="s">
        <v>462</v>
      </c>
      <c r="BO52" t="s">
        <v>1030</v>
      </c>
      <c r="BP52" t="s">
        <v>1028</v>
      </c>
      <c r="BQ52" s="84" t="s">
        <v>1029</v>
      </c>
    </row>
    <row r="53" spans="1:69" x14ac:dyDescent="0.25">
      <c r="A53" t="s">
        <v>1026</v>
      </c>
      <c r="B53" s="82" t="s">
        <v>465</v>
      </c>
      <c r="C53" s="85" t="s">
        <v>464</v>
      </c>
      <c r="D53" s="415">
        <v>14490775</v>
      </c>
      <c r="E53" s="415">
        <v>0</v>
      </c>
      <c r="F53" s="415">
        <v>14490775</v>
      </c>
      <c r="G53" s="415">
        <v>0</v>
      </c>
      <c r="H53" s="415">
        <v>0</v>
      </c>
      <c r="I53" s="415">
        <v>0</v>
      </c>
      <c r="J53" s="415">
        <v>-68763.399999999994</v>
      </c>
      <c r="K53" s="415">
        <v>0</v>
      </c>
      <c r="L53" s="415">
        <v>-68763.399999999994</v>
      </c>
      <c r="M53" s="415">
        <v>0</v>
      </c>
      <c r="N53" s="415">
        <v>0</v>
      </c>
      <c r="O53" s="415">
        <v>0</v>
      </c>
      <c r="P53" s="415">
        <v>-86731.49</v>
      </c>
      <c r="Q53" s="415">
        <v>0</v>
      </c>
      <c r="R53" s="415">
        <v>-86731.49</v>
      </c>
      <c r="S53" s="415">
        <v>76310</v>
      </c>
      <c r="T53" s="415">
        <v>0</v>
      </c>
      <c r="U53" s="415">
        <v>76310</v>
      </c>
      <c r="V53" s="415">
        <v>77758</v>
      </c>
      <c r="W53" s="415">
        <v>0</v>
      </c>
      <c r="X53" s="415">
        <v>77758</v>
      </c>
      <c r="Y53" s="415">
        <v>97690</v>
      </c>
      <c r="Z53" s="415">
        <v>0</v>
      </c>
      <c r="AA53" s="415">
        <v>97690</v>
      </c>
      <c r="AB53" s="415">
        <v>-823758</v>
      </c>
      <c r="AC53" s="415">
        <v>0</v>
      </c>
      <c r="AD53" s="415">
        <v>-823758</v>
      </c>
      <c r="AE53" s="415">
        <v>13832043.51</v>
      </c>
      <c r="AF53" s="415">
        <v>0</v>
      </c>
      <c r="AG53" s="415">
        <v>13832043.51</v>
      </c>
      <c r="AH53" s="415">
        <v>0</v>
      </c>
      <c r="AI53" s="415">
        <v>0</v>
      </c>
      <c r="AJ53" s="415">
        <v>0</v>
      </c>
      <c r="AK53" s="415">
        <v>0</v>
      </c>
      <c r="AL53" s="415">
        <v>0</v>
      </c>
      <c r="AM53" s="415">
        <v>0</v>
      </c>
      <c r="AN53" s="415">
        <v>0</v>
      </c>
      <c r="AO53" s="415">
        <v>0</v>
      </c>
      <c r="AP53" s="415">
        <v>0</v>
      </c>
      <c r="AQ53" s="415">
        <v>0</v>
      </c>
      <c r="AR53" s="415">
        <v>0</v>
      </c>
      <c r="AS53" s="415">
        <v>0</v>
      </c>
      <c r="AT53" s="415">
        <v>0</v>
      </c>
      <c r="AU53" s="415">
        <v>0</v>
      </c>
      <c r="AV53" s="415">
        <v>0</v>
      </c>
      <c r="AW53" s="415">
        <v>0</v>
      </c>
      <c r="AX53" s="415">
        <v>0</v>
      </c>
      <c r="AY53" s="415">
        <v>0</v>
      </c>
      <c r="AZ53" s="415">
        <v>0</v>
      </c>
      <c r="BA53" s="415">
        <v>0</v>
      </c>
      <c r="BB53" s="415">
        <v>0</v>
      </c>
      <c r="BC53" s="415">
        <v>0</v>
      </c>
      <c r="BD53" s="415">
        <v>0</v>
      </c>
      <c r="BE53" s="415">
        <v>0</v>
      </c>
      <c r="BF53" s="415">
        <v>0</v>
      </c>
      <c r="BG53" s="415">
        <v>0</v>
      </c>
      <c r="BH53" s="415">
        <v>0</v>
      </c>
      <c r="BI53" s="415">
        <v>0</v>
      </c>
      <c r="BJ53" s="415">
        <v>0</v>
      </c>
      <c r="BK53" s="415">
        <v>0</v>
      </c>
      <c r="BL53" s="415">
        <v>235133</v>
      </c>
      <c r="BM53" s="415">
        <v>-101431</v>
      </c>
      <c r="BN53" t="s">
        <v>464</v>
      </c>
      <c r="BO53" t="s">
        <v>1048</v>
      </c>
      <c r="BP53" t="s">
        <v>1049</v>
      </c>
      <c r="BQ53" s="84" t="s">
        <v>1029</v>
      </c>
    </row>
    <row r="54" spans="1:69" x14ac:dyDescent="0.25">
      <c r="A54" t="s">
        <v>1026</v>
      </c>
      <c r="B54" s="82" t="s">
        <v>467</v>
      </c>
      <c r="C54" s="85" t="s">
        <v>466</v>
      </c>
      <c r="D54" s="415">
        <v>87959234</v>
      </c>
      <c r="E54" s="415">
        <v>0</v>
      </c>
      <c r="F54" s="415">
        <v>87959234</v>
      </c>
      <c r="G54" s="415">
        <v>0</v>
      </c>
      <c r="H54" s="415">
        <v>0</v>
      </c>
      <c r="I54" s="415">
        <v>0</v>
      </c>
      <c r="J54" s="415">
        <v>-341988</v>
      </c>
      <c r="K54" s="415">
        <v>0</v>
      </c>
      <c r="L54" s="415">
        <v>-341988</v>
      </c>
      <c r="M54" s="415">
        <v>0</v>
      </c>
      <c r="N54" s="415">
        <v>0</v>
      </c>
      <c r="O54" s="415">
        <v>0</v>
      </c>
      <c r="P54" s="415">
        <v>-378879</v>
      </c>
      <c r="Q54" s="415">
        <v>0</v>
      </c>
      <c r="R54" s="415">
        <v>-378879</v>
      </c>
      <c r="S54" s="415">
        <v>0</v>
      </c>
      <c r="T54" s="415">
        <v>0</v>
      </c>
      <c r="U54" s="415">
        <v>0</v>
      </c>
      <c r="V54" s="415">
        <v>5822166</v>
      </c>
      <c r="W54" s="415">
        <v>0</v>
      </c>
      <c r="X54" s="415">
        <v>5822166</v>
      </c>
      <c r="Y54" s="415">
        <v>-3157656</v>
      </c>
      <c r="Z54" s="415">
        <v>0</v>
      </c>
      <c r="AA54" s="415">
        <v>-3157656</v>
      </c>
      <c r="AB54" s="415">
        <v>-6510544</v>
      </c>
      <c r="AC54" s="415">
        <v>0</v>
      </c>
      <c r="AD54" s="415">
        <v>-6510544</v>
      </c>
      <c r="AE54" s="415">
        <v>83734321</v>
      </c>
      <c r="AF54" s="415">
        <v>0</v>
      </c>
      <c r="AG54" s="415">
        <v>83734321</v>
      </c>
      <c r="AH54" s="415">
        <v>0</v>
      </c>
      <c r="AI54" s="415">
        <v>0</v>
      </c>
      <c r="AJ54" s="415">
        <v>375473</v>
      </c>
      <c r="AK54" s="415">
        <v>0</v>
      </c>
      <c r="AL54" s="415">
        <v>375473</v>
      </c>
      <c r="AM54" s="415">
        <v>0</v>
      </c>
      <c r="AN54" s="415">
        <v>0</v>
      </c>
      <c r="AO54" s="415">
        <v>0</v>
      </c>
      <c r="AP54" s="415">
        <v>0</v>
      </c>
      <c r="AQ54" s="415">
        <v>0</v>
      </c>
      <c r="AR54" s="415">
        <v>0</v>
      </c>
      <c r="AS54" s="415">
        <v>0</v>
      </c>
      <c r="AT54" s="415">
        <v>0</v>
      </c>
      <c r="AU54" s="415">
        <v>0</v>
      </c>
      <c r="AV54" s="415">
        <v>0</v>
      </c>
      <c r="AW54" s="415">
        <v>0</v>
      </c>
      <c r="AX54" s="415">
        <v>0</v>
      </c>
      <c r="AY54" s="415">
        <v>0</v>
      </c>
      <c r="AZ54" s="415">
        <v>0</v>
      </c>
      <c r="BA54" s="415">
        <v>0</v>
      </c>
      <c r="BB54" s="415">
        <v>0</v>
      </c>
      <c r="BC54" s="415">
        <v>0</v>
      </c>
      <c r="BD54" s="415">
        <v>0</v>
      </c>
      <c r="BE54" s="415">
        <v>0</v>
      </c>
      <c r="BF54" s="415">
        <v>0</v>
      </c>
      <c r="BG54" s="415">
        <v>0</v>
      </c>
      <c r="BH54" s="415">
        <v>0</v>
      </c>
      <c r="BI54" s="415">
        <v>0</v>
      </c>
      <c r="BJ54" s="415">
        <v>0</v>
      </c>
      <c r="BK54" s="415">
        <v>0</v>
      </c>
      <c r="BL54" s="415">
        <v>3304365</v>
      </c>
      <c r="BM54" s="415">
        <v>-953025</v>
      </c>
      <c r="BN54" t="s">
        <v>466</v>
      </c>
      <c r="BO54" t="s">
        <v>1054</v>
      </c>
      <c r="BP54" t="s">
        <v>1055</v>
      </c>
      <c r="BQ54" s="84" t="s">
        <v>1054</v>
      </c>
    </row>
    <row r="55" spans="1:69" x14ac:dyDescent="0.25">
      <c r="A55" t="s">
        <v>1026</v>
      </c>
      <c r="B55" s="82" t="s">
        <v>469</v>
      </c>
      <c r="C55" s="85" t="s">
        <v>468</v>
      </c>
      <c r="D55" s="415">
        <v>46587744</v>
      </c>
      <c r="E55" s="415">
        <v>1312638</v>
      </c>
      <c r="F55" s="415">
        <v>47900382</v>
      </c>
      <c r="G55" s="415">
        <v>-70</v>
      </c>
      <c r="H55" s="415">
        <v>0</v>
      </c>
      <c r="I55" s="415">
        <v>-70</v>
      </c>
      <c r="J55" s="415">
        <v>-442163</v>
      </c>
      <c r="K55" s="415">
        <v>0</v>
      </c>
      <c r="L55" s="415">
        <v>-442163</v>
      </c>
      <c r="M55" s="415">
        <v>0</v>
      </c>
      <c r="N55" s="415">
        <v>0</v>
      </c>
      <c r="O55" s="415">
        <v>0</v>
      </c>
      <c r="P55" s="415">
        <v>-262875</v>
      </c>
      <c r="Q55" s="415">
        <v>0</v>
      </c>
      <c r="R55" s="415">
        <v>-262875</v>
      </c>
      <c r="S55" s="415">
        <v>68038</v>
      </c>
      <c r="T55" s="415">
        <v>0</v>
      </c>
      <c r="U55" s="415">
        <v>68038</v>
      </c>
      <c r="V55" s="415">
        <v>2319365</v>
      </c>
      <c r="W55" s="415">
        <v>0</v>
      </c>
      <c r="X55" s="415">
        <v>2319365</v>
      </c>
      <c r="Y55" s="415">
        <v>29512</v>
      </c>
      <c r="Z55" s="415">
        <v>0</v>
      </c>
      <c r="AA55" s="415">
        <v>29512</v>
      </c>
      <c r="AB55" s="415">
        <v>754363</v>
      </c>
      <c r="AC55" s="415">
        <v>-62061</v>
      </c>
      <c r="AD55" s="415">
        <v>692302</v>
      </c>
      <c r="AE55" s="415">
        <v>49496077</v>
      </c>
      <c r="AF55" s="415">
        <v>1250577</v>
      </c>
      <c r="AG55" s="415">
        <v>50746654</v>
      </c>
      <c r="AH55" s="415">
        <v>1250577</v>
      </c>
      <c r="AI55" s="415">
        <v>1250577</v>
      </c>
      <c r="AJ55" s="415">
        <v>-52793</v>
      </c>
      <c r="AK55" s="415">
        <v>0</v>
      </c>
      <c r="AL55" s="415">
        <v>-52793</v>
      </c>
      <c r="AM55" s="415">
        <v>0</v>
      </c>
      <c r="AN55" s="415">
        <v>0</v>
      </c>
      <c r="AO55" s="415">
        <v>0</v>
      </c>
      <c r="AP55" s="415">
        <v>0</v>
      </c>
      <c r="AQ55" s="415">
        <v>0</v>
      </c>
      <c r="AR55" s="415">
        <v>125384</v>
      </c>
      <c r="AS55" s="415">
        <v>125384</v>
      </c>
      <c r="AT55" s="415">
        <v>1125193</v>
      </c>
      <c r="AU55" s="415">
        <v>0</v>
      </c>
      <c r="AV55" s="415">
        <v>0</v>
      </c>
      <c r="AW55" s="415">
        <v>0</v>
      </c>
      <c r="AX55" s="415">
        <v>0</v>
      </c>
      <c r="AY55" s="415">
        <v>123382</v>
      </c>
      <c r="AZ55" s="415">
        <v>123382</v>
      </c>
      <c r="BA55" s="415">
        <v>0</v>
      </c>
      <c r="BB55" s="415">
        <v>0</v>
      </c>
      <c r="BC55" s="415">
        <v>0</v>
      </c>
      <c r="BD55" s="415">
        <v>0</v>
      </c>
      <c r="BE55" s="415">
        <v>0</v>
      </c>
      <c r="BF55" s="415">
        <v>0</v>
      </c>
      <c r="BG55" s="415">
        <v>0</v>
      </c>
      <c r="BH55" s="415">
        <v>0</v>
      </c>
      <c r="BI55" s="415">
        <v>0</v>
      </c>
      <c r="BJ55" s="415">
        <v>123382</v>
      </c>
      <c r="BK55" s="415">
        <v>123382</v>
      </c>
      <c r="BL55" s="415">
        <v>787692</v>
      </c>
      <c r="BM55" s="415">
        <v>-995700</v>
      </c>
      <c r="BN55" t="s">
        <v>468</v>
      </c>
      <c r="BO55" t="s">
        <v>1057</v>
      </c>
      <c r="BP55" t="s">
        <v>1058</v>
      </c>
      <c r="BQ55" s="84" t="s">
        <v>1029</v>
      </c>
    </row>
    <row r="56" spans="1:69" x14ac:dyDescent="0.25">
      <c r="A56" t="s">
        <v>1026</v>
      </c>
      <c r="B56" s="82" t="s">
        <v>471</v>
      </c>
      <c r="C56" s="85" t="s">
        <v>470</v>
      </c>
      <c r="D56" s="415">
        <v>80042508</v>
      </c>
      <c r="E56" s="415">
        <v>0</v>
      </c>
      <c r="F56" s="415">
        <v>80042508</v>
      </c>
      <c r="G56" s="415">
        <v>0</v>
      </c>
      <c r="H56" s="415">
        <v>0</v>
      </c>
      <c r="I56" s="415">
        <v>0</v>
      </c>
      <c r="J56" s="415">
        <v>0</v>
      </c>
      <c r="K56" s="415">
        <v>0</v>
      </c>
      <c r="L56" s="415">
        <v>0</v>
      </c>
      <c r="M56" s="415">
        <v>-855326</v>
      </c>
      <c r="N56" s="415">
        <v>0</v>
      </c>
      <c r="O56" s="415">
        <v>-855326</v>
      </c>
      <c r="P56" s="415">
        <v>-741599</v>
      </c>
      <c r="Q56" s="415">
        <v>0</v>
      </c>
      <c r="R56" s="415">
        <v>-741599</v>
      </c>
      <c r="S56" s="415">
        <v>1070972</v>
      </c>
      <c r="T56" s="415">
        <v>0</v>
      </c>
      <c r="U56" s="415">
        <v>1070972</v>
      </c>
      <c r="V56" s="415">
        <v>0</v>
      </c>
      <c r="W56" s="415">
        <v>0</v>
      </c>
      <c r="X56" s="415">
        <v>0</v>
      </c>
      <c r="Y56" s="415">
        <v>-37677</v>
      </c>
      <c r="Z56" s="415">
        <v>0</v>
      </c>
      <c r="AA56" s="415">
        <v>-37677</v>
      </c>
      <c r="AB56" s="415">
        <v>-4538372</v>
      </c>
      <c r="AC56" s="415">
        <v>0</v>
      </c>
      <c r="AD56" s="415">
        <v>-4538372</v>
      </c>
      <c r="AE56" s="415">
        <v>74940506</v>
      </c>
      <c r="AF56" s="415">
        <v>0</v>
      </c>
      <c r="AG56" s="415">
        <v>74940506</v>
      </c>
      <c r="AH56" s="415">
        <v>0</v>
      </c>
      <c r="AI56" s="415">
        <v>0</v>
      </c>
      <c r="AJ56" s="415">
        <v>0</v>
      </c>
      <c r="AK56" s="415">
        <v>0</v>
      </c>
      <c r="AL56" s="415">
        <v>0</v>
      </c>
      <c r="AM56" s="415">
        <v>0</v>
      </c>
      <c r="AN56" s="415">
        <v>0</v>
      </c>
      <c r="AO56" s="415">
        <v>0</v>
      </c>
      <c r="AP56" s="415">
        <v>0</v>
      </c>
      <c r="AQ56" s="415">
        <v>0</v>
      </c>
      <c r="AR56" s="415">
        <v>0</v>
      </c>
      <c r="AS56" s="415">
        <v>0</v>
      </c>
      <c r="AT56" s="415">
        <v>0</v>
      </c>
      <c r="AU56" s="415">
        <v>0</v>
      </c>
      <c r="AV56" s="415">
        <v>0</v>
      </c>
      <c r="AW56" s="415">
        <v>0</v>
      </c>
      <c r="AX56" s="415">
        <v>0</v>
      </c>
      <c r="AY56" s="415">
        <v>0</v>
      </c>
      <c r="AZ56" s="415">
        <v>0</v>
      </c>
      <c r="BA56" s="415">
        <v>0</v>
      </c>
      <c r="BB56" s="415">
        <v>0</v>
      </c>
      <c r="BC56" s="415">
        <v>0</v>
      </c>
      <c r="BD56" s="415">
        <v>0</v>
      </c>
      <c r="BE56" s="415">
        <v>0</v>
      </c>
      <c r="BF56" s="415">
        <v>0</v>
      </c>
      <c r="BG56" s="415">
        <v>0</v>
      </c>
      <c r="BH56" s="415">
        <v>0</v>
      </c>
      <c r="BI56" s="415">
        <v>0</v>
      </c>
      <c r="BJ56" s="415">
        <v>0</v>
      </c>
      <c r="BK56" s="415">
        <v>0</v>
      </c>
      <c r="BL56" s="415">
        <v>2879587</v>
      </c>
      <c r="BM56" s="415">
        <v>-2132494</v>
      </c>
      <c r="BN56" t="s">
        <v>470</v>
      </c>
      <c r="BO56" t="s">
        <v>1048</v>
      </c>
      <c r="BP56" t="s">
        <v>1049</v>
      </c>
      <c r="BQ56" s="84" t="s">
        <v>1029</v>
      </c>
    </row>
    <row r="57" spans="1:69" x14ac:dyDescent="0.25">
      <c r="A57" t="s">
        <v>1026</v>
      </c>
      <c r="B57" s="82" t="s">
        <v>473</v>
      </c>
      <c r="C57" s="85" t="s">
        <v>472</v>
      </c>
      <c r="D57" s="415">
        <v>55895337</v>
      </c>
      <c r="E57" s="415">
        <v>0</v>
      </c>
      <c r="F57" s="415">
        <v>55895337</v>
      </c>
      <c r="G57" s="415">
        <v>0</v>
      </c>
      <c r="H57" s="415">
        <v>0</v>
      </c>
      <c r="I57" s="415">
        <v>0</v>
      </c>
      <c r="J57" s="415">
        <v>-401884</v>
      </c>
      <c r="K57" s="415">
        <v>0</v>
      </c>
      <c r="L57" s="415">
        <v>-401884</v>
      </c>
      <c r="M57" s="415">
        <v>-40030</v>
      </c>
      <c r="N57" s="415">
        <v>0</v>
      </c>
      <c r="O57" s="415">
        <v>-40030</v>
      </c>
      <c r="P57" s="415">
        <v>-403134</v>
      </c>
      <c r="Q57" s="415">
        <v>0</v>
      </c>
      <c r="R57" s="415">
        <v>-403134</v>
      </c>
      <c r="S57" s="415">
        <v>280577</v>
      </c>
      <c r="T57" s="415">
        <v>0</v>
      </c>
      <c r="U57" s="415">
        <v>280577</v>
      </c>
      <c r="V57" s="415">
        <v>693823</v>
      </c>
      <c r="W57" s="415">
        <v>0</v>
      </c>
      <c r="X57" s="415">
        <v>693823</v>
      </c>
      <c r="Y57" s="415">
        <v>-767969</v>
      </c>
      <c r="Z57" s="415">
        <v>0</v>
      </c>
      <c r="AA57" s="415">
        <v>-767969</v>
      </c>
      <c r="AB57" s="415">
        <v>-650938</v>
      </c>
      <c r="AC57" s="415">
        <v>0</v>
      </c>
      <c r="AD57" s="415">
        <v>-650938</v>
      </c>
      <c r="AE57" s="415">
        <v>55007666</v>
      </c>
      <c r="AF57" s="415">
        <v>0</v>
      </c>
      <c r="AG57" s="415">
        <v>55007666</v>
      </c>
      <c r="AH57" s="415">
        <v>0</v>
      </c>
      <c r="AI57" s="415">
        <v>0</v>
      </c>
      <c r="AJ57" s="415">
        <v>0</v>
      </c>
      <c r="AK57" s="415">
        <v>0</v>
      </c>
      <c r="AL57" s="415">
        <v>0</v>
      </c>
      <c r="AM57" s="415">
        <v>0</v>
      </c>
      <c r="AN57" s="415">
        <v>0</v>
      </c>
      <c r="AO57" s="415">
        <v>0</v>
      </c>
      <c r="AP57" s="415">
        <v>0</v>
      </c>
      <c r="AQ57" s="415">
        <v>0</v>
      </c>
      <c r="AR57" s="415">
        <v>0</v>
      </c>
      <c r="AS57" s="415">
        <v>0</v>
      </c>
      <c r="AT57" s="415">
        <v>0</v>
      </c>
      <c r="AU57" s="415">
        <v>0</v>
      </c>
      <c r="AV57" s="415">
        <v>0</v>
      </c>
      <c r="AW57" s="415">
        <v>0</v>
      </c>
      <c r="AX57" s="415">
        <v>0</v>
      </c>
      <c r="AY57" s="415">
        <v>0</v>
      </c>
      <c r="AZ57" s="415">
        <v>0</v>
      </c>
      <c r="BA57" s="415">
        <v>0</v>
      </c>
      <c r="BB57" s="415">
        <v>0</v>
      </c>
      <c r="BC57" s="415">
        <v>0</v>
      </c>
      <c r="BD57" s="415">
        <v>0</v>
      </c>
      <c r="BE57" s="415">
        <v>0</v>
      </c>
      <c r="BF57" s="415">
        <v>0</v>
      </c>
      <c r="BG57" s="415">
        <v>0</v>
      </c>
      <c r="BH57" s="415">
        <v>0</v>
      </c>
      <c r="BI57" s="415">
        <v>0</v>
      </c>
      <c r="BJ57" s="415">
        <v>0</v>
      </c>
      <c r="BK57" s="415">
        <v>0</v>
      </c>
      <c r="BL57" s="415">
        <v>1009086</v>
      </c>
      <c r="BM57" s="415">
        <v>-4583458</v>
      </c>
      <c r="BN57" t="s">
        <v>472</v>
      </c>
      <c r="BO57" t="s">
        <v>1076</v>
      </c>
      <c r="BP57" t="s">
        <v>1028</v>
      </c>
      <c r="BQ57" s="84" t="s">
        <v>1029</v>
      </c>
    </row>
    <row r="58" spans="1:69" x14ac:dyDescent="0.25">
      <c r="A58" t="s">
        <v>1026</v>
      </c>
      <c r="B58" s="82" t="s">
        <v>475</v>
      </c>
      <c r="C58" s="85" t="s">
        <v>474</v>
      </c>
      <c r="D58" s="415">
        <v>103401391</v>
      </c>
      <c r="E58" s="415">
        <v>0</v>
      </c>
      <c r="F58" s="415">
        <v>103401391</v>
      </c>
      <c r="G58" s="415">
        <v>0</v>
      </c>
      <c r="H58" s="415">
        <v>0</v>
      </c>
      <c r="I58" s="415">
        <v>0</v>
      </c>
      <c r="J58" s="415">
        <v>0</v>
      </c>
      <c r="K58" s="415">
        <v>0</v>
      </c>
      <c r="L58" s="415">
        <v>0</v>
      </c>
      <c r="M58" s="415">
        <v>-293501</v>
      </c>
      <c r="N58" s="415">
        <v>0</v>
      </c>
      <c r="O58" s="415">
        <v>-293501</v>
      </c>
      <c r="P58" s="415">
        <v>-98023</v>
      </c>
      <c r="Q58" s="415">
        <v>0</v>
      </c>
      <c r="R58" s="415">
        <v>-98023</v>
      </c>
      <c r="S58" s="415">
        <v>185705</v>
      </c>
      <c r="T58" s="415">
        <v>0</v>
      </c>
      <c r="U58" s="415">
        <v>185705</v>
      </c>
      <c r="V58" s="415">
        <v>675025</v>
      </c>
      <c r="W58" s="415">
        <v>0</v>
      </c>
      <c r="X58" s="415">
        <v>675025</v>
      </c>
      <c r="Y58" s="415">
        <v>-94639</v>
      </c>
      <c r="Z58" s="415">
        <v>0</v>
      </c>
      <c r="AA58" s="415">
        <v>-94639</v>
      </c>
      <c r="AB58" s="415">
        <v>-5400005</v>
      </c>
      <c r="AC58" s="415">
        <v>0</v>
      </c>
      <c r="AD58" s="415">
        <v>-5400005</v>
      </c>
      <c r="AE58" s="415">
        <v>98375953</v>
      </c>
      <c r="AF58" s="415">
        <v>0</v>
      </c>
      <c r="AG58" s="415">
        <v>98375953</v>
      </c>
      <c r="AH58" s="415">
        <v>0</v>
      </c>
      <c r="AI58" s="415">
        <v>0</v>
      </c>
      <c r="AJ58" s="415">
        <v>480804</v>
      </c>
      <c r="AK58" s="415">
        <v>0</v>
      </c>
      <c r="AL58" s="415">
        <v>480804</v>
      </c>
      <c r="AM58" s="415">
        <v>0</v>
      </c>
      <c r="AN58" s="415">
        <v>0</v>
      </c>
      <c r="AO58" s="415">
        <v>0</v>
      </c>
      <c r="AP58" s="415">
        <v>0</v>
      </c>
      <c r="AQ58" s="415">
        <v>0</v>
      </c>
      <c r="AR58" s="415">
        <v>0</v>
      </c>
      <c r="AS58" s="415">
        <v>0</v>
      </c>
      <c r="AT58" s="415">
        <v>0</v>
      </c>
      <c r="AU58" s="415">
        <v>0</v>
      </c>
      <c r="AV58" s="415">
        <v>0</v>
      </c>
      <c r="AW58" s="415">
        <v>0</v>
      </c>
      <c r="AX58" s="415">
        <v>0</v>
      </c>
      <c r="AY58" s="415">
        <v>0</v>
      </c>
      <c r="AZ58" s="415">
        <v>0</v>
      </c>
      <c r="BA58" s="415">
        <v>0</v>
      </c>
      <c r="BB58" s="415">
        <v>0</v>
      </c>
      <c r="BC58" s="415">
        <v>0</v>
      </c>
      <c r="BD58" s="415">
        <v>0</v>
      </c>
      <c r="BE58" s="415">
        <v>0</v>
      </c>
      <c r="BF58" s="415">
        <v>0</v>
      </c>
      <c r="BG58" s="415">
        <v>0</v>
      </c>
      <c r="BH58" s="415">
        <v>0</v>
      </c>
      <c r="BI58" s="415">
        <v>0</v>
      </c>
      <c r="BJ58" s="415">
        <v>0</v>
      </c>
      <c r="BK58" s="415">
        <v>0</v>
      </c>
      <c r="BL58" s="415">
        <v>2467983</v>
      </c>
      <c r="BM58" s="415">
        <v>-1759097</v>
      </c>
      <c r="BN58" t="s">
        <v>474</v>
      </c>
      <c r="BO58" t="s">
        <v>1077</v>
      </c>
      <c r="BP58" t="s">
        <v>1028</v>
      </c>
      <c r="BQ58" s="84" t="s">
        <v>1029</v>
      </c>
    </row>
    <row r="59" spans="1:69" x14ac:dyDescent="0.25">
      <c r="A59" t="s">
        <v>1026</v>
      </c>
      <c r="B59" s="82" t="s">
        <v>477</v>
      </c>
      <c r="C59" s="85" t="s">
        <v>476</v>
      </c>
      <c r="D59" s="415">
        <v>140676139</v>
      </c>
      <c r="E59" s="415">
        <v>2033161</v>
      </c>
      <c r="F59" s="415">
        <v>142709300</v>
      </c>
      <c r="G59" s="415">
        <v>0</v>
      </c>
      <c r="H59" s="415">
        <v>0</v>
      </c>
      <c r="I59" s="415">
        <v>0</v>
      </c>
      <c r="J59" s="415">
        <v>-1078797</v>
      </c>
      <c r="K59" s="415">
        <v>-6</v>
      </c>
      <c r="L59" s="415">
        <v>-1078803</v>
      </c>
      <c r="M59" s="415">
        <v>0</v>
      </c>
      <c r="N59" s="415">
        <v>0</v>
      </c>
      <c r="O59" s="415">
        <v>0</v>
      </c>
      <c r="P59" s="415">
        <v>-1109825</v>
      </c>
      <c r="Q59" s="415">
        <v>0</v>
      </c>
      <c r="R59" s="415">
        <v>-1109825</v>
      </c>
      <c r="S59" s="415">
        <v>2974974</v>
      </c>
      <c r="T59" s="415">
        <v>0</v>
      </c>
      <c r="U59" s="415">
        <v>2974974</v>
      </c>
      <c r="V59" s="415">
        <v>1006224</v>
      </c>
      <c r="W59" s="415">
        <v>0</v>
      </c>
      <c r="X59" s="415">
        <v>1006224</v>
      </c>
      <c r="Y59" s="415">
        <v>-527973</v>
      </c>
      <c r="Z59" s="415">
        <v>0</v>
      </c>
      <c r="AA59" s="415">
        <v>-527973</v>
      </c>
      <c r="AB59" s="415">
        <v>-8288991</v>
      </c>
      <c r="AC59" s="415">
        <v>0</v>
      </c>
      <c r="AD59" s="415">
        <v>-8288991</v>
      </c>
      <c r="AE59" s="415">
        <v>134730548</v>
      </c>
      <c r="AF59" s="415">
        <v>2033161</v>
      </c>
      <c r="AG59" s="415">
        <v>136763709</v>
      </c>
      <c r="AH59" s="415">
        <v>2033161</v>
      </c>
      <c r="AI59" s="415">
        <v>2033161</v>
      </c>
      <c r="AJ59" s="415">
        <v>127672</v>
      </c>
      <c r="AK59" s="415">
        <v>0</v>
      </c>
      <c r="AL59" s="415">
        <v>127672</v>
      </c>
      <c r="AM59" s="415">
        <v>0</v>
      </c>
      <c r="AN59" s="415">
        <v>0</v>
      </c>
      <c r="AO59" s="415">
        <v>0</v>
      </c>
      <c r="AP59" s="415">
        <v>179344</v>
      </c>
      <c r="AQ59" s="415">
        <v>179344</v>
      </c>
      <c r="AR59" s="415">
        <v>2374316</v>
      </c>
      <c r="AS59" s="415">
        <v>2374316</v>
      </c>
      <c r="AT59" s="415">
        <v>0</v>
      </c>
      <c r="AU59" s="415">
        <v>0</v>
      </c>
      <c r="AV59" s="415">
        <v>0</v>
      </c>
      <c r="AW59" s="415">
        <v>0</v>
      </c>
      <c r="AX59" s="415">
        <v>0</v>
      </c>
      <c r="AY59" s="415">
        <v>409094</v>
      </c>
      <c r="AZ59" s="415">
        <v>409094</v>
      </c>
      <c r="BA59" s="415">
        <v>0</v>
      </c>
      <c r="BB59" s="415">
        <v>0</v>
      </c>
      <c r="BC59" s="415">
        <v>0</v>
      </c>
      <c r="BD59" s="415">
        <v>0</v>
      </c>
      <c r="BE59" s="415">
        <v>0</v>
      </c>
      <c r="BF59" s="415">
        <v>0</v>
      </c>
      <c r="BG59" s="415">
        <v>0</v>
      </c>
      <c r="BH59" s="415">
        <v>0</v>
      </c>
      <c r="BI59" s="415">
        <v>0</v>
      </c>
      <c r="BJ59" s="415">
        <v>409094</v>
      </c>
      <c r="BK59" s="415">
        <v>409094</v>
      </c>
      <c r="BL59" s="415">
        <v>4792861</v>
      </c>
      <c r="BM59" s="415">
        <v>-543001</v>
      </c>
      <c r="BN59" t="s">
        <v>476</v>
      </c>
      <c r="BO59" t="s">
        <v>1054</v>
      </c>
      <c r="BP59" t="s">
        <v>1078</v>
      </c>
      <c r="BQ59" s="84" t="s">
        <v>1054</v>
      </c>
    </row>
    <row r="60" spans="1:69" x14ac:dyDescent="0.25">
      <c r="A60" t="s">
        <v>1026</v>
      </c>
      <c r="B60" s="82" t="s">
        <v>479</v>
      </c>
      <c r="C60" s="85" t="s">
        <v>478</v>
      </c>
      <c r="D60" s="415">
        <v>161810454</v>
      </c>
      <c r="E60" s="415">
        <v>224262</v>
      </c>
      <c r="F60" s="415">
        <v>162034716</v>
      </c>
      <c r="G60" s="415">
        <v>-141</v>
      </c>
      <c r="H60" s="415">
        <v>0</v>
      </c>
      <c r="I60" s="415">
        <v>-141</v>
      </c>
      <c r="J60" s="415">
        <v>-2456026</v>
      </c>
      <c r="K60" s="415">
        <v>0</v>
      </c>
      <c r="L60" s="415">
        <v>-2456026</v>
      </c>
      <c r="M60" s="415">
        <v>0</v>
      </c>
      <c r="N60" s="415">
        <v>0</v>
      </c>
      <c r="O60" s="415">
        <v>0</v>
      </c>
      <c r="P60" s="415">
        <v>-1971989</v>
      </c>
      <c r="Q60" s="415">
        <v>0</v>
      </c>
      <c r="R60" s="415">
        <v>-1971989</v>
      </c>
      <c r="S60" s="415">
        <v>2557290</v>
      </c>
      <c r="T60" s="415">
        <v>0</v>
      </c>
      <c r="U60" s="415">
        <v>2557290</v>
      </c>
      <c r="V60" s="415">
        <v>2400412</v>
      </c>
      <c r="W60" s="415">
        <v>0</v>
      </c>
      <c r="X60" s="415">
        <v>2400412</v>
      </c>
      <c r="Y60" s="415">
        <v>-10446175</v>
      </c>
      <c r="Z60" s="415">
        <v>0</v>
      </c>
      <c r="AA60" s="415">
        <v>-10446175</v>
      </c>
      <c r="AB60" s="415">
        <v>1479377</v>
      </c>
      <c r="AC60" s="415">
        <v>0</v>
      </c>
      <c r="AD60" s="415">
        <v>1479377</v>
      </c>
      <c r="AE60" s="415">
        <v>155829228</v>
      </c>
      <c r="AF60" s="415">
        <v>224262</v>
      </c>
      <c r="AG60" s="415">
        <v>156053490</v>
      </c>
      <c r="AH60" s="415">
        <v>224262</v>
      </c>
      <c r="AI60" s="415">
        <v>224262</v>
      </c>
      <c r="AJ60" s="415">
        <v>349529</v>
      </c>
      <c r="AK60" s="415">
        <v>0</v>
      </c>
      <c r="AL60" s="415">
        <v>349529</v>
      </c>
      <c r="AM60" s="415">
        <v>0</v>
      </c>
      <c r="AN60" s="415">
        <v>0</v>
      </c>
      <c r="AO60" s="415">
        <v>0</v>
      </c>
      <c r="AP60" s="415">
        <v>0</v>
      </c>
      <c r="AQ60" s="415">
        <v>0</v>
      </c>
      <c r="AR60" s="415">
        <v>176403</v>
      </c>
      <c r="AS60" s="415">
        <v>176403</v>
      </c>
      <c r="AT60" s="415">
        <v>47859</v>
      </c>
      <c r="AU60" s="415">
        <v>0</v>
      </c>
      <c r="AV60" s="415">
        <v>0</v>
      </c>
      <c r="AW60" s="415">
        <v>0</v>
      </c>
      <c r="AX60" s="415">
        <v>0</v>
      </c>
      <c r="AY60" s="415">
        <v>225182</v>
      </c>
      <c r="AZ60" s="415">
        <v>225182</v>
      </c>
      <c r="BA60" s="415">
        <v>0</v>
      </c>
      <c r="BB60" s="415">
        <v>0</v>
      </c>
      <c r="BC60" s="415">
        <v>0</v>
      </c>
      <c r="BD60" s="415">
        <v>0</v>
      </c>
      <c r="BE60" s="415">
        <v>0</v>
      </c>
      <c r="BF60" s="415">
        <v>0</v>
      </c>
      <c r="BG60" s="415">
        <v>0</v>
      </c>
      <c r="BH60" s="415">
        <v>0</v>
      </c>
      <c r="BI60" s="415">
        <v>0</v>
      </c>
      <c r="BJ60" s="415">
        <v>225182</v>
      </c>
      <c r="BK60" s="415">
        <v>225182</v>
      </c>
      <c r="BL60" s="415">
        <v>3527349</v>
      </c>
      <c r="BM60" s="415">
        <v>-2208339</v>
      </c>
      <c r="BN60" t="s">
        <v>478</v>
      </c>
      <c r="BO60" t="s">
        <v>1054</v>
      </c>
      <c r="BP60" t="s">
        <v>1078</v>
      </c>
      <c r="BQ60" s="84" t="s">
        <v>1054</v>
      </c>
    </row>
    <row r="61" spans="1:69" x14ac:dyDescent="0.25">
      <c r="A61" t="s">
        <v>1026</v>
      </c>
      <c r="B61" s="82" t="s">
        <v>481</v>
      </c>
      <c r="C61" s="85" t="s">
        <v>480</v>
      </c>
      <c r="D61" s="415">
        <v>38927325</v>
      </c>
      <c r="E61" s="415">
        <v>2064849</v>
      </c>
      <c r="F61" s="415">
        <v>40992174</v>
      </c>
      <c r="G61" s="415">
        <v>0</v>
      </c>
      <c r="H61" s="415">
        <v>0</v>
      </c>
      <c r="I61" s="415">
        <v>0</v>
      </c>
      <c r="J61" s="415">
        <v>-292807</v>
      </c>
      <c r="K61" s="415">
        <v>0</v>
      </c>
      <c r="L61" s="415">
        <v>-292807</v>
      </c>
      <c r="M61" s="415">
        <v>0</v>
      </c>
      <c r="N61" s="415">
        <v>0</v>
      </c>
      <c r="O61" s="415">
        <v>0</v>
      </c>
      <c r="P61" s="415">
        <v>-318618</v>
      </c>
      <c r="Q61" s="415">
        <v>0</v>
      </c>
      <c r="R61" s="415">
        <v>-318618</v>
      </c>
      <c r="S61" s="415">
        <v>540718</v>
      </c>
      <c r="T61" s="415">
        <v>0</v>
      </c>
      <c r="U61" s="415">
        <v>540718</v>
      </c>
      <c r="V61" s="415">
        <v>93693</v>
      </c>
      <c r="W61" s="415">
        <v>0</v>
      </c>
      <c r="X61" s="415">
        <v>93693</v>
      </c>
      <c r="Y61" s="415">
        <v>-333066</v>
      </c>
      <c r="Z61" s="415">
        <v>0</v>
      </c>
      <c r="AA61" s="415">
        <v>-333066</v>
      </c>
      <c r="AB61" s="415">
        <v>-1674911</v>
      </c>
      <c r="AC61" s="415">
        <v>0</v>
      </c>
      <c r="AD61" s="415">
        <v>-1674911</v>
      </c>
      <c r="AE61" s="415">
        <v>37235141</v>
      </c>
      <c r="AF61" s="415">
        <v>2064849</v>
      </c>
      <c r="AG61" s="415">
        <v>39299990</v>
      </c>
      <c r="AH61" s="415">
        <v>2064849</v>
      </c>
      <c r="AI61" s="415">
        <v>2064849</v>
      </c>
      <c r="AJ61" s="415">
        <v>49320</v>
      </c>
      <c r="AK61" s="415">
        <v>0</v>
      </c>
      <c r="AL61" s="415">
        <v>49320</v>
      </c>
      <c r="AM61" s="415">
        <v>0</v>
      </c>
      <c r="AN61" s="415">
        <v>0</v>
      </c>
      <c r="AO61" s="415">
        <v>0</v>
      </c>
      <c r="AP61" s="415">
        <v>0</v>
      </c>
      <c r="AQ61" s="415">
        <v>0</v>
      </c>
      <c r="AR61" s="415">
        <v>0</v>
      </c>
      <c r="AS61" s="415">
        <v>0</v>
      </c>
      <c r="AT61" s="415">
        <v>2064849</v>
      </c>
      <c r="AU61" s="415">
        <v>0</v>
      </c>
      <c r="AV61" s="415">
        <v>0</v>
      </c>
      <c r="AW61" s="415">
        <v>0</v>
      </c>
      <c r="AX61" s="415">
        <v>0</v>
      </c>
      <c r="AY61" s="415">
        <v>0</v>
      </c>
      <c r="AZ61" s="415">
        <v>0</v>
      </c>
      <c r="BA61" s="415">
        <v>0</v>
      </c>
      <c r="BB61" s="415">
        <v>0</v>
      </c>
      <c r="BC61" s="415">
        <v>0</v>
      </c>
      <c r="BD61" s="415">
        <v>0</v>
      </c>
      <c r="BE61" s="415">
        <v>0</v>
      </c>
      <c r="BF61" s="415">
        <v>0</v>
      </c>
      <c r="BG61" s="415">
        <v>0</v>
      </c>
      <c r="BH61" s="415">
        <v>0</v>
      </c>
      <c r="BI61" s="415">
        <v>0</v>
      </c>
      <c r="BJ61" s="415">
        <v>0</v>
      </c>
      <c r="BK61" s="415">
        <v>0</v>
      </c>
      <c r="BL61" s="415">
        <v>1302209</v>
      </c>
      <c r="BM61" s="415">
        <v>-920980</v>
      </c>
      <c r="BN61" t="s">
        <v>480</v>
      </c>
      <c r="BO61" t="s">
        <v>1031</v>
      </c>
      <c r="BP61" t="s">
        <v>1032</v>
      </c>
      <c r="BQ61" s="84" t="s">
        <v>1029</v>
      </c>
    </row>
    <row r="62" spans="1:69" x14ac:dyDescent="0.25">
      <c r="A62" t="s">
        <v>1026</v>
      </c>
      <c r="B62" s="82" t="s">
        <v>483</v>
      </c>
      <c r="C62" s="85" t="s">
        <v>482</v>
      </c>
      <c r="D62" s="415">
        <v>47493221</v>
      </c>
      <c r="E62" s="415">
        <v>0</v>
      </c>
      <c r="F62" s="415">
        <v>47493221</v>
      </c>
      <c r="G62" s="415">
        <v>0</v>
      </c>
      <c r="H62" s="415">
        <v>0</v>
      </c>
      <c r="I62" s="415">
        <v>0</v>
      </c>
      <c r="J62" s="415">
        <v>-521049</v>
      </c>
      <c r="K62" s="415">
        <v>0</v>
      </c>
      <c r="L62" s="415">
        <v>-521049</v>
      </c>
      <c r="M62" s="415">
        <v>-43032</v>
      </c>
      <c r="N62" s="415">
        <v>0</v>
      </c>
      <c r="O62" s="415">
        <v>-43032</v>
      </c>
      <c r="P62" s="415">
        <v>-911968</v>
      </c>
      <c r="Q62" s="415">
        <v>0</v>
      </c>
      <c r="R62" s="415">
        <v>-911968</v>
      </c>
      <c r="S62" s="415">
        <v>1078327</v>
      </c>
      <c r="T62" s="415">
        <v>0</v>
      </c>
      <c r="U62" s="415">
        <v>1078327</v>
      </c>
      <c r="V62" s="415">
        <v>787428</v>
      </c>
      <c r="W62" s="415">
        <v>0</v>
      </c>
      <c r="X62" s="415">
        <v>787428</v>
      </c>
      <c r="Y62" s="415">
        <v>0</v>
      </c>
      <c r="Z62" s="415">
        <v>0</v>
      </c>
      <c r="AA62" s="415">
        <v>0</v>
      </c>
      <c r="AB62" s="415">
        <v>-1977038</v>
      </c>
      <c r="AC62" s="415">
        <v>0</v>
      </c>
      <c r="AD62" s="415">
        <v>-1977038</v>
      </c>
      <c r="AE62" s="415">
        <v>46426938</v>
      </c>
      <c r="AF62" s="415">
        <v>0</v>
      </c>
      <c r="AG62" s="415">
        <v>46426938</v>
      </c>
      <c r="AH62" s="415">
        <v>0</v>
      </c>
      <c r="AI62" s="415">
        <v>0</v>
      </c>
      <c r="AJ62" s="415">
        <v>133562</v>
      </c>
      <c r="AK62" s="415">
        <v>0</v>
      </c>
      <c r="AL62" s="415">
        <v>133562</v>
      </c>
      <c r="AM62" s="415">
        <v>0</v>
      </c>
      <c r="AN62" s="415">
        <v>0</v>
      </c>
      <c r="AO62" s="415">
        <v>0</v>
      </c>
      <c r="AP62" s="415">
        <v>0</v>
      </c>
      <c r="AQ62" s="415">
        <v>0</v>
      </c>
      <c r="AR62" s="415">
        <v>0</v>
      </c>
      <c r="AS62" s="415">
        <v>0</v>
      </c>
      <c r="AT62" s="415">
        <v>0</v>
      </c>
      <c r="AU62" s="415">
        <v>0</v>
      </c>
      <c r="AV62" s="415">
        <v>0</v>
      </c>
      <c r="AW62" s="415">
        <v>0</v>
      </c>
      <c r="AX62" s="415">
        <v>0</v>
      </c>
      <c r="AY62" s="415">
        <v>0</v>
      </c>
      <c r="AZ62" s="415">
        <v>0</v>
      </c>
      <c r="BA62" s="415">
        <v>0</v>
      </c>
      <c r="BB62" s="415">
        <v>0</v>
      </c>
      <c r="BC62" s="415">
        <v>0</v>
      </c>
      <c r="BD62" s="415">
        <v>0</v>
      </c>
      <c r="BE62" s="415">
        <v>0</v>
      </c>
      <c r="BF62" s="415">
        <v>0</v>
      </c>
      <c r="BG62" s="415">
        <v>0</v>
      </c>
      <c r="BH62" s="415">
        <v>0</v>
      </c>
      <c r="BI62" s="415">
        <v>0</v>
      </c>
      <c r="BJ62" s="415">
        <v>0</v>
      </c>
      <c r="BK62" s="415">
        <v>0</v>
      </c>
      <c r="BL62" s="415">
        <v>1809840</v>
      </c>
      <c r="BM62" s="415">
        <v>-815129</v>
      </c>
      <c r="BN62" t="s">
        <v>482</v>
      </c>
      <c r="BO62" t="s">
        <v>1027</v>
      </c>
      <c r="BP62" t="s">
        <v>1028</v>
      </c>
      <c r="BQ62" s="84" t="s">
        <v>1029</v>
      </c>
    </row>
    <row r="63" spans="1:69" x14ac:dyDescent="0.25">
      <c r="A63" t="s">
        <v>1037</v>
      </c>
      <c r="B63" s="82" t="s">
        <v>485</v>
      </c>
      <c r="C63" s="85" t="s">
        <v>484</v>
      </c>
      <c r="D63" s="415">
        <v>21010427.740000002</v>
      </c>
      <c r="E63" s="415">
        <v>0</v>
      </c>
      <c r="F63" s="415">
        <v>21010427.740000002</v>
      </c>
      <c r="G63" s="415">
        <v>0</v>
      </c>
      <c r="H63" s="415">
        <v>0</v>
      </c>
      <c r="I63" s="415">
        <v>0</v>
      </c>
      <c r="J63" s="415">
        <v>-50602</v>
      </c>
      <c r="K63" s="415">
        <v>0</v>
      </c>
      <c r="L63" s="415">
        <v>-50602</v>
      </c>
      <c r="M63" s="415">
        <v>0</v>
      </c>
      <c r="N63" s="415">
        <v>0</v>
      </c>
      <c r="O63" s="415">
        <v>0</v>
      </c>
      <c r="P63" s="415">
        <v>-267582</v>
      </c>
      <c r="Q63" s="415">
        <v>0</v>
      </c>
      <c r="R63" s="415">
        <v>-267582</v>
      </c>
      <c r="S63" s="415">
        <v>0</v>
      </c>
      <c r="T63" s="415">
        <v>0</v>
      </c>
      <c r="U63" s="415">
        <v>0</v>
      </c>
      <c r="V63" s="415">
        <v>0</v>
      </c>
      <c r="W63" s="415">
        <v>0</v>
      </c>
      <c r="X63" s="415">
        <v>0</v>
      </c>
      <c r="Y63" s="415">
        <v>-1597871</v>
      </c>
      <c r="Z63" s="415">
        <v>0</v>
      </c>
      <c r="AA63" s="415">
        <v>-1597871</v>
      </c>
      <c r="AB63" s="415">
        <v>2900367</v>
      </c>
      <c r="AC63" s="415">
        <v>0</v>
      </c>
      <c r="AD63" s="415">
        <v>2900367</v>
      </c>
      <c r="AE63" s="415">
        <v>22045341.740000002</v>
      </c>
      <c r="AF63" s="415">
        <v>0</v>
      </c>
      <c r="AG63" s="415">
        <v>22045341.740000002</v>
      </c>
      <c r="AH63" s="415">
        <v>0</v>
      </c>
      <c r="AI63" s="415">
        <v>0</v>
      </c>
      <c r="AJ63" s="415">
        <v>0</v>
      </c>
      <c r="AK63" s="415">
        <v>0</v>
      </c>
      <c r="AL63" s="415">
        <v>0</v>
      </c>
      <c r="AM63" s="415">
        <v>0</v>
      </c>
      <c r="AN63" s="415">
        <v>0</v>
      </c>
      <c r="AO63" s="415">
        <v>0</v>
      </c>
      <c r="AP63" s="415">
        <v>0</v>
      </c>
      <c r="AQ63" s="415">
        <v>0</v>
      </c>
      <c r="AR63" s="415">
        <v>0</v>
      </c>
      <c r="AS63" s="415">
        <v>0</v>
      </c>
      <c r="AT63" s="415">
        <v>0</v>
      </c>
      <c r="AU63" s="415">
        <v>0</v>
      </c>
      <c r="AV63" s="415">
        <v>0</v>
      </c>
      <c r="AW63" s="415">
        <v>0</v>
      </c>
      <c r="AX63" s="415">
        <v>0</v>
      </c>
      <c r="AY63" s="415">
        <v>0</v>
      </c>
      <c r="AZ63" s="415">
        <v>0</v>
      </c>
      <c r="BA63" s="415">
        <v>0</v>
      </c>
      <c r="BB63" s="415">
        <v>0</v>
      </c>
      <c r="BC63" s="415">
        <v>0</v>
      </c>
      <c r="BD63" s="415">
        <v>0</v>
      </c>
      <c r="BE63" s="415">
        <v>0</v>
      </c>
      <c r="BF63" s="415">
        <v>0</v>
      </c>
      <c r="BG63" s="415">
        <v>0</v>
      </c>
      <c r="BH63" s="415">
        <v>0</v>
      </c>
      <c r="BI63" s="415">
        <v>0</v>
      </c>
      <c r="BJ63" s="415">
        <v>0</v>
      </c>
      <c r="BK63" s="415">
        <v>0</v>
      </c>
      <c r="BL63" s="415">
        <v>0</v>
      </c>
      <c r="BM63" s="415">
        <v>0</v>
      </c>
      <c r="BN63" t="s">
        <v>484</v>
      </c>
      <c r="BO63" t="s">
        <v>1038</v>
      </c>
      <c r="BP63" t="s">
        <v>1039</v>
      </c>
      <c r="BQ63" s="84" t="s">
        <v>1029</v>
      </c>
    </row>
    <row r="64" spans="1:69" x14ac:dyDescent="0.25">
      <c r="A64" t="s">
        <v>1037</v>
      </c>
      <c r="B64" s="82" t="s">
        <v>487</v>
      </c>
      <c r="C64" s="85" t="s">
        <v>486</v>
      </c>
      <c r="D64" s="415">
        <v>26005450</v>
      </c>
      <c r="E64" s="415">
        <v>0</v>
      </c>
      <c r="F64" s="415">
        <v>26005450</v>
      </c>
      <c r="G64" s="415">
        <v>0</v>
      </c>
      <c r="H64" s="415">
        <v>0</v>
      </c>
      <c r="I64" s="415">
        <v>0</v>
      </c>
      <c r="J64" s="415">
        <v>-125705</v>
      </c>
      <c r="K64" s="415">
        <v>0</v>
      </c>
      <c r="L64" s="415">
        <v>-125705</v>
      </c>
      <c r="M64" s="415">
        <v>-13953</v>
      </c>
      <c r="N64" s="415">
        <v>0</v>
      </c>
      <c r="O64" s="415">
        <v>-13953</v>
      </c>
      <c r="P64" s="415">
        <v>-88323</v>
      </c>
      <c r="Q64" s="415">
        <v>0</v>
      </c>
      <c r="R64" s="415">
        <v>-88323</v>
      </c>
      <c r="S64" s="415">
        <v>45887</v>
      </c>
      <c r="T64" s="415">
        <v>0</v>
      </c>
      <c r="U64" s="415">
        <v>45887</v>
      </c>
      <c r="V64" s="415">
        <v>0</v>
      </c>
      <c r="W64" s="415">
        <v>0</v>
      </c>
      <c r="X64" s="415">
        <v>0</v>
      </c>
      <c r="Y64" s="415">
        <v>763246</v>
      </c>
      <c r="Z64" s="415">
        <v>0</v>
      </c>
      <c r="AA64" s="415">
        <v>763246</v>
      </c>
      <c r="AB64" s="415">
        <v>-1168233</v>
      </c>
      <c r="AC64" s="415">
        <v>0</v>
      </c>
      <c r="AD64" s="415">
        <v>-1168233</v>
      </c>
      <c r="AE64" s="415">
        <v>25544074</v>
      </c>
      <c r="AF64" s="415">
        <v>0</v>
      </c>
      <c r="AG64" s="415">
        <v>25544074</v>
      </c>
      <c r="AH64" s="415">
        <v>0</v>
      </c>
      <c r="AI64" s="415">
        <v>0</v>
      </c>
      <c r="AJ64" s="415">
        <v>0</v>
      </c>
      <c r="AK64" s="415">
        <v>0</v>
      </c>
      <c r="AL64" s="415">
        <v>0</v>
      </c>
      <c r="AM64" s="415">
        <v>0</v>
      </c>
      <c r="AN64" s="415">
        <v>0</v>
      </c>
      <c r="AO64" s="415">
        <v>0</v>
      </c>
      <c r="AP64" s="415">
        <v>0</v>
      </c>
      <c r="AQ64" s="415">
        <v>0</v>
      </c>
      <c r="AR64" s="415">
        <v>0</v>
      </c>
      <c r="AS64" s="415">
        <v>0</v>
      </c>
      <c r="AT64" s="415">
        <v>0</v>
      </c>
      <c r="AU64" s="415">
        <v>0</v>
      </c>
      <c r="AV64" s="415">
        <v>0</v>
      </c>
      <c r="AW64" s="415">
        <v>0</v>
      </c>
      <c r="AX64" s="415">
        <v>0</v>
      </c>
      <c r="AY64" s="415">
        <v>0</v>
      </c>
      <c r="AZ64" s="415">
        <v>0</v>
      </c>
      <c r="BA64" s="415">
        <v>0</v>
      </c>
      <c r="BB64" s="415">
        <v>0</v>
      </c>
      <c r="BC64" s="415">
        <v>0</v>
      </c>
      <c r="BD64" s="415">
        <v>0</v>
      </c>
      <c r="BE64" s="415">
        <v>0</v>
      </c>
      <c r="BF64" s="415">
        <v>0</v>
      </c>
      <c r="BG64" s="415">
        <v>0</v>
      </c>
      <c r="BH64" s="415">
        <v>0</v>
      </c>
      <c r="BI64" s="415">
        <v>0</v>
      </c>
      <c r="BJ64" s="415">
        <v>0</v>
      </c>
      <c r="BK64" s="415">
        <v>0</v>
      </c>
      <c r="BL64" s="415">
        <v>1122798</v>
      </c>
      <c r="BM64" s="415">
        <v>-597396</v>
      </c>
      <c r="BN64" t="s">
        <v>486</v>
      </c>
      <c r="BO64" t="s">
        <v>1070</v>
      </c>
      <c r="BP64" t="s">
        <v>1059</v>
      </c>
      <c r="BQ64" s="84" t="s">
        <v>1029</v>
      </c>
    </row>
    <row r="65" spans="1:69" x14ac:dyDescent="0.25">
      <c r="A65" t="s">
        <v>1026</v>
      </c>
      <c r="B65" s="82" t="s">
        <v>489</v>
      </c>
      <c r="C65" s="85" t="s">
        <v>488</v>
      </c>
      <c r="D65" s="415">
        <v>1201159662</v>
      </c>
      <c r="E65" s="415">
        <v>0</v>
      </c>
      <c r="F65" s="415">
        <v>1201159662</v>
      </c>
      <c r="G65" s="415">
        <v>0</v>
      </c>
      <c r="H65" s="415">
        <v>0</v>
      </c>
      <c r="I65" s="415">
        <v>0</v>
      </c>
      <c r="J65" s="415">
        <v>1854028</v>
      </c>
      <c r="K65" s="415">
        <v>0</v>
      </c>
      <c r="L65" s="415">
        <v>1854028</v>
      </c>
      <c r="M65" s="415">
        <v>0</v>
      </c>
      <c r="N65" s="415">
        <v>0</v>
      </c>
      <c r="O65" s="415">
        <v>0</v>
      </c>
      <c r="P65" s="415">
        <v>-3155306</v>
      </c>
      <c r="Q65" s="415">
        <v>0</v>
      </c>
      <c r="R65" s="415">
        <v>-3155306</v>
      </c>
      <c r="S65" s="415">
        <v>11431406</v>
      </c>
      <c r="T65" s="415">
        <v>0</v>
      </c>
      <c r="U65" s="415">
        <v>11431406</v>
      </c>
      <c r="V65" s="415">
        <v>57078151</v>
      </c>
      <c r="W65" s="415">
        <v>0</v>
      </c>
      <c r="X65" s="415">
        <v>57078151</v>
      </c>
      <c r="Y65" s="415">
        <v>21851590</v>
      </c>
      <c r="Z65" s="415">
        <v>0</v>
      </c>
      <c r="AA65" s="415">
        <v>21851590</v>
      </c>
      <c r="AB65" s="415">
        <v>-78254769</v>
      </c>
      <c r="AC65" s="415">
        <v>0</v>
      </c>
      <c r="AD65" s="415">
        <v>-78254769</v>
      </c>
      <c r="AE65" s="415">
        <v>1210110734</v>
      </c>
      <c r="AF65" s="415">
        <v>0</v>
      </c>
      <c r="AG65" s="415">
        <v>1210110734</v>
      </c>
      <c r="AH65" s="415">
        <v>0</v>
      </c>
      <c r="AI65" s="415">
        <v>0</v>
      </c>
      <c r="AJ65" s="415">
        <v>0</v>
      </c>
      <c r="AK65" s="415">
        <v>0</v>
      </c>
      <c r="AL65" s="415">
        <v>0</v>
      </c>
      <c r="AM65" s="415">
        <v>0</v>
      </c>
      <c r="AN65" s="415">
        <v>0</v>
      </c>
      <c r="AO65" s="415">
        <v>0</v>
      </c>
      <c r="AP65" s="415">
        <v>0</v>
      </c>
      <c r="AQ65" s="415">
        <v>0</v>
      </c>
      <c r="AR65" s="415">
        <v>0</v>
      </c>
      <c r="AS65" s="415">
        <v>0</v>
      </c>
      <c r="AT65" s="415">
        <v>0</v>
      </c>
      <c r="AU65" s="415">
        <v>0</v>
      </c>
      <c r="AV65" s="415">
        <v>0</v>
      </c>
      <c r="AW65" s="415">
        <v>0</v>
      </c>
      <c r="AX65" s="415">
        <v>0</v>
      </c>
      <c r="AY65" s="415">
        <v>0</v>
      </c>
      <c r="AZ65" s="415">
        <v>0</v>
      </c>
      <c r="BA65" s="415">
        <v>0</v>
      </c>
      <c r="BB65" s="415">
        <v>0</v>
      </c>
      <c r="BC65" s="415">
        <v>0</v>
      </c>
      <c r="BD65" s="415">
        <v>0</v>
      </c>
      <c r="BE65" s="415">
        <v>0</v>
      </c>
      <c r="BF65" s="415">
        <v>0</v>
      </c>
      <c r="BG65" s="415">
        <v>0</v>
      </c>
      <c r="BH65" s="415">
        <v>0</v>
      </c>
      <c r="BI65" s="415">
        <v>0</v>
      </c>
      <c r="BJ65" s="415">
        <v>0</v>
      </c>
      <c r="BK65" s="415">
        <v>0</v>
      </c>
      <c r="BL65" s="415">
        <v>37219740</v>
      </c>
      <c r="BM65" s="415">
        <v>-83365107</v>
      </c>
      <c r="BN65" t="s">
        <v>488</v>
      </c>
      <c r="BO65" t="s">
        <v>1079</v>
      </c>
      <c r="BP65" t="s">
        <v>1043</v>
      </c>
      <c r="BQ65" s="84" t="s">
        <v>1073</v>
      </c>
    </row>
    <row r="66" spans="1:69" x14ac:dyDescent="0.25">
      <c r="A66" t="s">
        <v>1026</v>
      </c>
      <c r="B66" s="82" t="s">
        <v>491</v>
      </c>
      <c r="C66" s="85" t="s">
        <v>490</v>
      </c>
      <c r="D66" s="415">
        <v>65583155</v>
      </c>
      <c r="E66" s="415">
        <v>0</v>
      </c>
      <c r="F66" s="415">
        <v>65583155</v>
      </c>
      <c r="G66" s="415">
        <v>0</v>
      </c>
      <c r="H66" s="415">
        <v>0</v>
      </c>
      <c r="I66" s="415">
        <v>0</v>
      </c>
      <c r="J66" s="415">
        <v>-230965</v>
      </c>
      <c r="K66" s="415">
        <v>0</v>
      </c>
      <c r="L66" s="415">
        <v>-230965</v>
      </c>
      <c r="M66" s="415">
        <v>0</v>
      </c>
      <c r="N66" s="415">
        <v>0</v>
      </c>
      <c r="O66" s="415">
        <v>0</v>
      </c>
      <c r="P66" s="415">
        <v>-338226</v>
      </c>
      <c r="Q66" s="415">
        <v>0</v>
      </c>
      <c r="R66" s="415">
        <v>-338226</v>
      </c>
      <c r="S66" s="415">
        <v>488425</v>
      </c>
      <c r="T66" s="415">
        <v>0</v>
      </c>
      <c r="U66" s="415">
        <v>488425</v>
      </c>
      <c r="V66" s="415">
        <v>1317656</v>
      </c>
      <c r="W66" s="415">
        <v>0</v>
      </c>
      <c r="X66" s="415">
        <v>1317656</v>
      </c>
      <c r="Y66" s="415">
        <v>-4099179</v>
      </c>
      <c r="Z66" s="415">
        <v>0</v>
      </c>
      <c r="AA66" s="415">
        <v>-4099179</v>
      </c>
      <c r="AB66" s="415">
        <v>4504958</v>
      </c>
      <c r="AC66" s="415">
        <v>0</v>
      </c>
      <c r="AD66" s="415">
        <v>4504958</v>
      </c>
      <c r="AE66" s="415">
        <v>67456789</v>
      </c>
      <c r="AF66" s="415">
        <v>0</v>
      </c>
      <c r="AG66" s="415">
        <v>67456789</v>
      </c>
      <c r="AH66" s="415">
        <v>0</v>
      </c>
      <c r="AI66" s="415">
        <v>0</v>
      </c>
      <c r="AJ66" s="415">
        <v>0</v>
      </c>
      <c r="AK66" s="415">
        <v>0</v>
      </c>
      <c r="AL66" s="415">
        <v>0</v>
      </c>
      <c r="AM66" s="415">
        <v>0</v>
      </c>
      <c r="AN66" s="415">
        <v>0</v>
      </c>
      <c r="AO66" s="415">
        <v>0</v>
      </c>
      <c r="AP66" s="415">
        <v>0</v>
      </c>
      <c r="AQ66" s="415">
        <v>0</v>
      </c>
      <c r="AR66" s="415">
        <v>0</v>
      </c>
      <c r="AS66" s="415">
        <v>0</v>
      </c>
      <c r="AT66" s="415">
        <v>0</v>
      </c>
      <c r="AU66" s="415">
        <v>0</v>
      </c>
      <c r="AV66" s="415">
        <v>0</v>
      </c>
      <c r="AW66" s="415">
        <v>0</v>
      </c>
      <c r="AX66" s="415">
        <v>0</v>
      </c>
      <c r="AY66" s="415">
        <v>0</v>
      </c>
      <c r="AZ66" s="415">
        <v>0</v>
      </c>
      <c r="BA66" s="415">
        <v>0</v>
      </c>
      <c r="BB66" s="415">
        <v>0</v>
      </c>
      <c r="BC66" s="415">
        <v>0</v>
      </c>
      <c r="BD66" s="415">
        <v>0</v>
      </c>
      <c r="BE66" s="415">
        <v>0</v>
      </c>
      <c r="BF66" s="415">
        <v>0</v>
      </c>
      <c r="BG66" s="415">
        <v>0</v>
      </c>
      <c r="BH66" s="415">
        <v>0</v>
      </c>
      <c r="BI66" s="415">
        <v>0</v>
      </c>
      <c r="BJ66" s="415">
        <v>0</v>
      </c>
      <c r="BK66" s="415">
        <v>0</v>
      </c>
      <c r="BL66" s="415">
        <v>2843173</v>
      </c>
      <c r="BM66" s="415">
        <v>-1352262</v>
      </c>
      <c r="BN66" t="s">
        <v>490</v>
      </c>
      <c r="BO66" t="s">
        <v>1048</v>
      </c>
      <c r="BP66" t="s">
        <v>1049</v>
      </c>
      <c r="BQ66" s="84" t="s">
        <v>1029</v>
      </c>
    </row>
    <row r="67" spans="1:69" x14ac:dyDescent="0.25">
      <c r="A67" t="s">
        <v>1037</v>
      </c>
      <c r="B67" s="82" t="s">
        <v>493</v>
      </c>
      <c r="C67" s="85" t="s">
        <v>492</v>
      </c>
      <c r="D67" s="415">
        <v>41581807</v>
      </c>
      <c r="E67" s="415">
        <v>0</v>
      </c>
      <c r="F67" s="415">
        <v>41581807</v>
      </c>
      <c r="G67" s="415">
        <v>0</v>
      </c>
      <c r="H67" s="415">
        <v>0</v>
      </c>
      <c r="I67" s="415">
        <v>0</v>
      </c>
      <c r="J67" s="415">
        <v>-11672</v>
      </c>
      <c r="K67" s="415">
        <v>0</v>
      </c>
      <c r="L67" s="415">
        <v>-11672</v>
      </c>
      <c r="M67" s="415">
        <v>0</v>
      </c>
      <c r="N67" s="415">
        <v>0</v>
      </c>
      <c r="O67" s="415">
        <v>0</v>
      </c>
      <c r="P67" s="415">
        <v>-29695</v>
      </c>
      <c r="Q67" s="415">
        <v>0</v>
      </c>
      <c r="R67" s="415">
        <v>-29695</v>
      </c>
      <c r="S67" s="415">
        <v>45328</v>
      </c>
      <c r="T67" s="415">
        <v>0</v>
      </c>
      <c r="U67" s="415">
        <v>45328</v>
      </c>
      <c r="V67" s="415">
        <v>99826</v>
      </c>
      <c r="W67" s="415">
        <v>0</v>
      </c>
      <c r="X67" s="415">
        <v>99826</v>
      </c>
      <c r="Y67" s="415">
        <v>-16692</v>
      </c>
      <c r="Z67" s="415">
        <v>0</v>
      </c>
      <c r="AA67" s="415">
        <v>-16692</v>
      </c>
      <c r="AB67" s="415">
        <v>-1780682</v>
      </c>
      <c r="AC67" s="415">
        <v>0</v>
      </c>
      <c r="AD67" s="415">
        <v>-1780682</v>
      </c>
      <c r="AE67" s="415">
        <v>39899892</v>
      </c>
      <c r="AF67" s="415">
        <v>0</v>
      </c>
      <c r="AG67" s="415">
        <v>39899892</v>
      </c>
      <c r="AH67" s="415">
        <v>0</v>
      </c>
      <c r="AI67" s="415">
        <v>0</v>
      </c>
      <c r="AJ67" s="415">
        <v>51935</v>
      </c>
      <c r="AK67" s="415">
        <v>0</v>
      </c>
      <c r="AL67" s="415">
        <v>51935</v>
      </c>
      <c r="AM67" s="415">
        <v>0</v>
      </c>
      <c r="AN67" s="415">
        <v>0</v>
      </c>
      <c r="AO67" s="415">
        <v>0</v>
      </c>
      <c r="AP67" s="415">
        <v>0</v>
      </c>
      <c r="AQ67" s="415">
        <v>0</v>
      </c>
      <c r="AR67" s="415">
        <v>0</v>
      </c>
      <c r="AS67" s="415">
        <v>0</v>
      </c>
      <c r="AT67" s="415">
        <v>0</v>
      </c>
      <c r="AU67" s="415">
        <v>0</v>
      </c>
      <c r="AV67" s="415">
        <v>0</v>
      </c>
      <c r="AW67" s="415">
        <v>0</v>
      </c>
      <c r="AX67" s="415">
        <v>0</v>
      </c>
      <c r="AY67" s="415">
        <v>0</v>
      </c>
      <c r="AZ67" s="415">
        <v>0</v>
      </c>
      <c r="BA67" s="415">
        <v>0</v>
      </c>
      <c r="BB67" s="415">
        <v>0</v>
      </c>
      <c r="BC67" s="415">
        <v>0</v>
      </c>
      <c r="BD67" s="415">
        <v>0</v>
      </c>
      <c r="BE67" s="415">
        <v>0</v>
      </c>
      <c r="BF67" s="415">
        <v>0</v>
      </c>
      <c r="BG67" s="415">
        <v>0</v>
      </c>
      <c r="BH67" s="415">
        <v>0</v>
      </c>
      <c r="BI67" s="415">
        <v>0</v>
      </c>
      <c r="BJ67" s="415">
        <v>0</v>
      </c>
      <c r="BK67" s="415">
        <v>0</v>
      </c>
      <c r="BL67" s="415">
        <v>767728</v>
      </c>
      <c r="BM67" s="415">
        <v>-150230</v>
      </c>
      <c r="BN67" t="s">
        <v>492</v>
      </c>
      <c r="BO67" t="s">
        <v>1030</v>
      </c>
      <c r="BP67" t="s">
        <v>1028</v>
      </c>
      <c r="BQ67" s="84" t="s">
        <v>1029</v>
      </c>
    </row>
    <row r="68" spans="1:69" x14ac:dyDescent="0.25">
      <c r="A68" t="s">
        <v>1037</v>
      </c>
      <c r="B68" s="82" t="s">
        <v>495</v>
      </c>
      <c r="C68" s="85" t="s">
        <v>494</v>
      </c>
      <c r="D68" s="415">
        <v>39166819</v>
      </c>
      <c r="E68" s="415">
        <v>0</v>
      </c>
      <c r="F68" s="415">
        <v>39166819</v>
      </c>
      <c r="G68" s="415">
        <v>0</v>
      </c>
      <c r="H68" s="415">
        <v>0</v>
      </c>
      <c r="I68" s="415">
        <v>0</v>
      </c>
      <c r="J68" s="415">
        <v>0</v>
      </c>
      <c r="K68" s="415">
        <v>0</v>
      </c>
      <c r="L68" s="415">
        <v>0</v>
      </c>
      <c r="M68" s="415">
        <v>0</v>
      </c>
      <c r="N68" s="415">
        <v>0</v>
      </c>
      <c r="O68" s="415">
        <v>0</v>
      </c>
      <c r="P68" s="415">
        <v>-499277</v>
      </c>
      <c r="Q68" s="415">
        <v>0</v>
      </c>
      <c r="R68" s="415">
        <v>-499277</v>
      </c>
      <c r="S68" s="415">
        <v>800281</v>
      </c>
      <c r="T68" s="415">
        <v>0</v>
      </c>
      <c r="U68" s="415">
        <v>800281</v>
      </c>
      <c r="V68" s="415">
        <v>0</v>
      </c>
      <c r="W68" s="415">
        <v>0</v>
      </c>
      <c r="X68" s="415">
        <v>0</v>
      </c>
      <c r="Y68" s="415">
        <v>-1202775</v>
      </c>
      <c r="Z68" s="415">
        <v>0</v>
      </c>
      <c r="AA68" s="415">
        <v>-1202775</v>
      </c>
      <c r="AB68" s="415">
        <v>0</v>
      </c>
      <c r="AC68" s="415">
        <v>0</v>
      </c>
      <c r="AD68" s="415">
        <v>0</v>
      </c>
      <c r="AE68" s="415">
        <v>38265048</v>
      </c>
      <c r="AF68" s="415">
        <v>0</v>
      </c>
      <c r="AG68" s="415">
        <v>38265048</v>
      </c>
      <c r="AH68" s="415">
        <v>0</v>
      </c>
      <c r="AI68" s="415">
        <v>0</v>
      </c>
      <c r="AJ68" s="415">
        <v>0</v>
      </c>
      <c r="AK68" s="415">
        <v>0</v>
      </c>
      <c r="AL68" s="415">
        <v>0</v>
      </c>
      <c r="AM68" s="415">
        <v>0</v>
      </c>
      <c r="AN68" s="415">
        <v>0</v>
      </c>
      <c r="AO68" s="415">
        <v>0</v>
      </c>
      <c r="AP68" s="415">
        <v>0</v>
      </c>
      <c r="AQ68" s="415">
        <v>0</v>
      </c>
      <c r="AR68" s="415">
        <v>0</v>
      </c>
      <c r="AS68" s="415">
        <v>0</v>
      </c>
      <c r="AT68" s="415">
        <v>0</v>
      </c>
      <c r="AU68" s="415">
        <v>0</v>
      </c>
      <c r="AV68" s="415">
        <v>0</v>
      </c>
      <c r="AW68" s="415">
        <v>0</v>
      </c>
      <c r="AX68" s="415">
        <v>0</v>
      </c>
      <c r="AY68" s="415">
        <v>0</v>
      </c>
      <c r="AZ68" s="415">
        <v>0</v>
      </c>
      <c r="BA68" s="415">
        <v>0</v>
      </c>
      <c r="BB68" s="415">
        <v>0</v>
      </c>
      <c r="BC68" s="415">
        <v>0</v>
      </c>
      <c r="BD68" s="415">
        <v>0</v>
      </c>
      <c r="BE68" s="415">
        <v>0</v>
      </c>
      <c r="BF68" s="415">
        <v>0</v>
      </c>
      <c r="BG68" s="415">
        <v>0</v>
      </c>
      <c r="BH68" s="415">
        <v>0</v>
      </c>
      <c r="BI68" s="415">
        <v>0</v>
      </c>
      <c r="BJ68" s="415">
        <v>0</v>
      </c>
      <c r="BK68" s="415">
        <v>0</v>
      </c>
      <c r="BL68" s="415">
        <v>3021963</v>
      </c>
      <c r="BM68" s="415">
        <v>-797983</v>
      </c>
      <c r="BN68" t="s">
        <v>494</v>
      </c>
      <c r="BO68" t="s">
        <v>1080</v>
      </c>
      <c r="BP68" t="s">
        <v>1028</v>
      </c>
      <c r="BQ68" s="84" t="s">
        <v>1029</v>
      </c>
    </row>
    <row r="69" spans="1:69" x14ac:dyDescent="0.25">
      <c r="A69" t="s">
        <v>1026</v>
      </c>
      <c r="B69" s="82" t="s">
        <v>497</v>
      </c>
      <c r="C69" s="85" t="s">
        <v>496</v>
      </c>
      <c r="D69" s="415">
        <v>158439393</v>
      </c>
      <c r="E69" s="415">
        <v>764096</v>
      </c>
      <c r="F69" s="415">
        <v>159203489</v>
      </c>
      <c r="G69" s="415">
        <v>0</v>
      </c>
      <c r="H69" s="415">
        <v>0</v>
      </c>
      <c r="I69" s="415">
        <v>0</v>
      </c>
      <c r="J69" s="415">
        <v>-623872</v>
      </c>
      <c r="K69" s="415">
        <v>0</v>
      </c>
      <c r="L69" s="415">
        <v>-623872</v>
      </c>
      <c r="M69" s="415">
        <v>0</v>
      </c>
      <c r="N69" s="415">
        <v>0</v>
      </c>
      <c r="O69" s="415">
        <v>0</v>
      </c>
      <c r="P69" s="415">
        <v>-1468872</v>
      </c>
      <c r="Q69" s="415">
        <v>0</v>
      </c>
      <c r="R69" s="415">
        <v>-1468872</v>
      </c>
      <c r="S69" s="415">
        <v>0</v>
      </c>
      <c r="T69" s="415">
        <v>0</v>
      </c>
      <c r="U69" s="415">
        <v>0</v>
      </c>
      <c r="V69" s="415">
        <v>0</v>
      </c>
      <c r="W69" s="415">
        <v>0</v>
      </c>
      <c r="X69" s="415">
        <v>0</v>
      </c>
      <c r="Y69" s="415">
        <v>1300000</v>
      </c>
      <c r="Z69" s="415">
        <v>0</v>
      </c>
      <c r="AA69" s="415">
        <v>1300000</v>
      </c>
      <c r="AB69" s="415">
        <v>-900000</v>
      </c>
      <c r="AC69" s="415">
        <v>0</v>
      </c>
      <c r="AD69" s="415">
        <v>-900000</v>
      </c>
      <c r="AE69" s="415">
        <v>157370521</v>
      </c>
      <c r="AF69" s="415">
        <v>764096</v>
      </c>
      <c r="AG69" s="415">
        <v>158134617</v>
      </c>
      <c r="AH69" s="415">
        <v>764096</v>
      </c>
      <c r="AI69" s="415">
        <v>764096</v>
      </c>
      <c r="AJ69" s="415">
        <v>1718199</v>
      </c>
      <c r="AK69" s="415">
        <v>0</v>
      </c>
      <c r="AL69" s="415">
        <v>1718199</v>
      </c>
      <c r="AM69" s="415">
        <v>0</v>
      </c>
      <c r="AN69" s="415">
        <v>0</v>
      </c>
      <c r="AO69" s="415">
        <v>0</v>
      </c>
      <c r="AP69" s="415">
        <v>0</v>
      </c>
      <c r="AQ69" s="415">
        <v>0</v>
      </c>
      <c r="AR69" s="415">
        <v>696593</v>
      </c>
      <c r="AS69" s="415">
        <v>696593</v>
      </c>
      <c r="AT69" s="415">
        <v>140436</v>
      </c>
      <c r="AU69" s="415">
        <v>0</v>
      </c>
      <c r="AV69" s="415">
        <v>285415</v>
      </c>
      <c r="AW69" s="415">
        <v>285415</v>
      </c>
      <c r="AX69" s="415">
        <v>0</v>
      </c>
      <c r="AY69" s="415">
        <v>0</v>
      </c>
      <c r="AZ69" s="415">
        <v>0</v>
      </c>
      <c r="BA69" s="415">
        <v>0</v>
      </c>
      <c r="BB69" s="415">
        <v>0</v>
      </c>
      <c r="BC69" s="415">
        <v>0</v>
      </c>
      <c r="BD69" s="415">
        <v>0</v>
      </c>
      <c r="BE69" s="415">
        <v>0</v>
      </c>
      <c r="BF69" s="415">
        <v>0</v>
      </c>
      <c r="BG69" s="415">
        <v>0</v>
      </c>
      <c r="BH69" s="415">
        <v>0</v>
      </c>
      <c r="BI69" s="415">
        <v>0</v>
      </c>
      <c r="BJ69" s="415">
        <v>0</v>
      </c>
      <c r="BK69" s="415">
        <v>0</v>
      </c>
      <c r="BL69" s="415">
        <v>7818523</v>
      </c>
      <c r="BM69" s="415">
        <v>-2134545</v>
      </c>
      <c r="BN69" t="s">
        <v>496</v>
      </c>
      <c r="BO69" t="s">
        <v>1054</v>
      </c>
      <c r="BP69" t="s">
        <v>1028</v>
      </c>
      <c r="BQ69" s="84" t="s">
        <v>1054</v>
      </c>
    </row>
    <row r="70" spans="1:69" x14ac:dyDescent="0.25">
      <c r="A70" t="s">
        <v>1026</v>
      </c>
      <c r="B70" s="82" t="s">
        <v>499</v>
      </c>
      <c r="C70" s="85" t="s">
        <v>498</v>
      </c>
      <c r="D70" s="415">
        <v>31800816</v>
      </c>
      <c r="E70" s="415">
        <v>0</v>
      </c>
      <c r="F70" s="415">
        <v>31800816</v>
      </c>
      <c r="G70" s="415">
        <v>0</v>
      </c>
      <c r="H70" s="415">
        <v>0</v>
      </c>
      <c r="I70" s="415">
        <v>0</v>
      </c>
      <c r="J70" s="415">
        <v>-71779</v>
      </c>
      <c r="K70" s="415">
        <v>0</v>
      </c>
      <c r="L70" s="415">
        <v>-71779</v>
      </c>
      <c r="M70" s="415">
        <v>0</v>
      </c>
      <c r="N70" s="415">
        <v>0</v>
      </c>
      <c r="O70" s="415">
        <v>0</v>
      </c>
      <c r="P70" s="415">
        <v>-144033</v>
      </c>
      <c r="Q70" s="415">
        <v>0</v>
      </c>
      <c r="R70" s="415">
        <v>-144033</v>
      </c>
      <c r="S70" s="415">
        <v>425843</v>
      </c>
      <c r="T70" s="415">
        <v>0</v>
      </c>
      <c r="U70" s="415">
        <v>425843</v>
      </c>
      <c r="V70" s="415">
        <v>130259</v>
      </c>
      <c r="W70" s="415">
        <v>0</v>
      </c>
      <c r="X70" s="415">
        <v>130259</v>
      </c>
      <c r="Y70" s="415">
        <v>11101</v>
      </c>
      <c r="Z70" s="415">
        <v>0</v>
      </c>
      <c r="AA70" s="415">
        <v>11101</v>
      </c>
      <c r="AB70" s="415">
        <v>929602</v>
      </c>
      <c r="AC70" s="415">
        <v>0</v>
      </c>
      <c r="AD70" s="415">
        <v>929602</v>
      </c>
      <c r="AE70" s="415">
        <v>33153588</v>
      </c>
      <c r="AF70" s="415">
        <v>0</v>
      </c>
      <c r="AG70" s="415">
        <v>33153588</v>
      </c>
      <c r="AH70" s="415">
        <v>0</v>
      </c>
      <c r="AI70" s="415">
        <v>0</v>
      </c>
      <c r="AJ70" s="415">
        <v>74088</v>
      </c>
      <c r="AK70" s="415">
        <v>0</v>
      </c>
      <c r="AL70" s="415">
        <v>74088</v>
      </c>
      <c r="AM70" s="415">
        <v>0</v>
      </c>
      <c r="AN70" s="415">
        <v>0</v>
      </c>
      <c r="AO70" s="415">
        <v>0</v>
      </c>
      <c r="AP70" s="415">
        <v>0</v>
      </c>
      <c r="AQ70" s="415">
        <v>0</v>
      </c>
      <c r="AR70" s="415">
        <v>0</v>
      </c>
      <c r="AS70" s="415">
        <v>0</v>
      </c>
      <c r="AT70" s="415">
        <v>0</v>
      </c>
      <c r="AU70" s="415">
        <v>0</v>
      </c>
      <c r="AV70" s="415">
        <v>0</v>
      </c>
      <c r="AW70" s="415">
        <v>0</v>
      </c>
      <c r="AX70" s="415">
        <v>0</v>
      </c>
      <c r="AY70" s="415">
        <v>0</v>
      </c>
      <c r="AZ70" s="415">
        <v>0</v>
      </c>
      <c r="BA70" s="415">
        <v>0</v>
      </c>
      <c r="BB70" s="415">
        <v>0</v>
      </c>
      <c r="BC70" s="415">
        <v>0</v>
      </c>
      <c r="BD70" s="415">
        <v>0</v>
      </c>
      <c r="BE70" s="415">
        <v>0</v>
      </c>
      <c r="BF70" s="415">
        <v>0</v>
      </c>
      <c r="BG70" s="415">
        <v>0</v>
      </c>
      <c r="BH70" s="415">
        <v>0</v>
      </c>
      <c r="BI70" s="415">
        <v>0</v>
      </c>
      <c r="BJ70" s="415">
        <v>0</v>
      </c>
      <c r="BK70" s="415">
        <v>0</v>
      </c>
      <c r="BL70" s="415">
        <v>1290528</v>
      </c>
      <c r="BM70" s="415">
        <v>-240815</v>
      </c>
      <c r="BN70" t="s">
        <v>498</v>
      </c>
      <c r="BO70" t="s">
        <v>1076</v>
      </c>
      <c r="BP70" t="s">
        <v>1028</v>
      </c>
      <c r="BQ70" s="84" t="s">
        <v>1029</v>
      </c>
    </row>
    <row r="71" spans="1:69" x14ac:dyDescent="0.25">
      <c r="A71" t="s">
        <v>1037</v>
      </c>
      <c r="B71" s="82" t="s">
        <v>501</v>
      </c>
      <c r="C71" s="85" t="s">
        <v>500</v>
      </c>
      <c r="D71" s="415">
        <v>126770459</v>
      </c>
      <c r="E71" s="415">
        <v>0</v>
      </c>
      <c r="F71" s="415">
        <v>126770459</v>
      </c>
      <c r="G71" s="415">
        <v>0</v>
      </c>
      <c r="H71" s="415">
        <v>0</v>
      </c>
      <c r="I71" s="415">
        <v>0</v>
      </c>
      <c r="J71" s="415">
        <v>-1859985</v>
      </c>
      <c r="K71" s="415">
        <v>0</v>
      </c>
      <c r="L71" s="415">
        <v>-1859985</v>
      </c>
      <c r="M71" s="415">
        <v>0</v>
      </c>
      <c r="N71" s="415">
        <v>0</v>
      </c>
      <c r="O71" s="415">
        <v>0</v>
      </c>
      <c r="P71" s="415">
        <v>-2090985</v>
      </c>
      <c r="Q71" s="415">
        <v>0</v>
      </c>
      <c r="R71" s="415">
        <v>-2090985</v>
      </c>
      <c r="S71" s="415">
        <v>512097</v>
      </c>
      <c r="T71" s="415">
        <v>0</v>
      </c>
      <c r="U71" s="415">
        <v>512097</v>
      </c>
      <c r="V71" s="415">
        <v>-256226</v>
      </c>
      <c r="W71" s="415">
        <v>0</v>
      </c>
      <c r="X71" s="415">
        <v>-256226</v>
      </c>
      <c r="Y71" s="415">
        <v>-1977757</v>
      </c>
      <c r="Z71" s="415">
        <v>0</v>
      </c>
      <c r="AA71" s="415">
        <v>-1977757</v>
      </c>
      <c r="AB71" s="415">
        <v>-4540954</v>
      </c>
      <c r="AC71" s="415">
        <v>0</v>
      </c>
      <c r="AD71" s="415">
        <v>-4540954</v>
      </c>
      <c r="AE71" s="415">
        <v>118416634</v>
      </c>
      <c r="AF71" s="415">
        <v>0</v>
      </c>
      <c r="AG71" s="415">
        <v>118416634</v>
      </c>
      <c r="AH71" s="415">
        <v>0</v>
      </c>
      <c r="AI71" s="415">
        <v>0</v>
      </c>
      <c r="AJ71" s="415">
        <v>0</v>
      </c>
      <c r="AK71" s="415">
        <v>0</v>
      </c>
      <c r="AL71" s="415">
        <v>0</v>
      </c>
      <c r="AM71" s="415">
        <v>0</v>
      </c>
      <c r="AN71" s="415">
        <v>0</v>
      </c>
      <c r="AO71" s="415">
        <v>0</v>
      </c>
      <c r="AP71" s="415">
        <v>0</v>
      </c>
      <c r="AQ71" s="415">
        <v>0</v>
      </c>
      <c r="AR71" s="415">
        <v>0</v>
      </c>
      <c r="AS71" s="415">
        <v>0</v>
      </c>
      <c r="AT71" s="415">
        <v>0</v>
      </c>
      <c r="AU71" s="415">
        <v>0</v>
      </c>
      <c r="AV71" s="415">
        <v>0</v>
      </c>
      <c r="AW71" s="415">
        <v>0</v>
      </c>
      <c r="AX71" s="415">
        <v>0</v>
      </c>
      <c r="AY71" s="415">
        <v>0</v>
      </c>
      <c r="AZ71" s="415">
        <v>0</v>
      </c>
      <c r="BA71" s="415">
        <v>0</v>
      </c>
      <c r="BB71" s="415">
        <v>0</v>
      </c>
      <c r="BC71" s="415">
        <v>0</v>
      </c>
      <c r="BD71" s="415">
        <v>0</v>
      </c>
      <c r="BE71" s="415">
        <v>0</v>
      </c>
      <c r="BF71" s="415">
        <v>0</v>
      </c>
      <c r="BG71" s="415">
        <v>0</v>
      </c>
      <c r="BH71" s="415">
        <v>0</v>
      </c>
      <c r="BI71" s="415">
        <v>0</v>
      </c>
      <c r="BJ71" s="415">
        <v>0</v>
      </c>
      <c r="BK71" s="415">
        <v>0</v>
      </c>
      <c r="BL71" s="415">
        <v>4381932</v>
      </c>
      <c r="BM71" s="415">
        <v>-1207186</v>
      </c>
      <c r="BN71" t="s">
        <v>500</v>
      </c>
      <c r="BO71" t="s">
        <v>1045</v>
      </c>
      <c r="BP71" t="s">
        <v>1056</v>
      </c>
      <c r="BQ71" s="84" t="s">
        <v>1047</v>
      </c>
    </row>
    <row r="72" spans="1:69" x14ac:dyDescent="0.25">
      <c r="A72" t="s">
        <v>1026</v>
      </c>
      <c r="B72" s="82" t="s">
        <v>503</v>
      </c>
      <c r="C72" s="85" t="s">
        <v>502</v>
      </c>
      <c r="D72" s="415">
        <v>18071601</v>
      </c>
      <c r="E72" s="415">
        <v>0</v>
      </c>
      <c r="F72" s="415">
        <v>18071601</v>
      </c>
      <c r="G72" s="415">
        <v>0</v>
      </c>
      <c r="H72" s="415">
        <v>0</v>
      </c>
      <c r="I72" s="415">
        <v>0</v>
      </c>
      <c r="J72" s="415">
        <v>-53393</v>
      </c>
      <c r="K72" s="415">
        <v>0</v>
      </c>
      <c r="L72" s="415">
        <v>-53393</v>
      </c>
      <c r="M72" s="415">
        <v>0</v>
      </c>
      <c r="N72" s="415">
        <v>0</v>
      </c>
      <c r="O72" s="415">
        <v>0</v>
      </c>
      <c r="P72" s="415">
        <v>-68404</v>
      </c>
      <c r="Q72" s="415">
        <v>0</v>
      </c>
      <c r="R72" s="415">
        <v>-68404</v>
      </c>
      <c r="S72" s="415">
        <v>50648</v>
      </c>
      <c r="T72" s="415">
        <v>0</v>
      </c>
      <c r="U72" s="415">
        <v>50648</v>
      </c>
      <c r="V72" s="415">
        <v>55</v>
      </c>
      <c r="W72" s="415">
        <v>0</v>
      </c>
      <c r="X72" s="415">
        <v>55</v>
      </c>
      <c r="Y72" s="415">
        <v>0</v>
      </c>
      <c r="Z72" s="415">
        <v>0</v>
      </c>
      <c r="AA72" s="415">
        <v>0</v>
      </c>
      <c r="AB72" s="415">
        <v>0</v>
      </c>
      <c r="AC72" s="415">
        <v>0</v>
      </c>
      <c r="AD72" s="415">
        <v>0</v>
      </c>
      <c r="AE72" s="415">
        <v>18053900</v>
      </c>
      <c r="AF72" s="415">
        <v>0</v>
      </c>
      <c r="AG72" s="415">
        <v>18053900</v>
      </c>
      <c r="AH72" s="415">
        <v>0</v>
      </c>
      <c r="AI72" s="415">
        <v>0</v>
      </c>
      <c r="AJ72" s="415">
        <v>0</v>
      </c>
      <c r="AK72" s="415">
        <v>0</v>
      </c>
      <c r="AL72" s="415">
        <v>0</v>
      </c>
      <c r="AM72" s="415">
        <v>0</v>
      </c>
      <c r="AN72" s="415">
        <v>0</v>
      </c>
      <c r="AO72" s="415">
        <v>0</v>
      </c>
      <c r="AP72" s="415">
        <v>0</v>
      </c>
      <c r="AQ72" s="415">
        <v>0</v>
      </c>
      <c r="AR72" s="415">
        <v>0</v>
      </c>
      <c r="AS72" s="415">
        <v>0</v>
      </c>
      <c r="AT72" s="415">
        <v>0</v>
      </c>
      <c r="AU72" s="415">
        <v>0</v>
      </c>
      <c r="AV72" s="415">
        <v>0</v>
      </c>
      <c r="AW72" s="415">
        <v>0</v>
      </c>
      <c r="AX72" s="415">
        <v>0</v>
      </c>
      <c r="AY72" s="415">
        <v>0</v>
      </c>
      <c r="AZ72" s="415">
        <v>0</v>
      </c>
      <c r="BA72" s="415">
        <v>0</v>
      </c>
      <c r="BB72" s="415">
        <v>0</v>
      </c>
      <c r="BC72" s="415">
        <v>0</v>
      </c>
      <c r="BD72" s="415">
        <v>0</v>
      </c>
      <c r="BE72" s="415">
        <v>0</v>
      </c>
      <c r="BF72" s="415">
        <v>0</v>
      </c>
      <c r="BG72" s="415">
        <v>0</v>
      </c>
      <c r="BH72" s="415">
        <v>0</v>
      </c>
      <c r="BI72" s="415">
        <v>0</v>
      </c>
      <c r="BJ72" s="415">
        <v>0</v>
      </c>
      <c r="BK72" s="415">
        <v>0</v>
      </c>
      <c r="BL72" s="415">
        <v>450947</v>
      </c>
      <c r="BM72" s="415">
        <v>-131053</v>
      </c>
      <c r="BN72" t="s">
        <v>502</v>
      </c>
      <c r="BO72" t="s">
        <v>1081</v>
      </c>
      <c r="BP72" t="s">
        <v>1082</v>
      </c>
      <c r="BQ72" s="84" t="s">
        <v>1029</v>
      </c>
    </row>
    <row r="73" spans="1:69" x14ac:dyDescent="0.25">
      <c r="A73" t="s">
        <v>1026</v>
      </c>
      <c r="B73" s="82" t="s">
        <v>505</v>
      </c>
      <c r="C73" s="85" t="s">
        <v>504</v>
      </c>
      <c r="D73" s="415">
        <v>126547935</v>
      </c>
      <c r="E73" s="415">
        <v>0</v>
      </c>
      <c r="F73" s="415">
        <v>126547935</v>
      </c>
      <c r="G73" s="415">
        <v>0</v>
      </c>
      <c r="H73" s="415">
        <v>0</v>
      </c>
      <c r="I73" s="415">
        <v>0</v>
      </c>
      <c r="J73" s="415">
        <v>-584901</v>
      </c>
      <c r="K73" s="415">
        <v>0</v>
      </c>
      <c r="L73" s="415">
        <v>-584901</v>
      </c>
      <c r="M73" s="415">
        <v>0</v>
      </c>
      <c r="N73" s="415">
        <v>0</v>
      </c>
      <c r="O73" s="415">
        <v>0</v>
      </c>
      <c r="P73" s="415">
        <v>-604823</v>
      </c>
      <c r="Q73" s="415">
        <v>0</v>
      </c>
      <c r="R73" s="415">
        <v>-604823</v>
      </c>
      <c r="S73" s="415">
        <v>26868</v>
      </c>
      <c r="T73" s="415">
        <v>0</v>
      </c>
      <c r="U73" s="415">
        <v>26868</v>
      </c>
      <c r="V73" s="415">
        <v>2015338</v>
      </c>
      <c r="W73" s="415">
        <v>0</v>
      </c>
      <c r="X73" s="415">
        <v>2015338</v>
      </c>
      <c r="Y73" s="415">
        <v>190272</v>
      </c>
      <c r="Z73" s="415">
        <v>0</v>
      </c>
      <c r="AA73" s="415">
        <v>190272</v>
      </c>
      <c r="AB73" s="415">
        <v>-1767199</v>
      </c>
      <c r="AC73" s="415">
        <v>0</v>
      </c>
      <c r="AD73" s="415">
        <v>-1767199</v>
      </c>
      <c r="AE73" s="415">
        <v>126408391</v>
      </c>
      <c r="AF73" s="415">
        <v>0</v>
      </c>
      <c r="AG73" s="415">
        <v>126408391</v>
      </c>
      <c r="AH73" s="415">
        <v>0</v>
      </c>
      <c r="AI73" s="415">
        <v>0</v>
      </c>
      <c r="AJ73" s="415">
        <v>5040</v>
      </c>
      <c r="AK73" s="415">
        <v>0</v>
      </c>
      <c r="AL73" s="415">
        <v>5040</v>
      </c>
      <c r="AM73" s="415">
        <v>0</v>
      </c>
      <c r="AN73" s="415">
        <v>0</v>
      </c>
      <c r="AO73" s="415">
        <v>0</v>
      </c>
      <c r="AP73" s="415">
        <v>0</v>
      </c>
      <c r="AQ73" s="415">
        <v>0</v>
      </c>
      <c r="AR73" s="415">
        <v>0</v>
      </c>
      <c r="AS73" s="415">
        <v>0</v>
      </c>
      <c r="AT73" s="415">
        <v>0</v>
      </c>
      <c r="AU73" s="415">
        <v>0</v>
      </c>
      <c r="AV73" s="415">
        <v>0</v>
      </c>
      <c r="AW73" s="415">
        <v>0</v>
      </c>
      <c r="AX73" s="415">
        <v>0</v>
      </c>
      <c r="AY73" s="415">
        <v>0</v>
      </c>
      <c r="AZ73" s="415">
        <v>0</v>
      </c>
      <c r="BA73" s="415">
        <v>0</v>
      </c>
      <c r="BB73" s="415">
        <v>0</v>
      </c>
      <c r="BC73" s="415">
        <v>0</v>
      </c>
      <c r="BD73" s="415">
        <v>0</v>
      </c>
      <c r="BE73" s="415">
        <v>0</v>
      </c>
      <c r="BF73" s="415">
        <v>0</v>
      </c>
      <c r="BG73" s="415">
        <v>0</v>
      </c>
      <c r="BH73" s="415">
        <v>0</v>
      </c>
      <c r="BI73" s="415">
        <v>0</v>
      </c>
      <c r="BJ73" s="415">
        <v>0</v>
      </c>
      <c r="BK73" s="415">
        <v>0</v>
      </c>
      <c r="BL73" s="415">
        <v>1307406</v>
      </c>
      <c r="BM73" s="415">
        <v>-1808304</v>
      </c>
      <c r="BN73" t="s">
        <v>504</v>
      </c>
      <c r="BO73" t="s">
        <v>1027</v>
      </c>
      <c r="BP73" t="s">
        <v>1028</v>
      </c>
      <c r="BQ73" s="84" t="s">
        <v>1029</v>
      </c>
    </row>
    <row r="74" spans="1:69" x14ac:dyDescent="0.25">
      <c r="A74" t="s">
        <v>1026</v>
      </c>
      <c r="B74" s="82" t="s">
        <v>507</v>
      </c>
      <c r="C74" s="85" t="s">
        <v>506</v>
      </c>
      <c r="D74" s="415">
        <v>96635132</v>
      </c>
      <c r="E74" s="415">
        <v>22034670</v>
      </c>
      <c r="F74" s="415">
        <v>118669802</v>
      </c>
      <c r="G74" s="415">
        <v>0</v>
      </c>
      <c r="H74" s="415">
        <v>0</v>
      </c>
      <c r="I74" s="415">
        <v>0</v>
      </c>
      <c r="J74" s="415">
        <v>-938179</v>
      </c>
      <c r="K74" s="415">
        <v>-211821</v>
      </c>
      <c r="L74" s="415">
        <v>-1150000</v>
      </c>
      <c r="M74" s="415">
        <v>0</v>
      </c>
      <c r="N74" s="415">
        <v>0</v>
      </c>
      <c r="O74" s="415">
        <v>0</v>
      </c>
      <c r="P74" s="415">
        <v>-1784964</v>
      </c>
      <c r="Q74" s="415">
        <v>-403007</v>
      </c>
      <c r="R74" s="415">
        <v>-2187971</v>
      </c>
      <c r="S74" s="415">
        <v>906772</v>
      </c>
      <c r="T74" s="415">
        <v>467267</v>
      </c>
      <c r="U74" s="415">
        <v>1374039</v>
      </c>
      <c r="V74" s="415">
        <v>6068533</v>
      </c>
      <c r="W74" s="415">
        <v>2805865</v>
      </c>
      <c r="X74" s="415">
        <v>8874398</v>
      </c>
      <c r="Y74" s="415">
        <v>-507022</v>
      </c>
      <c r="Z74" s="415">
        <v>-612789</v>
      </c>
      <c r="AA74" s="415">
        <v>-1119811</v>
      </c>
      <c r="AB74" s="415">
        <v>-4784671</v>
      </c>
      <c r="AC74" s="415">
        <v>-1595234</v>
      </c>
      <c r="AD74" s="415">
        <v>-6379905</v>
      </c>
      <c r="AE74" s="415">
        <v>96533780</v>
      </c>
      <c r="AF74" s="415">
        <v>22696772</v>
      </c>
      <c r="AG74" s="415">
        <v>119230552</v>
      </c>
      <c r="AH74" s="415">
        <v>22696772</v>
      </c>
      <c r="AI74" s="415">
        <v>22696772</v>
      </c>
      <c r="AJ74" s="415">
        <v>0</v>
      </c>
      <c r="AK74" s="415">
        <v>0</v>
      </c>
      <c r="AL74" s="415">
        <v>0</v>
      </c>
      <c r="AM74" s="415">
        <v>0</v>
      </c>
      <c r="AN74" s="415">
        <v>0</v>
      </c>
      <c r="AO74" s="415">
        <v>0</v>
      </c>
      <c r="AP74" s="415">
        <v>-266207</v>
      </c>
      <c r="AQ74" s="415">
        <v>-266207</v>
      </c>
      <c r="AR74" s="415">
        <v>20409358</v>
      </c>
      <c r="AS74" s="415">
        <v>20409358</v>
      </c>
      <c r="AT74" s="415">
        <v>2021207</v>
      </c>
      <c r="AU74" s="415">
        <v>0</v>
      </c>
      <c r="AV74" s="415">
        <v>0</v>
      </c>
      <c r="AW74" s="415">
        <v>0</v>
      </c>
      <c r="AX74" s="415">
        <v>0</v>
      </c>
      <c r="AY74" s="415">
        <v>0</v>
      </c>
      <c r="AZ74" s="415">
        <v>0</v>
      </c>
      <c r="BA74" s="415">
        <v>0</v>
      </c>
      <c r="BB74" s="415">
        <v>0</v>
      </c>
      <c r="BC74" s="415">
        <v>0</v>
      </c>
      <c r="BD74" s="415">
        <v>0</v>
      </c>
      <c r="BE74" s="415">
        <v>0</v>
      </c>
      <c r="BF74" s="415">
        <v>0</v>
      </c>
      <c r="BG74" s="415">
        <v>0</v>
      </c>
      <c r="BH74" s="415">
        <v>0</v>
      </c>
      <c r="BI74" s="415">
        <v>0</v>
      </c>
      <c r="BJ74" s="415">
        <v>0</v>
      </c>
      <c r="BK74" s="415">
        <v>0</v>
      </c>
      <c r="BL74" s="415">
        <v>9478225</v>
      </c>
      <c r="BM74" s="415">
        <v>-3819246</v>
      </c>
      <c r="BN74" t="s">
        <v>506</v>
      </c>
      <c r="BO74" t="s">
        <v>1042</v>
      </c>
      <c r="BP74" t="s">
        <v>1043</v>
      </c>
      <c r="BQ74" s="84" t="s">
        <v>1044</v>
      </c>
    </row>
    <row r="75" spans="1:69" x14ac:dyDescent="0.25">
      <c r="A75" t="s">
        <v>1026</v>
      </c>
      <c r="B75" s="82" t="s">
        <v>509</v>
      </c>
      <c r="C75" s="85" t="s">
        <v>508</v>
      </c>
      <c r="D75" s="415">
        <v>65168509.170000002</v>
      </c>
      <c r="E75" s="415">
        <v>1103947.04</v>
      </c>
      <c r="F75" s="415">
        <v>66272456.210000001</v>
      </c>
      <c r="G75" s="415">
        <v>-141</v>
      </c>
      <c r="H75" s="415">
        <v>0</v>
      </c>
      <c r="I75" s="415">
        <v>-141</v>
      </c>
      <c r="J75" s="415">
        <v>-282313</v>
      </c>
      <c r="K75" s="415">
        <v>0</v>
      </c>
      <c r="L75" s="415">
        <v>-282313</v>
      </c>
      <c r="M75" s="415">
        <v>0</v>
      </c>
      <c r="N75" s="415">
        <v>0</v>
      </c>
      <c r="O75" s="415">
        <v>0</v>
      </c>
      <c r="P75" s="415">
        <v>-391857</v>
      </c>
      <c r="Q75" s="415">
        <v>0</v>
      </c>
      <c r="R75" s="415">
        <v>-391857</v>
      </c>
      <c r="S75" s="415">
        <v>1134886</v>
      </c>
      <c r="T75" s="415">
        <v>0</v>
      </c>
      <c r="U75" s="415">
        <v>1134886</v>
      </c>
      <c r="V75" s="415">
        <v>0</v>
      </c>
      <c r="W75" s="415">
        <v>0</v>
      </c>
      <c r="X75" s="415">
        <v>0</v>
      </c>
      <c r="Y75" s="415">
        <v>-7990560</v>
      </c>
      <c r="Z75" s="415">
        <v>0</v>
      </c>
      <c r="AA75" s="415">
        <v>-7990560</v>
      </c>
      <c r="AB75" s="415">
        <v>3873212</v>
      </c>
      <c r="AC75" s="415">
        <v>-51886</v>
      </c>
      <c r="AD75" s="415">
        <v>3821326</v>
      </c>
      <c r="AE75" s="415">
        <v>61794049.170000002</v>
      </c>
      <c r="AF75" s="415">
        <v>1052061.04</v>
      </c>
      <c r="AG75" s="415">
        <v>62846110.210000001</v>
      </c>
      <c r="AH75" s="415">
        <v>1052061.04</v>
      </c>
      <c r="AI75" s="415">
        <v>1052061.04</v>
      </c>
      <c r="AJ75" s="415">
        <v>37768</v>
      </c>
      <c r="AK75" s="415">
        <v>0</v>
      </c>
      <c r="AL75" s="415">
        <v>37768</v>
      </c>
      <c r="AM75" s="415">
        <v>0</v>
      </c>
      <c r="AN75" s="415">
        <v>0</v>
      </c>
      <c r="AO75" s="415">
        <v>0</v>
      </c>
      <c r="AP75" s="415">
        <v>0</v>
      </c>
      <c r="AQ75" s="415">
        <v>0</v>
      </c>
      <c r="AR75" s="415">
        <v>64571</v>
      </c>
      <c r="AS75" s="415">
        <v>64571</v>
      </c>
      <c r="AT75" s="415">
        <v>1029040</v>
      </c>
      <c r="AU75" s="415">
        <v>0</v>
      </c>
      <c r="AV75" s="415">
        <v>0</v>
      </c>
      <c r="AW75" s="415">
        <v>0</v>
      </c>
      <c r="AX75" s="415">
        <v>0</v>
      </c>
      <c r="AY75" s="415">
        <v>52573</v>
      </c>
      <c r="AZ75" s="415">
        <v>52573</v>
      </c>
      <c r="BA75" s="415">
        <v>0</v>
      </c>
      <c r="BB75" s="415">
        <v>0</v>
      </c>
      <c r="BC75" s="415">
        <v>0</v>
      </c>
      <c r="BD75" s="415">
        <v>0</v>
      </c>
      <c r="BE75" s="415">
        <v>0</v>
      </c>
      <c r="BF75" s="415">
        <v>0</v>
      </c>
      <c r="BG75" s="415">
        <v>0</v>
      </c>
      <c r="BH75" s="415">
        <v>0</v>
      </c>
      <c r="BI75" s="415">
        <v>0</v>
      </c>
      <c r="BJ75" s="415">
        <v>52573</v>
      </c>
      <c r="BK75" s="415">
        <v>52573</v>
      </c>
      <c r="BL75" s="415">
        <v>2592137</v>
      </c>
      <c r="BM75" s="415">
        <v>-572824</v>
      </c>
      <c r="BN75" t="s">
        <v>508</v>
      </c>
      <c r="BO75" t="s">
        <v>1069</v>
      </c>
      <c r="BP75" t="s">
        <v>1028</v>
      </c>
      <c r="BQ75" s="84" t="s">
        <v>1029</v>
      </c>
    </row>
    <row r="76" spans="1:69" x14ac:dyDescent="0.25">
      <c r="A76" t="s">
        <v>1026</v>
      </c>
      <c r="B76" s="82" t="s">
        <v>511</v>
      </c>
      <c r="C76" s="85" t="s">
        <v>510</v>
      </c>
      <c r="D76" s="415">
        <v>33490767</v>
      </c>
      <c r="E76" s="415">
        <v>229674</v>
      </c>
      <c r="F76" s="415">
        <v>33720441</v>
      </c>
      <c r="G76" s="415">
        <v>0</v>
      </c>
      <c r="H76" s="415">
        <v>0</v>
      </c>
      <c r="I76" s="415">
        <v>0</v>
      </c>
      <c r="J76" s="415">
        <v>-266883</v>
      </c>
      <c r="K76" s="415">
        <v>6112</v>
      </c>
      <c r="L76" s="415">
        <v>-260771</v>
      </c>
      <c r="M76" s="415">
        <v>0</v>
      </c>
      <c r="N76" s="415">
        <v>0</v>
      </c>
      <c r="O76" s="415">
        <v>0</v>
      </c>
      <c r="P76" s="415">
        <v>-85000</v>
      </c>
      <c r="Q76" s="415">
        <v>0</v>
      </c>
      <c r="R76" s="415">
        <v>-85000</v>
      </c>
      <c r="S76" s="415">
        <v>38775</v>
      </c>
      <c r="T76" s="415">
        <v>0</v>
      </c>
      <c r="U76" s="415">
        <v>38775</v>
      </c>
      <c r="V76" s="415">
        <v>0</v>
      </c>
      <c r="W76" s="415">
        <v>0</v>
      </c>
      <c r="X76" s="415">
        <v>0</v>
      </c>
      <c r="Y76" s="415">
        <v>5795</v>
      </c>
      <c r="Z76" s="415">
        <v>0</v>
      </c>
      <c r="AA76" s="415">
        <v>5795</v>
      </c>
      <c r="AB76" s="415">
        <v>0</v>
      </c>
      <c r="AC76" s="415">
        <v>0</v>
      </c>
      <c r="AD76" s="415">
        <v>0</v>
      </c>
      <c r="AE76" s="415">
        <v>33450337</v>
      </c>
      <c r="AF76" s="415">
        <v>229674</v>
      </c>
      <c r="AG76" s="415">
        <v>33680011</v>
      </c>
      <c r="AH76" s="415">
        <v>229674</v>
      </c>
      <c r="AI76" s="415">
        <v>229674</v>
      </c>
      <c r="AJ76" s="415">
        <v>0</v>
      </c>
      <c r="AK76" s="415">
        <v>0</v>
      </c>
      <c r="AL76" s="415">
        <v>0</v>
      </c>
      <c r="AM76" s="415">
        <v>0</v>
      </c>
      <c r="AN76" s="415">
        <v>0</v>
      </c>
      <c r="AO76" s="415">
        <v>0</v>
      </c>
      <c r="AP76" s="415">
        <v>0</v>
      </c>
      <c r="AQ76" s="415">
        <v>0</v>
      </c>
      <c r="AR76" s="415">
        <v>30110</v>
      </c>
      <c r="AS76" s="415">
        <v>30110</v>
      </c>
      <c r="AT76" s="415">
        <v>199564</v>
      </c>
      <c r="AU76" s="415">
        <v>0</v>
      </c>
      <c r="AV76" s="415">
        <v>0</v>
      </c>
      <c r="AW76" s="415">
        <v>0</v>
      </c>
      <c r="AX76" s="415">
        <v>0</v>
      </c>
      <c r="AY76" s="415">
        <v>28975</v>
      </c>
      <c r="AZ76" s="415">
        <v>28975</v>
      </c>
      <c r="BA76" s="415">
        <v>32380670</v>
      </c>
      <c r="BB76" s="415">
        <v>32380670</v>
      </c>
      <c r="BC76" s="415">
        <v>32096163</v>
      </c>
      <c r="BD76" s="415">
        <v>32096163</v>
      </c>
      <c r="BE76" s="415">
        <v>142254</v>
      </c>
      <c r="BF76" s="415">
        <v>142254</v>
      </c>
      <c r="BG76" s="415">
        <v>0</v>
      </c>
      <c r="BH76" s="415">
        <v>0</v>
      </c>
      <c r="BI76" s="415">
        <v>142254</v>
      </c>
      <c r="BJ76" s="415">
        <v>28975</v>
      </c>
      <c r="BK76" s="415">
        <v>171229</v>
      </c>
      <c r="BL76" s="415">
        <v>851015</v>
      </c>
      <c r="BM76" s="415">
        <v>-317075</v>
      </c>
      <c r="BN76" t="s">
        <v>510</v>
      </c>
      <c r="BO76" t="s">
        <v>1054</v>
      </c>
      <c r="BP76" t="s">
        <v>1083</v>
      </c>
      <c r="BQ76" s="84" t="s">
        <v>1054</v>
      </c>
    </row>
    <row r="77" spans="1:69" x14ac:dyDescent="0.25">
      <c r="A77" t="s">
        <v>1026</v>
      </c>
      <c r="B77" s="82" t="s">
        <v>513</v>
      </c>
      <c r="C77" s="85" t="s">
        <v>512</v>
      </c>
      <c r="D77" s="415">
        <v>90667254</v>
      </c>
      <c r="E77" s="415">
        <v>0</v>
      </c>
      <c r="F77" s="415">
        <v>90667254</v>
      </c>
      <c r="G77" s="415">
        <v>0</v>
      </c>
      <c r="H77" s="415">
        <v>0</v>
      </c>
      <c r="I77" s="415">
        <v>0</v>
      </c>
      <c r="J77" s="415">
        <v>-1864748.2</v>
      </c>
      <c r="K77" s="415">
        <v>0</v>
      </c>
      <c r="L77" s="415">
        <v>-1864748.2</v>
      </c>
      <c r="M77" s="415">
        <v>0</v>
      </c>
      <c r="N77" s="415">
        <v>0</v>
      </c>
      <c r="O77" s="415">
        <v>0</v>
      </c>
      <c r="P77" s="415">
        <v>-1891102</v>
      </c>
      <c r="Q77" s="415">
        <v>0</v>
      </c>
      <c r="R77" s="415">
        <v>-1891102</v>
      </c>
      <c r="S77" s="415">
        <v>4815181</v>
      </c>
      <c r="T77" s="415">
        <v>0</v>
      </c>
      <c r="U77" s="415">
        <v>4815181</v>
      </c>
      <c r="V77" s="415">
        <v>0</v>
      </c>
      <c r="W77" s="415">
        <v>0</v>
      </c>
      <c r="X77" s="415">
        <v>0</v>
      </c>
      <c r="Y77" s="415">
        <v>451186</v>
      </c>
      <c r="Z77" s="415">
        <v>0</v>
      </c>
      <c r="AA77" s="415">
        <v>451186</v>
      </c>
      <c r="AB77" s="415">
        <v>-3002086</v>
      </c>
      <c r="AC77" s="415">
        <v>0</v>
      </c>
      <c r="AD77" s="415">
        <v>-3002086</v>
      </c>
      <c r="AE77" s="415">
        <v>91040433</v>
      </c>
      <c r="AF77" s="415">
        <v>0</v>
      </c>
      <c r="AG77" s="415">
        <v>91040433</v>
      </c>
      <c r="AH77" s="415">
        <v>0</v>
      </c>
      <c r="AI77" s="415">
        <v>0</v>
      </c>
      <c r="AJ77" s="415">
        <v>0</v>
      </c>
      <c r="AK77" s="415">
        <v>0</v>
      </c>
      <c r="AL77" s="415">
        <v>0</v>
      </c>
      <c r="AM77" s="415">
        <v>0</v>
      </c>
      <c r="AN77" s="415">
        <v>0</v>
      </c>
      <c r="AO77" s="415">
        <v>0</v>
      </c>
      <c r="AP77" s="415">
        <v>0</v>
      </c>
      <c r="AQ77" s="415">
        <v>0</v>
      </c>
      <c r="AR77" s="415">
        <v>0</v>
      </c>
      <c r="AS77" s="415">
        <v>0</v>
      </c>
      <c r="AT77" s="415">
        <v>0</v>
      </c>
      <c r="AU77" s="415">
        <v>0</v>
      </c>
      <c r="AV77" s="415">
        <v>0</v>
      </c>
      <c r="AW77" s="415">
        <v>0</v>
      </c>
      <c r="AX77" s="415">
        <v>0</v>
      </c>
      <c r="AY77" s="415">
        <v>0</v>
      </c>
      <c r="AZ77" s="415">
        <v>0</v>
      </c>
      <c r="BA77" s="415">
        <v>0</v>
      </c>
      <c r="BB77" s="415">
        <v>0</v>
      </c>
      <c r="BC77" s="415">
        <v>0</v>
      </c>
      <c r="BD77" s="415">
        <v>0</v>
      </c>
      <c r="BE77" s="415">
        <v>0</v>
      </c>
      <c r="BF77" s="415">
        <v>0</v>
      </c>
      <c r="BG77" s="415">
        <v>0</v>
      </c>
      <c r="BH77" s="415">
        <v>0</v>
      </c>
      <c r="BI77" s="415">
        <v>0</v>
      </c>
      <c r="BJ77" s="415">
        <v>0</v>
      </c>
      <c r="BK77" s="415">
        <v>0</v>
      </c>
      <c r="BL77" s="415">
        <v>2042932</v>
      </c>
      <c r="BM77" s="415">
        <v>-2618336</v>
      </c>
      <c r="BN77" t="s">
        <v>512</v>
      </c>
      <c r="BO77" t="s">
        <v>1035</v>
      </c>
      <c r="BP77" t="s">
        <v>1036</v>
      </c>
      <c r="BQ77" s="84" t="s">
        <v>1029</v>
      </c>
    </row>
    <row r="78" spans="1:69" x14ac:dyDescent="0.25">
      <c r="A78" t="s">
        <v>1026</v>
      </c>
      <c r="B78" s="82" t="s">
        <v>515</v>
      </c>
      <c r="C78" s="85" t="s">
        <v>514</v>
      </c>
      <c r="D78" s="415">
        <v>47779414</v>
      </c>
      <c r="E78" s="415">
        <v>0</v>
      </c>
      <c r="F78" s="415">
        <v>47779414</v>
      </c>
      <c r="G78" s="415">
        <v>0</v>
      </c>
      <c r="H78" s="415">
        <v>0</v>
      </c>
      <c r="I78" s="415">
        <v>0</v>
      </c>
      <c r="J78" s="415">
        <v>-126868</v>
      </c>
      <c r="K78" s="415">
        <v>0</v>
      </c>
      <c r="L78" s="415">
        <v>-126868</v>
      </c>
      <c r="M78" s="415">
        <v>0</v>
      </c>
      <c r="N78" s="415">
        <v>0</v>
      </c>
      <c r="O78" s="415">
        <v>0</v>
      </c>
      <c r="P78" s="415">
        <v>-390329</v>
      </c>
      <c r="Q78" s="415">
        <v>0</v>
      </c>
      <c r="R78" s="415">
        <v>-390329</v>
      </c>
      <c r="S78" s="415">
        <v>1268241</v>
      </c>
      <c r="T78" s="415">
        <v>0</v>
      </c>
      <c r="U78" s="415">
        <v>1268241</v>
      </c>
      <c r="V78" s="415">
        <v>0</v>
      </c>
      <c r="W78" s="415">
        <v>0</v>
      </c>
      <c r="X78" s="415">
        <v>0</v>
      </c>
      <c r="Y78" s="415">
        <v>-228936</v>
      </c>
      <c r="Z78" s="415">
        <v>0</v>
      </c>
      <c r="AA78" s="415">
        <v>-228936</v>
      </c>
      <c r="AB78" s="415">
        <v>-1255122</v>
      </c>
      <c r="AC78" s="415">
        <v>0</v>
      </c>
      <c r="AD78" s="415">
        <v>-1255122</v>
      </c>
      <c r="AE78" s="415">
        <v>47173268</v>
      </c>
      <c r="AF78" s="415">
        <v>0</v>
      </c>
      <c r="AG78" s="415">
        <v>47173268</v>
      </c>
      <c r="AH78" s="415">
        <v>0</v>
      </c>
      <c r="AI78" s="415">
        <v>0</v>
      </c>
      <c r="AJ78" s="415">
        <v>1101405</v>
      </c>
      <c r="AK78" s="415">
        <v>0</v>
      </c>
      <c r="AL78" s="415">
        <v>1101405</v>
      </c>
      <c r="AM78" s="415">
        <v>0</v>
      </c>
      <c r="AN78" s="415">
        <v>0</v>
      </c>
      <c r="AO78" s="415">
        <v>0</v>
      </c>
      <c r="AP78" s="415">
        <v>0</v>
      </c>
      <c r="AQ78" s="415">
        <v>0</v>
      </c>
      <c r="AR78" s="415">
        <v>0</v>
      </c>
      <c r="AS78" s="415">
        <v>0</v>
      </c>
      <c r="AT78" s="415">
        <v>0</v>
      </c>
      <c r="AU78" s="415">
        <v>0</v>
      </c>
      <c r="AV78" s="415">
        <v>0</v>
      </c>
      <c r="AW78" s="415">
        <v>0</v>
      </c>
      <c r="AX78" s="415">
        <v>0</v>
      </c>
      <c r="AY78" s="415">
        <v>0</v>
      </c>
      <c r="AZ78" s="415">
        <v>0</v>
      </c>
      <c r="BA78" s="415">
        <v>0</v>
      </c>
      <c r="BB78" s="415">
        <v>0</v>
      </c>
      <c r="BC78" s="415">
        <v>0</v>
      </c>
      <c r="BD78" s="415">
        <v>0</v>
      </c>
      <c r="BE78" s="415">
        <v>0</v>
      </c>
      <c r="BF78" s="415">
        <v>0</v>
      </c>
      <c r="BG78" s="415">
        <v>0</v>
      </c>
      <c r="BH78" s="415">
        <v>0</v>
      </c>
      <c r="BI78" s="415">
        <v>0</v>
      </c>
      <c r="BJ78" s="415">
        <v>0</v>
      </c>
      <c r="BK78" s="415">
        <v>0</v>
      </c>
      <c r="BL78" s="415">
        <v>562789</v>
      </c>
      <c r="BM78" s="415">
        <v>-349987</v>
      </c>
      <c r="BN78" t="s">
        <v>514</v>
      </c>
      <c r="BO78" t="s">
        <v>1080</v>
      </c>
      <c r="BP78" t="s">
        <v>1028</v>
      </c>
      <c r="BQ78" s="84" t="s">
        <v>1029</v>
      </c>
    </row>
    <row r="79" spans="1:69" x14ac:dyDescent="0.25">
      <c r="A79" t="s">
        <v>1026</v>
      </c>
      <c r="B79" s="82" t="s">
        <v>517</v>
      </c>
      <c r="C79" s="85" t="s">
        <v>516</v>
      </c>
      <c r="D79" s="415">
        <v>91989324</v>
      </c>
      <c r="E79" s="415">
        <v>118491</v>
      </c>
      <c r="F79" s="415">
        <v>92107815</v>
      </c>
      <c r="G79" s="415">
        <v>0</v>
      </c>
      <c r="H79" s="415">
        <v>0</v>
      </c>
      <c r="I79" s="415">
        <v>0</v>
      </c>
      <c r="J79" s="415">
        <v>-882357</v>
      </c>
      <c r="K79" s="415">
        <v>0</v>
      </c>
      <c r="L79" s="415">
        <v>-882357</v>
      </c>
      <c r="M79" s="415">
        <v>0</v>
      </c>
      <c r="N79" s="415">
        <v>0</v>
      </c>
      <c r="O79" s="415">
        <v>0</v>
      </c>
      <c r="P79" s="415">
        <v>-1720234</v>
      </c>
      <c r="Q79" s="415">
        <v>0</v>
      </c>
      <c r="R79" s="415">
        <v>-1720234</v>
      </c>
      <c r="S79" s="415">
        <v>1608501</v>
      </c>
      <c r="T79" s="415">
        <v>0</v>
      </c>
      <c r="U79" s="415">
        <v>1608501</v>
      </c>
      <c r="V79" s="415">
        <v>5884405</v>
      </c>
      <c r="W79" s="415">
        <v>0</v>
      </c>
      <c r="X79" s="415">
        <v>5884405</v>
      </c>
      <c r="Y79" s="415">
        <v>-1764094</v>
      </c>
      <c r="Z79" s="415">
        <v>0</v>
      </c>
      <c r="AA79" s="415">
        <v>-1764094</v>
      </c>
      <c r="AB79" s="415">
        <v>-10170427</v>
      </c>
      <c r="AC79" s="415">
        <v>0</v>
      </c>
      <c r="AD79" s="415">
        <v>-10170427</v>
      </c>
      <c r="AE79" s="415">
        <v>85827475</v>
      </c>
      <c r="AF79" s="415">
        <v>118491</v>
      </c>
      <c r="AG79" s="415">
        <v>85945966</v>
      </c>
      <c r="AH79" s="415">
        <v>118491</v>
      </c>
      <c r="AI79" s="415">
        <v>118491</v>
      </c>
      <c r="AJ79" s="415">
        <v>728784</v>
      </c>
      <c r="AK79" s="415">
        <v>0</v>
      </c>
      <c r="AL79" s="415">
        <v>728784</v>
      </c>
      <c r="AM79" s="415">
        <v>0</v>
      </c>
      <c r="AN79" s="415">
        <v>0</v>
      </c>
      <c r="AO79" s="415">
        <v>0</v>
      </c>
      <c r="AP79" s="415">
        <v>0</v>
      </c>
      <c r="AQ79" s="415">
        <v>0</v>
      </c>
      <c r="AR79" s="415">
        <v>0</v>
      </c>
      <c r="AS79" s="415">
        <v>0</v>
      </c>
      <c r="AT79" s="415">
        <v>118491</v>
      </c>
      <c r="AU79" s="415">
        <v>0</v>
      </c>
      <c r="AV79" s="415">
        <v>0</v>
      </c>
      <c r="AW79" s="415">
        <v>0</v>
      </c>
      <c r="AX79" s="415">
        <v>0</v>
      </c>
      <c r="AY79" s="415">
        <v>43267</v>
      </c>
      <c r="AZ79" s="415">
        <v>43267</v>
      </c>
      <c r="BA79" s="415">
        <v>0</v>
      </c>
      <c r="BB79" s="415">
        <v>0</v>
      </c>
      <c r="BC79" s="415">
        <v>0</v>
      </c>
      <c r="BD79" s="415">
        <v>0</v>
      </c>
      <c r="BE79" s="415">
        <v>0</v>
      </c>
      <c r="BF79" s="415">
        <v>0</v>
      </c>
      <c r="BG79" s="415">
        <v>0</v>
      </c>
      <c r="BH79" s="415">
        <v>0</v>
      </c>
      <c r="BI79" s="415">
        <v>0</v>
      </c>
      <c r="BJ79" s="415">
        <v>43267</v>
      </c>
      <c r="BK79" s="415">
        <v>43267</v>
      </c>
      <c r="BL79" s="415">
        <v>5950424</v>
      </c>
      <c r="BM79" s="415">
        <v>-421350</v>
      </c>
      <c r="BN79" t="s">
        <v>516</v>
      </c>
      <c r="BO79" t="s">
        <v>1054</v>
      </c>
      <c r="BP79" t="s">
        <v>1032</v>
      </c>
      <c r="BQ79" s="84" t="s">
        <v>1054</v>
      </c>
    </row>
    <row r="80" spans="1:69" x14ac:dyDescent="0.25">
      <c r="A80" t="s">
        <v>1026</v>
      </c>
      <c r="B80" s="82" t="s">
        <v>519</v>
      </c>
      <c r="C80" s="85" t="s">
        <v>518</v>
      </c>
      <c r="D80" s="415">
        <v>18494596</v>
      </c>
      <c r="E80" s="415">
        <v>0</v>
      </c>
      <c r="F80" s="415">
        <v>18494596</v>
      </c>
      <c r="G80" s="415">
        <v>0</v>
      </c>
      <c r="H80" s="415">
        <v>0</v>
      </c>
      <c r="I80" s="415">
        <v>0</v>
      </c>
      <c r="J80" s="415">
        <v>-158714</v>
      </c>
      <c r="K80" s="415">
        <v>0</v>
      </c>
      <c r="L80" s="415">
        <v>-158714</v>
      </c>
      <c r="M80" s="415">
        <v>22714</v>
      </c>
      <c r="N80" s="415">
        <v>0</v>
      </c>
      <c r="O80" s="415">
        <v>22714</v>
      </c>
      <c r="P80" s="415">
        <v>-280714</v>
      </c>
      <c r="Q80" s="415">
        <v>0</v>
      </c>
      <c r="R80" s="415">
        <v>-280714</v>
      </c>
      <c r="S80" s="415">
        <v>0</v>
      </c>
      <c r="T80" s="415">
        <v>0</v>
      </c>
      <c r="U80" s="415">
        <v>0</v>
      </c>
      <c r="V80" s="415">
        <v>114527</v>
      </c>
      <c r="W80" s="415">
        <v>0</v>
      </c>
      <c r="X80" s="415">
        <v>114527</v>
      </c>
      <c r="Y80" s="415">
        <v>3277</v>
      </c>
      <c r="Z80" s="415">
        <v>0</v>
      </c>
      <c r="AA80" s="415">
        <v>3277</v>
      </c>
      <c r="AB80" s="415">
        <v>-2111671</v>
      </c>
      <c r="AC80" s="415">
        <v>0</v>
      </c>
      <c r="AD80" s="415">
        <v>-2111671</v>
      </c>
      <c r="AE80" s="415">
        <v>16242729</v>
      </c>
      <c r="AF80" s="415">
        <v>0</v>
      </c>
      <c r="AG80" s="415">
        <v>16242729</v>
      </c>
      <c r="AH80" s="415">
        <v>0</v>
      </c>
      <c r="AI80" s="415">
        <v>0</v>
      </c>
      <c r="AJ80" s="415">
        <v>177253</v>
      </c>
      <c r="AK80" s="415">
        <v>0</v>
      </c>
      <c r="AL80" s="415">
        <v>177253</v>
      </c>
      <c r="AM80" s="415">
        <v>0</v>
      </c>
      <c r="AN80" s="415">
        <v>0</v>
      </c>
      <c r="AO80" s="415">
        <v>0</v>
      </c>
      <c r="AP80" s="415">
        <v>0</v>
      </c>
      <c r="AQ80" s="415">
        <v>0</v>
      </c>
      <c r="AR80" s="415">
        <v>0</v>
      </c>
      <c r="AS80" s="415">
        <v>0</v>
      </c>
      <c r="AT80" s="415">
        <v>0</v>
      </c>
      <c r="AU80" s="415">
        <v>0</v>
      </c>
      <c r="AV80" s="415">
        <v>0</v>
      </c>
      <c r="AW80" s="415">
        <v>0</v>
      </c>
      <c r="AX80" s="415">
        <v>0</v>
      </c>
      <c r="AY80" s="415">
        <v>0</v>
      </c>
      <c r="AZ80" s="415">
        <v>0</v>
      </c>
      <c r="BA80" s="415">
        <v>0</v>
      </c>
      <c r="BB80" s="415">
        <v>0</v>
      </c>
      <c r="BC80" s="415">
        <v>0</v>
      </c>
      <c r="BD80" s="415">
        <v>0</v>
      </c>
      <c r="BE80" s="415">
        <v>0</v>
      </c>
      <c r="BF80" s="415">
        <v>0</v>
      </c>
      <c r="BG80" s="415">
        <v>0</v>
      </c>
      <c r="BH80" s="415">
        <v>0</v>
      </c>
      <c r="BI80" s="415">
        <v>0</v>
      </c>
      <c r="BJ80" s="415">
        <v>0</v>
      </c>
      <c r="BK80" s="415">
        <v>0</v>
      </c>
      <c r="BL80" s="415">
        <v>887934</v>
      </c>
      <c r="BM80" s="415">
        <v>-134113</v>
      </c>
      <c r="BN80" t="s">
        <v>518</v>
      </c>
      <c r="BO80" t="s">
        <v>1031</v>
      </c>
      <c r="BP80" t="s">
        <v>1032</v>
      </c>
      <c r="BQ80" s="84" t="s">
        <v>1029</v>
      </c>
    </row>
    <row r="81" spans="1:69" x14ac:dyDescent="0.25">
      <c r="A81" t="s">
        <v>1026</v>
      </c>
      <c r="B81" s="82" t="s">
        <v>521</v>
      </c>
      <c r="C81" s="85" t="s">
        <v>520</v>
      </c>
      <c r="D81" s="415">
        <v>102032083</v>
      </c>
      <c r="E81" s="415">
        <v>0</v>
      </c>
      <c r="F81" s="415">
        <v>102032083</v>
      </c>
      <c r="G81" s="415">
        <v>-276</v>
      </c>
      <c r="H81" s="415">
        <v>0</v>
      </c>
      <c r="I81" s="415">
        <v>-276</v>
      </c>
      <c r="J81" s="415">
        <v>-1592463</v>
      </c>
      <c r="K81" s="415">
        <v>0</v>
      </c>
      <c r="L81" s="415">
        <v>-1592463</v>
      </c>
      <c r="M81" s="415">
        <v>-103218</v>
      </c>
      <c r="N81" s="415">
        <v>0</v>
      </c>
      <c r="O81" s="415">
        <v>-103218</v>
      </c>
      <c r="P81" s="415">
        <v>-1559195</v>
      </c>
      <c r="Q81" s="415">
        <v>0</v>
      </c>
      <c r="R81" s="415">
        <v>-1559195</v>
      </c>
      <c r="S81" s="415">
        <v>377119</v>
      </c>
      <c r="T81" s="415">
        <v>0</v>
      </c>
      <c r="U81" s="415">
        <v>377119</v>
      </c>
      <c r="V81" s="415">
        <v>0</v>
      </c>
      <c r="W81" s="415">
        <v>0</v>
      </c>
      <c r="X81" s="415">
        <v>0</v>
      </c>
      <c r="Y81" s="415">
        <v>444467</v>
      </c>
      <c r="Z81" s="415">
        <v>0</v>
      </c>
      <c r="AA81" s="415">
        <v>444467</v>
      </c>
      <c r="AB81" s="415">
        <v>-4262998</v>
      </c>
      <c r="AC81" s="415">
        <v>0</v>
      </c>
      <c r="AD81" s="415">
        <v>-4262998</v>
      </c>
      <c r="AE81" s="415">
        <v>96927982</v>
      </c>
      <c r="AF81" s="415">
        <v>0</v>
      </c>
      <c r="AG81" s="415">
        <v>96927982</v>
      </c>
      <c r="AH81" s="415">
        <v>0</v>
      </c>
      <c r="AI81" s="415">
        <v>0</v>
      </c>
      <c r="AJ81" s="415">
        <v>189201</v>
      </c>
      <c r="AK81" s="415">
        <v>0</v>
      </c>
      <c r="AL81" s="415">
        <v>189201</v>
      </c>
      <c r="AM81" s="415">
        <v>0</v>
      </c>
      <c r="AN81" s="415">
        <v>0</v>
      </c>
      <c r="AO81" s="415">
        <v>0</v>
      </c>
      <c r="AP81" s="415">
        <v>0</v>
      </c>
      <c r="AQ81" s="415">
        <v>0</v>
      </c>
      <c r="AR81" s="415">
        <v>0</v>
      </c>
      <c r="AS81" s="415">
        <v>0</v>
      </c>
      <c r="AT81" s="415">
        <v>0</v>
      </c>
      <c r="AU81" s="415">
        <v>0</v>
      </c>
      <c r="AV81" s="415">
        <v>0</v>
      </c>
      <c r="AW81" s="415">
        <v>0</v>
      </c>
      <c r="AX81" s="415">
        <v>0</v>
      </c>
      <c r="AY81" s="415">
        <v>0</v>
      </c>
      <c r="AZ81" s="415">
        <v>0</v>
      </c>
      <c r="BA81" s="415">
        <v>0</v>
      </c>
      <c r="BB81" s="415">
        <v>0</v>
      </c>
      <c r="BC81" s="415">
        <v>0</v>
      </c>
      <c r="BD81" s="415">
        <v>0</v>
      </c>
      <c r="BE81" s="415">
        <v>0</v>
      </c>
      <c r="BF81" s="415">
        <v>0</v>
      </c>
      <c r="BG81" s="415">
        <v>0</v>
      </c>
      <c r="BH81" s="415">
        <v>0</v>
      </c>
      <c r="BI81" s="415">
        <v>0</v>
      </c>
      <c r="BJ81" s="415">
        <v>0</v>
      </c>
      <c r="BK81" s="415">
        <v>0</v>
      </c>
      <c r="BL81" s="415">
        <v>5712388</v>
      </c>
      <c r="BM81" s="415">
        <v>-909148</v>
      </c>
      <c r="BN81" t="s">
        <v>520</v>
      </c>
      <c r="BO81" t="s">
        <v>1045</v>
      </c>
      <c r="BP81" t="s">
        <v>1046</v>
      </c>
      <c r="BQ81" s="84" t="s">
        <v>1047</v>
      </c>
    </row>
    <row r="82" spans="1:69" x14ac:dyDescent="0.25">
      <c r="A82" t="s">
        <v>1026</v>
      </c>
      <c r="B82" s="82" t="s">
        <v>523</v>
      </c>
      <c r="C82" s="85" t="s">
        <v>522</v>
      </c>
      <c r="D82" s="415">
        <v>98900532</v>
      </c>
      <c r="E82" s="415">
        <v>302237</v>
      </c>
      <c r="F82" s="415">
        <v>99202769</v>
      </c>
      <c r="G82" s="415">
        <v>0</v>
      </c>
      <c r="H82" s="415">
        <v>0</v>
      </c>
      <c r="I82" s="415">
        <v>0</v>
      </c>
      <c r="J82" s="415">
        <v>-436925</v>
      </c>
      <c r="K82" s="415">
        <v>0</v>
      </c>
      <c r="L82" s="415">
        <v>-436925</v>
      </c>
      <c r="M82" s="415">
        <v>0</v>
      </c>
      <c r="N82" s="415">
        <v>0</v>
      </c>
      <c r="O82" s="415">
        <v>0</v>
      </c>
      <c r="P82" s="415">
        <v>-1418060</v>
      </c>
      <c r="Q82" s="415">
        <v>0</v>
      </c>
      <c r="R82" s="415">
        <v>-1418060</v>
      </c>
      <c r="S82" s="415">
        <v>1481781</v>
      </c>
      <c r="T82" s="415">
        <v>0</v>
      </c>
      <c r="U82" s="415">
        <v>1481781</v>
      </c>
      <c r="V82" s="415">
        <v>2855267</v>
      </c>
      <c r="W82" s="415">
        <v>0</v>
      </c>
      <c r="X82" s="415">
        <v>2855267</v>
      </c>
      <c r="Y82" s="415">
        <v>3018219</v>
      </c>
      <c r="Z82" s="415">
        <v>0</v>
      </c>
      <c r="AA82" s="415">
        <v>3018219</v>
      </c>
      <c r="AB82" s="415">
        <v>-5855267</v>
      </c>
      <c r="AC82" s="415">
        <v>0</v>
      </c>
      <c r="AD82" s="415">
        <v>-5855267</v>
      </c>
      <c r="AE82" s="415">
        <v>98982472</v>
      </c>
      <c r="AF82" s="415">
        <v>302237</v>
      </c>
      <c r="AG82" s="415">
        <v>99284709</v>
      </c>
      <c r="AH82" s="415">
        <v>302237</v>
      </c>
      <c r="AI82" s="415">
        <v>302237</v>
      </c>
      <c r="AJ82" s="415">
        <v>282113</v>
      </c>
      <c r="AK82" s="415">
        <v>0</v>
      </c>
      <c r="AL82" s="415">
        <v>282113</v>
      </c>
      <c r="AM82" s="415">
        <v>0</v>
      </c>
      <c r="AN82" s="415">
        <v>0</v>
      </c>
      <c r="AO82" s="415">
        <v>0</v>
      </c>
      <c r="AP82" s="415">
        <v>0</v>
      </c>
      <c r="AQ82" s="415">
        <v>0</v>
      </c>
      <c r="AR82" s="415">
        <v>277526</v>
      </c>
      <c r="AS82" s="415">
        <v>277526</v>
      </c>
      <c r="AT82" s="415">
        <v>24711</v>
      </c>
      <c r="AU82" s="415">
        <v>0</v>
      </c>
      <c r="AV82" s="415">
        <v>0</v>
      </c>
      <c r="AW82" s="415">
        <v>0</v>
      </c>
      <c r="AX82" s="415">
        <v>0</v>
      </c>
      <c r="AY82" s="415">
        <v>49755</v>
      </c>
      <c r="AZ82" s="415">
        <v>49755</v>
      </c>
      <c r="BA82" s="415">
        <v>0</v>
      </c>
      <c r="BB82" s="415">
        <v>0</v>
      </c>
      <c r="BC82" s="415">
        <v>0</v>
      </c>
      <c r="BD82" s="415">
        <v>0</v>
      </c>
      <c r="BE82" s="415">
        <v>0</v>
      </c>
      <c r="BF82" s="415">
        <v>0</v>
      </c>
      <c r="BG82" s="415">
        <v>0</v>
      </c>
      <c r="BH82" s="415">
        <v>0</v>
      </c>
      <c r="BI82" s="415">
        <v>0</v>
      </c>
      <c r="BJ82" s="415">
        <v>49755</v>
      </c>
      <c r="BK82" s="415">
        <v>49755</v>
      </c>
      <c r="BL82" s="415">
        <v>5936281</v>
      </c>
      <c r="BM82" s="415">
        <v>-1323395</v>
      </c>
      <c r="BN82" t="s">
        <v>522</v>
      </c>
      <c r="BO82" t="s">
        <v>1054</v>
      </c>
      <c r="BP82" t="s">
        <v>1126</v>
      </c>
      <c r="BQ82" s="84" t="s">
        <v>1054</v>
      </c>
    </row>
    <row r="83" spans="1:69" x14ac:dyDescent="0.25">
      <c r="A83" t="s">
        <v>1037</v>
      </c>
      <c r="B83" s="82" t="s">
        <v>525</v>
      </c>
      <c r="C83" s="85" t="s">
        <v>524</v>
      </c>
      <c r="D83" s="415">
        <v>42822512</v>
      </c>
      <c r="E83" s="415">
        <v>0</v>
      </c>
      <c r="F83" s="415">
        <v>42822512</v>
      </c>
      <c r="G83" s="415">
        <v>0</v>
      </c>
      <c r="H83" s="415">
        <v>0</v>
      </c>
      <c r="I83" s="415">
        <v>0</v>
      </c>
      <c r="J83" s="415">
        <v>-1949</v>
      </c>
      <c r="K83" s="415">
        <v>0</v>
      </c>
      <c r="L83" s="415">
        <v>-1949</v>
      </c>
      <c r="M83" s="415">
        <v>0</v>
      </c>
      <c r="N83" s="415">
        <v>0</v>
      </c>
      <c r="O83" s="415">
        <v>0</v>
      </c>
      <c r="P83" s="415">
        <v>-392449</v>
      </c>
      <c r="Q83" s="415">
        <v>0</v>
      </c>
      <c r="R83" s="415">
        <v>-392449</v>
      </c>
      <c r="S83" s="415">
        <v>1783700</v>
      </c>
      <c r="T83" s="415">
        <v>0</v>
      </c>
      <c r="U83" s="415">
        <v>1783700</v>
      </c>
      <c r="V83" s="415">
        <v>107800</v>
      </c>
      <c r="W83" s="415">
        <v>0</v>
      </c>
      <c r="X83" s="415">
        <v>107800</v>
      </c>
      <c r="Y83" s="415">
        <v>168200</v>
      </c>
      <c r="Z83" s="415">
        <v>0</v>
      </c>
      <c r="AA83" s="415">
        <v>168200</v>
      </c>
      <c r="AB83" s="415">
        <v>-1897000</v>
      </c>
      <c r="AC83" s="415">
        <v>0</v>
      </c>
      <c r="AD83" s="415">
        <v>-1897000</v>
      </c>
      <c r="AE83" s="415">
        <v>42592763</v>
      </c>
      <c r="AF83" s="415">
        <v>0</v>
      </c>
      <c r="AG83" s="415">
        <v>42592763</v>
      </c>
      <c r="AH83" s="415">
        <v>0</v>
      </c>
      <c r="AI83" s="415">
        <v>0</v>
      </c>
      <c r="AJ83" s="415">
        <v>1441452</v>
      </c>
      <c r="AK83" s="415">
        <v>0</v>
      </c>
      <c r="AL83" s="415">
        <v>1441452</v>
      </c>
      <c r="AM83" s="415">
        <v>0</v>
      </c>
      <c r="AN83" s="415">
        <v>0</v>
      </c>
      <c r="AO83" s="415">
        <v>0</v>
      </c>
      <c r="AP83" s="415">
        <v>0</v>
      </c>
      <c r="AQ83" s="415">
        <v>0</v>
      </c>
      <c r="AR83" s="415">
        <v>0</v>
      </c>
      <c r="AS83" s="415">
        <v>0</v>
      </c>
      <c r="AT83" s="415">
        <v>0</v>
      </c>
      <c r="AU83" s="415">
        <v>0</v>
      </c>
      <c r="AV83" s="415">
        <v>0</v>
      </c>
      <c r="AW83" s="415">
        <v>0</v>
      </c>
      <c r="AX83" s="415">
        <v>937857</v>
      </c>
      <c r="AY83" s="415">
        <v>0</v>
      </c>
      <c r="AZ83" s="415">
        <v>937857</v>
      </c>
      <c r="BA83" s="415">
        <v>0</v>
      </c>
      <c r="BB83" s="415">
        <v>0</v>
      </c>
      <c r="BC83" s="415">
        <v>0</v>
      </c>
      <c r="BD83" s="415">
        <v>0</v>
      </c>
      <c r="BE83" s="415">
        <v>0</v>
      </c>
      <c r="BF83" s="415">
        <v>0</v>
      </c>
      <c r="BG83" s="415">
        <v>0</v>
      </c>
      <c r="BH83" s="415">
        <v>0</v>
      </c>
      <c r="BI83" s="415">
        <v>937857</v>
      </c>
      <c r="BJ83" s="415">
        <v>0</v>
      </c>
      <c r="BK83" s="415">
        <v>937857</v>
      </c>
      <c r="BL83" s="415">
        <v>2590277</v>
      </c>
      <c r="BM83" s="415">
        <v>-877491</v>
      </c>
      <c r="BN83" t="s">
        <v>524</v>
      </c>
      <c r="BO83" t="s">
        <v>1035</v>
      </c>
      <c r="BP83" t="s">
        <v>1036</v>
      </c>
      <c r="BQ83" s="84" t="s">
        <v>1029</v>
      </c>
    </row>
    <row r="84" spans="1:69" x14ac:dyDescent="0.25">
      <c r="A84" t="s">
        <v>1026</v>
      </c>
      <c r="B84" s="82" t="s">
        <v>527</v>
      </c>
      <c r="C84" s="85" t="s">
        <v>526</v>
      </c>
      <c r="D84" s="415">
        <v>90392666</v>
      </c>
      <c r="E84" s="415">
        <v>118944</v>
      </c>
      <c r="F84" s="415">
        <v>90511610</v>
      </c>
      <c r="G84" s="415">
        <v>0</v>
      </c>
      <c r="H84" s="415">
        <v>0</v>
      </c>
      <c r="I84" s="415">
        <v>0</v>
      </c>
      <c r="J84" s="415">
        <v>0</v>
      </c>
      <c r="K84" s="415">
        <v>0</v>
      </c>
      <c r="L84" s="415">
        <v>0</v>
      </c>
      <c r="M84" s="415">
        <v>-914888</v>
      </c>
      <c r="N84" s="415">
        <v>0</v>
      </c>
      <c r="O84" s="415">
        <v>-914888</v>
      </c>
      <c r="P84" s="415">
        <v>-1385000</v>
      </c>
      <c r="Q84" s="415">
        <v>0</v>
      </c>
      <c r="R84" s="415">
        <v>-1385000</v>
      </c>
      <c r="S84" s="415">
        <v>0</v>
      </c>
      <c r="T84" s="415">
        <v>0</v>
      </c>
      <c r="U84" s="415">
        <v>0</v>
      </c>
      <c r="V84" s="415">
        <v>0</v>
      </c>
      <c r="W84" s="415">
        <v>0</v>
      </c>
      <c r="X84" s="415">
        <v>0</v>
      </c>
      <c r="Y84" s="415">
        <v>1400000</v>
      </c>
      <c r="Z84" s="415">
        <v>0</v>
      </c>
      <c r="AA84" s="415">
        <v>1400000</v>
      </c>
      <c r="AB84" s="415">
        <v>-4300000</v>
      </c>
      <c r="AC84" s="415">
        <v>0</v>
      </c>
      <c r="AD84" s="415">
        <v>-4300000</v>
      </c>
      <c r="AE84" s="415">
        <v>85192778</v>
      </c>
      <c r="AF84" s="415">
        <v>118944</v>
      </c>
      <c r="AG84" s="415">
        <v>85311722</v>
      </c>
      <c r="AH84" s="415">
        <v>118944</v>
      </c>
      <c r="AI84" s="415">
        <v>118944</v>
      </c>
      <c r="AJ84" s="415">
        <v>0</v>
      </c>
      <c r="AK84" s="415">
        <v>0</v>
      </c>
      <c r="AL84" s="415">
        <v>0</v>
      </c>
      <c r="AM84" s="415">
        <v>0</v>
      </c>
      <c r="AN84" s="415">
        <v>0</v>
      </c>
      <c r="AO84" s="415">
        <v>0</v>
      </c>
      <c r="AP84" s="415">
        <v>840</v>
      </c>
      <c r="AQ84" s="415">
        <v>840</v>
      </c>
      <c r="AR84" s="415">
        <v>151023</v>
      </c>
      <c r="AS84" s="415">
        <v>151023</v>
      </c>
      <c r="AT84" s="415">
        <v>0</v>
      </c>
      <c r="AU84" s="415">
        <v>200409</v>
      </c>
      <c r="AV84" s="415">
        <v>328868</v>
      </c>
      <c r="AW84" s="415">
        <v>529277</v>
      </c>
      <c r="AX84" s="415">
        <v>0</v>
      </c>
      <c r="AY84" s="415">
        <v>0</v>
      </c>
      <c r="AZ84" s="415">
        <v>0</v>
      </c>
      <c r="BA84" s="415">
        <v>0</v>
      </c>
      <c r="BB84" s="415">
        <v>0</v>
      </c>
      <c r="BC84" s="415">
        <v>0</v>
      </c>
      <c r="BD84" s="415">
        <v>0</v>
      </c>
      <c r="BE84" s="415">
        <v>0</v>
      </c>
      <c r="BF84" s="415">
        <v>0</v>
      </c>
      <c r="BG84" s="415">
        <v>0</v>
      </c>
      <c r="BH84" s="415">
        <v>0</v>
      </c>
      <c r="BI84" s="415">
        <v>0</v>
      </c>
      <c r="BJ84" s="415">
        <v>0</v>
      </c>
      <c r="BK84" s="415">
        <v>0</v>
      </c>
      <c r="BL84" s="415">
        <v>5233759</v>
      </c>
      <c r="BM84" s="415">
        <v>-283707</v>
      </c>
      <c r="BN84" t="s">
        <v>526</v>
      </c>
      <c r="BO84" t="s">
        <v>1045</v>
      </c>
      <c r="BP84" t="s">
        <v>1056</v>
      </c>
      <c r="BQ84" s="84" t="s">
        <v>1047</v>
      </c>
    </row>
    <row r="85" spans="1:69" x14ac:dyDescent="0.25">
      <c r="A85" t="s">
        <v>1026</v>
      </c>
      <c r="B85" s="82" t="s">
        <v>529</v>
      </c>
      <c r="C85" s="85" t="s">
        <v>528</v>
      </c>
      <c r="D85" s="415">
        <v>119861162</v>
      </c>
      <c r="E85" s="415">
        <v>0</v>
      </c>
      <c r="F85" s="415">
        <v>119861162</v>
      </c>
      <c r="G85" s="415">
        <v>0</v>
      </c>
      <c r="H85" s="415">
        <v>0</v>
      </c>
      <c r="I85" s="415">
        <v>0</v>
      </c>
      <c r="J85" s="415">
        <v>-1577335</v>
      </c>
      <c r="K85" s="415">
        <v>0</v>
      </c>
      <c r="L85" s="415">
        <v>-1577335</v>
      </c>
      <c r="M85" s="415">
        <v>0</v>
      </c>
      <c r="N85" s="415">
        <v>0</v>
      </c>
      <c r="O85" s="415">
        <v>0</v>
      </c>
      <c r="P85" s="415">
        <v>-1234888</v>
      </c>
      <c r="Q85" s="415">
        <v>0</v>
      </c>
      <c r="R85" s="415">
        <v>-1234888</v>
      </c>
      <c r="S85" s="415">
        <v>372173</v>
      </c>
      <c r="T85" s="415">
        <v>0</v>
      </c>
      <c r="U85" s="415">
        <v>372173</v>
      </c>
      <c r="V85" s="415">
        <v>0</v>
      </c>
      <c r="W85" s="415">
        <v>0</v>
      </c>
      <c r="X85" s="415">
        <v>0</v>
      </c>
      <c r="Y85" s="415">
        <v>659528</v>
      </c>
      <c r="Z85" s="415">
        <v>0</v>
      </c>
      <c r="AA85" s="415">
        <v>659528</v>
      </c>
      <c r="AB85" s="415">
        <v>1294392</v>
      </c>
      <c r="AC85" s="415">
        <v>0</v>
      </c>
      <c r="AD85" s="415">
        <v>1294392</v>
      </c>
      <c r="AE85" s="415">
        <v>120952367</v>
      </c>
      <c r="AF85" s="415">
        <v>0</v>
      </c>
      <c r="AG85" s="415">
        <v>120952367</v>
      </c>
      <c r="AH85" s="415">
        <v>0</v>
      </c>
      <c r="AI85" s="415">
        <v>0</v>
      </c>
      <c r="AJ85" s="415">
        <v>154786</v>
      </c>
      <c r="AK85" s="415">
        <v>0</v>
      </c>
      <c r="AL85" s="415">
        <v>154786</v>
      </c>
      <c r="AM85" s="415">
        <v>0</v>
      </c>
      <c r="AN85" s="415">
        <v>0</v>
      </c>
      <c r="AO85" s="415">
        <v>0</v>
      </c>
      <c r="AP85" s="415">
        <v>0</v>
      </c>
      <c r="AQ85" s="415">
        <v>0</v>
      </c>
      <c r="AR85" s="415">
        <v>0</v>
      </c>
      <c r="AS85" s="415">
        <v>0</v>
      </c>
      <c r="AT85" s="415">
        <v>0</v>
      </c>
      <c r="AU85" s="415">
        <v>0</v>
      </c>
      <c r="AV85" s="415">
        <v>0</v>
      </c>
      <c r="AW85" s="415">
        <v>0</v>
      </c>
      <c r="AX85" s="415">
        <v>0</v>
      </c>
      <c r="AY85" s="415">
        <v>0</v>
      </c>
      <c r="AZ85" s="415">
        <v>0</v>
      </c>
      <c r="BA85" s="415">
        <v>0</v>
      </c>
      <c r="BB85" s="415">
        <v>0</v>
      </c>
      <c r="BC85" s="415">
        <v>0</v>
      </c>
      <c r="BD85" s="415">
        <v>0</v>
      </c>
      <c r="BE85" s="415">
        <v>0</v>
      </c>
      <c r="BF85" s="415">
        <v>0</v>
      </c>
      <c r="BG85" s="415">
        <v>0</v>
      </c>
      <c r="BH85" s="415">
        <v>0</v>
      </c>
      <c r="BI85" s="415">
        <v>0</v>
      </c>
      <c r="BJ85" s="415">
        <v>0</v>
      </c>
      <c r="BK85" s="415">
        <v>0</v>
      </c>
      <c r="BL85" s="415">
        <v>4553435</v>
      </c>
      <c r="BM85" s="415">
        <v>-1226521</v>
      </c>
      <c r="BN85" t="s">
        <v>528</v>
      </c>
      <c r="BO85" t="s">
        <v>1054</v>
      </c>
      <c r="BP85" t="s">
        <v>1083</v>
      </c>
      <c r="BQ85" s="84" t="s">
        <v>1054</v>
      </c>
    </row>
    <row r="86" spans="1:69" x14ac:dyDescent="0.25">
      <c r="A86" t="s">
        <v>1026</v>
      </c>
      <c r="B86" s="82" t="s">
        <v>531</v>
      </c>
      <c r="C86" s="85" t="s">
        <v>530</v>
      </c>
      <c r="D86" s="415">
        <v>153068583</v>
      </c>
      <c r="E86" s="415">
        <v>0</v>
      </c>
      <c r="F86" s="415">
        <v>153068583</v>
      </c>
      <c r="G86" s="415">
        <v>0</v>
      </c>
      <c r="H86" s="415">
        <v>0</v>
      </c>
      <c r="I86" s="415">
        <v>0</v>
      </c>
      <c r="J86" s="415">
        <v>-1429623</v>
      </c>
      <c r="K86" s="415">
        <v>0</v>
      </c>
      <c r="L86" s="415">
        <v>-1429623</v>
      </c>
      <c r="M86" s="415">
        <v>0</v>
      </c>
      <c r="N86" s="415">
        <v>0</v>
      </c>
      <c r="O86" s="415">
        <v>0</v>
      </c>
      <c r="P86" s="415">
        <v>-2699257</v>
      </c>
      <c r="Q86" s="415">
        <v>0</v>
      </c>
      <c r="R86" s="415">
        <v>-2699257</v>
      </c>
      <c r="S86" s="415">
        <v>0</v>
      </c>
      <c r="T86" s="415">
        <v>0</v>
      </c>
      <c r="U86" s="415">
        <v>0</v>
      </c>
      <c r="V86" s="415">
        <v>0</v>
      </c>
      <c r="W86" s="415">
        <v>0</v>
      </c>
      <c r="X86" s="415">
        <v>0</v>
      </c>
      <c r="Y86" s="415">
        <v>0</v>
      </c>
      <c r="Z86" s="415">
        <v>0</v>
      </c>
      <c r="AA86" s="415">
        <v>0</v>
      </c>
      <c r="AB86" s="415">
        <v>0</v>
      </c>
      <c r="AC86" s="415">
        <v>0</v>
      </c>
      <c r="AD86" s="415">
        <v>0</v>
      </c>
      <c r="AE86" s="415">
        <v>150369326</v>
      </c>
      <c r="AF86" s="415">
        <v>0</v>
      </c>
      <c r="AG86" s="415">
        <v>150369326</v>
      </c>
      <c r="AH86" s="415">
        <v>0</v>
      </c>
      <c r="AI86" s="415">
        <v>0</v>
      </c>
      <c r="AJ86" s="415">
        <v>0</v>
      </c>
      <c r="AK86" s="415">
        <v>0</v>
      </c>
      <c r="AL86" s="415">
        <v>0</v>
      </c>
      <c r="AM86" s="415">
        <v>0</v>
      </c>
      <c r="AN86" s="415">
        <v>0</v>
      </c>
      <c r="AO86" s="415">
        <v>0</v>
      </c>
      <c r="AP86" s="415">
        <v>0</v>
      </c>
      <c r="AQ86" s="415">
        <v>0</v>
      </c>
      <c r="AR86" s="415">
        <v>0</v>
      </c>
      <c r="AS86" s="415">
        <v>0</v>
      </c>
      <c r="AT86" s="415">
        <v>0</v>
      </c>
      <c r="AU86" s="415">
        <v>0</v>
      </c>
      <c r="AV86" s="415">
        <v>0</v>
      </c>
      <c r="AW86" s="415">
        <v>0</v>
      </c>
      <c r="AX86" s="415">
        <v>0</v>
      </c>
      <c r="AY86" s="415">
        <v>0</v>
      </c>
      <c r="AZ86" s="415">
        <v>0</v>
      </c>
      <c r="BA86" s="415">
        <v>0</v>
      </c>
      <c r="BB86" s="415">
        <v>0</v>
      </c>
      <c r="BC86" s="415">
        <v>0</v>
      </c>
      <c r="BD86" s="415">
        <v>0</v>
      </c>
      <c r="BE86" s="415">
        <v>0</v>
      </c>
      <c r="BF86" s="415">
        <v>0</v>
      </c>
      <c r="BG86" s="415">
        <v>0</v>
      </c>
      <c r="BH86" s="415">
        <v>0</v>
      </c>
      <c r="BI86" s="415">
        <v>0</v>
      </c>
      <c r="BJ86" s="415">
        <v>0</v>
      </c>
      <c r="BK86" s="415">
        <v>0</v>
      </c>
      <c r="BL86" s="415">
        <v>17674013</v>
      </c>
      <c r="BM86" s="415">
        <v>-8993427</v>
      </c>
      <c r="BN86" t="s">
        <v>530</v>
      </c>
      <c r="BO86" t="s">
        <v>1042</v>
      </c>
      <c r="BP86" t="s">
        <v>1043</v>
      </c>
      <c r="BQ86" s="84" t="s">
        <v>1044</v>
      </c>
    </row>
    <row r="87" spans="1:69" x14ac:dyDescent="0.25">
      <c r="A87" t="s">
        <v>1026</v>
      </c>
      <c r="B87" s="82" t="s">
        <v>533</v>
      </c>
      <c r="C87" s="85" t="s">
        <v>532</v>
      </c>
      <c r="D87" s="415">
        <v>21364874</v>
      </c>
      <c r="E87" s="415">
        <v>313363</v>
      </c>
      <c r="F87" s="415">
        <v>21678237</v>
      </c>
      <c r="G87" s="415">
        <v>0</v>
      </c>
      <c r="H87" s="415">
        <v>0</v>
      </c>
      <c r="I87" s="415">
        <v>0</v>
      </c>
      <c r="J87" s="415">
        <v>-140717</v>
      </c>
      <c r="K87" s="415">
        <v>0</v>
      </c>
      <c r="L87" s="415">
        <v>-140717</v>
      </c>
      <c r="M87" s="415">
        <v>0</v>
      </c>
      <c r="N87" s="415">
        <v>0</v>
      </c>
      <c r="O87" s="415">
        <v>0</v>
      </c>
      <c r="P87" s="415">
        <v>-62597</v>
      </c>
      <c r="Q87" s="415">
        <v>0</v>
      </c>
      <c r="R87" s="415">
        <v>-62597</v>
      </c>
      <c r="S87" s="415">
        <v>43520</v>
      </c>
      <c r="T87" s="415">
        <v>0</v>
      </c>
      <c r="U87" s="415">
        <v>43520</v>
      </c>
      <c r="V87" s="415">
        <v>36474</v>
      </c>
      <c r="W87" s="415">
        <v>0</v>
      </c>
      <c r="X87" s="415">
        <v>36474</v>
      </c>
      <c r="Y87" s="415">
        <v>-37411</v>
      </c>
      <c r="Z87" s="415">
        <v>0</v>
      </c>
      <c r="AA87" s="415">
        <v>-37411</v>
      </c>
      <c r="AB87" s="415">
        <v>-1037828</v>
      </c>
      <c r="AC87" s="415">
        <v>0</v>
      </c>
      <c r="AD87" s="415">
        <v>-1037828</v>
      </c>
      <c r="AE87" s="415">
        <v>20307032</v>
      </c>
      <c r="AF87" s="415">
        <v>313363</v>
      </c>
      <c r="AG87" s="415">
        <v>20620395</v>
      </c>
      <c r="AH87" s="415">
        <v>313363</v>
      </c>
      <c r="AI87" s="415">
        <v>313363</v>
      </c>
      <c r="AJ87" s="415">
        <v>633833</v>
      </c>
      <c r="AK87" s="415">
        <v>0</v>
      </c>
      <c r="AL87" s="415">
        <v>633833</v>
      </c>
      <c r="AM87" s="415">
        <v>0</v>
      </c>
      <c r="AN87" s="415">
        <v>0</v>
      </c>
      <c r="AO87" s="415">
        <v>0</v>
      </c>
      <c r="AP87" s="415">
        <v>0</v>
      </c>
      <c r="AQ87" s="415">
        <v>0</v>
      </c>
      <c r="AR87" s="415">
        <v>205916</v>
      </c>
      <c r="AS87" s="415">
        <v>205916</v>
      </c>
      <c r="AT87" s="415">
        <v>107447</v>
      </c>
      <c r="AU87" s="415">
        <v>0</v>
      </c>
      <c r="AV87" s="415">
        <v>0</v>
      </c>
      <c r="AW87" s="415">
        <v>0</v>
      </c>
      <c r="AX87" s="415">
        <v>0</v>
      </c>
      <c r="AY87" s="415">
        <v>179206</v>
      </c>
      <c r="AZ87" s="415">
        <v>179206</v>
      </c>
      <c r="BA87" s="415">
        <v>0</v>
      </c>
      <c r="BB87" s="415">
        <v>0</v>
      </c>
      <c r="BC87" s="415">
        <v>0</v>
      </c>
      <c r="BD87" s="415">
        <v>0</v>
      </c>
      <c r="BE87" s="415">
        <v>0</v>
      </c>
      <c r="BF87" s="415">
        <v>0</v>
      </c>
      <c r="BG87" s="415">
        <v>0</v>
      </c>
      <c r="BH87" s="415">
        <v>0</v>
      </c>
      <c r="BI87" s="415">
        <v>0</v>
      </c>
      <c r="BJ87" s="415">
        <v>179206</v>
      </c>
      <c r="BK87" s="415">
        <v>179206</v>
      </c>
      <c r="BL87" s="415">
        <v>754948</v>
      </c>
      <c r="BM87" s="415">
        <v>-247038</v>
      </c>
      <c r="BN87" t="s">
        <v>532</v>
      </c>
      <c r="BO87" t="s">
        <v>1071</v>
      </c>
      <c r="BP87" t="s">
        <v>1072</v>
      </c>
      <c r="BQ87" s="84" t="s">
        <v>1029</v>
      </c>
    </row>
    <row r="88" spans="1:69" x14ac:dyDescent="0.25">
      <c r="A88" t="s">
        <v>1026</v>
      </c>
      <c r="B88" s="82" t="s">
        <v>535</v>
      </c>
      <c r="C88" s="85" t="s">
        <v>534</v>
      </c>
      <c r="D88" s="415">
        <v>33839331</v>
      </c>
      <c r="E88" s="415">
        <v>1057762</v>
      </c>
      <c r="F88" s="415">
        <v>34897093</v>
      </c>
      <c r="G88" s="415">
        <v>0</v>
      </c>
      <c r="H88" s="415">
        <v>0</v>
      </c>
      <c r="I88" s="415">
        <v>0</v>
      </c>
      <c r="J88" s="415">
        <v>-210073</v>
      </c>
      <c r="K88" s="415">
        <v>0</v>
      </c>
      <c r="L88" s="415">
        <v>-210073</v>
      </c>
      <c r="M88" s="415">
        <v>1126.93</v>
      </c>
      <c r="N88" s="415">
        <v>0</v>
      </c>
      <c r="O88" s="415">
        <v>1126.93</v>
      </c>
      <c r="P88" s="415">
        <v>-377516</v>
      </c>
      <c r="Q88" s="415">
        <v>0</v>
      </c>
      <c r="R88" s="415">
        <v>-377516</v>
      </c>
      <c r="S88" s="415">
        <v>56821</v>
      </c>
      <c r="T88" s="415">
        <v>0</v>
      </c>
      <c r="U88" s="415">
        <v>56821</v>
      </c>
      <c r="V88" s="415">
        <v>938934</v>
      </c>
      <c r="W88" s="415">
        <v>0</v>
      </c>
      <c r="X88" s="415">
        <v>938934</v>
      </c>
      <c r="Y88" s="415">
        <v>-156821</v>
      </c>
      <c r="Z88" s="415">
        <v>0</v>
      </c>
      <c r="AA88" s="415">
        <v>-156821</v>
      </c>
      <c r="AB88" s="415">
        <v>-835517</v>
      </c>
      <c r="AC88" s="415">
        <v>-7894</v>
      </c>
      <c r="AD88" s="415">
        <v>-843411</v>
      </c>
      <c r="AE88" s="415">
        <v>33466358.93</v>
      </c>
      <c r="AF88" s="415">
        <v>1049868</v>
      </c>
      <c r="AG88" s="415">
        <v>34516226.93</v>
      </c>
      <c r="AH88" s="415">
        <v>1049868</v>
      </c>
      <c r="AI88" s="415">
        <v>1049868</v>
      </c>
      <c r="AJ88" s="415">
        <v>350201</v>
      </c>
      <c r="AK88" s="415">
        <v>0</v>
      </c>
      <c r="AL88" s="415">
        <v>350201</v>
      </c>
      <c r="AM88" s="415">
        <v>0</v>
      </c>
      <c r="AN88" s="415">
        <v>0</v>
      </c>
      <c r="AO88" s="415">
        <v>0</v>
      </c>
      <c r="AP88" s="415">
        <v>2909</v>
      </c>
      <c r="AQ88" s="415">
        <v>2909</v>
      </c>
      <c r="AR88" s="415">
        <v>673220</v>
      </c>
      <c r="AS88" s="415">
        <v>673220</v>
      </c>
      <c r="AT88" s="415">
        <v>379557</v>
      </c>
      <c r="AU88" s="415">
        <v>0</v>
      </c>
      <c r="AV88" s="415">
        <v>0</v>
      </c>
      <c r="AW88" s="415">
        <v>0</v>
      </c>
      <c r="AX88" s="415">
        <v>0</v>
      </c>
      <c r="AY88" s="415">
        <v>270098</v>
      </c>
      <c r="AZ88" s="415">
        <v>270098</v>
      </c>
      <c r="BA88" s="415">
        <v>0</v>
      </c>
      <c r="BB88" s="415">
        <v>0</v>
      </c>
      <c r="BC88" s="415">
        <v>0</v>
      </c>
      <c r="BD88" s="415">
        <v>0</v>
      </c>
      <c r="BE88" s="415">
        <v>0</v>
      </c>
      <c r="BF88" s="415">
        <v>0</v>
      </c>
      <c r="BG88" s="415">
        <v>0</v>
      </c>
      <c r="BH88" s="415">
        <v>0</v>
      </c>
      <c r="BI88" s="415">
        <v>0</v>
      </c>
      <c r="BJ88" s="415">
        <v>270098</v>
      </c>
      <c r="BK88" s="415">
        <v>270098</v>
      </c>
      <c r="BL88" s="415">
        <v>996598</v>
      </c>
      <c r="BM88" s="415">
        <v>-592713</v>
      </c>
      <c r="BN88" t="s">
        <v>534</v>
      </c>
      <c r="BO88" t="s">
        <v>1084</v>
      </c>
      <c r="BP88" t="s">
        <v>1085</v>
      </c>
      <c r="BQ88" s="84" t="s">
        <v>1029</v>
      </c>
    </row>
    <row r="89" spans="1:69" x14ac:dyDescent="0.25">
      <c r="A89" t="s">
        <v>1026</v>
      </c>
      <c r="B89" s="82" t="s">
        <v>537</v>
      </c>
      <c r="C89" s="85" t="s">
        <v>536</v>
      </c>
      <c r="D89" s="415">
        <v>32226967</v>
      </c>
      <c r="E89" s="415">
        <v>26173</v>
      </c>
      <c r="F89" s="415">
        <v>32253140</v>
      </c>
      <c r="G89" s="415">
        <v>0</v>
      </c>
      <c r="H89" s="415">
        <v>0</v>
      </c>
      <c r="I89" s="415">
        <v>0</v>
      </c>
      <c r="J89" s="415">
        <v>0</v>
      </c>
      <c r="K89" s="415">
        <v>0</v>
      </c>
      <c r="L89" s="415">
        <v>0</v>
      </c>
      <c r="M89" s="415">
        <v>-223191</v>
      </c>
      <c r="N89" s="415">
        <v>0</v>
      </c>
      <c r="O89" s="415">
        <v>-223191</v>
      </c>
      <c r="P89" s="415">
        <v>43510</v>
      </c>
      <c r="Q89" s="415">
        <v>0</v>
      </c>
      <c r="R89" s="415">
        <v>43510</v>
      </c>
      <c r="S89" s="415">
        <v>0</v>
      </c>
      <c r="T89" s="415">
        <v>0</v>
      </c>
      <c r="U89" s="415">
        <v>0</v>
      </c>
      <c r="V89" s="415">
        <v>0</v>
      </c>
      <c r="W89" s="415">
        <v>0</v>
      </c>
      <c r="X89" s="415">
        <v>0</v>
      </c>
      <c r="Y89" s="415">
        <v>-1299011</v>
      </c>
      <c r="Z89" s="415">
        <v>0</v>
      </c>
      <c r="AA89" s="415">
        <v>-1299011</v>
      </c>
      <c r="AB89" s="415">
        <v>1008547</v>
      </c>
      <c r="AC89" s="415">
        <v>0</v>
      </c>
      <c r="AD89" s="415">
        <v>1008547</v>
      </c>
      <c r="AE89" s="415">
        <v>31756822</v>
      </c>
      <c r="AF89" s="415">
        <v>26173</v>
      </c>
      <c r="AG89" s="415">
        <v>31782995</v>
      </c>
      <c r="AH89" s="415">
        <v>26173</v>
      </c>
      <c r="AI89" s="415">
        <v>26173</v>
      </c>
      <c r="AJ89" s="415">
        <v>53009</v>
      </c>
      <c r="AK89" s="415">
        <v>0</v>
      </c>
      <c r="AL89" s="415">
        <v>53009</v>
      </c>
      <c r="AM89" s="415">
        <v>0</v>
      </c>
      <c r="AN89" s="415">
        <v>0</v>
      </c>
      <c r="AO89" s="415">
        <v>0</v>
      </c>
      <c r="AP89" s="415">
        <v>0</v>
      </c>
      <c r="AQ89" s="415">
        <v>0</v>
      </c>
      <c r="AR89" s="415">
        <v>0</v>
      </c>
      <c r="AS89" s="415">
        <v>0</v>
      </c>
      <c r="AT89" s="415">
        <v>26173</v>
      </c>
      <c r="AU89" s="415">
        <v>0</v>
      </c>
      <c r="AV89" s="415">
        <v>0</v>
      </c>
      <c r="AW89" s="415">
        <v>0</v>
      </c>
      <c r="AX89" s="415">
        <v>0</v>
      </c>
      <c r="AY89" s="415">
        <v>19426</v>
      </c>
      <c r="AZ89" s="415">
        <v>19426</v>
      </c>
      <c r="BA89" s="415">
        <v>0</v>
      </c>
      <c r="BB89" s="415">
        <v>0</v>
      </c>
      <c r="BC89" s="415">
        <v>0</v>
      </c>
      <c r="BD89" s="415">
        <v>0</v>
      </c>
      <c r="BE89" s="415">
        <v>0</v>
      </c>
      <c r="BF89" s="415">
        <v>0</v>
      </c>
      <c r="BG89" s="415">
        <v>0</v>
      </c>
      <c r="BH89" s="415">
        <v>0</v>
      </c>
      <c r="BI89" s="415">
        <v>0</v>
      </c>
      <c r="BJ89" s="415">
        <v>19426</v>
      </c>
      <c r="BK89" s="415">
        <v>19426</v>
      </c>
      <c r="BL89" s="415">
        <v>1547043</v>
      </c>
      <c r="BM89" s="415">
        <v>-232060</v>
      </c>
      <c r="BN89" t="s">
        <v>536</v>
      </c>
      <c r="BO89" t="s">
        <v>1050</v>
      </c>
      <c r="BP89" t="s">
        <v>1051</v>
      </c>
      <c r="BQ89" s="84" t="s">
        <v>1029</v>
      </c>
    </row>
    <row r="90" spans="1:69" x14ac:dyDescent="0.25">
      <c r="A90" t="s">
        <v>1026</v>
      </c>
      <c r="B90" s="82" t="s">
        <v>539</v>
      </c>
      <c r="C90" s="85" t="s">
        <v>538</v>
      </c>
      <c r="D90" s="415">
        <v>42670482.630000003</v>
      </c>
      <c r="E90" s="415">
        <v>0</v>
      </c>
      <c r="F90" s="415">
        <v>42670482.630000003</v>
      </c>
      <c r="G90" s="415">
        <v>0</v>
      </c>
      <c r="H90" s="415">
        <v>0</v>
      </c>
      <c r="I90" s="415">
        <v>0</v>
      </c>
      <c r="J90" s="415">
        <v>-181846.07</v>
      </c>
      <c r="K90" s="415">
        <v>0</v>
      </c>
      <c r="L90" s="415">
        <v>-181846.07</v>
      </c>
      <c r="M90" s="415">
        <v>0</v>
      </c>
      <c r="N90" s="415">
        <v>0</v>
      </c>
      <c r="O90" s="415">
        <v>0</v>
      </c>
      <c r="P90" s="415">
        <v>-301930.61</v>
      </c>
      <c r="Q90" s="415">
        <v>0</v>
      </c>
      <c r="R90" s="415">
        <v>-301930.61</v>
      </c>
      <c r="S90" s="415">
        <v>497264</v>
      </c>
      <c r="T90" s="415">
        <v>0</v>
      </c>
      <c r="U90" s="415">
        <v>497264</v>
      </c>
      <c r="V90" s="415">
        <v>0</v>
      </c>
      <c r="W90" s="415">
        <v>0</v>
      </c>
      <c r="X90" s="415">
        <v>0</v>
      </c>
      <c r="Y90" s="415">
        <v>-1690652</v>
      </c>
      <c r="Z90" s="415">
        <v>0</v>
      </c>
      <c r="AA90" s="415">
        <v>-1690652</v>
      </c>
      <c r="AB90" s="415">
        <v>3103309</v>
      </c>
      <c r="AC90" s="415">
        <v>0</v>
      </c>
      <c r="AD90" s="415">
        <v>3103309</v>
      </c>
      <c r="AE90" s="415">
        <v>44278473.020000003</v>
      </c>
      <c r="AF90" s="415">
        <v>0</v>
      </c>
      <c r="AG90" s="415">
        <v>44278473.020000003</v>
      </c>
      <c r="AH90" s="415">
        <v>0</v>
      </c>
      <c r="AI90" s="415">
        <v>0</v>
      </c>
      <c r="AJ90" s="415">
        <v>0</v>
      </c>
      <c r="AK90" s="415">
        <v>0</v>
      </c>
      <c r="AL90" s="415">
        <v>0</v>
      </c>
      <c r="AM90" s="415">
        <v>0</v>
      </c>
      <c r="AN90" s="415">
        <v>0</v>
      </c>
      <c r="AO90" s="415">
        <v>0</v>
      </c>
      <c r="AP90" s="415">
        <v>0</v>
      </c>
      <c r="AQ90" s="415">
        <v>0</v>
      </c>
      <c r="AR90" s="415">
        <v>0</v>
      </c>
      <c r="AS90" s="415">
        <v>0</v>
      </c>
      <c r="AT90" s="415">
        <v>0</v>
      </c>
      <c r="AU90" s="415">
        <v>0</v>
      </c>
      <c r="AV90" s="415">
        <v>0</v>
      </c>
      <c r="AW90" s="415">
        <v>0</v>
      </c>
      <c r="AX90" s="415">
        <v>0</v>
      </c>
      <c r="AY90" s="415">
        <v>0</v>
      </c>
      <c r="AZ90" s="415">
        <v>0</v>
      </c>
      <c r="BA90" s="415">
        <v>0</v>
      </c>
      <c r="BB90" s="415">
        <v>0</v>
      </c>
      <c r="BC90" s="415">
        <v>0</v>
      </c>
      <c r="BD90" s="415">
        <v>0</v>
      </c>
      <c r="BE90" s="415">
        <v>0</v>
      </c>
      <c r="BF90" s="415">
        <v>0</v>
      </c>
      <c r="BG90" s="415">
        <v>0</v>
      </c>
      <c r="BH90" s="415">
        <v>0</v>
      </c>
      <c r="BI90" s="415">
        <v>0</v>
      </c>
      <c r="BJ90" s="415">
        <v>0</v>
      </c>
      <c r="BK90" s="415">
        <v>0</v>
      </c>
      <c r="BL90" s="415">
        <v>1468748</v>
      </c>
      <c r="BM90" s="415">
        <v>-571550</v>
      </c>
      <c r="BN90" t="s">
        <v>538</v>
      </c>
      <c r="BO90" t="s">
        <v>1069</v>
      </c>
      <c r="BP90" t="s">
        <v>1028</v>
      </c>
      <c r="BQ90" s="84" t="s">
        <v>1029</v>
      </c>
    </row>
    <row r="91" spans="1:69" x14ac:dyDescent="0.25">
      <c r="A91" t="s">
        <v>1026</v>
      </c>
      <c r="B91" s="82" t="s">
        <v>541</v>
      </c>
      <c r="C91" s="85" t="s">
        <v>540</v>
      </c>
      <c r="D91" s="415">
        <v>36084999</v>
      </c>
      <c r="E91" s="415">
        <v>0</v>
      </c>
      <c r="F91" s="415">
        <v>36084999</v>
      </c>
      <c r="G91" s="415">
        <v>0</v>
      </c>
      <c r="H91" s="415">
        <v>0</v>
      </c>
      <c r="I91" s="415">
        <v>0</v>
      </c>
      <c r="J91" s="415">
        <v>-76803</v>
      </c>
      <c r="K91" s="415">
        <v>0</v>
      </c>
      <c r="L91" s="415">
        <v>-76803</v>
      </c>
      <c r="M91" s="415">
        <v>0</v>
      </c>
      <c r="N91" s="415">
        <v>0</v>
      </c>
      <c r="O91" s="415">
        <v>0</v>
      </c>
      <c r="P91" s="415">
        <v>-314803</v>
      </c>
      <c r="Q91" s="415">
        <v>0</v>
      </c>
      <c r="R91" s="415">
        <v>-314803</v>
      </c>
      <c r="S91" s="415">
        <v>48727</v>
      </c>
      <c r="T91" s="415">
        <v>0</v>
      </c>
      <c r="U91" s="415">
        <v>48727</v>
      </c>
      <c r="V91" s="415">
        <v>0</v>
      </c>
      <c r="W91" s="415">
        <v>0</v>
      </c>
      <c r="X91" s="415">
        <v>0</v>
      </c>
      <c r="Y91" s="415">
        <v>143073</v>
      </c>
      <c r="Z91" s="415">
        <v>0</v>
      </c>
      <c r="AA91" s="415">
        <v>143073</v>
      </c>
      <c r="AB91" s="415">
        <v>-444800</v>
      </c>
      <c r="AC91" s="415">
        <v>0</v>
      </c>
      <c r="AD91" s="415">
        <v>-444800</v>
      </c>
      <c r="AE91" s="415">
        <v>35517196</v>
      </c>
      <c r="AF91" s="415">
        <v>0</v>
      </c>
      <c r="AG91" s="415">
        <v>35517196</v>
      </c>
      <c r="AH91" s="415">
        <v>0</v>
      </c>
      <c r="AI91" s="415">
        <v>0</v>
      </c>
      <c r="AJ91" s="415">
        <v>761319</v>
      </c>
      <c r="AK91" s="415">
        <v>0</v>
      </c>
      <c r="AL91" s="415">
        <v>761319</v>
      </c>
      <c r="AM91" s="415">
        <v>0</v>
      </c>
      <c r="AN91" s="415">
        <v>0</v>
      </c>
      <c r="AO91" s="415">
        <v>0</v>
      </c>
      <c r="AP91" s="415">
        <v>0</v>
      </c>
      <c r="AQ91" s="415">
        <v>0</v>
      </c>
      <c r="AR91" s="415">
        <v>0</v>
      </c>
      <c r="AS91" s="415">
        <v>0</v>
      </c>
      <c r="AT91" s="415">
        <v>0</v>
      </c>
      <c r="AU91" s="415">
        <v>0</v>
      </c>
      <c r="AV91" s="415">
        <v>0</v>
      </c>
      <c r="AW91" s="415">
        <v>0</v>
      </c>
      <c r="AX91" s="415">
        <v>0</v>
      </c>
      <c r="AY91" s="415">
        <v>0</v>
      </c>
      <c r="AZ91" s="415">
        <v>0</v>
      </c>
      <c r="BA91" s="415">
        <v>0</v>
      </c>
      <c r="BB91" s="415">
        <v>0</v>
      </c>
      <c r="BC91" s="415">
        <v>0</v>
      </c>
      <c r="BD91" s="415">
        <v>0</v>
      </c>
      <c r="BE91" s="415">
        <v>0</v>
      </c>
      <c r="BF91" s="415">
        <v>0</v>
      </c>
      <c r="BG91" s="415">
        <v>0</v>
      </c>
      <c r="BH91" s="415">
        <v>0</v>
      </c>
      <c r="BI91" s="415">
        <v>0</v>
      </c>
      <c r="BJ91" s="415">
        <v>0</v>
      </c>
      <c r="BK91" s="415">
        <v>0</v>
      </c>
      <c r="BL91" s="415">
        <v>4307843</v>
      </c>
      <c r="BM91" s="415">
        <v>-1160274</v>
      </c>
      <c r="BN91" t="s">
        <v>540</v>
      </c>
      <c r="BO91" t="s">
        <v>1061</v>
      </c>
      <c r="BP91" t="s">
        <v>1028</v>
      </c>
      <c r="BQ91" s="84" t="s">
        <v>1029</v>
      </c>
    </row>
    <row r="92" spans="1:69" x14ac:dyDescent="0.25">
      <c r="A92" t="s">
        <v>1037</v>
      </c>
      <c r="B92" s="82" t="s">
        <v>543</v>
      </c>
      <c r="C92" s="85" t="s">
        <v>542</v>
      </c>
      <c r="D92" s="415">
        <v>34646363</v>
      </c>
      <c r="E92" s="415">
        <v>0</v>
      </c>
      <c r="F92" s="415">
        <v>34646363</v>
      </c>
      <c r="G92" s="415">
        <v>0</v>
      </c>
      <c r="H92" s="415">
        <v>0</v>
      </c>
      <c r="I92" s="415">
        <v>0</v>
      </c>
      <c r="J92" s="415">
        <v>-47283</v>
      </c>
      <c r="K92" s="415">
        <v>0</v>
      </c>
      <c r="L92" s="415">
        <v>-47283</v>
      </c>
      <c r="M92" s="415">
        <v>0</v>
      </c>
      <c r="N92" s="415">
        <v>0</v>
      </c>
      <c r="O92" s="415">
        <v>0</v>
      </c>
      <c r="P92" s="415">
        <v>-100543</v>
      </c>
      <c r="Q92" s="415">
        <v>0</v>
      </c>
      <c r="R92" s="415">
        <v>-100543</v>
      </c>
      <c r="S92" s="415">
        <v>34213</v>
      </c>
      <c r="T92" s="415">
        <v>0</v>
      </c>
      <c r="U92" s="415">
        <v>34213</v>
      </c>
      <c r="V92" s="415">
        <v>21859</v>
      </c>
      <c r="W92" s="415">
        <v>0</v>
      </c>
      <c r="X92" s="415">
        <v>21859</v>
      </c>
      <c r="Y92" s="415">
        <v>315953</v>
      </c>
      <c r="Z92" s="415">
        <v>0</v>
      </c>
      <c r="AA92" s="415">
        <v>315953</v>
      </c>
      <c r="AB92" s="415">
        <v>-1063577</v>
      </c>
      <c r="AC92" s="415">
        <v>0</v>
      </c>
      <c r="AD92" s="415">
        <v>-1063577</v>
      </c>
      <c r="AE92" s="415">
        <v>33854268</v>
      </c>
      <c r="AF92" s="415">
        <v>0</v>
      </c>
      <c r="AG92" s="415">
        <v>33854268</v>
      </c>
      <c r="AH92" s="415">
        <v>0</v>
      </c>
      <c r="AI92" s="415">
        <v>0</v>
      </c>
      <c r="AJ92" s="415">
        <v>429466</v>
      </c>
      <c r="AK92" s="415">
        <v>0</v>
      </c>
      <c r="AL92" s="415">
        <v>429466</v>
      </c>
      <c r="AM92" s="415">
        <v>0</v>
      </c>
      <c r="AN92" s="415">
        <v>0</v>
      </c>
      <c r="AO92" s="415">
        <v>0</v>
      </c>
      <c r="AP92" s="415">
        <v>0</v>
      </c>
      <c r="AQ92" s="415">
        <v>0</v>
      </c>
      <c r="AR92" s="415">
        <v>0</v>
      </c>
      <c r="AS92" s="415">
        <v>0</v>
      </c>
      <c r="AT92" s="415">
        <v>0</v>
      </c>
      <c r="AU92" s="415">
        <v>0</v>
      </c>
      <c r="AV92" s="415">
        <v>0</v>
      </c>
      <c r="AW92" s="415">
        <v>0</v>
      </c>
      <c r="AX92" s="415">
        <v>0</v>
      </c>
      <c r="AY92" s="415">
        <v>0</v>
      </c>
      <c r="AZ92" s="415">
        <v>0</v>
      </c>
      <c r="BA92" s="415">
        <v>0</v>
      </c>
      <c r="BB92" s="415">
        <v>0</v>
      </c>
      <c r="BC92" s="415">
        <v>0</v>
      </c>
      <c r="BD92" s="415">
        <v>0</v>
      </c>
      <c r="BE92" s="415">
        <v>0</v>
      </c>
      <c r="BF92" s="415">
        <v>0</v>
      </c>
      <c r="BG92" s="415">
        <v>0</v>
      </c>
      <c r="BH92" s="415">
        <v>0</v>
      </c>
      <c r="BI92" s="415">
        <v>0</v>
      </c>
      <c r="BJ92" s="415">
        <v>0</v>
      </c>
      <c r="BK92" s="415">
        <v>0</v>
      </c>
      <c r="BL92" s="415">
        <v>638216</v>
      </c>
      <c r="BM92" s="415">
        <v>-21424</v>
      </c>
      <c r="BN92" t="s">
        <v>542</v>
      </c>
      <c r="BO92" t="s">
        <v>1080</v>
      </c>
      <c r="BP92" t="s">
        <v>1028</v>
      </c>
      <c r="BQ92" s="84" t="s">
        <v>1029</v>
      </c>
    </row>
    <row r="93" spans="1:69" x14ac:dyDescent="0.25">
      <c r="A93" t="s">
        <v>1026</v>
      </c>
      <c r="B93" s="82" t="s">
        <v>545</v>
      </c>
      <c r="C93" s="85" t="s">
        <v>544</v>
      </c>
      <c r="D93" s="415">
        <v>110287136</v>
      </c>
      <c r="E93" s="415">
        <v>110706</v>
      </c>
      <c r="F93" s="415">
        <v>110397842</v>
      </c>
      <c r="G93" s="415">
        <v>0</v>
      </c>
      <c r="H93" s="415">
        <v>0</v>
      </c>
      <c r="I93" s="415">
        <v>0</v>
      </c>
      <c r="J93" s="415">
        <v>-568046</v>
      </c>
      <c r="K93" s="415">
        <v>0</v>
      </c>
      <c r="L93" s="415">
        <v>-568046</v>
      </c>
      <c r="M93" s="415">
        <v>0</v>
      </c>
      <c r="N93" s="415">
        <v>0</v>
      </c>
      <c r="O93" s="415">
        <v>0</v>
      </c>
      <c r="P93" s="415">
        <v>-716831</v>
      </c>
      <c r="Q93" s="415">
        <v>0</v>
      </c>
      <c r="R93" s="415">
        <v>-716831</v>
      </c>
      <c r="S93" s="415">
        <v>791714</v>
      </c>
      <c r="T93" s="415">
        <v>0</v>
      </c>
      <c r="U93" s="415">
        <v>791714</v>
      </c>
      <c r="V93" s="415">
        <v>4352484</v>
      </c>
      <c r="W93" s="415">
        <v>0</v>
      </c>
      <c r="X93" s="415">
        <v>4352484</v>
      </c>
      <c r="Y93" s="415">
        <v>-946900</v>
      </c>
      <c r="Z93" s="415">
        <v>0</v>
      </c>
      <c r="AA93" s="415">
        <v>-946900</v>
      </c>
      <c r="AB93" s="415">
        <v>-3377435</v>
      </c>
      <c r="AC93" s="415">
        <v>0</v>
      </c>
      <c r="AD93" s="415">
        <v>-3377435</v>
      </c>
      <c r="AE93" s="415">
        <v>110390168</v>
      </c>
      <c r="AF93" s="415">
        <v>110706</v>
      </c>
      <c r="AG93" s="415">
        <v>110500874</v>
      </c>
      <c r="AH93" s="415">
        <v>110706</v>
      </c>
      <c r="AI93" s="415">
        <v>110706</v>
      </c>
      <c r="AJ93" s="415">
        <v>5084649</v>
      </c>
      <c r="AK93" s="415">
        <v>0</v>
      </c>
      <c r="AL93" s="415">
        <v>5084649</v>
      </c>
      <c r="AM93" s="415">
        <v>0</v>
      </c>
      <c r="AN93" s="415">
        <v>0</v>
      </c>
      <c r="AO93" s="415">
        <v>0</v>
      </c>
      <c r="AP93" s="415">
        <v>0</v>
      </c>
      <c r="AQ93" s="415">
        <v>0</v>
      </c>
      <c r="AR93" s="415">
        <v>143665</v>
      </c>
      <c r="AS93" s="415">
        <v>143665</v>
      </c>
      <c r="AT93" s="415">
        <v>0</v>
      </c>
      <c r="AU93" s="415">
        <v>0</v>
      </c>
      <c r="AV93" s="415">
        <v>0</v>
      </c>
      <c r="AW93" s="415">
        <v>0</v>
      </c>
      <c r="AX93" s="415">
        <v>37932</v>
      </c>
      <c r="AY93" s="415">
        <v>0</v>
      </c>
      <c r="AZ93" s="415">
        <v>37932</v>
      </c>
      <c r="BA93" s="415">
        <v>0</v>
      </c>
      <c r="BB93" s="415">
        <v>0</v>
      </c>
      <c r="BC93" s="415">
        <v>0</v>
      </c>
      <c r="BD93" s="415">
        <v>0</v>
      </c>
      <c r="BE93" s="415">
        <v>0</v>
      </c>
      <c r="BF93" s="415">
        <v>0</v>
      </c>
      <c r="BG93" s="415">
        <v>0</v>
      </c>
      <c r="BH93" s="415">
        <v>0</v>
      </c>
      <c r="BI93" s="415">
        <v>37932</v>
      </c>
      <c r="BJ93" s="415">
        <v>0</v>
      </c>
      <c r="BK93" s="415">
        <v>37932</v>
      </c>
      <c r="BL93" s="415">
        <v>2751365</v>
      </c>
      <c r="BM93" s="415">
        <v>-1290301</v>
      </c>
      <c r="BN93" t="s">
        <v>544</v>
      </c>
      <c r="BO93" t="s">
        <v>1054</v>
      </c>
      <c r="BP93" t="s">
        <v>1086</v>
      </c>
      <c r="BQ93" s="84" t="s">
        <v>1054</v>
      </c>
    </row>
    <row r="94" spans="1:69" x14ac:dyDescent="0.25">
      <c r="A94" t="s">
        <v>1026</v>
      </c>
      <c r="B94" s="82" t="s">
        <v>547</v>
      </c>
      <c r="C94" s="85" t="s">
        <v>546</v>
      </c>
      <c r="D94" s="415">
        <v>57930291</v>
      </c>
      <c r="E94" s="415">
        <v>0</v>
      </c>
      <c r="F94" s="415">
        <v>57930291</v>
      </c>
      <c r="G94" s="415">
        <v>0</v>
      </c>
      <c r="H94" s="415">
        <v>0</v>
      </c>
      <c r="I94" s="415">
        <v>0</v>
      </c>
      <c r="J94" s="415">
        <v>-594545</v>
      </c>
      <c r="K94" s="415">
        <v>0</v>
      </c>
      <c r="L94" s="415">
        <v>-594545</v>
      </c>
      <c r="M94" s="415">
        <v>0</v>
      </c>
      <c r="N94" s="415">
        <v>0</v>
      </c>
      <c r="O94" s="415">
        <v>0</v>
      </c>
      <c r="P94" s="415">
        <v>-1209600</v>
      </c>
      <c r="Q94" s="415">
        <v>0</v>
      </c>
      <c r="R94" s="415">
        <v>-1209600</v>
      </c>
      <c r="S94" s="415">
        <v>282293</v>
      </c>
      <c r="T94" s="415">
        <v>0</v>
      </c>
      <c r="U94" s="415">
        <v>282293</v>
      </c>
      <c r="V94" s="415">
        <v>202854</v>
      </c>
      <c r="W94" s="415">
        <v>0</v>
      </c>
      <c r="X94" s="415">
        <v>202854</v>
      </c>
      <c r="Y94" s="415">
        <v>1234233</v>
      </c>
      <c r="Z94" s="415">
        <v>0</v>
      </c>
      <c r="AA94" s="415">
        <v>1234233</v>
      </c>
      <c r="AB94" s="415">
        <v>698317</v>
      </c>
      <c r="AC94" s="415">
        <v>0</v>
      </c>
      <c r="AD94" s="415">
        <v>698317</v>
      </c>
      <c r="AE94" s="415">
        <v>59138388</v>
      </c>
      <c r="AF94" s="415">
        <v>0</v>
      </c>
      <c r="AG94" s="415">
        <v>59138388</v>
      </c>
      <c r="AH94" s="415">
        <v>0</v>
      </c>
      <c r="AI94" s="415">
        <v>0</v>
      </c>
      <c r="AJ94" s="415">
        <v>0</v>
      </c>
      <c r="AK94" s="415">
        <v>0</v>
      </c>
      <c r="AL94" s="415">
        <v>0</v>
      </c>
      <c r="AM94" s="415">
        <v>0</v>
      </c>
      <c r="AN94" s="415">
        <v>0</v>
      </c>
      <c r="AO94" s="415">
        <v>0</v>
      </c>
      <c r="AP94" s="415">
        <v>0</v>
      </c>
      <c r="AQ94" s="415">
        <v>0</v>
      </c>
      <c r="AR94" s="415">
        <v>0</v>
      </c>
      <c r="AS94" s="415">
        <v>0</v>
      </c>
      <c r="AT94" s="415">
        <v>0</v>
      </c>
      <c r="AU94" s="415">
        <v>0</v>
      </c>
      <c r="AV94" s="415">
        <v>0</v>
      </c>
      <c r="AW94" s="415">
        <v>0</v>
      </c>
      <c r="AX94" s="415">
        <v>0</v>
      </c>
      <c r="AY94" s="415">
        <v>0</v>
      </c>
      <c r="AZ94" s="415">
        <v>0</v>
      </c>
      <c r="BA94" s="415">
        <v>0</v>
      </c>
      <c r="BB94" s="415">
        <v>0</v>
      </c>
      <c r="BC94" s="415">
        <v>0</v>
      </c>
      <c r="BD94" s="415">
        <v>0</v>
      </c>
      <c r="BE94" s="415">
        <v>0</v>
      </c>
      <c r="BF94" s="415">
        <v>0</v>
      </c>
      <c r="BG94" s="415">
        <v>0</v>
      </c>
      <c r="BH94" s="415">
        <v>0</v>
      </c>
      <c r="BI94" s="415">
        <v>0</v>
      </c>
      <c r="BJ94" s="415">
        <v>0</v>
      </c>
      <c r="BK94" s="415">
        <v>0</v>
      </c>
      <c r="BL94" s="415">
        <v>2838453</v>
      </c>
      <c r="BM94" s="415">
        <v>-949317</v>
      </c>
      <c r="BN94" t="s">
        <v>546</v>
      </c>
      <c r="BO94" t="s">
        <v>1074</v>
      </c>
      <c r="BP94" t="s">
        <v>1075</v>
      </c>
      <c r="BQ94" s="84" t="s">
        <v>1029</v>
      </c>
    </row>
    <row r="95" spans="1:69" x14ac:dyDescent="0.25">
      <c r="A95" t="s">
        <v>1026</v>
      </c>
      <c r="B95" s="82" t="s">
        <v>549</v>
      </c>
      <c r="C95" s="85" t="s">
        <v>548</v>
      </c>
      <c r="D95" s="415">
        <v>96056658</v>
      </c>
      <c r="E95" s="415">
        <v>413326</v>
      </c>
      <c r="F95" s="415">
        <v>96469984</v>
      </c>
      <c r="G95" s="415">
        <v>0</v>
      </c>
      <c r="H95" s="415">
        <v>0</v>
      </c>
      <c r="I95" s="415">
        <v>0</v>
      </c>
      <c r="J95" s="415">
        <v>-230763</v>
      </c>
      <c r="K95" s="415">
        <v>0</v>
      </c>
      <c r="L95" s="415">
        <v>-230763</v>
      </c>
      <c r="M95" s="415">
        <v>0</v>
      </c>
      <c r="N95" s="415">
        <v>0</v>
      </c>
      <c r="O95" s="415">
        <v>0</v>
      </c>
      <c r="P95" s="415">
        <v>-732625</v>
      </c>
      <c r="Q95" s="415">
        <v>0</v>
      </c>
      <c r="R95" s="415">
        <v>-732625</v>
      </c>
      <c r="S95" s="415">
        <v>3510015</v>
      </c>
      <c r="T95" s="415">
        <v>0</v>
      </c>
      <c r="U95" s="415">
        <v>3510015</v>
      </c>
      <c r="V95" s="415">
        <v>580947</v>
      </c>
      <c r="W95" s="415">
        <v>0</v>
      </c>
      <c r="X95" s="415">
        <v>580947</v>
      </c>
      <c r="Y95" s="415">
        <v>-1709947</v>
      </c>
      <c r="Z95" s="415">
        <v>0</v>
      </c>
      <c r="AA95" s="415">
        <v>-1709947</v>
      </c>
      <c r="AB95" s="415">
        <v>-2589891</v>
      </c>
      <c r="AC95" s="415">
        <v>0</v>
      </c>
      <c r="AD95" s="415">
        <v>-2589891</v>
      </c>
      <c r="AE95" s="415">
        <v>95115157</v>
      </c>
      <c r="AF95" s="415">
        <v>413326</v>
      </c>
      <c r="AG95" s="415">
        <v>95528483</v>
      </c>
      <c r="AH95" s="415">
        <v>413326</v>
      </c>
      <c r="AI95" s="415">
        <v>413326</v>
      </c>
      <c r="AJ95" s="415">
        <v>1659881</v>
      </c>
      <c r="AK95" s="415">
        <v>0</v>
      </c>
      <c r="AL95" s="415">
        <v>1659881</v>
      </c>
      <c r="AM95" s="415">
        <v>0</v>
      </c>
      <c r="AN95" s="415">
        <v>0</v>
      </c>
      <c r="AO95" s="415">
        <v>0</v>
      </c>
      <c r="AP95" s="415">
        <v>1236</v>
      </c>
      <c r="AQ95" s="415">
        <v>1236</v>
      </c>
      <c r="AR95" s="415">
        <v>45140</v>
      </c>
      <c r="AS95" s="415">
        <v>45140</v>
      </c>
      <c r="AT95" s="415">
        <v>369422</v>
      </c>
      <c r="AU95" s="415">
        <v>0</v>
      </c>
      <c r="AV95" s="415">
        <v>0</v>
      </c>
      <c r="AW95" s="415">
        <v>0</v>
      </c>
      <c r="AX95" s="415">
        <v>0</v>
      </c>
      <c r="AY95" s="415">
        <v>125292</v>
      </c>
      <c r="AZ95" s="415">
        <v>125292</v>
      </c>
      <c r="BA95" s="415">
        <v>0</v>
      </c>
      <c r="BB95" s="415">
        <v>0</v>
      </c>
      <c r="BC95" s="415">
        <v>0</v>
      </c>
      <c r="BD95" s="415">
        <v>0</v>
      </c>
      <c r="BE95" s="415">
        <v>0</v>
      </c>
      <c r="BF95" s="415">
        <v>0</v>
      </c>
      <c r="BG95" s="415">
        <v>0</v>
      </c>
      <c r="BH95" s="415">
        <v>0</v>
      </c>
      <c r="BI95" s="415">
        <v>0</v>
      </c>
      <c r="BJ95" s="415">
        <v>125292</v>
      </c>
      <c r="BK95" s="415">
        <v>125292</v>
      </c>
      <c r="BL95" s="415">
        <v>4258416</v>
      </c>
      <c r="BM95" s="415">
        <v>-1808866</v>
      </c>
      <c r="BN95" t="s">
        <v>548</v>
      </c>
      <c r="BO95" t="s">
        <v>1040</v>
      </c>
      <c r="BP95" t="s">
        <v>1043</v>
      </c>
      <c r="BQ95" s="84" t="s">
        <v>1029</v>
      </c>
    </row>
    <row r="96" spans="1:69" x14ac:dyDescent="0.25">
      <c r="A96" t="s">
        <v>1037</v>
      </c>
      <c r="B96" s="82" t="s">
        <v>551</v>
      </c>
      <c r="C96" s="85" t="s">
        <v>550</v>
      </c>
      <c r="D96" s="415">
        <v>36271644</v>
      </c>
      <c r="E96" s="415">
        <v>0</v>
      </c>
      <c r="F96" s="415">
        <v>36271644</v>
      </c>
      <c r="G96" s="415">
        <v>0</v>
      </c>
      <c r="H96" s="415">
        <v>0</v>
      </c>
      <c r="I96" s="415">
        <v>0</v>
      </c>
      <c r="J96" s="415">
        <v>-675351</v>
      </c>
      <c r="K96" s="415">
        <v>0</v>
      </c>
      <c r="L96" s="415">
        <v>-675351</v>
      </c>
      <c r="M96" s="415">
        <v>0</v>
      </c>
      <c r="N96" s="415">
        <v>0</v>
      </c>
      <c r="O96" s="415">
        <v>0</v>
      </c>
      <c r="P96" s="415">
        <v>-936872</v>
      </c>
      <c r="Q96" s="415">
        <v>0</v>
      </c>
      <c r="R96" s="415">
        <v>-936872</v>
      </c>
      <c r="S96" s="415">
        <v>0</v>
      </c>
      <c r="T96" s="415">
        <v>0</v>
      </c>
      <c r="U96" s="415">
        <v>0</v>
      </c>
      <c r="V96" s="415">
        <v>0</v>
      </c>
      <c r="W96" s="415">
        <v>0</v>
      </c>
      <c r="X96" s="415">
        <v>0</v>
      </c>
      <c r="Y96" s="415">
        <v>-895659</v>
      </c>
      <c r="Z96" s="415">
        <v>0</v>
      </c>
      <c r="AA96" s="415">
        <v>-895659</v>
      </c>
      <c r="AB96" s="415">
        <v>531855</v>
      </c>
      <c r="AC96" s="415">
        <v>0</v>
      </c>
      <c r="AD96" s="415">
        <v>531855</v>
      </c>
      <c r="AE96" s="415">
        <v>34970968</v>
      </c>
      <c r="AF96" s="415">
        <v>0</v>
      </c>
      <c r="AG96" s="415">
        <v>34970968</v>
      </c>
      <c r="AH96" s="415">
        <v>0</v>
      </c>
      <c r="AI96" s="415">
        <v>0</v>
      </c>
      <c r="AJ96" s="415">
        <v>0</v>
      </c>
      <c r="AK96" s="415">
        <v>0</v>
      </c>
      <c r="AL96" s="415">
        <v>0</v>
      </c>
      <c r="AM96" s="415">
        <v>0</v>
      </c>
      <c r="AN96" s="415">
        <v>0</v>
      </c>
      <c r="AO96" s="415">
        <v>0</v>
      </c>
      <c r="AP96" s="415">
        <v>0</v>
      </c>
      <c r="AQ96" s="415">
        <v>0</v>
      </c>
      <c r="AR96" s="415">
        <v>0</v>
      </c>
      <c r="AS96" s="415">
        <v>0</v>
      </c>
      <c r="AT96" s="415">
        <v>0</v>
      </c>
      <c r="AU96" s="415">
        <v>0</v>
      </c>
      <c r="AV96" s="415">
        <v>0</v>
      </c>
      <c r="AW96" s="415">
        <v>0</v>
      </c>
      <c r="AX96" s="415">
        <v>0</v>
      </c>
      <c r="AY96" s="415">
        <v>0</v>
      </c>
      <c r="AZ96" s="415">
        <v>0</v>
      </c>
      <c r="BA96" s="415">
        <v>0</v>
      </c>
      <c r="BB96" s="415">
        <v>0</v>
      </c>
      <c r="BC96" s="415">
        <v>0</v>
      </c>
      <c r="BD96" s="415">
        <v>0</v>
      </c>
      <c r="BE96" s="415">
        <v>0</v>
      </c>
      <c r="BF96" s="415">
        <v>0</v>
      </c>
      <c r="BG96" s="415">
        <v>0</v>
      </c>
      <c r="BH96" s="415">
        <v>0</v>
      </c>
      <c r="BI96" s="415">
        <v>0</v>
      </c>
      <c r="BJ96" s="415">
        <v>0</v>
      </c>
      <c r="BK96" s="415">
        <v>0</v>
      </c>
      <c r="BL96" s="415">
        <v>2566405</v>
      </c>
      <c r="BM96" s="415">
        <v>-591734</v>
      </c>
      <c r="BN96" t="s">
        <v>550</v>
      </c>
      <c r="BO96" t="s">
        <v>1087</v>
      </c>
      <c r="BP96" t="s">
        <v>1066</v>
      </c>
      <c r="BQ96" s="84" t="s">
        <v>1029</v>
      </c>
    </row>
    <row r="97" spans="1:69" x14ac:dyDescent="0.25">
      <c r="A97" t="s">
        <v>1026</v>
      </c>
      <c r="B97" s="82" t="s">
        <v>553</v>
      </c>
      <c r="C97" s="85" t="s">
        <v>552</v>
      </c>
      <c r="D97" s="415">
        <v>60877843</v>
      </c>
      <c r="E97" s="415">
        <v>0</v>
      </c>
      <c r="F97" s="415">
        <v>60877843</v>
      </c>
      <c r="G97" s="415">
        <v>0</v>
      </c>
      <c r="H97" s="415">
        <v>0</v>
      </c>
      <c r="I97" s="415">
        <v>0</v>
      </c>
      <c r="J97" s="415">
        <v>-167027</v>
      </c>
      <c r="K97" s="415">
        <v>0</v>
      </c>
      <c r="L97" s="415">
        <v>-167027</v>
      </c>
      <c r="M97" s="415">
        <v>0</v>
      </c>
      <c r="N97" s="415">
        <v>0</v>
      </c>
      <c r="O97" s="415">
        <v>0</v>
      </c>
      <c r="P97" s="415">
        <v>-331426</v>
      </c>
      <c r="Q97" s="415">
        <v>0</v>
      </c>
      <c r="R97" s="415">
        <v>-331426</v>
      </c>
      <c r="S97" s="415">
        <v>57101</v>
      </c>
      <c r="T97" s="415">
        <v>0</v>
      </c>
      <c r="U97" s="415">
        <v>57101</v>
      </c>
      <c r="V97" s="415">
        <v>461163</v>
      </c>
      <c r="W97" s="415">
        <v>0</v>
      </c>
      <c r="X97" s="415">
        <v>461163</v>
      </c>
      <c r="Y97" s="415">
        <v>105768</v>
      </c>
      <c r="Z97" s="415">
        <v>0</v>
      </c>
      <c r="AA97" s="415">
        <v>105768</v>
      </c>
      <c r="AB97" s="415">
        <v>951917</v>
      </c>
      <c r="AC97" s="415">
        <v>0</v>
      </c>
      <c r="AD97" s="415">
        <v>951917</v>
      </c>
      <c r="AE97" s="415">
        <v>62122366</v>
      </c>
      <c r="AF97" s="415">
        <v>0</v>
      </c>
      <c r="AG97" s="415">
        <v>62122366</v>
      </c>
      <c r="AH97" s="415">
        <v>0</v>
      </c>
      <c r="AI97" s="415">
        <v>0</v>
      </c>
      <c r="AJ97" s="415">
        <v>0</v>
      </c>
      <c r="AK97" s="415">
        <v>0</v>
      </c>
      <c r="AL97" s="415">
        <v>0</v>
      </c>
      <c r="AM97" s="415">
        <v>0</v>
      </c>
      <c r="AN97" s="415">
        <v>0</v>
      </c>
      <c r="AO97" s="415">
        <v>0</v>
      </c>
      <c r="AP97" s="415">
        <v>0</v>
      </c>
      <c r="AQ97" s="415">
        <v>0</v>
      </c>
      <c r="AR97" s="415">
        <v>0</v>
      </c>
      <c r="AS97" s="415">
        <v>0</v>
      </c>
      <c r="AT97" s="415">
        <v>0</v>
      </c>
      <c r="AU97" s="415">
        <v>0</v>
      </c>
      <c r="AV97" s="415">
        <v>0</v>
      </c>
      <c r="AW97" s="415">
        <v>0</v>
      </c>
      <c r="AX97" s="415">
        <v>0</v>
      </c>
      <c r="AY97" s="415">
        <v>0</v>
      </c>
      <c r="AZ97" s="415">
        <v>0</v>
      </c>
      <c r="BA97" s="415">
        <v>0</v>
      </c>
      <c r="BB97" s="415">
        <v>0</v>
      </c>
      <c r="BC97" s="415">
        <v>0</v>
      </c>
      <c r="BD97" s="415">
        <v>0</v>
      </c>
      <c r="BE97" s="415">
        <v>0</v>
      </c>
      <c r="BF97" s="415">
        <v>0</v>
      </c>
      <c r="BG97" s="415">
        <v>0</v>
      </c>
      <c r="BH97" s="415">
        <v>0</v>
      </c>
      <c r="BI97" s="415">
        <v>0</v>
      </c>
      <c r="BJ97" s="415">
        <v>0</v>
      </c>
      <c r="BK97" s="415">
        <v>0</v>
      </c>
      <c r="BL97" s="415">
        <v>1318383</v>
      </c>
      <c r="BM97" s="415">
        <v>-175041</v>
      </c>
      <c r="BN97" t="s">
        <v>552</v>
      </c>
      <c r="BO97" t="s">
        <v>1050</v>
      </c>
      <c r="BP97" t="s">
        <v>1051</v>
      </c>
      <c r="BQ97" s="84" t="s">
        <v>1029</v>
      </c>
    </row>
    <row r="98" spans="1:69" x14ac:dyDescent="0.25">
      <c r="A98" t="s">
        <v>1026</v>
      </c>
      <c r="B98" s="82" t="s">
        <v>555</v>
      </c>
      <c r="C98" s="85" t="s">
        <v>554</v>
      </c>
      <c r="D98" s="415">
        <v>21684609</v>
      </c>
      <c r="E98" s="415">
        <v>0</v>
      </c>
      <c r="F98" s="415">
        <v>21684609</v>
      </c>
      <c r="G98" s="415">
        <v>0</v>
      </c>
      <c r="H98" s="415">
        <v>0</v>
      </c>
      <c r="I98" s="415">
        <v>0</v>
      </c>
      <c r="J98" s="415">
        <v>-12148</v>
      </c>
      <c r="K98" s="415">
        <v>0</v>
      </c>
      <c r="L98" s="415">
        <v>-12148</v>
      </c>
      <c r="M98" s="415">
        <v>0</v>
      </c>
      <c r="N98" s="415">
        <v>0</v>
      </c>
      <c r="O98" s="415">
        <v>0</v>
      </c>
      <c r="P98" s="415">
        <v>31325</v>
      </c>
      <c r="Q98" s="415">
        <v>0</v>
      </c>
      <c r="R98" s="415">
        <v>31325</v>
      </c>
      <c r="S98" s="415">
        <v>54831</v>
      </c>
      <c r="T98" s="415">
        <v>0</v>
      </c>
      <c r="U98" s="415">
        <v>54831</v>
      </c>
      <c r="V98" s="415">
        <v>332008</v>
      </c>
      <c r="W98" s="415">
        <v>0</v>
      </c>
      <c r="X98" s="415">
        <v>332008</v>
      </c>
      <c r="Y98" s="415">
        <v>5620</v>
      </c>
      <c r="Z98" s="415">
        <v>0</v>
      </c>
      <c r="AA98" s="415">
        <v>5620</v>
      </c>
      <c r="AB98" s="415">
        <v>-356453</v>
      </c>
      <c r="AC98" s="415">
        <v>0</v>
      </c>
      <c r="AD98" s="415">
        <v>-356453</v>
      </c>
      <c r="AE98" s="415">
        <v>21751940</v>
      </c>
      <c r="AF98" s="415">
        <v>0</v>
      </c>
      <c r="AG98" s="415">
        <v>21751940</v>
      </c>
      <c r="AH98" s="415">
        <v>0</v>
      </c>
      <c r="AI98" s="415">
        <v>0</v>
      </c>
      <c r="AJ98" s="415">
        <v>13493</v>
      </c>
      <c r="AK98" s="415">
        <v>0</v>
      </c>
      <c r="AL98" s="415">
        <v>13493</v>
      </c>
      <c r="AM98" s="415">
        <v>0</v>
      </c>
      <c r="AN98" s="415">
        <v>0</v>
      </c>
      <c r="AO98" s="415">
        <v>0</v>
      </c>
      <c r="AP98" s="415">
        <v>0</v>
      </c>
      <c r="AQ98" s="415">
        <v>0</v>
      </c>
      <c r="AR98" s="415">
        <v>0</v>
      </c>
      <c r="AS98" s="415">
        <v>0</v>
      </c>
      <c r="AT98" s="415">
        <v>0</v>
      </c>
      <c r="AU98" s="415">
        <v>0</v>
      </c>
      <c r="AV98" s="415">
        <v>0</v>
      </c>
      <c r="AW98" s="415">
        <v>0</v>
      </c>
      <c r="AX98" s="415">
        <v>0</v>
      </c>
      <c r="AY98" s="415">
        <v>0</v>
      </c>
      <c r="AZ98" s="415">
        <v>0</v>
      </c>
      <c r="BA98" s="415">
        <v>0</v>
      </c>
      <c r="BB98" s="415">
        <v>0</v>
      </c>
      <c r="BC98" s="415">
        <v>0</v>
      </c>
      <c r="BD98" s="415">
        <v>0</v>
      </c>
      <c r="BE98" s="415">
        <v>0</v>
      </c>
      <c r="BF98" s="415">
        <v>0</v>
      </c>
      <c r="BG98" s="415">
        <v>0</v>
      </c>
      <c r="BH98" s="415">
        <v>0</v>
      </c>
      <c r="BI98" s="415">
        <v>0</v>
      </c>
      <c r="BJ98" s="415">
        <v>0</v>
      </c>
      <c r="BK98" s="415">
        <v>0</v>
      </c>
      <c r="BL98" s="415">
        <v>782899</v>
      </c>
      <c r="BM98" s="415">
        <v>-79103</v>
      </c>
      <c r="BN98" t="s">
        <v>554</v>
      </c>
      <c r="BO98" t="s">
        <v>1030</v>
      </c>
      <c r="BP98" t="s">
        <v>1028</v>
      </c>
      <c r="BQ98" s="84" t="s">
        <v>1029</v>
      </c>
    </row>
    <row r="99" spans="1:69" x14ac:dyDescent="0.25">
      <c r="A99" t="s">
        <v>1026</v>
      </c>
      <c r="B99" s="82" t="s">
        <v>557</v>
      </c>
      <c r="C99" s="85" t="s">
        <v>556</v>
      </c>
      <c r="D99" s="415">
        <v>64286863</v>
      </c>
      <c r="E99" s="415">
        <v>0</v>
      </c>
      <c r="F99" s="415">
        <v>64286863</v>
      </c>
      <c r="G99" s="415">
        <v>0</v>
      </c>
      <c r="H99" s="415">
        <v>0</v>
      </c>
      <c r="I99" s="415">
        <v>0</v>
      </c>
      <c r="J99" s="415">
        <v>-284843</v>
      </c>
      <c r="K99" s="415">
        <v>0</v>
      </c>
      <c r="L99" s="415">
        <v>-284843</v>
      </c>
      <c r="M99" s="415">
        <v>0</v>
      </c>
      <c r="N99" s="415">
        <v>0</v>
      </c>
      <c r="O99" s="415">
        <v>0</v>
      </c>
      <c r="P99" s="415">
        <v>-374843</v>
      </c>
      <c r="Q99" s="415">
        <v>0</v>
      </c>
      <c r="R99" s="415">
        <v>-374843</v>
      </c>
      <c r="S99" s="415">
        <v>387691</v>
      </c>
      <c r="T99" s="415">
        <v>0</v>
      </c>
      <c r="U99" s="415">
        <v>387691</v>
      </c>
      <c r="V99" s="415">
        <v>420393</v>
      </c>
      <c r="W99" s="415">
        <v>0</v>
      </c>
      <c r="X99" s="415">
        <v>420393</v>
      </c>
      <c r="Y99" s="415">
        <v>2014141</v>
      </c>
      <c r="Z99" s="415">
        <v>0</v>
      </c>
      <c r="AA99" s="415">
        <v>2014141</v>
      </c>
      <c r="AB99" s="415">
        <v>-1765769</v>
      </c>
      <c r="AC99" s="415">
        <v>0</v>
      </c>
      <c r="AD99" s="415">
        <v>-1765769</v>
      </c>
      <c r="AE99" s="415">
        <v>64968476</v>
      </c>
      <c r="AF99" s="415">
        <v>0</v>
      </c>
      <c r="AG99" s="415">
        <v>64968476</v>
      </c>
      <c r="AH99" s="415">
        <v>0</v>
      </c>
      <c r="AI99" s="415">
        <v>0</v>
      </c>
      <c r="AJ99" s="415">
        <v>16156</v>
      </c>
      <c r="AK99" s="415">
        <v>0</v>
      </c>
      <c r="AL99" s="415">
        <v>16156</v>
      </c>
      <c r="AM99" s="415">
        <v>0</v>
      </c>
      <c r="AN99" s="415">
        <v>0</v>
      </c>
      <c r="AO99" s="415">
        <v>0</v>
      </c>
      <c r="AP99" s="415">
        <v>0</v>
      </c>
      <c r="AQ99" s="415">
        <v>0</v>
      </c>
      <c r="AR99" s="415">
        <v>0</v>
      </c>
      <c r="AS99" s="415">
        <v>0</v>
      </c>
      <c r="AT99" s="415">
        <v>0</v>
      </c>
      <c r="AU99" s="415">
        <v>0</v>
      </c>
      <c r="AV99" s="415">
        <v>0</v>
      </c>
      <c r="AW99" s="415">
        <v>0</v>
      </c>
      <c r="AX99" s="415">
        <v>0</v>
      </c>
      <c r="AY99" s="415">
        <v>0</v>
      </c>
      <c r="AZ99" s="415">
        <v>0</v>
      </c>
      <c r="BA99" s="415">
        <v>0</v>
      </c>
      <c r="BB99" s="415">
        <v>0</v>
      </c>
      <c r="BC99" s="415">
        <v>0</v>
      </c>
      <c r="BD99" s="415">
        <v>0</v>
      </c>
      <c r="BE99" s="415">
        <v>0</v>
      </c>
      <c r="BF99" s="415">
        <v>0</v>
      </c>
      <c r="BG99" s="415">
        <v>0</v>
      </c>
      <c r="BH99" s="415">
        <v>0</v>
      </c>
      <c r="BI99" s="415">
        <v>0</v>
      </c>
      <c r="BJ99" s="415">
        <v>0</v>
      </c>
      <c r="BK99" s="415">
        <v>0</v>
      </c>
      <c r="BL99" s="415">
        <v>1230447</v>
      </c>
      <c r="BM99" s="415">
        <v>-946576</v>
      </c>
      <c r="BN99" t="s">
        <v>556</v>
      </c>
      <c r="BO99" t="s">
        <v>1088</v>
      </c>
      <c r="BP99" t="s">
        <v>1028</v>
      </c>
      <c r="BQ99" s="84" t="s">
        <v>1029</v>
      </c>
    </row>
    <row r="100" spans="1:69" x14ac:dyDescent="0.25">
      <c r="A100" t="s">
        <v>1037</v>
      </c>
      <c r="B100" s="82" t="s">
        <v>559</v>
      </c>
      <c r="C100" s="85" t="s">
        <v>558</v>
      </c>
      <c r="D100" s="415">
        <v>112868515</v>
      </c>
      <c r="E100" s="415">
        <v>0</v>
      </c>
      <c r="F100" s="415">
        <v>112868515</v>
      </c>
      <c r="G100" s="415">
        <v>0</v>
      </c>
      <c r="H100" s="415">
        <v>0</v>
      </c>
      <c r="I100" s="415">
        <v>0</v>
      </c>
      <c r="J100" s="415">
        <v>-111670</v>
      </c>
      <c r="K100" s="415">
        <v>0</v>
      </c>
      <c r="L100" s="415">
        <v>-111670</v>
      </c>
      <c r="M100" s="415">
        <v>0</v>
      </c>
      <c r="N100" s="415">
        <v>0</v>
      </c>
      <c r="O100" s="415">
        <v>0</v>
      </c>
      <c r="P100" s="415">
        <v>99412</v>
      </c>
      <c r="Q100" s="415">
        <v>0</v>
      </c>
      <c r="R100" s="415">
        <v>99412</v>
      </c>
      <c r="S100" s="415">
        <v>0</v>
      </c>
      <c r="T100" s="415">
        <v>0</v>
      </c>
      <c r="U100" s="415">
        <v>0</v>
      </c>
      <c r="V100" s="415">
        <v>0</v>
      </c>
      <c r="W100" s="415">
        <v>0</v>
      </c>
      <c r="X100" s="415">
        <v>0</v>
      </c>
      <c r="Y100" s="415">
        <v>0</v>
      </c>
      <c r="Z100" s="415">
        <v>0</v>
      </c>
      <c r="AA100" s="415">
        <v>0</v>
      </c>
      <c r="AB100" s="415">
        <v>3116727</v>
      </c>
      <c r="AC100" s="415">
        <v>0</v>
      </c>
      <c r="AD100" s="415">
        <v>3116727</v>
      </c>
      <c r="AE100" s="415">
        <v>116084654</v>
      </c>
      <c r="AF100" s="415">
        <v>0</v>
      </c>
      <c r="AG100" s="415">
        <v>116084654</v>
      </c>
      <c r="AH100" s="415">
        <v>0</v>
      </c>
      <c r="AI100" s="415">
        <v>0</v>
      </c>
      <c r="AJ100" s="415">
        <v>0</v>
      </c>
      <c r="AK100" s="415">
        <v>0</v>
      </c>
      <c r="AL100" s="415">
        <v>0</v>
      </c>
      <c r="AM100" s="415">
        <v>0</v>
      </c>
      <c r="AN100" s="415">
        <v>0</v>
      </c>
      <c r="AO100" s="415">
        <v>0</v>
      </c>
      <c r="AP100" s="415">
        <v>0</v>
      </c>
      <c r="AQ100" s="415">
        <v>0</v>
      </c>
      <c r="AR100" s="415">
        <v>0</v>
      </c>
      <c r="AS100" s="415">
        <v>0</v>
      </c>
      <c r="AT100" s="415">
        <v>0</v>
      </c>
      <c r="AU100" s="415">
        <v>0</v>
      </c>
      <c r="AV100" s="415">
        <v>0</v>
      </c>
      <c r="AW100" s="415">
        <v>0</v>
      </c>
      <c r="AX100" s="415">
        <v>0</v>
      </c>
      <c r="AY100" s="415">
        <v>0</v>
      </c>
      <c r="AZ100" s="415">
        <v>0</v>
      </c>
      <c r="BA100" s="415">
        <v>0</v>
      </c>
      <c r="BB100" s="415">
        <v>0</v>
      </c>
      <c r="BC100" s="415">
        <v>0</v>
      </c>
      <c r="BD100" s="415">
        <v>0</v>
      </c>
      <c r="BE100" s="415">
        <v>0</v>
      </c>
      <c r="BF100" s="415">
        <v>0</v>
      </c>
      <c r="BG100" s="415">
        <v>0</v>
      </c>
      <c r="BH100" s="415">
        <v>0</v>
      </c>
      <c r="BI100" s="415">
        <v>0</v>
      </c>
      <c r="BJ100" s="415">
        <v>0</v>
      </c>
      <c r="BK100" s="415">
        <v>0</v>
      </c>
      <c r="BL100" s="415">
        <v>8794907</v>
      </c>
      <c r="BM100" s="415">
        <v>-4244227</v>
      </c>
      <c r="BN100" t="s">
        <v>558</v>
      </c>
      <c r="BO100" t="s">
        <v>1042</v>
      </c>
      <c r="BP100" t="s">
        <v>1043</v>
      </c>
      <c r="BQ100" s="84" t="s">
        <v>1044</v>
      </c>
    </row>
    <row r="101" spans="1:69" x14ac:dyDescent="0.25">
      <c r="A101" t="s">
        <v>1026</v>
      </c>
      <c r="B101" s="82" t="s">
        <v>561</v>
      </c>
      <c r="C101" s="85" t="s">
        <v>560</v>
      </c>
      <c r="D101" s="415">
        <v>34551600</v>
      </c>
      <c r="E101" s="415">
        <v>0</v>
      </c>
      <c r="F101" s="415">
        <v>34551600</v>
      </c>
      <c r="G101" s="415">
        <v>0</v>
      </c>
      <c r="H101" s="415">
        <v>0</v>
      </c>
      <c r="I101" s="415">
        <v>0</v>
      </c>
      <c r="J101" s="415">
        <v>-105789</v>
      </c>
      <c r="K101" s="415">
        <v>0</v>
      </c>
      <c r="L101" s="415">
        <v>-105789</v>
      </c>
      <c r="M101" s="415">
        <v>0</v>
      </c>
      <c r="N101" s="415">
        <v>0</v>
      </c>
      <c r="O101" s="415">
        <v>0</v>
      </c>
      <c r="P101" s="415">
        <v>-707563</v>
      </c>
      <c r="Q101" s="415">
        <v>0</v>
      </c>
      <c r="R101" s="415">
        <v>-707563</v>
      </c>
      <c r="S101" s="415">
        <v>1302874</v>
      </c>
      <c r="T101" s="415">
        <v>0</v>
      </c>
      <c r="U101" s="415">
        <v>1302874</v>
      </c>
      <c r="V101" s="415">
        <v>174778</v>
      </c>
      <c r="W101" s="415">
        <v>0</v>
      </c>
      <c r="X101" s="415">
        <v>174778</v>
      </c>
      <c r="Y101" s="415">
        <v>-1503562</v>
      </c>
      <c r="Z101" s="415">
        <v>0</v>
      </c>
      <c r="AA101" s="415">
        <v>-1503562</v>
      </c>
      <c r="AB101" s="415">
        <v>-2198389</v>
      </c>
      <c r="AC101" s="415">
        <v>0</v>
      </c>
      <c r="AD101" s="415">
        <v>-2198389</v>
      </c>
      <c r="AE101" s="415">
        <v>31619738</v>
      </c>
      <c r="AF101" s="415">
        <v>0</v>
      </c>
      <c r="AG101" s="415">
        <v>31619738</v>
      </c>
      <c r="AH101" s="415">
        <v>0</v>
      </c>
      <c r="AI101" s="415">
        <v>0</v>
      </c>
      <c r="AJ101" s="415">
        <v>0</v>
      </c>
      <c r="AK101" s="415">
        <v>0</v>
      </c>
      <c r="AL101" s="415">
        <v>0</v>
      </c>
      <c r="AM101" s="415">
        <v>0</v>
      </c>
      <c r="AN101" s="415">
        <v>0</v>
      </c>
      <c r="AO101" s="415">
        <v>0</v>
      </c>
      <c r="AP101" s="415">
        <v>0</v>
      </c>
      <c r="AQ101" s="415">
        <v>0</v>
      </c>
      <c r="AR101" s="415">
        <v>0</v>
      </c>
      <c r="AS101" s="415">
        <v>0</v>
      </c>
      <c r="AT101" s="415">
        <v>0</v>
      </c>
      <c r="AU101" s="415">
        <v>0</v>
      </c>
      <c r="AV101" s="415">
        <v>0</v>
      </c>
      <c r="AW101" s="415">
        <v>0</v>
      </c>
      <c r="AX101" s="415">
        <v>0</v>
      </c>
      <c r="AY101" s="415">
        <v>0</v>
      </c>
      <c r="AZ101" s="415">
        <v>0</v>
      </c>
      <c r="BA101" s="415">
        <v>0</v>
      </c>
      <c r="BB101" s="415">
        <v>0</v>
      </c>
      <c r="BC101" s="415">
        <v>0</v>
      </c>
      <c r="BD101" s="415">
        <v>0</v>
      </c>
      <c r="BE101" s="415">
        <v>0</v>
      </c>
      <c r="BF101" s="415">
        <v>0</v>
      </c>
      <c r="BG101" s="415">
        <v>0</v>
      </c>
      <c r="BH101" s="415">
        <v>0</v>
      </c>
      <c r="BI101" s="415">
        <v>0</v>
      </c>
      <c r="BJ101" s="415">
        <v>0</v>
      </c>
      <c r="BK101" s="415">
        <v>0</v>
      </c>
      <c r="BL101" s="415">
        <v>2056370</v>
      </c>
      <c r="BM101" s="415">
        <v>-937625</v>
      </c>
      <c r="BN101" t="s">
        <v>560</v>
      </c>
      <c r="BO101" t="s">
        <v>1048</v>
      </c>
      <c r="BP101" t="s">
        <v>1049</v>
      </c>
      <c r="BQ101" s="84" t="s">
        <v>1029</v>
      </c>
    </row>
    <row r="102" spans="1:69" x14ac:dyDescent="0.25">
      <c r="A102" t="s">
        <v>1026</v>
      </c>
      <c r="B102" s="82" t="s">
        <v>563</v>
      </c>
      <c r="C102" s="85" t="s">
        <v>562</v>
      </c>
      <c r="D102" s="415">
        <v>24886970</v>
      </c>
      <c r="E102" s="415">
        <v>0</v>
      </c>
      <c r="F102" s="415">
        <v>24886970</v>
      </c>
      <c r="G102" s="415">
        <v>0</v>
      </c>
      <c r="H102" s="415">
        <v>0</v>
      </c>
      <c r="I102" s="415">
        <v>0</v>
      </c>
      <c r="J102" s="415">
        <v>-318062</v>
      </c>
      <c r="K102" s="415">
        <v>0</v>
      </c>
      <c r="L102" s="415">
        <v>-318062</v>
      </c>
      <c r="M102" s="415">
        <v>0</v>
      </c>
      <c r="N102" s="415">
        <v>0</v>
      </c>
      <c r="O102" s="415">
        <v>0</v>
      </c>
      <c r="P102" s="415">
        <v>-273316</v>
      </c>
      <c r="Q102" s="415">
        <v>0</v>
      </c>
      <c r="R102" s="415">
        <v>-273316</v>
      </c>
      <c r="S102" s="415">
        <v>0</v>
      </c>
      <c r="T102" s="415">
        <v>0</v>
      </c>
      <c r="U102" s="415">
        <v>0</v>
      </c>
      <c r="V102" s="415">
        <v>0</v>
      </c>
      <c r="W102" s="415">
        <v>0</v>
      </c>
      <c r="X102" s="415">
        <v>0</v>
      </c>
      <c r="Y102" s="415">
        <v>-216271</v>
      </c>
      <c r="Z102" s="415">
        <v>0</v>
      </c>
      <c r="AA102" s="415">
        <v>-216271</v>
      </c>
      <c r="AB102" s="415">
        <v>-86289</v>
      </c>
      <c r="AC102" s="415">
        <v>0</v>
      </c>
      <c r="AD102" s="415">
        <v>-86289</v>
      </c>
      <c r="AE102" s="415">
        <v>24311094</v>
      </c>
      <c r="AF102" s="415">
        <v>0</v>
      </c>
      <c r="AG102" s="415">
        <v>24311094</v>
      </c>
      <c r="AH102" s="415">
        <v>0</v>
      </c>
      <c r="AI102" s="415">
        <v>0</v>
      </c>
      <c r="AJ102" s="415">
        <v>0</v>
      </c>
      <c r="AK102" s="415">
        <v>0</v>
      </c>
      <c r="AL102" s="415">
        <v>0</v>
      </c>
      <c r="AM102" s="415">
        <v>0</v>
      </c>
      <c r="AN102" s="415">
        <v>0</v>
      </c>
      <c r="AO102" s="415">
        <v>0</v>
      </c>
      <c r="AP102" s="415">
        <v>0</v>
      </c>
      <c r="AQ102" s="415">
        <v>0</v>
      </c>
      <c r="AR102" s="415">
        <v>0</v>
      </c>
      <c r="AS102" s="415">
        <v>0</v>
      </c>
      <c r="AT102" s="415">
        <v>0</v>
      </c>
      <c r="AU102" s="415">
        <v>0</v>
      </c>
      <c r="AV102" s="415">
        <v>0</v>
      </c>
      <c r="AW102" s="415">
        <v>0</v>
      </c>
      <c r="AX102" s="415">
        <v>0</v>
      </c>
      <c r="AY102" s="415">
        <v>0</v>
      </c>
      <c r="AZ102" s="415">
        <v>0</v>
      </c>
      <c r="BA102" s="415">
        <v>0</v>
      </c>
      <c r="BB102" s="415">
        <v>0</v>
      </c>
      <c r="BC102" s="415">
        <v>0</v>
      </c>
      <c r="BD102" s="415">
        <v>0</v>
      </c>
      <c r="BE102" s="415">
        <v>0</v>
      </c>
      <c r="BF102" s="415">
        <v>0</v>
      </c>
      <c r="BG102" s="415">
        <v>0</v>
      </c>
      <c r="BH102" s="415">
        <v>0</v>
      </c>
      <c r="BI102" s="415">
        <v>0</v>
      </c>
      <c r="BJ102" s="415">
        <v>0</v>
      </c>
      <c r="BK102" s="415">
        <v>0</v>
      </c>
      <c r="BL102" s="415">
        <v>94142</v>
      </c>
      <c r="BM102" s="415">
        <v>-108638</v>
      </c>
      <c r="BN102" t="s">
        <v>562</v>
      </c>
      <c r="BO102" t="s">
        <v>1088</v>
      </c>
      <c r="BP102" t="s">
        <v>1028</v>
      </c>
      <c r="BQ102" s="84" t="s">
        <v>1029</v>
      </c>
    </row>
    <row r="103" spans="1:69" x14ac:dyDescent="0.25">
      <c r="A103" t="s">
        <v>1026</v>
      </c>
      <c r="B103" s="82" t="s">
        <v>565</v>
      </c>
      <c r="C103" s="85" t="s">
        <v>564</v>
      </c>
      <c r="D103" s="415">
        <v>24793376</v>
      </c>
      <c r="E103" s="415">
        <v>0</v>
      </c>
      <c r="F103" s="415">
        <v>24793376</v>
      </c>
      <c r="G103" s="415">
        <v>0</v>
      </c>
      <c r="H103" s="415">
        <v>0</v>
      </c>
      <c r="I103" s="415">
        <v>0</v>
      </c>
      <c r="J103" s="415">
        <v>-147909</v>
      </c>
      <c r="K103" s="415">
        <v>0</v>
      </c>
      <c r="L103" s="415">
        <v>-147909</v>
      </c>
      <c r="M103" s="415">
        <v>0</v>
      </c>
      <c r="N103" s="415">
        <v>0</v>
      </c>
      <c r="O103" s="415">
        <v>0</v>
      </c>
      <c r="P103" s="415">
        <v>-261560</v>
      </c>
      <c r="Q103" s="415">
        <v>0</v>
      </c>
      <c r="R103" s="415">
        <v>-261560</v>
      </c>
      <c r="S103" s="415">
        <v>352728</v>
      </c>
      <c r="T103" s="415">
        <v>0</v>
      </c>
      <c r="U103" s="415">
        <v>352728</v>
      </c>
      <c r="V103" s="415">
        <v>223072</v>
      </c>
      <c r="W103" s="415">
        <v>0</v>
      </c>
      <c r="X103" s="415">
        <v>223072</v>
      </c>
      <c r="Y103" s="415">
        <v>-47228</v>
      </c>
      <c r="Z103" s="415">
        <v>0</v>
      </c>
      <c r="AA103" s="415">
        <v>-47228</v>
      </c>
      <c r="AB103" s="415">
        <v>-1128572</v>
      </c>
      <c r="AC103" s="415">
        <v>0</v>
      </c>
      <c r="AD103" s="415">
        <v>-1128572</v>
      </c>
      <c r="AE103" s="415">
        <v>23931816</v>
      </c>
      <c r="AF103" s="415">
        <v>0</v>
      </c>
      <c r="AG103" s="415">
        <v>23931816</v>
      </c>
      <c r="AH103" s="415">
        <v>0</v>
      </c>
      <c r="AI103" s="415">
        <v>0</v>
      </c>
      <c r="AJ103" s="415">
        <v>0</v>
      </c>
      <c r="AK103" s="415">
        <v>0</v>
      </c>
      <c r="AL103" s="415">
        <v>0</v>
      </c>
      <c r="AM103" s="415">
        <v>0</v>
      </c>
      <c r="AN103" s="415">
        <v>0</v>
      </c>
      <c r="AO103" s="415">
        <v>0</v>
      </c>
      <c r="AP103" s="415">
        <v>0</v>
      </c>
      <c r="AQ103" s="415">
        <v>0</v>
      </c>
      <c r="AR103" s="415">
        <v>0</v>
      </c>
      <c r="AS103" s="415">
        <v>0</v>
      </c>
      <c r="AT103" s="415">
        <v>0</v>
      </c>
      <c r="AU103" s="415">
        <v>0</v>
      </c>
      <c r="AV103" s="415">
        <v>0</v>
      </c>
      <c r="AW103" s="415">
        <v>0</v>
      </c>
      <c r="AX103" s="415">
        <v>0</v>
      </c>
      <c r="AY103" s="415">
        <v>0</v>
      </c>
      <c r="AZ103" s="415">
        <v>0</v>
      </c>
      <c r="BA103" s="415">
        <v>0</v>
      </c>
      <c r="BB103" s="415">
        <v>0</v>
      </c>
      <c r="BC103" s="415">
        <v>0</v>
      </c>
      <c r="BD103" s="415">
        <v>0</v>
      </c>
      <c r="BE103" s="415">
        <v>0</v>
      </c>
      <c r="BF103" s="415">
        <v>0</v>
      </c>
      <c r="BG103" s="415">
        <v>0</v>
      </c>
      <c r="BH103" s="415">
        <v>0</v>
      </c>
      <c r="BI103" s="415">
        <v>0</v>
      </c>
      <c r="BJ103" s="415">
        <v>0</v>
      </c>
      <c r="BK103" s="415">
        <v>0</v>
      </c>
      <c r="BL103" s="415">
        <v>1135254</v>
      </c>
      <c r="BM103" s="415">
        <v>-599260</v>
      </c>
      <c r="BN103" t="s">
        <v>564</v>
      </c>
      <c r="BO103" t="s">
        <v>1031</v>
      </c>
      <c r="BP103" t="s">
        <v>1032</v>
      </c>
      <c r="BQ103" s="84" t="s">
        <v>1029</v>
      </c>
    </row>
    <row r="104" spans="1:69" x14ac:dyDescent="0.25">
      <c r="A104" t="s">
        <v>1026</v>
      </c>
      <c r="B104" s="82" t="s">
        <v>567</v>
      </c>
      <c r="C104" s="85" t="s">
        <v>566</v>
      </c>
      <c r="D104" s="415">
        <v>82421608</v>
      </c>
      <c r="E104" s="415">
        <v>0</v>
      </c>
      <c r="F104" s="415">
        <v>82421608</v>
      </c>
      <c r="G104" s="415">
        <v>0</v>
      </c>
      <c r="H104" s="415">
        <v>0</v>
      </c>
      <c r="I104" s="415">
        <v>0</v>
      </c>
      <c r="J104" s="415">
        <v>0</v>
      </c>
      <c r="K104" s="415">
        <v>0</v>
      </c>
      <c r="L104" s="415">
        <v>0</v>
      </c>
      <c r="M104" s="415">
        <v>-1924524</v>
      </c>
      <c r="N104" s="415">
        <v>0</v>
      </c>
      <c r="O104" s="415">
        <v>-1924524</v>
      </c>
      <c r="P104" s="415">
        <v>270000</v>
      </c>
      <c r="Q104" s="415">
        <v>0</v>
      </c>
      <c r="R104" s="415">
        <v>270000</v>
      </c>
      <c r="S104" s="415">
        <v>57985</v>
      </c>
      <c r="T104" s="415">
        <v>0</v>
      </c>
      <c r="U104" s="415">
        <v>57985</v>
      </c>
      <c r="V104" s="415">
        <v>580053</v>
      </c>
      <c r="W104" s="415">
        <v>0</v>
      </c>
      <c r="X104" s="415">
        <v>580053</v>
      </c>
      <c r="Y104" s="415">
        <v>-399693</v>
      </c>
      <c r="Z104" s="415">
        <v>0</v>
      </c>
      <c r="AA104" s="415">
        <v>-399693</v>
      </c>
      <c r="AB104" s="415">
        <v>-1217092</v>
      </c>
      <c r="AC104" s="415">
        <v>0</v>
      </c>
      <c r="AD104" s="415">
        <v>-1217092</v>
      </c>
      <c r="AE104" s="415">
        <v>79788337</v>
      </c>
      <c r="AF104" s="415">
        <v>0</v>
      </c>
      <c r="AG104" s="415">
        <v>79788337</v>
      </c>
      <c r="AH104" s="415">
        <v>0</v>
      </c>
      <c r="AI104" s="415">
        <v>0</v>
      </c>
      <c r="AJ104" s="415">
        <v>0</v>
      </c>
      <c r="AK104" s="415">
        <v>0</v>
      </c>
      <c r="AL104" s="415">
        <v>0</v>
      </c>
      <c r="AM104" s="415">
        <v>0</v>
      </c>
      <c r="AN104" s="415">
        <v>0</v>
      </c>
      <c r="AO104" s="415">
        <v>0</v>
      </c>
      <c r="AP104" s="415">
        <v>0</v>
      </c>
      <c r="AQ104" s="415">
        <v>0</v>
      </c>
      <c r="AR104" s="415">
        <v>0</v>
      </c>
      <c r="AS104" s="415">
        <v>0</v>
      </c>
      <c r="AT104" s="415">
        <v>0</v>
      </c>
      <c r="AU104" s="415">
        <v>0</v>
      </c>
      <c r="AV104" s="415">
        <v>0</v>
      </c>
      <c r="AW104" s="415">
        <v>0</v>
      </c>
      <c r="AX104" s="415">
        <v>0</v>
      </c>
      <c r="AY104" s="415">
        <v>0</v>
      </c>
      <c r="AZ104" s="415">
        <v>0</v>
      </c>
      <c r="BA104" s="415">
        <v>0</v>
      </c>
      <c r="BB104" s="415">
        <v>0</v>
      </c>
      <c r="BC104" s="415">
        <v>0</v>
      </c>
      <c r="BD104" s="415">
        <v>0</v>
      </c>
      <c r="BE104" s="415">
        <v>0</v>
      </c>
      <c r="BF104" s="415">
        <v>0</v>
      </c>
      <c r="BG104" s="415">
        <v>0</v>
      </c>
      <c r="BH104" s="415">
        <v>0</v>
      </c>
      <c r="BI104" s="415">
        <v>0</v>
      </c>
      <c r="BJ104" s="415">
        <v>0</v>
      </c>
      <c r="BK104" s="415">
        <v>0</v>
      </c>
      <c r="BL104" s="415">
        <v>1870645</v>
      </c>
      <c r="BM104" s="415">
        <v>-823990</v>
      </c>
      <c r="BN104" t="s">
        <v>566</v>
      </c>
      <c r="BO104" t="s">
        <v>1084</v>
      </c>
      <c r="BP104" t="s">
        <v>1085</v>
      </c>
      <c r="BQ104" s="84" t="s">
        <v>1029</v>
      </c>
    </row>
    <row r="105" spans="1:69" x14ac:dyDescent="0.25">
      <c r="A105" t="s">
        <v>1026</v>
      </c>
      <c r="B105" s="82" t="s">
        <v>569</v>
      </c>
      <c r="C105" s="85" t="s">
        <v>568</v>
      </c>
      <c r="D105" s="415">
        <v>41887743</v>
      </c>
      <c r="E105" s="415">
        <v>399142</v>
      </c>
      <c r="F105" s="415">
        <v>42286885</v>
      </c>
      <c r="G105" s="415">
        <v>0</v>
      </c>
      <c r="H105" s="415">
        <v>0</v>
      </c>
      <c r="I105" s="415">
        <v>0</v>
      </c>
      <c r="J105" s="415">
        <v>-106394</v>
      </c>
      <c r="K105" s="415">
        <v>0</v>
      </c>
      <c r="L105" s="415">
        <v>-106394</v>
      </c>
      <c r="M105" s="415">
        <v>0</v>
      </c>
      <c r="N105" s="415">
        <v>0</v>
      </c>
      <c r="O105" s="415">
        <v>0</v>
      </c>
      <c r="P105" s="415">
        <v>-260247</v>
      </c>
      <c r="Q105" s="415">
        <v>0</v>
      </c>
      <c r="R105" s="415">
        <v>-260247</v>
      </c>
      <c r="S105" s="415">
        <v>50325</v>
      </c>
      <c r="T105" s="415">
        <v>0</v>
      </c>
      <c r="U105" s="415">
        <v>50325</v>
      </c>
      <c r="V105" s="415">
        <v>270429</v>
      </c>
      <c r="W105" s="415">
        <v>0</v>
      </c>
      <c r="X105" s="415">
        <v>270429</v>
      </c>
      <c r="Y105" s="415">
        <v>513552</v>
      </c>
      <c r="Z105" s="415">
        <v>0</v>
      </c>
      <c r="AA105" s="415">
        <v>513552</v>
      </c>
      <c r="AB105" s="415">
        <v>-1484885</v>
      </c>
      <c r="AC105" s="415">
        <v>0</v>
      </c>
      <c r="AD105" s="415">
        <v>-1484885</v>
      </c>
      <c r="AE105" s="415">
        <v>40976917</v>
      </c>
      <c r="AF105" s="415">
        <v>399142</v>
      </c>
      <c r="AG105" s="415">
        <v>41376059</v>
      </c>
      <c r="AH105" s="415">
        <v>399142</v>
      </c>
      <c r="AI105" s="415">
        <v>399142</v>
      </c>
      <c r="AJ105" s="415">
        <v>83056</v>
      </c>
      <c r="AK105" s="415">
        <v>0</v>
      </c>
      <c r="AL105" s="415">
        <v>83056</v>
      </c>
      <c r="AM105" s="415">
        <v>0</v>
      </c>
      <c r="AN105" s="415">
        <v>0</v>
      </c>
      <c r="AO105" s="415">
        <v>0</v>
      </c>
      <c r="AP105" s="415">
        <v>0</v>
      </c>
      <c r="AQ105" s="415">
        <v>0</v>
      </c>
      <c r="AR105" s="415">
        <v>114013</v>
      </c>
      <c r="AS105" s="415">
        <v>114013</v>
      </c>
      <c r="AT105" s="415">
        <v>285129</v>
      </c>
      <c r="AU105" s="415">
        <v>0</v>
      </c>
      <c r="AV105" s="415">
        <v>0</v>
      </c>
      <c r="AW105" s="415">
        <v>0</v>
      </c>
      <c r="AX105" s="415">
        <v>0</v>
      </c>
      <c r="AY105" s="415">
        <v>297991</v>
      </c>
      <c r="AZ105" s="415">
        <v>297991</v>
      </c>
      <c r="BA105" s="415">
        <v>0</v>
      </c>
      <c r="BB105" s="415">
        <v>0</v>
      </c>
      <c r="BC105" s="415">
        <v>0</v>
      </c>
      <c r="BD105" s="415">
        <v>0</v>
      </c>
      <c r="BE105" s="415">
        <v>0</v>
      </c>
      <c r="BF105" s="415">
        <v>0</v>
      </c>
      <c r="BG105" s="415">
        <v>0</v>
      </c>
      <c r="BH105" s="415">
        <v>0</v>
      </c>
      <c r="BI105" s="415">
        <v>0</v>
      </c>
      <c r="BJ105" s="415">
        <v>297991</v>
      </c>
      <c r="BK105" s="415">
        <v>297991</v>
      </c>
      <c r="BL105" s="415">
        <v>1139800</v>
      </c>
      <c r="BM105" s="415">
        <v>-782975</v>
      </c>
      <c r="BN105" t="s">
        <v>568</v>
      </c>
      <c r="BO105" t="s">
        <v>1050</v>
      </c>
      <c r="BP105" t="s">
        <v>1051</v>
      </c>
      <c r="BQ105" s="84" t="s">
        <v>1029</v>
      </c>
    </row>
    <row r="106" spans="1:69" x14ac:dyDescent="0.25">
      <c r="A106" t="s">
        <v>1026</v>
      </c>
      <c r="B106" s="82" t="s">
        <v>571</v>
      </c>
      <c r="C106" s="85" t="s">
        <v>570</v>
      </c>
      <c r="D106" s="415">
        <v>24815304</v>
      </c>
      <c r="E106" s="415">
        <v>0</v>
      </c>
      <c r="F106" s="415">
        <v>24815304</v>
      </c>
      <c r="G106" s="415">
        <v>0</v>
      </c>
      <c r="H106" s="415">
        <v>0</v>
      </c>
      <c r="I106" s="415">
        <v>0</v>
      </c>
      <c r="J106" s="415">
        <v>-175853</v>
      </c>
      <c r="K106" s="415">
        <v>0</v>
      </c>
      <c r="L106" s="415">
        <v>-175853</v>
      </c>
      <c r="M106" s="415">
        <v>0</v>
      </c>
      <c r="N106" s="415">
        <v>0</v>
      </c>
      <c r="O106" s="415">
        <v>0</v>
      </c>
      <c r="P106" s="415">
        <v>-211703.71</v>
      </c>
      <c r="Q106" s="415">
        <v>0</v>
      </c>
      <c r="R106" s="415">
        <v>-211703.71</v>
      </c>
      <c r="S106" s="415">
        <v>283427</v>
      </c>
      <c r="T106" s="415">
        <v>0</v>
      </c>
      <c r="U106" s="415">
        <v>283427</v>
      </c>
      <c r="V106" s="415">
        <v>254669</v>
      </c>
      <c r="W106" s="415">
        <v>0</v>
      </c>
      <c r="X106" s="415">
        <v>254669</v>
      </c>
      <c r="Y106" s="415">
        <v>-234667</v>
      </c>
      <c r="Z106" s="415">
        <v>0</v>
      </c>
      <c r="AA106" s="415">
        <v>-234667</v>
      </c>
      <c r="AB106" s="415">
        <v>-1728557</v>
      </c>
      <c r="AC106" s="415">
        <v>0</v>
      </c>
      <c r="AD106" s="415">
        <v>-1728557</v>
      </c>
      <c r="AE106" s="415">
        <v>23178472.289999999</v>
      </c>
      <c r="AF106" s="415">
        <v>0</v>
      </c>
      <c r="AG106" s="415">
        <v>23178472.289999999</v>
      </c>
      <c r="AH106" s="415">
        <v>0</v>
      </c>
      <c r="AI106" s="415">
        <v>0</v>
      </c>
      <c r="AJ106" s="415">
        <v>313707</v>
      </c>
      <c r="AK106" s="415">
        <v>0</v>
      </c>
      <c r="AL106" s="415">
        <v>313707</v>
      </c>
      <c r="AM106" s="415">
        <v>0</v>
      </c>
      <c r="AN106" s="415">
        <v>0</v>
      </c>
      <c r="AO106" s="415">
        <v>0</v>
      </c>
      <c r="AP106" s="415">
        <v>0</v>
      </c>
      <c r="AQ106" s="415">
        <v>0</v>
      </c>
      <c r="AR106" s="415">
        <v>0</v>
      </c>
      <c r="AS106" s="415">
        <v>0</v>
      </c>
      <c r="AT106" s="415">
        <v>0</v>
      </c>
      <c r="AU106" s="415">
        <v>0</v>
      </c>
      <c r="AV106" s="415">
        <v>0</v>
      </c>
      <c r="AW106" s="415">
        <v>0</v>
      </c>
      <c r="AX106" s="415">
        <v>0</v>
      </c>
      <c r="AY106" s="415">
        <v>0</v>
      </c>
      <c r="AZ106" s="415">
        <v>0</v>
      </c>
      <c r="BA106" s="415">
        <v>0</v>
      </c>
      <c r="BB106" s="415">
        <v>0</v>
      </c>
      <c r="BC106" s="415">
        <v>0</v>
      </c>
      <c r="BD106" s="415">
        <v>0</v>
      </c>
      <c r="BE106" s="415">
        <v>0</v>
      </c>
      <c r="BF106" s="415">
        <v>0</v>
      </c>
      <c r="BG106" s="415">
        <v>0</v>
      </c>
      <c r="BH106" s="415">
        <v>0</v>
      </c>
      <c r="BI106" s="415">
        <v>0</v>
      </c>
      <c r="BJ106" s="415">
        <v>0</v>
      </c>
      <c r="BK106" s="415">
        <v>0</v>
      </c>
      <c r="BL106" s="415">
        <v>1952225</v>
      </c>
      <c r="BM106" s="415">
        <v>-149358</v>
      </c>
      <c r="BN106" t="s">
        <v>570</v>
      </c>
      <c r="BO106" t="s">
        <v>1071</v>
      </c>
      <c r="BP106" t="s">
        <v>1072</v>
      </c>
      <c r="BQ106" s="84" t="s">
        <v>1029</v>
      </c>
    </row>
    <row r="107" spans="1:69" x14ac:dyDescent="0.25">
      <c r="A107" t="s">
        <v>1026</v>
      </c>
      <c r="B107" s="82" t="s">
        <v>573</v>
      </c>
      <c r="C107" s="85" t="s">
        <v>572</v>
      </c>
      <c r="D107" s="415">
        <v>26534094</v>
      </c>
      <c r="E107" s="415">
        <v>0</v>
      </c>
      <c r="F107" s="415">
        <v>26534094</v>
      </c>
      <c r="G107" s="415">
        <v>0</v>
      </c>
      <c r="H107" s="415">
        <v>0</v>
      </c>
      <c r="I107" s="415">
        <v>0</v>
      </c>
      <c r="J107" s="415">
        <v>-170829</v>
      </c>
      <c r="K107" s="415">
        <v>0</v>
      </c>
      <c r="L107" s="415">
        <v>-170829</v>
      </c>
      <c r="M107" s="415">
        <v>-60</v>
      </c>
      <c r="N107" s="415">
        <v>0</v>
      </c>
      <c r="O107" s="415">
        <v>-60</v>
      </c>
      <c r="P107" s="415">
        <v>-198875</v>
      </c>
      <c r="Q107" s="415">
        <v>0</v>
      </c>
      <c r="R107" s="415">
        <v>-198875</v>
      </c>
      <c r="S107" s="415">
        <v>1304202</v>
      </c>
      <c r="T107" s="415">
        <v>0</v>
      </c>
      <c r="U107" s="415">
        <v>1304202</v>
      </c>
      <c r="V107" s="415">
        <v>0</v>
      </c>
      <c r="W107" s="415">
        <v>0</v>
      </c>
      <c r="X107" s="415">
        <v>0</v>
      </c>
      <c r="Y107" s="415">
        <v>-1223429</v>
      </c>
      <c r="Z107" s="415">
        <v>0</v>
      </c>
      <c r="AA107" s="415">
        <v>-1223429</v>
      </c>
      <c r="AB107" s="415">
        <v>-1811304</v>
      </c>
      <c r="AC107" s="415">
        <v>0</v>
      </c>
      <c r="AD107" s="415">
        <v>-1811304</v>
      </c>
      <c r="AE107" s="415">
        <v>24604628</v>
      </c>
      <c r="AF107" s="415">
        <v>0</v>
      </c>
      <c r="AG107" s="415">
        <v>24604628</v>
      </c>
      <c r="AH107" s="415">
        <v>0</v>
      </c>
      <c r="AI107" s="415">
        <v>0</v>
      </c>
      <c r="AJ107" s="415">
        <v>0</v>
      </c>
      <c r="AK107" s="415">
        <v>0</v>
      </c>
      <c r="AL107" s="415">
        <v>0</v>
      </c>
      <c r="AM107" s="415">
        <v>0</v>
      </c>
      <c r="AN107" s="415">
        <v>0</v>
      </c>
      <c r="AO107" s="415">
        <v>0</v>
      </c>
      <c r="AP107" s="415">
        <v>0</v>
      </c>
      <c r="AQ107" s="415">
        <v>0</v>
      </c>
      <c r="AR107" s="415">
        <v>0</v>
      </c>
      <c r="AS107" s="415">
        <v>0</v>
      </c>
      <c r="AT107" s="415">
        <v>0</v>
      </c>
      <c r="AU107" s="415">
        <v>0</v>
      </c>
      <c r="AV107" s="415">
        <v>0</v>
      </c>
      <c r="AW107" s="415">
        <v>0</v>
      </c>
      <c r="AX107" s="415">
        <v>0</v>
      </c>
      <c r="AY107" s="415">
        <v>0</v>
      </c>
      <c r="AZ107" s="415">
        <v>0</v>
      </c>
      <c r="BA107" s="415">
        <v>0</v>
      </c>
      <c r="BB107" s="415">
        <v>0</v>
      </c>
      <c r="BC107" s="415">
        <v>0</v>
      </c>
      <c r="BD107" s="415">
        <v>0</v>
      </c>
      <c r="BE107" s="415">
        <v>0</v>
      </c>
      <c r="BF107" s="415">
        <v>0</v>
      </c>
      <c r="BG107" s="415">
        <v>0</v>
      </c>
      <c r="BH107" s="415">
        <v>0</v>
      </c>
      <c r="BI107" s="415">
        <v>0</v>
      </c>
      <c r="BJ107" s="415">
        <v>0</v>
      </c>
      <c r="BK107" s="415">
        <v>0</v>
      </c>
      <c r="BL107" s="415">
        <v>824084</v>
      </c>
      <c r="BM107" s="415">
        <v>-335676</v>
      </c>
      <c r="BN107" s="82" t="s">
        <v>572</v>
      </c>
      <c r="BO107" s="417" t="s">
        <v>1035</v>
      </c>
      <c r="BP107" s="417" t="s">
        <v>1036</v>
      </c>
      <c r="BQ107" s="407" t="s">
        <v>1029</v>
      </c>
    </row>
    <row r="108" spans="1:69" x14ac:dyDescent="0.25">
      <c r="A108" t="s">
        <v>1026</v>
      </c>
      <c r="B108" s="82" t="s">
        <v>575</v>
      </c>
      <c r="C108" s="85" t="s">
        <v>574</v>
      </c>
      <c r="D108" s="415">
        <v>12548546</v>
      </c>
      <c r="E108" s="415">
        <v>0</v>
      </c>
      <c r="F108" s="415">
        <v>12548546</v>
      </c>
      <c r="G108" s="415">
        <v>0</v>
      </c>
      <c r="H108" s="415">
        <v>0</v>
      </c>
      <c r="I108" s="415">
        <v>0</v>
      </c>
      <c r="J108" s="415">
        <v>-118628</v>
      </c>
      <c r="K108" s="415">
        <v>0</v>
      </c>
      <c r="L108" s="415">
        <v>-118628</v>
      </c>
      <c r="M108" s="415">
        <v>0</v>
      </c>
      <c r="N108" s="415">
        <v>0</v>
      </c>
      <c r="O108" s="415">
        <v>0</v>
      </c>
      <c r="P108" s="415">
        <v>-94627</v>
      </c>
      <c r="Q108" s="415">
        <v>0</v>
      </c>
      <c r="R108" s="415">
        <v>-94627</v>
      </c>
      <c r="S108" s="415">
        <v>33224</v>
      </c>
      <c r="T108" s="415">
        <v>0</v>
      </c>
      <c r="U108" s="415">
        <v>33224</v>
      </c>
      <c r="V108" s="415">
        <v>137081</v>
      </c>
      <c r="W108" s="415">
        <v>0</v>
      </c>
      <c r="X108" s="415">
        <v>137081</v>
      </c>
      <c r="Y108" s="415">
        <v>-51015</v>
      </c>
      <c r="Z108" s="415">
        <v>0</v>
      </c>
      <c r="AA108" s="415">
        <v>-51015</v>
      </c>
      <c r="AB108" s="415">
        <v>-103180</v>
      </c>
      <c r="AC108" s="415">
        <v>0</v>
      </c>
      <c r="AD108" s="415">
        <v>-103180</v>
      </c>
      <c r="AE108" s="415">
        <v>12470029</v>
      </c>
      <c r="AF108" s="415">
        <v>0</v>
      </c>
      <c r="AG108" s="415">
        <v>12470029</v>
      </c>
      <c r="AH108" s="415">
        <v>0</v>
      </c>
      <c r="AI108" s="415">
        <v>0</v>
      </c>
      <c r="AJ108" s="415">
        <v>208374</v>
      </c>
      <c r="AK108" s="415">
        <v>0</v>
      </c>
      <c r="AL108" s="415">
        <v>208374</v>
      </c>
      <c r="AM108" s="415">
        <v>0</v>
      </c>
      <c r="AN108" s="415">
        <v>0</v>
      </c>
      <c r="AO108" s="415">
        <v>0</v>
      </c>
      <c r="AP108" s="415">
        <v>0</v>
      </c>
      <c r="AQ108" s="415">
        <v>0</v>
      </c>
      <c r="AR108" s="415">
        <v>0</v>
      </c>
      <c r="AS108" s="415">
        <v>0</v>
      </c>
      <c r="AT108" s="415">
        <v>0</v>
      </c>
      <c r="AU108" s="415">
        <v>0</v>
      </c>
      <c r="AV108" s="415">
        <v>0</v>
      </c>
      <c r="AW108" s="415">
        <v>0</v>
      </c>
      <c r="AX108" s="415">
        <v>0</v>
      </c>
      <c r="AY108" s="415">
        <v>0</v>
      </c>
      <c r="AZ108" s="415">
        <v>0</v>
      </c>
      <c r="BA108" s="415">
        <v>0</v>
      </c>
      <c r="BB108" s="415">
        <v>0</v>
      </c>
      <c r="BC108" s="415">
        <v>0</v>
      </c>
      <c r="BD108" s="415">
        <v>0</v>
      </c>
      <c r="BE108" s="415">
        <v>0</v>
      </c>
      <c r="BF108" s="415">
        <v>0</v>
      </c>
      <c r="BG108" s="415">
        <v>0</v>
      </c>
      <c r="BH108" s="415">
        <v>0</v>
      </c>
      <c r="BI108" s="415">
        <v>0</v>
      </c>
      <c r="BJ108" s="415">
        <v>0</v>
      </c>
      <c r="BK108" s="415">
        <v>0</v>
      </c>
      <c r="BL108" s="415">
        <v>479994</v>
      </c>
      <c r="BM108" s="415">
        <v>-80540</v>
      </c>
      <c r="BN108" t="s">
        <v>574</v>
      </c>
      <c r="BO108" t="s">
        <v>1076</v>
      </c>
      <c r="BP108" t="s">
        <v>1028</v>
      </c>
      <c r="BQ108" s="84" t="s">
        <v>1029</v>
      </c>
    </row>
    <row r="109" spans="1:69" x14ac:dyDescent="0.25">
      <c r="A109" t="s">
        <v>1026</v>
      </c>
      <c r="B109" s="82" t="s">
        <v>577</v>
      </c>
      <c r="C109" s="85" t="s">
        <v>576</v>
      </c>
      <c r="D109" s="415">
        <v>24004156</v>
      </c>
      <c r="E109" s="415">
        <v>2830151</v>
      </c>
      <c r="F109" s="415">
        <v>26834307</v>
      </c>
      <c r="G109" s="415">
        <v>0</v>
      </c>
      <c r="H109" s="415">
        <v>0</v>
      </c>
      <c r="I109" s="415">
        <v>0</v>
      </c>
      <c r="J109" s="415">
        <v>-116638</v>
      </c>
      <c r="K109" s="415">
        <v>0</v>
      </c>
      <c r="L109" s="415">
        <v>-116638</v>
      </c>
      <c r="M109" s="415">
        <v>0</v>
      </c>
      <c r="N109" s="415">
        <v>0</v>
      </c>
      <c r="O109" s="415">
        <v>0</v>
      </c>
      <c r="P109" s="415">
        <v>-288823</v>
      </c>
      <c r="Q109" s="415">
        <v>0</v>
      </c>
      <c r="R109" s="415">
        <v>-288823</v>
      </c>
      <c r="S109" s="415">
        <v>0</v>
      </c>
      <c r="T109" s="415">
        <v>0</v>
      </c>
      <c r="U109" s="415">
        <v>0</v>
      </c>
      <c r="V109" s="415">
        <v>0</v>
      </c>
      <c r="W109" s="415">
        <v>0</v>
      </c>
      <c r="X109" s="415">
        <v>0</v>
      </c>
      <c r="Y109" s="415">
        <v>1594074</v>
      </c>
      <c r="Z109" s="415">
        <v>0</v>
      </c>
      <c r="AA109" s="415">
        <v>1594074</v>
      </c>
      <c r="AB109" s="415">
        <v>672213</v>
      </c>
      <c r="AC109" s="415">
        <v>0</v>
      </c>
      <c r="AD109" s="415">
        <v>672213</v>
      </c>
      <c r="AE109" s="415">
        <v>25981620</v>
      </c>
      <c r="AF109" s="415">
        <v>2830151</v>
      </c>
      <c r="AG109" s="415">
        <v>28811771</v>
      </c>
      <c r="AH109" s="415">
        <v>2830151</v>
      </c>
      <c r="AI109" s="415">
        <v>2830151</v>
      </c>
      <c r="AJ109" s="415">
        <v>55981</v>
      </c>
      <c r="AK109" s="415">
        <v>0</v>
      </c>
      <c r="AL109" s="415">
        <v>55981</v>
      </c>
      <c r="AM109" s="415">
        <v>25956</v>
      </c>
      <c r="AN109" s="415">
        <v>0</v>
      </c>
      <c r="AO109" s="415">
        <v>25956</v>
      </c>
      <c r="AP109" s="415">
        <v>-79984</v>
      </c>
      <c r="AQ109" s="415">
        <v>-79984</v>
      </c>
      <c r="AR109" s="415">
        <v>3017251</v>
      </c>
      <c r="AS109" s="415">
        <v>3017251</v>
      </c>
      <c r="AT109" s="415">
        <v>0</v>
      </c>
      <c r="AU109" s="415">
        <v>0</v>
      </c>
      <c r="AV109" s="415">
        <v>0</v>
      </c>
      <c r="AW109" s="415">
        <v>0</v>
      </c>
      <c r="AX109" s="415">
        <v>0</v>
      </c>
      <c r="AY109" s="415">
        <v>290186</v>
      </c>
      <c r="AZ109" s="415">
        <v>290186</v>
      </c>
      <c r="BA109" s="415">
        <v>0</v>
      </c>
      <c r="BB109" s="415">
        <v>0</v>
      </c>
      <c r="BC109" s="415">
        <v>0</v>
      </c>
      <c r="BD109" s="415">
        <v>0</v>
      </c>
      <c r="BE109" s="415">
        <v>0</v>
      </c>
      <c r="BF109" s="415">
        <v>0</v>
      </c>
      <c r="BG109" s="415">
        <v>0</v>
      </c>
      <c r="BH109" s="415">
        <v>0</v>
      </c>
      <c r="BI109" s="415">
        <v>0</v>
      </c>
      <c r="BJ109" s="415">
        <v>290186</v>
      </c>
      <c r="BK109" s="415">
        <v>290186</v>
      </c>
      <c r="BL109" s="415">
        <v>1853764</v>
      </c>
      <c r="BM109" s="415">
        <v>-162212</v>
      </c>
      <c r="BN109" t="s">
        <v>576</v>
      </c>
      <c r="BO109" t="s">
        <v>1070</v>
      </c>
      <c r="BP109" t="s">
        <v>1059</v>
      </c>
      <c r="BQ109" s="84" t="s">
        <v>1029</v>
      </c>
    </row>
    <row r="110" spans="1:69" x14ac:dyDescent="0.25">
      <c r="A110" t="s">
        <v>1026</v>
      </c>
      <c r="B110" s="82" t="s">
        <v>579</v>
      </c>
      <c r="C110" s="85" t="s">
        <v>578</v>
      </c>
      <c r="D110" s="415">
        <v>90405284</v>
      </c>
      <c r="E110" s="415">
        <v>2355276</v>
      </c>
      <c r="F110" s="415">
        <v>92760560</v>
      </c>
      <c r="G110" s="415">
        <v>0</v>
      </c>
      <c r="H110" s="415">
        <v>0</v>
      </c>
      <c r="I110" s="415">
        <v>0</v>
      </c>
      <c r="J110" s="415">
        <v>-1346379</v>
      </c>
      <c r="K110" s="415">
        <v>0</v>
      </c>
      <c r="L110" s="415">
        <v>-1346379</v>
      </c>
      <c r="M110" s="415">
        <v>0</v>
      </c>
      <c r="N110" s="415">
        <v>0</v>
      </c>
      <c r="O110" s="415">
        <v>0</v>
      </c>
      <c r="P110" s="415">
        <v>-1126379</v>
      </c>
      <c r="Q110" s="415">
        <v>0</v>
      </c>
      <c r="R110" s="415">
        <v>-1126379</v>
      </c>
      <c r="S110" s="415">
        <v>324038</v>
      </c>
      <c r="T110" s="415">
        <v>0</v>
      </c>
      <c r="U110" s="415">
        <v>324038</v>
      </c>
      <c r="V110" s="415">
        <v>1263304</v>
      </c>
      <c r="W110" s="415">
        <v>2806</v>
      </c>
      <c r="X110" s="415">
        <v>1266110</v>
      </c>
      <c r="Y110" s="415">
        <v>-324038</v>
      </c>
      <c r="Z110" s="415">
        <v>0</v>
      </c>
      <c r="AA110" s="415">
        <v>-324038</v>
      </c>
      <c r="AB110" s="415">
        <v>-1263304</v>
      </c>
      <c r="AC110" s="415">
        <v>-2806</v>
      </c>
      <c r="AD110" s="415">
        <v>-1266110</v>
      </c>
      <c r="AE110" s="415">
        <v>89278905</v>
      </c>
      <c r="AF110" s="415">
        <v>2355276</v>
      </c>
      <c r="AG110" s="415">
        <v>91634181</v>
      </c>
      <c r="AH110" s="415">
        <v>2355276</v>
      </c>
      <c r="AI110" s="415">
        <v>2355276</v>
      </c>
      <c r="AJ110" s="415">
        <v>1350</v>
      </c>
      <c r="AK110" s="415">
        <v>0</v>
      </c>
      <c r="AL110" s="415">
        <v>1350</v>
      </c>
      <c r="AM110" s="415">
        <v>0</v>
      </c>
      <c r="AN110" s="415">
        <v>0</v>
      </c>
      <c r="AO110" s="415">
        <v>0</v>
      </c>
      <c r="AP110" s="415">
        <v>-23540</v>
      </c>
      <c r="AQ110" s="415">
        <v>-23540</v>
      </c>
      <c r="AR110" s="415">
        <v>1411122</v>
      </c>
      <c r="AS110" s="415">
        <v>1411122</v>
      </c>
      <c r="AT110" s="415">
        <v>920614</v>
      </c>
      <c r="AU110" s="415">
        <v>0</v>
      </c>
      <c r="AV110" s="415">
        <v>0</v>
      </c>
      <c r="AW110" s="415">
        <v>0</v>
      </c>
      <c r="AX110" s="415">
        <v>0</v>
      </c>
      <c r="AY110" s="415">
        <v>189279</v>
      </c>
      <c r="AZ110" s="415">
        <v>189279</v>
      </c>
      <c r="BA110" s="415">
        <v>0</v>
      </c>
      <c r="BB110" s="415">
        <v>0</v>
      </c>
      <c r="BC110" s="415">
        <v>0</v>
      </c>
      <c r="BD110" s="415">
        <v>0</v>
      </c>
      <c r="BE110" s="415">
        <v>0</v>
      </c>
      <c r="BF110" s="415">
        <v>0</v>
      </c>
      <c r="BG110" s="415">
        <v>0</v>
      </c>
      <c r="BH110" s="415">
        <v>0</v>
      </c>
      <c r="BI110" s="415">
        <v>0</v>
      </c>
      <c r="BJ110" s="415">
        <v>189279</v>
      </c>
      <c r="BK110" s="415">
        <v>189279</v>
      </c>
      <c r="BL110" s="415">
        <v>2929702</v>
      </c>
      <c r="BM110" s="415">
        <v>-1346573</v>
      </c>
      <c r="BN110" t="s">
        <v>578</v>
      </c>
      <c r="BO110" t="s">
        <v>1045</v>
      </c>
      <c r="BP110" t="s">
        <v>1089</v>
      </c>
      <c r="BQ110" s="84" t="s">
        <v>1047</v>
      </c>
    </row>
    <row r="111" spans="1:69" x14ac:dyDescent="0.25">
      <c r="A111" t="s">
        <v>1026</v>
      </c>
      <c r="B111" s="82" t="s">
        <v>581</v>
      </c>
      <c r="C111" s="85" t="s">
        <v>580</v>
      </c>
      <c r="D111" s="415">
        <v>22629138.899999999</v>
      </c>
      <c r="E111" s="415">
        <v>0</v>
      </c>
      <c r="F111" s="415">
        <v>22629138.899999999</v>
      </c>
      <c r="G111" s="415">
        <v>0</v>
      </c>
      <c r="H111" s="415">
        <v>0</v>
      </c>
      <c r="I111" s="415">
        <v>0</v>
      </c>
      <c r="J111" s="415">
        <v>-416</v>
      </c>
      <c r="K111" s="415">
        <v>0</v>
      </c>
      <c r="L111" s="415">
        <v>-416</v>
      </c>
      <c r="M111" s="415">
        <v>0</v>
      </c>
      <c r="N111" s="415">
        <v>0</v>
      </c>
      <c r="O111" s="415">
        <v>0</v>
      </c>
      <c r="P111" s="415">
        <v>-64039</v>
      </c>
      <c r="Q111" s="415">
        <v>0</v>
      </c>
      <c r="R111" s="415">
        <v>-64039</v>
      </c>
      <c r="S111" s="415">
        <v>64302</v>
      </c>
      <c r="T111" s="415">
        <v>0</v>
      </c>
      <c r="U111" s="415">
        <v>64302</v>
      </c>
      <c r="V111" s="415">
        <v>51625</v>
      </c>
      <c r="W111" s="415">
        <v>0</v>
      </c>
      <c r="X111" s="415">
        <v>51625</v>
      </c>
      <c r="Y111" s="415">
        <v>-291896</v>
      </c>
      <c r="Z111" s="415">
        <v>0</v>
      </c>
      <c r="AA111" s="415">
        <v>-291896</v>
      </c>
      <c r="AB111" s="415">
        <v>-681088</v>
      </c>
      <c r="AC111" s="415">
        <v>0</v>
      </c>
      <c r="AD111" s="415">
        <v>-681088</v>
      </c>
      <c r="AE111" s="415">
        <v>21708042.899999999</v>
      </c>
      <c r="AF111" s="415">
        <v>0</v>
      </c>
      <c r="AG111" s="415">
        <v>21708042.899999999</v>
      </c>
      <c r="AH111" s="415">
        <v>0</v>
      </c>
      <c r="AI111" s="415">
        <v>0</v>
      </c>
      <c r="AJ111" s="415">
        <v>200875</v>
      </c>
      <c r="AK111" s="415">
        <v>0</v>
      </c>
      <c r="AL111" s="415">
        <v>200875</v>
      </c>
      <c r="AM111" s="415">
        <v>0</v>
      </c>
      <c r="AN111" s="415">
        <v>0</v>
      </c>
      <c r="AO111" s="415">
        <v>0</v>
      </c>
      <c r="AP111" s="415">
        <v>0</v>
      </c>
      <c r="AQ111" s="415">
        <v>0</v>
      </c>
      <c r="AR111" s="415">
        <v>0</v>
      </c>
      <c r="AS111" s="415">
        <v>0</v>
      </c>
      <c r="AT111" s="415">
        <v>0</v>
      </c>
      <c r="AU111" s="415">
        <v>0</v>
      </c>
      <c r="AV111" s="415">
        <v>0</v>
      </c>
      <c r="AW111" s="415">
        <v>0</v>
      </c>
      <c r="AX111" s="415">
        <v>0</v>
      </c>
      <c r="AY111" s="415">
        <v>0</v>
      </c>
      <c r="AZ111" s="415">
        <v>0</v>
      </c>
      <c r="BA111" s="415">
        <v>0</v>
      </c>
      <c r="BB111" s="415">
        <v>0</v>
      </c>
      <c r="BC111" s="415">
        <v>0</v>
      </c>
      <c r="BD111" s="415">
        <v>0</v>
      </c>
      <c r="BE111" s="415">
        <v>0</v>
      </c>
      <c r="BF111" s="415">
        <v>0</v>
      </c>
      <c r="BG111" s="415">
        <v>0</v>
      </c>
      <c r="BH111" s="415">
        <v>0</v>
      </c>
      <c r="BI111" s="415">
        <v>0</v>
      </c>
      <c r="BJ111" s="415">
        <v>0</v>
      </c>
      <c r="BK111" s="415">
        <v>0</v>
      </c>
      <c r="BL111" s="415">
        <v>917976</v>
      </c>
      <c r="BM111" s="415">
        <v>-134467</v>
      </c>
      <c r="BN111" t="s">
        <v>580</v>
      </c>
      <c r="BO111" t="s">
        <v>1033</v>
      </c>
      <c r="BP111" t="s">
        <v>1034</v>
      </c>
      <c r="BQ111" s="84" t="s">
        <v>1029</v>
      </c>
    </row>
    <row r="112" spans="1:69" x14ac:dyDescent="0.25">
      <c r="A112" t="s">
        <v>1026</v>
      </c>
      <c r="B112" s="82" t="s">
        <v>583</v>
      </c>
      <c r="C112" s="85" t="s">
        <v>582</v>
      </c>
      <c r="D112" s="415">
        <v>55369858</v>
      </c>
      <c r="E112" s="415">
        <v>0</v>
      </c>
      <c r="F112" s="415">
        <v>55369858</v>
      </c>
      <c r="G112" s="415">
        <v>-41</v>
      </c>
      <c r="H112" s="415">
        <v>0</v>
      </c>
      <c r="I112" s="415">
        <v>-41</v>
      </c>
      <c r="J112" s="415">
        <v>-570506</v>
      </c>
      <c r="K112" s="415">
        <v>0</v>
      </c>
      <c r="L112" s="415">
        <v>-570506</v>
      </c>
      <c r="M112" s="415">
        <v>0</v>
      </c>
      <c r="N112" s="415">
        <v>0</v>
      </c>
      <c r="O112" s="415">
        <v>0</v>
      </c>
      <c r="P112" s="415">
        <v>-792412</v>
      </c>
      <c r="Q112" s="415">
        <v>0</v>
      </c>
      <c r="R112" s="415">
        <v>-792412</v>
      </c>
      <c r="S112" s="415">
        <v>240762</v>
      </c>
      <c r="T112" s="415">
        <v>0</v>
      </c>
      <c r="U112" s="415">
        <v>240762</v>
      </c>
      <c r="V112" s="415">
        <v>529762</v>
      </c>
      <c r="W112" s="415">
        <v>0</v>
      </c>
      <c r="X112" s="415">
        <v>529762</v>
      </c>
      <c r="Y112" s="415">
        <v>159462</v>
      </c>
      <c r="Z112" s="415">
        <v>0</v>
      </c>
      <c r="AA112" s="415">
        <v>159462</v>
      </c>
      <c r="AB112" s="415">
        <v>-284352</v>
      </c>
      <c r="AC112" s="415">
        <v>0</v>
      </c>
      <c r="AD112" s="415">
        <v>-284352</v>
      </c>
      <c r="AE112" s="415">
        <v>55223039</v>
      </c>
      <c r="AF112" s="415">
        <v>0</v>
      </c>
      <c r="AG112" s="415">
        <v>55223039</v>
      </c>
      <c r="AH112" s="415">
        <v>0</v>
      </c>
      <c r="AI112" s="415">
        <v>0</v>
      </c>
      <c r="AJ112" s="415">
        <v>0</v>
      </c>
      <c r="AK112" s="415">
        <v>0</v>
      </c>
      <c r="AL112" s="415">
        <v>0</v>
      </c>
      <c r="AM112" s="415">
        <v>0</v>
      </c>
      <c r="AN112" s="415">
        <v>0</v>
      </c>
      <c r="AO112" s="415">
        <v>0</v>
      </c>
      <c r="AP112" s="415">
        <v>0</v>
      </c>
      <c r="AQ112" s="415">
        <v>0</v>
      </c>
      <c r="AR112" s="415">
        <v>0</v>
      </c>
      <c r="AS112" s="415">
        <v>0</v>
      </c>
      <c r="AT112" s="415">
        <v>0</v>
      </c>
      <c r="AU112" s="415">
        <v>0</v>
      </c>
      <c r="AV112" s="415">
        <v>0</v>
      </c>
      <c r="AW112" s="415">
        <v>0</v>
      </c>
      <c r="AX112" s="415">
        <v>0</v>
      </c>
      <c r="AY112" s="415">
        <v>0</v>
      </c>
      <c r="AZ112" s="415">
        <v>0</v>
      </c>
      <c r="BA112" s="415">
        <v>0</v>
      </c>
      <c r="BB112" s="415">
        <v>0</v>
      </c>
      <c r="BC112" s="415">
        <v>0</v>
      </c>
      <c r="BD112" s="415">
        <v>0</v>
      </c>
      <c r="BE112" s="415">
        <v>0</v>
      </c>
      <c r="BF112" s="415">
        <v>0</v>
      </c>
      <c r="BG112" s="415">
        <v>0</v>
      </c>
      <c r="BH112" s="415">
        <v>0</v>
      </c>
      <c r="BI112" s="415">
        <v>0</v>
      </c>
      <c r="BJ112" s="415">
        <v>0</v>
      </c>
      <c r="BK112" s="415">
        <v>0</v>
      </c>
      <c r="BL112" s="415">
        <v>1785824</v>
      </c>
      <c r="BM112" s="415">
        <v>-656367</v>
      </c>
      <c r="BN112" t="s">
        <v>582</v>
      </c>
      <c r="BO112" t="s">
        <v>1076</v>
      </c>
      <c r="BP112" t="s">
        <v>1028</v>
      </c>
      <c r="BQ112" s="84" t="s">
        <v>1029</v>
      </c>
    </row>
    <row r="113" spans="1:69" x14ac:dyDescent="0.25">
      <c r="A113" t="s">
        <v>1026</v>
      </c>
      <c r="B113" s="82" t="s">
        <v>585</v>
      </c>
      <c r="C113" s="85" t="s">
        <v>584</v>
      </c>
      <c r="D113" s="415">
        <v>16688931</v>
      </c>
      <c r="E113" s="415">
        <v>371350</v>
      </c>
      <c r="F113" s="415">
        <v>17060281</v>
      </c>
      <c r="G113" s="415">
        <v>0</v>
      </c>
      <c r="H113" s="415">
        <v>0</v>
      </c>
      <c r="I113" s="415">
        <v>0</v>
      </c>
      <c r="J113" s="415">
        <v>-119039</v>
      </c>
      <c r="K113" s="415">
        <v>0</v>
      </c>
      <c r="L113" s="415">
        <v>-119039</v>
      </c>
      <c r="M113" s="415">
        <v>0</v>
      </c>
      <c r="N113" s="415">
        <v>0</v>
      </c>
      <c r="O113" s="415">
        <v>0</v>
      </c>
      <c r="P113" s="415">
        <v>-185839</v>
      </c>
      <c r="Q113" s="415">
        <v>42400</v>
      </c>
      <c r="R113" s="415">
        <v>-143439</v>
      </c>
      <c r="S113" s="415">
        <v>2121</v>
      </c>
      <c r="T113" s="415">
        <v>0</v>
      </c>
      <c r="U113" s="415">
        <v>2121</v>
      </c>
      <c r="V113" s="415">
        <v>8766</v>
      </c>
      <c r="W113" s="415">
        <v>0</v>
      </c>
      <c r="X113" s="415">
        <v>8766</v>
      </c>
      <c r="Y113" s="415">
        <v>799274</v>
      </c>
      <c r="Z113" s="415">
        <v>0</v>
      </c>
      <c r="AA113" s="415">
        <v>799274</v>
      </c>
      <c r="AB113" s="415">
        <v>-810666</v>
      </c>
      <c r="AC113" s="415">
        <v>0</v>
      </c>
      <c r="AD113" s="415">
        <v>-810666</v>
      </c>
      <c r="AE113" s="415">
        <v>16502587</v>
      </c>
      <c r="AF113" s="415">
        <v>413750</v>
      </c>
      <c r="AG113" s="415">
        <v>16916337</v>
      </c>
      <c r="AH113" s="415">
        <v>413750</v>
      </c>
      <c r="AI113" s="415">
        <v>413750</v>
      </c>
      <c r="AJ113" s="415">
        <v>0</v>
      </c>
      <c r="AK113" s="415">
        <v>0</v>
      </c>
      <c r="AL113" s="415">
        <v>0</v>
      </c>
      <c r="AM113" s="415">
        <v>0</v>
      </c>
      <c r="AN113" s="415">
        <v>0</v>
      </c>
      <c r="AO113" s="415">
        <v>0</v>
      </c>
      <c r="AP113" s="415">
        <v>-21496</v>
      </c>
      <c r="AQ113" s="415">
        <v>-21496</v>
      </c>
      <c r="AR113" s="415">
        <v>418232</v>
      </c>
      <c r="AS113" s="415">
        <v>418232</v>
      </c>
      <c r="AT113" s="415">
        <v>0</v>
      </c>
      <c r="AU113" s="415">
        <v>0</v>
      </c>
      <c r="AV113" s="415">
        <v>0</v>
      </c>
      <c r="AW113" s="415">
        <v>0</v>
      </c>
      <c r="AX113" s="415">
        <v>0</v>
      </c>
      <c r="AY113" s="415">
        <v>405720</v>
      </c>
      <c r="AZ113" s="415">
        <v>405720</v>
      </c>
      <c r="BA113" s="415">
        <v>0</v>
      </c>
      <c r="BB113" s="415">
        <v>0</v>
      </c>
      <c r="BC113" s="415">
        <v>0</v>
      </c>
      <c r="BD113" s="415">
        <v>0</v>
      </c>
      <c r="BE113" s="415">
        <v>0</v>
      </c>
      <c r="BF113" s="415">
        <v>0</v>
      </c>
      <c r="BG113" s="415">
        <v>0</v>
      </c>
      <c r="BH113" s="415">
        <v>0</v>
      </c>
      <c r="BI113" s="415">
        <v>0</v>
      </c>
      <c r="BJ113" s="415">
        <v>405720</v>
      </c>
      <c r="BK113" s="415">
        <v>405720</v>
      </c>
      <c r="BL113" s="415">
        <v>1310796</v>
      </c>
      <c r="BM113" s="415">
        <v>-159937</v>
      </c>
      <c r="BN113" t="s">
        <v>584</v>
      </c>
      <c r="BO113" t="s">
        <v>1050</v>
      </c>
      <c r="BP113" t="s">
        <v>1051</v>
      </c>
      <c r="BQ113" s="84" t="s">
        <v>1029</v>
      </c>
    </row>
    <row r="114" spans="1:69" x14ac:dyDescent="0.25">
      <c r="A114" t="s">
        <v>1037</v>
      </c>
      <c r="B114" s="82" t="s">
        <v>587</v>
      </c>
      <c r="C114" s="85" t="s">
        <v>586</v>
      </c>
      <c r="D114" s="415">
        <v>24096998</v>
      </c>
      <c r="E114" s="415">
        <v>0</v>
      </c>
      <c r="F114" s="415">
        <v>24096998</v>
      </c>
      <c r="G114" s="415">
        <v>0</v>
      </c>
      <c r="H114" s="415">
        <v>0</v>
      </c>
      <c r="I114" s="415">
        <v>0</v>
      </c>
      <c r="J114" s="415">
        <v>-181301</v>
      </c>
      <c r="K114" s="415">
        <v>0</v>
      </c>
      <c r="L114" s="415">
        <v>-181301</v>
      </c>
      <c r="M114" s="415">
        <v>13</v>
      </c>
      <c r="N114" s="415">
        <v>0</v>
      </c>
      <c r="O114" s="415">
        <v>13</v>
      </c>
      <c r="P114" s="415">
        <v>-285598</v>
      </c>
      <c r="Q114" s="415">
        <v>0</v>
      </c>
      <c r="R114" s="415">
        <v>-285598</v>
      </c>
      <c r="S114" s="415">
        <v>0</v>
      </c>
      <c r="T114" s="415">
        <v>0</v>
      </c>
      <c r="U114" s="415">
        <v>0</v>
      </c>
      <c r="V114" s="415">
        <v>0</v>
      </c>
      <c r="W114" s="415">
        <v>0</v>
      </c>
      <c r="X114" s="415">
        <v>0</v>
      </c>
      <c r="Y114" s="415">
        <v>-178000</v>
      </c>
      <c r="Z114" s="415">
        <v>0</v>
      </c>
      <c r="AA114" s="415">
        <v>-178000</v>
      </c>
      <c r="AB114" s="415">
        <v>-580000</v>
      </c>
      <c r="AC114" s="415">
        <v>0</v>
      </c>
      <c r="AD114" s="415">
        <v>-580000</v>
      </c>
      <c r="AE114" s="415">
        <v>23053413</v>
      </c>
      <c r="AF114" s="415">
        <v>0</v>
      </c>
      <c r="AG114" s="415">
        <v>23053413</v>
      </c>
      <c r="AH114" s="415">
        <v>0</v>
      </c>
      <c r="AI114" s="415">
        <v>0</v>
      </c>
      <c r="AJ114" s="415">
        <v>0</v>
      </c>
      <c r="AK114" s="415">
        <v>0</v>
      </c>
      <c r="AL114" s="415">
        <v>0</v>
      </c>
      <c r="AM114" s="415">
        <v>0</v>
      </c>
      <c r="AN114" s="415">
        <v>0</v>
      </c>
      <c r="AO114" s="415">
        <v>0</v>
      </c>
      <c r="AP114" s="415">
        <v>0</v>
      </c>
      <c r="AQ114" s="415">
        <v>0</v>
      </c>
      <c r="AR114" s="415">
        <v>0</v>
      </c>
      <c r="AS114" s="415">
        <v>0</v>
      </c>
      <c r="AT114" s="415">
        <v>0</v>
      </c>
      <c r="AU114" s="415">
        <v>0</v>
      </c>
      <c r="AV114" s="415">
        <v>0</v>
      </c>
      <c r="AW114" s="415">
        <v>0</v>
      </c>
      <c r="AX114" s="415">
        <v>0</v>
      </c>
      <c r="AY114" s="415">
        <v>0</v>
      </c>
      <c r="AZ114" s="415">
        <v>0</v>
      </c>
      <c r="BA114" s="415">
        <v>0</v>
      </c>
      <c r="BB114" s="415">
        <v>0</v>
      </c>
      <c r="BC114" s="415">
        <v>0</v>
      </c>
      <c r="BD114" s="415">
        <v>0</v>
      </c>
      <c r="BE114" s="415">
        <v>0</v>
      </c>
      <c r="BF114" s="415">
        <v>0</v>
      </c>
      <c r="BG114" s="415">
        <v>0</v>
      </c>
      <c r="BH114" s="415">
        <v>0</v>
      </c>
      <c r="BI114" s="415">
        <v>0</v>
      </c>
      <c r="BJ114" s="415">
        <v>0</v>
      </c>
      <c r="BK114" s="415">
        <v>0</v>
      </c>
      <c r="BL114" s="415">
        <v>1341625</v>
      </c>
      <c r="BM114" s="415">
        <v>-143905</v>
      </c>
      <c r="BN114" t="s">
        <v>586</v>
      </c>
      <c r="BO114" t="s">
        <v>1035</v>
      </c>
      <c r="BP114" t="s">
        <v>1036</v>
      </c>
      <c r="BQ114" s="84" t="s">
        <v>1029</v>
      </c>
    </row>
    <row r="115" spans="1:69" x14ac:dyDescent="0.25">
      <c r="A115" t="s">
        <v>1026</v>
      </c>
      <c r="B115" s="82" t="s">
        <v>589</v>
      </c>
      <c r="C115" s="85" t="s">
        <v>588</v>
      </c>
      <c r="D115" s="415">
        <v>28882939</v>
      </c>
      <c r="E115" s="415">
        <v>1228676</v>
      </c>
      <c r="F115" s="415">
        <v>30111615</v>
      </c>
      <c r="G115" s="415">
        <v>0</v>
      </c>
      <c r="H115" s="415">
        <v>0</v>
      </c>
      <c r="I115" s="415">
        <v>0</v>
      </c>
      <c r="J115" s="415">
        <v>-2229</v>
      </c>
      <c r="K115" s="415">
        <v>0</v>
      </c>
      <c r="L115" s="415">
        <v>-2229</v>
      </c>
      <c r="M115" s="415">
        <v>0</v>
      </c>
      <c r="N115" s="415">
        <v>0</v>
      </c>
      <c r="O115" s="415">
        <v>0</v>
      </c>
      <c r="P115" s="415">
        <v>-223615</v>
      </c>
      <c r="Q115" s="415">
        <v>0</v>
      </c>
      <c r="R115" s="415">
        <v>-223615</v>
      </c>
      <c r="S115" s="415">
        <v>0</v>
      </c>
      <c r="T115" s="415">
        <v>0</v>
      </c>
      <c r="U115" s="415">
        <v>0</v>
      </c>
      <c r="V115" s="415">
        <v>0</v>
      </c>
      <c r="W115" s="415">
        <v>0</v>
      </c>
      <c r="X115" s="415">
        <v>0</v>
      </c>
      <c r="Y115" s="415">
        <v>109053</v>
      </c>
      <c r="Z115" s="415">
        <v>0</v>
      </c>
      <c r="AA115" s="415">
        <v>109053</v>
      </c>
      <c r="AB115" s="415">
        <v>-332230</v>
      </c>
      <c r="AC115" s="415">
        <v>0</v>
      </c>
      <c r="AD115" s="415">
        <v>-332230</v>
      </c>
      <c r="AE115" s="415">
        <v>28436147</v>
      </c>
      <c r="AF115" s="415">
        <v>1228676</v>
      </c>
      <c r="AG115" s="415">
        <v>29664823</v>
      </c>
      <c r="AH115" s="415">
        <v>1228676</v>
      </c>
      <c r="AI115" s="415">
        <v>1228676</v>
      </c>
      <c r="AJ115" s="415">
        <v>53070</v>
      </c>
      <c r="AK115" s="415">
        <v>0</v>
      </c>
      <c r="AL115" s="415">
        <v>53070</v>
      </c>
      <c r="AM115" s="415">
        <v>0</v>
      </c>
      <c r="AN115" s="415">
        <v>0</v>
      </c>
      <c r="AO115" s="415">
        <v>0</v>
      </c>
      <c r="AP115" s="415">
        <v>1775</v>
      </c>
      <c r="AQ115" s="415">
        <v>1775</v>
      </c>
      <c r="AR115" s="415">
        <v>321432</v>
      </c>
      <c r="AS115" s="415">
        <v>321432</v>
      </c>
      <c r="AT115" s="415">
        <v>920987</v>
      </c>
      <c r="AU115" s="415">
        <v>0</v>
      </c>
      <c r="AV115" s="415">
        <v>0</v>
      </c>
      <c r="AW115" s="415">
        <v>0</v>
      </c>
      <c r="AX115" s="415">
        <v>0</v>
      </c>
      <c r="AY115" s="415">
        <v>512051</v>
      </c>
      <c r="AZ115" s="415">
        <v>512051</v>
      </c>
      <c r="BA115" s="415">
        <v>0</v>
      </c>
      <c r="BB115" s="415">
        <v>0</v>
      </c>
      <c r="BC115" s="415">
        <v>0</v>
      </c>
      <c r="BD115" s="415">
        <v>0</v>
      </c>
      <c r="BE115" s="415">
        <v>0</v>
      </c>
      <c r="BF115" s="415">
        <v>0</v>
      </c>
      <c r="BG115" s="415">
        <v>0</v>
      </c>
      <c r="BH115" s="415">
        <v>0</v>
      </c>
      <c r="BI115" s="415">
        <v>0</v>
      </c>
      <c r="BJ115" s="415">
        <v>512051</v>
      </c>
      <c r="BK115" s="415">
        <v>512051</v>
      </c>
      <c r="BL115" s="415">
        <v>2147094</v>
      </c>
      <c r="BM115" s="415">
        <v>-1339857</v>
      </c>
      <c r="BN115" t="s">
        <v>588</v>
      </c>
      <c r="BO115" t="s">
        <v>1065</v>
      </c>
      <c r="BP115" t="s">
        <v>1028</v>
      </c>
      <c r="BQ115" s="84" t="s">
        <v>1029</v>
      </c>
    </row>
    <row r="116" spans="1:69" x14ac:dyDescent="0.25">
      <c r="A116" t="s">
        <v>1026</v>
      </c>
      <c r="B116" s="82" t="s">
        <v>591</v>
      </c>
      <c r="C116" s="85" t="s">
        <v>590</v>
      </c>
      <c r="D116" s="415">
        <v>97333845</v>
      </c>
      <c r="E116" s="415">
        <v>0</v>
      </c>
      <c r="F116" s="415">
        <v>97333845</v>
      </c>
      <c r="G116" s="415">
        <v>0</v>
      </c>
      <c r="H116" s="415">
        <v>0</v>
      </c>
      <c r="I116" s="415">
        <v>0</v>
      </c>
      <c r="J116" s="415">
        <v>-392076.4</v>
      </c>
      <c r="K116" s="415">
        <v>0</v>
      </c>
      <c r="L116" s="415">
        <v>-392076.4</v>
      </c>
      <c r="M116" s="415">
        <v>0</v>
      </c>
      <c r="N116" s="415">
        <v>0</v>
      </c>
      <c r="O116" s="415">
        <v>0</v>
      </c>
      <c r="P116" s="415">
        <v>-2196510</v>
      </c>
      <c r="Q116" s="415">
        <v>0</v>
      </c>
      <c r="R116" s="415">
        <v>-2196510</v>
      </c>
      <c r="S116" s="415">
        <v>0</v>
      </c>
      <c r="T116" s="415">
        <v>0</v>
      </c>
      <c r="U116" s="415">
        <v>0</v>
      </c>
      <c r="V116" s="415">
        <v>0</v>
      </c>
      <c r="W116" s="415">
        <v>0</v>
      </c>
      <c r="X116" s="415">
        <v>0</v>
      </c>
      <c r="Y116" s="415">
        <v>-3013362</v>
      </c>
      <c r="Z116" s="415">
        <v>0</v>
      </c>
      <c r="AA116" s="415">
        <v>-3013362</v>
      </c>
      <c r="AB116" s="415">
        <v>2712236</v>
      </c>
      <c r="AC116" s="415">
        <v>0</v>
      </c>
      <c r="AD116" s="415">
        <v>2712236</v>
      </c>
      <c r="AE116" s="415">
        <v>94836209</v>
      </c>
      <c r="AF116" s="415">
        <v>0</v>
      </c>
      <c r="AG116" s="415">
        <v>94836209</v>
      </c>
      <c r="AH116" s="415">
        <v>0</v>
      </c>
      <c r="AI116" s="415">
        <v>0</v>
      </c>
      <c r="AJ116" s="415">
        <v>0</v>
      </c>
      <c r="AK116" s="415">
        <v>0</v>
      </c>
      <c r="AL116" s="415">
        <v>0</v>
      </c>
      <c r="AM116" s="415">
        <v>0</v>
      </c>
      <c r="AN116" s="415">
        <v>0</v>
      </c>
      <c r="AO116" s="415">
        <v>0</v>
      </c>
      <c r="AP116" s="415">
        <v>0</v>
      </c>
      <c r="AQ116" s="415">
        <v>0</v>
      </c>
      <c r="AR116" s="415">
        <v>0</v>
      </c>
      <c r="AS116" s="415">
        <v>0</v>
      </c>
      <c r="AT116" s="415">
        <v>0</v>
      </c>
      <c r="AU116" s="415">
        <v>0</v>
      </c>
      <c r="AV116" s="415">
        <v>0</v>
      </c>
      <c r="AW116" s="415">
        <v>0</v>
      </c>
      <c r="AX116" s="415">
        <v>0</v>
      </c>
      <c r="AY116" s="415">
        <v>0</v>
      </c>
      <c r="AZ116" s="415">
        <v>0</v>
      </c>
      <c r="BA116" s="415">
        <v>0</v>
      </c>
      <c r="BB116" s="415">
        <v>0</v>
      </c>
      <c r="BC116" s="415">
        <v>0</v>
      </c>
      <c r="BD116" s="415">
        <v>0</v>
      </c>
      <c r="BE116" s="415">
        <v>0</v>
      </c>
      <c r="BF116" s="415">
        <v>0</v>
      </c>
      <c r="BG116" s="415">
        <v>0</v>
      </c>
      <c r="BH116" s="415">
        <v>0</v>
      </c>
      <c r="BI116" s="415">
        <v>0</v>
      </c>
      <c r="BJ116" s="415">
        <v>0</v>
      </c>
      <c r="BK116" s="415">
        <v>0</v>
      </c>
      <c r="BL116" s="415">
        <v>4912963</v>
      </c>
      <c r="BM116" s="415">
        <v>-4971150</v>
      </c>
      <c r="BN116" t="s">
        <v>590</v>
      </c>
      <c r="BO116" t="s">
        <v>1042</v>
      </c>
      <c r="BP116" t="s">
        <v>1043</v>
      </c>
      <c r="BQ116" s="84" t="s">
        <v>1073</v>
      </c>
    </row>
    <row r="117" spans="1:69" x14ac:dyDescent="0.25">
      <c r="A117" t="s">
        <v>1026</v>
      </c>
      <c r="B117" s="82" t="s">
        <v>593</v>
      </c>
      <c r="C117" s="85" t="s">
        <v>592</v>
      </c>
      <c r="D117" s="415">
        <v>87917090</v>
      </c>
      <c r="E117" s="415">
        <v>0</v>
      </c>
      <c r="F117" s="415">
        <v>87917090</v>
      </c>
      <c r="G117" s="415">
        <v>0</v>
      </c>
      <c r="H117" s="415">
        <v>0</v>
      </c>
      <c r="I117" s="415">
        <v>0</v>
      </c>
      <c r="J117" s="415">
        <v>-5204</v>
      </c>
      <c r="K117" s="415">
        <v>0</v>
      </c>
      <c r="L117" s="415">
        <v>-5204</v>
      </c>
      <c r="M117" s="415">
        <v>0</v>
      </c>
      <c r="N117" s="415">
        <v>0</v>
      </c>
      <c r="O117" s="415">
        <v>0</v>
      </c>
      <c r="P117" s="415">
        <v>-857471</v>
      </c>
      <c r="Q117" s="415">
        <v>0</v>
      </c>
      <c r="R117" s="415">
        <v>-857471</v>
      </c>
      <c r="S117" s="415">
        <v>202753</v>
      </c>
      <c r="T117" s="415">
        <v>0</v>
      </c>
      <c r="U117" s="415">
        <v>202753</v>
      </c>
      <c r="V117" s="415">
        <v>2396685</v>
      </c>
      <c r="W117" s="415">
        <v>0</v>
      </c>
      <c r="X117" s="415">
        <v>2396685</v>
      </c>
      <c r="Y117" s="415">
        <v>-8712030</v>
      </c>
      <c r="Z117" s="415">
        <v>0</v>
      </c>
      <c r="AA117" s="415">
        <v>-8712030</v>
      </c>
      <c r="AB117" s="415">
        <v>7220840</v>
      </c>
      <c r="AC117" s="415">
        <v>0</v>
      </c>
      <c r="AD117" s="415">
        <v>7220840</v>
      </c>
      <c r="AE117" s="415">
        <v>88167867</v>
      </c>
      <c r="AF117" s="415">
        <v>0</v>
      </c>
      <c r="AG117" s="415">
        <v>88167867</v>
      </c>
      <c r="AH117" s="415">
        <v>0</v>
      </c>
      <c r="AI117" s="415">
        <v>0</v>
      </c>
      <c r="AJ117" s="415">
        <v>0</v>
      </c>
      <c r="AK117" s="415">
        <v>0</v>
      </c>
      <c r="AL117" s="415">
        <v>0</v>
      </c>
      <c r="AM117" s="415">
        <v>0</v>
      </c>
      <c r="AN117" s="415">
        <v>0</v>
      </c>
      <c r="AO117" s="415">
        <v>0</v>
      </c>
      <c r="AP117" s="415">
        <v>0</v>
      </c>
      <c r="AQ117" s="415">
        <v>0</v>
      </c>
      <c r="AR117" s="415">
        <v>0</v>
      </c>
      <c r="AS117" s="415">
        <v>0</v>
      </c>
      <c r="AT117" s="415">
        <v>0</v>
      </c>
      <c r="AU117" s="415">
        <v>0</v>
      </c>
      <c r="AV117" s="415">
        <v>0</v>
      </c>
      <c r="AW117" s="415">
        <v>0</v>
      </c>
      <c r="AX117" s="415">
        <v>0</v>
      </c>
      <c r="AY117" s="415">
        <v>0</v>
      </c>
      <c r="AZ117" s="415">
        <v>0</v>
      </c>
      <c r="BA117" s="415">
        <v>0</v>
      </c>
      <c r="BB117" s="415">
        <v>0</v>
      </c>
      <c r="BC117" s="415">
        <v>0</v>
      </c>
      <c r="BD117" s="415">
        <v>0</v>
      </c>
      <c r="BE117" s="415">
        <v>0</v>
      </c>
      <c r="BF117" s="415">
        <v>0</v>
      </c>
      <c r="BG117" s="415">
        <v>0</v>
      </c>
      <c r="BH117" s="415">
        <v>0</v>
      </c>
      <c r="BI117" s="415">
        <v>0</v>
      </c>
      <c r="BJ117" s="415">
        <v>0</v>
      </c>
      <c r="BK117" s="415">
        <v>0</v>
      </c>
      <c r="BL117" s="415">
        <v>3564820</v>
      </c>
      <c r="BM117" s="415">
        <v>-3760021</v>
      </c>
      <c r="BN117" t="s">
        <v>592</v>
      </c>
      <c r="BO117" t="s">
        <v>1088</v>
      </c>
      <c r="BP117" t="s">
        <v>1028</v>
      </c>
      <c r="BQ117" s="84" t="s">
        <v>1029</v>
      </c>
    </row>
    <row r="118" spans="1:69" x14ac:dyDescent="0.25">
      <c r="A118" t="s">
        <v>1026</v>
      </c>
      <c r="B118" s="82" t="s">
        <v>595</v>
      </c>
      <c r="C118" s="85" t="s">
        <v>594</v>
      </c>
      <c r="D118" s="415">
        <v>152062825</v>
      </c>
      <c r="E118" s="415">
        <v>0</v>
      </c>
      <c r="F118" s="415">
        <v>152062825</v>
      </c>
      <c r="G118" s="415">
        <v>0</v>
      </c>
      <c r="H118" s="415">
        <v>0</v>
      </c>
      <c r="I118" s="415">
        <v>0</v>
      </c>
      <c r="J118" s="415">
        <v>-8530</v>
      </c>
      <c r="K118" s="415">
        <v>0</v>
      </c>
      <c r="L118" s="415">
        <v>-8530</v>
      </c>
      <c r="M118" s="415">
        <v>0</v>
      </c>
      <c r="N118" s="415">
        <v>0</v>
      </c>
      <c r="O118" s="415">
        <v>0</v>
      </c>
      <c r="P118" s="415">
        <v>-6440563</v>
      </c>
      <c r="Q118" s="415">
        <v>0</v>
      </c>
      <c r="R118" s="415">
        <v>-6440563</v>
      </c>
      <c r="S118" s="415">
        <v>5005619</v>
      </c>
      <c r="T118" s="415">
        <v>0</v>
      </c>
      <c r="U118" s="415">
        <v>5005619</v>
      </c>
      <c r="V118" s="415">
        <v>327644</v>
      </c>
      <c r="W118" s="415">
        <v>0</v>
      </c>
      <c r="X118" s="415">
        <v>327644</v>
      </c>
      <c r="Y118" s="415">
        <v>0</v>
      </c>
      <c r="Z118" s="415">
        <v>0</v>
      </c>
      <c r="AA118" s="415">
        <v>0</v>
      </c>
      <c r="AB118" s="415">
        <v>-14268147</v>
      </c>
      <c r="AC118" s="415">
        <v>0</v>
      </c>
      <c r="AD118" s="415">
        <v>-14268147</v>
      </c>
      <c r="AE118" s="415">
        <v>136687378</v>
      </c>
      <c r="AF118" s="415">
        <v>0</v>
      </c>
      <c r="AG118" s="415">
        <v>136687378</v>
      </c>
      <c r="AH118" s="415">
        <v>0</v>
      </c>
      <c r="AI118" s="415">
        <v>0</v>
      </c>
      <c r="AJ118" s="415">
        <v>0</v>
      </c>
      <c r="AK118" s="415">
        <v>0</v>
      </c>
      <c r="AL118" s="415">
        <v>0</v>
      </c>
      <c r="AM118" s="415">
        <v>0</v>
      </c>
      <c r="AN118" s="415">
        <v>0</v>
      </c>
      <c r="AO118" s="415">
        <v>0</v>
      </c>
      <c r="AP118" s="415">
        <v>0</v>
      </c>
      <c r="AQ118" s="415">
        <v>0</v>
      </c>
      <c r="AR118" s="415">
        <v>0</v>
      </c>
      <c r="AS118" s="415">
        <v>0</v>
      </c>
      <c r="AT118" s="415">
        <v>0</v>
      </c>
      <c r="AU118" s="415">
        <v>0</v>
      </c>
      <c r="AV118" s="415">
        <v>0</v>
      </c>
      <c r="AW118" s="415">
        <v>0</v>
      </c>
      <c r="AX118" s="415">
        <v>0</v>
      </c>
      <c r="AY118" s="415">
        <v>0</v>
      </c>
      <c r="AZ118" s="415">
        <v>0</v>
      </c>
      <c r="BA118" s="415">
        <v>0</v>
      </c>
      <c r="BB118" s="415">
        <v>0</v>
      </c>
      <c r="BC118" s="415">
        <v>0</v>
      </c>
      <c r="BD118" s="415">
        <v>0</v>
      </c>
      <c r="BE118" s="415">
        <v>0</v>
      </c>
      <c r="BF118" s="415">
        <v>0</v>
      </c>
      <c r="BG118" s="415">
        <v>0</v>
      </c>
      <c r="BH118" s="415">
        <v>0</v>
      </c>
      <c r="BI118" s="415">
        <v>0</v>
      </c>
      <c r="BJ118" s="415">
        <v>0</v>
      </c>
      <c r="BK118" s="415">
        <v>0</v>
      </c>
      <c r="BL118" s="415">
        <v>41890242</v>
      </c>
      <c r="BM118" s="415">
        <v>-15808096</v>
      </c>
      <c r="BN118" t="s">
        <v>594</v>
      </c>
      <c r="BO118" t="s">
        <v>1042</v>
      </c>
      <c r="BP118" t="s">
        <v>1043</v>
      </c>
      <c r="BQ118" s="84" t="s">
        <v>1073</v>
      </c>
    </row>
    <row r="119" spans="1:69" x14ac:dyDescent="0.25">
      <c r="A119" t="s">
        <v>1026</v>
      </c>
      <c r="B119" s="82" t="s">
        <v>597</v>
      </c>
      <c r="C119" s="85" t="s">
        <v>596</v>
      </c>
      <c r="D119" s="415">
        <v>57627373</v>
      </c>
      <c r="E119" s="415">
        <v>109589</v>
      </c>
      <c r="F119" s="415">
        <v>57736962</v>
      </c>
      <c r="G119" s="415">
        <v>0</v>
      </c>
      <c r="H119" s="415">
        <v>0</v>
      </c>
      <c r="I119" s="415">
        <v>0</v>
      </c>
      <c r="J119" s="415">
        <v>-241127</v>
      </c>
      <c r="K119" s="415">
        <v>0</v>
      </c>
      <c r="L119" s="415">
        <v>-241127</v>
      </c>
      <c r="M119" s="415">
        <v>0</v>
      </c>
      <c r="N119" s="415">
        <v>0</v>
      </c>
      <c r="O119" s="415">
        <v>0</v>
      </c>
      <c r="P119" s="415">
        <v>-1493131</v>
      </c>
      <c r="Q119" s="415">
        <v>0</v>
      </c>
      <c r="R119" s="415">
        <v>-1493131</v>
      </c>
      <c r="S119" s="415">
        <v>0</v>
      </c>
      <c r="T119" s="415">
        <v>0</v>
      </c>
      <c r="U119" s="415">
        <v>0</v>
      </c>
      <c r="V119" s="415">
        <v>0</v>
      </c>
      <c r="W119" s="415">
        <v>0</v>
      </c>
      <c r="X119" s="415">
        <v>0</v>
      </c>
      <c r="Y119" s="415">
        <v>254213</v>
      </c>
      <c r="Z119" s="415">
        <v>0</v>
      </c>
      <c r="AA119" s="415">
        <v>254213</v>
      </c>
      <c r="AB119" s="415">
        <v>-1558010</v>
      </c>
      <c r="AC119" s="415">
        <v>0</v>
      </c>
      <c r="AD119" s="415">
        <v>-1558010</v>
      </c>
      <c r="AE119" s="415">
        <v>54830445</v>
      </c>
      <c r="AF119" s="415">
        <v>109589</v>
      </c>
      <c r="AG119" s="415">
        <v>54940034</v>
      </c>
      <c r="AH119" s="415">
        <v>109589</v>
      </c>
      <c r="AI119" s="415">
        <v>109589</v>
      </c>
      <c r="AJ119" s="415">
        <v>0</v>
      </c>
      <c r="AK119" s="415">
        <v>0</v>
      </c>
      <c r="AL119" s="415">
        <v>0</v>
      </c>
      <c r="AM119" s="415">
        <v>0</v>
      </c>
      <c r="AN119" s="415">
        <v>0</v>
      </c>
      <c r="AO119" s="415">
        <v>0</v>
      </c>
      <c r="AP119" s="415">
        <v>0</v>
      </c>
      <c r="AQ119" s="415">
        <v>0</v>
      </c>
      <c r="AR119" s="415">
        <v>34014</v>
      </c>
      <c r="AS119" s="415">
        <v>34014</v>
      </c>
      <c r="AT119" s="415">
        <v>75575</v>
      </c>
      <c r="AU119" s="415">
        <v>29401</v>
      </c>
      <c r="AV119" s="415">
        <v>271981</v>
      </c>
      <c r="AW119" s="415">
        <v>301382</v>
      </c>
      <c r="AX119" s="415">
        <v>0</v>
      </c>
      <c r="AY119" s="415">
        <v>0</v>
      </c>
      <c r="AZ119" s="415">
        <v>0</v>
      </c>
      <c r="BA119" s="415">
        <v>0</v>
      </c>
      <c r="BB119" s="415">
        <v>0</v>
      </c>
      <c r="BC119" s="415">
        <v>0</v>
      </c>
      <c r="BD119" s="415">
        <v>0</v>
      </c>
      <c r="BE119" s="415">
        <v>0</v>
      </c>
      <c r="BF119" s="415">
        <v>0</v>
      </c>
      <c r="BG119" s="415">
        <v>0</v>
      </c>
      <c r="BH119" s="415">
        <v>0</v>
      </c>
      <c r="BI119" s="415">
        <v>0</v>
      </c>
      <c r="BJ119" s="415">
        <v>0</v>
      </c>
      <c r="BK119" s="415">
        <v>0</v>
      </c>
      <c r="BL119" s="415">
        <v>5792479</v>
      </c>
      <c r="BM119" s="415">
        <v>-223184</v>
      </c>
      <c r="BN119" t="s">
        <v>596</v>
      </c>
      <c r="BO119" t="s">
        <v>1054</v>
      </c>
      <c r="BP119" t="s">
        <v>1078</v>
      </c>
      <c r="BQ119" s="84" t="s">
        <v>1054</v>
      </c>
    </row>
    <row r="120" spans="1:69" x14ac:dyDescent="0.25">
      <c r="A120" t="s">
        <v>1037</v>
      </c>
      <c r="B120" s="82" t="s">
        <v>599</v>
      </c>
      <c r="C120" s="85" t="s">
        <v>598</v>
      </c>
      <c r="D120" s="415">
        <v>28690618</v>
      </c>
      <c r="E120" s="415">
        <v>0</v>
      </c>
      <c r="F120" s="415">
        <v>28690618</v>
      </c>
      <c r="G120" s="415">
        <v>0</v>
      </c>
      <c r="H120" s="415">
        <v>0</v>
      </c>
      <c r="I120" s="415">
        <v>0</v>
      </c>
      <c r="J120" s="415">
        <v>-60543</v>
      </c>
      <c r="K120" s="415">
        <v>0</v>
      </c>
      <c r="L120" s="415">
        <v>-60543</v>
      </c>
      <c r="M120" s="415">
        <v>0</v>
      </c>
      <c r="N120" s="415">
        <v>0</v>
      </c>
      <c r="O120" s="415">
        <v>0</v>
      </c>
      <c r="P120" s="415">
        <v>-229118</v>
      </c>
      <c r="Q120" s="415">
        <v>0</v>
      </c>
      <c r="R120" s="415">
        <v>-229118</v>
      </c>
      <c r="S120" s="415">
        <v>177105</v>
      </c>
      <c r="T120" s="415">
        <v>0</v>
      </c>
      <c r="U120" s="415">
        <v>177105</v>
      </c>
      <c r="V120" s="415">
        <v>287009</v>
      </c>
      <c r="W120" s="415">
        <v>0</v>
      </c>
      <c r="X120" s="415">
        <v>287009</v>
      </c>
      <c r="Y120" s="415">
        <v>209924</v>
      </c>
      <c r="Z120" s="415">
        <v>0</v>
      </c>
      <c r="AA120" s="415">
        <v>209924</v>
      </c>
      <c r="AB120" s="415">
        <v>-743993</v>
      </c>
      <c r="AC120" s="415">
        <v>0</v>
      </c>
      <c r="AD120" s="415">
        <v>-743993</v>
      </c>
      <c r="AE120" s="415">
        <v>28391545</v>
      </c>
      <c r="AF120" s="415">
        <v>0</v>
      </c>
      <c r="AG120" s="415">
        <v>28391545</v>
      </c>
      <c r="AH120" s="415">
        <v>0</v>
      </c>
      <c r="AI120" s="415">
        <v>0</v>
      </c>
      <c r="AJ120" s="415">
        <v>67041</v>
      </c>
      <c r="AK120" s="415">
        <v>0</v>
      </c>
      <c r="AL120" s="415">
        <v>67041</v>
      </c>
      <c r="AM120" s="415">
        <v>0</v>
      </c>
      <c r="AN120" s="415">
        <v>0</v>
      </c>
      <c r="AO120" s="415">
        <v>0</v>
      </c>
      <c r="AP120" s="415">
        <v>0</v>
      </c>
      <c r="AQ120" s="415">
        <v>0</v>
      </c>
      <c r="AR120" s="415">
        <v>0</v>
      </c>
      <c r="AS120" s="415">
        <v>0</v>
      </c>
      <c r="AT120" s="415">
        <v>0</v>
      </c>
      <c r="AU120" s="415">
        <v>0</v>
      </c>
      <c r="AV120" s="415">
        <v>0</v>
      </c>
      <c r="AW120" s="415">
        <v>0</v>
      </c>
      <c r="AX120" s="415">
        <v>0</v>
      </c>
      <c r="AY120" s="415">
        <v>0</v>
      </c>
      <c r="AZ120" s="415">
        <v>0</v>
      </c>
      <c r="BA120" s="415">
        <v>0</v>
      </c>
      <c r="BB120" s="415">
        <v>0</v>
      </c>
      <c r="BC120" s="415">
        <v>0</v>
      </c>
      <c r="BD120" s="415">
        <v>0</v>
      </c>
      <c r="BE120" s="415">
        <v>0</v>
      </c>
      <c r="BF120" s="415">
        <v>0</v>
      </c>
      <c r="BG120" s="415">
        <v>0</v>
      </c>
      <c r="BH120" s="415">
        <v>0</v>
      </c>
      <c r="BI120" s="415">
        <v>0</v>
      </c>
      <c r="BJ120" s="415">
        <v>0</v>
      </c>
      <c r="BK120" s="415">
        <v>0</v>
      </c>
      <c r="BL120" s="415">
        <v>856390</v>
      </c>
      <c r="BM120" s="415">
        <v>-354410</v>
      </c>
      <c r="BN120" t="s">
        <v>598</v>
      </c>
      <c r="BO120" t="s">
        <v>1081</v>
      </c>
      <c r="BP120" t="s">
        <v>1082</v>
      </c>
      <c r="BQ120" s="84" t="s">
        <v>1029</v>
      </c>
    </row>
    <row r="121" spans="1:69" x14ac:dyDescent="0.25">
      <c r="A121" t="s">
        <v>1026</v>
      </c>
      <c r="B121" s="82" t="s">
        <v>601</v>
      </c>
      <c r="C121" s="85" t="s">
        <v>600</v>
      </c>
      <c r="D121" s="415">
        <v>259448081</v>
      </c>
      <c r="E121" s="415">
        <v>0</v>
      </c>
      <c r="F121" s="415">
        <v>259448081</v>
      </c>
      <c r="G121" s="415">
        <v>0</v>
      </c>
      <c r="H121" s="415">
        <v>0</v>
      </c>
      <c r="I121" s="415">
        <v>0</v>
      </c>
      <c r="J121" s="415">
        <v>-385516</v>
      </c>
      <c r="K121" s="415">
        <v>0</v>
      </c>
      <c r="L121" s="415">
        <v>-385516</v>
      </c>
      <c r="M121" s="415">
        <v>3010755</v>
      </c>
      <c r="N121" s="415">
        <v>0</v>
      </c>
      <c r="O121" s="415">
        <v>3010755</v>
      </c>
      <c r="P121" s="415">
        <v>-5672182</v>
      </c>
      <c r="Q121" s="415">
        <v>0</v>
      </c>
      <c r="R121" s="415">
        <v>-5672182</v>
      </c>
      <c r="S121" s="415">
        <v>1175493</v>
      </c>
      <c r="T121" s="415">
        <v>0</v>
      </c>
      <c r="U121" s="415">
        <v>1175493</v>
      </c>
      <c r="V121" s="415">
        <v>25098243</v>
      </c>
      <c r="W121" s="415">
        <v>0</v>
      </c>
      <c r="X121" s="415">
        <v>25098243</v>
      </c>
      <c r="Y121" s="415">
        <v>-787868</v>
      </c>
      <c r="Z121" s="415">
        <v>0</v>
      </c>
      <c r="AA121" s="415">
        <v>-787868</v>
      </c>
      <c r="AB121" s="415">
        <v>-48178120</v>
      </c>
      <c r="AC121" s="415">
        <v>0</v>
      </c>
      <c r="AD121" s="415">
        <v>-48178120</v>
      </c>
      <c r="AE121" s="415">
        <v>234094402</v>
      </c>
      <c r="AF121" s="415">
        <v>0</v>
      </c>
      <c r="AG121" s="415">
        <v>234094402</v>
      </c>
      <c r="AH121" s="415">
        <v>0</v>
      </c>
      <c r="AI121" s="415">
        <v>0</v>
      </c>
      <c r="AJ121" s="415">
        <v>0</v>
      </c>
      <c r="AK121" s="415">
        <v>0</v>
      </c>
      <c r="AL121" s="415">
        <v>0</v>
      </c>
      <c r="AM121" s="415">
        <v>0</v>
      </c>
      <c r="AN121" s="415">
        <v>0</v>
      </c>
      <c r="AO121" s="415">
        <v>0</v>
      </c>
      <c r="AP121" s="415">
        <v>0</v>
      </c>
      <c r="AQ121" s="415">
        <v>0</v>
      </c>
      <c r="AR121" s="415">
        <v>0</v>
      </c>
      <c r="AS121" s="415">
        <v>0</v>
      </c>
      <c r="AT121" s="415">
        <v>0</v>
      </c>
      <c r="AU121" s="415">
        <v>0</v>
      </c>
      <c r="AV121" s="415">
        <v>0</v>
      </c>
      <c r="AW121" s="415">
        <v>0</v>
      </c>
      <c r="AX121" s="415">
        <v>0</v>
      </c>
      <c r="AY121" s="415">
        <v>0</v>
      </c>
      <c r="AZ121" s="415">
        <v>0</v>
      </c>
      <c r="BA121" s="415">
        <v>0</v>
      </c>
      <c r="BB121" s="415">
        <v>0</v>
      </c>
      <c r="BC121" s="415">
        <v>0</v>
      </c>
      <c r="BD121" s="415">
        <v>0</v>
      </c>
      <c r="BE121" s="415">
        <v>0</v>
      </c>
      <c r="BF121" s="415">
        <v>0</v>
      </c>
      <c r="BG121" s="415">
        <v>0</v>
      </c>
      <c r="BH121" s="415">
        <v>0</v>
      </c>
      <c r="BI121" s="415">
        <v>0</v>
      </c>
      <c r="BJ121" s="415">
        <v>0</v>
      </c>
      <c r="BK121" s="415">
        <v>0</v>
      </c>
      <c r="BL121" s="415">
        <v>33848861</v>
      </c>
      <c r="BM121" s="415">
        <v>-26963225</v>
      </c>
      <c r="BN121" t="s">
        <v>600</v>
      </c>
      <c r="BO121" t="s">
        <v>1042</v>
      </c>
      <c r="BP121" t="s">
        <v>1043</v>
      </c>
      <c r="BQ121" s="84" t="s">
        <v>1073</v>
      </c>
    </row>
    <row r="122" spans="1:69" x14ac:dyDescent="0.25">
      <c r="A122" t="s">
        <v>1026</v>
      </c>
      <c r="B122" s="82" t="s">
        <v>603</v>
      </c>
      <c r="C122" s="85" t="s">
        <v>602</v>
      </c>
      <c r="D122" s="415">
        <v>43389783</v>
      </c>
      <c r="E122" s="415">
        <v>0</v>
      </c>
      <c r="F122" s="415">
        <v>43389783</v>
      </c>
      <c r="G122" s="415">
        <v>0</v>
      </c>
      <c r="H122" s="415">
        <v>0</v>
      </c>
      <c r="I122" s="415">
        <v>0</v>
      </c>
      <c r="J122" s="415">
        <v>-41889</v>
      </c>
      <c r="K122" s="415">
        <v>0</v>
      </c>
      <c r="L122" s="415">
        <v>-41889</v>
      </c>
      <c r="M122" s="415">
        <v>0</v>
      </c>
      <c r="N122" s="415">
        <v>0</v>
      </c>
      <c r="O122" s="415">
        <v>0</v>
      </c>
      <c r="P122" s="415">
        <v>-54040</v>
      </c>
      <c r="Q122" s="415">
        <v>0</v>
      </c>
      <c r="R122" s="415">
        <v>-54040</v>
      </c>
      <c r="S122" s="415">
        <v>286033</v>
      </c>
      <c r="T122" s="415">
        <v>0</v>
      </c>
      <c r="U122" s="415">
        <v>286033</v>
      </c>
      <c r="V122" s="415">
        <v>0</v>
      </c>
      <c r="W122" s="415">
        <v>0</v>
      </c>
      <c r="X122" s="415">
        <v>0</v>
      </c>
      <c r="Y122" s="415">
        <v>2332062</v>
      </c>
      <c r="Z122" s="415">
        <v>0</v>
      </c>
      <c r="AA122" s="415">
        <v>2332062</v>
      </c>
      <c r="AB122" s="415">
        <v>-2315947</v>
      </c>
      <c r="AC122" s="415">
        <v>0</v>
      </c>
      <c r="AD122" s="415">
        <v>-2315947</v>
      </c>
      <c r="AE122" s="415">
        <v>43637891</v>
      </c>
      <c r="AF122" s="415">
        <v>0</v>
      </c>
      <c r="AG122" s="415">
        <v>43637891</v>
      </c>
      <c r="AH122" s="415">
        <v>0</v>
      </c>
      <c r="AI122" s="415">
        <v>0</v>
      </c>
      <c r="AJ122" s="415">
        <v>23122</v>
      </c>
      <c r="AK122" s="415">
        <v>0</v>
      </c>
      <c r="AL122" s="415">
        <v>23122</v>
      </c>
      <c r="AM122" s="415">
        <v>0</v>
      </c>
      <c r="AN122" s="415">
        <v>0</v>
      </c>
      <c r="AO122" s="415">
        <v>0</v>
      </c>
      <c r="AP122" s="415">
        <v>0</v>
      </c>
      <c r="AQ122" s="415">
        <v>0</v>
      </c>
      <c r="AR122" s="415">
        <v>0</v>
      </c>
      <c r="AS122" s="415">
        <v>0</v>
      </c>
      <c r="AT122" s="415">
        <v>0</v>
      </c>
      <c r="AU122" s="415">
        <v>0</v>
      </c>
      <c r="AV122" s="415">
        <v>0</v>
      </c>
      <c r="AW122" s="415">
        <v>0</v>
      </c>
      <c r="AX122" s="415">
        <v>0</v>
      </c>
      <c r="AY122" s="415">
        <v>0</v>
      </c>
      <c r="AZ122" s="415">
        <v>0</v>
      </c>
      <c r="BA122" s="415">
        <v>0</v>
      </c>
      <c r="BB122" s="415">
        <v>0</v>
      </c>
      <c r="BC122" s="415">
        <v>0</v>
      </c>
      <c r="BD122" s="415">
        <v>0</v>
      </c>
      <c r="BE122" s="415">
        <v>0</v>
      </c>
      <c r="BF122" s="415">
        <v>0</v>
      </c>
      <c r="BG122" s="415">
        <v>0</v>
      </c>
      <c r="BH122" s="415">
        <v>0</v>
      </c>
      <c r="BI122" s="415">
        <v>0</v>
      </c>
      <c r="BJ122" s="415">
        <v>0</v>
      </c>
      <c r="BK122" s="415">
        <v>0</v>
      </c>
      <c r="BL122" s="415">
        <v>448032</v>
      </c>
      <c r="BM122" s="415">
        <v>-586387</v>
      </c>
      <c r="BN122" t="s">
        <v>602</v>
      </c>
      <c r="BO122" t="s">
        <v>1057</v>
      </c>
      <c r="BP122" t="s">
        <v>1058</v>
      </c>
      <c r="BQ122" s="84" t="s">
        <v>1029</v>
      </c>
    </row>
    <row r="123" spans="1:69" x14ac:dyDescent="0.25">
      <c r="A123" t="s">
        <v>1026</v>
      </c>
      <c r="B123" s="82" t="s">
        <v>605</v>
      </c>
      <c r="C123" s="85" t="s">
        <v>604</v>
      </c>
      <c r="D123" s="415">
        <v>74984902</v>
      </c>
      <c r="E123" s="415">
        <v>0</v>
      </c>
      <c r="F123" s="415">
        <v>74984902</v>
      </c>
      <c r="G123" s="415">
        <v>0</v>
      </c>
      <c r="H123" s="415">
        <v>0</v>
      </c>
      <c r="I123" s="415">
        <v>0</v>
      </c>
      <c r="J123" s="415">
        <v>-841415</v>
      </c>
      <c r="K123" s="415">
        <v>0</v>
      </c>
      <c r="L123" s="415">
        <v>-841415</v>
      </c>
      <c r="M123" s="415">
        <v>0</v>
      </c>
      <c r="N123" s="415">
        <v>0</v>
      </c>
      <c r="O123" s="415">
        <v>0</v>
      </c>
      <c r="P123" s="415">
        <v>-1757808</v>
      </c>
      <c r="Q123" s="415">
        <v>0</v>
      </c>
      <c r="R123" s="415">
        <v>-1757808</v>
      </c>
      <c r="S123" s="415">
        <v>202801</v>
      </c>
      <c r="T123" s="415">
        <v>0</v>
      </c>
      <c r="U123" s="415">
        <v>202801</v>
      </c>
      <c r="V123" s="415">
        <v>1344650</v>
      </c>
      <c r="W123" s="415">
        <v>0</v>
      </c>
      <c r="X123" s="415">
        <v>1344650</v>
      </c>
      <c r="Y123" s="415">
        <v>74657</v>
      </c>
      <c r="Z123" s="415">
        <v>0</v>
      </c>
      <c r="AA123" s="415">
        <v>74657</v>
      </c>
      <c r="AB123" s="415">
        <v>-3869091</v>
      </c>
      <c r="AC123" s="415">
        <v>0</v>
      </c>
      <c r="AD123" s="415">
        <v>-3869091</v>
      </c>
      <c r="AE123" s="415">
        <v>70980111</v>
      </c>
      <c r="AF123" s="415">
        <v>0</v>
      </c>
      <c r="AG123" s="415">
        <v>70980111</v>
      </c>
      <c r="AH123" s="415">
        <v>0</v>
      </c>
      <c r="AI123" s="415">
        <v>0</v>
      </c>
      <c r="AJ123" s="415">
        <v>0</v>
      </c>
      <c r="AK123" s="415">
        <v>0</v>
      </c>
      <c r="AL123" s="415">
        <v>0</v>
      </c>
      <c r="AM123" s="415">
        <v>0</v>
      </c>
      <c r="AN123" s="415">
        <v>0</v>
      </c>
      <c r="AO123" s="415">
        <v>0</v>
      </c>
      <c r="AP123" s="415">
        <v>0</v>
      </c>
      <c r="AQ123" s="415">
        <v>0</v>
      </c>
      <c r="AR123" s="415">
        <v>0</v>
      </c>
      <c r="AS123" s="415">
        <v>0</v>
      </c>
      <c r="AT123" s="415">
        <v>0</v>
      </c>
      <c r="AU123" s="415">
        <v>0</v>
      </c>
      <c r="AV123" s="415">
        <v>0</v>
      </c>
      <c r="AW123" s="415">
        <v>0</v>
      </c>
      <c r="AX123" s="415">
        <v>0</v>
      </c>
      <c r="AY123" s="415">
        <v>0</v>
      </c>
      <c r="AZ123" s="415">
        <v>0</v>
      </c>
      <c r="BA123" s="415">
        <v>0</v>
      </c>
      <c r="BB123" s="415">
        <v>0</v>
      </c>
      <c r="BC123" s="415">
        <v>0</v>
      </c>
      <c r="BD123" s="415">
        <v>0</v>
      </c>
      <c r="BE123" s="415">
        <v>0</v>
      </c>
      <c r="BF123" s="415">
        <v>0</v>
      </c>
      <c r="BG123" s="415">
        <v>0</v>
      </c>
      <c r="BH123" s="415">
        <v>0</v>
      </c>
      <c r="BI123" s="415">
        <v>0</v>
      </c>
      <c r="BJ123" s="415">
        <v>0</v>
      </c>
      <c r="BK123" s="415">
        <v>0</v>
      </c>
      <c r="BL123" s="415">
        <v>11319298</v>
      </c>
      <c r="BM123" s="415">
        <v>-8922626</v>
      </c>
      <c r="BN123" t="s">
        <v>604</v>
      </c>
      <c r="BO123" t="s">
        <v>1042</v>
      </c>
      <c r="BP123" t="s">
        <v>1043</v>
      </c>
      <c r="BQ123" s="84" t="s">
        <v>1044</v>
      </c>
    </row>
    <row r="124" spans="1:69" x14ac:dyDescent="0.25">
      <c r="A124" t="s">
        <v>1037</v>
      </c>
      <c r="B124" s="82" t="s">
        <v>607</v>
      </c>
      <c r="C124" s="85" t="s">
        <v>606</v>
      </c>
      <c r="D124" s="415">
        <v>42323011.589999996</v>
      </c>
      <c r="E124" s="415">
        <v>2522378.1800000002</v>
      </c>
      <c r="F124" s="415">
        <v>44845389.769999996</v>
      </c>
      <c r="G124" s="415">
        <v>0</v>
      </c>
      <c r="H124" s="415">
        <v>0</v>
      </c>
      <c r="I124" s="415">
        <v>0</v>
      </c>
      <c r="J124" s="415">
        <v>-39824</v>
      </c>
      <c r="K124" s="415">
        <v>0</v>
      </c>
      <c r="L124" s="415">
        <v>-39824</v>
      </c>
      <c r="M124" s="415">
        <v>0</v>
      </c>
      <c r="N124" s="415">
        <v>0</v>
      </c>
      <c r="O124" s="415">
        <v>0</v>
      </c>
      <c r="P124" s="415">
        <v>-347000</v>
      </c>
      <c r="Q124" s="415">
        <v>0</v>
      </c>
      <c r="R124" s="415">
        <v>-347000</v>
      </c>
      <c r="S124" s="415">
        <v>1730</v>
      </c>
      <c r="T124" s="415">
        <v>0</v>
      </c>
      <c r="U124" s="415">
        <v>1730</v>
      </c>
      <c r="V124" s="415">
        <v>3208981</v>
      </c>
      <c r="W124" s="415">
        <v>329149</v>
      </c>
      <c r="X124" s="415">
        <v>3538130</v>
      </c>
      <c r="Y124" s="415">
        <v>810132</v>
      </c>
      <c r="Z124" s="415">
        <v>48282</v>
      </c>
      <c r="AA124" s="415">
        <v>858414</v>
      </c>
      <c r="AB124" s="415">
        <v>-4373187</v>
      </c>
      <c r="AC124" s="415">
        <v>-260634</v>
      </c>
      <c r="AD124" s="415">
        <v>-4633821</v>
      </c>
      <c r="AE124" s="415">
        <v>41623667.589999996</v>
      </c>
      <c r="AF124" s="415">
        <v>2639175.1800000002</v>
      </c>
      <c r="AG124" s="415">
        <v>44262842.769999996</v>
      </c>
      <c r="AH124" s="415">
        <v>2639175.1800000002</v>
      </c>
      <c r="AI124" s="415">
        <v>2639175.1800000002</v>
      </c>
      <c r="AJ124" s="415">
        <v>0</v>
      </c>
      <c r="AK124" s="415">
        <v>0</v>
      </c>
      <c r="AL124" s="415">
        <v>0</v>
      </c>
      <c r="AM124" s="415">
        <v>0</v>
      </c>
      <c r="AN124" s="415">
        <v>0</v>
      </c>
      <c r="AO124" s="415">
        <v>0</v>
      </c>
      <c r="AP124" s="415">
        <v>1603</v>
      </c>
      <c r="AQ124" s="415">
        <v>1603</v>
      </c>
      <c r="AR124" s="415">
        <v>3339900</v>
      </c>
      <c r="AS124" s="415">
        <v>3339900</v>
      </c>
      <c r="AT124" s="415">
        <v>0</v>
      </c>
      <c r="AU124" s="415">
        <v>0</v>
      </c>
      <c r="AV124" s="415">
        <v>0</v>
      </c>
      <c r="AW124" s="415">
        <v>0</v>
      </c>
      <c r="AX124" s="415">
        <v>0</v>
      </c>
      <c r="AY124" s="415">
        <v>0</v>
      </c>
      <c r="AZ124" s="415">
        <v>0</v>
      </c>
      <c r="BA124" s="415">
        <v>0</v>
      </c>
      <c r="BB124" s="415">
        <v>0</v>
      </c>
      <c r="BC124" s="415">
        <v>0</v>
      </c>
      <c r="BD124" s="415">
        <v>0</v>
      </c>
      <c r="BE124" s="415">
        <v>0</v>
      </c>
      <c r="BF124" s="415">
        <v>0</v>
      </c>
      <c r="BG124" s="415">
        <v>0</v>
      </c>
      <c r="BH124" s="415">
        <v>0</v>
      </c>
      <c r="BI124" s="415">
        <v>0</v>
      </c>
      <c r="BJ124" s="415">
        <v>0</v>
      </c>
      <c r="BK124" s="415">
        <v>0</v>
      </c>
      <c r="BL124" s="415">
        <v>4015500</v>
      </c>
      <c r="BM124" s="415">
        <v>-843266</v>
      </c>
      <c r="BN124" t="s">
        <v>606</v>
      </c>
      <c r="BO124" t="s">
        <v>1048</v>
      </c>
      <c r="BP124" t="s">
        <v>1049</v>
      </c>
      <c r="BQ124" s="84" t="s">
        <v>1029</v>
      </c>
    </row>
    <row r="125" spans="1:69" x14ac:dyDescent="0.25">
      <c r="A125" t="s">
        <v>1026</v>
      </c>
      <c r="B125" s="82" t="s">
        <v>609</v>
      </c>
      <c r="C125" s="85" t="s">
        <v>608</v>
      </c>
      <c r="D125" s="415">
        <v>64082430</v>
      </c>
      <c r="E125" s="415">
        <v>0</v>
      </c>
      <c r="F125" s="415">
        <v>64082430</v>
      </c>
      <c r="G125" s="415">
        <v>0</v>
      </c>
      <c r="H125" s="415">
        <v>0</v>
      </c>
      <c r="I125" s="415">
        <v>0</v>
      </c>
      <c r="J125" s="415">
        <v>-631757</v>
      </c>
      <c r="K125" s="415">
        <v>0</v>
      </c>
      <c r="L125" s="415">
        <v>-631757</v>
      </c>
      <c r="M125" s="415">
        <v>0</v>
      </c>
      <c r="N125" s="415">
        <v>0</v>
      </c>
      <c r="O125" s="415">
        <v>0</v>
      </c>
      <c r="P125" s="415">
        <v>-760067</v>
      </c>
      <c r="Q125" s="415">
        <v>0</v>
      </c>
      <c r="R125" s="415">
        <v>-760067</v>
      </c>
      <c r="S125" s="415">
        <v>487928</v>
      </c>
      <c r="T125" s="415">
        <v>0</v>
      </c>
      <c r="U125" s="415">
        <v>487928</v>
      </c>
      <c r="V125" s="415">
        <v>330999</v>
      </c>
      <c r="W125" s="415">
        <v>0</v>
      </c>
      <c r="X125" s="415">
        <v>330999</v>
      </c>
      <c r="Y125" s="415">
        <v>-104358</v>
      </c>
      <c r="Z125" s="415">
        <v>0</v>
      </c>
      <c r="AA125" s="415">
        <v>-104358</v>
      </c>
      <c r="AB125" s="415">
        <v>-1340425</v>
      </c>
      <c r="AC125" s="415">
        <v>0</v>
      </c>
      <c r="AD125" s="415">
        <v>-1340425</v>
      </c>
      <c r="AE125" s="415">
        <v>62696507</v>
      </c>
      <c r="AF125" s="415">
        <v>0</v>
      </c>
      <c r="AG125" s="415">
        <v>62696507</v>
      </c>
      <c r="AH125" s="415">
        <v>0</v>
      </c>
      <c r="AI125" s="415">
        <v>0</v>
      </c>
      <c r="AJ125" s="415">
        <v>224280</v>
      </c>
      <c r="AK125" s="415">
        <v>0</v>
      </c>
      <c r="AL125" s="415">
        <v>224280</v>
      </c>
      <c r="AM125" s="415">
        <v>0</v>
      </c>
      <c r="AN125" s="415">
        <v>0</v>
      </c>
      <c r="AO125" s="415">
        <v>0</v>
      </c>
      <c r="AP125" s="415">
        <v>0</v>
      </c>
      <c r="AQ125" s="415">
        <v>0</v>
      </c>
      <c r="AR125" s="415">
        <v>0</v>
      </c>
      <c r="AS125" s="415">
        <v>0</v>
      </c>
      <c r="AT125" s="415">
        <v>0</v>
      </c>
      <c r="AU125" s="415">
        <v>0</v>
      </c>
      <c r="AV125" s="415">
        <v>0</v>
      </c>
      <c r="AW125" s="415">
        <v>0</v>
      </c>
      <c r="AX125" s="415">
        <v>0</v>
      </c>
      <c r="AY125" s="415">
        <v>0</v>
      </c>
      <c r="AZ125" s="415">
        <v>0</v>
      </c>
      <c r="BA125" s="415">
        <v>0</v>
      </c>
      <c r="BB125" s="415">
        <v>0</v>
      </c>
      <c r="BC125" s="415">
        <v>0</v>
      </c>
      <c r="BD125" s="415">
        <v>0</v>
      </c>
      <c r="BE125" s="415">
        <v>0</v>
      </c>
      <c r="BF125" s="415">
        <v>0</v>
      </c>
      <c r="BG125" s="415">
        <v>0</v>
      </c>
      <c r="BH125" s="415">
        <v>0</v>
      </c>
      <c r="BI125" s="415">
        <v>0</v>
      </c>
      <c r="BJ125" s="415">
        <v>0</v>
      </c>
      <c r="BK125" s="415">
        <v>0</v>
      </c>
      <c r="BL125" s="415">
        <v>2949186</v>
      </c>
      <c r="BM125" s="415">
        <v>-1680633</v>
      </c>
      <c r="BN125" t="s">
        <v>608</v>
      </c>
      <c r="BO125" t="s">
        <v>1081</v>
      </c>
      <c r="BP125" t="s">
        <v>1082</v>
      </c>
      <c r="BQ125" s="84" t="s">
        <v>1029</v>
      </c>
    </row>
    <row r="126" spans="1:69" x14ac:dyDescent="0.25">
      <c r="A126" t="s">
        <v>1026</v>
      </c>
      <c r="B126" s="82" t="s">
        <v>611</v>
      </c>
      <c r="C126" s="85" t="s">
        <v>610</v>
      </c>
      <c r="D126" s="415">
        <v>49620391</v>
      </c>
      <c r="E126" s="415">
        <v>0</v>
      </c>
      <c r="F126" s="415">
        <v>49620391</v>
      </c>
      <c r="G126" s="415">
        <v>0</v>
      </c>
      <c r="H126" s="415">
        <v>0</v>
      </c>
      <c r="I126" s="415">
        <v>0</v>
      </c>
      <c r="J126" s="415">
        <v>-777050</v>
      </c>
      <c r="K126" s="415">
        <v>0</v>
      </c>
      <c r="L126" s="415">
        <v>-777050</v>
      </c>
      <c r="M126" s="415">
        <v>0</v>
      </c>
      <c r="N126" s="415">
        <v>0</v>
      </c>
      <c r="O126" s="415">
        <v>0</v>
      </c>
      <c r="P126" s="415">
        <v>-534400</v>
      </c>
      <c r="Q126" s="415">
        <v>0</v>
      </c>
      <c r="R126" s="415">
        <v>-534400</v>
      </c>
      <c r="S126" s="415">
        <v>2491516</v>
      </c>
      <c r="T126" s="415">
        <v>0</v>
      </c>
      <c r="U126" s="415">
        <v>2491516</v>
      </c>
      <c r="V126" s="415">
        <v>3197481</v>
      </c>
      <c r="W126" s="415">
        <v>0</v>
      </c>
      <c r="X126" s="415">
        <v>3197481</v>
      </c>
      <c r="Y126" s="415">
        <v>-552114</v>
      </c>
      <c r="Z126" s="415">
        <v>0</v>
      </c>
      <c r="AA126" s="415">
        <v>-552114</v>
      </c>
      <c r="AB126" s="415">
        <v>-2536883</v>
      </c>
      <c r="AC126" s="415">
        <v>0</v>
      </c>
      <c r="AD126" s="415">
        <v>-2536883</v>
      </c>
      <c r="AE126" s="415">
        <v>51685991</v>
      </c>
      <c r="AF126" s="415">
        <v>0</v>
      </c>
      <c r="AG126" s="415">
        <v>51685991</v>
      </c>
      <c r="AH126" s="415">
        <v>0</v>
      </c>
      <c r="AI126" s="415">
        <v>0</v>
      </c>
      <c r="AJ126" s="415">
        <v>0</v>
      </c>
      <c r="AK126" s="415">
        <v>0</v>
      </c>
      <c r="AL126" s="415">
        <v>0</v>
      </c>
      <c r="AM126" s="415">
        <v>0</v>
      </c>
      <c r="AN126" s="415">
        <v>0</v>
      </c>
      <c r="AO126" s="415">
        <v>0</v>
      </c>
      <c r="AP126" s="415">
        <v>0</v>
      </c>
      <c r="AQ126" s="415">
        <v>0</v>
      </c>
      <c r="AR126" s="415">
        <v>0</v>
      </c>
      <c r="AS126" s="415">
        <v>0</v>
      </c>
      <c r="AT126" s="415">
        <v>0</v>
      </c>
      <c r="AU126" s="415">
        <v>0</v>
      </c>
      <c r="AV126" s="415">
        <v>0</v>
      </c>
      <c r="AW126" s="415">
        <v>0</v>
      </c>
      <c r="AX126" s="415">
        <v>0</v>
      </c>
      <c r="AY126" s="415">
        <v>0</v>
      </c>
      <c r="AZ126" s="415">
        <v>0</v>
      </c>
      <c r="BA126" s="415">
        <v>0</v>
      </c>
      <c r="BB126" s="415">
        <v>0</v>
      </c>
      <c r="BC126" s="415">
        <v>0</v>
      </c>
      <c r="BD126" s="415">
        <v>0</v>
      </c>
      <c r="BE126" s="415">
        <v>0</v>
      </c>
      <c r="BF126" s="415">
        <v>0</v>
      </c>
      <c r="BG126" s="415">
        <v>0</v>
      </c>
      <c r="BH126" s="415">
        <v>0</v>
      </c>
      <c r="BI126" s="415">
        <v>0</v>
      </c>
      <c r="BJ126" s="415">
        <v>0</v>
      </c>
      <c r="BK126" s="415">
        <v>0</v>
      </c>
      <c r="BL126" s="415">
        <v>3377363</v>
      </c>
      <c r="BM126" s="415">
        <v>-598726</v>
      </c>
      <c r="BN126" t="s">
        <v>610</v>
      </c>
      <c r="BO126" t="s">
        <v>1042</v>
      </c>
      <c r="BP126" t="s">
        <v>1043</v>
      </c>
      <c r="BQ126" s="84" t="s">
        <v>1044</v>
      </c>
    </row>
    <row r="127" spans="1:69" x14ac:dyDescent="0.25">
      <c r="A127" t="s">
        <v>1026</v>
      </c>
      <c r="B127" s="82" t="s">
        <v>613</v>
      </c>
      <c r="C127" s="85" t="s">
        <v>612</v>
      </c>
      <c r="D127" s="415">
        <v>30570646</v>
      </c>
      <c r="E127" s="415">
        <v>0</v>
      </c>
      <c r="F127" s="415">
        <v>30570646</v>
      </c>
      <c r="G127" s="415">
        <v>0</v>
      </c>
      <c r="H127" s="415">
        <v>0</v>
      </c>
      <c r="I127" s="415">
        <v>0</v>
      </c>
      <c r="J127" s="415">
        <v>1</v>
      </c>
      <c r="K127" s="415">
        <v>0</v>
      </c>
      <c r="L127" s="415">
        <v>1</v>
      </c>
      <c r="M127" s="415">
        <v>282320</v>
      </c>
      <c r="N127" s="415">
        <v>0</v>
      </c>
      <c r="O127" s="415">
        <v>282320</v>
      </c>
      <c r="P127" s="415">
        <v>-123477</v>
      </c>
      <c r="Q127" s="415">
        <v>0</v>
      </c>
      <c r="R127" s="415">
        <v>-123477</v>
      </c>
      <c r="S127" s="415">
        <v>409930</v>
      </c>
      <c r="T127" s="415">
        <v>0</v>
      </c>
      <c r="U127" s="415">
        <v>409930</v>
      </c>
      <c r="V127" s="415">
        <v>0</v>
      </c>
      <c r="W127" s="415">
        <v>0</v>
      </c>
      <c r="X127" s="415">
        <v>0</v>
      </c>
      <c r="Y127" s="415">
        <v>-233047</v>
      </c>
      <c r="Z127" s="415">
        <v>0</v>
      </c>
      <c r="AA127" s="415">
        <v>-233047</v>
      </c>
      <c r="AB127" s="415">
        <v>-98382</v>
      </c>
      <c r="AC127" s="415">
        <v>0</v>
      </c>
      <c r="AD127" s="415">
        <v>-98382</v>
      </c>
      <c r="AE127" s="415">
        <v>30807990</v>
      </c>
      <c r="AF127" s="415">
        <v>0</v>
      </c>
      <c r="AG127" s="415">
        <v>30807990</v>
      </c>
      <c r="AH127" s="415">
        <v>0</v>
      </c>
      <c r="AI127" s="415">
        <v>0</v>
      </c>
      <c r="AJ127" s="415">
        <v>0</v>
      </c>
      <c r="AK127" s="415">
        <v>0</v>
      </c>
      <c r="AL127" s="415">
        <v>0</v>
      </c>
      <c r="AM127" s="415">
        <v>0</v>
      </c>
      <c r="AN127" s="415">
        <v>0</v>
      </c>
      <c r="AO127" s="415">
        <v>0</v>
      </c>
      <c r="AP127" s="415">
        <v>0</v>
      </c>
      <c r="AQ127" s="415">
        <v>0</v>
      </c>
      <c r="AR127" s="415">
        <v>0</v>
      </c>
      <c r="AS127" s="415">
        <v>0</v>
      </c>
      <c r="AT127" s="415">
        <v>0</v>
      </c>
      <c r="AU127" s="415">
        <v>0</v>
      </c>
      <c r="AV127" s="415">
        <v>0</v>
      </c>
      <c r="AW127" s="415">
        <v>0</v>
      </c>
      <c r="AX127" s="415">
        <v>0</v>
      </c>
      <c r="AY127" s="415">
        <v>0</v>
      </c>
      <c r="AZ127" s="415">
        <v>0</v>
      </c>
      <c r="BA127" s="415">
        <v>0</v>
      </c>
      <c r="BB127" s="415">
        <v>0</v>
      </c>
      <c r="BC127" s="415">
        <v>0</v>
      </c>
      <c r="BD127" s="415">
        <v>0</v>
      </c>
      <c r="BE127" s="415">
        <v>0</v>
      </c>
      <c r="BF127" s="415">
        <v>0</v>
      </c>
      <c r="BG127" s="415">
        <v>0</v>
      </c>
      <c r="BH127" s="415">
        <v>0</v>
      </c>
      <c r="BI127" s="415">
        <v>0</v>
      </c>
      <c r="BJ127" s="415">
        <v>0</v>
      </c>
      <c r="BK127" s="415">
        <v>0</v>
      </c>
      <c r="BL127" s="415">
        <v>1636769</v>
      </c>
      <c r="BM127" s="415">
        <v>-1062064</v>
      </c>
      <c r="BN127" t="s">
        <v>612</v>
      </c>
      <c r="BO127" t="s">
        <v>1050</v>
      </c>
      <c r="BP127" t="s">
        <v>1051</v>
      </c>
      <c r="BQ127" s="84" t="s">
        <v>1029</v>
      </c>
    </row>
    <row r="128" spans="1:69" x14ac:dyDescent="0.25">
      <c r="A128" t="s">
        <v>1026</v>
      </c>
      <c r="B128" s="82" t="s">
        <v>615</v>
      </c>
      <c r="C128" s="85" t="s">
        <v>614</v>
      </c>
      <c r="D128" s="415">
        <v>33519557</v>
      </c>
      <c r="E128" s="415">
        <v>120854</v>
      </c>
      <c r="F128" s="415">
        <v>33640411</v>
      </c>
      <c r="G128" s="415">
        <v>0</v>
      </c>
      <c r="H128" s="415">
        <v>0</v>
      </c>
      <c r="I128" s="415">
        <v>0</v>
      </c>
      <c r="J128" s="415">
        <v>-193881</v>
      </c>
      <c r="K128" s="415">
        <v>0</v>
      </c>
      <c r="L128" s="415">
        <v>-193881</v>
      </c>
      <c r="M128" s="415">
        <v>0</v>
      </c>
      <c r="N128" s="415">
        <v>0</v>
      </c>
      <c r="O128" s="415">
        <v>0</v>
      </c>
      <c r="P128" s="415">
        <v>-912710</v>
      </c>
      <c r="Q128" s="415">
        <v>0</v>
      </c>
      <c r="R128" s="415">
        <v>-912710</v>
      </c>
      <c r="S128" s="415">
        <v>833993</v>
      </c>
      <c r="T128" s="415">
        <v>0</v>
      </c>
      <c r="U128" s="415">
        <v>833993</v>
      </c>
      <c r="V128" s="415">
        <v>268643</v>
      </c>
      <c r="W128" s="415">
        <v>0</v>
      </c>
      <c r="X128" s="415">
        <v>268643</v>
      </c>
      <c r="Y128" s="415">
        <v>2583444</v>
      </c>
      <c r="Z128" s="415">
        <v>0</v>
      </c>
      <c r="AA128" s="415">
        <v>2583444</v>
      </c>
      <c r="AB128" s="415">
        <v>-250000</v>
      </c>
      <c r="AC128" s="415">
        <v>0</v>
      </c>
      <c r="AD128" s="415">
        <v>-250000</v>
      </c>
      <c r="AE128" s="415">
        <v>36042927</v>
      </c>
      <c r="AF128" s="415">
        <v>120854</v>
      </c>
      <c r="AG128" s="415">
        <v>36163781</v>
      </c>
      <c r="AH128" s="415">
        <v>120854</v>
      </c>
      <c r="AI128" s="415">
        <v>120854</v>
      </c>
      <c r="AJ128" s="415">
        <v>966114</v>
      </c>
      <c r="AK128" s="415">
        <v>0</v>
      </c>
      <c r="AL128" s="415">
        <v>966114</v>
      </c>
      <c r="AM128" s="415">
        <v>0</v>
      </c>
      <c r="AN128" s="415">
        <v>0</v>
      </c>
      <c r="AO128" s="415">
        <v>0</v>
      </c>
      <c r="AP128" s="415">
        <v>11125</v>
      </c>
      <c r="AQ128" s="415">
        <v>11125</v>
      </c>
      <c r="AR128" s="415">
        <v>0</v>
      </c>
      <c r="AS128" s="415">
        <v>0</v>
      </c>
      <c r="AT128" s="415">
        <v>126682</v>
      </c>
      <c r="AU128" s="415">
        <v>0</v>
      </c>
      <c r="AV128" s="415">
        <v>0</v>
      </c>
      <c r="AW128" s="415">
        <v>0</v>
      </c>
      <c r="AX128" s="415">
        <v>2734</v>
      </c>
      <c r="AY128" s="415">
        <v>34926</v>
      </c>
      <c r="AZ128" s="415">
        <v>37660</v>
      </c>
      <c r="BA128" s="415">
        <v>33289227</v>
      </c>
      <c r="BB128" s="415">
        <v>33289227</v>
      </c>
      <c r="BC128" s="415">
        <v>33637171</v>
      </c>
      <c r="BD128" s="415">
        <v>33637171</v>
      </c>
      <c r="BE128" s="415">
        <v>0</v>
      </c>
      <c r="BF128" s="415">
        <v>0</v>
      </c>
      <c r="BG128" s="415">
        <v>0</v>
      </c>
      <c r="BH128" s="415">
        <v>0</v>
      </c>
      <c r="BI128" s="415">
        <v>2734</v>
      </c>
      <c r="BJ128" s="415">
        <v>34926</v>
      </c>
      <c r="BK128" s="415">
        <v>37660</v>
      </c>
      <c r="BL128" s="415">
        <v>4645486</v>
      </c>
      <c r="BM128" s="415">
        <v>-1596699</v>
      </c>
      <c r="BN128" t="s">
        <v>614</v>
      </c>
      <c r="BO128" t="s">
        <v>1054</v>
      </c>
      <c r="BP128" t="s">
        <v>1090</v>
      </c>
      <c r="BQ128" s="84" t="s">
        <v>1054</v>
      </c>
    </row>
    <row r="129" spans="1:69" x14ac:dyDescent="0.25">
      <c r="A129" t="s">
        <v>1037</v>
      </c>
      <c r="B129" s="82" t="s">
        <v>617</v>
      </c>
      <c r="C129" s="85" t="s">
        <v>616</v>
      </c>
      <c r="D129" s="415">
        <v>22552102</v>
      </c>
      <c r="E129" s="415">
        <v>0</v>
      </c>
      <c r="F129" s="415">
        <v>22552102</v>
      </c>
      <c r="G129" s="415">
        <v>0</v>
      </c>
      <c r="H129" s="415">
        <v>0</v>
      </c>
      <c r="I129" s="415">
        <v>0</v>
      </c>
      <c r="J129" s="415">
        <v>-10867</v>
      </c>
      <c r="K129" s="415">
        <v>0</v>
      </c>
      <c r="L129" s="415">
        <v>-10867</v>
      </c>
      <c r="M129" s="415">
        <v>0</v>
      </c>
      <c r="N129" s="415">
        <v>0</v>
      </c>
      <c r="O129" s="415">
        <v>0</v>
      </c>
      <c r="P129" s="415">
        <v>-236436</v>
      </c>
      <c r="Q129" s="415">
        <v>0</v>
      </c>
      <c r="R129" s="415">
        <v>-236436</v>
      </c>
      <c r="S129" s="415">
        <v>836813</v>
      </c>
      <c r="T129" s="415">
        <v>0</v>
      </c>
      <c r="U129" s="415">
        <v>836813</v>
      </c>
      <c r="V129" s="415">
        <v>0</v>
      </c>
      <c r="W129" s="415">
        <v>0</v>
      </c>
      <c r="X129" s="415">
        <v>0</v>
      </c>
      <c r="Y129" s="415">
        <v>70000</v>
      </c>
      <c r="Z129" s="415">
        <v>0</v>
      </c>
      <c r="AA129" s="415">
        <v>70000</v>
      </c>
      <c r="AB129" s="415">
        <v>-976813</v>
      </c>
      <c r="AC129" s="415">
        <v>0</v>
      </c>
      <c r="AD129" s="415">
        <v>-976813</v>
      </c>
      <c r="AE129" s="415">
        <v>22245666</v>
      </c>
      <c r="AF129" s="415">
        <v>0</v>
      </c>
      <c r="AG129" s="415">
        <v>22245666</v>
      </c>
      <c r="AH129" s="415">
        <v>0</v>
      </c>
      <c r="AI129" s="415">
        <v>0</v>
      </c>
      <c r="AJ129" s="415">
        <v>0</v>
      </c>
      <c r="AK129" s="415">
        <v>0</v>
      </c>
      <c r="AL129" s="415">
        <v>0</v>
      </c>
      <c r="AM129" s="415">
        <v>0</v>
      </c>
      <c r="AN129" s="415">
        <v>0</v>
      </c>
      <c r="AO129" s="415">
        <v>0</v>
      </c>
      <c r="AP129" s="415">
        <v>0</v>
      </c>
      <c r="AQ129" s="415">
        <v>0</v>
      </c>
      <c r="AR129" s="415">
        <v>0</v>
      </c>
      <c r="AS129" s="415">
        <v>0</v>
      </c>
      <c r="AT129" s="415">
        <v>0</v>
      </c>
      <c r="AU129" s="415">
        <v>0</v>
      </c>
      <c r="AV129" s="415">
        <v>0</v>
      </c>
      <c r="AW129" s="415">
        <v>0</v>
      </c>
      <c r="AX129" s="415">
        <v>0</v>
      </c>
      <c r="AY129" s="415">
        <v>0</v>
      </c>
      <c r="AZ129" s="415">
        <v>0</v>
      </c>
      <c r="BA129" s="415">
        <v>0</v>
      </c>
      <c r="BB129" s="415">
        <v>0</v>
      </c>
      <c r="BC129" s="415">
        <v>0</v>
      </c>
      <c r="BD129" s="415">
        <v>0</v>
      </c>
      <c r="BE129" s="415">
        <v>0</v>
      </c>
      <c r="BF129" s="415">
        <v>0</v>
      </c>
      <c r="BG129" s="415">
        <v>0</v>
      </c>
      <c r="BH129" s="415">
        <v>0</v>
      </c>
      <c r="BI129" s="415">
        <v>0</v>
      </c>
      <c r="BJ129" s="415">
        <v>0</v>
      </c>
      <c r="BK129" s="415">
        <v>0</v>
      </c>
      <c r="BL129" s="415">
        <v>2172385</v>
      </c>
      <c r="BM129" s="415">
        <v>-376524</v>
      </c>
      <c r="BN129" t="s">
        <v>616</v>
      </c>
      <c r="BO129" t="s">
        <v>1087</v>
      </c>
      <c r="BP129" t="s">
        <v>1066</v>
      </c>
      <c r="BQ129" s="84" t="s">
        <v>1029</v>
      </c>
    </row>
    <row r="130" spans="1:69" x14ac:dyDescent="0.25">
      <c r="A130" t="s">
        <v>1026</v>
      </c>
      <c r="B130" s="82" t="s">
        <v>619</v>
      </c>
      <c r="C130" s="85" t="s">
        <v>618</v>
      </c>
      <c r="D130" s="415">
        <v>35471364</v>
      </c>
      <c r="E130" s="415">
        <v>0</v>
      </c>
      <c r="F130" s="415">
        <v>35471364</v>
      </c>
      <c r="G130" s="415">
        <v>0</v>
      </c>
      <c r="H130" s="415">
        <v>0</v>
      </c>
      <c r="I130" s="415">
        <v>0</v>
      </c>
      <c r="J130" s="415">
        <v>0</v>
      </c>
      <c r="K130" s="415">
        <v>0</v>
      </c>
      <c r="L130" s="415">
        <v>0</v>
      </c>
      <c r="M130" s="415">
        <v>-19241</v>
      </c>
      <c r="N130" s="415">
        <v>0</v>
      </c>
      <c r="O130" s="415">
        <v>-19241</v>
      </c>
      <c r="P130" s="415">
        <v>-49696</v>
      </c>
      <c r="Q130" s="415">
        <v>0</v>
      </c>
      <c r="R130" s="415">
        <v>-49696</v>
      </c>
      <c r="S130" s="415">
        <v>0</v>
      </c>
      <c r="T130" s="415">
        <v>0</v>
      </c>
      <c r="U130" s="415">
        <v>0</v>
      </c>
      <c r="V130" s="415">
        <v>0</v>
      </c>
      <c r="W130" s="415">
        <v>0</v>
      </c>
      <c r="X130" s="415">
        <v>0</v>
      </c>
      <c r="Y130" s="415">
        <v>-2056871.63</v>
      </c>
      <c r="Z130" s="415">
        <v>0</v>
      </c>
      <c r="AA130" s="415">
        <v>-2056871.63</v>
      </c>
      <c r="AB130" s="415">
        <v>-1551171.1</v>
      </c>
      <c r="AC130" s="415">
        <v>0</v>
      </c>
      <c r="AD130" s="415">
        <v>-1551171.1</v>
      </c>
      <c r="AE130" s="415">
        <v>31794384.27</v>
      </c>
      <c r="AF130" s="415">
        <v>0</v>
      </c>
      <c r="AG130" s="415">
        <v>31794384.27</v>
      </c>
      <c r="AH130" s="415">
        <v>0</v>
      </c>
      <c r="AI130" s="415">
        <v>0</v>
      </c>
      <c r="AJ130" s="415">
        <v>0</v>
      </c>
      <c r="AK130" s="415">
        <v>0</v>
      </c>
      <c r="AL130" s="415">
        <v>0</v>
      </c>
      <c r="AM130" s="415">
        <v>0</v>
      </c>
      <c r="AN130" s="415">
        <v>0</v>
      </c>
      <c r="AO130" s="415">
        <v>0</v>
      </c>
      <c r="AP130" s="415">
        <v>0</v>
      </c>
      <c r="AQ130" s="415">
        <v>0</v>
      </c>
      <c r="AR130" s="415">
        <v>0</v>
      </c>
      <c r="AS130" s="415">
        <v>0</v>
      </c>
      <c r="AT130" s="415">
        <v>0</v>
      </c>
      <c r="AU130" s="415">
        <v>0</v>
      </c>
      <c r="AV130" s="415">
        <v>0</v>
      </c>
      <c r="AW130" s="415">
        <v>0</v>
      </c>
      <c r="AX130" s="415">
        <v>0</v>
      </c>
      <c r="AY130" s="415">
        <v>0</v>
      </c>
      <c r="AZ130" s="415">
        <v>0</v>
      </c>
      <c r="BA130" s="415">
        <v>0</v>
      </c>
      <c r="BB130" s="415">
        <v>0</v>
      </c>
      <c r="BC130" s="415">
        <v>0</v>
      </c>
      <c r="BD130" s="415">
        <v>0</v>
      </c>
      <c r="BE130" s="415">
        <v>0</v>
      </c>
      <c r="BF130" s="415">
        <v>0</v>
      </c>
      <c r="BG130" s="415">
        <v>0</v>
      </c>
      <c r="BH130" s="415">
        <v>0</v>
      </c>
      <c r="BI130" s="415">
        <v>0</v>
      </c>
      <c r="BJ130" s="415">
        <v>0</v>
      </c>
      <c r="BK130" s="415">
        <v>0</v>
      </c>
      <c r="BL130" s="415">
        <v>431335</v>
      </c>
      <c r="BM130" s="415">
        <v>-796279</v>
      </c>
      <c r="BN130" t="s">
        <v>618</v>
      </c>
      <c r="BO130" t="s">
        <v>1050</v>
      </c>
      <c r="BP130" t="s">
        <v>1051</v>
      </c>
      <c r="BQ130" s="84" t="s">
        <v>1029</v>
      </c>
    </row>
    <row r="131" spans="1:69" x14ac:dyDescent="0.25">
      <c r="A131" t="s">
        <v>1037</v>
      </c>
      <c r="B131" s="82" t="s">
        <v>621</v>
      </c>
      <c r="C131" s="85" t="s">
        <v>620</v>
      </c>
      <c r="D131" s="415">
        <v>79334510</v>
      </c>
      <c r="E131" s="415">
        <v>0</v>
      </c>
      <c r="F131" s="415">
        <v>79334510</v>
      </c>
      <c r="G131" s="415">
        <v>0</v>
      </c>
      <c r="H131" s="415">
        <v>0</v>
      </c>
      <c r="I131" s="415">
        <v>0</v>
      </c>
      <c r="J131" s="415">
        <v>-1325383</v>
      </c>
      <c r="K131" s="415">
        <v>0</v>
      </c>
      <c r="L131" s="415">
        <v>-1325383</v>
      </c>
      <c r="M131" s="415">
        <v>0</v>
      </c>
      <c r="N131" s="415">
        <v>0</v>
      </c>
      <c r="O131" s="415">
        <v>0</v>
      </c>
      <c r="P131" s="415">
        <v>-536489</v>
      </c>
      <c r="Q131" s="415">
        <v>0</v>
      </c>
      <c r="R131" s="415">
        <v>-536489</v>
      </c>
      <c r="S131" s="415">
        <v>950119</v>
      </c>
      <c r="T131" s="415">
        <v>0</v>
      </c>
      <c r="U131" s="415">
        <v>950119</v>
      </c>
      <c r="V131" s="415">
        <v>892077</v>
      </c>
      <c r="W131" s="415">
        <v>0</v>
      </c>
      <c r="X131" s="415">
        <v>892077</v>
      </c>
      <c r="Y131" s="415">
        <v>-5550800</v>
      </c>
      <c r="Z131" s="415">
        <v>0</v>
      </c>
      <c r="AA131" s="415">
        <v>-5550800</v>
      </c>
      <c r="AB131" s="415">
        <v>1616274</v>
      </c>
      <c r="AC131" s="415">
        <v>0</v>
      </c>
      <c r="AD131" s="415">
        <v>1616274</v>
      </c>
      <c r="AE131" s="415">
        <v>76705691</v>
      </c>
      <c r="AF131" s="415">
        <v>0</v>
      </c>
      <c r="AG131" s="415">
        <v>76705691</v>
      </c>
      <c r="AH131" s="415">
        <v>0</v>
      </c>
      <c r="AI131" s="415">
        <v>0</v>
      </c>
      <c r="AJ131" s="415">
        <v>0</v>
      </c>
      <c r="AK131" s="415">
        <v>0</v>
      </c>
      <c r="AL131" s="415">
        <v>0</v>
      </c>
      <c r="AM131" s="415">
        <v>0</v>
      </c>
      <c r="AN131" s="415">
        <v>0</v>
      </c>
      <c r="AO131" s="415">
        <v>0</v>
      </c>
      <c r="AP131" s="415">
        <v>0</v>
      </c>
      <c r="AQ131" s="415">
        <v>0</v>
      </c>
      <c r="AR131" s="415">
        <v>0</v>
      </c>
      <c r="AS131" s="415">
        <v>0</v>
      </c>
      <c r="AT131" s="415">
        <v>0</v>
      </c>
      <c r="AU131" s="415">
        <v>0</v>
      </c>
      <c r="AV131" s="415">
        <v>0</v>
      </c>
      <c r="AW131" s="415">
        <v>0</v>
      </c>
      <c r="AX131" s="415">
        <v>0</v>
      </c>
      <c r="AY131" s="415">
        <v>0</v>
      </c>
      <c r="AZ131" s="415">
        <v>0</v>
      </c>
      <c r="BA131" s="415">
        <v>0</v>
      </c>
      <c r="BB131" s="415">
        <v>0</v>
      </c>
      <c r="BC131" s="415">
        <v>0</v>
      </c>
      <c r="BD131" s="415">
        <v>0</v>
      </c>
      <c r="BE131" s="415">
        <v>0</v>
      </c>
      <c r="BF131" s="415">
        <v>0</v>
      </c>
      <c r="BG131" s="415">
        <v>0</v>
      </c>
      <c r="BH131" s="415">
        <v>0</v>
      </c>
      <c r="BI131" s="415">
        <v>0</v>
      </c>
      <c r="BJ131" s="415">
        <v>0</v>
      </c>
      <c r="BK131" s="415">
        <v>0</v>
      </c>
      <c r="BL131" s="415">
        <v>2748266</v>
      </c>
      <c r="BM131" s="415">
        <v>-5433193</v>
      </c>
      <c r="BN131" t="s">
        <v>620</v>
      </c>
      <c r="BO131" t="s">
        <v>1042</v>
      </c>
      <c r="BP131" t="s">
        <v>1043</v>
      </c>
      <c r="BQ131" s="84" t="s">
        <v>1044</v>
      </c>
    </row>
    <row r="132" spans="1:69" x14ac:dyDescent="0.25">
      <c r="A132" t="s">
        <v>1026</v>
      </c>
      <c r="B132" s="82" t="s">
        <v>623</v>
      </c>
      <c r="C132" s="85" t="s">
        <v>622</v>
      </c>
      <c r="D132" s="415">
        <v>46222094</v>
      </c>
      <c r="E132" s="415">
        <v>349457</v>
      </c>
      <c r="F132" s="415">
        <v>46571551</v>
      </c>
      <c r="G132" s="415">
        <v>0</v>
      </c>
      <c r="H132" s="415">
        <v>0</v>
      </c>
      <c r="I132" s="415">
        <v>0</v>
      </c>
      <c r="J132" s="415">
        <v>-131450</v>
      </c>
      <c r="K132" s="415">
        <v>0</v>
      </c>
      <c r="L132" s="415">
        <v>-131450</v>
      </c>
      <c r="M132" s="415">
        <v>0</v>
      </c>
      <c r="N132" s="415">
        <v>0</v>
      </c>
      <c r="O132" s="415">
        <v>0</v>
      </c>
      <c r="P132" s="415">
        <v>-432395</v>
      </c>
      <c r="Q132" s="415">
        <v>0</v>
      </c>
      <c r="R132" s="415">
        <v>-432395</v>
      </c>
      <c r="S132" s="415">
        <v>202013</v>
      </c>
      <c r="T132" s="415">
        <v>0</v>
      </c>
      <c r="U132" s="415">
        <v>202013</v>
      </c>
      <c r="V132" s="415">
        <v>0</v>
      </c>
      <c r="W132" s="415">
        <v>0</v>
      </c>
      <c r="X132" s="415">
        <v>0</v>
      </c>
      <c r="Y132" s="415">
        <v>340897</v>
      </c>
      <c r="Z132" s="415">
        <v>0</v>
      </c>
      <c r="AA132" s="415">
        <v>340897</v>
      </c>
      <c r="AB132" s="415">
        <v>-246852</v>
      </c>
      <c r="AC132" s="415">
        <v>0</v>
      </c>
      <c r="AD132" s="415">
        <v>-246852</v>
      </c>
      <c r="AE132" s="415">
        <v>46085757</v>
      </c>
      <c r="AF132" s="415">
        <v>349457</v>
      </c>
      <c r="AG132" s="415">
        <v>46435214</v>
      </c>
      <c r="AH132" s="415">
        <v>349457</v>
      </c>
      <c r="AI132" s="415">
        <v>349457</v>
      </c>
      <c r="AJ132" s="415">
        <v>198248</v>
      </c>
      <c r="AK132" s="415">
        <v>0</v>
      </c>
      <c r="AL132" s="415">
        <v>198248</v>
      </c>
      <c r="AM132" s="415">
        <v>0</v>
      </c>
      <c r="AN132" s="415">
        <v>0</v>
      </c>
      <c r="AO132" s="415">
        <v>0</v>
      </c>
      <c r="AP132" s="415">
        <v>-738</v>
      </c>
      <c r="AQ132" s="415">
        <v>-738</v>
      </c>
      <c r="AR132" s="415">
        <v>249749</v>
      </c>
      <c r="AS132" s="415">
        <v>249749</v>
      </c>
      <c r="AT132" s="415">
        <v>98970</v>
      </c>
      <c r="AU132" s="415">
        <v>0</v>
      </c>
      <c r="AV132" s="415">
        <v>0</v>
      </c>
      <c r="AW132" s="415">
        <v>0</v>
      </c>
      <c r="AX132" s="415">
        <v>0</v>
      </c>
      <c r="AY132" s="415">
        <v>456051</v>
      </c>
      <c r="AZ132" s="415">
        <v>456051</v>
      </c>
      <c r="BA132" s="415">
        <v>0</v>
      </c>
      <c r="BB132" s="415">
        <v>0</v>
      </c>
      <c r="BC132" s="415">
        <v>0</v>
      </c>
      <c r="BD132" s="415">
        <v>0</v>
      </c>
      <c r="BE132" s="415">
        <v>0</v>
      </c>
      <c r="BF132" s="415">
        <v>0</v>
      </c>
      <c r="BG132" s="415">
        <v>0</v>
      </c>
      <c r="BH132" s="415">
        <v>0</v>
      </c>
      <c r="BI132" s="415">
        <v>0</v>
      </c>
      <c r="BJ132" s="415">
        <v>456051</v>
      </c>
      <c r="BK132" s="415">
        <v>456051</v>
      </c>
      <c r="BL132" s="415">
        <v>1965915</v>
      </c>
      <c r="BM132" s="415">
        <v>-1269884</v>
      </c>
      <c r="BN132" t="s">
        <v>622</v>
      </c>
      <c r="BO132" t="s">
        <v>1054</v>
      </c>
      <c r="BP132" t="s">
        <v>1068</v>
      </c>
      <c r="BQ132" s="84" t="s">
        <v>1054</v>
      </c>
    </row>
    <row r="133" spans="1:69" x14ac:dyDescent="0.25">
      <c r="A133" t="s">
        <v>1026</v>
      </c>
      <c r="B133" s="82" t="s">
        <v>625</v>
      </c>
      <c r="C133" s="85" t="s">
        <v>624</v>
      </c>
      <c r="D133" s="415">
        <v>48635232</v>
      </c>
      <c r="E133" s="415">
        <v>0</v>
      </c>
      <c r="F133" s="415">
        <v>48635232</v>
      </c>
      <c r="G133" s="415">
        <v>0</v>
      </c>
      <c r="H133" s="415">
        <v>0</v>
      </c>
      <c r="I133" s="415">
        <v>0</v>
      </c>
      <c r="J133" s="415">
        <v>-136907</v>
      </c>
      <c r="K133" s="415">
        <v>0</v>
      </c>
      <c r="L133" s="415">
        <v>-136907</v>
      </c>
      <c r="M133" s="415">
        <v>0</v>
      </c>
      <c r="N133" s="415">
        <v>0</v>
      </c>
      <c r="O133" s="415">
        <v>0</v>
      </c>
      <c r="P133" s="415">
        <v>-448431</v>
      </c>
      <c r="Q133" s="415">
        <v>0</v>
      </c>
      <c r="R133" s="415">
        <v>-448431</v>
      </c>
      <c r="S133" s="415">
        <v>449188</v>
      </c>
      <c r="T133" s="415">
        <v>0</v>
      </c>
      <c r="U133" s="415">
        <v>449188</v>
      </c>
      <c r="V133" s="415">
        <v>0</v>
      </c>
      <c r="W133" s="415">
        <v>0</v>
      </c>
      <c r="X133" s="415">
        <v>0</v>
      </c>
      <c r="Y133" s="415">
        <v>-157636</v>
      </c>
      <c r="Z133" s="415">
        <v>0</v>
      </c>
      <c r="AA133" s="415">
        <v>-157636</v>
      </c>
      <c r="AB133" s="415">
        <v>2344926</v>
      </c>
      <c r="AC133" s="415">
        <v>0</v>
      </c>
      <c r="AD133" s="415">
        <v>2344926</v>
      </c>
      <c r="AE133" s="415">
        <v>50823279</v>
      </c>
      <c r="AF133" s="415">
        <v>0</v>
      </c>
      <c r="AG133" s="415">
        <v>50823279</v>
      </c>
      <c r="AH133" s="415">
        <v>0</v>
      </c>
      <c r="AI133" s="415">
        <v>0</v>
      </c>
      <c r="AJ133" s="415">
        <v>0</v>
      </c>
      <c r="AK133" s="415">
        <v>0</v>
      </c>
      <c r="AL133" s="415">
        <v>0</v>
      </c>
      <c r="AM133" s="415">
        <v>0</v>
      </c>
      <c r="AN133" s="415">
        <v>0</v>
      </c>
      <c r="AO133" s="415">
        <v>0</v>
      </c>
      <c r="AP133" s="415">
        <v>0</v>
      </c>
      <c r="AQ133" s="415">
        <v>0</v>
      </c>
      <c r="AR133" s="415">
        <v>0</v>
      </c>
      <c r="AS133" s="415">
        <v>0</v>
      </c>
      <c r="AT133" s="415">
        <v>0</v>
      </c>
      <c r="AU133" s="415">
        <v>0</v>
      </c>
      <c r="AV133" s="415">
        <v>0</v>
      </c>
      <c r="AW133" s="415">
        <v>0</v>
      </c>
      <c r="AX133" s="415">
        <v>0</v>
      </c>
      <c r="AY133" s="415">
        <v>0</v>
      </c>
      <c r="AZ133" s="415">
        <v>0</v>
      </c>
      <c r="BA133" s="415">
        <v>0</v>
      </c>
      <c r="BB133" s="415">
        <v>0</v>
      </c>
      <c r="BC133" s="415">
        <v>0</v>
      </c>
      <c r="BD133" s="415">
        <v>0</v>
      </c>
      <c r="BE133" s="415">
        <v>0</v>
      </c>
      <c r="BF133" s="415">
        <v>0</v>
      </c>
      <c r="BG133" s="415">
        <v>0</v>
      </c>
      <c r="BH133" s="415">
        <v>0</v>
      </c>
      <c r="BI133" s="415">
        <v>0</v>
      </c>
      <c r="BJ133" s="415">
        <v>0</v>
      </c>
      <c r="BK133" s="415">
        <v>0</v>
      </c>
      <c r="BL133" s="415">
        <v>1974231</v>
      </c>
      <c r="BM133" s="415">
        <v>-1121697</v>
      </c>
      <c r="BN133" t="s">
        <v>624</v>
      </c>
      <c r="BO133" t="s">
        <v>1069</v>
      </c>
      <c r="BP133" t="s">
        <v>1028</v>
      </c>
      <c r="BQ133" s="84" t="s">
        <v>1029</v>
      </c>
    </row>
    <row r="134" spans="1:69" x14ac:dyDescent="0.25">
      <c r="A134" t="s">
        <v>1026</v>
      </c>
      <c r="B134" s="82" t="s">
        <v>627</v>
      </c>
      <c r="C134" s="85" t="s">
        <v>626</v>
      </c>
      <c r="D134" s="415">
        <v>26777829</v>
      </c>
      <c r="E134" s="415">
        <v>0</v>
      </c>
      <c r="F134" s="415">
        <v>26777829</v>
      </c>
      <c r="G134" s="415">
        <v>-141</v>
      </c>
      <c r="H134" s="415">
        <v>0</v>
      </c>
      <c r="I134" s="415">
        <v>-141</v>
      </c>
      <c r="J134" s="415">
        <v>-563113</v>
      </c>
      <c r="K134" s="415">
        <v>0</v>
      </c>
      <c r="L134" s="415">
        <v>-563113</v>
      </c>
      <c r="M134" s="415">
        <v>0</v>
      </c>
      <c r="N134" s="415">
        <v>0</v>
      </c>
      <c r="O134" s="415">
        <v>0</v>
      </c>
      <c r="P134" s="415">
        <v>-213887</v>
      </c>
      <c r="Q134" s="415">
        <v>0</v>
      </c>
      <c r="R134" s="415">
        <v>-213887</v>
      </c>
      <c r="S134" s="415">
        <v>68463</v>
      </c>
      <c r="T134" s="415">
        <v>0</v>
      </c>
      <c r="U134" s="415">
        <v>68463</v>
      </c>
      <c r="V134" s="415">
        <v>240898</v>
      </c>
      <c r="W134" s="415">
        <v>0</v>
      </c>
      <c r="X134" s="415">
        <v>240898</v>
      </c>
      <c r="Y134" s="415">
        <v>50581</v>
      </c>
      <c r="Z134" s="415">
        <v>0</v>
      </c>
      <c r="AA134" s="415">
        <v>50581</v>
      </c>
      <c r="AB134" s="415">
        <v>-1599394</v>
      </c>
      <c r="AC134" s="415">
        <v>0</v>
      </c>
      <c r="AD134" s="415">
        <v>-1599394</v>
      </c>
      <c r="AE134" s="415">
        <v>25324349</v>
      </c>
      <c r="AF134" s="415">
        <v>0</v>
      </c>
      <c r="AG134" s="415">
        <v>25324349</v>
      </c>
      <c r="AH134" s="415">
        <v>0</v>
      </c>
      <c r="AI134" s="415">
        <v>0</v>
      </c>
      <c r="AJ134" s="415">
        <v>0</v>
      </c>
      <c r="AK134" s="415">
        <v>0</v>
      </c>
      <c r="AL134" s="415">
        <v>0</v>
      </c>
      <c r="AM134" s="415">
        <v>0</v>
      </c>
      <c r="AN134" s="415">
        <v>0</v>
      </c>
      <c r="AO134" s="415">
        <v>0</v>
      </c>
      <c r="AP134" s="415">
        <v>0</v>
      </c>
      <c r="AQ134" s="415">
        <v>0</v>
      </c>
      <c r="AR134" s="415">
        <v>0</v>
      </c>
      <c r="AS134" s="415">
        <v>0</v>
      </c>
      <c r="AT134" s="415">
        <v>0</v>
      </c>
      <c r="AU134" s="415">
        <v>0</v>
      </c>
      <c r="AV134" s="415">
        <v>0</v>
      </c>
      <c r="AW134" s="415">
        <v>0</v>
      </c>
      <c r="AX134" s="415">
        <v>0</v>
      </c>
      <c r="AY134" s="415">
        <v>0</v>
      </c>
      <c r="AZ134" s="415">
        <v>0</v>
      </c>
      <c r="BA134" s="415">
        <v>0</v>
      </c>
      <c r="BB134" s="415">
        <v>0</v>
      </c>
      <c r="BC134" s="415">
        <v>0</v>
      </c>
      <c r="BD134" s="415">
        <v>0</v>
      </c>
      <c r="BE134" s="415">
        <v>0</v>
      </c>
      <c r="BF134" s="415">
        <v>0</v>
      </c>
      <c r="BG134" s="415">
        <v>0</v>
      </c>
      <c r="BH134" s="415">
        <v>0</v>
      </c>
      <c r="BI134" s="415">
        <v>0</v>
      </c>
      <c r="BJ134" s="415">
        <v>0</v>
      </c>
      <c r="BK134" s="415">
        <v>0</v>
      </c>
      <c r="BL134" s="415">
        <v>810571</v>
      </c>
      <c r="BM134" s="415">
        <v>-288171</v>
      </c>
      <c r="BN134" t="s">
        <v>626</v>
      </c>
      <c r="BO134" t="s">
        <v>1031</v>
      </c>
      <c r="BP134" t="s">
        <v>1032</v>
      </c>
      <c r="BQ134" s="84" t="s">
        <v>1029</v>
      </c>
    </row>
    <row r="135" spans="1:69" x14ac:dyDescent="0.25">
      <c r="A135" t="s">
        <v>1026</v>
      </c>
      <c r="B135" s="82" t="s">
        <v>629</v>
      </c>
      <c r="C135" s="85" t="s">
        <v>628</v>
      </c>
      <c r="D135" s="415">
        <v>380730693</v>
      </c>
      <c r="E135" s="415">
        <v>0</v>
      </c>
      <c r="F135" s="415">
        <v>380730693</v>
      </c>
      <c r="G135" s="415">
        <v>0</v>
      </c>
      <c r="H135" s="415">
        <v>0</v>
      </c>
      <c r="I135" s="415">
        <v>0</v>
      </c>
      <c r="J135" s="415">
        <v>-734568</v>
      </c>
      <c r="K135" s="415">
        <v>0</v>
      </c>
      <c r="L135" s="415">
        <v>-734568</v>
      </c>
      <c r="M135" s="415">
        <v>-718859</v>
      </c>
      <c r="N135" s="415">
        <v>0</v>
      </c>
      <c r="O135" s="415">
        <v>-718859</v>
      </c>
      <c r="P135" s="415">
        <v>-298263</v>
      </c>
      <c r="Q135" s="415">
        <v>0</v>
      </c>
      <c r="R135" s="415">
        <v>-298263</v>
      </c>
      <c r="S135" s="415">
        <v>957919</v>
      </c>
      <c r="T135" s="415">
        <v>0</v>
      </c>
      <c r="U135" s="415">
        <v>957919</v>
      </c>
      <c r="V135" s="415">
        <v>0</v>
      </c>
      <c r="W135" s="415">
        <v>0</v>
      </c>
      <c r="X135" s="415">
        <v>0</v>
      </c>
      <c r="Y135" s="415">
        <v>-563272</v>
      </c>
      <c r="Z135" s="415">
        <v>0</v>
      </c>
      <c r="AA135" s="415">
        <v>-563272</v>
      </c>
      <c r="AB135" s="415">
        <v>0</v>
      </c>
      <c r="AC135" s="415">
        <v>0</v>
      </c>
      <c r="AD135" s="415">
        <v>0</v>
      </c>
      <c r="AE135" s="415">
        <v>380108218</v>
      </c>
      <c r="AF135" s="415">
        <v>0</v>
      </c>
      <c r="AG135" s="415">
        <v>380108218</v>
      </c>
      <c r="AH135" s="415">
        <v>0</v>
      </c>
      <c r="AI135" s="415">
        <v>0</v>
      </c>
      <c r="AJ135" s="415">
        <v>0</v>
      </c>
      <c r="AK135" s="415">
        <v>0</v>
      </c>
      <c r="AL135" s="415">
        <v>0</v>
      </c>
      <c r="AM135" s="415">
        <v>0</v>
      </c>
      <c r="AN135" s="415">
        <v>0</v>
      </c>
      <c r="AO135" s="415">
        <v>0</v>
      </c>
      <c r="AP135" s="415">
        <v>0</v>
      </c>
      <c r="AQ135" s="415">
        <v>0</v>
      </c>
      <c r="AR135" s="415">
        <v>0</v>
      </c>
      <c r="AS135" s="415">
        <v>0</v>
      </c>
      <c r="AT135" s="415">
        <v>0</v>
      </c>
      <c r="AU135" s="415">
        <v>0</v>
      </c>
      <c r="AV135" s="415">
        <v>0</v>
      </c>
      <c r="AW135" s="415">
        <v>0</v>
      </c>
      <c r="AX135" s="415">
        <v>0</v>
      </c>
      <c r="AY135" s="415">
        <v>0</v>
      </c>
      <c r="AZ135" s="415">
        <v>0</v>
      </c>
      <c r="BA135" s="415">
        <v>0</v>
      </c>
      <c r="BB135" s="415">
        <v>0</v>
      </c>
      <c r="BC135" s="415">
        <v>0</v>
      </c>
      <c r="BD135" s="415">
        <v>0</v>
      </c>
      <c r="BE135" s="415">
        <v>0</v>
      </c>
      <c r="BF135" s="415">
        <v>0</v>
      </c>
      <c r="BG135" s="415">
        <v>0</v>
      </c>
      <c r="BH135" s="415">
        <v>0</v>
      </c>
      <c r="BI135" s="415">
        <v>0</v>
      </c>
      <c r="BJ135" s="415">
        <v>0</v>
      </c>
      <c r="BK135" s="415">
        <v>0</v>
      </c>
      <c r="BL135" s="415">
        <v>8040319</v>
      </c>
      <c r="BM135" s="415">
        <v>-10856563</v>
      </c>
      <c r="BN135" t="s">
        <v>628</v>
      </c>
      <c r="BO135" t="s">
        <v>1042</v>
      </c>
      <c r="BP135" t="s">
        <v>1043</v>
      </c>
      <c r="BQ135" s="84" t="s">
        <v>1044</v>
      </c>
    </row>
    <row r="136" spans="1:69" x14ac:dyDescent="0.25">
      <c r="A136" t="s">
        <v>1026</v>
      </c>
      <c r="B136" s="82" t="s">
        <v>631</v>
      </c>
      <c r="C136" s="85" t="s">
        <v>630</v>
      </c>
      <c r="D136" s="415">
        <v>31797562</v>
      </c>
      <c r="E136" s="415">
        <v>1095629</v>
      </c>
      <c r="F136" s="415">
        <v>32893191</v>
      </c>
      <c r="G136" s="415">
        <v>0</v>
      </c>
      <c r="H136" s="415">
        <v>0</v>
      </c>
      <c r="I136" s="415">
        <v>0</v>
      </c>
      <c r="J136" s="415">
        <v>-54964</v>
      </c>
      <c r="K136" s="415">
        <v>0</v>
      </c>
      <c r="L136" s="415">
        <v>-54964</v>
      </c>
      <c r="M136" s="415">
        <v>-948</v>
      </c>
      <c r="N136" s="415">
        <v>0</v>
      </c>
      <c r="O136" s="415">
        <v>-948</v>
      </c>
      <c r="P136" s="415">
        <v>-96609</v>
      </c>
      <c r="Q136" s="415">
        <v>0</v>
      </c>
      <c r="R136" s="415">
        <v>-96609</v>
      </c>
      <c r="S136" s="415">
        <v>760305</v>
      </c>
      <c r="T136" s="415">
        <v>0</v>
      </c>
      <c r="U136" s="415">
        <v>760305</v>
      </c>
      <c r="V136" s="415">
        <v>217772</v>
      </c>
      <c r="W136" s="415">
        <v>0</v>
      </c>
      <c r="X136" s="415">
        <v>217772</v>
      </c>
      <c r="Y136" s="415">
        <v>-542179</v>
      </c>
      <c r="Z136" s="415">
        <v>0</v>
      </c>
      <c r="AA136" s="415">
        <v>-542179</v>
      </c>
      <c r="AB136" s="415">
        <v>914797</v>
      </c>
      <c r="AC136" s="415">
        <v>0</v>
      </c>
      <c r="AD136" s="415">
        <v>914797</v>
      </c>
      <c r="AE136" s="415">
        <v>33050700</v>
      </c>
      <c r="AF136" s="415">
        <v>1095629</v>
      </c>
      <c r="AG136" s="415">
        <v>34146329</v>
      </c>
      <c r="AH136" s="415">
        <v>1095629</v>
      </c>
      <c r="AI136" s="415">
        <v>1095629</v>
      </c>
      <c r="AJ136" s="415">
        <v>183</v>
      </c>
      <c r="AK136" s="415">
        <v>0</v>
      </c>
      <c r="AL136" s="415">
        <v>183</v>
      </c>
      <c r="AM136" s="415">
        <v>0</v>
      </c>
      <c r="AN136" s="415">
        <v>0</v>
      </c>
      <c r="AO136" s="415">
        <v>0</v>
      </c>
      <c r="AP136" s="415">
        <v>510</v>
      </c>
      <c r="AQ136" s="415">
        <v>510</v>
      </c>
      <c r="AR136" s="415">
        <v>889191</v>
      </c>
      <c r="AS136" s="415">
        <v>889191</v>
      </c>
      <c r="AT136" s="415">
        <v>206948</v>
      </c>
      <c r="AU136" s="415">
        <v>0</v>
      </c>
      <c r="AV136" s="415">
        <v>0</v>
      </c>
      <c r="AW136" s="415">
        <v>0</v>
      </c>
      <c r="AX136" s="415">
        <v>0</v>
      </c>
      <c r="AY136" s="415">
        <v>178649</v>
      </c>
      <c r="AZ136" s="415">
        <v>178649</v>
      </c>
      <c r="BA136" s="415">
        <v>0</v>
      </c>
      <c r="BB136" s="415">
        <v>0</v>
      </c>
      <c r="BC136" s="415">
        <v>0</v>
      </c>
      <c r="BD136" s="415">
        <v>0</v>
      </c>
      <c r="BE136" s="415">
        <v>0</v>
      </c>
      <c r="BF136" s="415">
        <v>0</v>
      </c>
      <c r="BG136" s="415">
        <v>0</v>
      </c>
      <c r="BH136" s="415">
        <v>0</v>
      </c>
      <c r="BI136" s="415">
        <v>0</v>
      </c>
      <c r="BJ136" s="415">
        <v>178649</v>
      </c>
      <c r="BK136" s="415">
        <v>178649</v>
      </c>
      <c r="BL136" s="415">
        <v>816919</v>
      </c>
      <c r="BM136" s="415">
        <v>-129429</v>
      </c>
      <c r="BN136" t="s">
        <v>630</v>
      </c>
      <c r="BO136" t="s">
        <v>1057</v>
      </c>
      <c r="BP136" t="s">
        <v>1058</v>
      </c>
      <c r="BQ136" s="84" t="s">
        <v>1029</v>
      </c>
    </row>
    <row r="137" spans="1:69" x14ac:dyDescent="0.25">
      <c r="A137" t="s">
        <v>1026</v>
      </c>
      <c r="B137" s="82" t="s">
        <v>633</v>
      </c>
      <c r="C137" s="85" t="s">
        <v>632</v>
      </c>
      <c r="D137" s="415">
        <v>43578967</v>
      </c>
      <c r="E137" s="415">
        <v>0</v>
      </c>
      <c r="F137" s="415">
        <v>43578967</v>
      </c>
      <c r="G137" s="415">
        <v>0</v>
      </c>
      <c r="H137" s="415">
        <v>0</v>
      </c>
      <c r="I137" s="415">
        <v>0</v>
      </c>
      <c r="J137" s="415">
        <v>-502722.56</v>
      </c>
      <c r="K137" s="415">
        <v>0</v>
      </c>
      <c r="L137" s="415">
        <v>-502722.56</v>
      </c>
      <c r="M137" s="415">
        <v>0</v>
      </c>
      <c r="N137" s="415">
        <v>0</v>
      </c>
      <c r="O137" s="415">
        <v>0</v>
      </c>
      <c r="P137" s="415">
        <v>-223625</v>
      </c>
      <c r="Q137" s="415">
        <v>0</v>
      </c>
      <c r="R137" s="415">
        <v>-223625</v>
      </c>
      <c r="S137" s="415">
        <v>318076</v>
      </c>
      <c r="T137" s="415">
        <v>0</v>
      </c>
      <c r="U137" s="415">
        <v>318076</v>
      </c>
      <c r="V137" s="415">
        <v>181690</v>
      </c>
      <c r="W137" s="415">
        <v>0</v>
      </c>
      <c r="X137" s="415">
        <v>181690</v>
      </c>
      <c r="Y137" s="415">
        <v>-23047</v>
      </c>
      <c r="Z137" s="415">
        <v>0</v>
      </c>
      <c r="AA137" s="415">
        <v>-23047</v>
      </c>
      <c r="AB137" s="415">
        <v>150659</v>
      </c>
      <c r="AC137" s="415">
        <v>0</v>
      </c>
      <c r="AD137" s="415">
        <v>150659</v>
      </c>
      <c r="AE137" s="415">
        <v>43982720</v>
      </c>
      <c r="AF137" s="415">
        <v>0</v>
      </c>
      <c r="AG137" s="415">
        <v>43982720</v>
      </c>
      <c r="AH137" s="415">
        <v>0</v>
      </c>
      <c r="AI137" s="415">
        <v>0</v>
      </c>
      <c r="AJ137" s="415">
        <v>94681</v>
      </c>
      <c r="AK137" s="415">
        <v>0</v>
      </c>
      <c r="AL137" s="415">
        <v>94681</v>
      </c>
      <c r="AM137" s="415">
        <v>0</v>
      </c>
      <c r="AN137" s="415">
        <v>0</v>
      </c>
      <c r="AO137" s="415">
        <v>0</v>
      </c>
      <c r="AP137" s="415">
        <v>0</v>
      </c>
      <c r="AQ137" s="415">
        <v>0</v>
      </c>
      <c r="AR137" s="415">
        <v>0</v>
      </c>
      <c r="AS137" s="415">
        <v>0</v>
      </c>
      <c r="AT137" s="415">
        <v>0</v>
      </c>
      <c r="AU137" s="415">
        <v>0</v>
      </c>
      <c r="AV137" s="415">
        <v>0</v>
      </c>
      <c r="AW137" s="415">
        <v>0</v>
      </c>
      <c r="AX137" s="415">
        <v>0</v>
      </c>
      <c r="AY137" s="415">
        <v>0</v>
      </c>
      <c r="AZ137" s="415">
        <v>0</v>
      </c>
      <c r="BA137" s="415">
        <v>0</v>
      </c>
      <c r="BB137" s="415">
        <v>0</v>
      </c>
      <c r="BC137" s="415">
        <v>0</v>
      </c>
      <c r="BD137" s="415">
        <v>0</v>
      </c>
      <c r="BE137" s="415">
        <v>0</v>
      </c>
      <c r="BF137" s="415">
        <v>0</v>
      </c>
      <c r="BG137" s="415">
        <v>0</v>
      </c>
      <c r="BH137" s="415">
        <v>0</v>
      </c>
      <c r="BI137" s="415">
        <v>0</v>
      </c>
      <c r="BJ137" s="415">
        <v>0</v>
      </c>
      <c r="BK137" s="415">
        <v>0</v>
      </c>
      <c r="BL137" s="415">
        <v>1630616</v>
      </c>
      <c r="BM137" s="415">
        <v>-846698</v>
      </c>
      <c r="BN137" t="s">
        <v>632</v>
      </c>
      <c r="BO137" t="s">
        <v>1027</v>
      </c>
      <c r="BP137" t="s">
        <v>1028</v>
      </c>
      <c r="BQ137" s="84" t="s">
        <v>1029</v>
      </c>
    </row>
    <row r="138" spans="1:69" x14ac:dyDescent="0.25">
      <c r="A138" t="s">
        <v>1026</v>
      </c>
      <c r="B138" s="82" t="s">
        <v>635</v>
      </c>
      <c r="C138" s="85" t="s">
        <v>634</v>
      </c>
      <c r="D138" s="415">
        <v>201169887</v>
      </c>
      <c r="E138" s="415">
        <v>0</v>
      </c>
      <c r="F138" s="415">
        <v>201169887</v>
      </c>
      <c r="G138" s="415">
        <v>0</v>
      </c>
      <c r="H138" s="415">
        <v>0</v>
      </c>
      <c r="I138" s="415">
        <v>0</v>
      </c>
      <c r="J138" s="415">
        <v>236088</v>
      </c>
      <c r="K138" s="415">
        <v>0</v>
      </c>
      <c r="L138" s="415">
        <v>236088</v>
      </c>
      <c r="M138" s="415">
        <v>0</v>
      </c>
      <c r="N138" s="415">
        <v>0</v>
      </c>
      <c r="O138" s="415">
        <v>0</v>
      </c>
      <c r="P138" s="415">
        <v>-963912</v>
      </c>
      <c r="Q138" s="415">
        <v>0</v>
      </c>
      <c r="R138" s="415">
        <v>-963912</v>
      </c>
      <c r="S138" s="415">
        <v>900000</v>
      </c>
      <c r="T138" s="415">
        <v>0</v>
      </c>
      <c r="U138" s="415">
        <v>900000</v>
      </c>
      <c r="V138" s="415">
        <v>12399596</v>
      </c>
      <c r="W138" s="415">
        <v>0</v>
      </c>
      <c r="X138" s="415">
        <v>12399596</v>
      </c>
      <c r="Y138" s="415">
        <v>-12200000</v>
      </c>
      <c r="Z138" s="415">
        <v>0</v>
      </c>
      <c r="AA138" s="415">
        <v>-12200000</v>
      </c>
      <c r="AB138" s="415">
        <v>-6200000</v>
      </c>
      <c r="AC138" s="415">
        <v>0</v>
      </c>
      <c r="AD138" s="415">
        <v>-6200000</v>
      </c>
      <c r="AE138" s="415">
        <v>195105571</v>
      </c>
      <c r="AF138" s="415">
        <v>0</v>
      </c>
      <c r="AG138" s="415">
        <v>195105571</v>
      </c>
      <c r="AH138" s="415">
        <v>0</v>
      </c>
      <c r="AI138" s="415">
        <v>0</v>
      </c>
      <c r="AJ138" s="415">
        <v>0</v>
      </c>
      <c r="AK138" s="415">
        <v>0</v>
      </c>
      <c r="AL138" s="415">
        <v>0</v>
      </c>
      <c r="AM138" s="415">
        <v>0</v>
      </c>
      <c r="AN138" s="415">
        <v>0</v>
      </c>
      <c r="AO138" s="415">
        <v>0</v>
      </c>
      <c r="AP138" s="415">
        <v>0</v>
      </c>
      <c r="AQ138" s="415">
        <v>0</v>
      </c>
      <c r="AR138" s="415">
        <v>0</v>
      </c>
      <c r="AS138" s="415">
        <v>0</v>
      </c>
      <c r="AT138" s="415">
        <v>0</v>
      </c>
      <c r="AU138" s="415">
        <v>0</v>
      </c>
      <c r="AV138" s="415">
        <v>0</v>
      </c>
      <c r="AW138" s="415">
        <v>0</v>
      </c>
      <c r="AX138" s="415">
        <v>0</v>
      </c>
      <c r="AY138" s="415">
        <v>0</v>
      </c>
      <c r="AZ138" s="415">
        <v>0</v>
      </c>
      <c r="BA138" s="415">
        <v>0</v>
      </c>
      <c r="BB138" s="415">
        <v>0</v>
      </c>
      <c r="BC138" s="415">
        <v>0</v>
      </c>
      <c r="BD138" s="415">
        <v>0</v>
      </c>
      <c r="BE138" s="415">
        <v>0</v>
      </c>
      <c r="BF138" s="415">
        <v>0</v>
      </c>
      <c r="BG138" s="415">
        <v>0</v>
      </c>
      <c r="BH138" s="415">
        <v>0</v>
      </c>
      <c r="BI138" s="415">
        <v>0</v>
      </c>
      <c r="BJ138" s="415">
        <v>0</v>
      </c>
      <c r="BK138" s="415">
        <v>0</v>
      </c>
      <c r="BL138" s="415">
        <v>8596254</v>
      </c>
      <c r="BM138" s="415">
        <v>-10417514</v>
      </c>
      <c r="BN138" t="s">
        <v>634</v>
      </c>
      <c r="BO138" t="s">
        <v>1042</v>
      </c>
      <c r="BP138" t="s">
        <v>1043</v>
      </c>
      <c r="BQ138" s="84" t="s">
        <v>1044</v>
      </c>
    </row>
    <row r="139" spans="1:69" x14ac:dyDescent="0.25">
      <c r="A139" t="s">
        <v>1026</v>
      </c>
      <c r="B139" s="82" t="s">
        <v>637</v>
      </c>
      <c r="C139" s="85" t="s">
        <v>636</v>
      </c>
      <c r="D139" s="415">
        <v>61453525</v>
      </c>
      <c r="E139" s="415">
        <v>1402885</v>
      </c>
      <c r="F139" s="415">
        <v>62856410</v>
      </c>
      <c r="G139" s="415">
        <v>0</v>
      </c>
      <c r="H139" s="415">
        <v>0</v>
      </c>
      <c r="I139" s="415">
        <v>0</v>
      </c>
      <c r="J139" s="415">
        <v>-110505</v>
      </c>
      <c r="K139" s="415">
        <v>0</v>
      </c>
      <c r="L139" s="415">
        <v>-110505</v>
      </c>
      <c r="M139" s="415">
        <v>0</v>
      </c>
      <c r="N139" s="415">
        <v>0</v>
      </c>
      <c r="O139" s="415">
        <v>0</v>
      </c>
      <c r="P139" s="415">
        <v>-24911</v>
      </c>
      <c r="Q139" s="415">
        <v>0</v>
      </c>
      <c r="R139" s="415">
        <v>-24911</v>
      </c>
      <c r="S139" s="415">
        <v>904357</v>
      </c>
      <c r="T139" s="415">
        <v>0</v>
      </c>
      <c r="U139" s="415">
        <v>904357</v>
      </c>
      <c r="V139" s="415">
        <v>0</v>
      </c>
      <c r="W139" s="415">
        <v>0</v>
      </c>
      <c r="X139" s="415">
        <v>0</v>
      </c>
      <c r="Y139" s="415">
        <v>-2424019</v>
      </c>
      <c r="Z139" s="415">
        <v>0</v>
      </c>
      <c r="AA139" s="415">
        <v>-2424019</v>
      </c>
      <c r="AB139" s="415">
        <v>544178</v>
      </c>
      <c r="AC139" s="415">
        <v>0</v>
      </c>
      <c r="AD139" s="415">
        <v>544178</v>
      </c>
      <c r="AE139" s="415">
        <v>60453130</v>
      </c>
      <c r="AF139" s="415">
        <v>1402885</v>
      </c>
      <c r="AG139" s="415">
        <v>61856015</v>
      </c>
      <c r="AH139" s="415">
        <v>1402885</v>
      </c>
      <c r="AI139" s="415">
        <v>1402885</v>
      </c>
      <c r="AJ139" s="415">
        <v>908853</v>
      </c>
      <c r="AK139" s="415">
        <v>0</v>
      </c>
      <c r="AL139" s="415">
        <v>908853</v>
      </c>
      <c r="AM139" s="415">
        <v>0</v>
      </c>
      <c r="AN139" s="415">
        <v>0</v>
      </c>
      <c r="AO139" s="415">
        <v>0</v>
      </c>
      <c r="AP139" s="415">
        <v>10497</v>
      </c>
      <c r="AQ139" s="415">
        <v>10497</v>
      </c>
      <c r="AR139" s="415">
        <v>775240</v>
      </c>
      <c r="AS139" s="415">
        <v>775240</v>
      </c>
      <c r="AT139" s="415">
        <v>638142</v>
      </c>
      <c r="AU139" s="415">
        <v>0</v>
      </c>
      <c r="AV139" s="415">
        <v>0</v>
      </c>
      <c r="AW139" s="415">
        <v>0</v>
      </c>
      <c r="AX139" s="415">
        <v>0</v>
      </c>
      <c r="AY139" s="415">
        <v>343766</v>
      </c>
      <c r="AZ139" s="415">
        <v>343766</v>
      </c>
      <c r="BA139" s="415">
        <v>0</v>
      </c>
      <c r="BB139" s="415">
        <v>0</v>
      </c>
      <c r="BC139" s="415">
        <v>0</v>
      </c>
      <c r="BD139" s="415">
        <v>0</v>
      </c>
      <c r="BE139" s="415">
        <v>0</v>
      </c>
      <c r="BF139" s="415">
        <v>0</v>
      </c>
      <c r="BG139" s="415">
        <v>0</v>
      </c>
      <c r="BH139" s="415">
        <v>0</v>
      </c>
      <c r="BI139" s="415">
        <v>0</v>
      </c>
      <c r="BJ139" s="415">
        <v>343766</v>
      </c>
      <c r="BK139" s="415">
        <v>343766</v>
      </c>
      <c r="BL139" s="415">
        <v>737661</v>
      </c>
      <c r="BM139" s="415">
        <v>-172156</v>
      </c>
      <c r="BN139" t="s">
        <v>636</v>
      </c>
      <c r="BO139" t="s">
        <v>1071</v>
      </c>
      <c r="BP139" t="s">
        <v>1072</v>
      </c>
      <c r="BQ139" s="84" t="s">
        <v>1029</v>
      </c>
    </row>
    <row r="140" spans="1:69" x14ac:dyDescent="0.25">
      <c r="A140" t="s">
        <v>1026</v>
      </c>
      <c r="B140" s="82" t="s">
        <v>639</v>
      </c>
      <c r="C140" s="85" t="s">
        <v>638</v>
      </c>
      <c r="D140" s="415">
        <v>21095251</v>
      </c>
      <c r="E140" s="415">
        <v>0</v>
      </c>
      <c r="F140" s="415">
        <v>21095251</v>
      </c>
      <c r="G140" s="415">
        <v>0</v>
      </c>
      <c r="H140" s="415">
        <v>0</v>
      </c>
      <c r="I140" s="415">
        <v>0</v>
      </c>
      <c r="J140" s="415">
        <v>-555887</v>
      </c>
      <c r="K140" s="415">
        <v>0</v>
      </c>
      <c r="L140" s="415">
        <v>-555887</v>
      </c>
      <c r="M140" s="415">
        <v>461</v>
      </c>
      <c r="N140" s="415">
        <v>0</v>
      </c>
      <c r="O140" s="415">
        <v>461</v>
      </c>
      <c r="P140" s="415">
        <v>-672835</v>
      </c>
      <c r="Q140" s="415">
        <v>0</v>
      </c>
      <c r="R140" s="415">
        <v>-672835</v>
      </c>
      <c r="S140" s="415">
        <v>1338</v>
      </c>
      <c r="T140" s="415">
        <v>0</v>
      </c>
      <c r="U140" s="415">
        <v>1338</v>
      </c>
      <c r="V140" s="415">
        <v>0</v>
      </c>
      <c r="W140" s="415">
        <v>0</v>
      </c>
      <c r="X140" s="415">
        <v>0</v>
      </c>
      <c r="Y140" s="415">
        <v>-1678847</v>
      </c>
      <c r="Z140" s="415">
        <v>0</v>
      </c>
      <c r="AA140" s="415">
        <v>-1678847</v>
      </c>
      <c r="AB140" s="415">
        <v>-1629481</v>
      </c>
      <c r="AC140" s="415">
        <v>0</v>
      </c>
      <c r="AD140" s="415">
        <v>-1629481</v>
      </c>
      <c r="AE140" s="415">
        <v>17115887</v>
      </c>
      <c r="AF140" s="415">
        <v>0</v>
      </c>
      <c r="AG140" s="415">
        <v>17115887</v>
      </c>
      <c r="AH140" s="415">
        <v>0</v>
      </c>
      <c r="AI140" s="415">
        <v>0</v>
      </c>
      <c r="AJ140" s="415">
        <v>0</v>
      </c>
      <c r="AK140" s="415">
        <v>0</v>
      </c>
      <c r="AL140" s="415">
        <v>0</v>
      </c>
      <c r="AM140" s="415">
        <v>0</v>
      </c>
      <c r="AN140" s="415">
        <v>0</v>
      </c>
      <c r="AO140" s="415">
        <v>0</v>
      </c>
      <c r="AP140" s="415">
        <v>0</v>
      </c>
      <c r="AQ140" s="415">
        <v>0</v>
      </c>
      <c r="AR140" s="415">
        <v>0</v>
      </c>
      <c r="AS140" s="415">
        <v>0</v>
      </c>
      <c r="AT140" s="415">
        <v>0</v>
      </c>
      <c r="AU140" s="415">
        <v>0</v>
      </c>
      <c r="AV140" s="415">
        <v>0</v>
      </c>
      <c r="AW140" s="415">
        <v>0</v>
      </c>
      <c r="AX140" s="415">
        <v>0</v>
      </c>
      <c r="AY140" s="415">
        <v>0</v>
      </c>
      <c r="AZ140" s="415">
        <v>0</v>
      </c>
      <c r="BA140" s="415">
        <v>0</v>
      </c>
      <c r="BB140" s="415">
        <v>0</v>
      </c>
      <c r="BC140" s="415">
        <v>0</v>
      </c>
      <c r="BD140" s="415">
        <v>0</v>
      </c>
      <c r="BE140" s="415">
        <v>0</v>
      </c>
      <c r="BF140" s="415">
        <v>0</v>
      </c>
      <c r="BG140" s="415">
        <v>0</v>
      </c>
      <c r="BH140" s="415">
        <v>0</v>
      </c>
      <c r="BI140" s="415">
        <v>0</v>
      </c>
      <c r="BJ140" s="415">
        <v>0</v>
      </c>
      <c r="BK140" s="415">
        <v>0</v>
      </c>
      <c r="BL140" s="415">
        <v>2501414</v>
      </c>
      <c r="BM140" s="415">
        <v>-820741</v>
      </c>
      <c r="BN140" t="s">
        <v>638</v>
      </c>
      <c r="BO140" t="s">
        <v>1070</v>
      </c>
      <c r="BP140" t="s">
        <v>1059</v>
      </c>
      <c r="BQ140" s="84" t="s">
        <v>1029</v>
      </c>
    </row>
    <row r="141" spans="1:69" x14ac:dyDescent="0.25">
      <c r="A141" t="s">
        <v>1026</v>
      </c>
      <c r="B141" s="82" t="s">
        <v>641</v>
      </c>
      <c r="C141" s="85" t="s">
        <v>640</v>
      </c>
      <c r="D141" s="415">
        <v>55018663</v>
      </c>
      <c r="E141" s="415">
        <v>808316</v>
      </c>
      <c r="F141" s="415">
        <v>55826979</v>
      </c>
      <c r="G141" s="415">
        <v>0</v>
      </c>
      <c r="H141" s="415">
        <v>0</v>
      </c>
      <c r="I141" s="415">
        <v>0</v>
      </c>
      <c r="J141" s="415">
        <v>-468024</v>
      </c>
      <c r="K141" s="415">
        <v>0</v>
      </c>
      <c r="L141" s="415">
        <v>-468024</v>
      </c>
      <c r="M141" s="415">
        <v>0</v>
      </c>
      <c r="N141" s="415">
        <v>0</v>
      </c>
      <c r="O141" s="415">
        <v>0</v>
      </c>
      <c r="P141" s="415">
        <v>-632549</v>
      </c>
      <c r="Q141" s="415">
        <v>-7579</v>
      </c>
      <c r="R141" s="415">
        <v>-640128</v>
      </c>
      <c r="S141" s="415">
        <v>906071</v>
      </c>
      <c r="T141" s="415">
        <v>0</v>
      </c>
      <c r="U141" s="415">
        <v>906071</v>
      </c>
      <c r="V141" s="415">
        <v>46899</v>
      </c>
      <c r="W141" s="415">
        <v>0</v>
      </c>
      <c r="X141" s="415">
        <v>46899</v>
      </c>
      <c r="Y141" s="415">
        <v>-1371369</v>
      </c>
      <c r="Z141" s="415">
        <v>0</v>
      </c>
      <c r="AA141" s="415">
        <v>-1371369</v>
      </c>
      <c r="AB141" s="415">
        <v>-2464412</v>
      </c>
      <c r="AC141" s="415">
        <v>-16152</v>
      </c>
      <c r="AD141" s="415">
        <v>-2480564</v>
      </c>
      <c r="AE141" s="415">
        <v>51503303</v>
      </c>
      <c r="AF141" s="415">
        <v>784585</v>
      </c>
      <c r="AG141" s="415">
        <v>52287888</v>
      </c>
      <c r="AH141" s="415">
        <v>784585</v>
      </c>
      <c r="AI141" s="415">
        <v>784585</v>
      </c>
      <c r="AJ141" s="415">
        <v>2858</v>
      </c>
      <c r="AK141" s="415">
        <v>0</v>
      </c>
      <c r="AL141" s="415">
        <v>2858</v>
      </c>
      <c r="AM141" s="415">
        <v>0</v>
      </c>
      <c r="AN141" s="415">
        <v>0</v>
      </c>
      <c r="AO141" s="415">
        <v>0</v>
      </c>
      <c r="AP141" s="415">
        <v>0</v>
      </c>
      <c r="AQ141" s="415">
        <v>0</v>
      </c>
      <c r="AR141" s="415">
        <v>202888</v>
      </c>
      <c r="AS141" s="415">
        <v>202888</v>
      </c>
      <c r="AT141" s="415">
        <v>581697</v>
      </c>
      <c r="AU141" s="415">
        <v>0</v>
      </c>
      <c r="AV141" s="415">
        <v>0</v>
      </c>
      <c r="AW141" s="415">
        <v>0</v>
      </c>
      <c r="AX141" s="415">
        <v>0</v>
      </c>
      <c r="AY141" s="415">
        <v>237033</v>
      </c>
      <c r="AZ141" s="415">
        <v>237033</v>
      </c>
      <c r="BA141" s="415">
        <v>0</v>
      </c>
      <c r="BB141" s="415">
        <v>0</v>
      </c>
      <c r="BC141" s="415">
        <v>0</v>
      </c>
      <c r="BD141" s="415">
        <v>0</v>
      </c>
      <c r="BE141" s="415">
        <v>0</v>
      </c>
      <c r="BF141" s="415">
        <v>0</v>
      </c>
      <c r="BG141" s="415">
        <v>0</v>
      </c>
      <c r="BH141" s="415">
        <v>0</v>
      </c>
      <c r="BI141" s="415">
        <v>0</v>
      </c>
      <c r="BJ141" s="415">
        <v>237033</v>
      </c>
      <c r="BK141" s="415">
        <v>237033</v>
      </c>
      <c r="BL141" s="415">
        <v>2163108</v>
      </c>
      <c r="BM141" s="415">
        <v>-334588</v>
      </c>
      <c r="BN141" t="s">
        <v>640</v>
      </c>
      <c r="BO141" t="s">
        <v>1040</v>
      </c>
      <c r="BP141" t="s">
        <v>1028</v>
      </c>
      <c r="BQ141" s="84" t="s">
        <v>1029</v>
      </c>
    </row>
    <row r="142" spans="1:69" x14ac:dyDescent="0.25">
      <c r="A142" t="s">
        <v>1026</v>
      </c>
      <c r="B142" s="82" t="s">
        <v>643</v>
      </c>
      <c r="C142" s="85" t="s">
        <v>642</v>
      </c>
      <c r="D142" s="415">
        <v>39282607</v>
      </c>
      <c r="E142" s="415">
        <v>0</v>
      </c>
      <c r="F142" s="415">
        <v>39282607</v>
      </c>
      <c r="G142" s="415">
        <v>0</v>
      </c>
      <c r="H142" s="415">
        <v>0</v>
      </c>
      <c r="I142" s="415">
        <v>0</v>
      </c>
      <c r="J142" s="415">
        <v>-86370</v>
      </c>
      <c r="K142" s="415">
        <v>0</v>
      </c>
      <c r="L142" s="415">
        <v>-86370</v>
      </c>
      <c r="M142" s="415">
        <v>0</v>
      </c>
      <c r="N142" s="415">
        <v>0</v>
      </c>
      <c r="O142" s="415">
        <v>0</v>
      </c>
      <c r="P142" s="415">
        <v>-487419</v>
      </c>
      <c r="Q142" s="415">
        <v>0</v>
      </c>
      <c r="R142" s="415">
        <v>-487419</v>
      </c>
      <c r="S142" s="415">
        <v>106954</v>
      </c>
      <c r="T142" s="415">
        <v>0</v>
      </c>
      <c r="U142" s="415">
        <v>106954</v>
      </c>
      <c r="V142" s="415">
        <v>252210</v>
      </c>
      <c r="W142" s="415">
        <v>0</v>
      </c>
      <c r="X142" s="415">
        <v>252210</v>
      </c>
      <c r="Y142" s="415">
        <v>694602</v>
      </c>
      <c r="Z142" s="415">
        <v>0</v>
      </c>
      <c r="AA142" s="415">
        <v>694602</v>
      </c>
      <c r="AB142" s="415">
        <v>-2207968</v>
      </c>
      <c r="AC142" s="415">
        <v>0</v>
      </c>
      <c r="AD142" s="415">
        <v>-2207968</v>
      </c>
      <c r="AE142" s="415">
        <v>37640986</v>
      </c>
      <c r="AF142" s="415">
        <v>0</v>
      </c>
      <c r="AG142" s="415">
        <v>37640986</v>
      </c>
      <c r="AH142" s="415">
        <v>0</v>
      </c>
      <c r="AI142" s="415">
        <v>0</v>
      </c>
      <c r="AJ142" s="415">
        <v>268017</v>
      </c>
      <c r="AK142" s="415">
        <v>0</v>
      </c>
      <c r="AL142" s="415">
        <v>268017</v>
      </c>
      <c r="AM142" s="415">
        <v>0</v>
      </c>
      <c r="AN142" s="415">
        <v>0</v>
      </c>
      <c r="AO142" s="415">
        <v>0</v>
      </c>
      <c r="AP142" s="415">
        <v>0</v>
      </c>
      <c r="AQ142" s="415">
        <v>0</v>
      </c>
      <c r="AR142" s="415">
        <v>0</v>
      </c>
      <c r="AS142" s="415">
        <v>0</v>
      </c>
      <c r="AT142" s="415">
        <v>0</v>
      </c>
      <c r="AU142" s="415">
        <v>0</v>
      </c>
      <c r="AV142" s="415">
        <v>0</v>
      </c>
      <c r="AW142" s="415">
        <v>0</v>
      </c>
      <c r="AX142" s="415">
        <v>0</v>
      </c>
      <c r="AY142" s="415">
        <v>0</v>
      </c>
      <c r="AZ142" s="415">
        <v>0</v>
      </c>
      <c r="BA142" s="415">
        <v>0</v>
      </c>
      <c r="BB142" s="415">
        <v>0</v>
      </c>
      <c r="BC142" s="415">
        <v>0</v>
      </c>
      <c r="BD142" s="415">
        <v>0</v>
      </c>
      <c r="BE142" s="415">
        <v>0</v>
      </c>
      <c r="BF142" s="415">
        <v>0</v>
      </c>
      <c r="BG142" s="415">
        <v>0</v>
      </c>
      <c r="BH142" s="415">
        <v>0</v>
      </c>
      <c r="BI142" s="415">
        <v>0</v>
      </c>
      <c r="BJ142" s="415">
        <v>0</v>
      </c>
      <c r="BK142" s="415">
        <v>0</v>
      </c>
      <c r="BL142" s="415">
        <v>1446231</v>
      </c>
      <c r="BM142" s="415">
        <v>-549857</v>
      </c>
      <c r="BN142" t="s">
        <v>642</v>
      </c>
      <c r="BO142" t="s">
        <v>1054</v>
      </c>
      <c r="BP142" t="s">
        <v>1028</v>
      </c>
      <c r="BQ142" s="84" t="s">
        <v>1054</v>
      </c>
    </row>
    <row r="143" spans="1:69" x14ac:dyDescent="0.25">
      <c r="A143" t="s">
        <v>1026</v>
      </c>
      <c r="B143" s="82" t="s">
        <v>645</v>
      </c>
      <c r="C143" s="85" t="s">
        <v>644</v>
      </c>
      <c r="D143" s="415">
        <v>1462833</v>
      </c>
      <c r="E143" s="415">
        <v>0</v>
      </c>
      <c r="F143" s="415">
        <v>1462833</v>
      </c>
      <c r="G143" s="415">
        <v>0</v>
      </c>
      <c r="H143" s="415">
        <v>0</v>
      </c>
      <c r="I143" s="415">
        <v>0</v>
      </c>
      <c r="J143" s="415">
        <v>0</v>
      </c>
      <c r="K143" s="415">
        <v>0</v>
      </c>
      <c r="L143" s="415">
        <v>0</v>
      </c>
      <c r="M143" s="415">
        <v>842</v>
      </c>
      <c r="N143" s="415">
        <v>0</v>
      </c>
      <c r="O143" s="415">
        <v>842</v>
      </c>
      <c r="P143" s="415">
        <v>-9960</v>
      </c>
      <c r="Q143" s="415">
        <v>0</v>
      </c>
      <c r="R143" s="415">
        <v>-9960</v>
      </c>
      <c r="S143" s="415">
        <v>0</v>
      </c>
      <c r="T143" s="415">
        <v>0</v>
      </c>
      <c r="U143" s="415">
        <v>0</v>
      </c>
      <c r="V143" s="415">
        <v>0</v>
      </c>
      <c r="W143" s="415">
        <v>0</v>
      </c>
      <c r="X143" s="415">
        <v>0</v>
      </c>
      <c r="Y143" s="415">
        <v>116476</v>
      </c>
      <c r="Z143" s="415">
        <v>0</v>
      </c>
      <c r="AA143" s="415">
        <v>116476</v>
      </c>
      <c r="AB143" s="415">
        <v>304</v>
      </c>
      <c r="AC143" s="415">
        <v>0</v>
      </c>
      <c r="AD143" s="415">
        <v>304</v>
      </c>
      <c r="AE143" s="415">
        <v>1570495</v>
      </c>
      <c r="AF143" s="415">
        <v>0</v>
      </c>
      <c r="AG143" s="415">
        <v>1570495</v>
      </c>
      <c r="AH143" s="415">
        <v>0</v>
      </c>
      <c r="AI143" s="415">
        <v>0</v>
      </c>
      <c r="AJ143" s="415">
        <v>0</v>
      </c>
      <c r="AK143" s="415">
        <v>0</v>
      </c>
      <c r="AL143" s="415">
        <v>0</v>
      </c>
      <c r="AM143" s="415">
        <v>0</v>
      </c>
      <c r="AN143" s="415">
        <v>0</v>
      </c>
      <c r="AO143" s="415">
        <v>0</v>
      </c>
      <c r="AP143" s="415">
        <v>0</v>
      </c>
      <c r="AQ143" s="415">
        <v>0</v>
      </c>
      <c r="AR143" s="415">
        <v>0</v>
      </c>
      <c r="AS143" s="415">
        <v>0</v>
      </c>
      <c r="AT143" s="415">
        <v>0</v>
      </c>
      <c r="AU143" s="415">
        <v>0</v>
      </c>
      <c r="AV143" s="415">
        <v>0</v>
      </c>
      <c r="AW143" s="415">
        <v>0</v>
      </c>
      <c r="AX143" s="415">
        <v>0</v>
      </c>
      <c r="AY143" s="415">
        <v>0</v>
      </c>
      <c r="AZ143" s="415">
        <v>0</v>
      </c>
      <c r="BA143" s="415">
        <v>0</v>
      </c>
      <c r="BB143" s="415">
        <v>0</v>
      </c>
      <c r="BC143" s="415">
        <v>0</v>
      </c>
      <c r="BD143" s="415">
        <v>0</v>
      </c>
      <c r="BE143" s="415">
        <v>0</v>
      </c>
      <c r="BF143" s="415">
        <v>0</v>
      </c>
      <c r="BG143" s="415">
        <v>0</v>
      </c>
      <c r="BH143" s="415">
        <v>0</v>
      </c>
      <c r="BI143" s="415">
        <v>0</v>
      </c>
      <c r="BJ143" s="415">
        <v>0</v>
      </c>
      <c r="BK143" s="415">
        <v>0</v>
      </c>
      <c r="BL143" s="415">
        <v>91319</v>
      </c>
      <c r="BM143" s="415">
        <v>-17834</v>
      </c>
      <c r="BN143" t="s">
        <v>644</v>
      </c>
      <c r="BO143" t="s">
        <v>1054</v>
      </c>
      <c r="BP143" t="s">
        <v>1028</v>
      </c>
      <c r="BQ143" s="84" t="s">
        <v>1054</v>
      </c>
    </row>
    <row r="144" spans="1:69" x14ac:dyDescent="0.25">
      <c r="A144" t="s">
        <v>1026</v>
      </c>
      <c r="B144" s="82" t="s">
        <v>647</v>
      </c>
      <c r="C144" s="85" t="s">
        <v>646</v>
      </c>
      <c r="D144" s="415">
        <v>291144652</v>
      </c>
      <c r="E144" s="415">
        <v>0</v>
      </c>
      <c r="F144" s="415">
        <v>291144652</v>
      </c>
      <c r="G144" s="415">
        <v>-2775</v>
      </c>
      <c r="H144" s="415">
        <v>0</v>
      </c>
      <c r="I144" s="415">
        <v>-2775</v>
      </c>
      <c r="J144" s="415">
        <v>-2556093</v>
      </c>
      <c r="K144" s="415">
        <v>0</v>
      </c>
      <c r="L144" s="415">
        <v>-2556093</v>
      </c>
      <c r="M144" s="415">
        <v>-294007</v>
      </c>
      <c r="N144" s="415">
        <v>0</v>
      </c>
      <c r="O144" s="415">
        <v>-294007</v>
      </c>
      <c r="P144" s="415">
        <v>-2210163</v>
      </c>
      <c r="Q144" s="415">
        <v>0</v>
      </c>
      <c r="R144" s="415">
        <v>-2210163</v>
      </c>
      <c r="S144" s="415">
        <v>7222181</v>
      </c>
      <c r="T144" s="415">
        <v>0</v>
      </c>
      <c r="U144" s="415">
        <v>7222181</v>
      </c>
      <c r="V144" s="415">
        <v>0</v>
      </c>
      <c r="W144" s="415">
        <v>0</v>
      </c>
      <c r="X144" s="415">
        <v>0</v>
      </c>
      <c r="Y144" s="415">
        <v>-3318329.07</v>
      </c>
      <c r="Z144" s="415">
        <v>0</v>
      </c>
      <c r="AA144" s="415">
        <v>-3318329.07</v>
      </c>
      <c r="AB144" s="415">
        <v>-11352601</v>
      </c>
      <c r="AC144" s="415">
        <v>0</v>
      </c>
      <c r="AD144" s="415">
        <v>-11352601</v>
      </c>
      <c r="AE144" s="415">
        <v>281188957.93000001</v>
      </c>
      <c r="AF144" s="415">
        <v>0</v>
      </c>
      <c r="AG144" s="415">
        <v>281188957.93000001</v>
      </c>
      <c r="AH144" s="415">
        <v>0</v>
      </c>
      <c r="AI144" s="415">
        <v>0</v>
      </c>
      <c r="AJ144" s="415">
        <v>78076</v>
      </c>
      <c r="AK144" s="415">
        <v>0</v>
      </c>
      <c r="AL144" s="415">
        <v>78076</v>
      </c>
      <c r="AM144" s="415">
        <v>0</v>
      </c>
      <c r="AN144" s="415">
        <v>0</v>
      </c>
      <c r="AO144" s="415">
        <v>0</v>
      </c>
      <c r="AP144" s="415">
        <v>0</v>
      </c>
      <c r="AQ144" s="415">
        <v>0</v>
      </c>
      <c r="AR144" s="415">
        <v>0</v>
      </c>
      <c r="AS144" s="415">
        <v>0</v>
      </c>
      <c r="AT144" s="415">
        <v>0</v>
      </c>
      <c r="AU144" s="415">
        <v>0</v>
      </c>
      <c r="AV144" s="415">
        <v>0</v>
      </c>
      <c r="AW144" s="415">
        <v>0</v>
      </c>
      <c r="AX144" s="415">
        <v>0</v>
      </c>
      <c r="AY144" s="415">
        <v>0</v>
      </c>
      <c r="AZ144" s="415">
        <v>0</v>
      </c>
      <c r="BA144" s="415">
        <v>0</v>
      </c>
      <c r="BB144" s="415">
        <v>0</v>
      </c>
      <c r="BC144" s="415">
        <v>0</v>
      </c>
      <c r="BD144" s="415">
        <v>0</v>
      </c>
      <c r="BE144" s="415">
        <v>0</v>
      </c>
      <c r="BF144" s="415">
        <v>0</v>
      </c>
      <c r="BG144" s="415">
        <v>0</v>
      </c>
      <c r="BH144" s="415">
        <v>0</v>
      </c>
      <c r="BI144" s="415">
        <v>0</v>
      </c>
      <c r="BJ144" s="415">
        <v>0</v>
      </c>
      <c r="BK144" s="415">
        <v>0</v>
      </c>
      <c r="BL144" s="415">
        <v>21596329</v>
      </c>
      <c r="BM144" s="415">
        <v>-20552858</v>
      </c>
      <c r="BN144" t="s">
        <v>646</v>
      </c>
      <c r="BO144" t="s">
        <v>1042</v>
      </c>
      <c r="BP144" t="s">
        <v>1043</v>
      </c>
      <c r="BQ144" s="84" t="s">
        <v>1073</v>
      </c>
    </row>
    <row r="145" spans="1:69" x14ac:dyDescent="0.25">
      <c r="A145" t="s">
        <v>1026</v>
      </c>
      <c r="B145" s="82" t="s">
        <v>649</v>
      </c>
      <c r="C145" s="85" t="s">
        <v>648</v>
      </c>
      <c r="D145" s="415">
        <v>347711958</v>
      </c>
      <c r="E145" s="415">
        <v>0</v>
      </c>
      <c r="F145" s="415">
        <v>347711958</v>
      </c>
      <c r="G145" s="415">
        <v>0</v>
      </c>
      <c r="H145" s="415">
        <v>0</v>
      </c>
      <c r="I145" s="415">
        <v>0</v>
      </c>
      <c r="J145" s="415">
        <v>755487</v>
      </c>
      <c r="K145" s="415">
        <v>0</v>
      </c>
      <c r="L145" s="415">
        <v>755487</v>
      </c>
      <c r="M145" s="415">
        <v>0</v>
      </c>
      <c r="N145" s="415">
        <v>0</v>
      </c>
      <c r="O145" s="415">
        <v>0</v>
      </c>
      <c r="P145" s="415">
        <v>-5304702</v>
      </c>
      <c r="Q145" s="415">
        <v>0</v>
      </c>
      <c r="R145" s="415">
        <v>-5304702</v>
      </c>
      <c r="S145" s="415">
        <v>1177693</v>
      </c>
      <c r="T145" s="415">
        <v>0</v>
      </c>
      <c r="U145" s="415">
        <v>1177693</v>
      </c>
      <c r="V145" s="415">
        <v>12056549</v>
      </c>
      <c r="W145" s="415">
        <v>0</v>
      </c>
      <c r="X145" s="415">
        <v>12056549</v>
      </c>
      <c r="Y145" s="415">
        <v>-3216981</v>
      </c>
      <c r="Z145" s="415">
        <v>0</v>
      </c>
      <c r="AA145" s="415">
        <v>-3216981</v>
      </c>
      <c r="AB145" s="415">
        <v>-786136</v>
      </c>
      <c r="AC145" s="415">
        <v>0</v>
      </c>
      <c r="AD145" s="415">
        <v>-786136</v>
      </c>
      <c r="AE145" s="415">
        <v>351638381</v>
      </c>
      <c r="AF145" s="415">
        <v>0</v>
      </c>
      <c r="AG145" s="415">
        <v>351638381</v>
      </c>
      <c r="AH145" s="415">
        <v>0</v>
      </c>
      <c r="AI145" s="415">
        <v>0</v>
      </c>
      <c r="AJ145" s="415">
        <v>0</v>
      </c>
      <c r="AK145" s="415">
        <v>0</v>
      </c>
      <c r="AL145" s="415">
        <v>0</v>
      </c>
      <c r="AM145" s="415">
        <v>0</v>
      </c>
      <c r="AN145" s="415">
        <v>0</v>
      </c>
      <c r="AO145" s="415">
        <v>0</v>
      </c>
      <c r="AP145" s="415">
        <v>0</v>
      </c>
      <c r="AQ145" s="415">
        <v>0</v>
      </c>
      <c r="AR145" s="415">
        <v>0</v>
      </c>
      <c r="AS145" s="415">
        <v>0</v>
      </c>
      <c r="AT145" s="415">
        <v>0</v>
      </c>
      <c r="AU145" s="415">
        <v>0</v>
      </c>
      <c r="AV145" s="415">
        <v>0</v>
      </c>
      <c r="AW145" s="415">
        <v>0</v>
      </c>
      <c r="AX145" s="415">
        <v>0</v>
      </c>
      <c r="AY145" s="415">
        <v>0</v>
      </c>
      <c r="AZ145" s="415">
        <v>0</v>
      </c>
      <c r="BA145" s="415">
        <v>0</v>
      </c>
      <c r="BB145" s="415">
        <v>0</v>
      </c>
      <c r="BC145" s="415">
        <v>0</v>
      </c>
      <c r="BD145" s="415">
        <v>0</v>
      </c>
      <c r="BE145" s="415">
        <v>0</v>
      </c>
      <c r="BF145" s="415">
        <v>0</v>
      </c>
      <c r="BG145" s="415">
        <v>0</v>
      </c>
      <c r="BH145" s="415">
        <v>0</v>
      </c>
      <c r="BI145" s="415">
        <v>0</v>
      </c>
      <c r="BJ145" s="415">
        <v>0</v>
      </c>
      <c r="BK145" s="415">
        <v>0</v>
      </c>
      <c r="BL145" s="415">
        <v>22542335</v>
      </c>
      <c r="BM145" s="415">
        <v>-10393913</v>
      </c>
      <c r="BN145" t="s">
        <v>648</v>
      </c>
      <c r="BO145" t="s">
        <v>1042</v>
      </c>
      <c r="BP145" t="s">
        <v>1043</v>
      </c>
      <c r="BQ145" s="84" t="s">
        <v>1073</v>
      </c>
    </row>
    <row r="146" spans="1:69" x14ac:dyDescent="0.25">
      <c r="A146" t="s">
        <v>1026</v>
      </c>
      <c r="B146" s="82" t="s">
        <v>651</v>
      </c>
      <c r="C146" s="85" t="s">
        <v>650</v>
      </c>
      <c r="D146" s="415">
        <v>33554360</v>
      </c>
      <c r="E146" s="415">
        <v>0</v>
      </c>
      <c r="F146" s="415">
        <v>33554360</v>
      </c>
      <c r="G146" s="415">
        <v>0</v>
      </c>
      <c r="H146" s="415">
        <v>0</v>
      </c>
      <c r="I146" s="415">
        <v>0</v>
      </c>
      <c r="J146" s="415">
        <v>-144863</v>
      </c>
      <c r="K146" s="415">
        <v>0</v>
      </c>
      <c r="L146" s="415">
        <v>-144863</v>
      </c>
      <c r="M146" s="415">
        <v>0</v>
      </c>
      <c r="N146" s="415">
        <v>0</v>
      </c>
      <c r="O146" s="415">
        <v>0</v>
      </c>
      <c r="P146" s="415">
        <v>-148491</v>
      </c>
      <c r="Q146" s="415">
        <v>0</v>
      </c>
      <c r="R146" s="415">
        <v>-148491</v>
      </c>
      <c r="S146" s="415">
        <v>33437</v>
      </c>
      <c r="T146" s="415">
        <v>0</v>
      </c>
      <c r="U146" s="415">
        <v>33437</v>
      </c>
      <c r="V146" s="415">
        <v>252951</v>
      </c>
      <c r="W146" s="415">
        <v>0</v>
      </c>
      <c r="X146" s="415">
        <v>252951</v>
      </c>
      <c r="Y146" s="415">
        <v>1418784</v>
      </c>
      <c r="Z146" s="415">
        <v>0</v>
      </c>
      <c r="AA146" s="415">
        <v>1418784</v>
      </c>
      <c r="AB146" s="415">
        <v>-1158919</v>
      </c>
      <c r="AC146" s="415">
        <v>0</v>
      </c>
      <c r="AD146" s="415">
        <v>-1158919</v>
      </c>
      <c r="AE146" s="415">
        <v>33952122</v>
      </c>
      <c r="AF146" s="415">
        <v>0</v>
      </c>
      <c r="AG146" s="415">
        <v>33952122</v>
      </c>
      <c r="AH146" s="415">
        <v>0</v>
      </c>
      <c r="AI146" s="415">
        <v>0</v>
      </c>
      <c r="AJ146" s="415">
        <v>346545</v>
      </c>
      <c r="AK146" s="415">
        <v>0</v>
      </c>
      <c r="AL146" s="415">
        <v>346545</v>
      </c>
      <c r="AM146" s="415">
        <v>0</v>
      </c>
      <c r="AN146" s="415">
        <v>0</v>
      </c>
      <c r="AO146" s="415">
        <v>0</v>
      </c>
      <c r="AP146" s="415">
        <v>0</v>
      </c>
      <c r="AQ146" s="415">
        <v>0</v>
      </c>
      <c r="AR146" s="415">
        <v>0</v>
      </c>
      <c r="AS146" s="415">
        <v>0</v>
      </c>
      <c r="AT146" s="415">
        <v>0</v>
      </c>
      <c r="AU146" s="415">
        <v>0</v>
      </c>
      <c r="AV146" s="415">
        <v>0</v>
      </c>
      <c r="AW146" s="415">
        <v>0</v>
      </c>
      <c r="AX146" s="415">
        <v>0</v>
      </c>
      <c r="AY146" s="415">
        <v>0</v>
      </c>
      <c r="AZ146" s="415">
        <v>0</v>
      </c>
      <c r="BA146" s="415">
        <v>0</v>
      </c>
      <c r="BB146" s="415">
        <v>0</v>
      </c>
      <c r="BC146" s="415">
        <v>0</v>
      </c>
      <c r="BD146" s="415">
        <v>0</v>
      </c>
      <c r="BE146" s="415">
        <v>0</v>
      </c>
      <c r="BF146" s="415">
        <v>0</v>
      </c>
      <c r="BG146" s="415">
        <v>0</v>
      </c>
      <c r="BH146" s="415">
        <v>0</v>
      </c>
      <c r="BI146" s="415">
        <v>0</v>
      </c>
      <c r="BJ146" s="415">
        <v>0</v>
      </c>
      <c r="BK146" s="415">
        <v>0</v>
      </c>
      <c r="BL146" s="415">
        <v>273691</v>
      </c>
      <c r="BM146" s="415">
        <v>-332925</v>
      </c>
      <c r="BN146" t="s">
        <v>650</v>
      </c>
      <c r="BO146" t="s">
        <v>1080</v>
      </c>
      <c r="BP146" t="s">
        <v>1028</v>
      </c>
      <c r="BQ146" s="84" t="s">
        <v>1029</v>
      </c>
    </row>
    <row r="147" spans="1:69" x14ac:dyDescent="0.25">
      <c r="A147" t="s">
        <v>1037</v>
      </c>
      <c r="B147" s="82" t="s">
        <v>653</v>
      </c>
      <c r="C147" s="85" t="s">
        <v>652</v>
      </c>
      <c r="D147" s="415">
        <v>46117634</v>
      </c>
      <c r="E147" s="415">
        <v>11357</v>
      </c>
      <c r="F147" s="415">
        <v>46128991</v>
      </c>
      <c r="G147" s="415">
        <v>0</v>
      </c>
      <c r="H147" s="415">
        <v>0</v>
      </c>
      <c r="I147" s="415">
        <v>0</v>
      </c>
      <c r="J147" s="415">
        <v>-135566</v>
      </c>
      <c r="K147" s="415">
        <v>0</v>
      </c>
      <c r="L147" s="415">
        <v>-135566</v>
      </c>
      <c r="M147" s="415">
        <v>0</v>
      </c>
      <c r="N147" s="415">
        <v>0</v>
      </c>
      <c r="O147" s="415">
        <v>0</v>
      </c>
      <c r="P147" s="415">
        <v>-203987</v>
      </c>
      <c r="Q147" s="415">
        <v>0</v>
      </c>
      <c r="R147" s="415">
        <v>-203987</v>
      </c>
      <c r="S147" s="415">
        <v>204845</v>
      </c>
      <c r="T147" s="415">
        <v>0</v>
      </c>
      <c r="U147" s="415">
        <v>204845</v>
      </c>
      <c r="V147" s="415">
        <v>133723</v>
      </c>
      <c r="W147" s="415">
        <v>0</v>
      </c>
      <c r="X147" s="415">
        <v>133723</v>
      </c>
      <c r="Y147" s="415">
        <v>-197410</v>
      </c>
      <c r="Z147" s="415">
        <v>0</v>
      </c>
      <c r="AA147" s="415">
        <v>-197410</v>
      </c>
      <c r="AB147" s="415">
        <v>1991231</v>
      </c>
      <c r="AC147" s="415">
        <v>0</v>
      </c>
      <c r="AD147" s="415">
        <v>1991231</v>
      </c>
      <c r="AE147" s="415">
        <v>48046036</v>
      </c>
      <c r="AF147" s="415">
        <v>11357</v>
      </c>
      <c r="AG147" s="415">
        <v>48057393</v>
      </c>
      <c r="AH147" s="415">
        <v>11357</v>
      </c>
      <c r="AI147" s="415">
        <v>11357</v>
      </c>
      <c r="AJ147" s="415">
        <v>2467526</v>
      </c>
      <c r="AK147" s="415">
        <v>0</v>
      </c>
      <c r="AL147" s="415">
        <v>2467526</v>
      </c>
      <c r="AM147" s="415">
        <v>0</v>
      </c>
      <c r="AN147" s="415">
        <v>0</v>
      </c>
      <c r="AO147" s="415">
        <v>0</v>
      </c>
      <c r="AP147" s="415">
        <v>0</v>
      </c>
      <c r="AQ147" s="415">
        <v>0</v>
      </c>
      <c r="AR147" s="415">
        <v>0</v>
      </c>
      <c r="AS147" s="415">
        <v>0</v>
      </c>
      <c r="AT147" s="415">
        <v>11357</v>
      </c>
      <c r="AU147" s="415">
        <v>0</v>
      </c>
      <c r="AV147" s="415">
        <v>0</v>
      </c>
      <c r="AW147" s="415">
        <v>0</v>
      </c>
      <c r="AX147" s="415">
        <v>0</v>
      </c>
      <c r="AY147" s="415">
        <v>60994</v>
      </c>
      <c r="AZ147" s="415">
        <v>60994</v>
      </c>
      <c r="BA147" s="415">
        <v>0</v>
      </c>
      <c r="BB147" s="415">
        <v>0</v>
      </c>
      <c r="BC147" s="415">
        <v>0</v>
      </c>
      <c r="BD147" s="415">
        <v>0</v>
      </c>
      <c r="BE147" s="415">
        <v>0</v>
      </c>
      <c r="BF147" s="415">
        <v>0</v>
      </c>
      <c r="BG147" s="415">
        <v>0</v>
      </c>
      <c r="BH147" s="415">
        <v>0</v>
      </c>
      <c r="BI147" s="415">
        <v>0</v>
      </c>
      <c r="BJ147" s="415">
        <v>60994</v>
      </c>
      <c r="BK147" s="415">
        <v>60994</v>
      </c>
      <c r="BL147" s="415">
        <v>1219383</v>
      </c>
      <c r="BM147" s="415">
        <v>-517670</v>
      </c>
      <c r="BN147" t="s">
        <v>652</v>
      </c>
      <c r="BO147" t="s">
        <v>1065</v>
      </c>
      <c r="BP147" t="s">
        <v>1028</v>
      </c>
      <c r="BQ147" s="84" t="s">
        <v>1029</v>
      </c>
    </row>
    <row r="148" spans="1:69" x14ac:dyDescent="0.25">
      <c r="A148" t="s">
        <v>1026</v>
      </c>
      <c r="B148" s="82" t="s">
        <v>655</v>
      </c>
      <c r="C148" s="85" t="s">
        <v>654</v>
      </c>
      <c r="D148" s="415">
        <v>86421642</v>
      </c>
      <c r="E148" s="415">
        <v>3029463</v>
      </c>
      <c r="F148" s="415">
        <v>89451105</v>
      </c>
      <c r="G148" s="415">
        <v>0</v>
      </c>
      <c r="H148" s="415">
        <v>0</v>
      </c>
      <c r="I148" s="415">
        <v>0</v>
      </c>
      <c r="J148" s="415">
        <v>753341</v>
      </c>
      <c r="K148" s="415">
        <v>0</v>
      </c>
      <c r="L148" s="415">
        <v>753341</v>
      </c>
      <c r="M148" s="415">
        <v>0</v>
      </c>
      <c r="N148" s="415">
        <v>0</v>
      </c>
      <c r="O148" s="415">
        <v>0</v>
      </c>
      <c r="P148" s="415">
        <v>750000</v>
      </c>
      <c r="Q148" s="415">
        <v>0</v>
      </c>
      <c r="R148" s="415">
        <v>750000</v>
      </c>
      <c r="S148" s="415">
        <v>2113860</v>
      </c>
      <c r="T148" s="415">
        <v>0</v>
      </c>
      <c r="U148" s="415">
        <v>2113860</v>
      </c>
      <c r="V148" s="415">
        <v>1962986</v>
      </c>
      <c r="W148" s="415">
        <v>0</v>
      </c>
      <c r="X148" s="415">
        <v>1962986</v>
      </c>
      <c r="Y148" s="415">
        <v>-130000</v>
      </c>
      <c r="Z148" s="415">
        <v>0</v>
      </c>
      <c r="AA148" s="415">
        <v>-130000</v>
      </c>
      <c r="AB148" s="415">
        <v>-800000</v>
      </c>
      <c r="AC148" s="415">
        <v>0</v>
      </c>
      <c r="AD148" s="415">
        <v>-800000</v>
      </c>
      <c r="AE148" s="415">
        <v>90318488</v>
      </c>
      <c r="AF148" s="415">
        <v>3029463</v>
      </c>
      <c r="AG148" s="415">
        <v>93347951</v>
      </c>
      <c r="AH148" s="415">
        <v>3029463</v>
      </c>
      <c r="AI148" s="415">
        <v>3029463</v>
      </c>
      <c r="AJ148" s="415">
        <v>83003</v>
      </c>
      <c r="AK148" s="415">
        <v>0</v>
      </c>
      <c r="AL148" s="415">
        <v>83003</v>
      </c>
      <c r="AM148" s="415">
        <v>0</v>
      </c>
      <c r="AN148" s="415">
        <v>0</v>
      </c>
      <c r="AO148" s="415">
        <v>0</v>
      </c>
      <c r="AP148" s="415">
        <v>46</v>
      </c>
      <c r="AQ148" s="415">
        <v>46</v>
      </c>
      <c r="AR148" s="415">
        <v>352421</v>
      </c>
      <c r="AS148" s="415">
        <v>352421</v>
      </c>
      <c r="AT148" s="415">
        <v>2761511</v>
      </c>
      <c r="AU148" s="415">
        <v>0</v>
      </c>
      <c r="AV148" s="415">
        <v>0</v>
      </c>
      <c r="AW148" s="415">
        <v>0</v>
      </c>
      <c r="AX148" s="415">
        <v>0</v>
      </c>
      <c r="AY148" s="415">
        <v>337382</v>
      </c>
      <c r="AZ148" s="415">
        <v>337382</v>
      </c>
      <c r="BA148" s="415">
        <v>0</v>
      </c>
      <c r="BB148" s="415">
        <v>0</v>
      </c>
      <c r="BC148" s="415">
        <v>0</v>
      </c>
      <c r="BD148" s="415">
        <v>0</v>
      </c>
      <c r="BE148" s="415">
        <v>0</v>
      </c>
      <c r="BF148" s="415">
        <v>0</v>
      </c>
      <c r="BG148" s="415">
        <v>0</v>
      </c>
      <c r="BH148" s="415">
        <v>0</v>
      </c>
      <c r="BI148" s="415">
        <v>0</v>
      </c>
      <c r="BJ148" s="415">
        <v>337382</v>
      </c>
      <c r="BK148" s="415">
        <v>337382</v>
      </c>
      <c r="BL148" s="415">
        <v>3249274</v>
      </c>
      <c r="BM148" s="415">
        <v>-1020801</v>
      </c>
      <c r="BN148" t="s">
        <v>654</v>
      </c>
      <c r="BO148" t="s">
        <v>1054</v>
      </c>
      <c r="BP148" t="s">
        <v>1086</v>
      </c>
      <c r="BQ148" s="84" t="s">
        <v>1054</v>
      </c>
    </row>
    <row r="149" spans="1:69" x14ac:dyDescent="0.25">
      <c r="A149" t="s">
        <v>1026</v>
      </c>
      <c r="B149" s="82" t="s">
        <v>657</v>
      </c>
      <c r="C149" s="85" t="s">
        <v>656</v>
      </c>
      <c r="D149" s="415">
        <v>85394042.159999996</v>
      </c>
      <c r="E149" s="415">
        <v>0</v>
      </c>
      <c r="F149" s="415">
        <v>85394042.159999996</v>
      </c>
      <c r="G149" s="415">
        <v>0</v>
      </c>
      <c r="H149" s="415">
        <v>0</v>
      </c>
      <c r="I149" s="415">
        <v>0</v>
      </c>
      <c r="J149" s="415">
        <v>-778716</v>
      </c>
      <c r="K149" s="415">
        <v>0</v>
      </c>
      <c r="L149" s="415">
        <v>-778716</v>
      </c>
      <c r="M149" s="415">
        <v>-194028</v>
      </c>
      <c r="N149" s="415">
        <v>0</v>
      </c>
      <c r="O149" s="415">
        <v>-194028</v>
      </c>
      <c r="P149" s="415">
        <v>0</v>
      </c>
      <c r="Q149" s="415">
        <v>0</v>
      </c>
      <c r="R149" s="415">
        <v>0</v>
      </c>
      <c r="S149" s="415">
        <v>731268</v>
      </c>
      <c r="T149" s="415">
        <v>0</v>
      </c>
      <c r="U149" s="415">
        <v>731268</v>
      </c>
      <c r="V149" s="415">
        <v>2178818</v>
      </c>
      <c r="W149" s="415">
        <v>0</v>
      </c>
      <c r="X149" s="415">
        <v>2178818</v>
      </c>
      <c r="Y149" s="415">
        <v>-140769</v>
      </c>
      <c r="Z149" s="415">
        <v>0</v>
      </c>
      <c r="AA149" s="415">
        <v>-140769</v>
      </c>
      <c r="AB149" s="415">
        <v>-2778575</v>
      </c>
      <c r="AC149" s="415">
        <v>0</v>
      </c>
      <c r="AD149" s="415">
        <v>-2778575</v>
      </c>
      <c r="AE149" s="415">
        <v>85190756.159999996</v>
      </c>
      <c r="AF149" s="415">
        <v>0</v>
      </c>
      <c r="AG149" s="415">
        <v>85190756.159999996</v>
      </c>
      <c r="AH149" s="415">
        <v>0</v>
      </c>
      <c r="AI149" s="415">
        <v>0</v>
      </c>
      <c r="AJ149" s="415">
        <v>0</v>
      </c>
      <c r="AK149" s="415">
        <v>0</v>
      </c>
      <c r="AL149" s="415">
        <v>0</v>
      </c>
      <c r="AM149" s="415">
        <v>0</v>
      </c>
      <c r="AN149" s="415">
        <v>0</v>
      </c>
      <c r="AO149" s="415">
        <v>0</v>
      </c>
      <c r="AP149" s="415">
        <v>0</v>
      </c>
      <c r="AQ149" s="415">
        <v>0</v>
      </c>
      <c r="AR149" s="415">
        <v>0</v>
      </c>
      <c r="AS149" s="415">
        <v>0</v>
      </c>
      <c r="AT149" s="415">
        <v>0</v>
      </c>
      <c r="AU149" s="415">
        <v>0</v>
      </c>
      <c r="AV149" s="415">
        <v>0</v>
      </c>
      <c r="AW149" s="415">
        <v>0</v>
      </c>
      <c r="AX149" s="415">
        <v>0</v>
      </c>
      <c r="AY149" s="415">
        <v>0</v>
      </c>
      <c r="AZ149" s="415">
        <v>0</v>
      </c>
      <c r="BA149" s="415">
        <v>0</v>
      </c>
      <c r="BB149" s="415">
        <v>0</v>
      </c>
      <c r="BC149" s="415">
        <v>0</v>
      </c>
      <c r="BD149" s="415">
        <v>0</v>
      </c>
      <c r="BE149" s="415">
        <v>0</v>
      </c>
      <c r="BF149" s="415">
        <v>0</v>
      </c>
      <c r="BG149" s="415">
        <v>0</v>
      </c>
      <c r="BH149" s="415">
        <v>0</v>
      </c>
      <c r="BI149" s="415">
        <v>0</v>
      </c>
      <c r="BJ149" s="415">
        <v>0</v>
      </c>
      <c r="BK149" s="415">
        <v>0</v>
      </c>
      <c r="BL149" s="415">
        <v>6185495</v>
      </c>
      <c r="BM149" s="415">
        <v>-968002</v>
      </c>
      <c r="BN149" t="s">
        <v>656</v>
      </c>
      <c r="BO149" t="s">
        <v>1042</v>
      </c>
      <c r="BP149" t="s">
        <v>1043</v>
      </c>
      <c r="BQ149" s="84" t="s">
        <v>1044</v>
      </c>
    </row>
    <row r="150" spans="1:69" x14ac:dyDescent="0.25">
      <c r="A150" t="s">
        <v>1026</v>
      </c>
      <c r="B150" s="82" t="s">
        <v>659</v>
      </c>
      <c r="C150" s="85" t="s">
        <v>658</v>
      </c>
      <c r="D150" s="415">
        <v>105500093</v>
      </c>
      <c r="E150" s="415">
        <v>240652</v>
      </c>
      <c r="F150" s="415">
        <v>105740745</v>
      </c>
      <c r="G150" s="415">
        <v>-564</v>
      </c>
      <c r="H150" s="415">
        <v>0</v>
      </c>
      <c r="I150" s="415">
        <v>-564</v>
      </c>
      <c r="J150" s="415">
        <v>-1289880</v>
      </c>
      <c r="K150" s="415">
        <v>0</v>
      </c>
      <c r="L150" s="415">
        <v>-1289880</v>
      </c>
      <c r="M150" s="415">
        <v>0</v>
      </c>
      <c r="N150" s="415">
        <v>0</v>
      </c>
      <c r="O150" s="415">
        <v>0</v>
      </c>
      <c r="P150" s="415">
        <v>-1886006</v>
      </c>
      <c r="Q150" s="415">
        <v>0</v>
      </c>
      <c r="R150" s="415">
        <v>-1886006</v>
      </c>
      <c r="S150" s="415">
        <v>1897446</v>
      </c>
      <c r="T150" s="415">
        <v>0</v>
      </c>
      <c r="U150" s="415">
        <v>1897446</v>
      </c>
      <c r="V150" s="415">
        <v>101982</v>
      </c>
      <c r="W150" s="415">
        <v>0</v>
      </c>
      <c r="X150" s="415">
        <v>101982</v>
      </c>
      <c r="Y150" s="415">
        <v>861932</v>
      </c>
      <c r="Z150" s="415">
        <v>0</v>
      </c>
      <c r="AA150" s="415">
        <v>861932</v>
      </c>
      <c r="AB150" s="415">
        <v>-640264.51</v>
      </c>
      <c r="AC150" s="415">
        <v>0</v>
      </c>
      <c r="AD150" s="415">
        <v>-640264.51</v>
      </c>
      <c r="AE150" s="415">
        <v>105834618.48999999</v>
      </c>
      <c r="AF150" s="415">
        <v>240652</v>
      </c>
      <c r="AG150" s="415">
        <v>106075270.48999999</v>
      </c>
      <c r="AH150" s="415">
        <v>240652</v>
      </c>
      <c r="AI150" s="415">
        <v>240652</v>
      </c>
      <c r="AJ150" s="415">
        <v>0</v>
      </c>
      <c r="AK150" s="415">
        <v>0</v>
      </c>
      <c r="AL150" s="415">
        <v>0</v>
      </c>
      <c r="AM150" s="415">
        <v>0</v>
      </c>
      <c r="AN150" s="415">
        <v>0</v>
      </c>
      <c r="AO150" s="415">
        <v>0</v>
      </c>
      <c r="AP150" s="415">
        <v>0</v>
      </c>
      <c r="AQ150" s="415">
        <v>0</v>
      </c>
      <c r="AR150" s="415">
        <v>0</v>
      </c>
      <c r="AS150" s="415">
        <v>0</v>
      </c>
      <c r="AT150" s="415">
        <v>240652</v>
      </c>
      <c r="AU150" s="415">
        <v>0</v>
      </c>
      <c r="AV150" s="415">
        <v>0</v>
      </c>
      <c r="AW150" s="415">
        <v>0</v>
      </c>
      <c r="AX150" s="415">
        <v>0</v>
      </c>
      <c r="AY150" s="415">
        <v>163285</v>
      </c>
      <c r="AZ150" s="415">
        <v>163285</v>
      </c>
      <c r="BA150" s="415">
        <v>0</v>
      </c>
      <c r="BB150" s="415">
        <v>0</v>
      </c>
      <c r="BC150" s="415">
        <v>0</v>
      </c>
      <c r="BD150" s="415">
        <v>0</v>
      </c>
      <c r="BE150" s="415">
        <v>0</v>
      </c>
      <c r="BF150" s="415">
        <v>0</v>
      </c>
      <c r="BG150" s="415">
        <v>0</v>
      </c>
      <c r="BH150" s="415">
        <v>0</v>
      </c>
      <c r="BI150" s="415">
        <v>0</v>
      </c>
      <c r="BJ150" s="415">
        <v>163285</v>
      </c>
      <c r="BK150" s="415">
        <v>163285</v>
      </c>
      <c r="BL150" s="415">
        <v>4434167</v>
      </c>
      <c r="BM150" s="415">
        <v>-745663</v>
      </c>
      <c r="BN150" t="s">
        <v>658</v>
      </c>
      <c r="BO150" t="s">
        <v>1045</v>
      </c>
      <c r="BP150" t="s">
        <v>1064</v>
      </c>
      <c r="BQ150" s="84" t="s">
        <v>1047</v>
      </c>
    </row>
    <row r="151" spans="1:69" x14ac:dyDescent="0.25">
      <c r="A151" t="s">
        <v>1026</v>
      </c>
      <c r="B151" s="82" t="s">
        <v>661</v>
      </c>
      <c r="C151" s="85" t="s">
        <v>660</v>
      </c>
      <c r="D151" s="415">
        <v>46403477</v>
      </c>
      <c r="E151" s="415">
        <v>0</v>
      </c>
      <c r="F151" s="415">
        <v>46403477</v>
      </c>
      <c r="G151" s="415">
        <v>0</v>
      </c>
      <c r="H151" s="415">
        <v>0</v>
      </c>
      <c r="I151" s="415">
        <v>0</v>
      </c>
      <c r="J151" s="415">
        <v>-24834.240000000002</v>
      </c>
      <c r="K151" s="415">
        <v>0</v>
      </c>
      <c r="L151" s="415">
        <v>-24834.240000000002</v>
      </c>
      <c r="M151" s="415">
        <v>0</v>
      </c>
      <c r="N151" s="415">
        <v>0</v>
      </c>
      <c r="O151" s="415">
        <v>0</v>
      </c>
      <c r="P151" s="415">
        <v>0</v>
      </c>
      <c r="Q151" s="415">
        <v>0</v>
      </c>
      <c r="R151" s="415">
        <v>0</v>
      </c>
      <c r="S151" s="415">
        <v>1657584</v>
      </c>
      <c r="T151" s="415">
        <v>0</v>
      </c>
      <c r="U151" s="415">
        <v>1657584</v>
      </c>
      <c r="V151" s="415">
        <v>0</v>
      </c>
      <c r="W151" s="415">
        <v>0</v>
      </c>
      <c r="X151" s="415">
        <v>0</v>
      </c>
      <c r="Y151" s="415">
        <v>28005</v>
      </c>
      <c r="Z151" s="415">
        <v>0</v>
      </c>
      <c r="AA151" s="415">
        <v>28005</v>
      </c>
      <c r="AB151" s="415">
        <v>2987433</v>
      </c>
      <c r="AC151" s="415">
        <v>0</v>
      </c>
      <c r="AD151" s="415">
        <v>2987433</v>
      </c>
      <c r="AE151" s="415">
        <v>51076499</v>
      </c>
      <c r="AF151" s="415">
        <v>0</v>
      </c>
      <c r="AG151" s="415">
        <v>51076499</v>
      </c>
      <c r="AH151" s="415">
        <v>0</v>
      </c>
      <c r="AI151" s="415">
        <v>0</v>
      </c>
      <c r="AJ151" s="415">
        <v>0</v>
      </c>
      <c r="AK151" s="415">
        <v>0</v>
      </c>
      <c r="AL151" s="415">
        <v>0</v>
      </c>
      <c r="AM151" s="415">
        <v>0</v>
      </c>
      <c r="AN151" s="415">
        <v>0</v>
      </c>
      <c r="AO151" s="415">
        <v>0</v>
      </c>
      <c r="AP151" s="415">
        <v>0</v>
      </c>
      <c r="AQ151" s="415">
        <v>0</v>
      </c>
      <c r="AR151" s="415">
        <v>0</v>
      </c>
      <c r="AS151" s="415">
        <v>0</v>
      </c>
      <c r="AT151" s="415">
        <v>0</v>
      </c>
      <c r="AU151" s="415">
        <v>0</v>
      </c>
      <c r="AV151" s="415">
        <v>0</v>
      </c>
      <c r="AW151" s="415">
        <v>0</v>
      </c>
      <c r="AX151" s="415">
        <v>0</v>
      </c>
      <c r="AY151" s="415">
        <v>0</v>
      </c>
      <c r="AZ151" s="415">
        <v>0</v>
      </c>
      <c r="BA151" s="415">
        <v>0</v>
      </c>
      <c r="BB151" s="415">
        <v>0</v>
      </c>
      <c r="BC151" s="415">
        <v>0</v>
      </c>
      <c r="BD151" s="415">
        <v>0</v>
      </c>
      <c r="BE151" s="415">
        <v>0</v>
      </c>
      <c r="BF151" s="415">
        <v>0</v>
      </c>
      <c r="BG151" s="415">
        <v>0</v>
      </c>
      <c r="BH151" s="415">
        <v>0</v>
      </c>
      <c r="BI151" s="415">
        <v>0</v>
      </c>
      <c r="BJ151" s="415">
        <v>0</v>
      </c>
      <c r="BK151" s="415">
        <v>0</v>
      </c>
      <c r="BL151" s="415">
        <v>4766716</v>
      </c>
      <c r="BM151" s="415">
        <v>-1428566</v>
      </c>
      <c r="BN151" t="s">
        <v>660</v>
      </c>
      <c r="BO151" t="s">
        <v>1045</v>
      </c>
      <c r="BP151" t="s">
        <v>1091</v>
      </c>
      <c r="BQ151" s="84" t="s">
        <v>1047</v>
      </c>
    </row>
    <row r="152" spans="1:69" x14ac:dyDescent="0.25">
      <c r="A152" t="s">
        <v>1026</v>
      </c>
      <c r="B152" s="82" t="s">
        <v>663</v>
      </c>
      <c r="C152" s="85" t="s">
        <v>662</v>
      </c>
      <c r="D152" s="415">
        <v>164434509</v>
      </c>
      <c r="E152" s="415">
        <v>1780657</v>
      </c>
      <c r="F152" s="415">
        <v>166215166</v>
      </c>
      <c r="G152" s="415">
        <v>0</v>
      </c>
      <c r="H152" s="415">
        <v>0</v>
      </c>
      <c r="I152" s="415">
        <v>0</v>
      </c>
      <c r="J152" s="415">
        <v>-834727</v>
      </c>
      <c r="K152" s="415">
        <v>0</v>
      </c>
      <c r="L152" s="415">
        <v>-834727</v>
      </c>
      <c r="M152" s="415">
        <v>0</v>
      </c>
      <c r="N152" s="415">
        <v>0</v>
      </c>
      <c r="O152" s="415">
        <v>0</v>
      </c>
      <c r="P152" s="415">
        <v>1097470</v>
      </c>
      <c r="Q152" s="415">
        <v>0</v>
      </c>
      <c r="R152" s="415">
        <v>1097470</v>
      </c>
      <c r="S152" s="415">
        <v>992513</v>
      </c>
      <c r="T152" s="415">
        <v>0</v>
      </c>
      <c r="U152" s="415">
        <v>992513</v>
      </c>
      <c r="V152" s="415">
        <v>2169117</v>
      </c>
      <c r="W152" s="415">
        <v>0</v>
      </c>
      <c r="X152" s="415">
        <v>2169117</v>
      </c>
      <c r="Y152" s="415">
        <v>2900292</v>
      </c>
      <c r="Z152" s="415">
        <v>0</v>
      </c>
      <c r="AA152" s="415">
        <v>2900292</v>
      </c>
      <c r="AB152" s="415">
        <v>-3475400</v>
      </c>
      <c r="AC152" s="415">
        <v>0</v>
      </c>
      <c r="AD152" s="415">
        <v>-3475400</v>
      </c>
      <c r="AE152" s="415">
        <v>168118501</v>
      </c>
      <c r="AF152" s="415">
        <v>1780657</v>
      </c>
      <c r="AG152" s="415">
        <v>169899158</v>
      </c>
      <c r="AH152" s="415">
        <v>1780657</v>
      </c>
      <c r="AI152" s="415">
        <v>1780657</v>
      </c>
      <c r="AJ152" s="415">
        <v>0</v>
      </c>
      <c r="AK152" s="415">
        <v>0</v>
      </c>
      <c r="AL152" s="415">
        <v>0</v>
      </c>
      <c r="AM152" s="415">
        <v>0</v>
      </c>
      <c r="AN152" s="415">
        <v>0</v>
      </c>
      <c r="AO152" s="415">
        <v>0</v>
      </c>
      <c r="AP152" s="415">
        <v>-52455</v>
      </c>
      <c r="AQ152" s="415">
        <v>-52455</v>
      </c>
      <c r="AR152" s="415">
        <v>1691690</v>
      </c>
      <c r="AS152" s="415">
        <v>1691690</v>
      </c>
      <c r="AT152" s="415">
        <v>36512</v>
      </c>
      <c r="AU152" s="415">
        <v>0</v>
      </c>
      <c r="AV152" s="415">
        <v>0</v>
      </c>
      <c r="AW152" s="415">
        <v>0</v>
      </c>
      <c r="AX152" s="415">
        <v>0</v>
      </c>
      <c r="AY152" s="415">
        <v>0</v>
      </c>
      <c r="AZ152" s="415">
        <v>0</v>
      </c>
      <c r="BA152" s="415">
        <v>0</v>
      </c>
      <c r="BB152" s="415">
        <v>0</v>
      </c>
      <c r="BC152" s="415">
        <v>0</v>
      </c>
      <c r="BD152" s="415">
        <v>0</v>
      </c>
      <c r="BE152" s="415">
        <v>0</v>
      </c>
      <c r="BF152" s="415">
        <v>0</v>
      </c>
      <c r="BG152" s="415">
        <v>0</v>
      </c>
      <c r="BH152" s="415">
        <v>0</v>
      </c>
      <c r="BI152" s="415">
        <v>0</v>
      </c>
      <c r="BJ152" s="415">
        <v>0</v>
      </c>
      <c r="BK152" s="415">
        <v>0</v>
      </c>
      <c r="BL152" s="415">
        <v>6095830</v>
      </c>
      <c r="BM152" s="415">
        <v>-12930155</v>
      </c>
      <c r="BN152" t="s">
        <v>662</v>
      </c>
      <c r="BO152" t="s">
        <v>1042</v>
      </c>
      <c r="BP152" t="s">
        <v>1043</v>
      </c>
      <c r="BQ152" s="84" t="s">
        <v>1073</v>
      </c>
    </row>
    <row r="153" spans="1:69" x14ac:dyDescent="0.25">
      <c r="A153" t="s">
        <v>1037</v>
      </c>
      <c r="B153" s="82" t="s">
        <v>665</v>
      </c>
      <c r="C153" s="85" t="s">
        <v>664</v>
      </c>
      <c r="D153" s="415">
        <v>68792431.219999999</v>
      </c>
      <c r="E153" s="415">
        <v>0</v>
      </c>
      <c r="F153" s="415">
        <v>68792431.219999999</v>
      </c>
      <c r="G153" s="415">
        <v>0</v>
      </c>
      <c r="H153" s="415">
        <v>0</v>
      </c>
      <c r="I153" s="415">
        <v>0</v>
      </c>
      <c r="J153" s="415">
        <v>-300000</v>
      </c>
      <c r="K153" s="415">
        <v>0</v>
      </c>
      <c r="L153" s="415">
        <v>-300000</v>
      </c>
      <c r="M153" s="415">
        <v>-95038</v>
      </c>
      <c r="N153" s="415">
        <v>0</v>
      </c>
      <c r="O153" s="415">
        <v>-95038</v>
      </c>
      <c r="P153" s="415">
        <v>-410000</v>
      </c>
      <c r="Q153" s="415">
        <v>0</v>
      </c>
      <c r="R153" s="415">
        <v>-410000</v>
      </c>
      <c r="S153" s="415">
        <v>0</v>
      </c>
      <c r="T153" s="415">
        <v>0</v>
      </c>
      <c r="U153" s="415">
        <v>0</v>
      </c>
      <c r="V153" s="415">
        <v>0</v>
      </c>
      <c r="W153" s="415">
        <v>0</v>
      </c>
      <c r="X153" s="415">
        <v>0</v>
      </c>
      <c r="Y153" s="415">
        <v>-192743</v>
      </c>
      <c r="Z153" s="415">
        <v>0</v>
      </c>
      <c r="AA153" s="415">
        <v>-192743</v>
      </c>
      <c r="AB153" s="415">
        <v>-4582297</v>
      </c>
      <c r="AC153" s="415">
        <v>0</v>
      </c>
      <c r="AD153" s="415">
        <v>-4582297</v>
      </c>
      <c r="AE153" s="415">
        <v>63512353.219999999</v>
      </c>
      <c r="AF153" s="415">
        <v>0</v>
      </c>
      <c r="AG153" s="415">
        <v>63512353.219999999</v>
      </c>
      <c r="AH153" s="415">
        <v>0</v>
      </c>
      <c r="AI153" s="415">
        <v>0</v>
      </c>
      <c r="AJ153" s="415">
        <v>3003874</v>
      </c>
      <c r="AK153" s="415">
        <v>0</v>
      </c>
      <c r="AL153" s="415">
        <v>3003874</v>
      </c>
      <c r="AM153" s="415">
        <v>0</v>
      </c>
      <c r="AN153" s="415">
        <v>0</v>
      </c>
      <c r="AO153" s="415">
        <v>0</v>
      </c>
      <c r="AP153" s="415">
        <v>0</v>
      </c>
      <c r="AQ153" s="415">
        <v>0</v>
      </c>
      <c r="AR153" s="415">
        <v>0</v>
      </c>
      <c r="AS153" s="415">
        <v>0</v>
      </c>
      <c r="AT153" s="415">
        <v>0</v>
      </c>
      <c r="AU153" s="415">
        <v>0</v>
      </c>
      <c r="AV153" s="415">
        <v>0</v>
      </c>
      <c r="AW153" s="415">
        <v>0</v>
      </c>
      <c r="AX153" s="415">
        <v>0</v>
      </c>
      <c r="AY153" s="415">
        <v>0</v>
      </c>
      <c r="AZ153" s="415">
        <v>0</v>
      </c>
      <c r="BA153" s="415">
        <v>0</v>
      </c>
      <c r="BB153" s="415">
        <v>0</v>
      </c>
      <c r="BC153" s="415">
        <v>0</v>
      </c>
      <c r="BD153" s="415">
        <v>0</v>
      </c>
      <c r="BE153" s="415">
        <v>0</v>
      </c>
      <c r="BF153" s="415">
        <v>0</v>
      </c>
      <c r="BG153" s="415">
        <v>0</v>
      </c>
      <c r="BH153" s="415">
        <v>0</v>
      </c>
      <c r="BI153" s="415">
        <v>0</v>
      </c>
      <c r="BJ153" s="415">
        <v>0</v>
      </c>
      <c r="BK153" s="415">
        <v>0</v>
      </c>
      <c r="BL153" s="415">
        <v>1298701</v>
      </c>
      <c r="BM153" s="415">
        <v>-200222</v>
      </c>
      <c r="BN153" t="s">
        <v>664</v>
      </c>
      <c r="BO153" t="s">
        <v>1070</v>
      </c>
      <c r="BP153" t="s">
        <v>1059</v>
      </c>
      <c r="BQ153" s="84" t="s">
        <v>1029</v>
      </c>
    </row>
    <row r="154" spans="1:69" x14ac:dyDescent="0.25">
      <c r="A154" t="s">
        <v>1026</v>
      </c>
      <c r="B154" s="82" t="s">
        <v>667</v>
      </c>
      <c r="C154" s="85" t="s">
        <v>666</v>
      </c>
      <c r="D154" s="415">
        <v>377826594</v>
      </c>
      <c r="E154" s="415">
        <v>2426220</v>
      </c>
      <c r="F154" s="415">
        <v>380252814</v>
      </c>
      <c r="G154" s="415">
        <v>0</v>
      </c>
      <c r="H154" s="415">
        <v>0</v>
      </c>
      <c r="I154" s="415">
        <v>0</v>
      </c>
      <c r="J154" s="415">
        <v>-4865095</v>
      </c>
      <c r="K154" s="415">
        <v>0</v>
      </c>
      <c r="L154" s="415">
        <v>-4865095</v>
      </c>
      <c r="M154" s="415">
        <v>0</v>
      </c>
      <c r="N154" s="415">
        <v>0</v>
      </c>
      <c r="O154" s="415">
        <v>0</v>
      </c>
      <c r="P154" s="415">
        <v>-7029046</v>
      </c>
      <c r="Q154" s="415">
        <v>0</v>
      </c>
      <c r="R154" s="415">
        <v>-7029046</v>
      </c>
      <c r="S154" s="415">
        <v>4660754</v>
      </c>
      <c r="T154" s="415">
        <v>0</v>
      </c>
      <c r="U154" s="415">
        <v>4660754</v>
      </c>
      <c r="V154" s="415">
        <v>1471230</v>
      </c>
      <c r="W154" s="415">
        <v>0</v>
      </c>
      <c r="X154" s="415">
        <v>1471230</v>
      </c>
      <c r="Y154" s="415">
        <v>470938</v>
      </c>
      <c r="Z154" s="415">
        <v>0</v>
      </c>
      <c r="AA154" s="415">
        <v>470938</v>
      </c>
      <c r="AB154" s="415">
        <v>-13394242</v>
      </c>
      <c r="AC154" s="415">
        <v>0</v>
      </c>
      <c r="AD154" s="415">
        <v>-13394242</v>
      </c>
      <c r="AE154" s="415">
        <v>364006228</v>
      </c>
      <c r="AF154" s="415">
        <v>2426220</v>
      </c>
      <c r="AG154" s="415">
        <v>366432448</v>
      </c>
      <c r="AH154" s="415">
        <v>2426220</v>
      </c>
      <c r="AI154" s="415">
        <v>2426220</v>
      </c>
      <c r="AJ154" s="415">
        <v>206848</v>
      </c>
      <c r="AK154" s="415">
        <v>0</v>
      </c>
      <c r="AL154" s="415">
        <v>206848</v>
      </c>
      <c r="AM154" s="415">
        <v>0</v>
      </c>
      <c r="AN154" s="415">
        <v>0</v>
      </c>
      <c r="AO154" s="415">
        <v>0</v>
      </c>
      <c r="AP154" s="415">
        <v>-28345</v>
      </c>
      <c r="AQ154" s="415">
        <v>-28345</v>
      </c>
      <c r="AR154" s="415">
        <v>1034686</v>
      </c>
      <c r="AS154" s="415">
        <v>1034686</v>
      </c>
      <c r="AT154" s="415">
        <v>1363189</v>
      </c>
      <c r="AU154" s="415">
        <v>0</v>
      </c>
      <c r="AV154" s="415">
        <v>0</v>
      </c>
      <c r="AW154" s="415">
        <v>0</v>
      </c>
      <c r="AX154" s="415">
        <v>0</v>
      </c>
      <c r="AY154" s="415">
        <v>456288</v>
      </c>
      <c r="AZ154" s="415">
        <v>456288</v>
      </c>
      <c r="BA154" s="415">
        <v>0</v>
      </c>
      <c r="BB154" s="415">
        <v>0</v>
      </c>
      <c r="BC154" s="415">
        <v>0</v>
      </c>
      <c r="BD154" s="415">
        <v>0</v>
      </c>
      <c r="BE154" s="415">
        <v>0</v>
      </c>
      <c r="BF154" s="415">
        <v>0</v>
      </c>
      <c r="BG154" s="415">
        <v>0</v>
      </c>
      <c r="BH154" s="415">
        <v>0</v>
      </c>
      <c r="BI154" s="415">
        <v>0</v>
      </c>
      <c r="BJ154" s="415">
        <v>456288</v>
      </c>
      <c r="BK154" s="415">
        <v>456288</v>
      </c>
      <c r="BL154" s="415">
        <v>12177412</v>
      </c>
      <c r="BM154" s="415">
        <v>-7215014</v>
      </c>
      <c r="BN154" t="s">
        <v>666</v>
      </c>
      <c r="BO154" t="s">
        <v>1045</v>
      </c>
      <c r="BP154" t="s">
        <v>1064</v>
      </c>
      <c r="BQ154" s="84" t="s">
        <v>1047</v>
      </c>
    </row>
    <row r="155" spans="1:69" x14ac:dyDescent="0.25">
      <c r="A155" t="s">
        <v>1026</v>
      </c>
      <c r="B155" s="82" t="s">
        <v>669</v>
      </c>
      <c r="C155" s="85" t="s">
        <v>668</v>
      </c>
      <c r="D155" s="415">
        <v>111441067</v>
      </c>
      <c r="E155" s="415">
        <v>2054986</v>
      </c>
      <c r="F155" s="415">
        <v>113496053</v>
      </c>
      <c r="G155" s="415">
        <v>0</v>
      </c>
      <c r="H155" s="415">
        <v>0</v>
      </c>
      <c r="I155" s="415">
        <v>0</v>
      </c>
      <c r="J155" s="415">
        <v>-1878821</v>
      </c>
      <c r="K155" s="415">
        <v>0</v>
      </c>
      <c r="L155" s="415">
        <v>-1878821</v>
      </c>
      <c r="M155" s="415">
        <v>0</v>
      </c>
      <c r="N155" s="415">
        <v>0</v>
      </c>
      <c r="O155" s="415">
        <v>0</v>
      </c>
      <c r="P155" s="415">
        <v>-2595633.61</v>
      </c>
      <c r="Q155" s="415">
        <v>-6162</v>
      </c>
      <c r="R155" s="415">
        <v>-2601795.61</v>
      </c>
      <c r="S155" s="415">
        <v>533060</v>
      </c>
      <c r="T155" s="415">
        <v>3218</v>
      </c>
      <c r="U155" s="415">
        <v>536278</v>
      </c>
      <c r="V155" s="415">
        <v>1842833</v>
      </c>
      <c r="W155" s="415">
        <v>201319</v>
      </c>
      <c r="X155" s="415">
        <v>2044152</v>
      </c>
      <c r="Y155" s="415">
        <v>-251833</v>
      </c>
      <c r="Z155" s="415">
        <v>-2296</v>
      </c>
      <c r="AA155" s="415">
        <v>-254129</v>
      </c>
      <c r="AB155" s="415">
        <v>-3709207</v>
      </c>
      <c r="AC155" s="415">
        <v>-208620</v>
      </c>
      <c r="AD155" s="415">
        <v>-3917827</v>
      </c>
      <c r="AE155" s="415">
        <v>107260286.39</v>
      </c>
      <c r="AF155" s="415">
        <v>2042445</v>
      </c>
      <c r="AG155" s="415">
        <v>109302731.39</v>
      </c>
      <c r="AH155" s="415">
        <v>2042445</v>
      </c>
      <c r="AI155" s="415">
        <v>2042445</v>
      </c>
      <c r="AJ155" s="415">
        <v>0</v>
      </c>
      <c r="AK155" s="415">
        <v>0</v>
      </c>
      <c r="AL155" s="415">
        <v>0</v>
      </c>
      <c r="AM155" s="415">
        <v>0</v>
      </c>
      <c r="AN155" s="415">
        <v>0</v>
      </c>
      <c r="AO155" s="415">
        <v>0</v>
      </c>
      <c r="AP155" s="415">
        <v>67138</v>
      </c>
      <c r="AQ155" s="415">
        <v>67138</v>
      </c>
      <c r="AR155" s="415">
        <v>2459293</v>
      </c>
      <c r="AS155" s="415">
        <v>2459293</v>
      </c>
      <c r="AT155" s="415">
        <v>0</v>
      </c>
      <c r="AU155" s="415">
        <v>0</v>
      </c>
      <c r="AV155" s="415">
        <v>0</v>
      </c>
      <c r="AW155" s="415">
        <v>0</v>
      </c>
      <c r="AX155" s="415">
        <v>0</v>
      </c>
      <c r="AY155" s="415">
        <v>15003</v>
      </c>
      <c r="AZ155" s="415">
        <v>15003</v>
      </c>
      <c r="BA155" s="415">
        <v>0</v>
      </c>
      <c r="BB155" s="415">
        <v>0</v>
      </c>
      <c r="BC155" s="415">
        <v>0</v>
      </c>
      <c r="BD155" s="415">
        <v>0</v>
      </c>
      <c r="BE155" s="415">
        <v>0</v>
      </c>
      <c r="BF155" s="415">
        <v>0</v>
      </c>
      <c r="BG155" s="415">
        <v>0</v>
      </c>
      <c r="BH155" s="415">
        <v>0</v>
      </c>
      <c r="BI155" s="415">
        <v>0</v>
      </c>
      <c r="BJ155" s="415">
        <v>15003</v>
      </c>
      <c r="BK155" s="415">
        <v>15003</v>
      </c>
      <c r="BL155" s="415">
        <v>11972654</v>
      </c>
      <c r="BM155" s="415">
        <v>-976649</v>
      </c>
      <c r="BN155" t="s">
        <v>668</v>
      </c>
      <c r="BO155" t="s">
        <v>1054</v>
      </c>
      <c r="BP155" t="s">
        <v>1058</v>
      </c>
      <c r="BQ155" s="84" t="s">
        <v>1054</v>
      </c>
    </row>
    <row r="156" spans="1:69" x14ac:dyDescent="0.25">
      <c r="A156" t="s">
        <v>1037</v>
      </c>
      <c r="B156" s="82" t="s">
        <v>671</v>
      </c>
      <c r="C156" s="85" t="s">
        <v>670</v>
      </c>
      <c r="D156" s="415">
        <v>23254577</v>
      </c>
      <c r="E156" s="415">
        <v>2214926</v>
      </c>
      <c r="F156" s="415">
        <v>25469503</v>
      </c>
      <c r="G156" s="415">
        <v>0</v>
      </c>
      <c r="H156" s="415">
        <v>0</v>
      </c>
      <c r="I156" s="415">
        <v>0</v>
      </c>
      <c r="J156" s="415">
        <v>-36585</v>
      </c>
      <c r="K156" s="415">
        <v>-28460</v>
      </c>
      <c r="L156" s="415">
        <v>-65045</v>
      </c>
      <c r="M156" s="415">
        <v>0</v>
      </c>
      <c r="N156" s="415">
        <v>0</v>
      </c>
      <c r="O156" s="415">
        <v>0</v>
      </c>
      <c r="P156" s="415">
        <v>-182806</v>
      </c>
      <c r="Q156" s="415">
        <v>0</v>
      </c>
      <c r="R156" s="415">
        <v>-182806</v>
      </c>
      <c r="S156" s="415">
        <v>0</v>
      </c>
      <c r="T156" s="415">
        <v>0</v>
      </c>
      <c r="U156" s="415">
        <v>0</v>
      </c>
      <c r="V156" s="415">
        <v>0</v>
      </c>
      <c r="W156" s="415">
        <v>0</v>
      </c>
      <c r="X156" s="415">
        <v>0</v>
      </c>
      <c r="Y156" s="415">
        <v>212235</v>
      </c>
      <c r="Z156" s="415">
        <v>-60094</v>
      </c>
      <c r="AA156" s="415">
        <v>152141</v>
      </c>
      <c r="AB156" s="415">
        <v>979262</v>
      </c>
      <c r="AC156" s="415">
        <v>148823</v>
      </c>
      <c r="AD156" s="415">
        <v>1128085</v>
      </c>
      <c r="AE156" s="415">
        <v>24263268</v>
      </c>
      <c r="AF156" s="415">
        <v>2303655</v>
      </c>
      <c r="AG156" s="415">
        <v>26566923</v>
      </c>
      <c r="AH156" s="415">
        <v>2303655</v>
      </c>
      <c r="AI156" s="415">
        <v>2303655</v>
      </c>
      <c r="AJ156" s="415">
        <v>0</v>
      </c>
      <c r="AK156" s="415">
        <v>0</v>
      </c>
      <c r="AL156" s="415">
        <v>0</v>
      </c>
      <c r="AM156" s="415">
        <v>0</v>
      </c>
      <c r="AN156" s="415">
        <v>0</v>
      </c>
      <c r="AO156" s="415">
        <v>0</v>
      </c>
      <c r="AP156" s="415">
        <v>-29556</v>
      </c>
      <c r="AQ156" s="415">
        <v>-29556</v>
      </c>
      <c r="AR156" s="415">
        <v>2106611</v>
      </c>
      <c r="AS156" s="415">
        <v>2106611</v>
      </c>
      <c r="AT156" s="415">
        <v>325237</v>
      </c>
      <c r="AU156" s="415">
        <v>0</v>
      </c>
      <c r="AV156" s="415">
        <v>0</v>
      </c>
      <c r="AW156" s="415">
        <v>0</v>
      </c>
      <c r="AX156" s="415">
        <v>0</v>
      </c>
      <c r="AY156" s="415">
        <v>0</v>
      </c>
      <c r="AZ156" s="415">
        <v>0</v>
      </c>
      <c r="BA156" s="415">
        <v>0</v>
      </c>
      <c r="BB156" s="415">
        <v>0</v>
      </c>
      <c r="BC156" s="415">
        <v>0</v>
      </c>
      <c r="BD156" s="415">
        <v>0</v>
      </c>
      <c r="BE156" s="415">
        <v>0</v>
      </c>
      <c r="BF156" s="415">
        <v>0</v>
      </c>
      <c r="BG156" s="415">
        <v>0</v>
      </c>
      <c r="BH156" s="415">
        <v>0</v>
      </c>
      <c r="BI156" s="415">
        <v>0</v>
      </c>
      <c r="BJ156" s="415">
        <v>0</v>
      </c>
      <c r="BK156" s="415">
        <v>0</v>
      </c>
      <c r="BL156" s="415">
        <v>1956649</v>
      </c>
      <c r="BM156" s="415">
        <v>-856185</v>
      </c>
      <c r="BN156" t="s">
        <v>670</v>
      </c>
      <c r="BO156" t="s">
        <v>1087</v>
      </c>
      <c r="BP156" t="s">
        <v>1066</v>
      </c>
      <c r="BQ156" s="84" t="s">
        <v>1029</v>
      </c>
    </row>
    <row r="157" spans="1:69" x14ac:dyDescent="0.25">
      <c r="A157" t="s">
        <v>1026</v>
      </c>
      <c r="B157" s="82" t="s">
        <v>673</v>
      </c>
      <c r="C157" s="85" t="s">
        <v>672</v>
      </c>
      <c r="D157" s="415">
        <v>64316060</v>
      </c>
      <c r="E157" s="415">
        <v>0</v>
      </c>
      <c r="F157" s="415">
        <v>64316060</v>
      </c>
      <c r="G157" s="415">
        <v>-253</v>
      </c>
      <c r="H157" s="415">
        <v>0</v>
      </c>
      <c r="I157" s="415">
        <v>-253</v>
      </c>
      <c r="J157" s="415">
        <v>-268451</v>
      </c>
      <c r="K157" s="415">
        <v>0</v>
      </c>
      <c r="L157" s="415">
        <v>-268451</v>
      </c>
      <c r="M157" s="415">
        <v>0</v>
      </c>
      <c r="N157" s="415">
        <v>0</v>
      </c>
      <c r="O157" s="415">
        <v>0</v>
      </c>
      <c r="P157" s="415">
        <v>-796470</v>
      </c>
      <c r="Q157" s="415">
        <v>0</v>
      </c>
      <c r="R157" s="415">
        <v>-796470</v>
      </c>
      <c r="S157" s="415">
        <v>4076</v>
      </c>
      <c r="T157" s="415">
        <v>0</v>
      </c>
      <c r="U157" s="415">
        <v>4076</v>
      </c>
      <c r="V157" s="415">
        <v>421999</v>
      </c>
      <c r="W157" s="415">
        <v>0</v>
      </c>
      <c r="X157" s="415">
        <v>421999</v>
      </c>
      <c r="Y157" s="415">
        <v>13671</v>
      </c>
      <c r="Z157" s="415">
        <v>0</v>
      </c>
      <c r="AA157" s="415">
        <v>13671</v>
      </c>
      <c r="AB157" s="415">
        <v>-3489746</v>
      </c>
      <c r="AC157" s="415">
        <v>0</v>
      </c>
      <c r="AD157" s="415">
        <v>-3489746</v>
      </c>
      <c r="AE157" s="415">
        <v>60469337</v>
      </c>
      <c r="AF157" s="415">
        <v>0</v>
      </c>
      <c r="AG157" s="415">
        <v>60469337</v>
      </c>
      <c r="AH157" s="415">
        <v>0</v>
      </c>
      <c r="AI157" s="415">
        <v>0</v>
      </c>
      <c r="AJ157" s="415">
        <v>0</v>
      </c>
      <c r="AK157" s="415">
        <v>0</v>
      </c>
      <c r="AL157" s="415">
        <v>0</v>
      </c>
      <c r="AM157" s="415">
        <v>0</v>
      </c>
      <c r="AN157" s="415">
        <v>0</v>
      </c>
      <c r="AO157" s="415">
        <v>0</v>
      </c>
      <c r="AP157" s="415">
        <v>0</v>
      </c>
      <c r="AQ157" s="415">
        <v>0</v>
      </c>
      <c r="AR157" s="415">
        <v>0</v>
      </c>
      <c r="AS157" s="415">
        <v>0</v>
      </c>
      <c r="AT157" s="415">
        <v>0</v>
      </c>
      <c r="AU157" s="415">
        <v>0</v>
      </c>
      <c r="AV157" s="415">
        <v>0</v>
      </c>
      <c r="AW157" s="415">
        <v>0</v>
      </c>
      <c r="AX157" s="415">
        <v>0</v>
      </c>
      <c r="AY157" s="415">
        <v>0</v>
      </c>
      <c r="AZ157" s="415">
        <v>0</v>
      </c>
      <c r="BA157" s="415">
        <v>0</v>
      </c>
      <c r="BB157" s="415">
        <v>0</v>
      </c>
      <c r="BC157" s="415">
        <v>0</v>
      </c>
      <c r="BD157" s="415">
        <v>0</v>
      </c>
      <c r="BE157" s="415">
        <v>0</v>
      </c>
      <c r="BF157" s="415">
        <v>0</v>
      </c>
      <c r="BG157" s="415">
        <v>0</v>
      </c>
      <c r="BH157" s="415">
        <v>0</v>
      </c>
      <c r="BI157" s="415">
        <v>0</v>
      </c>
      <c r="BJ157" s="415">
        <v>0</v>
      </c>
      <c r="BK157" s="415">
        <v>0</v>
      </c>
      <c r="BL157" s="415">
        <v>4580306</v>
      </c>
      <c r="BM157" s="415">
        <v>-12130226</v>
      </c>
      <c r="BN157" t="s">
        <v>672</v>
      </c>
      <c r="BO157" t="s">
        <v>1042</v>
      </c>
      <c r="BP157" t="s">
        <v>1043</v>
      </c>
      <c r="BQ157" s="84" t="s">
        <v>1073</v>
      </c>
    </row>
    <row r="158" spans="1:69" x14ac:dyDescent="0.25">
      <c r="A158" t="s">
        <v>1026</v>
      </c>
      <c r="B158" s="82" t="s">
        <v>675</v>
      </c>
      <c r="C158" s="85" t="s">
        <v>674</v>
      </c>
      <c r="D158" s="415">
        <v>36717401</v>
      </c>
      <c r="E158" s="415">
        <v>0</v>
      </c>
      <c r="F158" s="415">
        <v>36717401</v>
      </c>
      <c r="G158" s="415">
        <v>0</v>
      </c>
      <c r="H158" s="415">
        <v>0</v>
      </c>
      <c r="I158" s="415">
        <v>0</v>
      </c>
      <c r="J158" s="415">
        <v>-428085.04</v>
      </c>
      <c r="K158" s="415">
        <v>0</v>
      </c>
      <c r="L158" s="415">
        <v>-428085.04</v>
      </c>
      <c r="M158" s="415">
        <v>0</v>
      </c>
      <c r="N158" s="415">
        <v>0</v>
      </c>
      <c r="O158" s="415">
        <v>0</v>
      </c>
      <c r="P158" s="415">
        <v>-336993</v>
      </c>
      <c r="Q158" s="415">
        <v>0</v>
      </c>
      <c r="R158" s="415">
        <v>-336993</v>
      </c>
      <c r="S158" s="415">
        <v>11954</v>
      </c>
      <c r="T158" s="415">
        <v>0</v>
      </c>
      <c r="U158" s="415">
        <v>11954</v>
      </c>
      <c r="V158" s="415">
        <v>442730</v>
      </c>
      <c r="W158" s="415">
        <v>0</v>
      </c>
      <c r="X158" s="415">
        <v>442730</v>
      </c>
      <c r="Y158" s="415">
        <v>277465</v>
      </c>
      <c r="Z158" s="415">
        <v>0</v>
      </c>
      <c r="AA158" s="415">
        <v>277465</v>
      </c>
      <c r="AB158" s="415">
        <v>-932149</v>
      </c>
      <c r="AC158" s="415">
        <v>0</v>
      </c>
      <c r="AD158" s="415">
        <v>-932149</v>
      </c>
      <c r="AE158" s="415">
        <v>36180408</v>
      </c>
      <c r="AF158" s="415">
        <v>0</v>
      </c>
      <c r="AG158" s="415">
        <v>36180408</v>
      </c>
      <c r="AH158" s="415">
        <v>0</v>
      </c>
      <c r="AI158" s="415">
        <v>0</v>
      </c>
      <c r="AJ158" s="415">
        <v>0</v>
      </c>
      <c r="AK158" s="415">
        <v>0</v>
      </c>
      <c r="AL158" s="415">
        <v>0</v>
      </c>
      <c r="AM158" s="415">
        <v>0</v>
      </c>
      <c r="AN158" s="415">
        <v>0</v>
      </c>
      <c r="AO158" s="415">
        <v>0</v>
      </c>
      <c r="AP158" s="415">
        <v>0</v>
      </c>
      <c r="AQ158" s="415">
        <v>0</v>
      </c>
      <c r="AR158" s="415">
        <v>0</v>
      </c>
      <c r="AS158" s="415">
        <v>0</v>
      </c>
      <c r="AT158" s="415">
        <v>0</v>
      </c>
      <c r="AU158" s="415">
        <v>0</v>
      </c>
      <c r="AV158" s="415">
        <v>0</v>
      </c>
      <c r="AW158" s="415">
        <v>0</v>
      </c>
      <c r="AX158" s="415">
        <v>0</v>
      </c>
      <c r="AY158" s="415">
        <v>0</v>
      </c>
      <c r="AZ158" s="415">
        <v>0</v>
      </c>
      <c r="BA158" s="415">
        <v>0</v>
      </c>
      <c r="BB158" s="415">
        <v>0</v>
      </c>
      <c r="BC158" s="415">
        <v>0</v>
      </c>
      <c r="BD158" s="415">
        <v>0</v>
      </c>
      <c r="BE158" s="415">
        <v>0</v>
      </c>
      <c r="BF158" s="415">
        <v>0</v>
      </c>
      <c r="BG158" s="415">
        <v>0</v>
      </c>
      <c r="BH158" s="415">
        <v>0</v>
      </c>
      <c r="BI158" s="415">
        <v>0</v>
      </c>
      <c r="BJ158" s="415">
        <v>0</v>
      </c>
      <c r="BK158" s="415">
        <v>0</v>
      </c>
      <c r="BL158" s="415">
        <v>555462</v>
      </c>
      <c r="BM158" s="415">
        <v>-677015</v>
      </c>
      <c r="BN158" t="s">
        <v>674</v>
      </c>
      <c r="BO158" t="s">
        <v>1074</v>
      </c>
      <c r="BP158" t="s">
        <v>1075</v>
      </c>
      <c r="BQ158" s="84" t="s">
        <v>1029</v>
      </c>
    </row>
    <row r="159" spans="1:69" x14ac:dyDescent="0.25">
      <c r="A159" t="s">
        <v>1026</v>
      </c>
      <c r="B159" s="82" t="s">
        <v>677</v>
      </c>
      <c r="C159" s="85" t="s">
        <v>676</v>
      </c>
      <c r="D159" s="415">
        <v>44374852</v>
      </c>
      <c r="E159" s="415">
        <v>0</v>
      </c>
      <c r="F159" s="415">
        <v>44374852</v>
      </c>
      <c r="G159" s="415">
        <v>0</v>
      </c>
      <c r="H159" s="415">
        <v>0</v>
      </c>
      <c r="I159" s="415">
        <v>0</v>
      </c>
      <c r="J159" s="415">
        <v>-542897</v>
      </c>
      <c r="K159" s="415">
        <v>0</v>
      </c>
      <c r="L159" s="415">
        <v>-542897</v>
      </c>
      <c r="M159" s="415">
        <v>0</v>
      </c>
      <c r="N159" s="415">
        <v>0</v>
      </c>
      <c r="O159" s="415">
        <v>0</v>
      </c>
      <c r="P159" s="415">
        <v>-381903</v>
      </c>
      <c r="Q159" s="415">
        <v>0</v>
      </c>
      <c r="R159" s="415">
        <v>-381903</v>
      </c>
      <c r="S159" s="415">
        <v>57872</v>
      </c>
      <c r="T159" s="415">
        <v>0</v>
      </c>
      <c r="U159" s="415">
        <v>57872</v>
      </c>
      <c r="V159" s="415">
        <v>0</v>
      </c>
      <c r="W159" s="415">
        <v>0</v>
      </c>
      <c r="X159" s="415">
        <v>0</v>
      </c>
      <c r="Y159" s="415">
        <v>-5204971</v>
      </c>
      <c r="Z159" s="415">
        <v>0</v>
      </c>
      <c r="AA159" s="415">
        <v>-5204971</v>
      </c>
      <c r="AB159" s="415">
        <v>4936753</v>
      </c>
      <c r="AC159" s="415">
        <v>0</v>
      </c>
      <c r="AD159" s="415">
        <v>4936753</v>
      </c>
      <c r="AE159" s="415">
        <v>43782603</v>
      </c>
      <c r="AF159" s="415">
        <v>0</v>
      </c>
      <c r="AG159" s="415">
        <v>43782603</v>
      </c>
      <c r="AH159" s="415">
        <v>0</v>
      </c>
      <c r="AI159" s="415">
        <v>0</v>
      </c>
      <c r="AJ159" s="415">
        <v>0</v>
      </c>
      <c r="AK159" s="415">
        <v>0</v>
      </c>
      <c r="AL159" s="415">
        <v>0</v>
      </c>
      <c r="AM159" s="415">
        <v>0</v>
      </c>
      <c r="AN159" s="415">
        <v>0</v>
      </c>
      <c r="AO159" s="415">
        <v>0</v>
      </c>
      <c r="AP159" s="415">
        <v>0</v>
      </c>
      <c r="AQ159" s="415">
        <v>0</v>
      </c>
      <c r="AR159" s="415">
        <v>0</v>
      </c>
      <c r="AS159" s="415">
        <v>0</v>
      </c>
      <c r="AT159" s="415">
        <v>0</v>
      </c>
      <c r="AU159" s="415">
        <v>0</v>
      </c>
      <c r="AV159" s="415">
        <v>0</v>
      </c>
      <c r="AW159" s="415">
        <v>0</v>
      </c>
      <c r="AX159" s="415">
        <v>0</v>
      </c>
      <c r="AY159" s="415">
        <v>0</v>
      </c>
      <c r="AZ159" s="415">
        <v>0</v>
      </c>
      <c r="BA159" s="415">
        <v>0</v>
      </c>
      <c r="BB159" s="415">
        <v>0</v>
      </c>
      <c r="BC159" s="415">
        <v>0</v>
      </c>
      <c r="BD159" s="415">
        <v>0</v>
      </c>
      <c r="BE159" s="415">
        <v>0</v>
      </c>
      <c r="BF159" s="415">
        <v>0</v>
      </c>
      <c r="BG159" s="415">
        <v>0</v>
      </c>
      <c r="BH159" s="415">
        <v>0</v>
      </c>
      <c r="BI159" s="415">
        <v>0</v>
      </c>
      <c r="BJ159" s="415">
        <v>0</v>
      </c>
      <c r="BK159" s="415">
        <v>0</v>
      </c>
      <c r="BL159" s="415">
        <v>1076584</v>
      </c>
      <c r="BM159" s="415">
        <v>-837787</v>
      </c>
      <c r="BN159" t="s">
        <v>676</v>
      </c>
      <c r="BO159" t="s">
        <v>1061</v>
      </c>
      <c r="BP159" t="s">
        <v>1028</v>
      </c>
      <c r="BQ159" s="84" t="s">
        <v>1029</v>
      </c>
    </row>
    <row r="160" spans="1:69" x14ac:dyDescent="0.25">
      <c r="A160" t="s">
        <v>1026</v>
      </c>
      <c r="B160" s="82" t="s">
        <v>679</v>
      </c>
      <c r="C160" s="85" t="s">
        <v>678</v>
      </c>
      <c r="D160" s="415">
        <v>186335256</v>
      </c>
      <c r="E160" s="415">
        <v>25561075</v>
      </c>
      <c r="F160" s="415">
        <v>211896331</v>
      </c>
      <c r="G160" s="415">
        <v>-25</v>
      </c>
      <c r="H160" s="415">
        <v>0</v>
      </c>
      <c r="I160" s="415">
        <v>-25</v>
      </c>
      <c r="J160" s="415">
        <v>-7268267</v>
      </c>
      <c r="K160" s="415">
        <v>-1635095</v>
      </c>
      <c r="L160" s="415">
        <v>-8903362</v>
      </c>
      <c r="M160" s="415">
        <v>0</v>
      </c>
      <c r="N160" s="415">
        <v>0</v>
      </c>
      <c r="O160" s="415">
        <v>0</v>
      </c>
      <c r="P160" s="415">
        <v>-7738784</v>
      </c>
      <c r="Q160" s="415">
        <v>0</v>
      </c>
      <c r="R160" s="415">
        <v>-7738784</v>
      </c>
      <c r="S160" s="415">
        <v>4541652</v>
      </c>
      <c r="T160" s="415">
        <v>0</v>
      </c>
      <c r="U160" s="415">
        <v>4541652</v>
      </c>
      <c r="V160" s="415">
        <v>0</v>
      </c>
      <c r="W160" s="415">
        <v>0</v>
      </c>
      <c r="X160" s="415">
        <v>0</v>
      </c>
      <c r="Y160" s="415">
        <v>-11168766</v>
      </c>
      <c r="Z160" s="415">
        <v>0</v>
      </c>
      <c r="AA160" s="415">
        <v>-11168766</v>
      </c>
      <c r="AB160" s="415">
        <v>0</v>
      </c>
      <c r="AC160" s="415">
        <v>0</v>
      </c>
      <c r="AD160" s="415">
        <v>0</v>
      </c>
      <c r="AE160" s="415">
        <v>171969333</v>
      </c>
      <c r="AF160" s="415">
        <v>25561075</v>
      </c>
      <c r="AG160" s="415">
        <v>197530408</v>
      </c>
      <c r="AH160" s="415">
        <v>25561075</v>
      </c>
      <c r="AI160" s="415">
        <v>25561075</v>
      </c>
      <c r="AJ160" s="415">
        <v>0</v>
      </c>
      <c r="AK160" s="415">
        <v>0</v>
      </c>
      <c r="AL160" s="415">
        <v>0</v>
      </c>
      <c r="AM160" s="415">
        <v>0</v>
      </c>
      <c r="AN160" s="415">
        <v>0</v>
      </c>
      <c r="AO160" s="415">
        <v>0</v>
      </c>
      <c r="AP160" s="415">
        <v>-619842</v>
      </c>
      <c r="AQ160" s="415">
        <v>-619842</v>
      </c>
      <c r="AR160" s="415">
        <v>34622025</v>
      </c>
      <c r="AS160" s="415">
        <v>34622025</v>
      </c>
      <c r="AT160" s="415">
        <v>0</v>
      </c>
      <c r="AU160" s="415">
        <v>0</v>
      </c>
      <c r="AV160" s="415">
        <v>292810</v>
      </c>
      <c r="AW160" s="415">
        <v>292810</v>
      </c>
      <c r="AX160" s="415">
        <v>0</v>
      </c>
      <c r="AY160" s="415">
        <v>0</v>
      </c>
      <c r="AZ160" s="415">
        <v>0</v>
      </c>
      <c r="BA160" s="415">
        <v>0</v>
      </c>
      <c r="BB160" s="415">
        <v>0</v>
      </c>
      <c r="BC160" s="415">
        <v>0</v>
      </c>
      <c r="BD160" s="415">
        <v>0</v>
      </c>
      <c r="BE160" s="415">
        <v>0</v>
      </c>
      <c r="BF160" s="415">
        <v>0</v>
      </c>
      <c r="BG160" s="415">
        <v>0</v>
      </c>
      <c r="BH160" s="415">
        <v>0</v>
      </c>
      <c r="BI160" s="415">
        <v>0</v>
      </c>
      <c r="BJ160" s="415">
        <v>0</v>
      </c>
      <c r="BK160" s="415">
        <v>0</v>
      </c>
      <c r="BL160" s="415">
        <v>31664589</v>
      </c>
      <c r="BM160" s="415">
        <v>-4078566</v>
      </c>
      <c r="BN160" t="s">
        <v>678</v>
      </c>
      <c r="BO160" t="s">
        <v>1045</v>
      </c>
      <c r="BP160" t="s">
        <v>1091</v>
      </c>
      <c r="BQ160" s="84" t="s">
        <v>1047</v>
      </c>
    </row>
    <row r="161" spans="1:69" x14ac:dyDescent="0.25">
      <c r="A161" t="s">
        <v>1037</v>
      </c>
      <c r="B161" s="82" t="s">
        <v>681</v>
      </c>
      <c r="C161" s="85" t="s">
        <v>680</v>
      </c>
      <c r="D161" s="415">
        <v>65205451.689999998</v>
      </c>
      <c r="E161" s="415">
        <v>4550414.08</v>
      </c>
      <c r="F161" s="415">
        <v>69755865.769999996</v>
      </c>
      <c r="G161" s="415">
        <v>0</v>
      </c>
      <c r="H161" s="415">
        <v>0</v>
      </c>
      <c r="I161" s="415">
        <v>0</v>
      </c>
      <c r="J161" s="415">
        <v>-3360028</v>
      </c>
      <c r="K161" s="415">
        <v>0</v>
      </c>
      <c r="L161" s="415">
        <v>-3360028</v>
      </c>
      <c r="M161" s="415">
        <v>0</v>
      </c>
      <c r="N161" s="415">
        <v>0</v>
      </c>
      <c r="O161" s="415">
        <v>0</v>
      </c>
      <c r="P161" s="415">
        <v>-3704734</v>
      </c>
      <c r="Q161" s="415">
        <v>0</v>
      </c>
      <c r="R161" s="415">
        <v>-3704734</v>
      </c>
      <c r="S161" s="415">
        <v>772257</v>
      </c>
      <c r="T161" s="415">
        <v>0</v>
      </c>
      <c r="U161" s="415">
        <v>772257</v>
      </c>
      <c r="V161" s="415">
        <v>182796</v>
      </c>
      <c r="W161" s="415">
        <v>0</v>
      </c>
      <c r="X161" s="415">
        <v>182796</v>
      </c>
      <c r="Y161" s="415">
        <v>310980</v>
      </c>
      <c r="Z161" s="415">
        <v>0</v>
      </c>
      <c r="AA161" s="415">
        <v>310980</v>
      </c>
      <c r="AB161" s="415">
        <v>-3278526</v>
      </c>
      <c r="AC161" s="415">
        <v>0</v>
      </c>
      <c r="AD161" s="415">
        <v>-3278526</v>
      </c>
      <c r="AE161" s="415">
        <v>59488224.689999998</v>
      </c>
      <c r="AF161" s="415">
        <v>4550414.08</v>
      </c>
      <c r="AG161" s="415">
        <v>64038638.769999996</v>
      </c>
      <c r="AH161" s="415">
        <v>4550414.08</v>
      </c>
      <c r="AI161" s="415">
        <v>4550414.08</v>
      </c>
      <c r="AJ161" s="415">
        <v>0</v>
      </c>
      <c r="AK161" s="415">
        <v>0</v>
      </c>
      <c r="AL161" s="415">
        <v>0</v>
      </c>
      <c r="AM161" s="415">
        <v>0</v>
      </c>
      <c r="AN161" s="415">
        <v>0</v>
      </c>
      <c r="AO161" s="415">
        <v>0</v>
      </c>
      <c r="AP161" s="415">
        <v>7157</v>
      </c>
      <c r="AQ161" s="415">
        <v>7157</v>
      </c>
      <c r="AR161" s="415">
        <v>4768803</v>
      </c>
      <c r="AS161" s="415">
        <v>4768803</v>
      </c>
      <c r="AT161" s="415">
        <v>0</v>
      </c>
      <c r="AU161" s="415">
        <v>0</v>
      </c>
      <c r="AV161" s="415">
        <v>0</v>
      </c>
      <c r="AW161" s="415">
        <v>0</v>
      </c>
      <c r="AX161" s="415">
        <v>0</v>
      </c>
      <c r="AY161" s="415">
        <v>0</v>
      </c>
      <c r="AZ161" s="415">
        <v>0</v>
      </c>
      <c r="BA161" s="415">
        <v>0</v>
      </c>
      <c r="BB161" s="415">
        <v>0</v>
      </c>
      <c r="BC161" s="415">
        <v>0</v>
      </c>
      <c r="BD161" s="415">
        <v>0</v>
      </c>
      <c r="BE161" s="415">
        <v>0</v>
      </c>
      <c r="BF161" s="415">
        <v>0</v>
      </c>
      <c r="BG161" s="415">
        <v>0</v>
      </c>
      <c r="BH161" s="415">
        <v>0</v>
      </c>
      <c r="BI161" s="415">
        <v>0</v>
      </c>
      <c r="BJ161" s="415">
        <v>0</v>
      </c>
      <c r="BK161" s="415">
        <v>0</v>
      </c>
      <c r="BL161" s="415">
        <v>13013767</v>
      </c>
      <c r="BM161" s="415">
        <v>-4549064</v>
      </c>
      <c r="BN161" t="s">
        <v>680</v>
      </c>
      <c r="BO161" t="s">
        <v>1054</v>
      </c>
      <c r="BP161" t="s">
        <v>1055</v>
      </c>
      <c r="BQ161" s="84" t="s">
        <v>1054</v>
      </c>
    </row>
    <row r="162" spans="1:69" x14ac:dyDescent="0.25">
      <c r="A162" t="s">
        <v>1026</v>
      </c>
      <c r="B162" s="82" t="s">
        <v>683</v>
      </c>
      <c r="C162" s="85" t="s">
        <v>682</v>
      </c>
      <c r="D162" s="415">
        <v>60174042</v>
      </c>
      <c r="E162" s="415">
        <v>129856</v>
      </c>
      <c r="F162" s="415">
        <v>60303898</v>
      </c>
      <c r="G162" s="415">
        <v>0</v>
      </c>
      <c r="H162" s="415">
        <v>0</v>
      </c>
      <c r="I162" s="415">
        <v>0</v>
      </c>
      <c r="J162" s="415">
        <v>-823300</v>
      </c>
      <c r="K162" s="415">
        <v>0</v>
      </c>
      <c r="L162" s="415">
        <v>-823300</v>
      </c>
      <c r="M162" s="415">
        <v>0</v>
      </c>
      <c r="N162" s="415">
        <v>0</v>
      </c>
      <c r="O162" s="415">
        <v>0</v>
      </c>
      <c r="P162" s="415">
        <v>-942760</v>
      </c>
      <c r="Q162" s="415">
        <v>0</v>
      </c>
      <c r="R162" s="415">
        <v>-942760</v>
      </c>
      <c r="S162" s="415">
        <v>256423</v>
      </c>
      <c r="T162" s="415">
        <v>0</v>
      </c>
      <c r="U162" s="415">
        <v>256423</v>
      </c>
      <c r="V162" s="415">
        <v>489115</v>
      </c>
      <c r="W162" s="415">
        <v>0</v>
      </c>
      <c r="X162" s="415">
        <v>489115</v>
      </c>
      <c r="Y162" s="415">
        <v>-423432</v>
      </c>
      <c r="Z162" s="415">
        <v>0</v>
      </c>
      <c r="AA162" s="415">
        <v>-423432</v>
      </c>
      <c r="AB162" s="415">
        <v>-931059</v>
      </c>
      <c r="AC162" s="415">
        <v>0</v>
      </c>
      <c r="AD162" s="415">
        <v>-931059</v>
      </c>
      <c r="AE162" s="415">
        <v>58622329</v>
      </c>
      <c r="AF162" s="415">
        <v>129856</v>
      </c>
      <c r="AG162" s="415">
        <v>58752185</v>
      </c>
      <c r="AH162" s="415">
        <v>129856</v>
      </c>
      <c r="AI162" s="415">
        <v>129856</v>
      </c>
      <c r="AJ162" s="415">
        <v>43492</v>
      </c>
      <c r="AK162" s="415">
        <v>0</v>
      </c>
      <c r="AL162" s="415">
        <v>43492</v>
      </c>
      <c r="AM162" s="415">
        <v>0</v>
      </c>
      <c r="AN162" s="415">
        <v>0</v>
      </c>
      <c r="AO162" s="415">
        <v>0</v>
      </c>
      <c r="AP162" s="415">
        <v>0</v>
      </c>
      <c r="AQ162" s="415">
        <v>0</v>
      </c>
      <c r="AR162" s="415">
        <v>0</v>
      </c>
      <c r="AS162" s="415">
        <v>0</v>
      </c>
      <c r="AT162" s="415">
        <v>129856</v>
      </c>
      <c r="AU162" s="415">
        <v>0</v>
      </c>
      <c r="AV162" s="415">
        <v>0</v>
      </c>
      <c r="AW162" s="415">
        <v>0</v>
      </c>
      <c r="AX162" s="415">
        <v>0</v>
      </c>
      <c r="AY162" s="415">
        <v>113467</v>
      </c>
      <c r="AZ162" s="415">
        <v>113467</v>
      </c>
      <c r="BA162" s="415">
        <v>0</v>
      </c>
      <c r="BB162" s="415">
        <v>0</v>
      </c>
      <c r="BC162" s="415">
        <v>0</v>
      </c>
      <c r="BD162" s="415">
        <v>0</v>
      </c>
      <c r="BE162" s="415">
        <v>0</v>
      </c>
      <c r="BF162" s="415">
        <v>0</v>
      </c>
      <c r="BG162" s="415">
        <v>0</v>
      </c>
      <c r="BH162" s="415">
        <v>0</v>
      </c>
      <c r="BI162" s="415">
        <v>0</v>
      </c>
      <c r="BJ162" s="415">
        <v>113467</v>
      </c>
      <c r="BK162" s="415">
        <v>113467</v>
      </c>
      <c r="BL162" s="415">
        <v>3675901</v>
      </c>
      <c r="BM162" s="415">
        <v>-550612</v>
      </c>
      <c r="BN162" t="s">
        <v>682</v>
      </c>
      <c r="BO162" t="s">
        <v>1035</v>
      </c>
      <c r="BP162" t="s">
        <v>1036</v>
      </c>
      <c r="BQ162" s="84" t="s">
        <v>1029</v>
      </c>
    </row>
    <row r="163" spans="1:69" x14ac:dyDescent="0.25">
      <c r="A163" t="s">
        <v>1026</v>
      </c>
      <c r="B163" s="82" t="s">
        <v>685</v>
      </c>
      <c r="C163" s="85" t="s">
        <v>684</v>
      </c>
      <c r="D163" s="415">
        <v>15070176</v>
      </c>
      <c r="E163" s="415">
        <v>0</v>
      </c>
      <c r="F163" s="415">
        <v>15070176</v>
      </c>
      <c r="G163" s="415">
        <v>0</v>
      </c>
      <c r="H163" s="415">
        <v>0</v>
      </c>
      <c r="I163" s="415">
        <v>0</v>
      </c>
      <c r="J163" s="415">
        <v>-2015</v>
      </c>
      <c r="K163" s="415">
        <v>0</v>
      </c>
      <c r="L163" s="415">
        <v>-2015</v>
      </c>
      <c r="M163" s="415">
        <v>0</v>
      </c>
      <c r="N163" s="415">
        <v>0</v>
      </c>
      <c r="O163" s="415">
        <v>0</v>
      </c>
      <c r="P163" s="415">
        <v>-100289</v>
      </c>
      <c r="Q163" s="415">
        <v>0</v>
      </c>
      <c r="R163" s="415">
        <v>-100289</v>
      </c>
      <c r="S163" s="415">
        <v>390850</v>
      </c>
      <c r="T163" s="415">
        <v>0</v>
      </c>
      <c r="U163" s="415">
        <v>390850</v>
      </c>
      <c r="V163" s="415">
        <v>0</v>
      </c>
      <c r="W163" s="415">
        <v>0</v>
      </c>
      <c r="X163" s="415">
        <v>0</v>
      </c>
      <c r="Y163" s="415">
        <v>-1297005</v>
      </c>
      <c r="Z163" s="415">
        <v>0</v>
      </c>
      <c r="AA163" s="415">
        <v>-1297005</v>
      </c>
      <c r="AB163" s="415">
        <v>0</v>
      </c>
      <c r="AC163" s="415">
        <v>0</v>
      </c>
      <c r="AD163" s="415">
        <v>0</v>
      </c>
      <c r="AE163" s="415">
        <v>14063732</v>
      </c>
      <c r="AF163" s="415">
        <v>0</v>
      </c>
      <c r="AG163" s="415">
        <v>14063732</v>
      </c>
      <c r="AH163" s="415">
        <v>0</v>
      </c>
      <c r="AI163" s="415">
        <v>0</v>
      </c>
      <c r="AJ163" s="415">
        <v>0</v>
      </c>
      <c r="AK163" s="415">
        <v>0</v>
      </c>
      <c r="AL163" s="415">
        <v>0</v>
      </c>
      <c r="AM163" s="415">
        <v>0</v>
      </c>
      <c r="AN163" s="415">
        <v>0</v>
      </c>
      <c r="AO163" s="415">
        <v>0</v>
      </c>
      <c r="AP163" s="415">
        <v>0</v>
      </c>
      <c r="AQ163" s="415">
        <v>0</v>
      </c>
      <c r="AR163" s="415">
        <v>0</v>
      </c>
      <c r="AS163" s="415">
        <v>0</v>
      </c>
      <c r="AT163" s="415">
        <v>0</v>
      </c>
      <c r="AU163" s="415">
        <v>0</v>
      </c>
      <c r="AV163" s="415">
        <v>0</v>
      </c>
      <c r="AW163" s="415">
        <v>0</v>
      </c>
      <c r="AX163" s="415">
        <v>0</v>
      </c>
      <c r="AY163" s="415">
        <v>0</v>
      </c>
      <c r="AZ163" s="415">
        <v>0</v>
      </c>
      <c r="BA163" s="415">
        <v>0</v>
      </c>
      <c r="BB163" s="415">
        <v>0</v>
      </c>
      <c r="BC163" s="415">
        <v>0</v>
      </c>
      <c r="BD163" s="415">
        <v>0</v>
      </c>
      <c r="BE163" s="415">
        <v>0</v>
      </c>
      <c r="BF163" s="415">
        <v>0</v>
      </c>
      <c r="BG163" s="415">
        <v>0</v>
      </c>
      <c r="BH163" s="415">
        <v>0</v>
      </c>
      <c r="BI163" s="415">
        <v>0</v>
      </c>
      <c r="BJ163" s="415">
        <v>0</v>
      </c>
      <c r="BK163" s="415">
        <v>0</v>
      </c>
      <c r="BL163" s="415">
        <v>711203</v>
      </c>
      <c r="BM163" s="415">
        <v>-138558</v>
      </c>
      <c r="BN163" t="s">
        <v>684</v>
      </c>
      <c r="BO163" t="s">
        <v>1048</v>
      </c>
      <c r="BP163" t="s">
        <v>1049</v>
      </c>
      <c r="BQ163" s="84" t="s">
        <v>1029</v>
      </c>
    </row>
    <row r="164" spans="1:69" x14ac:dyDescent="0.25">
      <c r="A164" t="s">
        <v>1026</v>
      </c>
      <c r="B164" s="82" t="s">
        <v>687</v>
      </c>
      <c r="C164" s="85" t="s">
        <v>686</v>
      </c>
      <c r="D164" s="415">
        <v>16182104</v>
      </c>
      <c r="E164" s="415">
        <v>0</v>
      </c>
      <c r="F164" s="415">
        <v>16182104</v>
      </c>
      <c r="G164" s="415">
        <v>0</v>
      </c>
      <c r="H164" s="415">
        <v>0</v>
      </c>
      <c r="I164" s="415">
        <v>0</v>
      </c>
      <c r="J164" s="415">
        <v>22519</v>
      </c>
      <c r="K164" s="415">
        <v>0</v>
      </c>
      <c r="L164" s="415">
        <v>22519</v>
      </c>
      <c r="M164" s="415">
        <v>0</v>
      </c>
      <c r="N164" s="415">
        <v>0</v>
      </c>
      <c r="O164" s="415">
        <v>0</v>
      </c>
      <c r="P164" s="415">
        <v>-34788</v>
      </c>
      <c r="Q164" s="415">
        <v>0</v>
      </c>
      <c r="R164" s="415">
        <v>-34788</v>
      </c>
      <c r="S164" s="415">
        <v>157681</v>
      </c>
      <c r="T164" s="415">
        <v>0</v>
      </c>
      <c r="U164" s="415">
        <v>157681</v>
      </c>
      <c r="V164" s="415">
        <v>0</v>
      </c>
      <c r="W164" s="415">
        <v>0</v>
      </c>
      <c r="X164" s="415">
        <v>0</v>
      </c>
      <c r="Y164" s="415">
        <v>920574</v>
      </c>
      <c r="Z164" s="415">
        <v>0</v>
      </c>
      <c r="AA164" s="415">
        <v>920574</v>
      </c>
      <c r="AB164" s="415">
        <v>2067200</v>
      </c>
      <c r="AC164" s="415">
        <v>0</v>
      </c>
      <c r="AD164" s="415">
        <v>2067200</v>
      </c>
      <c r="AE164" s="415">
        <v>19292771</v>
      </c>
      <c r="AF164" s="415">
        <v>0</v>
      </c>
      <c r="AG164" s="415">
        <v>19292771</v>
      </c>
      <c r="AH164" s="415">
        <v>0</v>
      </c>
      <c r="AI164" s="415">
        <v>0</v>
      </c>
      <c r="AJ164" s="415">
        <v>0</v>
      </c>
      <c r="AK164" s="415">
        <v>0</v>
      </c>
      <c r="AL164" s="415">
        <v>0</v>
      </c>
      <c r="AM164" s="415">
        <v>0</v>
      </c>
      <c r="AN164" s="415">
        <v>0</v>
      </c>
      <c r="AO164" s="415">
        <v>0</v>
      </c>
      <c r="AP164" s="415">
        <v>0</v>
      </c>
      <c r="AQ164" s="415">
        <v>0</v>
      </c>
      <c r="AR164" s="415">
        <v>0</v>
      </c>
      <c r="AS164" s="415">
        <v>0</v>
      </c>
      <c r="AT164" s="415">
        <v>0</v>
      </c>
      <c r="AU164" s="415">
        <v>0</v>
      </c>
      <c r="AV164" s="415">
        <v>0</v>
      </c>
      <c r="AW164" s="415">
        <v>0</v>
      </c>
      <c r="AX164" s="415">
        <v>0</v>
      </c>
      <c r="AY164" s="415">
        <v>0</v>
      </c>
      <c r="AZ164" s="415">
        <v>0</v>
      </c>
      <c r="BA164" s="415">
        <v>0</v>
      </c>
      <c r="BB164" s="415">
        <v>0</v>
      </c>
      <c r="BC164" s="415">
        <v>0</v>
      </c>
      <c r="BD164" s="415">
        <v>0</v>
      </c>
      <c r="BE164" s="415">
        <v>0</v>
      </c>
      <c r="BF164" s="415">
        <v>0</v>
      </c>
      <c r="BG164" s="415">
        <v>0</v>
      </c>
      <c r="BH164" s="415">
        <v>0</v>
      </c>
      <c r="BI164" s="415">
        <v>0</v>
      </c>
      <c r="BJ164" s="415">
        <v>0</v>
      </c>
      <c r="BK164" s="415">
        <v>0</v>
      </c>
      <c r="BL164" s="415">
        <v>0</v>
      </c>
      <c r="BM164" s="415">
        <v>0</v>
      </c>
      <c r="BN164" t="s">
        <v>686</v>
      </c>
      <c r="BO164" t="s">
        <v>1067</v>
      </c>
      <c r="BP164" t="s">
        <v>1068</v>
      </c>
      <c r="BQ164" s="84" t="s">
        <v>1029</v>
      </c>
    </row>
    <row r="165" spans="1:69" x14ac:dyDescent="0.25">
      <c r="A165" t="s">
        <v>1026</v>
      </c>
      <c r="B165" s="82" t="s">
        <v>689</v>
      </c>
      <c r="C165" s="85" t="s">
        <v>688</v>
      </c>
      <c r="D165" s="415">
        <v>355814010</v>
      </c>
      <c r="E165" s="415">
        <v>12670725</v>
      </c>
      <c r="F165" s="415">
        <v>368484735</v>
      </c>
      <c r="G165" s="415">
        <v>0</v>
      </c>
      <c r="H165" s="415">
        <v>0</v>
      </c>
      <c r="I165" s="415">
        <v>0</v>
      </c>
      <c r="J165" s="415">
        <v>-9975986.6241816841</v>
      </c>
      <c r="K165" s="415">
        <v>-355327.37581831653</v>
      </c>
      <c r="L165" s="415">
        <v>-10331314</v>
      </c>
      <c r="M165" s="415">
        <v>0</v>
      </c>
      <c r="N165" s="415">
        <v>0</v>
      </c>
      <c r="O165" s="415">
        <v>0</v>
      </c>
      <c r="P165" s="415">
        <v>-9536286.9649540205</v>
      </c>
      <c r="Q165" s="415">
        <v>-339666.03504598065</v>
      </c>
      <c r="R165" s="415">
        <v>-9875953.0000000019</v>
      </c>
      <c r="S165" s="415">
        <v>3467232</v>
      </c>
      <c r="T165" s="415">
        <v>195041</v>
      </c>
      <c r="U165" s="415">
        <v>3662273</v>
      </c>
      <c r="V165" s="415">
        <v>5313031</v>
      </c>
      <c r="W165" s="415">
        <v>315616</v>
      </c>
      <c r="X165" s="415">
        <v>5628647</v>
      </c>
      <c r="Y165" s="415">
        <v>5527364</v>
      </c>
      <c r="Z165" s="415">
        <v>60208</v>
      </c>
      <c r="AA165" s="415">
        <v>5587572</v>
      </c>
      <c r="AB165" s="415">
        <v>-26289073</v>
      </c>
      <c r="AC165" s="415">
        <v>-936367</v>
      </c>
      <c r="AD165" s="415">
        <v>-27225440</v>
      </c>
      <c r="AE165" s="415">
        <v>334296277.03504598</v>
      </c>
      <c r="AF165" s="415">
        <v>11965556.964954019</v>
      </c>
      <c r="AG165" s="415">
        <v>346261834</v>
      </c>
      <c r="AH165" s="415">
        <v>11965556.964954019</v>
      </c>
      <c r="AI165" s="415">
        <v>11965556.964954019</v>
      </c>
      <c r="AJ165" s="415">
        <v>0</v>
      </c>
      <c r="AK165" s="415">
        <v>0</v>
      </c>
      <c r="AL165" s="415">
        <v>0</v>
      </c>
      <c r="AM165" s="415">
        <v>0</v>
      </c>
      <c r="AN165" s="415">
        <v>0</v>
      </c>
      <c r="AO165" s="415">
        <v>0</v>
      </c>
      <c r="AP165" s="415">
        <v>-30969</v>
      </c>
      <c r="AQ165" s="415">
        <v>-30969</v>
      </c>
      <c r="AR165" s="415">
        <v>12382983</v>
      </c>
      <c r="AS165" s="415">
        <v>12382983</v>
      </c>
      <c r="AT165" s="415">
        <v>547788</v>
      </c>
      <c r="AU165" s="415">
        <v>0</v>
      </c>
      <c r="AV165" s="415">
        <v>1164704</v>
      </c>
      <c r="AW165" s="415">
        <v>1164704</v>
      </c>
      <c r="AX165" s="415">
        <v>0</v>
      </c>
      <c r="AY165" s="415">
        <v>0</v>
      </c>
      <c r="AZ165" s="415">
        <v>0</v>
      </c>
      <c r="BA165" s="415">
        <v>0</v>
      </c>
      <c r="BB165" s="415">
        <v>0</v>
      </c>
      <c r="BC165" s="415">
        <v>0</v>
      </c>
      <c r="BD165" s="415">
        <v>0</v>
      </c>
      <c r="BE165" s="415">
        <v>0</v>
      </c>
      <c r="BF165" s="415">
        <v>0</v>
      </c>
      <c r="BG165" s="415">
        <v>0</v>
      </c>
      <c r="BH165" s="415">
        <v>0</v>
      </c>
      <c r="BI165" s="415">
        <v>0</v>
      </c>
      <c r="BJ165" s="415">
        <v>0</v>
      </c>
      <c r="BK165" s="415">
        <v>0</v>
      </c>
      <c r="BL165" s="415">
        <v>29248388</v>
      </c>
      <c r="BM165" s="415">
        <v>-15748310</v>
      </c>
      <c r="BN165" t="s">
        <v>688</v>
      </c>
      <c r="BO165" t="s">
        <v>1045</v>
      </c>
      <c r="BP165" t="s">
        <v>1060</v>
      </c>
      <c r="BQ165" s="84" t="s">
        <v>1047</v>
      </c>
    </row>
    <row r="166" spans="1:69" x14ac:dyDescent="0.25">
      <c r="A166" t="s">
        <v>1026</v>
      </c>
      <c r="B166" s="82" t="s">
        <v>691</v>
      </c>
      <c r="C166" s="85" t="s">
        <v>690</v>
      </c>
      <c r="D166" s="415">
        <v>29345850</v>
      </c>
      <c r="E166" s="415">
        <v>0</v>
      </c>
      <c r="F166" s="415">
        <v>29345850</v>
      </c>
      <c r="G166" s="415">
        <v>-253</v>
      </c>
      <c r="H166" s="415">
        <v>0</v>
      </c>
      <c r="I166" s="415">
        <v>-253</v>
      </c>
      <c r="J166" s="415">
        <v>-315743</v>
      </c>
      <c r="K166" s="415">
        <v>0</v>
      </c>
      <c r="L166" s="415">
        <v>-315743</v>
      </c>
      <c r="M166" s="415">
        <v>0</v>
      </c>
      <c r="N166" s="415">
        <v>0</v>
      </c>
      <c r="O166" s="415">
        <v>0</v>
      </c>
      <c r="P166" s="415">
        <v>-653991</v>
      </c>
      <c r="Q166" s="415">
        <v>0</v>
      </c>
      <c r="R166" s="415">
        <v>-653991</v>
      </c>
      <c r="S166" s="415">
        <v>59349</v>
      </c>
      <c r="T166" s="415">
        <v>0</v>
      </c>
      <c r="U166" s="415">
        <v>59349</v>
      </c>
      <c r="V166" s="415">
        <v>76640</v>
      </c>
      <c r="W166" s="415">
        <v>0</v>
      </c>
      <c r="X166" s="415">
        <v>76640</v>
      </c>
      <c r="Y166" s="415">
        <v>-2410671</v>
      </c>
      <c r="Z166" s="415">
        <v>0</v>
      </c>
      <c r="AA166" s="415">
        <v>-2410671</v>
      </c>
      <c r="AB166" s="415">
        <v>2488396</v>
      </c>
      <c r="AC166" s="415">
        <v>0</v>
      </c>
      <c r="AD166" s="415">
        <v>2488396</v>
      </c>
      <c r="AE166" s="415">
        <v>28905320</v>
      </c>
      <c r="AF166" s="415">
        <v>0</v>
      </c>
      <c r="AG166" s="415">
        <v>28905320</v>
      </c>
      <c r="AH166" s="415">
        <v>0</v>
      </c>
      <c r="AI166" s="415">
        <v>0</v>
      </c>
      <c r="AJ166" s="415">
        <v>68249</v>
      </c>
      <c r="AK166" s="415">
        <v>0</v>
      </c>
      <c r="AL166" s="415">
        <v>68249</v>
      </c>
      <c r="AM166" s="415">
        <v>0</v>
      </c>
      <c r="AN166" s="415">
        <v>0</v>
      </c>
      <c r="AO166" s="415">
        <v>0</v>
      </c>
      <c r="AP166" s="415">
        <v>0</v>
      </c>
      <c r="AQ166" s="415">
        <v>0</v>
      </c>
      <c r="AR166" s="415">
        <v>0</v>
      </c>
      <c r="AS166" s="415">
        <v>0</v>
      </c>
      <c r="AT166" s="415">
        <v>0</v>
      </c>
      <c r="AU166" s="415">
        <v>0</v>
      </c>
      <c r="AV166" s="415">
        <v>0</v>
      </c>
      <c r="AW166" s="415">
        <v>0</v>
      </c>
      <c r="AX166" s="415">
        <v>0</v>
      </c>
      <c r="AY166" s="415">
        <v>0</v>
      </c>
      <c r="AZ166" s="415">
        <v>0</v>
      </c>
      <c r="BA166" s="415">
        <v>0</v>
      </c>
      <c r="BB166" s="415">
        <v>0</v>
      </c>
      <c r="BC166" s="415">
        <v>0</v>
      </c>
      <c r="BD166" s="415">
        <v>0</v>
      </c>
      <c r="BE166" s="415">
        <v>0</v>
      </c>
      <c r="BF166" s="415">
        <v>0</v>
      </c>
      <c r="BG166" s="415">
        <v>0</v>
      </c>
      <c r="BH166" s="415">
        <v>0</v>
      </c>
      <c r="BI166" s="415">
        <v>0</v>
      </c>
      <c r="BJ166" s="415">
        <v>0</v>
      </c>
      <c r="BK166" s="415">
        <v>0</v>
      </c>
      <c r="BL166" s="415">
        <v>945248</v>
      </c>
      <c r="BM166" s="415">
        <v>-201084</v>
      </c>
      <c r="BN166" t="s">
        <v>690</v>
      </c>
      <c r="BO166" t="s">
        <v>1033</v>
      </c>
      <c r="BP166" t="s">
        <v>1034</v>
      </c>
      <c r="BQ166" s="84" t="s">
        <v>1029</v>
      </c>
    </row>
    <row r="167" spans="1:69" x14ac:dyDescent="0.25">
      <c r="A167" t="s">
        <v>1026</v>
      </c>
      <c r="B167" s="82" t="s">
        <v>693</v>
      </c>
      <c r="C167" s="85" t="s">
        <v>692</v>
      </c>
      <c r="D167" s="415">
        <v>95621228</v>
      </c>
      <c r="E167" s="415">
        <v>0</v>
      </c>
      <c r="F167" s="415">
        <v>95621228</v>
      </c>
      <c r="G167" s="415">
        <v>0</v>
      </c>
      <c r="H167" s="415">
        <v>0</v>
      </c>
      <c r="I167" s="415">
        <v>0</v>
      </c>
      <c r="J167" s="415">
        <v>-678907</v>
      </c>
      <c r="K167" s="415">
        <v>0</v>
      </c>
      <c r="L167" s="415">
        <v>-678907</v>
      </c>
      <c r="M167" s="415">
        <v>0</v>
      </c>
      <c r="N167" s="415">
        <v>0</v>
      </c>
      <c r="O167" s="415">
        <v>0</v>
      </c>
      <c r="P167" s="415">
        <v>-915296</v>
      </c>
      <c r="Q167" s="415">
        <v>0</v>
      </c>
      <c r="R167" s="415">
        <v>-915296</v>
      </c>
      <c r="S167" s="415">
        <v>1524625</v>
      </c>
      <c r="T167" s="415">
        <v>0</v>
      </c>
      <c r="U167" s="415">
        <v>1524625</v>
      </c>
      <c r="V167" s="415">
        <v>0</v>
      </c>
      <c r="W167" s="415">
        <v>0</v>
      </c>
      <c r="X167" s="415">
        <v>0</v>
      </c>
      <c r="Y167" s="415">
        <v>-264860</v>
      </c>
      <c r="Z167" s="415">
        <v>0</v>
      </c>
      <c r="AA167" s="415">
        <v>-264860</v>
      </c>
      <c r="AB167" s="415">
        <v>0</v>
      </c>
      <c r="AC167" s="415">
        <v>0</v>
      </c>
      <c r="AD167" s="415">
        <v>0</v>
      </c>
      <c r="AE167" s="415">
        <v>95965697</v>
      </c>
      <c r="AF167" s="415">
        <v>0</v>
      </c>
      <c r="AG167" s="415">
        <v>95965697</v>
      </c>
      <c r="AH167" s="415">
        <v>0</v>
      </c>
      <c r="AI167" s="415">
        <v>0</v>
      </c>
      <c r="AJ167" s="415">
        <v>238477</v>
      </c>
      <c r="AK167" s="415">
        <v>0</v>
      </c>
      <c r="AL167" s="415">
        <v>238477</v>
      </c>
      <c r="AM167" s="415">
        <v>0</v>
      </c>
      <c r="AN167" s="415">
        <v>0</v>
      </c>
      <c r="AO167" s="415">
        <v>0</v>
      </c>
      <c r="AP167" s="415">
        <v>0</v>
      </c>
      <c r="AQ167" s="415">
        <v>0</v>
      </c>
      <c r="AR167" s="415">
        <v>11474</v>
      </c>
      <c r="AS167" s="415">
        <v>11474</v>
      </c>
      <c r="AT167" s="415">
        <v>0</v>
      </c>
      <c r="AU167" s="415">
        <v>0</v>
      </c>
      <c r="AV167" s="415">
        <v>0</v>
      </c>
      <c r="AW167" s="415">
        <v>0</v>
      </c>
      <c r="AX167" s="415">
        <v>0</v>
      </c>
      <c r="AY167" s="415">
        <v>0</v>
      </c>
      <c r="AZ167" s="415">
        <v>0</v>
      </c>
      <c r="BA167" s="415">
        <v>0</v>
      </c>
      <c r="BB167" s="415">
        <v>0</v>
      </c>
      <c r="BC167" s="415">
        <v>0</v>
      </c>
      <c r="BD167" s="415">
        <v>0</v>
      </c>
      <c r="BE167" s="415">
        <v>0</v>
      </c>
      <c r="BF167" s="415">
        <v>0</v>
      </c>
      <c r="BG167" s="415">
        <v>0</v>
      </c>
      <c r="BH167" s="415">
        <v>0</v>
      </c>
      <c r="BI167" s="415">
        <v>0</v>
      </c>
      <c r="BJ167" s="415">
        <v>0</v>
      </c>
      <c r="BK167" s="415">
        <v>0</v>
      </c>
      <c r="BL167" s="415">
        <v>7369700</v>
      </c>
      <c r="BM167" s="415">
        <v>-1665294</v>
      </c>
      <c r="BN167" t="s">
        <v>692</v>
      </c>
      <c r="BO167" t="s">
        <v>1054</v>
      </c>
      <c r="BP167" t="s">
        <v>1036</v>
      </c>
      <c r="BQ167" s="84" t="s">
        <v>1054</v>
      </c>
    </row>
    <row r="168" spans="1:69" x14ac:dyDescent="0.25">
      <c r="A168" t="s">
        <v>1026</v>
      </c>
      <c r="B168" s="82" t="s">
        <v>695</v>
      </c>
      <c r="C168" s="85" t="s">
        <v>694</v>
      </c>
      <c r="D168" s="415">
        <v>14850049</v>
      </c>
      <c r="E168" s="415">
        <v>0</v>
      </c>
      <c r="F168" s="415">
        <v>14850049</v>
      </c>
      <c r="G168" s="415">
        <v>0</v>
      </c>
      <c r="H168" s="415">
        <v>0</v>
      </c>
      <c r="I168" s="415">
        <v>0</v>
      </c>
      <c r="J168" s="415">
        <v>-49122</v>
      </c>
      <c r="K168" s="415">
        <v>0</v>
      </c>
      <c r="L168" s="415">
        <v>-49122</v>
      </c>
      <c r="M168" s="415">
        <v>0</v>
      </c>
      <c r="N168" s="415">
        <v>0</v>
      </c>
      <c r="O168" s="415">
        <v>0</v>
      </c>
      <c r="P168" s="415">
        <v>-57555</v>
      </c>
      <c r="Q168" s="415">
        <v>0</v>
      </c>
      <c r="R168" s="415">
        <v>-57555</v>
      </c>
      <c r="S168" s="415">
        <v>61751</v>
      </c>
      <c r="T168" s="415">
        <v>0</v>
      </c>
      <c r="U168" s="415">
        <v>61751</v>
      </c>
      <c r="V168" s="415">
        <v>336563</v>
      </c>
      <c r="W168" s="415">
        <v>0</v>
      </c>
      <c r="X168" s="415">
        <v>336563</v>
      </c>
      <c r="Y168" s="415">
        <v>-45872</v>
      </c>
      <c r="Z168" s="415">
        <v>0</v>
      </c>
      <c r="AA168" s="415">
        <v>-45872</v>
      </c>
      <c r="AB168" s="415">
        <v>-399435</v>
      </c>
      <c r="AC168" s="415">
        <v>0</v>
      </c>
      <c r="AD168" s="415">
        <v>-399435</v>
      </c>
      <c r="AE168" s="415">
        <v>14745501</v>
      </c>
      <c r="AF168" s="415">
        <v>0</v>
      </c>
      <c r="AG168" s="415">
        <v>14745501</v>
      </c>
      <c r="AH168" s="415">
        <v>0</v>
      </c>
      <c r="AI168" s="415">
        <v>0</v>
      </c>
      <c r="AJ168" s="415">
        <v>135859</v>
      </c>
      <c r="AK168" s="415">
        <v>0</v>
      </c>
      <c r="AL168" s="415">
        <v>135859</v>
      </c>
      <c r="AM168" s="415">
        <v>0</v>
      </c>
      <c r="AN168" s="415">
        <v>0</v>
      </c>
      <c r="AO168" s="415">
        <v>0</v>
      </c>
      <c r="AP168" s="415">
        <v>0</v>
      </c>
      <c r="AQ168" s="415">
        <v>0</v>
      </c>
      <c r="AR168" s="415">
        <v>0</v>
      </c>
      <c r="AS168" s="415">
        <v>0</v>
      </c>
      <c r="AT168" s="415">
        <v>0</v>
      </c>
      <c r="AU168" s="415">
        <v>0</v>
      </c>
      <c r="AV168" s="415">
        <v>0</v>
      </c>
      <c r="AW168" s="415">
        <v>0</v>
      </c>
      <c r="AX168" s="415">
        <v>0</v>
      </c>
      <c r="AY168" s="415">
        <v>0</v>
      </c>
      <c r="AZ168" s="415">
        <v>0</v>
      </c>
      <c r="BA168" s="415">
        <v>0</v>
      </c>
      <c r="BB168" s="415">
        <v>0</v>
      </c>
      <c r="BC168" s="415">
        <v>0</v>
      </c>
      <c r="BD168" s="415">
        <v>0</v>
      </c>
      <c r="BE168" s="415">
        <v>0</v>
      </c>
      <c r="BF168" s="415">
        <v>0</v>
      </c>
      <c r="BG168" s="415">
        <v>0</v>
      </c>
      <c r="BH168" s="415">
        <v>0</v>
      </c>
      <c r="BI168" s="415">
        <v>0</v>
      </c>
      <c r="BJ168" s="415">
        <v>0</v>
      </c>
      <c r="BK168" s="415">
        <v>0</v>
      </c>
      <c r="BL168" s="415">
        <v>473276</v>
      </c>
      <c r="BM168" s="415">
        <v>-316601</v>
      </c>
      <c r="BN168" t="s">
        <v>694</v>
      </c>
      <c r="BO168" t="s">
        <v>1057</v>
      </c>
      <c r="BP168" t="s">
        <v>1058</v>
      </c>
      <c r="BQ168" s="84" t="s">
        <v>1029</v>
      </c>
    </row>
    <row r="169" spans="1:69" x14ac:dyDescent="0.25">
      <c r="A169" t="s">
        <v>1026</v>
      </c>
      <c r="B169" s="82" t="s">
        <v>697</v>
      </c>
      <c r="C169" s="85" t="s">
        <v>696</v>
      </c>
      <c r="D169" s="415">
        <v>35275768</v>
      </c>
      <c r="E169" s="415">
        <v>0</v>
      </c>
      <c r="F169" s="415">
        <v>35275768</v>
      </c>
      <c r="G169" s="415">
        <v>0</v>
      </c>
      <c r="H169" s="415">
        <v>0</v>
      </c>
      <c r="I169" s="415">
        <v>0</v>
      </c>
      <c r="J169" s="415">
        <v>-195428</v>
      </c>
      <c r="K169" s="415">
        <v>0</v>
      </c>
      <c r="L169" s="415">
        <v>-195428</v>
      </c>
      <c r="M169" s="415">
        <v>0</v>
      </c>
      <c r="N169" s="415">
        <v>0</v>
      </c>
      <c r="O169" s="415">
        <v>0</v>
      </c>
      <c r="P169" s="415">
        <v>-218522.21</v>
      </c>
      <c r="Q169" s="415">
        <v>0</v>
      </c>
      <c r="R169" s="415">
        <v>-218522.21</v>
      </c>
      <c r="S169" s="415">
        <v>372380</v>
      </c>
      <c r="T169" s="415">
        <v>0</v>
      </c>
      <c r="U169" s="415">
        <v>372380</v>
      </c>
      <c r="V169" s="415">
        <v>0</v>
      </c>
      <c r="W169" s="415">
        <v>0</v>
      </c>
      <c r="X169" s="415">
        <v>0</v>
      </c>
      <c r="Y169" s="415">
        <v>-337852</v>
      </c>
      <c r="Z169" s="415">
        <v>0</v>
      </c>
      <c r="AA169" s="415">
        <v>-337852</v>
      </c>
      <c r="AB169" s="415">
        <v>-59091</v>
      </c>
      <c r="AC169" s="415">
        <v>0</v>
      </c>
      <c r="AD169" s="415">
        <v>-59091</v>
      </c>
      <c r="AE169" s="415">
        <v>35032682.789999999</v>
      </c>
      <c r="AF169" s="415">
        <v>0</v>
      </c>
      <c r="AG169" s="415">
        <v>35032682.789999999</v>
      </c>
      <c r="AH169" s="415">
        <v>0</v>
      </c>
      <c r="AI169" s="415">
        <v>0</v>
      </c>
      <c r="AJ169" s="415">
        <v>36512</v>
      </c>
      <c r="AK169" s="415">
        <v>0</v>
      </c>
      <c r="AL169" s="415">
        <v>36512</v>
      </c>
      <c r="AM169" s="415">
        <v>0</v>
      </c>
      <c r="AN169" s="415">
        <v>0</v>
      </c>
      <c r="AO169" s="415">
        <v>0</v>
      </c>
      <c r="AP169" s="415">
        <v>0</v>
      </c>
      <c r="AQ169" s="415">
        <v>0</v>
      </c>
      <c r="AR169" s="415">
        <v>0</v>
      </c>
      <c r="AS169" s="415">
        <v>0</v>
      </c>
      <c r="AT169" s="415">
        <v>0</v>
      </c>
      <c r="AU169" s="415">
        <v>0</v>
      </c>
      <c r="AV169" s="415">
        <v>0</v>
      </c>
      <c r="AW169" s="415">
        <v>0</v>
      </c>
      <c r="AX169" s="415">
        <v>0</v>
      </c>
      <c r="AY169" s="415">
        <v>0</v>
      </c>
      <c r="AZ169" s="415">
        <v>0</v>
      </c>
      <c r="BA169" s="415">
        <v>0</v>
      </c>
      <c r="BB169" s="415">
        <v>0</v>
      </c>
      <c r="BC169" s="415">
        <v>0</v>
      </c>
      <c r="BD169" s="415">
        <v>0</v>
      </c>
      <c r="BE169" s="415">
        <v>0</v>
      </c>
      <c r="BF169" s="415">
        <v>0</v>
      </c>
      <c r="BG169" s="415">
        <v>0</v>
      </c>
      <c r="BH169" s="415">
        <v>0</v>
      </c>
      <c r="BI169" s="415">
        <v>0</v>
      </c>
      <c r="BJ169" s="415">
        <v>0</v>
      </c>
      <c r="BK169" s="415">
        <v>0</v>
      </c>
      <c r="BL169" s="415">
        <v>886670</v>
      </c>
      <c r="BM169" s="415">
        <v>-741402</v>
      </c>
      <c r="BN169" t="s">
        <v>696</v>
      </c>
      <c r="BO169" t="s">
        <v>1092</v>
      </c>
      <c r="BP169" t="s">
        <v>1085</v>
      </c>
      <c r="BQ169" s="84" t="s">
        <v>1029</v>
      </c>
    </row>
    <row r="170" spans="1:69" x14ac:dyDescent="0.25">
      <c r="A170" t="s">
        <v>1026</v>
      </c>
      <c r="B170" s="82" t="s">
        <v>699</v>
      </c>
      <c r="C170" s="85" t="s">
        <v>698</v>
      </c>
      <c r="D170" s="415">
        <v>88590466</v>
      </c>
      <c r="E170" s="415">
        <v>0</v>
      </c>
      <c r="F170" s="415">
        <v>88590466</v>
      </c>
      <c r="G170" s="415">
        <v>0</v>
      </c>
      <c r="H170" s="415">
        <v>0</v>
      </c>
      <c r="I170" s="415">
        <v>0</v>
      </c>
      <c r="J170" s="415">
        <v>-507514</v>
      </c>
      <c r="K170" s="415">
        <v>0</v>
      </c>
      <c r="L170" s="415">
        <v>-507514</v>
      </c>
      <c r="M170" s="415">
        <v>0</v>
      </c>
      <c r="N170" s="415">
        <v>0</v>
      </c>
      <c r="O170" s="415">
        <v>0</v>
      </c>
      <c r="P170" s="415">
        <v>-238478</v>
      </c>
      <c r="Q170" s="415">
        <v>0</v>
      </c>
      <c r="R170" s="415">
        <v>-238478</v>
      </c>
      <c r="S170" s="415">
        <v>736486</v>
      </c>
      <c r="T170" s="415">
        <v>0</v>
      </c>
      <c r="U170" s="415">
        <v>736486</v>
      </c>
      <c r="V170" s="415">
        <v>857580</v>
      </c>
      <c r="W170" s="415">
        <v>0</v>
      </c>
      <c r="X170" s="415">
        <v>857580</v>
      </c>
      <c r="Y170" s="415">
        <v>-1503787</v>
      </c>
      <c r="Z170" s="415">
        <v>0</v>
      </c>
      <c r="AA170" s="415">
        <v>-1503787</v>
      </c>
      <c r="AB170" s="415">
        <v>-3007575</v>
      </c>
      <c r="AC170" s="415">
        <v>0</v>
      </c>
      <c r="AD170" s="415">
        <v>-3007575</v>
      </c>
      <c r="AE170" s="415">
        <v>85434692</v>
      </c>
      <c r="AF170" s="415">
        <v>0</v>
      </c>
      <c r="AG170" s="415">
        <v>85434692</v>
      </c>
      <c r="AH170" s="415">
        <v>0</v>
      </c>
      <c r="AI170" s="415">
        <v>0</v>
      </c>
      <c r="AJ170" s="415">
        <v>0</v>
      </c>
      <c r="AK170" s="415">
        <v>0</v>
      </c>
      <c r="AL170" s="415">
        <v>0</v>
      </c>
      <c r="AM170" s="415">
        <v>0</v>
      </c>
      <c r="AN170" s="415">
        <v>0</v>
      </c>
      <c r="AO170" s="415">
        <v>0</v>
      </c>
      <c r="AP170" s="415">
        <v>0</v>
      </c>
      <c r="AQ170" s="415">
        <v>0</v>
      </c>
      <c r="AR170" s="415">
        <v>0</v>
      </c>
      <c r="AS170" s="415">
        <v>0</v>
      </c>
      <c r="AT170" s="415">
        <v>0</v>
      </c>
      <c r="AU170" s="415">
        <v>0</v>
      </c>
      <c r="AV170" s="415">
        <v>0</v>
      </c>
      <c r="AW170" s="415">
        <v>0</v>
      </c>
      <c r="AX170" s="415">
        <v>0</v>
      </c>
      <c r="AY170" s="415">
        <v>0</v>
      </c>
      <c r="AZ170" s="415">
        <v>0</v>
      </c>
      <c r="BA170" s="415">
        <v>0</v>
      </c>
      <c r="BB170" s="415">
        <v>0</v>
      </c>
      <c r="BC170" s="415">
        <v>0</v>
      </c>
      <c r="BD170" s="415">
        <v>0</v>
      </c>
      <c r="BE170" s="415">
        <v>0</v>
      </c>
      <c r="BF170" s="415">
        <v>0</v>
      </c>
      <c r="BG170" s="415">
        <v>0</v>
      </c>
      <c r="BH170" s="415">
        <v>0</v>
      </c>
      <c r="BI170" s="415">
        <v>0</v>
      </c>
      <c r="BJ170" s="415">
        <v>0</v>
      </c>
      <c r="BK170" s="415">
        <v>0</v>
      </c>
      <c r="BL170" s="415">
        <v>3534366</v>
      </c>
      <c r="BM170" s="415">
        <v>-2200650</v>
      </c>
      <c r="BN170" t="s">
        <v>698</v>
      </c>
      <c r="BO170" t="s">
        <v>1042</v>
      </c>
      <c r="BP170" t="s">
        <v>1043</v>
      </c>
      <c r="BQ170" s="84" t="s">
        <v>1044</v>
      </c>
    </row>
    <row r="171" spans="1:69" x14ac:dyDescent="0.25">
      <c r="A171" t="s">
        <v>1026</v>
      </c>
      <c r="B171" s="82" t="s">
        <v>701</v>
      </c>
      <c r="C171" s="85" t="s">
        <v>700</v>
      </c>
      <c r="D171" s="415">
        <v>15720811</v>
      </c>
      <c r="E171" s="415">
        <v>0</v>
      </c>
      <c r="F171" s="415">
        <v>15720811</v>
      </c>
      <c r="G171" s="415">
        <v>0</v>
      </c>
      <c r="H171" s="415">
        <v>0</v>
      </c>
      <c r="I171" s="415">
        <v>0</v>
      </c>
      <c r="J171" s="415">
        <v>-25720</v>
      </c>
      <c r="K171" s="415">
        <v>0</v>
      </c>
      <c r="L171" s="415">
        <v>-25720</v>
      </c>
      <c r="M171" s="415">
        <v>10910</v>
      </c>
      <c r="N171" s="415">
        <v>0</v>
      </c>
      <c r="O171" s="415">
        <v>10910</v>
      </c>
      <c r="P171" s="415">
        <v>-182612</v>
      </c>
      <c r="Q171" s="415">
        <v>0</v>
      </c>
      <c r="R171" s="415">
        <v>-182612</v>
      </c>
      <c r="S171" s="415">
        <v>68480</v>
      </c>
      <c r="T171" s="415">
        <v>0</v>
      </c>
      <c r="U171" s="415">
        <v>68480</v>
      </c>
      <c r="V171" s="415">
        <v>132042</v>
      </c>
      <c r="W171" s="415">
        <v>0</v>
      </c>
      <c r="X171" s="415">
        <v>132042</v>
      </c>
      <c r="Y171" s="415">
        <v>781972</v>
      </c>
      <c r="Z171" s="415">
        <v>0</v>
      </c>
      <c r="AA171" s="415">
        <v>781972</v>
      </c>
      <c r="AB171" s="415">
        <v>-982494</v>
      </c>
      <c r="AC171" s="415">
        <v>0</v>
      </c>
      <c r="AD171" s="415">
        <v>-982494</v>
      </c>
      <c r="AE171" s="415">
        <v>15549109</v>
      </c>
      <c r="AF171" s="415">
        <v>0</v>
      </c>
      <c r="AG171" s="415">
        <v>15549109</v>
      </c>
      <c r="AH171" s="415">
        <v>0</v>
      </c>
      <c r="AI171" s="415">
        <v>0</v>
      </c>
      <c r="AJ171" s="415">
        <v>146814</v>
      </c>
      <c r="AK171" s="415">
        <v>0</v>
      </c>
      <c r="AL171" s="415">
        <v>146814</v>
      </c>
      <c r="AM171" s="415">
        <v>0</v>
      </c>
      <c r="AN171" s="415">
        <v>0</v>
      </c>
      <c r="AO171" s="415">
        <v>0</v>
      </c>
      <c r="AP171" s="415">
        <v>0</v>
      </c>
      <c r="AQ171" s="415">
        <v>0</v>
      </c>
      <c r="AR171" s="415">
        <v>0</v>
      </c>
      <c r="AS171" s="415">
        <v>0</v>
      </c>
      <c r="AT171" s="415">
        <v>0</v>
      </c>
      <c r="AU171" s="415">
        <v>0</v>
      </c>
      <c r="AV171" s="415">
        <v>0</v>
      </c>
      <c r="AW171" s="415">
        <v>0</v>
      </c>
      <c r="AX171" s="415">
        <v>0</v>
      </c>
      <c r="AY171" s="415">
        <v>0</v>
      </c>
      <c r="AZ171" s="415">
        <v>0</v>
      </c>
      <c r="BA171" s="415">
        <v>0</v>
      </c>
      <c r="BB171" s="415">
        <v>0</v>
      </c>
      <c r="BC171" s="415">
        <v>0</v>
      </c>
      <c r="BD171" s="415">
        <v>0</v>
      </c>
      <c r="BE171" s="415">
        <v>0</v>
      </c>
      <c r="BF171" s="415">
        <v>0</v>
      </c>
      <c r="BG171" s="415">
        <v>0</v>
      </c>
      <c r="BH171" s="415">
        <v>0</v>
      </c>
      <c r="BI171" s="415">
        <v>0</v>
      </c>
      <c r="BJ171" s="415">
        <v>0</v>
      </c>
      <c r="BK171" s="415">
        <v>0</v>
      </c>
      <c r="BL171" s="415">
        <v>561972</v>
      </c>
      <c r="BM171" s="415">
        <v>-238817</v>
      </c>
      <c r="BN171" t="s">
        <v>700</v>
      </c>
      <c r="BO171" t="s">
        <v>1084</v>
      </c>
      <c r="BP171" t="s">
        <v>1085</v>
      </c>
      <c r="BQ171" s="84" t="s">
        <v>1029</v>
      </c>
    </row>
    <row r="172" spans="1:69" x14ac:dyDescent="0.25">
      <c r="A172" t="s">
        <v>1026</v>
      </c>
      <c r="B172" s="82" t="s">
        <v>703</v>
      </c>
      <c r="C172" s="85" t="s">
        <v>702</v>
      </c>
      <c r="D172" s="415">
        <v>23827550</v>
      </c>
      <c r="E172" s="415">
        <v>0</v>
      </c>
      <c r="F172" s="415">
        <v>23827550</v>
      </c>
      <c r="G172" s="415">
        <v>0</v>
      </c>
      <c r="H172" s="415">
        <v>0</v>
      </c>
      <c r="I172" s="415">
        <v>0</v>
      </c>
      <c r="J172" s="415">
        <v>-68508</v>
      </c>
      <c r="K172" s="415">
        <v>0</v>
      </c>
      <c r="L172" s="415">
        <v>-68508</v>
      </c>
      <c r="M172" s="415">
        <v>-39402</v>
      </c>
      <c r="N172" s="415">
        <v>0</v>
      </c>
      <c r="O172" s="415">
        <v>-39402</v>
      </c>
      <c r="P172" s="415">
        <v>-222329</v>
      </c>
      <c r="Q172" s="415">
        <v>0</v>
      </c>
      <c r="R172" s="415">
        <v>-222329</v>
      </c>
      <c r="S172" s="415">
        <v>145274</v>
      </c>
      <c r="T172" s="415">
        <v>0</v>
      </c>
      <c r="U172" s="415">
        <v>145274</v>
      </c>
      <c r="V172" s="415">
        <v>0</v>
      </c>
      <c r="W172" s="415">
        <v>0</v>
      </c>
      <c r="X172" s="415">
        <v>0</v>
      </c>
      <c r="Y172" s="415">
        <v>27653</v>
      </c>
      <c r="Z172" s="415">
        <v>0</v>
      </c>
      <c r="AA172" s="415">
        <v>27653</v>
      </c>
      <c r="AB172" s="415">
        <v>-1480801</v>
      </c>
      <c r="AC172" s="415">
        <v>0</v>
      </c>
      <c r="AD172" s="415">
        <v>-1480801</v>
      </c>
      <c r="AE172" s="415">
        <v>22257945</v>
      </c>
      <c r="AF172" s="415">
        <v>0</v>
      </c>
      <c r="AG172" s="415">
        <v>22257945</v>
      </c>
      <c r="AH172" s="415">
        <v>0</v>
      </c>
      <c r="AI172" s="415">
        <v>0</v>
      </c>
      <c r="AJ172" s="415">
        <v>332877</v>
      </c>
      <c r="AK172" s="415">
        <v>0</v>
      </c>
      <c r="AL172" s="415">
        <v>332877</v>
      </c>
      <c r="AM172" s="415">
        <v>0</v>
      </c>
      <c r="AN172" s="415">
        <v>0</v>
      </c>
      <c r="AO172" s="415">
        <v>0</v>
      </c>
      <c r="AP172" s="415">
        <v>0</v>
      </c>
      <c r="AQ172" s="415">
        <v>0</v>
      </c>
      <c r="AR172" s="415">
        <v>0</v>
      </c>
      <c r="AS172" s="415">
        <v>0</v>
      </c>
      <c r="AT172" s="415">
        <v>0</v>
      </c>
      <c r="AU172" s="415">
        <v>0</v>
      </c>
      <c r="AV172" s="415">
        <v>0</v>
      </c>
      <c r="AW172" s="415">
        <v>0</v>
      </c>
      <c r="AX172" s="415">
        <v>0</v>
      </c>
      <c r="AY172" s="415">
        <v>0</v>
      </c>
      <c r="AZ172" s="415">
        <v>0</v>
      </c>
      <c r="BA172" s="415">
        <v>0</v>
      </c>
      <c r="BB172" s="415">
        <v>0</v>
      </c>
      <c r="BC172" s="415">
        <v>0</v>
      </c>
      <c r="BD172" s="415">
        <v>0</v>
      </c>
      <c r="BE172" s="415">
        <v>0</v>
      </c>
      <c r="BF172" s="415">
        <v>0</v>
      </c>
      <c r="BG172" s="415">
        <v>0</v>
      </c>
      <c r="BH172" s="415">
        <v>0</v>
      </c>
      <c r="BI172" s="415">
        <v>0</v>
      </c>
      <c r="BJ172" s="415">
        <v>0</v>
      </c>
      <c r="BK172" s="415">
        <v>0</v>
      </c>
      <c r="BL172" s="415">
        <v>517743</v>
      </c>
      <c r="BM172" s="415">
        <v>-290596</v>
      </c>
      <c r="BN172" t="s">
        <v>702</v>
      </c>
      <c r="BO172" t="s">
        <v>1040</v>
      </c>
      <c r="BP172" t="s">
        <v>1028</v>
      </c>
      <c r="BQ172" s="84" t="s">
        <v>1029</v>
      </c>
    </row>
    <row r="173" spans="1:69" x14ac:dyDescent="0.25">
      <c r="A173" t="s">
        <v>1026</v>
      </c>
      <c r="B173" s="82" t="s">
        <v>705</v>
      </c>
      <c r="C173" s="85" t="s">
        <v>704</v>
      </c>
      <c r="D173" s="415">
        <v>48966313</v>
      </c>
      <c r="E173" s="415">
        <v>0</v>
      </c>
      <c r="F173" s="415">
        <v>48966313</v>
      </c>
      <c r="G173" s="415">
        <v>0</v>
      </c>
      <c r="H173" s="415">
        <v>0</v>
      </c>
      <c r="I173" s="415">
        <v>0</v>
      </c>
      <c r="J173" s="415">
        <v>-250234</v>
      </c>
      <c r="K173" s="415">
        <v>0</v>
      </c>
      <c r="L173" s="415">
        <v>-250234</v>
      </c>
      <c r="M173" s="415">
        <v>0</v>
      </c>
      <c r="N173" s="415">
        <v>0</v>
      </c>
      <c r="O173" s="415">
        <v>0</v>
      </c>
      <c r="P173" s="415">
        <v>-18325</v>
      </c>
      <c r="Q173" s="415">
        <v>0</v>
      </c>
      <c r="R173" s="415">
        <v>-18325</v>
      </c>
      <c r="S173" s="415">
        <v>1164</v>
      </c>
      <c r="T173" s="415">
        <v>0</v>
      </c>
      <c r="U173" s="415">
        <v>1164</v>
      </c>
      <c r="V173" s="415">
        <v>2271423</v>
      </c>
      <c r="W173" s="415">
        <v>0</v>
      </c>
      <c r="X173" s="415">
        <v>2271423</v>
      </c>
      <c r="Y173" s="415">
        <v>25225</v>
      </c>
      <c r="Z173" s="415">
        <v>0</v>
      </c>
      <c r="AA173" s="415">
        <v>25225</v>
      </c>
      <c r="AB173" s="415">
        <v>-3476490</v>
      </c>
      <c r="AC173" s="415">
        <v>0</v>
      </c>
      <c r="AD173" s="415">
        <v>-3476490</v>
      </c>
      <c r="AE173" s="415">
        <v>47769310</v>
      </c>
      <c r="AF173" s="415">
        <v>0</v>
      </c>
      <c r="AG173" s="415">
        <v>47769310</v>
      </c>
      <c r="AH173" s="415">
        <v>0</v>
      </c>
      <c r="AI173" s="415">
        <v>0</v>
      </c>
      <c r="AJ173" s="415">
        <v>0</v>
      </c>
      <c r="AK173" s="415">
        <v>0</v>
      </c>
      <c r="AL173" s="415">
        <v>0</v>
      </c>
      <c r="AM173" s="415">
        <v>0</v>
      </c>
      <c r="AN173" s="415">
        <v>0</v>
      </c>
      <c r="AO173" s="415">
        <v>0</v>
      </c>
      <c r="AP173" s="415">
        <v>0</v>
      </c>
      <c r="AQ173" s="415">
        <v>0</v>
      </c>
      <c r="AR173" s="415">
        <v>0</v>
      </c>
      <c r="AS173" s="415">
        <v>0</v>
      </c>
      <c r="AT173" s="415">
        <v>0</v>
      </c>
      <c r="AU173" s="415">
        <v>0</v>
      </c>
      <c r="AV173" s="415">
        <v>0</v>
      </c>
      <c r="AW173" s="415">
        <v>0</v>
      </c>
      <c r="AX173" s="415">
        <v>0</v>
      </c>
      <c r="AY173" s="415">
        <v>0</v>
      </c>
      <c r="AZ173" s="415">
        <v>0</v>
      </c>
      <c r="BA173" s="415">
        <v>0</v>
      </c>
      <c r="BB173" s="415">
        <v>0</v>
      </c>
      <c r="BC173" s="415">
        <v>0</v>
      </c>
      <c r="BD173" s="415">
        <v>0</v>
      </c>
      <c r="BE173" s="415">
        <v>0</v>
      </c>
      <c r="BF173" s="415">
        <v>0</v>
      </c>
      <c r="BG173" s="415">
        <v>0</v>
      </c>
      <c r="BH173" s="415">
        <v>0</v>
      </c>
      <c r="BI173" s="415">
        <v>0</v>
      </c>
      <c r="BJ173" s="415">
        <v>0</v>
      </c>
      <c r="BK173" s="415">
        <v>0</v>
      </c>
      <c r="BL173" s="415">
        <v>4156310</v>
      </c>
      <c r="BM173" s="415">
        <v>-1860777</v>
      </c>
      <c r="BN173" t="s">
        <v>704</v>
      </c>
      <c r="BO173" t="s">
        <v>1027</v>
      </c>
      <c r="BP173" t="s">
        <v>1028</v>
      </c>
      <c r="BQ173" s="84" t="s">
        <v>1029</v>
      </c>
    </row>
    <row r="174" spans="1:69" x14ac:dyDescent="0.25">
      <c r="A174" t="s">
        <v>1026</v>
      </c>
      <c r="B174" s="82" t="s">
        <v>707</v>
      </c>
      <c r="C174" s="85" t="s">
        <v>706</v>
      </c>
      <c r="D174" s="415">
        <v>36781745</v>
      </c>
      <c r="E174" s="415">
        <v>2537126</v>
      </c>
      <c r="F174" s="415">
        <v>39318871</v>
      </c>
      <c r="G174" s="415">
        <v>0</v>
      </c>
      <c r="H174" s="415">
        <v>0</v>
      </c>
      <c r="I174" s="415">
        <v>0</v>
      </c>
      <c r="J174" s="415">
        <v>-120888</v>
      </c>
      <c r="K174" s="415">
        <v>-66220</v>
      </c>
      <c r="L174" s="415">
        <v>-187108</v>
      </c>
      <c r="M174" s="415">
        <v>0</v>
      </c>
      <c r="N174" s="415">
        <v>0</v>
      </c>
      <c r="O174" s="415">
        <v>0</v>
      </c>
      <c r="P174" s="415">
        <v>-1413371</v>
      </c>
      <c r="Q174" s="415">
        <v>-8899</v>
      </c>
      <c r="R174" s="415">
        <v>-1422270</v>
      </c>
      <c r="S174" s="415">
        <v>240284</v>
      </c>
      <c r="T174" s="415">
        <v>17176</v>
      </c>
      <c r="U174" s="415">
        <v>257460</v>
      </c>
      <c r="V174" s="415">
        <v>502764</v>
      </c>
      <c r="W174" s="415">
        <v>35938</v>
      </c>
      <c r="X174" s="415">
        <v>538702</v>
      </c>
      <c r="Y174" s="415">
        <v>673437</v>
      </c>
      <c r="Z174" s="415">
        <v>48138</v>
      </c>
      <c r="AA174" s="415">
        <v>721575</v>
      </c>
      <c r="AB174" s="415">
        <v>-1117597</v>
      </c>
      <c r="AC174" s="415">
        <v>-79887</v>
      </c>
      <c r="AD174" s="415">
        <v>-1197484</v>
      </c>
      <c r="AE174" s="415">
        <v>35667262</v>
      </c>
      <c r="AF174" s="415">
        <v>2549592</v>
      </c>
      <c r="AG174" s="415">
        <v>38216854</v>
      </c>
      <c r="AH174" s="415">
        <v>2549592</v>
      </c>
      <c r="AI174" s="415">
        <v>2549592</v>
      </c>
      <c r="AJ174" s="415">
        <v>130295</v>
      </c>
      <c r="AK174" s="415">
        <v>0</v>
      </c>
      <c r="AL174" s="415">
        <v>130295</v>
      </c>
      <c r="AM174" s="415">
        <v>0</v>
      </c>
      <c r="AN174" s="415">
        <v>0</v>
      </c>
      <c r="AO174" s="415">
        <v>0</v>
      </c>
      <c r="AP174" s="415">
        <v>-159816</v>
      </c>
      <c r="AQ174" s="415">
        <v>-159816</v>
      </c>
      <c r="AR174" s="415">
        <v>2930348</v>
      </c>
      <c r="AS174" s="415">
        <v>2930348</v>
      </c>
      <c r="AT174" s="415">
        <v>14048</v>
      </c>
      <c r="AU174" s="415">
        <v>0</v>
      </c>
      <c r="AV174" s="415">
        <v>0</v>
      </c>
      <c r="AW174" s="415">
        <v>0</v>
      </c>
      <c r="AX174" s="415">
        <v>0</v>
      </c>
      <c r="AY174" s="415">
        <v>171811</v>
      </c>
      <c r="AZ174" s="415">
        <v>171811</v>
      </c>
      <c r="BA174" s="415">
        <v>35986231</v>
      </c>
      <c r="BB174" s="415">
        <v>35986231</v>
      </c>
      <c r="BC174" s="415">
        <v>40528475</v>
      </c>
      <c r="BD174" s="415">
        <v>40528475</v>
      </c>
      <c r="BE174" s="415">
        <v>0</v>
      </c>
      <c r="BF174" s="415">
        <v>0</v>
      </c>
      <c r="BG174" s="415">
        <v>0</v>
      </c>
      <c r="BH174" s="415">
        <v>0</v>
      </c>
      <c r="BI174" s="415">
        <v>0</v>
      </c>
      <c r="BJ174" s="415">
        <v>171811</v>
      </c>
      <c r="BK174" s="415">
        <v>171811</v>
      </c>
      <c r="BL174" s="415">
        <v>10095398</v>
      </c>
      <c r="BM174" s="415">
        <v>-2419849</v>
      </c>
      <c r="BN174" t="s">
        <v>706</v>
      </c>
      <c r="BO174" t="s">
        <v>1054</v>
      </c>
      <c r="BP174" t="s">
        <v>1090</v>
      </c>
      <c r="BQ174" s="84" t="s">
        <v>1054</v>
      </c>
    </row>
    <row r="175" spans="1:69" x14ac:dyDescent="0.25">
      <c r="A175" t="s">
        <v>1026</v>
      </c>
      <c r="B175" s="82" t="s">
        <v>709</v>
      </c>
      <c r="C175" s="85" t="s">
        <v>1093</v>
      </c>
      <c r="D175" s="415">
        <v>178116199</v>
      </c>
      <c r="E175" s="415">
        <v>0</v>
      </c>
      <c r="F175" s="415">
        <v>178116199</v>
      </c>
      <c r="G175" s="415">
        <v>0</v>
      </c>
      <c r="H175" s="415">
        <v>0</v>
      </c>
      <c r="I175" s="415">
        <v>0</v>
      </c>
      <c r="J175" s="415">
        <v>-1400586</v>
      </c>
      <c r="K175" s="415">
        <v>0</v>
      </c>
      <c r="L175" s="415">
        <v>-1400586</v>
      </c>
      <c r="M175" s="415">
        <v>0</v>
      </c>
      <c r="N175" s="415">
        <v>0</v>
      </c>
      <c r="O175" s="415">
        <v>0</v>
      </c>
      <c r="P175" s="415">
        <v>-1090586</v>
      </c>
      <c r="Q175" s="415">
        <v>0</v>
      </c>
      <c r="R175" s="415">
        <v>-1090586</v>
      </c>
      <c r="S175" s="415">
        <v>1399156</v>
      </c>
      <c r="T175" s="415">
        <v>0</v>
      </c>
      <c r="U175" s="415">
        <v>1399156</v>
      </c>
      <c r="V175" s="415">
        <v>2720130</v>
      </c>
      <c r="W175" s="415">
        <v>0</v>
      </c>
      <c r="X175" s="415">
        <v>2720130</v>
      </c>
      <c r="Y175" s="415">
        <v>-1700064</v>
      </c>
      <c r="Z175" s="415">
        <v>0</v>
      </c>
      <c r="AA175" s="415">
        <v>-1700064</v>
      </c>
      <c r="AB175" s="415">
        <v>13887778</v>
      </c>
      <c r="AC175" s="415">
        <v>0</v>
      </c>
      <c r="AD175" s="415">
        <v>13887778</v>
      </c>
      <c r="AE175" s="415">
        <v>193332613</v>
      </c>
      <c r="AF175" s="415">
        <v>0</v>
      </c>
      <c r="AG175" s="415">
        <v>193332613</v>
      </c>
      <c r="AH175" s="415">
        <v>0</v>
      </c>
      <c r="AI175" s="415">
        <v>0</v>
      </c>
      <c r="AJ175" s="415">
        <v>285775</v>
      </c>
      <c r="AK175" s="415">
        <v>0</v>
      </c>
      <c r="AL175" s="415">
        <v>285775</v>
      </c>
      <c r="AM175" s="415">
        <v>0</v>
      </c>
      <c r="AN175" s="415">
        <v>0</v>
      </c>
      <c r="AO175" s="415">
        <v>0</v>
      </c>
      <c r="AP175" s="415">
        <v>0</v>
      </c>
      <c r="AQ175" s="415">
        <v>0</v>
      </c>
      <c r="AR175" s="415">
        <v>0</v>
      </c>
      <c r="AS175" s="415">
        <v>0</v>
      </c>
      <c r="AT175" s="415">
        <v>0</v>
      </c>
      <c r="AU175" s="415">
        <v>0</v>
      </c>
      <c r="AV175" s="415">
        <v>0</v>
      </c>
      <c r="AW175" s="415">
        <v>0</v>
      </c>
      <c r="AX175" s="415">
        <v>0</v>
      </c>
      <c r="AY175" s="415">
        <v>0</v>
      </c>
      <c r="AZ175" s="415">
        <v>0</v>
      </c>
      <c r="BA175" s="415">
        <v>0</v>
      </c>
      <c r="BB175" s="415">
        <v>0</v>
      </c>
      <c r="BC175" s="415">
        <v>0</v>
      </c>
      <c r="BD175" s="415">
        <v>0</v>
      </c>
      <c r="BE175" s="415">
        <v>0</v>
      </c>
      <c r="BF175" s="415">
        <v>0</v>
      </c>
      <c r="BG175" s="415">
        <v>0</v>
      </c>
      <c r="BH175" s="415">
        <v>0</v>
      </c>
      <c r="BI175" s="415">
        <v>0</v>
      </c>
      <c r="BJ175" s="415">
        <v>0</v>
      </c>
      <c r="BK175" s="415">
        <v>0</v>
      </c>
      <c r="BL175" s="415">
        <v>3405194</v>
      </c>
      <c r="BM175" s="415">
        <v>-849933</v>
      </c>
      <c r="BN175" t="s">
        <v>708</v>
      </c>
      <c r="BO175" t="s">
        <v>1054</v>
      </c>
      <c r="BP175" t="s">
        <v>1039</v>
      </c>
      <c r="BQ175" s="84" t="s">
        <v>1054</v>
      </c>
    </row>
    <row r="176" spans="1:69" x14ac:dyDescent="0.25">
      <c r="A176" t="s">
        <v>1026</v>
      </c>
      <c r="B176" s="82" t="s">
        <v>711</v>
      </c>
      <c r="C176" s="85" t="s">
        <v>710</v>
      </c>
      <c r="D176" s="415">
        <v>42519639</v>
      </c>
      <c r="E176" s="415">
        <v>0</v>
      </c>
      <c r="F176" s="415">
        <v>42519639</v>
      </c>
      <c r="G176" s="415">
        <v>0</v>
      </c>
      <c r="H176" s="415">
        <v>0</v>
      </c>
      <c r="I176" s="415">
        <v>0</v>
      </c>
      <c r="J176" s="415">
        <v>-62211.14</v>
      </c>
      <c r="K176" s="415">
        <v>0</v>
      </c>
      <c r="L176" s="415">
        <v>-62211.14</v>
      </c>
      <c r="M176" s="415">
        <v>0</v>
      </c>
      <c r="N176" s="415">
        <v>0</v>
      </c>
      <c r="O176" s="415">
        <v>0</v>
      </c>
      <c r="P176" s="415">
        <v>-153027.93</v>
      </c>
      <c r="Q176" s="415">
        <v>0</v>
      </c>
      <c r="R176" s="415">
        <v>-153027.93</v>
      </c>
      <c r="S176" s="415">
        <v>84247</v>
      </c>
      <c r="T176" s="415">
        <v>0</v>
      </c>
      <c r="U176" s="415">
        <v>84247</v>
      </c>
      <c r="V176" s="415">
        <v>139613</v>
      </c>
      <c r="W176" s="415">
        <v>0</v>
      </c>
      <c r="X176" s="415">
        <v>139613</v>
      </c>
      <c r="Y176" s="415">
        <v>-125951.72</v>
      </c>
      <c r="Z176" s="415">
        <v>0</v>
      </c>
      <c r="AA176" s="415">
        <v>-125951.72</v>
      </c>
      <c r="AB176" s="415">
        <v>-199805</v>
      </c>
      <c r="AC176" s="415">
        <v>0</v>
      </c>
      <c r="AD176" s="415">
        <v>-199805</v>
      </c>
      <c r="AE176" s="415">
        <v>42264714.350000001</v>
      </c>
      <c r="AF176" s="415">
        <v>0</v>
      </c>
      <c r="AG176" s="415">
        <v>42264714.350000001</v>
      </c>
      <c r="AH176" s="415">
        <v>0</v>
      </c>
      <c r="AI176" s="415">
        <v>0</v>
      </c>
      <c r="AJ176" s="415">
        <v>0</v>
      </c>
      <c r="AK176" s="415">
        <v>0</v>
      </c>
      <c r="AL176" s="415">
        <v>0</v>
      </c>
      <c r="AM176" s="415">
        <v>0</v>
      </c>
      <c r="AN176" s="415">
        <v>0</v>
      </c>
      <c r="AO176" s="415">
        <v>0</v>
      </c>
      <c r="AP176" s="415">
        <v>0</v>
      </c>
      <c r="AQ176" s="415">
        <v>0</v>
      </c>
      <c r="AR176" s="415">
        <v>0</v>
      </c>
      <c r="AS176" s="415">
        <v>0</v>
      </c>
      <c r="AT176" s="415">
        <v>0</v>
      </c>
      <c r="AU176" s="415">
        <v>0</v>
      </c>
      <c r="AV176" s="415">
        <v>0</v>
      </c>
      <c r="AW176" s="415">
        <v>0</v>
      </c>
      <c r="AX176" s="415">
        <v>0</v>
      </c>
      <c r="AY176" s="415">
        <v>0</v>
      </c>
      <c r="AZ176" s="415">
        <v>0</v>
      </c>
      <c r="BA176" s="415">
        <v>0</v>
      </c>
      <c r="BB176" s="415">
        <v>0</v>
      </c>
      <c r="BC176" s="415">
        <v>0</v>
      </c>
      <c r="BD176" s="415">
        <v>0</v>
      </c>
      <c r="BE176" s="415">
        <v>0</v>
      </c>
      <c r="BF176" s="415">
        <v>0</v>
      </c>
      <c r="BG176" s="415">
        <v>0</v>
      </c>
      <c r="BH176" s="415">
        <v>0</v>
      </c>
      <c r="BI176" s="415">
        <v>0</v>
      </c>
      <c r="BJ176" s="415">
        <v>0</v>
      </c>
      <c r="BK176" s="415">
        <v>0</v>
      </c>
      <c r="BL176" s="415">
        <v>2805515</v>
      </c>
      <c r="BM176" s="415">
        <v>-620245</v>
      </c>
      <c r="BN176" t="s">
        <v>710</v>
      </c>
      <c r="BO176" t="s">
        <v>1088</v>
      </c>
      <c r="BP176" t="s">
        <v>1028</v>
      </c>
      <c r="BQ176" s="84" t="s">
        <v>1029</v>
      </c>
    </row>
    <row r="177" spans="1:69" x14ac:dyDescent="0.25">
      <c r="A177" t="s">
        <v>1026</v>
      </c>
      <c r="B177" s="82" t="s">
        <v>713</v>
      </c>
      <c r="C177" s="85" t="s">
        <v>712</v>
      </c>
      <c r="D177" s="415">
        <v>68634696</v>
      </c>
      <c r="E177" s="415">
        <v>0</v>
      </c>
      <c r="F177" s="415">
        <v>68634696</v>
      </c>
      <c r="G177" s="415">
        <v>0</v>
      </c>
      <c r="H177" s="415">
        <v>0</v>
      </c>
      <c r="I177" s="415">
        <v>0</v>
      </c>
      <c r="J177" s="415">
        <v>-245100</v>
      </c>
      <c r="K177" s="415">
        <v>0</v>
      </c>
      <c r="L177" s="415">
        <v>-245100</v>
      </c>
      <c r="M177" s="415">
        <v>-340</v>
      </c>
      <c r="N177" s="415">
        <v>0</v>
      </c>
      <c r="O177" s="415">
        <v>-340</v>
      </c>
      <c r="P177" s="415">
        <v>-273410</v>
      </c>
      <c r="Q177" s="415">
        <v>0</v>
      </c>
      <c r="R177" s="415">
        <v>-273410</v>
      </c>
      <c r="S177" s="415">
        <v>969609</v>
      </c>
      <c r="T177" s="415">
        <v>0</v>
      </c>
      <c r="U177" s="415">
        <v>969609</v>
      </c>
      <c r="V177" s="415">
        <v>1774595</v>
      </c>
      <c r="W177" s="415">
        <v>0</v>
      </c>
      <c r="X177" s="415">
        <v>1774595</v>
      </c>
      <c r="Y177" s="415">
        <v>0</v>
      </c>
      <c r="Z177" s="415">
        <v>0</v>
      </c>
      <c r="AA177" s="415">
        <v>0</v>
      </c>
      <c r="AB177" s="415">
        <v>-2340204</v>
      </c>
      <c r="AC177" s="415">
        <v>0</v>
      </c>
      <c r="AD177" s="415">
        <v>-2340204</v>
      </c>
      <c r="AE177" s="415">
        <v>68764946</v>
      </c>
      <c r="AF177" s="415">
        <v>0</v>
      </c>
      <c r="AG177" s="415">
        <v>68764946</v>
      </c>
      <c r="AH177" s="415">
        <v>0</v>
      </c>
      <c r="AI177" s="415">
        <v>0</v>
      </c>
      <c r="AJ177" s="415">
        <v>9947</v>
      </c>
      <c r="AK177" s="415">
        <v>0</v>
      </c>
      <c r="AL177" s="415">
        <v>9947</v>
      </c>
      <c r="AM177" s="415">
        <v>0</v>
      </c>
      <c r="AN177" s="415">
        <v>0</v>
      </c>
      <c r="AO177" s="415">
        <v>0</v>
      </c>
      <c r="AP177" s="415">
        <v>0</v>
      </c>
      <c r="AQ177" s="415">
        <v>0</v>
      </c>
      <c r="AR177" s="415">
        <v>0</v>
      </c>
      <c r="AS177" s="415">
        <v>0</v>
      </c>
      <c r="AT177" s="415">
        <v>0</v>
      </c>
      <c r="AU177" s="415">
        <v>0</v>
      </c>
      <c r="AV177" s="415">
        <v>0</v>
      </c>
      <c r="AW177" s="415">
        <v>0</v>
      </c>
      <c r="AX177" s="415">
        <v>0</v>
      </c>
      <c r="AY177" s="415">
        <v>0</v>
      </c>
      <c r="AZ177" s="415">
        <v>0</v>
      </c>
      <c r="BA177" s="415">
        <v>0</v>
      </c>
      <c r="BB177" s="415">
        <v>0</v>
      </c>
      <c r="BC177" s="415">
        <v>0</v>
      </c>
      <c r="BD177" s="415">
        <v>0</v>
      </c>
      <c r="BE177" s="415">
        <v>0</v>
      </c>
      <c r="BF177" s="415">
        <v>0</v>
      </c>
      <c r="BG177" s="415">
        <v>0</v>
      </c>
      <c r="BH177" s="415">
        <v>0</v>
      </c>
      <c r="BI177" s="415">
        <v>0</v>
      </c>
      <c r="BJ177" s="415">
        <v>0</v>
      </c>
      <c r="BK177" s="415">
        <v>0</v>
      </c>
      <c r="BL177" s="415">
        <v>890006</v>
      </c>
      <c r="BM177" s="415">
        <v>-445045</v>
      </c>
      <c r="BN177" t="s">
        <v>712</v>
      </c>
      <c r="BO177" t="s">
        <v>1050</v>
      </c>
      <c r="BP177" t="s">
        <v>1051</v>
      </c>
      <c r="BQ177" s="84" t="s">
        <v>1029</v>
      </c>
    </row>
    <row r="178" spans="1:69" x14ac:dyDescent="0.25">
      <c r="A178" t="s">
        <v>1026</v>
      </c>
      <c r="B178" s="82" t="s">
        <v>715</v>
      </c>
      <c r="C178" s="85" t="s">
        <v>714</v>
      </c>
      <c r="D178" s="415">
        <v>42440653</v>
      </c>
      <c r="E178" s="415">
        <v>0</v>
      </c>
      <c r="F178" s="415">
        <v>42440653</v>
      </c>
      <c r="G178" s="415">
        <v>0</v>
      </c>
      <c r="H178" s="415">
        <v>0</v>
      </c>
      <c r="I178" s="415">
        <v>0</v>
      </c>
      <c r="J178" s="415">
        <v>-135726</v>
      </c>
      <c r="K178" s="415">
        <v>0</v>
      </c>
      <c r="L178" s="415">
        <v>-135726</v>
      </c>
      <c r="M178" s="415">
        <v>0</v>
      </c>
      <c r="N178" s="415">
        <v>0</v>
      </c>
      <c r="O178" s="415">
        <v>0</v>
      </c>
      <c r="P178" s="415">
        <v>-252823</v>
      </c>
      <c r="Q178" s="415">
        <v>0</v>
      </c>
      <c r="R178" s="415">
        <v>-252823</v>
      </c>
      <c r="S178" s="415">
        <v>833277</v>
      </c>
      <c r="T178" s="415">
        <v>0</v>
      </c>
      <c r="U178" s="415">
        <v>833277</v>
      </c>
      <c r="V178" s="415">
        <v>503731</v>
      </c>
      <c r="W178" s="415">
        <v>0</v>
      </c>
      <c r="X178" s="415">
        <v>503731</v>
      </c>
      <c r="Y178" s="415">
        <v>2060367</v>
      </c>
      <c r="Z178" s="415">
        <v>0</v>
      </c>
      <c r="AA178" s="415">
        <v>2060367</v>
      </c>
      <c r="AB178" s="415">
        <v>917740</v>
      </c>
      <c r="AC178" s="415">
        <v>0</v>
      </c>
      <c r="AD178" s="415">
        <v>917740</v>
      </c>
      <c r="AE178" s="415">
        <v>46502945</v>
      </c>
      <c r="AF178" s="415">
        <v>0</v>
      </c>
      <c r="AG178" s="415">
        <v>46502945</v>
      </c>
      <c r="AH178" s="415">
        <v>0</v>
      </c>
      <c r="AI178" s="415">
        <v>0</v>
      </c>
      <c r="AJ178" s="415">
        <v>737616</v>
      </c>
      <c r="AK178" s="415">
        <v>0</v>
      </c>
      <c r="AL178" s="415">
        <v>737616</v>
      </c>
      <c r="AM178" s="415">
        <v>0</v>
      </c>
      <c r="AN178" s="415">
        <v>0</v>
      </c>
      <c r="AO178" s="415">
        <v>0</v>
      </c>
      <c r="AP178" s="415">
        <v>0</v>
      </c>
      <c r="AQ178" s="415">
        <v>0</v>
      </c>
      <c r="AR178" s="415">
        <v>0</v>
      </c>
      <c r="AS178" s="415">
        <v>0</v>
      </c>
      <c r="AT178" s="415">
        <v>0</v>
      </c>
      <c r="AU178" s="415">
        <v>0</v>
      </c>
      <c r="AV178" s="415">
        <v>0</v>
      </c>
      <c r="AW178" s="415">
        <v>0</v>
      </c>
      <c r="AX178" s="415">
        <v>0</v>
      </c>
      <c r="AY178" s="415">
        <v>0</v>
      </c>
      <c r="AZ178" s="415">
        <v>0</v>
      </c>
      <c r="BA178" s="415">
        <v>0</v>
      </c>
      <c r="BB178" s="415">
        <v>0</v>
      </c>
      <c r="BC178" s="415">
        <v>0</v>
      </c>
      <c r="BD178" s="415">
        <v>0</v>
      </c>
      <c r="BE178" s="415">
        <v>0</v>
      </c>
      <c r="BF178" s="415">
        <v>0</v>
      </c>
      <c r="BG178" s="415">
        <v>0</v>
      </c>
      <c r="BH178" s="415">
        <v>0</v>
      </c>
      <c r="BI178" s="415">
        <v>0</v>
      </c>
      <c r="BJ178" s="415">
        <v>0</v>
      </c>
      <c r="BK178" s="415">
        <v>0</v>
      </c>
      <c r="BL178" s="415">
        <v>1335396</v>
      </c>
      <c r="BM178" s="415">
        <v>-829374</v>
      </c>
      <c r="BN178" t="s">
        <v>714</v>
      </c>
      <c r="BO178" t="s">
        <v>1033</v>
      </c>
      <c r="BP178" t="s">
        <v>1034</v>
      </c>
      <c r="BQ178" s="84" t="s">
        <v>1029</v>
      </c>
    </row>
    <row r="179" spans="1:69" x14ac:dyDescent="0.25">
      <c r="A179" t="s">
        <v>1026</v>
      </c>
      <c r="B179" s="82" t="s">
        <v>717</v>
      </c>
      <c r="C179" s="85" t="s">
        <v>716</v>
      </c>
      <c r="D179" s="415">
        <v>141062933</v>
      </c>
      <c r="E179" s="415">
        <v>8105109</v>
      </c>
      <c r="F179" s="415">
        <v>149168042</v>
      </c>
      <c r="G179" s="415">
        <v>0</v>
      </c>
      <c r="H179" s="415">
        <v>0</v>
      </c>
      <c r="I179" s="415">
        <v>0</v>
      </c>
      <c r="J179" s="415">
        <v>-764098</v>
      </c>
      <c r="K179" s="415">
        <v>-6198</v>
      </c>
      <c r="L179" s="415">
        <v>-770296</v>
      </c>
      <c r="M179" s="415">
        <v>0</v>
      </c>
      <c r="N179" s="415">
        <v>0</v>
      </c>
      <c r="O179" s="415">
        <v>0</v>
      </c>
      <c r="P179" s="415">
        <v>-2174704</v>
      </c>
      <c r="Q179" s="415">
        <v>-6198</v>
      </c>
      <c r="R179" s="415">
        <v>-2180902</v>
      </c>
      <c r="S179" s="415">
        <v>1112791</v>
      </c>
      <c r="T179" s="415">
        <v>4849</v>
      </c>
      <c r="U179" s="415">
        <v>1117640</v>
      </c>
      <c r="V179" s="415">
        <v>2097964</v>
      </c>
      <c r="W179" s="415">
        <v>323575</v>
      </c>
      <c r="X179" s="415">
        <v>2421539</v>
      </c>
      <c r="Y179" s="415">
        <v>3728414</v>
      </c>
      <c r="Z179" s="415">
        <v>0</v>
      </c>
      <c r="AA179" s="415">
        <v>3728414</v>
      </c>
      <c r="AB179" s="415">
        <v>-7390482</v>
      </c>
      <c r="AC179" s="415">
        <v>0</v>
      </c>
      <c r="AD179" s="415">
        <v>-7390482</v>
      </c>
      <c r="AE179" s="415">
        <v>138436916</v>
      </c>
      <c r="AF179" s="415">
        <v>8427335</v>
      </c>
      <c r="AG179" s="415">
        <v>146864251</v>
      </c>
      <c r="AH179" s="415">
        <v>8427335</v>
      </c>
      <c r="AI179" s="415">
        <v>8427335</v>
      </c>
      <c r="AJ179" s="415">
        <v>0</v>
      </c>
      <c r="AK179" s="415">
        <v>0</v>
      </c>
      <c r="AL179" s="415">
        <v>0</v>
      </c>
      <c r="AM179" s="415">
        <v>0</v>
      </c>
      <c r="AN179" s="415">
        <v>0</v>
      </c>
      <c r="AO179" s="415">
        <v>0</v>
      </c>
      <c r="AP179" s="415">
        <v>-364368</v>
      </c>
      <c r="AQ179" s="415">
        <v>-364368</v>
      </c>
      <c r="AR179" s="415">
        <v>5551008</v>
      </c>
      <c r="AS179" s="415">
        <v>5551008</v>
      </c>
      <c r="AT179" s="415">
        <v>2511959</v>
      </c>
      <c r="AU179" s="415">
        <v>0</v>
      </c>
      <c r="AV179" s="415">
        <v>0</v>
      </c>
      <c r="AW179" s="415">
        <v>0</v>
      </c>
      <c r="AX179" s="415">
        <v>0</v>
      </c>
      <c r="AY179" s="415">
        <v>0</v>
      </c>
      <c r="AZ179" s="415">
        <v>0</v>
      </c>
      <c r="BA179" s="415">
        <v>0</v>
      </c>
      <c r="BB179" s="415">
        <v>0</v>
      </c>
      <c r="BC179" s="415">
        <v>0</v>
      </c>
      <c r="BD179" s="415">
        <v>0</v>
      </c>
      <c r="BE179" s="415">
        <v>0</v>
      </c>
      <c r="BF179" s="415">
        <v>0</v>
      </c>
      <c r="BG179" s="415">
        <v>0</v>
      </c>
      <c r="BH179" s="415">
        <v>0</v>
      </c>
      <c r="BI179" s="415">
        <v>0</v>
      </c>
      <c r="BJ179" s="415">
        <v>0</v>
      </c>
      <c r="BK179" s="415">
        <v>0</v>
      </c>
      <c r="BL179" s="415">
        <v>9790987</v>
      </c>
      <c r="BM179" s="415">
        <v>-7387830</v>
      </c>
      <c r="BN179" t="s">
        <v>716</v>
      </c>
      <c r="BO179" t="s">
        <v>1045</v>
      </c>
      <c r="BP179" t="s">
        <v>1089</v>
      </c>
      <c r="BQ179" s="84" t="s">
        <v>1047</v>
      </c>
    </row>
    <row r="180" spans="1:69" x14ac:dyDescent="0.25">
      <c r="A180" t="s">
        <v>1026</v>
      </c>
      <c r="B180" s="82" t="s">
        <v>719</v>
      </c>
      <c r="C180" s="85" t="s">
        <v>718</v>
      </c>
      <c r="D180" s="415">
        <v>33741702</v>
      </c>
      <c r="E180" s="415">
        <v>0</v>
      </c>
      <c r="F180" s="415">
        <v>33741702</v>
      </c>
      <c r="G180" s="415">
        <v>0</v>
      </c>
      <c r="H180" s="415">
        <v>0</v>
      </c>
      <c r="I180" s="415">
        <v>0</v>
      </c>
      <c r="J180" s="415">
        <v>-19852</v>
      </c>
      <c r="K180" s="415">
        <v>0</v>
      </c>
      <c r="L180" s="415">
        <v>-19852</v>
      </c>
      <c r="M180" s="415">
        <v>0</v>
      </c>
      <c r="N180" s="415">
        <v>0</v>
      </c>
      <c r="O180" s="415">
        <v>0</v>
      </c>
      <c r="P180" s="415">
        <v>-144299</v>
      </c>
      <c r="Q180" s="415">
        <v>0</v>
      </c>
      <c r="R180" s="415">
        <v>-144299</v>
      </c>
      <c r="S180" s="415">
        <v>0</v>
      </c>
      <c r="T180" s="415">
        <v>0</v>
      </c>
      <c r="U180" s="415">
        <v>0</v>
      </c>
      <c r="V180" s="415">
        <v>0</v>
      </c>
      <c r="W180" s="415">
        <v>0</v>
      </c>
      <c r="X180" s="415">
        <v>0</v>
      </c>
      <c r="Y180" s="415">
        <v>907427</v>
      </c>
      <c r="Z180" s="415">
        <v>0</v>
      </c>
      <c r="AA180" s="415">
        <v>907427</v>
      </c>
      <c r="AB180" s="415">
        <v>-155634</v>
      </c>
      <c r="AC180" s="415">
        <v>0</v>
      </c>
      <c r="AD180" s="415">
        <v>-155634</v>
      </c>
      <c r="AE180" s="415">
        <v>34349196</v>
      </c>
      <c r="AF180" s="415">
        <v>0</v>
      </c>
      <c r="AG180" s="415">
        <v>34349196</v>
      </c>
      <c r="AH180" s="415">
        <v>0</v>
      </c>
      <c r="AI180" s="415">
        <v>0</v>
      </c>
      <c r="AJ180" s="415">
        <v>0</v>
      </c>
      <c r="AK180" s="415">
        <v>0</v>
      </c>
      <c r="AL180" s="415">
        <v>0</v>
      </c>
      <c r="AM180" s="415">
        <v>0</v>
      </c>
      <c r="AN180" s="415">
        <v>0</v>
      </c>
      <c r="AO180" s="415">
        <v>0</v>
      </c>
      <c r="AP180" s="415">
        <v>0</v>
      </c>
      <c r="AQ180" s="415">
        <v>0</v>
      </c>
      <c r="AR180" s="415">
        <v>0</v>
      </c>
      <c r="AS180" s="415">
        <v>0</v>
      </c>
      <c r="AT180" s="415">
        <v>0</v>
      </c>
      <c r="AU180" s="415">
        <v>0</v>
      </c>
      <c r="AV180" s="415">
        <v>0</v>
      </c>
      <c r="AW180" s="415">
        <v>0</v>
      </c>
      <c r="AX180" s="415">
        <v>0</v>
      </c>
      <c r="AY180" s="415">
        <v>0</v>
      </c>
      <c r="AZ180" s="415">
        <v>0</v>
      </c>
      <c r="BA180" s="415">
        <v>0</v>
      </c>
      <c r="BB180" s="415">
        <v>0</v>
      </c>
      <c r="BC180" s="415">
        <v>0</v>
      </c>
      <c r="BD180" s="415">
        <v>0</v>
      </c>
      <c r="BE180" s="415">
        <v>0</v>
      </c>
      <c r="BF180" s="415">
        <v>0</v>
      </c>
      <c r="BG180" s="415">
        <v>0</v>
      </c>
      <c r="BH180" s="415">
        <v>0</v>
      </c>
      <c r="BI180" s="415">
        <v>0</v>
      </c>
      <c r="BJ180" s="415">
        <v>0</v>
      </c>
      <c r="BK180" s="415">
        <v>0</v>
      </c>
      <c r="BL180" s="415">
        <v>2057474</v>
      </c>
      <c r="BM180" s="415">
        <v>-1775660</v>
      </c>
      <c r="BN180" t="s">
        <v>718</v>
      </c>
      <c r="BO180" t="s">
        <v>1074</v>
      </c>
      <c r="BP180" t="s">
        <v>1075</v>
      </c>
      <c r="BQ180" s="84" t="s">
        <v>1029</v>
      </c>
    </row>
    <row r="181" spans="1:69" x14ac:dyDescent="0.25">
      <c r="A181" t="s">
        <v>1026</v>
      </c>
      <c r="B181" s="82" t="s">
        <v>721</v>
      </c>
      <c r="C181" s="85" t="s">
        <v>720</v>
      </c>
      <c r="D181" s="415">
        <v>162940073</v>
      </c>
      <c r="E181" s="415">
        <v>2042407</v>
      </c>
      <c r="F181" s="415">
        <v>164982480</v>
      </c>
      <c r="G181" s="415">
        <v>0</v>
      </c>
      <c r="H181" s="415">
        <v>0</v>
      </c>
      <c r="I181" s="415">
        <v>0</v>
      </c>
      <c r="J181" s="415">
        <v>-706007</v>
      </c>
      <c r="K181" s="415">
        <v>0</v>
      </c>
      <c r="L181" s="415">
        <v>-706007</v>
      </c>
      <c r="M181" s="415">
        <v>706007</v>
      </c>
      <c r="N181" s="415">
        <v>0</v>
      </c>
      <c r="O181" s="415">
        <v>706007</v>
      </c>
      <c r="P181" s="415">
        <v>-426839</v>
      </c>
      <c r="Q181" s="415">
        <v>0</v>
      </c>
      <c r="R181" s="415">
        <v>-426839</v>
      </c>
      <c r="S181" s="415">
        <v>116676</v>
      </c>
      <c r="T181" s="415">
        <v>0</v>
      </c>
      <c r="U181" s="415">
        <v>116676</v>
      </c>
      <c r="V181" s="415">
        <v>0</v>
      </c>
      <c r="W181" s="415">
        <v>0</v>
      </c>
      <c r="X181" s="415">
        <v>0</v>
      </c>
      <c r="Y181" s="415">
        <v>5603024</v>
      </c>
      <c r="Z181" s="415">
        <v>0</v>
      </c>
      <c r="AA181" s="415">
        <v>5603024</v>
      </c>
      <c r="AB181" s="415">
        <v>-10481247</v>
      </c>
      <c r="AC181" s="415">
        <v>0</v>
      </c>
      <c r="AD181" s="415">
        <v>-10481247</v>
      </c>
      <c r="AE181" s="415">
        <v>158457694</v>
      </c>
      <c r="AF181" s="415">
        <v>2042407</v>
      </c>
      <c r="AG181" s="415">
        <v>160500101</v>
      </c>
      <c r="AH181" s="415">
        <v>2042407</v>
      </c>
      <c r="AI181" s="415">
        <v>2042407</v>
      </c>
      <c r="AJ181" s="415">
        <v>0</v>
      </c>
      <c r="AK181" s="415">
        <v>0</v>
      </c>
      <c r="AL181" s="415">
        <v>0</v>
      </c>
      <c r="AM181" s="415">
        <v>0</v>
      </c>
      <c r="AN181" s="415">
        <v>0</v>
      </c>
      <c r="AO181" s="415">
        <v>0</v>
      </c>
      <c r="AP181" s="415">
        <v>7068</v>
      </c>
      <c r="AQ181" s="415">
        <v>7068</v>
      </c>
      <c r="AR181" s="415">
        <v>243219</v>
      </c>
      <c r="AS181" s="415">
        <v>243219</v>
      </c>
      <c r="AT181" s="415">
        <v>1806256</v>
      </c>
      <c r="AU181" s="415">
        <v>0</v>
      </c>
      <c r="AV181" s="415">
        <v>0</v>
      </c>
      <c r="AW181" s="415">
        <v>0</v>
      </c>
      <c r="AX181" s="415">
        <v>0</v>
      </c>
      <c r="AY181" s="415">
        <v>471055</v>
      </c>
      <c r="AZ181" s="415">
        <v>471055</v>
      </c>
      <c r="BA181" s="415">
        <v>0</v>
      </c>
      <c r="BB181" s="415">
        <v>0</v>
      </c>
      <c r="BC181" s="415">
        <v>0</v>
      </c>
      <c r="BD181" s="415">
        <v>0</v>
      </c>
      <c r="BE181" s="415">
        <v>0</v>
      </c>
      <c r="BF181" s="415">
        <v>0</v>
      </c>
      <c r="BG181" s="415">
        <v>0</v>
      </c>
      <c r="BH181" s="415">
        <v>0</v>
      </c>
      <c r="BI181" s="415">
        <v>0</v>
      </c>
      <c r="BJ181" s="415">
        <v>471055</v>
      </c>
      <c r="BK181" s="415">
        <v>471055</v>
      </c>
      <c r="BL181" s="415">
        <v>6492384</v>
      </c>
      <c r="BM181" s="415">
        <v>-4227853</v>
      </c>
      <c r="BN181" t="s">
        <v>720</v>
      </c>
      <c r="BO181" t="s">
        <v>1042</v>
      </c>
      <c r="BP181" t="s">
        <v>1043</v>
      </c>
      <c r="BQ181" s="84" t="s">
        <v>1044</v>
      </c>
    </row>
    <row r="182" spans="1:69" x14ac:dyDescent="0.25">
      <c r="A182" t="s">
        <v>1026</v>
      </c>
      <c r="B182" s="82" t="s">
        <v>723</v>
      </c>
      <c r="C182" s="85" t="s">
        <v>722</v>
      </c>
      <c r="D182" s="415">
        <v>32349244</v>
      </c>
      <c r="E182" s="415">
        <v>0</v>
      </c>
      <c r="F182" s="415">
        <v>32349244</v>
      </c>
      <c r="G182" s="415">
        <v>0</v>
      </c>
      <c r="H182" s="415">
        <v>0</v>
      </c>
      <c r="I182" s="415">
        <v>0</v>
      </c>
      <c r="J182" s="415">
        <v>-258510</v>
      </c>
      <c r="K182" s="415">
        <v>0</v>
      </c>
      <c r="L182" s="415">
        <v>-258510</v>
      </c>
      <c r="M182" s="415">
        <v>0</v>
      </c>
      <c r="N182" s="415">
        <v>0</v>
      </c>
      <c r="O182" s="415">
        <v>0</v>
      </c>
      <c r="P182" s="415">
        <v>-301992</v>
      </c>
      <c r="Q182" s="415">
        <v>0</v>
      </c>
      <c r="R182" s="415">
        <v>-301992</v>
      </c>
      <c r="S182" s="415">
        <v>202141</v>
      </c>
      <c r="T182" s="415">
        <v>0</v>
      </c>
      <c r="U182" s="415">
        <v>202141</v>
      </c>
      <c r="V182" s="415">
        <v>339330</v>
      </c>
      <c r="W182" s="415">
        <v>0</v>
      </c>
      <c r="X182" s="415">
        <v>339330</v>
      </c>
      <c r="Y182" s="415">
        <v>77773</v>
      </c>
      <c r="Z182" s="415">
        <v>0</v>
      </c>
      <c r="AA182" s="415">
        <v>77773</v>
      </c>
      <c r="AB182" s="415">
        <v>-693443</v>
      </c>
      <c r="AC182" s="415">
        <v>0</v>
      </c>
      <c r="AD182" s="415">
        <v>-693443</v>
      </c>
      <c r="AE182" s="415">
        <v>31973053</v>
      </c>
      <c r="AF182" s="415">
        <v>0</v>
      </c>
      <c r="AG182" s="415">
        <v>31973053</v>
      </c>
      <c r="AH182" s="415">
        <v>0</v>
      </c>
      <c r="AI182" s="415">
        <v>0</v>
      </c>
      <c r="AJ182" s="415">
        <v>224662</v>
      </c>
      <c r="AK182" s="415">
        <v>0</v>
      </c>
      <c r="AL182" s="415">
        <v>224662</v>
      </c>
      <c r="AM182" s="415">
        <v>0</v>
      </c>
      <c r="AN182" s="415">
        <v>0</v>
      </c>
      <c r="AO182" s="415">
        <v>0</v>
      </c>
      <c r="AP182" s="415">
        <v>0</v>
      </c>
      <c r="AQ182" s="415">
        <v>0</v>
      </c>
      <c r="AR182" s="415">
        <v>0</v>
      </c>
      <c r="AS182" s="415">
        <v>0</v>
      </c>
      <c r="AT182" s="415">
        <v>0</v>
      </c>
      <c r="AU182" s="415">
        <v>0</v>
      </c>
      <c r="AV182" s="415">
        <v>0</v>
      </c>
      <c r="AW182" s="415">
        <v>0</v>
      </c>
      <c r="AX182" s="415">
        <v>0</v>
      </c>
      <c r="AY182" s="415">
        <v>0</v>
      </c>
      <c r="AZ182" s="415">
        <v>0</v>
      </c>
      <c r="BA182" s="415">
        <v>0</v>
      </c>
      <c r="BB182" s="415">
        <v>0</v>
      </c>
      <c r="BC182" s="415">
        <v>0</v>
      </c>
      <c r="BD182" s="415">
        <v>0</v>
      </c>
      <c r="BE182" s="415">
        <v>0</v>
      </c>
      <c r="BF182" s="415">
        <v>0</v>
      </c>
      <c r="BG182" s="415">
        <v>0</v>
      </c>
      <c r="BH182" s="415">
        <v>0</v>
      </c>
      <c r="BI182" s="415">
        <v>0</v>
      </c>
      <c r="BJ182" s="415">
        <v>0</v>
      </c>
      <c r="BK182" s="415">
        <v>0</v>
      </c>
      <c r="BL182" s="415">
        <v>1342495</v>
      </c>
      <c r="BM182" s="415">
        <v>-305860</v>
      </c>
      <c r="BN182" t="s">
        <v>722</v>
      </c>
      <c r="BO182" t="s">
        <v>1084</v>
      </c>
      <c r="BP182" t="s">
        <v>1085</v>
      </c>
      <c r="BQ182" s="84" t="s">
        <v>1029</v>
      </c>
    </row>
    <row r="183" spans="1:69" x14ac:dyDescent="0.25">
      <c r="A183" t="s">
        <v>1026</v>
      </c>
      <c r="B183" s="82" t="s">
        <v>725</v>
      </c>
      <c r="C183" s="85" t="s">
        <v>724</v>
      </c>
      <c r="D183" s="415">
        <v>17568277</v>
      </c>
      <c r="E183" s="415">
        <v>0</v>
      </c>
      <c r="F183" s="415">
        <v>17568277</v>
      </c>
      <c r="G183" s="415">
        <v>0</v>
      </c>
      <c r="H183" s="415">
        <v>0</v>
      </c>
      <c r="I183" s="415">
        <v>0</v>
      </c>
      <c r="J183" s="415">
        <v>-82789</v>
      </c>
      <c r="K183" s="415">
        <v>0</v>
      </c>
      <c r="L183" s="415">
        <v>-82789</v>
      </c>
      <c r="M183" s="415">
        <v>0</v>
      </c>
      <c r="N183" s="415">
        <v>0</v>
      </c>
      <c r="O183" s="415">
        <v>0</v>
      </c>
      <c r="P183" s="415">
        <v>-93180</v>
      </c>
      <c r="Q183" s="415">
        <v>0</v>
      </c>
      <c r="R183" s="415">
        <v>-93180</v>
      </c>
      <c r="S183" s="415">
        <v>15906</v>
      </c>
      <c r="T183" s="415">
        <v>0</v>
      </c>
      <c r="U183" s="415">
        <v>15906</v>
      </c>
      <c r="V183" s="415">
        <v>366625</v>
      </c>
      <c r="W183" s="415">
        <v>0</v>
      </c>
      <c r="X183" s="415">
        <v>366625</v>
      </c>
      <c r="Y183" s="415">
        <v>0</v>
      </c>
      <c r="Z183" s="415">
        <v>0</v>
      </c>
      <c r="AA183" s="415">
        <v>0</v>
      </c>
      <c r="AB183" s="415">
        <v>-71995</v>
      </c>
      <c r="AC183" s="415">
        <v>0</v>
      </c>
      <c r="AD183" s="415">
        <v>-71995</v>
      </c>
      <c r="AE183" s="415">
        <v>17785633</v>
      </c>
      <c r="AF183" s="415">
        <v>0</v>
      </c>
      <c r="AG183" s="415">
        <v>17785633</v>
      </c>
      <c r="AH183" s="415">
        <v>0</v>
      </c>
      <c r="AI183" s="415">
        <v>0</v>
      </c>
      <c r="AJ183" s="415">
        <v>0</v>
      </c>
      <c r="AK183" s="415">
        <v>0</v>
      </c>
      <c r="AL183" s="415">
        <v>0</v>
      </c>
      <c r="AM183" s="415">
        <v>0</v>
      </c>
      <c r="AN183" s="415">
        <v>0</v>
      </c>
      <c r="AO183" s="415">
        <v>0</v>
      </c>
      <c r="AP183" s="415">
        <v>0</v>
      </c>
      <c r="AQ183" s="415">
        <v>0</v>
      </c>
      <c r="AR183" s="415">
        <v>0</v>
      </c>
      <c r="AS183" s="415">
        <v>0</v>
      </c>
      <c r="AT183" s="415">
        <v>0</v>
      </c>
      <c r="AU183" s="415">
        <v>0</v>
      </c>
      <c r="AV183" s="415">
        <v>0</v>
      </c>
      <c r="AW183" s="415">
        <v>0</v>
      </c>
      <c r="AX183" s="415">
        <v>0</v>
      </c>
      <c r="AY183" s="415">
        <v>0</v>
      </c>
      <c r="AZ183" s="415">
        <v>0</v>
      </c>
      <c r="BA183" s="415">
        <v>0</v>
      </c>
      <c r="BB183" s="415">
        <v>0</v>
      </c>
      <c r="BC183" s="415">
        <v>0</v>
      </c>
      <c r="BD183" s="415">
        <v>0</v>
      </c>
      <c r="BE183" s="415">
        <v>0</v>
      </c>
      <c r="BF183" s="415">
        <v>0</v>
      </c>
      <c r="BG183" s="415">
        <v>0</v>
      </c>
      <c r="BH183" s="415">
        <v>0</v>
      </c>
      <c r="BI183" s="415">
        <v>0</v>
      </c>
      <c r="BJ183" s="415">
        <v>0</v>
      </c>
      <c r="BK183" s="415">
        <v>0</v>
      </c>
      <c r="BL183" s="415">
        <v>793748</v>
      </c>
      <c r="BM183" s="415">
        <v>-90301</v>
      </c>
      <c r="BN183" t="s">
        <v>724</v>
      </c>
      <c r="BO183" t="s">
        <v>1031</v>
      </c>
      <c r="BP183" t="s">
        <v>1032</v>
      </c>
      <c r="BQ183" s="84" t="s">
        <v>1029</v>
      </c>
    </row>
    <row r="184" spans="1:69" x14ac:dyDescent="0.25">
      <c r="A184" t="s">
        <v>1026</v>
      </c>
      <c r="B184" s="82" t="s">
        <v>727</v>
      </c>
      <c r="C184" s="85" t="s">
        <v>726</v>
      </c>
      <c r="D184" s="415">
        <v>64905335</v>
      </c>
      <c r="E184" s="415">
        <v>0</v>
      </c>
      <c r="F184" s="415">
        <v>64905335</v>
      </c>
      <c r="G184" s="415">
        <v>0</v>
      </c>
      <c r="H184" s="415">
        <v>0</v>
      </c>
      <c r="I184" s="415">
        <v>0</v>
      </c>
      <c r="J184" s="415">
        <v>-789006</v>
      </c>
      <c r="K184" s="415">
        <v>0</v>
      </c>
      <c r="L184" s="415">
        <v>-789006</v>
      </c>
      <c r="M184" s="415">
        <v>0</v>
      </c>
      <c r="N184" s="415">
        <v>0</v>
      </c>
      <c r="O184" s="415">
        <v>0</v>
      </c>
      <c r="P184" s="415">
        <v>-899987</v>
      </c>
      <c r="Q184" s="415">
        <v>0</v>
      </c>
      <c r="R184" s="415">
        <v>-899987</v>
      </c>
      <c r="S184" s="415">
        <v>348483</v>
      </c>
      <c r="T184" s="415">
        <v>0</v>
      </c>
      <c r="U184" s="415">
        <v>348483</v>
      </c>
      <c r="V184" s="415">
        <v>709147</v>
      </c>
      <c r="W184" s="415">
        <v>0</v>
      </c>
      <c r="X184" s="415">
        <v>709147</v>
      </c>
      <c r="Y184" s="415">
        <v>570078</v>
      </c>
      <c r="Z184" s="415">
        <v>0</v>
      </c>
      <c r="AA184" s="415">
        <v>570078</v>
      </c>
      <c r="AB184" s="415">
        <v>-3050551</v>
      </c>
      <c r="AC184" s="415">
        <v>0</v>
      </c>
      <c r="AD184" s="415">
        <v>-3050551</v>
      </c>
      <c r="AE184" s="415">
        <v>62582505</v>
      </c>
      <c r="AF184" s="415">
        <v>0</v>
      </c>
      <c r="AG184" s="415">
        <v>62582505</v>
      </c>
      <c r="AH184" s="415">
        <v>0</v>
      </c>
      <c r="AI184" s="415">
        <v>0</v>
      </c>
      <c r="AJ184" s="415">
        <v>169085</v>
      </c>
      <c r="AK184" s="415">
        <v>0</v>
      </c>
      <c r="AL184" s="415">
        <v>169085</v>
      </c>
      <c r="AM184" s="415">
        <v>0</v>
      </c>
      <c r="AN184" s="415">
        <v>0</v>
      </c>
      <c r="AO184" s="415">
        <v>0</v>
      </c>
      <c r="AP184" s="415">
        <v>0</v>
      </c>
      <c r="AQ184" s="415">
        <v>0</v>
      </c>
      <c r="AR184" s="415">
        <v>0</v>
      </c>
      <c r="AS184" s="415">
        <v>0</v>
      </c>
      <c r="AT184" s="415">
        <v>0</v>
      </c>
      <c r="AU184" s="415">
        <v>0</v>
      </c>
      <c r="AV184" s="415">
        <v>0</v>
      </c>
      <c r="AW184" s="415">
        <v>0</v>
      </c>
      <c r="AX184" s="415">
        <v>0</v>
      </c>
      <c r="AY184" s="415">
        <v>91286</v>
      </c>
      <c r="AZ184" s="415">
        <v>91286</v>
      </c>
      <c r="BA184" s="415">
        <v>0</v>
      </c>
      <c r="BB184" s="415">
        <v>0</v>
      </c>
      <c r="BC184" s="415">
        <v>0</v>
      </c>
      <c r="BD184" s="415">
        <v>0</v>
      </c>
      <c r="BE184" s="415">
        <v>0</v>
      </c>
      <c r="BF184" s="415">
        <v>0</v>
      </c>
      <c r="BG184" s="415">
        <v>0</v>
      </c>
      <c r="BH184" s="415">
        <v>0</v>
      </c>
      <c r="BI184" s="415">
        <v>0</v>
      </c>
      <c r="BJ184" s="415">
        <v>91286</v>
      </c>
      <c r="BK184" s="415">
        <v>91286</v>
      </c>
      <c r="BL184" s="415">
        <v>6015089</v>
      </c>
      <c r="BM184" s="415">
        <v>-1560370</v>
      </c>
      <c r="BN184" t="s">
        <v>726</v>
      </c>
      <c r="BO184" t="s">
        <v>1054</v>
      </c>
      <c r="BP184" t="s">
        <v>1086</v>
      </c>
      <c r="BQ184" s="84" t="s">
        <v>1054</v>
      </c>
    </row>
    <row r="185" spans="1:69" x14ac:dyDescent="0.25">
      <c r="A185" t="s">
        <v>1026</v>
      </c>
      <c r="B185" s="82" t="s">
        <v>729</v>
      </c>
      <c r="C185" s="85" t="s">
        <v>728</v>
      </c>
      <c r="D185" s="415">
        <v>39095670</v>
      </c>
      <c r="E185" s="415">
        <v>0</v>
      </c>
      <c r="F185" s="415">
        <v>39095670</v>
      </c>
      <c r="G185" s="415">
        <v>0</v>
      </c>
      <c r="H185" s="415">
        <v>0</v>
      </c>
      <c r="I185" s="415">
        <v>0</v>
      </c>
      <c r="J185" s="415">
        <v>-379109</v>
      </c>
      <c r="K185" s="415">
        <v>0</v>
      </c>
      <c r="L185" s="415">
        <v>-379109</v>
      </c>
      <c r="M185" s="415">
        <v>0</v>
      </c>
      <c r="N185" s="415">
        <v>0</v>
      </c>
      <c r="O185" s="415">
        <v>0</v>
      </c>
      <c r="P185" s="415">
        <v>-252334</v>
      </c>
      <c r="Q185" s="415">
        <v>0</v>
      </c>
      <c r="R185" s="415">
        <v>-252334</v>
      </c>
      <c r="S185" s="415">
        <v>415966</v>
      </c>
      <c r="T185" s="415">
        <v>0</v>
      </c>
      <c r="U185" s="415">
        <v>415966</v>
      </c>
      <c r="V185" s="415">
        <v>0</v>
      </c>
      <c r="W185" s="415">
        <v>0</v>
      </c>
      <c r="X185" s="415">
        <v>0</v>
      </c>
      <c r="Y185" s="415">
        <v>14613</v>
      </c>
      <c r="Z185" s="415">
        <v>0</v>
      </c>
      <c r="AA185" s="415">
        <v>14613</v>
      </c>
      <c r="AB185" s="415">
        <v>913121</v>
      </c>
      <c r="AC185" s="415">
        <v>0</v>
      </c>
      <c r="AD185" s="415">
        <v>913121</v>
      </c>
      <c r="AE185" s="415">
        <v>40187036</v>
      </c>
      <c r="AF185" s="415">
        <v>0</v>
      </c>
      <c r="AG185" s="415">
        <v>40187036</v>
      </c>
      <c r="AH185" s="415">
        <v>0</v>
      </c>
      <c r="AI185" s="415">
        <v>0</v>
      </c>
      <c r="AJ185" s="415">
        <v>32744</v>
      </c>
      <c r="AK185" s="415">
        <v>0</v>
      </c>
      <c r="AL185" s="415">
        <v>32744</v>
      </c>
      <c r="AM185" s="415">
        <v>0</v>
      </c>
      <c r="AN185" s="415">
        <v>0</v>
      </c>
      <c r="AO185" s="415">
        <v>0</v>
      </c>
      <c r="AP185" s="415">
        <v>0</v>
      </c>
      <c r="AQ185" s="415">
        <v>0</v>
      </c>
      <c r="AR185" s="415">
        <v>0</v>
      </c>
      <c r="AS185" s="415">
        <v>0</v>
      </c>
      <c r="AT185" s="415">
        <v>0</v>
      </c>
      <c r="AU185" s="415">
        <v>0</v>
      </c>
      <c r="AV185" s="415">
        <v>0</v>
      </c>
      <c r="AW185" s="415">
        <v>0</v>
      </c>
      <c r="AX185" s="415">
        <v>0</v>
      </c>
      <c r="AY185" s="415">
        <v>0</v>
      </c>
      <c r="AZ185" s="415">
        <v>0</v>
      </c>
      <c r="BA185" s="415">
        <v>0</v>
      </c>
      <c r="BB185" s="415">
        <v>0</v>
      </c>
      <c r="BC185" s="415">
        <v>0</v>
      </c>
      <c r="BD185" s="415">
        <v>0</v>
      </c>
      <c r="BE185" s="415">
        <v>0</v>
      </c>
      <c r="BF185" s="415">
        <v>0</v>
      </c>
      <c r="BG185" s="415">
        <v>0</v>
      </c>
      <c r="BH185" s="415">
        <v>0</v>
      </c>
      <c r="BI185" s="415">
        <v>0</v>
      </c>
      <c r="BJ185" s="415">
        <v>0</v>
      </c>
      <c r="BK185" s="415">
        <v>0</v>
      </c>
      <c r="BL185" s="415">
        <v>1576961</v>
      </c>
      <c r="BM185" s="415">
        <v>-561877</v>
      </c>
      <c r="BN185" t="s">
        <v>728</v>
      </c>
      <c r="BO185" t="s">
        <v>1069</v>
      </c>
      <c r="BP185" t="s">
        <v>1028</v>
      </c>
      <c r="BQ185" s="84" t="s">
        <v>1029</v>
      </c>
    </row>
    <row r="186" spans="1:69" x14ac:dyDescent="0.25">
      <c r="A186" t="s">
        <v>1026</v>
      </c>
      <c r="B186" s="82" t="s">
        <v>731</v>
      </c>
      <c r="C186" s="85" t="s">
        <v>730</v>
      </c>
      <c r="D186" s="415">
        <v>27926930</v>
      </c>
      <c r="E186" s="415">
        <v>0</v>
      </c>
      <c r="F186" s="415">
        <v>27926930</v>
      </c>
      <c r="G186" s="415">
        <v>0</v>
      </c>
      <c r="H186" s="415">
        <v>0</v>
      </c>
      <c r="I186" s="415">
        <v>0</v>
      </c>
      <c r="J186" s="415">
        <v>-70275</v>
      </c>
      <c r="K186" s="415">
        <v>0</v>
      </c>
      <c r="L186" s="415">
        <v>-70275</v>
      </c>
      <c r="M186" s="415">
        <v>0</v>
      </c>
      <c r="N186" s="415">
        <v>0</v>
      </c>
      <c r="O186" s="415">
        <v>0</v>
      </c>
      <c r="P186" s="415">
        <v>-105968</v>
      </c>
      <c r="Q186" s="415">
        <v>0</v>
      </c>
      <c r="R186" s="415">
        <v>-105968</v>
      </c>
      <c r="S186" s="415">
        <v>7861</v>
      </c>
      <c r="T186" s="415">
        <v>0</v>
      </c>
      <c r="U186" s="415">
        <v>7861</v>
      </c>
      <c r="V186" s="415">
        <v>18179</v>
      </c>
      <c r="W186" s="415">
        <v>0</v>
      </c>
      <c r="X186" s="415">
        <v>18179</v>
      </c>
      <c r="Y186" s="415">
        <v>-29538</v>
      </c>
      <c r="Z186" s="415">
        <v>0</v>
      </c>
      <c r="AA186" s="415">
        <v>-29538</v>
      </c>
      <c r="AB186" s="415">
        <v>-105384</v>
      </c>
      <c r="AC186" s="415">
        <v>0</v>
      </c>
      <c r="AD186" s="415">
        <v>-105384</v>
      </c>
      <c r="AE186" s="415">
        <v>27712080</v>
      </c>
      <c r="AF186" s="415">
        <v>0</v>
      </c>
      <c r="AG186" s="415">
        <v>27712080</v>
      </c>
      <c r="AH186" s="415">
        <v>0</v>
      </c>
      <c r="AI186" s="415">
        <v>0</v>
      </c>
      <c r="AJ186" s="415">
        <v>1679251</v>
      </c>
      <c r="AK186" s="415">
        <v>0</v>
      </c>
      <c r="AL186" s="415">
        <v>1679251</v>
      </c>
      <c r="AM186" s="415">
        <v>0</v>
      </c>
      <c r="AN186" s="415">
        <v>0</v>
      </c>
      <c r="AO186" s="415">
        <v>0</v>
      </c>
      <c r="AP186" s="415">
        <v>0</v>
      </c>
      <c r="AQ186" s="415">
        <v>0</v>
      </c>
      <c r="AR186" s="415">
        <v>0</v>
      </c>
      <c r="AS186" s="415">
        <v>0</v>
      </c>
      <c r="AT186" s="415">
        <v>0</v>
      </c>
      <c r="AU186" s="415">
        <v>0</v>
      </c>
      <c r="AV186" s="415">
        <v>0</v>
      </c>
      <c r="AW186" s="415">
        <v>0</v>
      </c>
      <c r="AX186" s="415">
        <v>0</v>
      </c>
      <c r="AY186" s="415">
        <v>0</v>
      </c>
      <c r="AZ186" s="415">
        <v>0</v>
      </c>
      <c r="BA186" s="415">
        <v>0</v>
      </c>
      <c r="BB186" s="415">
        <v>0</v>
      </c>
      <c r="BC186" s="415">
        <v>0</v>
      </c>
      <c r="BD186" s="415">
        <v>0</v>
      </c>
      <c r="BE186" s="415">
        <v>0</v>
      </c>
      <c r="BF186" s="415">
        <v>0</v>
      </c>
      <c r="BG186" s="415">
        <v>0</v>
      </c>
      <c r="BH186" s="415">
        <v>0</v>
      </c>
      <c r="BI186" s="415">
        <v>0</v>
      </c>
      <c r="BJ186" s="415">
        <v>0</v>
      </c>
      <c r="BK186" s="415">
        <v>0</v>
      </c>
      <c r="BL186" s="415">
        <v>771257</v>
      </c>
      <c r="BM186" s="415">
        <v>-866926</v>
      </c>
      <c r="BN186" t="s">
        <v>730</v>
      </c>
      <c r="BO186" t="s">
        <v>1061</v>
      </c>
      <c r="BP186" t="s">
        <v>1028</v>
      </c>
      <c r="BQ186" s="84" t="s">
        <v>1029</v>
      </c>
    </row>
    <row r="187" spans="1:69" x14ac:dyDescent="0.25">
      <c r="A187" t="s">
        <v>1026</v>
      </c>
      <c r="B187" s="82" t="s">
        <v>733</v>
      </c>
      <c r="C187" s="85" t="s">
        <v>732</v>
      </c>
      <c r="D187" s="415">
        <v>88374758</v>
      </c>
      <c r="E187" s="415">
        <v>2112657</v>
      </c>
      <c r="F187" s="415">
        <v>90487415</v>
      </c>
      <c r="G187" s="415">
        <v>0</v>
      </c>
      <c r="H187" s="415">
        <v>0</v>
      </c>
      <c r="I187" s="415">
        <v>0</v>
      </c>
      <c r="J187" s="415">
        <v>-336785</v>
      </c>
      <c r="K187" s="415">
        <v>0</v>
      </c>
      <c r="L187" s="415">
        <v>-336785</v>
      </c>
      <c r="M187" s="415">
        <v>0</v>
      </c>
      <c r="N187" s="415">
        <v>0</v>
      </c>
      <c r="O187" s="415">
        <v>0</v>
      </c>
      <c r="P187" s="415">
        <v>-1338785.06</v>
      </c>
      <c r="Q187" s="415">
        <v>0</v>
      </c>
      <c r="R187" s="415">
        <v>-1338785.06</v>
      </c>
      <c r="S187" s="415">
        <v>2408882</v>
      </c>
      <c r="T187" s="415">
        <v>0</v>
      </c>
      <c r="U187" s="415">
        <v>2408882</v>
      </c>
      <c r="V187" s="415">
        <v>0</v>
      </c>
      <c r="W187" s="415">
        <v>0</v>
      </c>
      <c r="X187" s="415">
        <v>0</v>
      </c>
      <c r="Y187" s="415">
        <v>-2747882</v>
      </c>
      <c r="Z187" s="415">
        <v>0</v>
      </c>
      <c r="AA187" s="415">
        <v>-2747882</v>
      </c>
      <c r="AB187" s="415">
        <v>-3329000</v>
      </c>
      <c r="AC187" s="415">
        <v>0</v>
      </c>
      <c r="AD187" s="415">
        <v>-3329000</v>
      </c>
      <c r="AE187" s="415">
        <v>83367972.939999998</v>
      </c>
      <c r="AF187" s="415">
        <v>2112657</v>
      </c>
      <c r="AG187" s="415">
        <v>85480629.939999998</v>
      </c>
      <c r="AH187" s="415">
        <v>2112657</v>
      </c>
      <c r="AI187" s="415">
        <v>2112657</v>
      </c>
      <c r="AJ187" s="415">
        <v>4882114</v>
      </c>
      <c r="AK187" s="415">
        <v>0</v>
      </c>
      <c r="AL187" s="415">
        <v>4882114</v>
      </c>
      <c r="AM187" s="415">
        <v>0</v>
      </c>
      <c r="AN187" s="415">
        <v>0</v>
      </c>
      <c r="AO187" s="415">
        <v>0</v>
      </c>
      <c r="AP187" s="415">
        <v>-54761</v>
      </c>
      <c r="AQ187" s="415">
        <v>-54761</v>
      </c>
      <c r="AR187" s="415">
        <v>966173</v>
      </c>
      <c r="AS187" s="415">
        <v>966173</v>
      </c>
      <c r="AT187" s="415">
        <v>1091723</v>
      </c>
      <c r="AU187" s="415">
        <v>0</v>
      </c>
      <c r="AV187" s="415">
        <v>0</v>
      </c>
      <c r="AW187" s="415">
        <v>0</v>
      </c>
      <c r="AX187" s="415">
        <v>0</v>
      </c>
      <c r="AY187" s="415">
        <v>87122</v>
      </c>
      <c r="AZ187" s="415">
        <v>87122</v>
      </c>
      <c r="BA187" s="415">
        <v>0</v>
      </c>
      <c r="BB187" s="415">
        <v>0</v>
      </c>
      <c r="BC187" s="415">
        <v>0</v>
      </c>
      <c r="BD187" s="415">
        <v>0</v>
      </c>
      <c r="BE187" s="415">
        <v>0</v>
      </c>
      <c r="BF187" s="415">
        <v>0</v>
      </c>
      <c r="BG187" s="415">
        <v>0</v>
      </c>
      <c r="BH187" s="415">
        <v>0</v>
      </c>
      <c r="BI187" s="415">
        <v>0</v>
      </c>
      <c r="BJ187" s="415">
        <v>87122</v>
      </c>
      <c r="BK187" s="415">
        <v>87122</v>
      </c>
      <c r="BL187" s="415">
        <v>6666928</v>
      </c>
      <c r="BM187" s="415">
        <v>-897698</v>
      </c>
      <c r="BN187" t="s">
        <v>732</v>
      </c>
      <c r="BO187" t="s">
        <v>1054</v>
      </c>
      <c r="BP187" t="s">
        <v>1086</v>
      </c>
      <c r="BQ187" s="84" t="s">
        <v>1054</v>
      </c>
    </row>
    <row r="188" spans="1:69" x14ac:dyDescent="0.25">
      <c r="A188" t="s">
        <v>1037</v>
      </c>
      <c r="B188" s="82" t="s">
        <v>735</v>
      </c>
      <c r="C188" s="85" t="s">
        <v>734</v>
      </c>
      <c r="D188" s="415">
        <v>28501225</v>
      </c>
      <c r="E188" s="415">
        <v>13801</v>
      </c>
      <c r="F188" s="415">
        <v>28515026</v>
      </c>
      <c r="G188" s="415">
        <v>0</v>
      </c>
      <c r="H188" s="415">
        <v>0</v>
      </c>
      <c r="I188" s="415">
        <v>0</v>
      </c>
      <c r="J188" s="415">
        <v>-45169</v>
      </c>
      <c r="K188" s="415">
        <v>0</v>
      </c>
      <c r="L188" s="415">
        <v>-45169</v>
      </c>
      <c r="M188" s="415">
        <v>0</v>
      </c>
      <c r="N188" s="415">
        <v>0</v>
      </c>
      <c r="O188" s="415">
        <v>0</v>
      </c>
      <c r="P188" s="415">
        <v>-147874</v>
      </c>
      <c r="Q188" s="415">
        <v>0</v>
      </c>
      <c r="R188" s="415">
        <v>-147874</v>
      </c>
      <c r="S188" s="415">
        <v>357345</v>
      </c>
      <c r="T188" s="415">
        <v>0</v>
      </c>
      <c r="U188" s="415">
        <v>357345</v>
      </c>
      <c r="V188" s="415">
        <v>2162137</v>
      </c>
      <c r="W188" s="415">
        <v>0</v>
      </c>
      <c r="X188" s="415">
        <v>2162137</v>
      </c>
      <c r="Y188" s="415">
        <v>0</v>
      </c>
      <c r="Z188" s="415">
        <v>0</v>
      </c>
      <c r="AA188" s="415">
        <v>0</v>
      </c>
      <c r="AB188" s="415">
        <v>2162137</v>
      </c>
      <c r="AC188" s="415">
        <v>0</v>
      </c>
      <c r="AD188" s="415">
        <v>2162137</v>
      </c>
      <c r="AE188" s="415">
        <v>33034970</v>
      </c>
      <c r="AF188" s="415">
        <v>13801</v>
      </c>
      <c r="AG188" s="415">
        <v>33048771</v>
      </c>
      <c r="AH188" s="415">
        <v>13801</v>
      </c>
      <c r="AI188" s="415">
        <v>13801</v>
      </c>
      <c r="AJ188" s="415">
        <v>222525</v>
      </c>
      <c r="AK188" s="415">
        <v>0</v>
      </c>
      <c r="AL188" s="415">
        <v>222525</v>
      </c>
      <c r="AM188" s="415">
        <v>0</v>
      </c>
      <c r="AN188" s="415">
        <v>0</v>
      </c>
      <c r="AO188" s="415">
        <v>0</v>
      </c>
      <c r="AP188" s="415">
        <v>29861</v>
      </c>
      <c r="AQ188" s="415">
        <v>29861</v>
      </c>
      <c r="AR188" s="415">
        <v>0</v>
      </c>
      <c r="AS188" s="415">
        <v>0</v>
      </c>
      <c r="AT188" s="415">
        <v>43662</v>
      </c>
      <c r="AU188" s="415">
        <v>0</v>
      </c>
      <c r="AV188" s="415">
        <v>0</v>
      </c>
      <c r="AW188" s="415">
        <v>0</v>
      </c>
      <c r="AX188" s="415">
        <v>0</v>
      </c>
      <c r="AY188" s="415">
        <v>269016</v>
      </c>
      <c r="AZ188" s="415">
        <v>269016</v>
      </c>
      <c r="BA188" s="415">
        <v>0</v>
      </c>
      <c r="BB188" s="415">
        <v>0</v>
      </c>
      <c r="BC188" s="415">
        <v>0</v>
      </c>
      <c r="BD188" s="415">
        <v>0</v>
      </c>
      <c r="BE188" s="415">
        <v>0</v>
      </c>
      <c r="BF188" s="415">
        <v>0</v>
      </c>
      <c r="BG188" s="415">
        <v>0</v>
      </c>
      <c r="BH188" s="415">
        <v>0</v>
      </c>
      <c r="BI188" s="415">
        <v>0</v>
      </c>
      <c r="BJ188" s="415">
        <v>269016</v>
      </c>
      <c r="BK188" s="415">
        <v>269016</v>
      </c>
      <c r="BL188" s="415">
        <v>2274950</v>
      </c>
      <c r="BM188" s="415">
        <v>-347675</v>
      </c>
      <c r="BN188" t="s">
        <v>734</v>
      </c>
      <c r="BO188" t="s">
        <v>1065</v>
      </c>
      <c r="BP188" t="s">
        <v>1028</v>
      </c>
      <c r="BQ188" s="84" t="s">
        <v>1029</v>
      </c>
    </row>
    <row r="189" spans="1:69" x14ac:dyDescent="0.25">
      <c r="A189" t="s">
        <v>1026</v>
      </c>
      <c r="B189" s="82" t="s">
        <v>737</v>
      </c>
      <c r="C189" s="85" t="s">
        <v>736</v>
      </c>
      <c r="D189" s="415">
        <v>63929886</v>
      </c>
      <c r="E189" s="415">
        <v>895102</v>
      </c>
      <c r="F189" s="415">
        <v>64824988</v>
      </c>
      <c r="G189" s="415">
        <v>0</v>
      </c>
      <c r="H189" s="415">
        <v>0</v>
      </c>
      <c r="I189" s="415">
        <v>0</v>
      </c>
      <c r="J189" s="415">
        <v>-497856</v>
      </c>
      <c r="K189" s="415">
        <v>4351</v>
      </c>
      <c r="L189" s="415">
        <v>-493505</v>
      </c>
      <c r="M189" s="415">
        <v>0</v>
      </c>
      <c r="N189" s="415">
        <v>0</v>
      </c>
      <c r="O189" s="415">
        <v>0</v>
      </c>
      <c r="P189" s="415">
        <v>-911729</v>
      </c>
      <c r="Q189" s="415">
        <v>-1003</v>
      </c>
      <c r="R189" s="415">
        <v>-912732</v>
      </c>
      <c r="S189" s="415">
        <v>419155</v>
      </c>
      <c r="T189" s="415">
        <v>8374</v>
      </c>
      <c r="U189" s="415">
        <v>427529</v>
      </c>
      <c r="V189" s="415">
        <v>393800</v>
      </c>
      <c r="W189" s="415">
        <v>0</v>
      </c>
      <c r="X189" s="415">
        <v>393800</v>
      </c>
      <c r="Y189" s="415">
        <v>-9170</v>
      </c>
      <c r="Z189" s="415">
        <v>0</v>
      </c>
      <c r="AA189" s="415">
        <v>-9170</v>
      </c>
      <c r="AB189" s="415">
        <v>-3156851</v>
      </c>
      <c r="AC189" s="415">
        <v>-43234</v>
      </c>
      <c r="AD189" s="415">
        <v>-3200085</v>
      </c>
      <c r="AE189" s="415">
        <v>60665091</v>
      </c>
      <c r="AF189" s="415">
        <v>859239</v>
      </c>
      <c r="AG189" s="415">
        <v>61524330</v>
      </c>
      <c r="AH189" s="415">
        <v>859239</v>
      </c>
      <c r="AI189" s="415">
        <v>859239</v>
      </c>
      <c r="AJ189" s="415">
        <v>357198</v>
      </c>
      <c r="AK189" s="415">
        <v>0</v>
      </c>
      <c r="AL189" s="415">
        <v>357198</v>
      </c>
      <c r="AM189" s="415">
        <v>0</v>
      </c>
      <c r="AN189" s="415">
        <v>0</v>
      </c>
      <c r="AO189" s="415">
        <v>0</v>
      </c>
      <c r="AP189" s="415">
        <v>-59762</v>
      </c>
      <c r="AQ189" s="415">
        <v>-59762</v>
      </c>
      <c r="AR189" s="415">
        <v>193888</v>
      </c>
      <c r="AS189" s="415">
        <v>193888</v>
      </c>
      <c r="AT189" s="415">
        <v>605589</v>
      </c>
      <c r="AU189" s="415">
        <v>0</v>
      </c>
      <c r="AV189" s="415">
        <v>0</v>
      </c>
      <c r="AW189" s="415">
        <v>0</v>
      </c>
      <c r="AX189" s="415">
        <v>0</v>
      </c>
      <c r="AY189" s="415">
        <v>0</v>
      </c>
      <c r="AZ189" s="415">
        <v>0</v>
      </c>
      <c r="BA189" s="415">
        <v>0</v>
      </c>
      <c r="BB189" s="415">
        <v>0</v>
      </c>
      <c r="BC189" s="415">
        <v>0</v>
      </c>
      <c r="BD189" s="415">
        <v>0</v>
      </c>
      <c r="BE189" s="415">
        <v>0</v>
      </c>
      <c r="BF189" s="415">
        <v>0</v>
      </c>
      <c r="BG189" s="415">
        <v>1227325</v>
      </c>
      <c r="BH189" s="415">
        <v>625936</v>
      </c>
      <c r="BI189" s="415">
        <v>625936</v>
      </c>
      <c r="BJ189" s="415">
        <v>0</v>
      </c>
      <c r="BK189" s="415">
        <v>625936</v>
      </c>
      <c r="BL189" s="415">
        <v>3928645</v>
      </c>
      <c r="BM189" s="415">
        <v>-1608959</v>
      </c>
      <c r="BN189" t="s">
        <v>736</v>
      </c>
      <c r="BO189" t="s">
        <v>1054</v>
      </c>
      <c r="BP189" t="s">
        <v>1053</v>
      </c>
      <c r="BQ189" s="84" t="s">
        <v>1054</v>
      </c>
    </row>
    <row r="190" spans="1:69" x14ac:dyDescent="0.25">
      <c r="A190" t="s">
        <v>1026</v>
      </c>
      <c r="B190" s="82" t="s">
        <v>739</v>
      </c>
      <c r="C190" s="85" t="s">
        <v>738</v>
      </c>
      <c r="D190" s="415">
        <v>58504784</v>
      </c>
      <c r="E190" s="415">
        <v>720920</v>
      </c>
      <c r="F190" s="415">
        <v>59225704</v>
      </c>
      <c r="G190" s="415">
        <v>0</v>
      </c>
      <c r="H190" s="415">
        <v>0</v>
      </c>
      <c r="I190" s="415">
        <v>0</v>
      </c>
      <c r="J190" s="415">
        <v>-493837</v>
      </c>
      <c r="K190" s="415">
        <v>0</v>
      </c>
      <c r="L190" s="415">
        <v>-493837</v>
      </c>
      <c r="M190" s="415">
        <v>0</v>
      </c>
      <c r="N190" s="415">
        <v>0</v>
      </c>
      <c r="O190" s="415">
        <v>0</v>
      </c>
      <c r="P190" s="415">
        <v>-910676</v>
      </c>
      <c r="Q190" s="415">
        <v>0</v>
      </c>
      <c r="R190" s="415">
        <v>-910676</v>
      </c>
      <c r="S190" s="415">
        <v>48311</v>
      </c>
      <c r="T190" s="415">
        <v>0</v>
      </c>
      <c r="U190" s="415">
        <v>48311</v>
      </c>
      <c r="V190" s="415">
        <v>0</v>
      </c>
      <c r="W190" s="415">
        <v>0</v>
      </c>
      <c r="X190" s="415">
        <v>0</v>
      </c>
      <c r="Y190" s="415">
        <v>0</v>
      </c>
      <c r="Z190" s="415">
        <v>0</v>
      </c>
      <c r="AA190" s="415">
        <v>0</v>
      </c>
      <c r="AB190" s="415">
        <v>-605935</v>
      </c>
      <c r="AC190" s="415">
        <v>0</v>
      </c>
      <c r="AD190" s="415">
        <v>-605935</v>
      </c>
      <c r="AE190" s="415">
        <v>57036484</v>
      </c>
      <c r="AF190" s="415">
        <v>720920</v>
      </c>
      <c r="AG190" s="415">
        <v>57757404</v>
      </c>
      <c r="AH190" s="415">
        <v>720920</v>
      </c>
      <c r="AI190" s="415">
        <v>720920</v>
      </c>
      <c r="AJ190" s="415">
        <v>0</v>
      </c>
      <c r="AK190" s="415">
        <v>0</v>
      </c>
      <c r="AL190" s="415">
        <v>0</v>
      </c>
      <c r="AM190" s="415">
        <v>0</v>
      </c>
      <c r="AN190" s="415">
        <v>0</v>
      </c>
      <c r="AO190" s="415">
        <v>0</v>
      </c>
      <c r="AP190" s="415">
        <v>12059</v>
      </c>
      <c r="AQ190" s="415">
        <v>12059</v>
      </c>
      <c r="AR190" s="415">
        <v>613621</v>
      </c>
      <c r="AS190" s="415">
        <v>613621</v>
      </c>
      <c r="AT190" s="415">
        <v>119358</v>
      </c>
      <c r="AU190" s="415">
        <v>0</v>
      </c>
      <c r="AV190" s="415">
        <v>0</v>
      </c>
      <c r="AW190" s="415">
        <v>0</v>
      </c>
      <c r="AX190" s="415">
        <v>0</v>
      </c>
      <c r="AY190" s="415">
        <v>20004</v>
      </c>
      <c r="AZ190" s="415">
        <v>20004</v>
      </c>
      <c r="BA190" s="415">
        <v>0</v>
      </c>
      <c r="BB190" s="415">
        <v>0</v>
      </c>
      <c r="BC190" s="415">
        <v>0</v>
      </c>
      <c r="BD190" s="415">
        <v>0</v>
      </c>
      <c r="BE190" s="415">
        <v>0</v>
      </c>
      <c r="BF190" s="415">
        <v>0</v>
      </c>
      <c r="BG190" s="415">
        <v>0</v>
      </c>
      <c r="BH190" s="415">
        <v>0</v>
      </c>
      <c r="BI190" s="415">
        <v>0</v>
      </c>
      <c r="BJ190" s="415">
        <v>20004</v>
      </c>
      <c r="BK190" s="415">
        <v>20004</v>
      </c>
      <c r="BL190" s="415">
        <v>6038392</v>
      </c>
      <c r="BM190" s="415">
        <v>-1123243</v>
      </c>
      <c r="BN190" t="s">
        <v>738</v>
      </c>
      <c r="BO190" t="s">
        <v>1045</v>
      </c>
      <c r="BP190" t="s">
        <v>1089</v>
      </c>
      <c r="BQ190" s="84" t="s">
        <v>1047</v>
      </c>
    </row>
    <row r="191" spans="1:69" x14ac:dyDescent="0.25">
      <c r="A191" t="s">
        <v>1026</v>
      </c>
      <c r="B191" s="82" t="s">
        <v>741</v>
      </c>
      <c r="C191" s="85" t="s">
        <v>740</v>
      </c>
      <c r="D191" s="415">
        <v>53173991</v>
      </c>
      <c r="E191" s="415">
        <v>0</v>
      </c>
      <c r="F191" s="415">
        <v>53173991</v>
      </c>
      <c r="G191" s="415">
        <v>0</v>
      </c>
      <c r="H191" s="415">
        <v>0</v>
      </c>
      <c r="I191" s="415">
        <v>0</v>
      </c>
      <c r="J191" s="415">
        <v>-29051</v>
      </c>
      <c r="K191" s="415">
        <v>0</v>
      </c>
      <c r="L191" s="415">
        <v>-29051</v>
      </c>
      <c r="M191" s="415">
        <v>0</v>
      </c>
      <c r="N191" s="415">
        <v>0</v>
      </c>
      <c r="O191" s="415">
        <v>0</v>
      </c>
      <c r="P191" s="415">
        <v>-117896</v>
      </c>
      <c r="Q191" s="415">
        <v>0</v>
      </c>
      <c r="R191" s="415">
        <v>-117896</v>
      </c>
      <c r="S191" s="415">
        <v>675982</v>
      </c>
      <c r="T191" s="415">
        <v>0</v>
      </c>
      <c r="U191" s="415">
        <v>675982</v>
      </c>
      <c r="V191" s="415">
        <v>927909</v>
      </c>
      <c r="W191" s="415">
        <v>0</v>
      </c>
      <c r="X191" s="415">
        <v>927909</v>
      </c>
      <c r="Y191" s="415">
        <v>-203251</v>
      </c>
      <c r="Z191" s="415">
        <v>0</v>
      </c>
      <c r="AA191" s="415">
        <v>-203251</v>
      </c>
      <c r="AB191" s="415">
        <v>204610</v>
      </c>
      <c r="AC191" s="415">
        <v>0</v>
      </c>
      <c r="AD191" s="415">
        <v>204610</v>
      </c>
      <c r="AE191" s="415">
        <v>54661345</v>
      </c>
      <c r="AF191" s="415">
        <v>0</v>
      </c>
      <c r="AG191" s="415">
        <v>54661345</v>
      </c>
      <c r="AH191" s="415">
        <v>0</v>
      </c>
      <c r="AI191" s="415">
        <v>0</v>
      </c>
      <c r="AJ191" s="415">
        <v>0</v>
      </c>
      <c r="AK191" s="415">
        <v>0</v>
      </c>
      <c r="AL191" s="415">
        <v>0</v>
      </c>
      <c r="AM191" s="415">
        <v>0</v>
      </c>
      <c r="AN191" s="415">
        <v>0</v>
      </c>
      <c r="AO191" s="415">
        <v>0</v>
      </c>
      <c r="AP191" s="415">
        <v>0</v>
      </c>
      <c r="AQ191" s="415">
        <v>0</v>
      </c>
      <c r="AR191" s="415">
        <v>0</v>
      </c>
      <c r="AS191" s="415">
        <v>0</v>
      </c>
      <c r="AT191" s="415">
        <v>0</v>
      </c>
      <c r="AU191" s="415">
        <v>0</v>
      </c>
      <c r="AV191" s="415">
        <v>0</v>
      </c>
      <c r="AW191" s="415">
        <v>0</v>
      </c>
      <c r="AX191" s="415">
        <v>0</v>
      </c>
      <c r="AY191" s="415">
        <v>0</v>
      </c>
      <c r="AZ191" s="415">
        <v>0</v>
      </c>
      <c r="BA191" s="415">
        <v>0</v>
      </c>
      <c r="BB191" s="415">
        <v>0</v>
      </c>
      <c r="BC191" s="415">
        <v>0</v>
      </c>
      <c r="BD191" s="415">
        <v>0</v>
      </c>
      <c r="BE191" s="415">
        <v>0</v>
      </c>
      <c r="BF191" s="415">
        <v>0</v>
      </c>
      <c r="BG191" s="415">
        <v>0</v>
      </c>
      <c r="BH191" s="415">
        <v>0</v>
      </c>
      <c r="BI191" s="415">
        <v>0</v>
      </c>
      <c r="BJ191" s="415">
        <v>0</v>
      </c>
      <c r="BK191" s="415">
        <v>0</v>
      </c>
      <c r="BL191" s="415">
        <v>702821</v>
      </c>
      <c r="BM191" s="415">
        <v>-235684</v>
      </c>
      <c r="BN191" t="s">
        <v>740</v>
      </c>
      <c r="BO191" t="s">
        <v>1094</v>
      </c>
      <c r="BP191" t="s">
        <v>1028</v>
      </c>
      <c r="BQ191" s="84" t="s">
        <v>1029</v>
      </c>
    </row>
    <row r="192" spans="1:69" x14ac:dyDescent="0.25">
      <c r="A192" t="s">
        <v>1026</v>
      </c>
      <c r="B192" s="82" t="s">
        <v>743</v>
      </c>
      <c r="C192" s="85" t="s">
        <v>742</v>
      </c>
      <c r="D192" s="415">
        <v>61372162</v>
      </c>
      <c r="E192" s="415">
        <v>0</v>
      </c>
      <c r="F192" s="415">
        <v>61372162</v>
      </c>
      <c r="G192" s="415">
        <v>0</v>
      </c>
      <c r="H192" s="415">
        <v>0</v>
      </c>
      <c r="I192" s="415">
        <v>0</v>
      </c>
      <c r="J192" s="415">
        <v>-77935</v>
      </c>
      <c r="K192" s="415">
        <v>0</v>
      </c>
      <c r="L192" s="415">
        <v>-77935</v>
      </c>
      <c r="M192" s="415">
        <v>0</v>
      </c>
      <c r="N192" s="415">
        <v>0</v>
      </c>
      <c r="O192" s="415">
        <v>0</v>
      </c>
      <c r="P192" s="415">
        <v>-188792</v>
      </c>
      <c r="Q192" s="415">
        <v>0</v>
      </c>
      <c r="R192" s="415">
        <v>-188792</v>
      </c>
      <c r="S192" s="415">
        <v>1023423</v>
      </c>
      <c r="T192" s="415">
        <v>0</v>
      </c>
      <c r="U192" s="415">
        <v>1023423</v>
      </c>
      <c r="V192" s="415">
        <v>6667</v>
      </c>
      <c r="W192" s="415">
        <v>0</v>
      </c>
      <c r="X192" s="415">
        <v>6667</v>
      </c>
      <c r="Y192" s="415">
        <v>1688067</v>
      </c>
      <c r="Z192" s="415">
        <v>0</v>
      </c>
      <c r="AA192" s="415">
        <v>1688067</v>
      </c>
      <c r="AB192" s="415">
        <v>-1379479</v>
      </c>
      <c r="AC192" s="415">
        <v>0</v>
      </c>
      <c r="AD192" s="415">
        <v>-1379479</v>
      </c>
      <c r="AE192" s="415">
        <v>62522048</v>
      </c>
      <c r="AF192" s="415">
        <v>0</v>
      </c>
      <c r="AG192" s="415">
        <v>62522048</v>
      </c>
      <c r="AH192" s="415">
        <v>0</v>
      </c>
      <c r="AI192" s="415">
        <v>0</v>
      </c>
      <c r="AJ192" s="415">
        <v>64269</v>
      </c>
      <c r="AK192" s="415">
        <v>0</v>
      </c>
      <c r="AL192" s="415">
        <v>64269</v>
      </c>
      <c r="AM192" s="415">
        <v>0</v>
      </c>
      <c r="AN192" s="415">
        <v>0</v>
      </c>
      <c r="AO192" s="415">
        <v>0</v>
      </c>
      <c r="AP192" s="415">
        <v>0</v>
      </c>
      <c r="AQ192" s="415">
        <v>0</v>
      </c>
      <c r="AR192" s="415">
        <v>0</v>
      </c>
      <c r="AS192" s="415">
        <v>0</v>
      </c>
      <c r="AT192" s="415">
        <v>0</v>
      </c>
      <c r="AU192" s="415">
        <v>0</v>
      </c>
      <c r="AV192" s="415">
        <v>0</v>
      </c>
      <c r="AW192" s="415">
        <v>0</v>
      </c>
      <c r="AX192" s="415">
        <v>0</v>
      </c>
      <c r="AY192" s="415">
        <v>0</v>
      </c>
      <c r="AZ192" s="415">
        <v>0</v>
      </c>
      <c r="BA192" s="415">
        <v>0</v>
      </c>
      <c r="BB192" s="415">
        <v>0</v>
      </c>
      <c r="BC192" s="415">
        <v>0</v>
      </c>
      <c r="BD192" s="415">
        <v>0</v>
      </c>
      <c r="BE192" s="415">
        <v>0</v>
      </c>
      <c r="BF192" s="415">
        <v>0</v>
      </c>
      <c r="BG192" s="415">
        <v>0</v>
      </c>
      <c r="BH192" s="415">
        <v>0</v>
      </c>
      <c r="BI192" s="415">
        <v>0</v>
      </c>
      <c r="BJ192" s="415">
        <v>0</v>
      </c>
      <c r="BK192" s="415">
        <v>0</v>
      </c>
      <c r="BL192" s="415">
        <v>727126</v>
      </c>
      <c r="BM192" s="415">
        <v>-230798</v>
      </c>
      <c r="BN192" t="s">
        <v>742</v>
      </c>
      <c r="BO192" t="s">
        <v>1057</v>
      </c>
      <c r="BP192" t="s">
        <v>1058</v>
      </c>
      <c r="BQ192" s="84" t="s">
        <v>1029</v>
      </c>
    </row>
    <row r="193" spans="1:69" x14ac:dyDescent="0.25">
      <c r="A193" t="s">
        <v>1026</v>
      </c>
      <c r="B193" s="82" t="s">
        <v>745</v>
      </c>
      <c r="C193" s="85" t="s">
        <v>1095</v>
      </c>
      <c r="D193" s="415">
        <v>98007959</v>
      </c>
      <c r="E193" s="415">
        <v>5444610</v>
      </c>
      <c r="F193" s="415">
        <v>103452569</v>
      </c>
      <c r="G193" s="415">
        <v>0</v>
      </c>
      <c r="H193" s="415">
        <v>0</v>
      </c>
      <c r="I193" s="415">
        <v>0</v>
      </c>
      <c r="J193" s="415">
        <v>-816197</v>
      </c>
      <c r="K193" s="415">
        <v>-4475</v>
      </c>
      <c r="L193" s="415">
        <v>-820672</v>
      </c>
      <c r="M193" s="415">
        <v>0</v>
      </c>
      <c r="N193" s="415">
        <v>0</v>
      </c>
      <c r="O193" s="415">
        <v>0</v>
      </c>
      <c r="P193" s="415">
        <v>-818643</v>
      </c>
      <c r="Q193" s="415">
        <v>-4457</v>
      </c>
      <c r="R193" s="415">
        <v>-823100</v>
      </c>
      <c r="S193" s="415">
        <v>362315</v>
      </c>
      <c r="T193" s="415">
        <v>0</v>
      </c>
      <c r="U193" s="415">
        <v>362315</v>
      </c>
      <c r="V193" s="415">
        <v>0</v>
      </c>
      <c r="W193" s="415">
        <v>0</v>
      </c>
      <c r="X193" s="415">
        <v>0</v>
      </c>
      <c r="Y193" s="415">
        <v>-8514680</v>
      </c>
      <c r="Z193" s="415">
        <v>0</v>
      </c>
      <c r="AA193" s="415">
        <v>-8514680</v>
      </c>
      <c r="AB193" s="415">
        <v>12075886</v>
      </c>
      <c r="AC193" s="415">
        <v>235231</v>
      </c>
      <c r="AD193" s="415">
        <v>12311117</v>
      </c>
      <c r="AE193" s="415">
        <v>101112837</v>
      </c>
      <c r="AF193" s="415">
        <v>5675384</v>
      </c>
      <c r="AG193" s="415">
        <v>106788221</v>
      </c>
      <c r="AH193" s="415">
        <v>5675384</v>
      </c>
      <c r="AI193" s="415">
        <v>5675384</v>
      </c>
      <c r="AJ193" s="415">
        <v>0</v>
      </c>
      <c r="AK193" s="415">
        <v>0</v>
      </c>
      <c r="AL193" s="415">
        <v>0</v>
      </c>
      <c r="AM193" s="415">
        <v>0</v>
      </c>
      <c r="AN193" s="415">
        <v>0</v>
      </c>
      <c r="AO193" s="415">
        <v>0</v>
      </c>
      <c r="AP193" s="415">
        <v>-94681</v>
      </c>
      <c r="AQ193" s="415">
        <v>-94681</v>
      </c>
      <c r="AR193" s="415">
        <v>3335656</v>
      </c>
      <c r="AS193" s="415">
        <v>3335656</v>
      </c>
      <c r="AT193" s="415">
        <v>2245047</v>
      </c>
      <c r="AU193" s="415">
        <v>0</v>
      </c>
      <c r="AV193" s="415">
        <v>0</v>
      </c>
      <c r="AW193" s="415">
        <v>0</v>
      </c>
      <c r="AX193" s="415">
        <v>0</v>
      </c>
      <c r="AY193" s="415">
        <v>453322</v>
      </c>
      <c r="AZ193" s="415">
        <v>453322</v>
      </c>
      <c r="BA193" s="415">
        <v>0</v>
      </c>
      <c r="BB193" s="415">
        <v>0</v>
      </c>
      <c r="BC193" s="415">
        <v>0</v>
      </c>
      <c r="BD193" s="415">
        <v>0</v>
      </c>
      <c r="BE193" s="415">
        <v>0</v>
      </c>
      <c r="BF193" s="415">
        <v>0</v>
      </c>
      <c r="BG193" s="415">
        <v>0</v>
      </c>
      <c r="BH193" s="415">
        <v>0</v>
      </c>
      <c r="BI193" s="415">
        <v>0</v>
      </c>
      <c r="BJ193" s="415">
        <v>453322</v>
      </c>
      <c r="BK193" s="415">
        <v>453322</v>
      </c>
      <c r="BL193" s="415">
        <v>2670110</v>
      </c>
      <c r="BM193" s="415">
        <v>-2009176</v>
      </c>
      <c r="BN193" t="s">
        <v>744</v>
      </c>
      <c r="BO193" t="s">
        <v>1080</v>
      </c>
      <c r="BP193" t="s">
        <v>1028</v>
      </c>
      <c r="BQ193" s="84" t="s">
        <v>1029</v>
      </c>
    </row>
    <row r="194" spans="1:69" x14ac:dyDescent="0.25">
      <c r="A194" t="s">
        <v>1026</v>
      </c>
      <c r="B194" s="82" t="s">
        <v>747</v>
      </c>
      <c r="C194" s="85" t="s">
        <v>746</v>
      </c>
      <c r="D194" s="415">
        <v>84717969</v>
      </c>
      <c r="E194" s="415">
        <v>199400</v>
      </c>
      <c r="F194" s="415">
        <v>84917369</v>
      </c>
      <c r="G194" s="415">
        <v>0</v>
      </c>
      <c r="H194" s="415">
        <v>0</v>
      </c>
      <c r="I194" s="415">
        <v>0</v>
      </c>
      <c r="J194" s="415">
        <v>-1057692</v>
      </c>
      <c r="K194" s="415">
        <v>0</v>
      </c>
      <c r="L194" s="415">
        <v>-1057692</v>
      </c>
      <c r="M194" s="415">
        <v>0</v>
      </c>
      <c r="N194" s="415">
        <v>0</v>
      </c>
      <c r="O194" s="415">
        <v>0</v>
      </c>
      <c r="P194" s="415">
        <v>-1090251</v>
      </c>
      <c r="Q194" s="415">
        <v>0</v>
      </c>
      <c r="R194" s="415">
        <v>-1090251</v>
      </c>
      <c r="S194" s="415">
        <v>969420</v>
      </c>
      <c r="T194" s="415">
        <v>0</v>
      </c>
      <c r="U194" s="415">
        <v>969420</v>
      </c>
      <c r="V194" s="415">
        <v>0</v>
      </c>
      <c r="W194" s="415">
        <v>0</v>
      </c>
      <c r="X194" s="415">
        <v>0</v>
      </c>
      <c r="Y194" s="415">
        <v>-508285</v>
      </c>
      <c r="Z194" s="415">
        <v>0</v>
      </c>
      <c r="AA194" s="415">
        <v>-508285</v>
      </c>
      <c r="AB194" s="415">
        <v>-3755254</v>
      </c>
      <c r="AC194" s="415">
        <v>0</v>
      </c>
      <c r="AD194" s="415">
        <v>-3755254</v>
      </c>
      <c r="AE194" s="415">
        <v>80333599</v>
      </c>
      <c r="AF194" s="415">
        <v>199400</v>
      </c>
      <c r="AG194" s="415">
        <v>80532999</v>
      </c>
      <c r="AH194" s="415">
        <v>199400</v>
      </c>
      <c r="AI194" s="415">
        <v>199400</v>
      </c>
      <c r="AJ194" s="415">
        <v>3376020</v>
      </c>
      <c r="AK194" s="415">
        <v>0</v>
      </c>
      <c r="AL194" s="415">
        <v>3376020</v>
      </c>
      <c r="AM194" s="415">
        <v>0</v>
      </c>
      <c r="AN194" s="415">
        <v>0</v>
      </c>
      <c r="AO194" s="415">
        <v>0</v>
      </c>
      <c r="AP194" s="415">
        <v>11011</v>
      </c>
      <c r="AQ194" s="415">
        <v>11011</v>
      </c>
      <c r="AR194" s="415">
        <v>36214</v>
      </c>
      <c r="AS194" s="415">
        <v>36214</v>
      </c>
      <c r="AT194" s="415">
        <v>189106</v>
      </c>
      <c r="AU194" s="415">
        <v>0</v>
      </c>
      <c r="AV194" s="415">
        <v>0</v>
      </c>
      <c r="AW194" s="415">
        <v>0</v>
      </c>
      <c r="AX194" s="415">
        <v>0</v>
      </c>
      <c r="AY194" s="415">
        <v>138907</v>
      </c>
      <c r="AZ194" s="415">
        <v>138907</v>
      </c>
      <c r="BA194" s="415">
        <v>0</v>
      </c>
      <c r="BB194" s="415">
        <v>0</v>
      </c>
      <c r="BC194" s="415">
        <v>0</v>
      </c>
      <c r="BD194" s="415">
        <v>0</v>
      </c>
      <c r="BE194" s="415">
        <v>0</v>
      </c>
      <c r="BF194" s="415">
        <v>0</v>
      </c>
      <c r="BG194" s="415">
        <v>0</v>
      </c>
      <c r="BH194" s="415">
        <v>0</v>
      </c>
      <c r="BI194" s="415">
        <v>0</v>
      </c>
      <c r="BJ194" s="415">
        <v>138907</v>
      </c>
      <c r="BK194" s="415">
        <v>138907</v>
      </c>
      <c r="BL194" s="415">
        <v>3429021</v>
      </c>
      <c r="BM194" s="415">
        <v>-639876</v>
      </c>
      <c r="BN194" t="s">
        <v>746</v>
      </c>
      <c r="BO194" t="s">
        <v>1054</v>
      </c>
      <c r="BP194" t="s">
        <v>1028</v>
      </c>
      <c r="BQ194" s="84" t="s">
        <v>1054</v>
      </c>
    </row>
    <row r="195" spans="1:69" x14ac:dyDescent="0.25">
      <c r="A195" t="s">
        <v>1026</v>
      </c>
      <c r="B195" s="82" t="s">
        <v>749</v>
      </c>
      <c r="C195" s="85" t="s">
        <v>748</v>
      </c>
      <c r="D195" s="415">
        <v>79050260</v>
      </c>
      <c r="E195" s="415">
        <v>0</v>
      </c>
      <c r="F195" s="415">
        <v>79050260</v>
      </c>
      <c r="G195" s="415">
        <v>-84</v>
      </c>
      <c r="H195" s="415">
        <v>0</v>
      </c>
      <c r="I195" s="415">
        <v>-84</v>
      </c>
      <c r="J195" s="415">
        <v>-579869</v>
      </c>
      <c r="K195" s="415">
        <v>0</v>
      </c>
      <c r="L195" s="415">
        <v>-579869</v>
      </c>
      <c r="M195" s="415">
        <v>0</v>
      </c>
      <c r="N195" s="415">
        <v>0</v>
      </c>
      <c r="O195" s="415">
        <v>0</v>
      </c>
      <c r="P195" s="415">
        <v>-1593219</v>
      </c>
      <c r="Q195" s="415">
        <v>0</v>
      </c>
      <c r="R195" s="415">
        <v>-1593219</v>
      </c>
      <c r="S195" s="415">
        <v>200889</v>
      </c>
      <c r="T195" s="415">
        <v>0</v>
      </c>
      <c r="U195" s="415">
        <v>200889</v>
      </c>
      <c r="V195" s="415">
        <v>820004</v>
      </c>
      <c r="W195" s="415">
        <v>0</v>
      </c>
      <c r="X195" s="415">
        <v>820004</v>
      </c>
      <c r="Y195" s="415">
        <v>170424</v>
      </c>
      <c r="Z195" s="415">
        <v>0</v>
      </c>
      <c r="AA195" s="415">
        <v>170424</v>
      </c>
      <c r="AB195" s="415">
        <v>-1770952</v>
      </c>
      <c r="AC195" s="415">
        <v>0</v>
      </c>
      <c r="AD195" s="415">
        <v>-1770952</v>
      </c>
      <c r="AE195" s="415">
        <v>76877322</v>
      </c>
      <c r="AF195" s="415">
        <v>0</v>
      </c>
      <c r="AG195" s="415">
        <v>76877322</v>
      </c>
      <c r="AH195" s="415">
        <v>0</v>
      </c>
      <c r="AI195" s="415">
        <v>0</v>
      </c>
      <c r="AJ195" s="415">
        <v>0</v>
      </c>
      <c r="AK195" s="415">
        <v>0</v>
      </c>
      <c r="AL195" s="415">
        <v>0</v>
      </c>
      <c r="AM195" s="415">
        <v>0</v>
      </c>
      <c r="AN195" s="415">
        <v>0</v>
      </c>
      <c r="AO195" s="415">
        <v>0</v>
      </c>
      <c r="AP195" s="415">
        <v>0</v>
      </c>
      <c r="AQ195" s="415">
        <v>0</v>
      </c>
      <c r="AR195" s="415">
        <v>0</v>
      </c>
      <c r="AS195" s="415">
        <v>0</v>
      </c>
      <c r="AT195" s="415">
        <v>0</v>
      </c>
      <c r="AU195" s="415">
        <v>0</v>
      </c>
      <c r="AV195" s="415">
        <v>0</v>
      </c>
      <c r="AW195" s="415">
        <v>0</v>
      </c>
      <c r="AX195" s="415">
        <v>0</v>
      </c>
      <c r="AY195" s="415">
        <v>0</v>
      </c>
      <c r="AZ195" s="415">
        <v>0</v>
      </c>
      <c r="BA195" s="415">
        <v>0</v>
      </c>
      <c r="BB195" s="415">
        <v>0</v>
      </c>
      <c r="BC195" s="415">
        <v>0</v>
      </c>
      <c r="BD195" s="415">
        <v>0</v>
      </c>
      <c r="BE195" s="415">
        <v>0</v>
      </c>
      <c r="BF195" s="415">
        <v>0</v>
      </c>
      <c r="BG195" s="415">
        <v>0</v>
      </c>
      <c r="BH195" s="415">
        <v>0</v>
      </c>
      <c r="BI195" s="415">
        <v>0</v>
      </c>
      <c r="BJ195" s="415">
        <v>0</v>
      </c>
      <c r="BK195" s="415">
        <v>0</v>
      </c>
      <c r="BL195" s="415">
        <v>3274963</v>
      </c>
      <c r="BM195" s="415">
        <v>-860098</v>
      </c>
      <c r="BN195" t="s">
        <v>748</v>
      </c>
      <c r="BO195" t="s">
        <v>1065</v>
      </c>
      <c r="BP195" t="s">
        <v>1028</v>
      </c>
      <c r="BQ195" s="84" t="s">
        <v>1029</v>
      </c>
    </row>
    <row r="196" spans="1:69" x14ac:dyDescent="0.25">
      <c r="A196" t="s">
        <v>1037</v>
      </c>
      <c r="B196" s="82" t="s">
        <v>751</v>
      </c>
      <c r="C196" s="85" t="s">
        <v>750</v>
      </c>
      <c r="D196" s="415">
        <v>127721929</v>
      </c>
      <c r="E196" s="415">
        <v>10710377</v>
      </c>
      <c r="F196" s="415">
        <v>138432306</v>
      </c>
      <c r="G196" s="415">
        <v>0</v>
      </c>
      <c r="H196" s="415">
        <v>0</v>
      </c>
      <c r="I196" s="415">
        <v>0</v>
      </c>
      <c r="J196" s="415">
        <v>-611196</v>
      </c>
      <c r="K196" s="415">
        <v>-134516</v>
      </c>
      <c r="L196" s="415">
        <v>-745712</v>
      </c>
      <c r="M196" s="415">
        <v>0</v>
      </c>
      <c r="N196" s="415">
        <v>0</v>
      </c>
      <c r="O196" s="415">
        <v>0</v>
      </c>
      <c r="P196" s="415">
        <v>-3165269</v>
      </c>
      <c r="Q196" s="415">
        <v>-166593</v>
      </c>
      <c r="R196" s="415">
        <v>-3331862</v>
      </c>
      <c r="S196" s="415">
        <v>399622</v>
      </c>
      <c r="T196" s="415">
        <v>14819</v>
      </c>
      <c r="U196" s="415">
        <v>414441</v>
      </c>
      <c r="V196" s="415">
        <v>932450</v>
      </c>
      <c r="W196" s="415">
        <v>34579</v>
      </c>
      <c r="X196" s="415">
        <v>967029</v>
      </c>
      <c r="Y196" s="415">
        <v>284375</v>
      </c>
      <c r="Z196" s="415">
        <v>14967</v>
      </c>
      <c r="AA196" s="415">
        <v>299342</v>
      </c>
      <c r="AB196" s="415">
        <v>-1397732</v>
      </c>
      <c r="AC196" s="415">
        <v>-73565</v>
      </c>
      <c r="AD196" s="415">
        <v>-1471297</v>
      </c>
      <c r="AE196" s="415">
        <v>124775375</v>
      </c>
      <c r="AF196" s="415">
        <v>10534584</v>
      </c>
      <c r="AG196" s="415">
        <v>135309959</v>
      </c>
      <c r="AH196" s="415">
        <v>10534584</v>
      </c>
      <c r="AI196" s="415">
        <v>10534584</v>
      </c>
      <c r="AJ196" s="415">
        <v>0</v>
      </c>
      <c r="AK196" s="415">
        <v>0</v>
      </c>
      <c r="AL196" s="415">
        <v>0</v>
      </c>
      <c r="AM196" s="415">
        <v>0</v>
      </c>
      <c r="AN196" s="415">
        <v>0</v>
      </c>
      <c r="AO196" s="415">
        <v>0</v>
      </c>
      <c r="AP196" s="415">
        <v>27970</v>
      </c>
      <c r="AQ196" s="415">
        <v>27970</v>
      </c>
      <c r="AR196" s="415">
        <v>11522989</v>
      </c>
      <c r="AS196" s="415">
        <v>11522989</v>
      </c>
      <c r="AT196" s="415">
        <v>0</v>
      </c>
      <c r="AU196" s="415">
        <v>0</v>
      </c>
      <c r="AV196" s="415">
        <v>0</v>
      </c>
      <c r="AW196" s="415">
        <v>0</v>
      </c>
      <c r="AX196" s="415">
        <v>0</v>
      </c>
      <c r="AY196" s="415">
        <v>0</v>
      </c>
      <c r="AZ196" s="415">
        <v>0</v>
      </c>
      <c r="BA196" s="415">
        <v>0</v>
      </c>
      <c r="BB196" s="415">
        <v>0</v>
      </c>
      <c r="BC196" s="415">
        <v>0</v>
      </c>
      <c r="BD196" s="415">
        <v>0</v>
      </c>
      <c r="BE196" s="415">
        <v>0</v>
      </c>
      <c r="BF196" s="415">
        <v>0</v>
      </c>
      <c r="BG196" s="415">
        <v>0</v>
      </c>
      <c r="BH196" s="415">
        <v>0</v>
      </c>
      <c r="BI196" s="415">
        <v>0</v>
      </c>
      <c r="BJ196" s="415">
        <v>0</v>
      </c>
      <c r="BK196" s="415">
        <v>0</v>
      </c>
      <c r="BL196" s="415">
        <v>16338880</v>
      </c>
      <c r="BM196" s="415">
        <v>-4805844</v>
      </c>
      <c r="BN196" t="s">
        <v>750</v>
      </c>
      <c r="BO196" t="s">
        <v>1054</v>
      </c>
      <c r="BP196" t="s">
        <v>1034</v>
      </c>
      <c r="BQ196" s="84" t="s">
        <v>1054</v>
      </c>
    </row>
    <row r="197" spans="1:69" x14ac:dyDescent="0.25">
      <c r="A197" t="s">
        <v>1026</v>
      </c>
      <c r="B197" s="82" t="s">
        <v>753</v>
      </c>
      <c r="C197" s="85" t="s">
        <v>752</v>
      </c>
      <c r="D197" s="415">
        <v>35594661.689999998</v>
      </c>
      <c r="E197" s="415">
        <v>0</v>
      </c>
      <c r="F197" s="415">
        <v>35594661.689999998</v>
      </c>
      <c r="G197" s="415">
        <v>0</v>
      </c>
      <c r="H197" s="415">
        <v>0</v>
      </c>
      <c r="I197" s="415">
        <v>0</v>
      </c>
      <c r="J197" s="415">
        <v>-318957</v>
      </c>
      <c r="K197" s="415">
        <v>0</v>
      </c>
      <c r="L197" s="415">
        <v>-318957</v>
      </c>
      <c r="M197" s="415">
        <v>0</v>
      </c>
      <c r="N197" s="415">
        <v>0</v>
      </c>
      <c r="O197" s="415">
        <v>0</v>
      </c>
      <c r="P197" s="415">
        <v>-341257</v>
      </c>
      <c r="Q197" s="415">
        <v>0</v>
      </c>
      <c r="R197" s="415">
        <v>-341257</v>
      </c>
      <c r="S197" s="415">
        <v>23489</v>
      </c>
      <c r="T197" s="415">
        <v>0</v>
      </c>
      <c r="U197" s="415">
        <v>23489</v>
      </c>
      <c r="V197" s="415">
        <v>120073</v>
      </c>
      <c r="W197" s="415">
        <v>0</v>
      </c>
      <c r="X197" s="415">
        <v>120073</v>
      </c>
      <c r="Y197" s="415">
        <v>-77258</v>
      </c>
      <c r="Z197" s="415">
        <v>0</v>
      </c>
      <c r="AA197" s="415">
        <v>-77258</v>
      </c>
      <c r="AB197" s="415">
        <v>-1239053</v>
      </c>
      <c r="AC197" s="415">
        <v>0</v>
      </c>
      <c r="AD197" s="415">
        <v>-1239053</v>
      </c>
      <c r="AE197" s="415">
        <v>34080655.689999998</v>
      </c>
      <c r="AF197" s="415">
        <v>0</v>
      </c>
      <c r="AG197" s="415">
        <v>34080655.689999998</v>
      </c>
      <c r="AH197" s="415">
        <v>0</v>
      </c>
      <c r="AI197" s="415">
        <v>0</v>
      </c>
      <c r="AJ197" s="415">
        <v>0</v>
      </c>
      <c r="AK197" s="415">
        <v>0</v>
      </c>
      <c r="AL197" s="415">
        <v>0</v>
      </c>
      <c r="AM197" s="415">
        <v>0</v>
      </c>
      <c r="AN197" s="415">
        <v>0</v>
      </c>
      <c r="AO197" s="415">
        <v>0</v>
      </c>
      <c r="AP197" s="415">
        <v>0</v>
      </c>
      <c r="AQ197" s="415">
        <v>0</v>
      </c>
      <c r="AR197" s="415">
        <v>0</v>
      </c>
      <c r="AS197" s="415">
        <v>0</v>
      </c>
      <c r="AT197" s="415">
        <v>0</v>
      </c>
      <c r="AU197" s="415">
        <v>0</v>
      </c>
      <c r="AV197" s="415">
        <v>0</v>
      </c>
      <c r="AW197" s="415">
        <v>0</v>
      </c>
      <c r="AX197" s="415">
        <v>0</v>
      </c>
      <c r="AY197" s="415">
        <v>0</v>
      </c>
      <c r="AZ197" s="415">
        <v>0</v>
      </c>
      <c r="BA197" s="415">
        <v>0</v>
      </c>
      <c r="BB197" s="415">
        <v>0</v>
      </c>
      <c r="BC197" s="415">
        <v>0</v>
      </c>
      <c r="BD197" s="415">
        <v>0</v>
      </c>
      <c r="BE197" s="415">
        <v>0</v>
      </c>
      <c r="BF197" s="415">
        <v>0</v>
      </c>
      <c r="BG197" s="415">
        <v>0</v>
      </c>
      <c r="BH197" s="415">
        <v>0</v>
      </c>
      <c r="BI197" s="415">
        <v>0</v>
      </c>
      <c r="BJ197" s="415">
        <v>0</v>
      </c>
      <c r="BK197" s="415">
        <v>0</v>
      </c>
      <c r="BL197" s="415">
        <v>147859</v>
      </c>
      <c r="BM197" s="415">
        <v>-287813</v>
      </c>
      <c r="BN197" t="s">
        <v>752</v>
      </c>
      <c r="BO197" t="s">
        <v>1094</v>
      </c>
      <c r="BP197" t="s">
        <v>1028</v>
      </c>
      <c r="BQ197" s="84" t="s">
        <v>1029</v>
      </c>
    </row>
    <row r="198" spans="1:69" x14ac:dyDescent="0.25">
      <c r="A198" t="s">
        <v>1037</v>
      </c>
      <c r="B198" s="82" t="s">
        <v>755</v>
      </c>
      <c r="C198" s="85" t="s">
        <v>754</v>
      </c>
      <c r="D198" s="415">
        <v>12632393</v>
      </c>
      <c r="E198" s="415">
        <v>0</v>
      </c>
      <c r="F198" s="415">
        <v>12632393</v>
      </c>
      <c r="G198" s="415">
        <v>0</v>
      </c>
      <c r="H198" s="415">
        <v>0</v>
      </c>
      <c r="I198" s="415">
        <v>0</v>
      </c>
      <c r="J198" s="415">
        <v>0</v>
      </c>
      <c r="K198" s="415">
        <v>0</v>
      </c>
      <c r="L198" s="415">
        <v>0</v>
      </c>
      <c r="M198" s="415">
        <v>0</v>
      </c>
      <c r="N198" s="415">
        <v>0</v>
      </c>
      <c r="O198" s="415">
        <v>0</v>
      </c>
      <c r="P198" s="415">
        <v>-41647</v>
      </c>
      <c r="Q198" s="415">
        <v>0</v>
      </c>
      <c r="R198" s="415">
        <v>-41647</v>
      </c>
      <c r="S198" s="415">
        <v>94604</v>
      </c>
      <c r="T198" s="415">
        <v>0</v>
      </c>
      <c r="U198" s="415">
        <v>94604</v>
      </c>
      <c r="V198" s="415">
        <v>39675</v>
      </c>
      <c r="W198" s="415">
        <v>0</v>
      </c>
      <c r="X198" s="415">
        <v>39675</v>
      </c>
      <c r="Y198" s="415">
        <v>-34650</v>
      </c>
      <c r="Z198" s="415">
        <v>0</v>
      </c>
      <c r="AA198" s="415">
        <v>-34650</v>
      </c>
      <c r="AB198" s="415">
        <v>-31173</v>
      </c>
      <c r="AC198" s="415">
        <v>0</v>
      </c>
      <c r="AD198" s="415">
        <v>-31173</v>
      </c>
      <c r="AE198" s="415">
        <v>12659202</v>
      </c>
      <c r="AF198" s="415">
        <v>0</v>
      </c>
      <c r="AG198" s="415">
        <v>12659202</v>
      </c>
      <c r="AH198" s="415">
        <v>0</v>
      </c>
      <c r="AI198" s="415">
        <v>0</v>
      </c>
      <c r="AJ198" s="415">
        <v>6506</v>
      </c>
      <c r="AK198" s="415">
        <v>0</v>
      </c>
      <c r="AL198" s="415">
        <v>6506</v>
      </c>
      <c r="AM198" s="415">
        <v>0</v>
      </c>
      <c r="AN198" s="415">
        <v>0</v>
      </c>
      <c r="AO198" s="415">
        <v>0</v>
      </c>
      <c r="AP198" s="415">
        <v>0</v>
      </c>
      <c r="AQ198" s="415">
        <v>0</v>
      </c>
      <c r="AR198" s="415">
        <v>0</v>
      </c>
      <c r="AS198" s="415">
        <v>0</v>
      </c>
      <c r="AT198" s="415">
        <v>0</v>
      </c>
      <c r="AU198" s="415">
        <v>0</v>
      </c>
      <c r="AV198" s="415">
        <v>0</v>
      </c>
      <c r="AW198" s="415">
        <v>0</v>
      </c>
      <c r="AX198" s="415">
        <v>0</v>
      </c>
      <c r="AY198" s="415">
        <v>0</v>
      </c>
      <c r="AZ198" s="415">
        <v>0</v>
      </c>
      <c r="BA198" s="415">
        <v>0</v>
      </c>
      <c r="BB198" s="415">
        <v>0</v>
      </c>
      <c r="BC198" s="415">
        <v>0</v>
      </c>
      <c r="BD198" s="415">
        <v>0</v>
      </c>
      <c r="BE198" s="415">
        <v>0</v>
      </c>
      <c r="BF198" s="415">
        <v>0</v>
      </c>
      <c r="BG198" s="415">
        <v>0</v>
      </c>
      <c r="BH198" s="415">
        <v>0</v>
      </c>
      <c r="BI198" s="415">
        <v>0</v>
      </c>
      <c r="BJ198" s="415">
        <v>0</v>
      </c>
      <c r="BK198" s="415">
        <v>0</v>
      </c>
      <c r="BL198" s="415">
        <v>960693</v>
      </c>
      <c r="BM198" s="415">
        <v>-496466</v>
      </c>
      <c r="BN198" t="s">
        <v>754</v>
      </c>
      <c r="BO198" t="s">
        <v>1057</v>
      </c>
      <c r="BP198" t="s">
        <v>1058</v>
      </c>
      <c r="BQ198" s="84" t="s">
        <v>1029</v>
      </c>
    </row>
    <row r="199" spans="1:69" x14ac:dyDescent="0.25">
      <c r="A199" t="s">
        <v>1026</v>
      </c>
      <c r="B199" s="82" t="s">
        <v>757</v>
      </c>
      <c r="C199" s="85" t="s">
        <v>756</v>
      </c>
      <c r="D199" s="415">
        <v>57459940</v>
      </c>
      <c r="E199" s="415">
        <v>0</v>
      </c>
      <c r="F199" s="415">
        <v>57459940</v>
      </c>
      <c r="G199" s="415">
        <v>0</v>
      </c>
      <c r="H199" s="415">
        <v>0</v>
      </c>
      <c r="I199" s="415">
        <v>0</v>
      </c>
      <c r="J199" s="415">
        <v>-72318</v>
      </c>
      <c r="K199" s="415">
        <v>0</v>
      </c>
      <c r="L199" s="415">
        <v>-72318</v>
      </c>
      <c r="M199" s="415">
        <v>0</v>
      </c>
      <c r="N199" s="415">
        <v>0</v>
      </c>
      <c r="O199" s="415">
        <v>0</v>
      </c>
      <c r="P199" s="415">
        <v>-894204</v>
      </c>
      <c r="Q199" s="415">
        <v>0</v>
      </c>
      <c r="R199" s="415">
        <v>-894204</v>
      </c>
      <c r="S199" s="415">
        <v>301965</v>
      </c>
      <c r="T199" s="415">
        <v>0</v>
      </c>
      <c r="U199" s="415">
        <v>301965</v>
      </c>
      <c r="V199" s="415">
        <v>0</v>
      </c>
      <c r="W199" s="415">
        <v>0</v>
      </c>
      <c r="X199" s="415">
        <v>0</v>
      </c>
      <c r="Y199" s="415">
        <v>726877</v>
      </c>
      <c r="Z199" s="415">
        <v>0</v>
      </c>
      <c r="AA199" s="415">
        <v>726877</v>
      </c>
      <c r="AB199" s="415">
        <v>-178776</v>
      </c>
      <c r="AC199" s="415">
        <v>0</v>
      </c>
      <c r="AD199" s="415">
        <v>-178776</v>
      </c>
      <c r="AE199" s="415">
        <v>57415802</v>
      </c>
      <c r="AF199" s="415">
        <v>0</v>
      </c>
      <c r="AG199" s="415">
        <v>57415802</v>
      </c>
      <c r="AH199" s="415">
        <v>0</v>
      </c>
      <c r="AI199" s="415">
        <v>0</v>
      </c>
      <c r="AJ199" s="415">
        <v>0</v>
      </c>
      <c r="AK199" s="415">
        <v>0</v>
      </c>
      <c r="AL199" s="415">
        <v>0</v>
      </c>
      <c r="AM199" s="415">
        <v>0</v>
      </c>
      <c r="AN199" s="415">
        <v>0</v>
      </c>
      <c r="AO199" s="415">
        <v>0</v>
      </c>
      <c r="AP199" s="415">
        <v>0</v>
      </c>
      <c r="AQ199" s="415">
        <v>0</v>
      </c>
      <c r="AR199" s="415">
        <v>0</v>
      </c>
      <c r="AS199" s="415">
        <v>0</v>
      </c>
      <c r="AT199" s="415">
        <v>0</v>
      </c>
      <c r="AU199" s="415">
        <v>0</v>
      </c>
      <c r="AV199" s="415">
        <v>0</v>
      </c>
      <c r="AW199" s="415">
        <v>0</v>
      </c>
      <c r="AX199" s="415">
        <v>0</v>
      </c>
      <c r="AY199" s="415">
        <v>0</v>
      </c>
      <c r="AZ199" s="415">
        <v>0</v>
      </c>
      <c r="BA199" s="415">
        <v>0</v>
      </c>
      <c r="BB199" s="415">
        <v>0</v>
      </c>
      <c r="BC199" s="415">
        <v>0</v>
      </c>
      <c r="BD199" s="415">
        <v>0</v>
      </c>
      <c r="BE199" s="415">
        <v>0</v>
      </c>
      <c r="BF199" s="415">
        <v>0</v>
      </c>
      <c r="BG199" s="415">
        <v>0</v>
      </c>
      <c r="BH199" s="415">
        <v>0</v>
      </c>
      <c r="BI199" s="415">
        <v>0</v>
      </c>
      <c r="BJ199" s="415">
        <v>0</v>
      </c>
      <c r="BK199" s="415">
        <v>0</v>
      </c>
      <c r="BL199" s="415">
        <v>7736733</v>
      </c>
      <c r="BM199" s="415">
        <v>-1869984</v>
      </c>
      <c r="BN199" t="s">
        <v>756</v>
      </c>
      <c r="BO199" t="s">
        <v>1045</v>
      </c>
      <c r="BP199" t="s">
        <v>1060</v>
      </c>
      <c r="BQ199" s="84" t="s">
        <v>1047</v>
      </c>
    </row>
    <row r="200" spans="1:69" x14ac:dyDescent="0.25">
      <c r="A200" t="s">
        <v>1026</v>
      </c>
      <c r="B200" s="82" t="s">
        <v>759</v>
      </c>
      <c r="C200" s="85" t="s">
        <v>758</v>
      </c>
      <c r="D200" s="415">
        <v>104624107</v>
      </c>
      <c r="E200" s="415">
        <v>0</v>
      </c>
      <c r="F200" s="415">
        <v>104624107</v>
      </c>
      <c r="G200" s="415">
        <v>0</v>
      </c>
      <c r="H200" s="415">
        <v>0</v>
      </c>
      <c r="I200" s="415">
        <v>0</v>
      </c>
      <c r="J200" s="415">
        <v>0</v>
      </c>
      <c r="K200" s="415">
        <v>0</v>
      </c>
      <c r="L200" s="415">
        <v>0</v>
      </c>
      <c r="M200" s="415">
        <v>-939237</v>
      </c>
      <c r="N200" s="415">
        <v>0</v>
      </c>
      <c r="O200" s="415">
        <v>-939237</v>
      </c>
      <c r="P200" s="415">
        <v>-153319</v>
      </c>
      <c r="Q200" s="415">
        <v>0</v>
      </c>
      <c r="R200" s="415">
        <v>-153319</v>
      </c>
      <c r="S200" s="415">
        <v>343879</v>
      </c>
      <c r="T200" s="415">
        <v>0</v>
      </c>
      <c r="U200" s="415">
        <v>343879</v>
      </c>
      <c r="V200" s="415">
        <v>2734130</v>
      </c>
      <c r="W200" s="415">
        <v>0</v>
      </c>
      <c r="X200" s="415">
        <v>2734130</v>
      </c>
      <c r="Y200" s="415">
        <v>169823</v>
      </c>
      <c r="Z200" s="415">
        <v>0</v>
      </c>
      <c r="AA200" s="415">
        <v>169823</v>
      </c>
      <c r="AB200" s="415">
        <v>-2900210</v>
      </c>
      <c r="AC200" s="415">
        <v>0</v>
      </c>
      <c r="AD200" s="415">
        <v>-2900210</v>
      </c>
      <c r="AE200" s="415">
        <v>103879173</v>
      </c>
      <c r="AF200" s="415">
        <v>0</v>
      </c>
      <c r="AG200" s="415">
        <v>103879173</v>
      </c>
      <c r="AH200" s="415">
        <v>0</v>
      </c>
      <c r="AI200" s="415">
        <v>0</v>
      </c>
      <c r="AJ200" s="415">
        <v>10738</v>
      </c>
      <c r="AK200" s="415">
        <v>0</v>
      </c>
      <c r="AL200" s="415">
        <v>10738</v>
      </c>
      <c r="AM200" s="415">
        <v>0</v>
      </c>
      <c r="AN200" s="415">
        <v>0</v>
      </c>
      <c r="AO200" s="415">
        <v>0</v>
      </c>
      <c r="AP200" s="415">
        <v>0</v>
      </c>
      <c r="AQ200" s="415">
        <v>0</v>
      </c>
      <c r="AR200" s="415">
        <v>0</v>
      </c>
      <c r="AS200" s="415">
        <v>0</v>
      </c>
      <c r="AT200" s="415">
        <v>0</v>
      </c>
      <c r="AU200" s="415">
        <v>0</v>
      </c>
      <c r="AV200" s="415">
        <v>0</v>
      </c>
      <c r="AW200" s="415">
        <v>0</v>
      </c>
      <c r="AX200" s="415">
        <v>0</v>
      </c>
      <c r="AY200" s="415">
        <v>0</v>
      </c>
      <c r="AZ200" s="415">
        <v>0</v>
      </c>
      <c r="BA200" s="415">
        <v>0</v>
      </c>
      <c r="BB200" s="415">
        <v>0</v>
      </c>
      <c r="BC200" s="415">
        <v>0</v>
      </c>
      <c r="BD200" s="415">
        <v>0</v>
      </c>
      <c r="BE200" s="415">
        <v>0</v>
      </c>
      <c r="BF200" s="415">
        <v>0</v>
      </c>
      <c r="BG200" s="415">
        <v>0</v>
      </c>
      <c r="BH200" s="415">
        <v>0</v>
      </c>
      <c r="BI200" s="415">
        <v>0</v>
      </c>
      <c r="BJ200" s="415">
        <v>0</v>
      </c>
      <c r="BK200" s="415">
        <v>0</v>
      </c>
      <c r="BL200" s="415">
        <v>3909578</v>
      </c>
      <c r="BM200" s="415">
        <v>-3082064</v>
      </c>
      <c r="BN200" t="s">
        <v>758</v>
      </c>
      <c r="BO200" t="s">
        <v>1077</v>
      </c>
      <c r="BP200" t="s">
        <v>1028</v>
      </c>
      <c r="BQ200" s="84" t="s">
        <v>1029</v>
      </c>
    </row>
    <row r="201" spans="1:69" x14ac:dyDescent="0.25">
      <c r="A201" t="s">
        <v>1026</v>
      </c>
      <c r="B201" s="82" t="s">
        <v>761</v>
      </c>
      <c r="C201" s="85" t="s">
        <v>760</v>
      </c>
      <c r="D201" s="415">
        <v>18981128</v>
      </c>
      <c r="E201" s="415">
        <v>0</v>
      </c>
      <c r="F201" s="415">
        <v>18981128</v>
      </c>
      <c r="G201" s="415">
        <v>0</v>
      </c>
      <c r="H201" s="415">
        <v>0</v>
      </c>
      <c r="I201" s="415">
        <v>0</v>
      </c>
      <c r="J201" s="415">
        <v>0</v>
      </c>
      <c r="K201" s="415">
        <v>0</v>
      </c>
      <c r="L201" s="415">
        <v>0</v>
      </c>
      <c r="M201" s="415">
        <v>-204789</v>
      </c>
      <c r="N201" s="415">
        <v>0</v>
      </c>
      <c r="O201" s="415">
        <v>-204789</v>
      </c>
      <c r="P201" s="415">
        <v>200000</v>
      </c>
      <c r="Q201" s="415">
        <v>0</v>
      </c>
      <c r="R201" s="415">
        <v>200000</v>
      </c>
      <c r="S201" s="415">
        <v>201570</v>
      </c>
      <c r="T201" s="415">
        <v>0</v>
      </c>
      <c r="U201" s="415">
        <v>201570</v>
      </c>
      <c r="V201" s="415">
        <v>0</v>
      </c>
      <c r="W201" s="415">
        <v>0</v>
      </c>
      <c r="X201" s="415">
        <v>0</v>
      </c>
      <c r="Y201" s="415">
        <v>54430</v>
      </c>
      <c r="Z201" s="415">
        <v>0</v>
      </c>
      <c r="AA201" s="415">
        <v>54430</v>
      </c>
      <c r="AB201" s="415">
        <v>557000</v>
      </c>
      <c r="AC201" s="415">
        <v>0</v>
      </c>
      <c r="AD201" s="415">
        <v>557000</v>
      </c>
      <c r="AE201" s="415">
        <v>19789339</v>
      </c>
      <c r="AF201" s="415">
        <v>0</v>
      </c>
      <c r="AG201" s="415">
        <v>19789339</v>
      </c>
      <c r="AH201" s="415">
        <v>0</v>
      </c>
      <c r="AI201" s="415">
        <v>0</v>
      </c>
      <c r="AJ201" s="415">
        <v>0</v>
      </c>
      <c r="AK201" s="415">
        <v>0</v>
      </c>
      <c r="AL201" s="415">
        <v>0</v>
      </c>
      <c r="AM201" s="415">
        <v>0</v>
      </c>
      <c r="AN201" s="415">
        <v>0</v>
      </c>
      <c r="AO201" s="415">
        <v>0</v>
      </c>
      <c r="AP201" s="415">
        <v>0</v>
      </c>
      <c r="AQ201" s="415">
        <v>0</v>
      </c>
      <c r="AR201" s="415">
        <v>0</v>
      </c>
      <c r="AS201" s="415">
        <v>0</v>
      </c>
      <c r="AT201" s="415">
        <v>0</v>
      </c>
      <c r="AU201" s="415">
        <v>0</v>
      </c>
      <c r="AV201" s="415">
        <v>0</v>
      </c>
      <c r="AW201" s="415">
        <v>0</v>
      </c>
      <c r="AX201" s="415">
        <v>0</v>
      </c>
      <c r="AY201" s="415">
        <v>0</v>
      </c>
      <c r="AZ201" s="415">
        <v>0</v>
      </c>
      <c r="BA201" s="415">
        <v>0</v>
      </c>
      <c r="BB201" s="415">
        <v>0</v>
      </c>
      <c r="BC201" s="415">
        <v>0</v>
      </c>
      <c r="BD201" s="415">
        <v>0</v>
      </c>
      <c r="BE201" s="415">
        <v>0</v>
      </c>
      <c r="BF201" s="415">
        <v>0</v>
      </c>
      <c r="BG201" s="415">
        <v>0</v>
      </c>
      <c r="BH201" s="415">
        <v>0</v>
      </c>
      <c r="BI201" s="415">
        <v>0</v>
      </c>
      <c r="BJ201" s="415">
        <v>0</v>
      </c>
      <c r="BK201" s="415">
        <v>0</v>
      </c>
      <c r="BL201" s="415">
        <v>546254</v>
      </c>
      <c r="BM201" s="415">
        <v>-85119</v>
      </c>
      <c r="BN201" t="s">
        <v>760</v>
      </c>
      <c r="BO201" t="s">
        <v>1070</v>
      </c>
      <c r="BP201" t="s">
        <v>1059</v>
      </c>
      <c r="BQ201" s="84" t="s">
        <v>1029</v>
      </c>
    </row>
    <row r="202" spans="1:69" x14ac:dyDescent="0.25">
      <c r="A202" t="s">
        <v>1026</v>
      </c>
      <c r="B202" s="82" t="s">
        <v>763</v>
      </c>
      <c r="C202" s="85" t="s">
        <v>762</v>
      </c>
      <c r="D202" s="415">
        <v>100310160</v>
      </c>
      <c r="E202" s="415">
        <v>0</v>
      </c>
      <c r="F202" s="415">
        <v>100310160</v>
      </c>
      <c r="G202" s="415">
        <v>0</v>
      </c>
      <c r="H202" s="415">
        <v>0</v>
      </c>
      <c r="I202" s="415">
        <v>0</v>
      </c>
      <c r="J202" s="415">
        <v>-1154602</v>
      </c>
      <c r="K202" s="415">
        <v>0</v>
      </c>
      <c r="L202" s="415">
        <v>-1154602</v>
      </c>
      <c r="M202" s="415">
        <v>0</v>
      </c>
      <c r="N202" s="415">
        <v>0</v>
      </c>
      <c r="O202" s="415">
        <v>0</v>
      </c>
      <c r="P202" s="415">
        <v>-1344654</v>
      </c>
      <c r="Q202" s="415">
        <v>0</v>
      </c>
      <c r="R202" s="415">
        <v>-1344654</v>
      </c>
      <c r="S202" s="415">
        <v>915271</v>
      </c>
      <c r="T202" s="415">
        <v>0</v>
      </c>
      <c r="U202" s="415">
        <v>915271</v>
      </c>
      <c r="V202" s="415">
        <v>1357608</v>
      </c>
      <c r="W202" s="415">
        <v>0</v>
      </c>
      <c r="X202" s="415">
        <v>1357608</v>
      </c>
      <c r="Y202" s="415">
        <v>1486290</v>
      </c>
      <c r="Z202" s="415">
        <v>0</v>
      </c>
      <c r="AA202" s="415">
        <v>1486290</v>
      </c>
      <c r="AB202" s="415">
        <v>-3465762</v>
      </c>
      <c r="AC202" s="415">
        <v>0</v>
      </c>
      <c r="AD202" s="415">
        <v>-3465762</v>
      </c>
      <c r="AE202" s="415">
        <v>99258913</v>
      </c>
      <c r="AF202" s="415">
        <v>0</v>
      </c>
      <c r="AG202" s="415">
        <v>99258913</v>
      </c>
      <c r="AH202" s="415">
        <v>0</v>
      </c>
      <c r="AI202" s="415">
        <v>0</v>
      </c>
      <c r="AJ202" s="415">
        <v>343332</v>
      </c>
      <c r="AK202" s="415">
        <v>0</v>
      </c>
      <c r="AL202" s="415">
        <v>343332</v>
      </c>
      <c r="AM202" s="415">
        <v>0</v>
      </c>
      <c r="AN202" s="415">
        <v>0</v>
      </c>
      <c r="AO202" s="415">
        <v>0</v>
      </c>
      <c r="AP202" s="415">
        <v>0</v>
      </c>
      <c r="AQ202" s="415">
        <v>0</v>
      </c>
      <c r="AR202" s="415">
        <v>0</v>
      </c>
      <c r="AS202" s="415">
        <v>0</v>
      </c>
      <c r="AT202" s="415">
        <v>0</v>
      </c>
      <c r="AU202" s="415">
        <v>0</v>
      </c>
      <c r="AV202" s="415">
        <v>0</v>
      </c>
      <c r="AW202" s="415">
        <v>0</v>
      </c>
      <c r="AX202" s="415">
        <v>0</v>
      </c>
      <c r="AY202" s="415">
        <v>0</v>
      </c>
      <c r="AZ202" s="415">
        <v>0</v>
      </c>
      <c r="BA202" s="415">
        <v>0</v>
      </c>
      <c r="BB202" s="415">
        <v>0</v>
      </c>
      <c r="BC202" s="415">
        <v>0</v>
      </c>
      <c r="BD202" s="415">
        <v>0</v>
      </c>
      <c r="BE202" s="415">
        <v>0</v>
      </c>
      <c r="BF202" s="415">
        <v>0</v>
      </c>
      <c r="BG202" s="415">
        <v>0</v>
      </c>
      <c r="BH202" s="415">
        <v>0</v>
      </c>
      <c r="BI202" s="415">
        <v>0</v>
      </c>
      <c r="BJ202" s="415">
        <v>0</v>
      </c>
      <c r="BK202" s="415">
        <v>0</v>
      </c>
      <c r="BL202" s="415">
        <v>7910867</v>
      </c>
      <c r="BM202" s="415">
        <v>-1295106</v>
      </c>
      <c r="BN202" t="s">
        <v>762</v>
      </c>
      <c r="BO202" t="s">
        <v>1054</v>
      </c>
      <c r="BP202" t="s">
        <v>1072</v>
      </c>
      <c r="BQ202" s="84" t="s">
        <v>1054</v>
      </c>
    </row>
    <row r="203" spans="1:69" x14ac:dyDescent="0.25">
      <c r="A203" t="s">
        <v>1037</v>
      </c>
      <c r="B203" s="82" t="s">
        <v>765</v>
      </c>
      <c r="C203" s="85" t="s">
        <v>764</v>
      </c>
      <c r="D203" s="415">
        <v>90673839</v>
      </c>
      <c r="E203" s="415">
        <v>5156</v>
      </c>
      <c r="F203" s="415">
        <v>90678995</v>
      </c>
      <c r="G203" s="415">
        <v>0</v>
      </c>
      <c r="H203" s="415">
        <v>0</v>
      </c>
      <c r="I203" s="415">
        <v>0</v>
      </c>
      <c r="J203" s="415">
        <v>-592814</v>
      </c>
      <c r="K203" s="415">
        <v>0</v>
      </c>
      <c r="L203" s="415">
        <v>-592814</v>
      </c>
      <c r="M203" s="415">
        <v>0</v>
      </c>
      <c r="N203" s="415">
        <v>0</v>
      </c>
      <c r="O203" s="415">
        <v>0</v>
      </c>
      <c r="P203" s="415">
        <v>-704242</v>
      </c>
      <c r="Q203" s="415">
        <v>0</v>
      </c>
      <c r="R203" s="415">
        <v>-704242</v>
      </c>
      <c r="S203" s="415">
        <v>266131</v>
      </c>
      <c r="T203" s="415">
        <v>0</v>
      </c>
      <c r="U203" s="415">
        <v>266131</v>
      </c>
      <c r="V203" s="415">
        <v>540642</v>
      </c>
      <c r="W203" s="415">
        <v>0</v>
      </c>
      <c r="X203" s="415">
        <v>540642</v>
      </c>
      <c r="Y203" s="415">
        <v>-94240</v>
      </c>
      <c r="Z203" s="415">
        <v>0</v>
      </c>
      <c r="AA203" s="415">
        <v>-94240</v>
      </c>
      <c r="AB203" s="415">
        <v>-2012181</v>
      </c>
      <c r="AC203" s="415">
        <v>0</v>
      </c>
      <c r="AD203" s="415">
        <v>-2012181</v>
      </c>
      <c r="AE203" s="415">
        <v>88669949</v>
      </c>
      <c r="AF203" s="415">
        <v>5156</v>
      </c>
      <c r="AG203" s="415">
        <v>88675105</v>
      </c>
      <c r="AH203" s="415">
        <v>5156</v>
      </c>
      <c r="AI203" s="415">
        <v>5156</v>
      </c>
      <c r="AJ203" s="415">
        <v>218524</v>
      </c>
      <c r="AK203" s="415">
        <v>0</v>
      </c>
      <c r="AL203" s="415">
        <v>218524</v>
      </c>
      <c r="AM203" s="415">
        <v>0</v>
      </c>
      <c r="AN203" s="415">
        <v>0</v>
      </c>
      <c r="AO203" s="415">
        <v>0</v>
      </c>
      <c r="AP203" s="415">
        <v>0</v>
      </c>
      <c r="AQ203" s="415">
        <v>0</v>
      </c>
      <c r="AR203" s="415">
        <v>556817</v>
      </c>
      <c r="AS203" s="415">
        <v>556817</v>
      </c>
      <c r="AT203" s="415">
        <v>0</v>
      </c>
      <c r="AU203" s="415">
        <v>0</v>
      </c>
      <c r="AV203" s="415">
        <v>0</v>
      </c>
      <c r="AW203" s="415">
        <v>0</v>
      </c>
      <c r="AX203" s="415">
        <v>0</v>
      </c>
      <c r="AY203" s="415">
        <v>26432</v>
      </c>
      <c r="AZ203" s="415">
        <v>26432</v>
      </c>
      <c r="BA203" s="415">
        <v>0</v>
      </c>
      <c r="BB203" s="415">
        <v>0</v>
      </c>
      <c r="BC203" s="415">
        <v>0</v>
      </c>
      <c r="BD203" s="415">
        <v>0</v>
      </c>
      <c r="BE203" s="415">
        <v>0</v>
      </c>
      <c r="BF203" s="415">
        <v>0</v>
      </c>
      <c r="BG203" s="415">
        <v>0</v>
      </c>
      <c r="BH203" s="415">
        <v>0</v>
      </c>
      <c r="BI203" s="415">
        <v>0</v>
      </c>
      <c r="BJ203" s="415">
        <v>26432</v>
      </c>
      <c r="BK203" s="415">
        <v>26432</v>
      </c>
      <c r="BL203" s="415">
        <v>1669257</v>
      </c>
      <c r="BM203" s="415">
        <v>-1535705</v>
      </c>
      <c r="BN203" t="s">
        <v>764</v>
      </c>
      <c r="BO203" t="s">
        <v>1054</v>
      </c>
      <c r="BP203" t="s">
        <v>1085</v>
      </c>
      <c r="BQ203" s="84" t="s">
        <v>1054</v>
      </c>
    </row>
    <row r="204" spans="1:69" x14ac:dyDescent="0.25">
      <c r="A204" t="s">
        <v>1026</v>
      </c>
      <c r="B204" s="82" t="s">
        <v>767</v>
      </c>
      <c r="C204" s="85" t="s">
        <v>766</v>
      </c>
      <c r="D204" s="415">
        <v>87943930</v>
      </c>
      <c r="E204" s="415">
        <v>0</v>
      </c>
      <c r="F204" s="415">
        <v>87943930</v>
      </c>
      <c r="G204" s="415">
        <v>0</v>
      </c>
      <c r="H204" s="415">
        <v>0</v>
      </c>
      <c r="I204" s="415">
        <v>0</v>
      </c>
      <c r="J204" s="415">
        <v>-585506</v>
      </c>
      <c r="K204" s="415">
        <v>0</v>
      </c>
      <c r="L204" s="415">
        <v>-585506</v>
      </c>
      <c r="M204" s="415">
        <v>0</v>
      </c>
      <c r="N204" s="415">
        <v>0</v>
      </c>
      <c r="O204" s="415">
        <v>0</v>
      </c>
      <c r="P204" s="415">
        <v>-622777</v>
      </c>
      <c r="Q204" s="415">
        <v>0</v>
      </c>
      <c r="R204" s="415">
        <v>-622777</v>
      </c>
      <c r="S204" s="415">
        <v>569961</v>
      </c>
      <c r="T204" s="415">
        <v>0</v>
      </c>
      <c r="U204" s="415">
        <v>569961</v>
      </c>
      <c r="V204" s="415">
        <v>1132664</v>
      </c>
      <c r="W204" s="415">
        <v>0</v>
      </c>
      <c r="X204" s="415">
        <v>1132664</v>
      </c>
      <c r="Y204" s="415">
        <v>991275</v>
      </c>
      <c r="Z204" s="415">
        <v>0</v>
      </c>
      <c r="AA204" s="415">
        <v>991275</v>
      </c>
      <c r="AB204" s="415">
        <v>-4087974</v>
      </c>
      <c r="AC204" s="415">
        <v>0</v>
      </c>
      <c r="AD204" s="415">
        <v>-4087974</v>
      </c>
      <c r="AE204" s="415">
        <v>85927079</v>
      </c>
      <c r="AF204" s="415">
        <v>0</v>
      </c>
      <c r="AG204" s="415">
        <v>85927079</v>
      </c>
      <c r="AH204" s="415">
        <v>0</v>
      </c>
      <c r="AI204" s="415">
        <v>0</v>
      </c>
      <c r="AJ204" s="415">
        <v>0</v>
      </c>
      <c r="AK204" s="415">
        <v>0</v>
      </c>
      <c r="AL204" s="415">
        <v>0</v>
      </c>
      <c r="AM204" s="415">
        <v>0</v>
      </c>
      <c r="AN204" s="415">
        <v>0</v>
      </c>
      <c r="AO204" s="415">
        <v>0</v>
      </c>
      <c r="AP204" s="415">
        <v>0</v>
      </c>
      <c r="AQ204" s="415">
        <v>0</v>
      </c>
      <c r="AR204" s="415">
        <v>0</v>
      </c>
      <c r="AS204" s="415">
        <v>0</v>
      </c>
      <c r="AT204" s="415">
        <v>0</v>
      </c>
      <c r="AU204" s="415">
        <v>0</v>
      </c>
      <c r="AV204" s="415">
        <v>0</v>
      </c>
      <c r="AW204" s="415">
        <v>0</v>
      </c>
      <c r="AX204" s="415">
        <v>0</v>
      </c>
      <c r="AY204" s="415">
        <v>0</v>
      </c>
      <c r="AZ204" s="415">
        <v>0</v>
      </c>
      <c r="BA204" s="415">
        <v>0</v>
      </c>
      <c r="BB204" s="415">
        <v>0</v>
      </c>
      <c r="BC204" s="415">
        <v>0</v>
      </c>
      <c r="BD204" s="415">
        <v>0</v>
      </c>
      <c r="BE204" s="415">
        <v>0</v>
      </c>
      <c r="BF204" s="415">
        <v>0</v>
      </c>
      <c r="BG204" s="415">
        <v>0</v>
      </c>
      <c r="BH204" s="415">
        <v>0</v>
      </c>
      <c r="BI204" s="415">
        <v>0</v>
      </c>
      <c r="BJ204" s="415">
        <v>0</v>
      </c>
      <c r="BK204" s="415">
        <v>0</v>
      </c>
      <c r="BL204" s="415">
        <v>5298652</v>
      </c>
      <c r="BM204" s="415">
        <v>-1458630</v>
      </c>
      <c r="BN204" t="s">
        <v>766</v>
      </c>
      <c r="BO204" t="s">
        <v>1054</v>
      </c>
      <c r="BP204" t="s">
        <v>1051</v>
      </c>
      <c r="BQ204" s="84" t="s">
        <v>1054</v>
      </c>
    </row>
    <row r="205" spans="1:69" x14ac:dyDescent="0.25">
      <c r="A205" t="s">
        <v>1026</v>
      </c>
      <c r="B205" s="82" t="s">
        <v>769</v>
      </c>
      <c r="C205" s="85" t="s">
        <v>768</v>
      </c>
      <c r="D205" s="415">
        <v>60166151</v>
      </c>
      <c r="E205" s="415">
        <v>0</v>
      </c>
      <c r="F205" s="415">
        <v>60166151</v>
      </c>
      <c r="G205" s="415">
        <v>0</v>
      </c>
      <c r="H205" s="415">
        <v>0</v>
      </c>
      <c r="I205" s="415">
        <v>0</v>
      </c>
      <c r="J205" s="415">
        <v>-1372497</v>
      </c>
      <c r="K205" s="415">
        <v>0</v>
      </c>
      <c r="L205" s="415">
        <v>-1372497</v>
      </c>
      <c r="M205" s="415">
        <v>0</v>
      </c>
      <c r="N205" s="415">
        <v>0</v>
      </c>
      <c r="O205" s="415">
        <v>0</v>
      </c>
      <c r="P205" s="415">
        <v>-2629228</v>
      </c>
      <c r="Q205" s="415">
        <v>0</v>
      </c>
      <c r="R205" s="415">
        <v>-2629228</v>
      </c>
      <c r="S205" s="415">
        <v>1452652</v>
      </c>
      <c r="T205" s="415">
        <v>0</v>
      </c>
      <c r="U205" s="415">
        <v>1452652</v>
      </c>
      <c r="V205" s="415">
        <v>164784</v>
      </c>
      <c r="W205" s="415">
        <v>0</v>
      </c>
      <c r="X205" s="415">
        <v>164784</v>
      </c>
      <c r="Y205" s="415">
        <v>2129781</v>
      </c>
      <c r="Z205" s="415">
        <v>0</v>
      </c>
      <c r="AA205" s="415">
        <v>2129781</v>
      </c>
      <c r="AB205" s="415">
        <v>-2176299</v>
      </c>
      <c r="AC205" s="415">
        <v>0</v>
      </c>
      <c r="AD205" s="415">
        <v>-2176299</v>
      </c>
      <c r="AE205" s="415">
        <v>59107841</v>
      </c>
      <c r="AF205" s="415">
        <v>0</v>
      </c>
      <c r="AG205" s="415">
        <v>59107841</v>
      </c>
      <c r="AH205" s="415">
        <v>0</v>
      </c>
      <c r="AI205" s="415">
        <v>0</v>
      </c>
      <c r="AJ205" s="415">
        <v>23351</v>
      </c>
      <c r="AK205" s="415">
        <v>0</v>
      </c>
      <c r="AL205" s="415">
        <v>23351</v>
      </c>
      <c r="AM205" s="415">
        <v>0</v>
      </c>
      <c r="AN205" s="415">
        <v>0</v>
      </c>
      <c r="AO205" s="415">
        <v>0</v>
      </c>
      <c r="AP205" s="415">
        <v>0</v>
      </c>
      <c r="AQ205" s="415">
        <v>0</v>
      </c>
      <c r="AR205" s="415">
        <v>0</v>
      </c>
      <c r="AS205" s="415">
        <v>0</v>
      </c>
      <c r="AT205" s="415">
        <v>0</v>
      </c>
      <c r="AU205" s="415">
        <v>0</v>
      </c>
      <c r="AV205" s="415">
        <v>0</v>
      </c>
      <c r="AW205" s="415">
        <v>0</v>
      </c>
      <c r="AX205" s="415">
        <v>0</v>
      </c>
      <c r="AY205" s="415">
        <v>0</v>
      </c>
      <c r="AZ205" s="415">
        <v>0</v>
      </c>
      <c r="BA205" s="415">
        <v>0</v>
      </c>
      <c r="BB205" s="415">
        <v>0</v>
      </c>
      <c r="BC205" s="415">
        <v>0</v>
      </c>
      <c r="BD205" s="415">
        <v>0</v>
      </c>
      <c r="BE205" s="415">
        <v>0</v>
      </c>
      <c r="BF205" s="415">
        <v>0</v>
      </c>
      <c r="BG205" s="415">
        <v>0</v>
      </c>
      <c r="BH205" s="415">
        <v>0</v>
      </c>
      <c r="BI205" s="415">
        <v>0</v>
      </c>
      <c r="BJ205" s="415">
        <v>0</v>
      </c>
      <c r="BK205" s="415">
        <v>0</v>
      </c>
      <c r="BL205" s="415">
        <v>9027162</v>
      </c>
      <c r="BM205" s="415">
        <v>-1234029</v>
      </c>
      <c r="BN205" t="s">
        <v>768</v>
      </c>
      <c r="BO205" t="s">
        <v>1070</v>
      </c>
      <c r="BP205" t="s">
        <v>1059</v>
      </c>
      <c r="BQ205" s="84" t="s">
        <v>1029</v>
      </c>
    </row>
    <row r="206" spans="1:69" x14ac:dyDescent="0.25">
      <c r="A206" t="s">
        <v>1037</v>
      </c>
      <c r="B206" s="82" t="s">
        <v>771</v>
      </c>
      <c r="C206" s="85" t="s">
        <v>770</v>
      </c>
      <c r="D206" s="415">
        <v>140139789</v>
      </c>
      <c r="E206" s="415">
        <v>0</v>
      </c>
      <c r="F206" s="415">
        <v>140139789</v>
      </c>
      <c r="G206" s="415">
        <v>0</v>
      </c>
      <c r="H206" s="415">
        <v>0</v>
      </c>
      <c r="I206" s="415">
        <v>0</v>
      </c>
      <c r="J206" s="415">
        <v>-185075</v>
      </c>
      <c r="K206" s="415">
        <v>0</v>
      </c>
      <c r="L206" s="415">
        <v>-185075</v>
      </c>
      <c r="M206" s="415">
        <v>0</v>
      </c>
      <c r="N206" s="415">
        <v>0</v>
      </c>
      <c r="O206" s="415">
        <v>0</v>
      </c>
      <c r="P206" s="415">
        <v>-1557882.3902915353</v>
      </c>
      <c r="Q206" s="415">
        <v>0</v>
      </c>
      <c r="R206" s="415">
        <v>-1557882.3902915353</v>
      </c>
      <c r="S206" s="415">
        <v>0</v>
      </c>
      <c r="T206" s="415">
        <v>0</v>
      </c>
      <c r="U206" s="415">
        <v>0</v>
      </c>
      <c r="V206" s="415">
        <v>0</v>
      </c>
      <c r="W206" s="415">
        <v>0</v>
      </c>
      <c r="X206" s="415">
        <v>0</v>
      </c>
      <c r="Y206" s="415">
        <v>888011</v>
      </c>
      <c r="Z206" s="415">
        <v>0</v>
      </c>
      <c r="AA206" s="415">
        <v>888011</v>
      </c>
      <c r="AB206" s="415">
        <v>-1275119</v>
      </c>
      <c r="AC206" s="415">
        <v>0</v>
      </c>
      <c r="AD206" s="415">
        <v>-1275119</v>
      </c>
      <c r="AE206" s="415">
        <v>138194798.60970846</v>
      </c>
      <c r="AF206" s="415">
        <v>0</v>
      </c>
      <c r="AG206" s="415">
        <v>138194798.60970846</v>
      </c>
      <c r="AH206" s="415">
        <v>0</v>
      </c>
      <c r="AI206" s="415">
        <v>0</v>
      </c>
      <c r="AJ206" s="415">
        <v>0</v>
      </c>
      <c r="AK206" s="415">
        <v>0</v>
      </c>
      <c r="AL206" s="415">
        <v>0</v>
      </c>
      <c r="AM206" s="415">
        <v>0</v>
      </c>
      <c r="AN206" s="415">
        <v>0</v>
      </c>
      <c r="AO206" s="415">
        <v>0</v>
      </c>
      <c r="AP206" s="415">
        <v>0</v>
      </c>
      <c r="AQ206" s="415">
        <v>0</v>
      </c>
      <c r="AR206" s="415">
        <v>0</v>
      </c>
      <c r="AS206" s="415">
        <v>0</v>
      </c>
      <c r="AT206" s="415">
        <v>0</v>
      </c>
      <c r="AU206" s="415">
        <v>0</v>
      </c>
      <c r="AV206" s="415">
        <v>0</v>
      </c>
      <c r="AW206" s="415">
        <v>0</v>
      </c>
      <c r="AX206" s="415">
        <v>0</v>
      </c>
      <c r="AY206" s="415">
        <v>0</v>
      </c>
      <c r="AZ206" s="415">
        <v>0</v>
      </c>
      <c r="BA206" s="415">
        <v>0</v>
      </c>
      <c r="BB206" s="415">
        <v>0</v>
      </c>
      <c r="BC206" s="415">
        <v>0</v>
      </c>
      <c r="BD206" s="415">
        <v>0</v>
      </c>
      <c r="BE206" s="415">
        <v>0</v>
      </c>
      <c r="BF206" s="415">
        <v>0</v>
      </c>
      <c r="BG206" s="415">
        <v>0</v>
      </c>
      <c r="BH206" s="415">
        <v>0</v>
      </c>
      <c r="BI206" s="415">
        <v>0</v>
      </c>
      <c r="BJ206" s="415">
        <v>0</v>
      </c>
      <c r="BK206" s="415">
        <v>0</v>
      </c>
      <c r="BL206" s="415">
        <v>7493811</v>
      </c>
      <c r="BM206" s="415">
        <v>-4766206</v>
      </c>
      <c r="BN206" t="s">
        <v>770</v>
      </c>
      <c r="BO206" t="s">
        <v>1054</v>
      </c>
      <c r="BP206" t="s">
        <v>1063</v>
      </c>
      <c r="BQ206" s="84" t="s">
        <v>1054</v>
      </c>
    </row>
    <row r="207" spans="1:69" x14ac:dyDescent="0.25">
      <c r="A207" t="s">
        <v>1026</v>
      </c>
      <c r="B207" s="82" t="s">
        <v>773</v>
      </c>
      <c r="C207" s="85" t="s">
        <v>772</v>
      </c>
      <c r="D207" s="415">
        <v>56112184</v>
      </c>
      <c r="E207" s="415">
        <v>0</v>
      </c>
      <c r="F207" s="415">
        <v>56112184</v>
      </c>
      <c r="G207" s="415">
        <v>0</v>
      </c>
      <c r="H207" s="415">
        <v>0</v>
      </c>
      <c r="I207" s="415">
        <v>0</v>
      </c>
      <c r="J207" s="415">
        <v>-754685</v>
      </c>
      <c r="K207" s="415">
        <v>0</v>
      </c>
      <c r="L207" s="415">
        <v>-754685</v>
      </c>
      <c r="M207" s="415">
        <v>0</v>
      </c>
      <c r="N207" s="415">
        <v>0</v>
      </c>
      <c r="O207" s="415">
        <v>0</v>
      </c>
      <c r="P207" s="415">
        <v>-1340685</v>
      </c>
      <c r="Q207" s="415">
        <v>0</v>
      </c>
      <c r="R207" s="415">
        <v>-1340685</v>
      </c>
      <c r="S207" s="415">
        <v>477816</v>
      </c>
      <c r="T207" s="415">
        <v>0</v>
      </c>
      <c r="U207" s="415">
        <v>477816</v>
      </c>
      <c r="V207" s="415">
        <v>894109</v>
      </c>
      <c r="W207" s="415">
        <v>0</v>
      </c>
      <c r="X207" s="415">
        <v>894109</v>
      </c>
      <c r="Y207" s="415">
        <v>589243</v>
      </c>
      <c r="Z207" s="415">
        <v>0</v>
      </c>
      <c r="AA207" s="415">
        <v>589243</v>
      </c>
      <c r="AB207" s="415">
        <v>381983</v>
      </c>
      <c r="AC207" s="415">
        <v>0</v>
      </c>
      <c r="AD207" s="415">
        <v>381983</v>
      </c>
      <c r="AE207" s="415">
        <v>57114650</v>
      </c>
      <c r="AF207" s="415">
        <v>0</v>
      </c>
      <c r="AG207" s="415">
        <v>57114650</v>
      </c>
      <c r="AH207" s="415">
        <v>0</v>
      </c>
      <c r="AI207" s="415">
        <v>0</v>
      </c>
      <c r="AJ207" s="415">
        <v>0</v>
      </c>
      <c r="AK207" s="415">
        <v>0</v>
      </c>
      <c r="AL207" s="415">
        <v>0</v>
      </c>
      <c r="AM207" s="415">
        <v>0</v>
      </c>
      <c r="AN207" s="415">
        <v>0</v>
      </c>
      <c r="AO207" s="415">
        <v>0</v>
      </c>
      <c r="AP207" s="415">
        <v>0</v>
      </c>
      <c r="AQ207" s="415">
        <v>0</v>
      </c>
      <c r="AR207" s="415">
        <v>0</v>
      </c>
      <c r="AS207" s="415">
        <v>0</v>
      </c>
      <c r="AT207" s="415">
        <v>0</v>
      </c>
      <c r="AU207" s="415">
        <v>0</v>
      </c>
      <c r="AV207" s="415">
        <v>0</v>
      </c>
      <c r="AW207" s="415">
        <v>0</v>
      </c>
      <c r="AX207" s="415">
        <v>0</v>
      </c>
      <c r="AY207" s="415">
        <v>0</v>
      </c>
      <c r="AZ207" s="415">
        <v>0</v>
      </c>
      <c r="BA207" s="415">
        <v>0</v>
      </c>
      <c r="BB207" s="415">
        <v>0</v>
      </c>
      <c r="BC207" s="415">
        <v>0</v>
      </c>
      <c r="BD207" s="415">
        <v>0</v>
      </c>
      <c r="BE207" s="415">
        <v>0</v>
      </c>
      <c r="BF207" s="415">
        <v>0</v>
      </c>
      <c r="BG207" s="415">
        <v>0</v>
      </c>
      <c r="BH207" s="415">
        <v>0</v>
      </c>
      <c r="BI207" s="415">
        <v>0</v>
      </c>
      <c r="BJ207" s="415">
        <v>0</v>
      </c>
      <c r="BK207" s="415">
        <v>0</v>
      </c>
      <c r="BL207" s="415">
        <v>8975526</v>
      </c>
      <c r="BM207" s="415">
        <v>-3085624</v>
      </c>
      <c r="BN207" t="s">
        <v>772</v>
      </c>
      <c r="BO207" t="s">
        <v>1042</v>
      </c>
      <c r="BP207" t="s">
        <v>1043</v>
      </c>
      <c r="BQ207" s="84" t="s">
        <v>1044</v>
      </c>
    </row>
    <row r="208" spans="1:69" x14ac:dyDescent="0.25">
      <c r="A208" t="s">
        <v>1026</v>
      </c>
      <c r="B208" s="82" t="s">
        <v>775</v>
      </c>
      <c r="C208" s="85" t="s">
        <v>774</v>
      </c>
      <c r="D208" s="415">
        <v>38583444</v>
      </c>
      <c r="E208" s="415">
        <v>1801979</v>
      </c>
      <c r="F208" s="415">
        <v>40385423</v>
      </c>
      <c r="G208" s="415">
        <v>0</v>
      </c>
      <c r="H208" s="415">
        <v>0</v>
      </c>
      <c r="I208" s="415">
        <v>0</v>
      </c>
      <c r="J208" s="415">
        <v>-426209</v>
      </c>
      <c r="K208" s="415">
        <v>0</v>
      </c>
      <c r="L208" s="415">
        <v>-426209</v>
      </c>
      <c r="M208" s="415">
        <v>0</v>
      </c>
      <c r="N208" s="415">
        <v>0</v>
      </c>
      <c r="O208" s="415">
        <v>0</v>
      </c>
      <c r="P208" s="415">
        <v>-364607</v>
      </c>
      <c r="Q208" s="415">
        <v>0</v>
      </c>
      <c r="R208" s="415">
        <v>-364607</v>
      </c>
      <c r="S208" s="415">
        <v>432578</v>
      </c>
      <c r="T208" s="415">
        <v>0</v>
      </c>
      <c r="U208" s="415">
        <v>432578</v>
      </c>
      <c r="V208" s="415">
        <v>92120</v>
      </c>
      <c r="W208" s="415">
        <v>0</v>
      </c>
      <c r="X208" s="415">
        <v>92120</v>
      </c>
      <c r="Y208" s="415">
        <v>714246</v>
      </c>
      <c r="Z208" s="415">
        <v>0</v>
      </c>
      <c r="AA208" s="415">
        <v>714246</v>
      </c>
      <c r="AB208" s="415">
        <v>-1213229</v>
      </c>
      <c r="AC208" s="415">
        <v>-37842</v>
      </c>
      <c r="AD208" s="415">
        <v>-1251071</v>
      </c>
      <c r="AE208" s="415">
        <v>38244552</v>
      </c>
      <c r="AF208" s="415">
        <v>1764137</v>
      </c>
      <c r="AG208" s="415">
        <v>40008689</v>
      </c>
      <c r="AH208" s="415">
        <v>1764137</v>
      </c>
      <c r="AI208" s="415">
        <v>1764137</v>
      </c>
      <c r="AJ208" s="415">
        <v>885000</v>
      </c>
      <c r="AK208" s="415">
        <v>0</v>
      </c>
      <c r="AL208" s="415">
        <v>885000</v>
      </c>
      <c r="AM208" s="415">
        <v>0</v>
      </c>
      <c r="AN208" s="415">
        <v>0</v>
      </c>
      <c r="AO208" s="415">
        <v>0</v>
      </c>
      <c r="AP208" s="415">
        <v>-5251</v>
      </c>
      <c r="AQ208" s="415">
        <v>-5251</v>
      </c>
      <c r="AR208" s="415">
        <v>0</v>
      </c>
      <c r="AS208" s="415">
        <v>0</v>
      </c>
      <c r="AT208" s="415">
        <v>1758886</v>
      </c>
      <c r="AU208" s="415">
        <v>0</v>
      </c>
      <c r="AV208" s="415">
        <v>0</v>
      </c>
      <c r="AW208" s="415">
        <v>0</v>
      </c>
      <c r="AX208" s="415">
        <v>0</v>
      </c>
      <c r="AY208" s="415">
        <v>0</v>
      </c>
      <c r="AZ208" s="415">
        <v>0</v>
      </c>
      <c r="BA208" s="415">
        <v>39828491</v>
      </c>
      <c r="BB208" s="415">
        <v>39828491</v>
      </c>
      <c r="BC208" s="415">
        <v>32615834</v>
      </c>
      <c r="BD208" s="415">
        <v>32615834</v>
      </c>
      <c r="BE208" s="415">
        <v>3606329</v>
      </c>
      <c r="BF208" s="415">
        <v>3606329</v>
      </c>
      <c r="BG208" s="415">
        <v>0</v>
      </c>
      <c r="BH208" s="415">
        <v>0</v>
      </c>
      <c r="BI208" s="415">
        <v>3606329</v>
      </c>
      <c r="BJ208" s="415">
        <v>0</v>
      </c>
      <c r="BK208" s="415">
        <v>3606329</v>
      </c>
      <c r="BL208" s="415">
        <v>14324078</v>
      </c>
      <c r="BM208" s="415">
        <v>-757739</v>
      </c>
      <c r="BN208" t="s">
        <v>774</v>
      </c>
      <c r="BO208" t="s">
        <v>1054</v>
      </c>
      <c r="BP208" t="s">
        <v>1090</v>
      </c>
      <c r="BQ208" s="84" t="s">
        <v>1054</v>
      </c>
    </row>
    <row r="209" spans="1:69" x14ac:dyDescent="0.25">
      <c r="A209" t="s">
        <v>1037</v>
      </c>
      <c r="B209" s="82" t="s">
        <v>777</v>
      </c>
      <c r="C209" s="85" t="s">
        <v>776</v>
      </c>
      <c r="D209" s="415">
        <v>34489894</v>
      </c>
      <c r="E209" s="415">
        <v>0</v>
      </c>
      <c r="F209" s="415">
        <v>34489894</v>
      </c>
      <c r="G209" s="415">
        <v>0</v>
      </c>
      <c r="H209" s="415">
        <v>0</v>
      </c>
      <c r="I209" s="415">
        <v>0</v>
      </c>
      <c r="J209" s="415">
        <v>-93863</v>
      </c>
      <c r="K209" s="415">
        <v>0</v>
      </c>
      <c r="L209" s="415">
        <v>-93863</v>
      </c>
      <c r="M209" s="415">
        <v>0</v>
      </c>
      <c r="N209" s="415">
        <v>0</v>
      </c>
      <c r="O209" s="415">
        <v>0</v>
      </c>
      <c r="P209" s="415">
        <v>-253583.49</v>
      </c>
      <c r="Q209" s="415">
        <v>0</v>
      </c>
      <c r="R209" s="415">
        <v>-253583.49</v>
      </c>
      <c r="S209" s="415">
        <v>0</v>
      </c>
      <c r="T209" s="415">
        <v>0</v>
      </c>
      <c r="U209" s="415">
        <v>0</v>
      </c>
      <c r="V209" s="415">
        <v>0</v>
      </c>
      <c r="W209" s="415">
        <v>0</v>
      </c>
      <c r="X209" s="415">
        <v>0</v>
      </c>
      <c r="Y209" s="415">
        <v>439632</v>
      </c>
      <c r="Z209" s="415">
        <v>0</v>
      </c>
      <c r="AA209" s="415">
        <v>439632</v>
      </c>
      <c r="AB209" s="415">
        <v>2782599</v>
      </c>
      <c r="AC209" s="415">
        <v>0</v>
      </c>
      <c r="AD209" s="415">
        <v>2782599</v>
      </c>
      <c r="AE209" s="415">
        <v>37458541.509999998</v>
      </c>
      <c r="AF209" s="415">
        <v>0</v>
      </c>
      <c r="AG209" s="415">
        <v>37458541.509999998</v>
      </c>
      <c r="AH209" s="415">
        <v>0</v>
      </c>
      <c r="AI209" s="415">
        <v>0</v>
      </c>
      <c r="AJ209" s="415">
        <v>0</v>
      </c>
      <c r="AK209" s="415">
        <v>0</v>
      </c>
      <c r="AL209" s="415">
        <v>0</v>
      </c>
      <c r="AM209" s="415">
        <v>0</v>
      </c>
      <c r="AN209" s="415">
        <v>0</v>
      </c>
      <c r="AO209" s="415">
        <v>0</v>
      </c>
      <c r="AP209" s="415">
        <v>0</v>
      </c>
      <c r="AQ209" s="415">
        <v>0</v>
      </c>
      <c r="AR209" s="415">
        <v>0</v>
      </c>
      <c r="AS209" s="415">
        <v>0</v>
      </c>
      <c r="AT209" s="415">
        <v>0</v>
      </c>
      <c r="AU209" s="415">
        <v>0</v>
      </c>
      <c r="AV209" s="415">
        <v>0</v>
      </c>
      <c r="AW209" s="415">
        <v>0</v>
      </c>
      <c r="AX209" s="415">
        <v>0</v>
      </c>
      <c r="AY209" s="415">
        <v>0</v>
      </c>
      <c r="AZ209" s="415">
        <v>0</v>
      </c>
      <c r="BA209" s="415">
        <v>0</v>
      </c>
      <c r="BB209" s="415">
        <v>0</v>
      </c>
      <c r="BC209" s="415">
        <v>0</v>
      </c>
      <c r="BD209" s="415">
        <v>0</v>
      </c>
      <c r="BE209" s="415">
        <v>0</v>
      </c>
      <c r="BF209" s="415">
        <v>0</v>
      </c>
      <c r="BG209" s="415">
        <v>0</v>
      </c>
      <c r="BH209" s="415">
        <v>0</v>
      </c>
      <c r="BI209" s="415">
        <v>0</v>
      </c>
      <c r="BJ209" s="415">
        <v>0</v>
      </c>
      <c r="BK209" s="415">
        <v>0</v>
      </c>
      <c r="BL209" s="415">
        <v>1819182</v>
      </c>
      <c r="BM209" s="415">
        <v>-626386</v>
      </c>
      <c r="BN209" t="s">
        <v>776</v>
      </c>
      <c r="BO209" t="s">
        <v>1067</v>
      </c>
      <c r="BP209" t="s">
        <v>1068</v>
      </c>
      <c r="BQ209" s="84" t="s">
        <v>1029</v>
      </c>
    </row>
    <row r="210" spans="1:69" x14ac:dyDescent="0.25">
      <c r="A210" t="s">
        <v>1026</v>
      </c>
      <c r="B210" s="82" t="s">
        <v>779</v>
      </c>
      <c r="C210" s="85" t="s">
        <v>778</v>
      </c>
      <c r="D210" s="415">
        <v>52666136.469999999</v>
      </c>
      <c r="E210" s="415">
        <v>0</v>
      </c>
      <c r="F210" s="415">
        <v>52666136.469999999</v>
      </c>
      <c r="G210" s="415">
        <v>0</v>
      </c>
      <c r="H210" s="415">
        <v>0</v>
      </c>
      <c r="I210" s="415">
        <v>0</v>
      </c>
      <c r="J210" s="415">
        <v>43049</v>
      </c>
      <c r="K210" s="415">
        <v>0</v>
      </c>
      <c r="L210" s="415">
        <v>43049</v>
      </c>
      <c r="M210" s="415">
        <v>0</v>
      </c>
      <c r="N210" s="415">
        <v>0</v>
      </c>
      <c r="O210" s="415">
        <v>0</v>
      </c>
      <c r="P210" s="415">
        <v>-349856</v>
      </c>
      <c r="Q210" s="415">
        <v>0</v>
      </c>
      <c r="R210" s="415">
        <v>-349856</v>
      </c>
      <c r="S210" s="415">
        <v>405113</v>
      </c>
      <c r="T210" s="415">
        <v>0</v>
      </c>
      <c r="U210" s="415">
        <v>405113</v>
      </c>
      <c r="V210" s="415">
        <v>898330</v>
      </c>
      <c r="W210" s="415">
        <v>0</v>
      </c>
      <c r="X210" s="415">
        <v>898330</v>
      </c>
      <c r="Y210" s="415">
        <v>-930536</v>
      </c>
      <c r="Z210" s="415">
        <v>0</v>
      </c>
      <c r="AA210" s="415">
        <v>-930536</v>
      </c>
      <c r="AB210" s="415">
        <v>-4287941</v>
      </c>
      <c r="AC210" s="415">
        <v>0</v>
      </c>
      <c r="AD210" s="415">
        <v>-4287941</v>
      </c>
      <c r="AE210" s="415">
        <v>48401246.469999999</v>
      </c>
      <c r="AF210" s="415">
        <v>0</v>
      </c>
      <c r="AG210" s="415">
        <v>48401246.469999999</v>
      </c>
      <c r="AH210" s="415">
        <v>0</v>
      </c>
      <c r="AI210" s="415">
        <v>0</v>
      </c>
      <c r="AJ210" s="415">
        <v>0</v>
      </c>
      <c r="AK210" s="415">
        <v>0</v>
      </c>
      <c r="AL210" s="415">
        <v>0</v>
      </c>
      <c r="AM210" s="415">
        <v>0</v>
      </c>
      <c r="AN210" s="415">
        <v>0</v>
      </c>
      <c r="AO210" s="415">
        <v>0</v>
      </c>
      <c r="AP210" s="415">
        <v>0</v>
      </c>
      <c r="AQ210" s="415">
        <v>0</v>
      </c>
      <c r="AR210" s="415">
        <v>0</v>
      </c>
      <c r="AS210" s="415">
        <v>0</v>
      </c>
      <c r="AT210" s="415">
        <v>0</v>
      </c>
      <c r="AU210" s="415">
        <v>0</v>
      </c>
      <c r="AV210" s="415">
        <v>0</v>
      </c>
      <c r="AW210" s="415">
        <v>0</v>
      </c>
      <c r="AX210" s="415">
        <v>0</v>
      </c>
      <c r="AY210" s="415">
        <v>0</v>
      </c>
      <c r="AZ210" s="415">
        <v>0</v>
      </c>
      <c r="BA210" s="415">
        <v>0</v>
      </c>
      <c r="BB210" s="415">
        <v>0</v>
      </c>
      <c r="BC210" s="415">
        <v>0</v>
      </c>
      <c r="BD210" s="415">
        <v>0</v>
      </c>
      <c r="BE210" s="415">
        <v>0</v>
      </c>
      <c r="BF210" s="415">
        <v>0</v>
      </c>
      <c r="BG210" s="415">
        <v>0</v>
      </c>
      <c r="BH210" s="415">
        <v>0</v>
      </c>
      <c r="BI210" s="415">
        <v>0</v>
      </c>
      <c r="BJ210" s="415">
        <v>0</v>
      </c>
      <c r="BK210" s="415">
        <v>0</v>
      </c>
      <c r="BL210" s="415">
        <v>832068</v>
      </c>
      <c r="BM210" s="415">
        <v>-1452481</v>
      </c>
      <c r="BN210" t="s">
        <v>778</v>
      </c>
      <c r="BO210" t="s">
        <v>1088</v>
      </c>
      <c r="BP210" t="s">
        <v>1028</v>
      </c>
      <c r="BQ210" s="84" t="s">
        <v>1029</v>
      </c>
    </row>
    <row r="211" spans="1:69" x14ac:dyDescent="0.25">
      <c r="A211" t="s">
        <v>1026</v>
      </c>
      <c r="B211" s="82" t="s">
        <v>781</v>
      </c>
      <c r="C211" s="85" t="s">
        <v>780</v>
      </c>
      <c r="D211" s="415">
        <v>13434801</v>
      </c>
      <c r="E211" s="415">
        <v>2197440</v>
      </c>
      <c r="F211" s="415">
        <v>15632241</v>
      </c>
      <c r="G211" s="415">
        <v>0</v>
      </c>
      <c r="H211" s="415">
        <v>0</v>
      </c>
      <c r="I211" s="415">
        <v>0</v>
      </c>
      <c r="J211" s="415">
        <v>-46494</v>
      </c>
      <c r="K211" s="415">
        <v>0</v>
      </c>
      <c r="L211" s="415">
        <v>-46494</v>
      </c>
      <c r="M211" s="415">
        <v>0</v>
      </c>
      <c r="N211" s="415">
        <v>0</v>
      </c>
      <c r="O211" s="415">
        <v>0</v>
      </c>
      <c r="P211" s="415">
        <v>-126494</v>
      </c>
      <c r="Q211" s="415">
        <v>0</v>
      </c>
      <c r="R211" s="415">
        <v>-126494</v>
      </c>
      <c r="S211" s="415">
        <v>85231</v>
      </c>
      <c r="T211" s="415">
        <v>0</v>
      </c>
      <c r="U211" s="415">
        <v>85231</v>
      </c>
      <c r="V211" s="415">
        <v>3150</v>
      </c>
      <c r="W211" s="415">
        <v>0</v>
      </c>
      <c r="X211" s="415">
        <v>3150</v>
      </c>
      <c r="Y211" s="415">
        <v>-125926</v>
      </c>
      <c r="Z211" s="415">
        <v>0</v>
      </c>
      <c r="AA211" s="415">
        <v>-125926</v>
      </c>
      <c r="AB211" s="415">
        <v>0</v>
      </c>
      <c r="AC211" s="415">
        <v>0</v>
      </c>
      <c r="AD211" s="415">
        <v>0</v>
      </c>
      <c r="AE211" s="415">
        <v>13270762</v>
      </c>
      <c r="AF211" s="415">
        <v>2197440</v>
      </c>
      <c r="AG211" s="415">
        <v>15468202</v>
      </c>
      <c r="AH211" s="415">
        <v>2197440</v>
      </c>
      <c r="AI211" s="415">
        <v>2197440</v>
      </c>
      <c r="AJ211" s="415">
        <v>34506</v>
      </c>
      <c r="AK211" s="415">
        <v>48787</v>
      </c>
      <c r="AL211" s="415">
        <v>83293</v>
      </c>
      <c r="AM211" s="415">
        <v>0</v>
      </c>
      <c r="AN211" s="415">
        <v>0</v>
      </c>
      <c r="AO211" s="415">
        <v>0</v>
      </c>
      <c r="AP211" s="415">
        <v>0</v>
      </c>
      <c r="AQ211" s="415">
        <v>0</v>
      </c>
      <c r="AR211" s="415">
        <v>1938765</v>
      </c>
      <c r="AS211" s="415">
        <v>1938765</v>
      </c>
      <c r="AT211" s="415">
        <v>209888</v>
      </c>
      <c r="AU211" s="415">
        <v>0</v>
      </c>
      <c r="AV211" s="415">
        <v>0</v>
      </c>
      <c r="AW211" s="415">
        <v>0</v>
      </c>
      <c r="AX211" s="415">
        <v>0</v>
      </c>
      <c r="AY211" s="415">
        <v>0</v>
      </c>
      <c r="AZ211" s="415">
        <v>0</v>
      </c>
      <c r="BA211" s="415">
        <v>0</v>
      </c>
      <c r="BB211" s="415">
        <v>0</v>
      </c>
      <c r="BC211" s="415">
        <v>0</v>
      </c>
      <c r="BD211" s="415">
        <v>0</v>
      </c>
      <c r="BE211" s="415">
        <v>0</v>
      </c>
      <c r="BF211" s="415">
        <v>0</v>
      </c>
      <c r="BG211" s="415">
        <v>0</v>
      </c>
      <c r="BH211" s="415">
        <v>0</v>
      </c>
      <c r="BI211" s="415">
        <v>0</v>
      </c>
      <c r="BJ211" s="415">
        <v>0</v>
      </c>
      <c r="BK211" s="415">
        <v>0</v>
      </c>
      <c r="BL211" s="415">
        <v>762317</v>
      </c>
      <c r="BM211" s="415">
        <v>-106971</v>
      </c>
      <c r="BN211" t="s">
        <v>780</v>
      </c>
      <c r="BO211" t="s">
        <v>1070</v>
      </c>
      <c r="BP211" t="s">
        <v>1059</v>
      </c>
      <c r="BQ211" s="84" t="s">
        <v>1029</v>
      </c>
    </row>
    <row r="212" spans="1:69" x14ac:dyDescent="0.25">
      <c r="A212" t="s">
        <v>1026</v>
      </c>
      <c r="B212" s="82" t="s">
        <v>783</v>
      </c>
      <c r="C212" s="85" t="s">
        <v>782</v>
      </c>
      <c r="D212" s="415">
        <v>86197715</v>
      </c>
      <c r="E212" s="415">
        <v>0</v>
      </c>
      <c r="F212" s="415">
        <v>86197715</v>
      </c>
      <c r="G212" s="415">
        <v>0</v>
      </c>
      <c r="H212" s="415">
        <v>0</v>
      </c>
      <c r="I212" s="415">
        <v>0</v>
      </c>
      <c r="J212" s="415">
        <v>-544799</v>
      </c>
      <c r="K212" s="415">
        <v>0</v>
      </c>
      <c r="L212" s="415">
        <v>-544799</v>
      </c>
      <c r="M212" s="415">
        <v>0</v>
      </c>
      <c r="N212" s="415">
        <v>0</v>
      </c>
      <c r="O212" s="415">
        <v>0</v>
      </c>
      <c r="P212" s="415">
        <v>-994377</v>
      </c>
      <c r="Q212" s="415">
        <v>0</v>
      </c>
      <c r="R212" s="415">
        <v>-994377</v>
      </c>
      <c r="S212" s="415">
        <v>715356</v>
      </c>
      <c r="T212" s="415">
        <v>0</v>
      </c>
      <c r="U212" s="415">
        <v>715356</v>
      </c>
      <c r="V212" s="415">
        <v>0</v>
      </c>
      <c r="W212" s="415">
        <v>0</v>
      </c>
      <c r="X212" s="415">
        <v>0</v>
      </c>
      <c r="Y212" s="415">
        <v>-4903266</v>
      </c>
      <c r="Z212" s="415">
        <v>0</v>
      </c>
      <c r="AA212" s="415">
        <v>-4903266</v>
      </c>
      <c r="AB212" s="415">
        <v>4946008</v>
      </c>
      <c r="AC212" s="415">
        <v>0</v>
      </c>
      <c r="AD212" s="415">
        <v>4946008</v>
      </c>
      <c r="AE212" s="415">
        <v>85961436</v>
      </c>
      <c r="AF212" s="415">
        <v>0</v>
      </c>
      <c r="AG212" s="415">
        <v>85961436</v>
      </c>
      <c r="AH212" s="415">
        <v>0</v>
      </c>
      <c r="AI212" s="415">
        <v>0</v>
      </c>
      <c r="AJ212" s="415">
        <v>0</v>
      </c>
      <c r="AK212" s="415">
        <v>0</v>
      </c>
      <c r="AL212" s="415">
        <v>0</v>
      </c>
      <c r="AM212" s="415">
        <v>0</v>
      </c>
      <c r="AN212" s="415">
        <v>0</v>
      </c>
      <c r="AO212" s="415">
        <v>0</v>
      </c>
      <c r="AP212" s="415">
        <v>0</v>
      </c>
      <c r="AQ212" s="415">
        <v>0</v>
      </c>
      <c r="AR212" s="415">
        <v>0</v>
      </c>
      <c r="AS212" s="415">
        <v>0</v>
      </c>
      <c r="AT212" s="415">
        <v>0</v>
      </c>
      <c r="AU212" s="415">
        <v>0</v>
      </c>
      <c r="AV212" s="415">
        <v>0</v>
      </c>
      <c r="AW212" s="415">
        <v>0</v>
      </c>
      <c r="AX212" s="415">
        <v>0</v>
      </c>
      <c r="AY212" s="415">
        <v>0</v>
      </c>
      <c r="AZ212" s="415">
        <v>0</v>
      </c>
      <c r="BA212" s="415">
        <v>0</v>
      </c>
      <c r="BB212" s="415">
        <v>0</v>
      </c>
      <c r="BC212" s="415">
        <v>0</v>
      </c>
      <c r="BD212" s="415">
        <v>0</v>
      </c>
      <c r="BE212" s="415">
        <v>0</v>
      </c>
      <c r="BF212" s="415">
        <v>0</v>
      </c>
      <c r="BG212" s="415">
        <v>0</v>
      </c>
      <c r="BH212" s="415">
        <v>0</v>
      </c>
      <c r="BI212" s="415">
        <v>0</v>
      </c>
      <c r="BJ212" s="415">
        <v>0</v>
      </c>
      <c r="BK212" s="415">
        <v>0</v>
      </c>
      <c r="BL212" s="415">
        <v>6440020</v>
      </c>
      <c r="BM212" s="415">
        <v>-2857054</v>
      </c>
      <c r="BN212" t="s">
        <v>782</v>
      </c>
      <c r="BO212" t="s">
        <v>1042</v>
      </c>
      <c r="BP212" t="s">
        <v>1043</v>
      </c>
      <c r="BQ212" s="84" t="s">
        <v>1044</v>
      </c>
    </row>
    <row r="213" spans="1:69" x14ac:dyDescent="0.25">
      <c r="A213" t="s">
        <v>1026</v>
      </c>
      <c r="B213" s="82" t="s">
        <v>785</v>
      </c>
      <c r="C213" s="85" t="s">
        <v>784</v>
      </c>
      <c r="D213" s="415">
        <v>12937685</v>
      </c>
      <c r="E213" s="415">
        <v>0</v>
      </c>
      <c r="F213" s="415">
        <v>12937685</v>
      </c>
      <c r="G213" s="415">
        <v>0</v>
      </c>
      <c r="H213" s="415">
        <v>0</v>
      </c>
      <c r="I213" s="415">
        <v>0</v>
      </c>
      <c r="J213" s="415">
        <v>-43967.71</v>
      </c>
      <c r="K213" s="415">
        <v>0</v>
      </c>
      <c r="L213" s="415">
        <v>-43967.71</v>
      </c>
      <c r="M213" s="415">
        <v>0</v>
      </c>
      <c r="N213" s="415">
        <v>0</v>
      </c>
      <c r="O213" s="415">
        <v>0</v>
      </c>
      <c r="P213" s="415">
        <v>-88625</v>
      </c>
      <c r="Q213" s="415">
        <v>0</v>
      </c>
      <c r="R213" s="415">
        <v>-88625</v>
      </c>
      <c r="S213" s="415">
        <v>181541</v>
      </c>
      <c r="T213" s="415">
        <v>0</v>
      </c>
      <c r="U213" s="415">
        <v>181541</v>
      </c>
      <c r="V213" s="415">
        <v>300372</v>
      </c>
      <c r="W213" s="415">
        <v>0</v>
      </c>
      <c r="X213" s="415">
        <v>300372</v>
      </c>
      <c r="Y213" s="415">
        <v>0</v>
      </c>
      <c r="Z213" s="415">
        <v>0</v>
      </c>
      <c r="AA213" s="415">
        <v>0</v>
      </c>
      <c r="AB213" s="415">
        <v>-357689</v>
      </c>
      <c r="AC213" s="415">
        <v>0</v>
      </c>
      <c r="AD213" s="415">
        <v>-357689</v>
      </c>
      <c r="AE213" s="415">
        <v>12973284</v>
      </c>
      <c r="AF213" s="415">
        <v>0</v>
      </c>
      <c r="AG213" s="415">
        <v>12973284</v>
      </c>
      <c r="AH213" s="415">
        <v>0</v>
      </c>
      <c r="AI213" s="415">
        <v>0</v>
      </c>
      <c r="AJ213" s="415">
        <v>0</v>
      </c>
      <c r="AK213" s="415">
        <v>0</v>
      </c>
      <c r="AL213" s="415">
        <v>0</v>
      </c>
      <c r="AM213" s="415">
        <v>0</v>
      </c>
      <c r="AN213" s="415">
        <v>0</v>
      </c>
      <c r="AO213" s="415">
        <v>0</v>
      </c>
      <c r="AP213" s="415">
        <v>0</v>
      </c>
      <c r="AQ213" s="415">
        <v>0</v>
      </c>
      <c r="AR213" s="415">
        <v>0</v>
      </c>
      <c r="AS213" s="415">
        <v>0</v>
      </c>
      <c r="AT213" s="415">
        <v>0</v>
      </c>
      <c r="AU213" s="415">
        <v>0</v>
      </c>
      <c r="AV213" s="415">
        <v>0</v>
      </c>
      <c r="AW213" s="415">
        <v>0</v>
      </c>
      <c r="AX213" s="415">
        <v>0</v>
      </c>
      <c r="AY213" s="415">
        <v>0</v>
      </c>
      <c r="AZ213" s="415">
        <v>0</v>
      </c>
      <c r="BA213" s="415">
        <v>0</v>
      </c>
      <c r="BB213" s="415">
        <v>0</v>
      </c>
      <c r="BC213" s="415">
        <v>0</v>
      </c>
      <c r="BD213" s="415">
        <v>0</v>
      </c>
      <c r="BE213" s="415">
        <v>0</v>
      </c>
      <c r="BF213" s="415">
        <v>0</v>
      </c>
      <c r="BG213" s="415">
        <v>0</v>
      </c>
      <c r="BH213" s="415">
        <v>0</v>
      </c>
      <c r="BI213" s="415">
        <v>0</v>
      </c>
      <c r="BJ213" s="415">
        <v>0</v>
      </c>
      <c r="BK213" s="415">
        <v>0</v>
      </c>
      <c r="BL213" s="415">
        <v>312874</v>
      </c>
      <c r="BM213" s="415">
        <v>-56256</v>
      </c>
      <c r="BN213" t="s">
        <v>784</v>
      </c>
      <c r="BO213" t="s">
        <v>1081</v>
      </c>
      <c r="BP213" t="s">
        <v>1082</v>
      </c>
      <c r="BQ213" s="84" t="s">
        <v>1029</v>
      </c>
    </row>
    <row r="214" spans="1:69" x14ac:dyDescent="0.25">
      <c r="A214" t="s">
        <v>1026</v>
      </c>
      <c r="B214" s="82" t="s">
        <v>787</v>
      </c>
      <c r="C214" s="85" t="s">
        <v>786</v>
      </c>
      <c r="D214" s="415">
        <v>67772704</v>
      </c>
      <c r="E214" s="415">
        <v>0</v>
      </c>
      <c r="F214" s="415">
        <v>67772704</v>
      </c>
      <c r="G214" s="415">
        <v>0</v>
      </c>
      <c r="H214" s="415">
        <v>0</v>
      </c>
      <c r="I214" s="415">
        <v>0</v>
      </c>
      <c r="J214" s="415">
        <v>-491240</v>
      </c>
      <c r="K214" s="415">
        <v>0</v>
      </c>
      <c r="L214" s="415">
        <v>-491240</v>
      </c>
      <c r="M214" s="415">
        <v>-55937</v>
      </c>
      <c r="N214" s="415">
        <v>0</v>
      </c>
      <c r="O214" s="415">
        <v>-55937</v>
      </c>
      <c r="P214" s="415">
        <v>-767992</v>
      </c>
      <c r="Q214" s="415">
        <v>0</v>
      </c>
      <c r="R214" s="415">
        <v>-767992</v>
      </c>
      <c r="S214" s="415">
        <v>883923</v>
      </c>
      <c r="T214" s="415">
        <v>0</v>
      </c>
      <c r="U214" s="415">
        <v>883923</v>
      </c>
      <c r="V214" s="415">
        <v>657923</v>
      </c>
      <c r="W214" s="415">
        <v>0</v>
      </c>
      <c r="X214" s="415">
        <v>657923</v>
      </c>
      <c r="Y214" s="415">
        <v>0</v>
      </c>
      <c r="Z214" s="415">
        <v>0</v>
      </c>
      <c r="AA214" s="415">
        <v>0</v>
      </c>
      <c r="AB214" s="415">
        <v>-3805925</v>
      </c>
      <c r="AC214" s="415">
        <v>0</v>
      </c>
      <c r="AD214" s="415">
        <v>-3805925</v>
      </c>
      <c r="AE214" s="415">
        <v>64684696</v>
      </c>
      <c r="AF214" s="415">
        <v>0</v>
      </c>
      <c r="AG214" s="415">
        <v>64684696</v>
      </c>
      <c r="AH214" s="415">
        <v>0</v>
      </c>
      <c r="AI214" s="415">
        <v>0</v>
      </c>
      <c r="AJ214" s="415">
        <v>613510</v>
      </c>
      <c r="AK214" s="415">
        <v>0</v>
      </c>
      <c r="AL214" s="415">
        <v>613510</v>
      </c>
      <c r="AM214" s="415">
        <v>0</v>
      </c>
      <c r="AN214" s="415">
        <v>0</v>
      </c>
      <c r="AO214" s="415">
        <v>0</v>
      </c>
      <c r="AP214" s="415">
        <v>0</v>
      </c>
      <c r="AQ214" s="415">
        <v>0</v>
      </c>
      <c r="AR214" s="415">
        <v>0</v>
      </c>
      <c r="AS214" s="415">
        <v>0</v>
      </c>
      <c r="AT214" s="415">
        <v>0</v>
      </c>
      <c r="AU214" s="415">
        <v>0</v>
      </c>
      <c r="AV214" s="415">
        <v>0</v>
      </c>
      <c r="AW214" s="415">
        <v>0</v>
      </c>
      <c r="AX214" s="415">
        <v>0</v>
      </c>
      <c r="AY214" s="415">
        <v>0</v>
      </c>
      <c r="AZ214" s="415">
        <v>0</v>
      </c>
      <c r="BA214" s="415">
        <v>0</v>
      </c>
      <c r="BB214" s="415">
        <v>0</v>
      </c>
      <c r="BC214" s="415">
        <v>0</v>
      </c>
      <c r="BD214" s="415">
        <v>0</v>
      </c>
      <c r="BE214" s="415">
        <v>0</v>
      </c>
      <c r="BF214" s="415">
        <v>0</v>
      </c>
      <c r="BG214" s="415">
        <v>0</v>
      </c>
      <c r="BH214" s="415">
        <v>0</v>
      </c>
      <c r="BI214" s="415">
        <v>0</v>
      </c>
      <c r="BJ214" s="415">
        <v>0</v>
      </c>
      <c r="BK214" s="415">
        <v>0</v>
      </c>
      <c r="BL214" s="415">
        <v>1491771</v>
      </c>
      <c r="BM214" s="415">
        <v>-463328</v>
      </c>
      <c r="BN214" t="s">
        <v>786</v>
      </c>
      <c r="BO214" t="s">
        <v>1045</v>
      </c>
      <c r="BP214" t="s">
        <v>1060</v>
      </c>
      <c r="BQ214" s="84" t="s">
        <v>1047</v>
      </c>
    </row>
    <row r="215" spans="1:69" x14ac:dyDescent="0.25">
      <c r="A215" t="s">
        <v>1026</v>
      </c>
      <c r="B215" s="82" t="s">
        <v>789</v>
      </c>
      <c r="C215" s="85" t="s">
        <v>788</v>
      </c>
      <c r="D215" s="415">
        <v>16558663</v>
      </c>
      <c r="E215" s="415">
        <v>0</v>
      </c>
      <c r="F215" s="415">
        <v>16558663</v>
      </c>
      <c r="G215" s="415">
        <v>0</v>
      </c>
      <c r="H215" s="415">
        <v>0</v>
      </c>
      <c r="I215" s="415">
        <v>0</v>
      </c>
      <c r="J215" s="415">
        <v>-19130</v>
      </c>
      <c r="K215" s="415">
        <v>0</v>
      </c>
      <c r="L215" s="415">
        <v>-19130</v>
      </c>
      <c r="M215" s="415">
        <v>0</v>
      </c>
      <c r="N215" s="415">
        <v>0</v>
      </c>
      <c r="O215" s="415">
        <v>0</v>
      </c>
      <c r="P215" s="415">
        <v>-168820.39</v>
      </c>
      <c r="Q215" s="415">
        <v>0</v>
      </c>
      <c r="R215" s="415">
        <v>-168820.39</v>
      </c>
      <c r="S215" s="415">
        <v>12986</v>
      </c>
      <c r="T215" s="415">
        <v>0</v>
      </c>
      <c r="U215" s="415">
        <v>12986</v>
      </c>
      <c r="V215" s="415">
        <v>202759</v>
      </c>
      <c r="W215" s="415">
        <v>0</v>
      </c>
      <c r="X215" s="415">
        <v>202759</v>
      </c>
      <c r="Y215" s="415">
        <v>-245786</v>
      </c>
      <c r="Z215" s="415">
        <v>0</v>
      </c>
      <c r="AA215" s="415">
        <v>-245786</v>
      </c>
      <c r="AB215" s="415">
        <v>-458596</v>
      </c>
      <c r="AC215" s="415">
        <v>0</v>
      </c>
      <c r="AD215" s="415">
        <v>-458596</v>
      </c>
      <c r="AE215" s="415">
        <v>15901205.609999999</v>
      </c>
      <c r="AF215" s="415">
        <v>0</v>
      </c>
      <c r="AG215" s="415">
        <v>15901205.609999999</v>
      </c>
      <c r="AH215" s="415">
        <v>0</v>
      </c>
      <c r="AI215" s="415">
        <v>0</v>
      </c>
      <c r="AJ215" s="415">
        <v>37971</v>
      </c>
      <c r="AK215" s="415">
        <v>0</v>
      </c>
      <c r="AL215" s="415">
        <v>37971</v>
      </c>
      <c r="AM215" s="415">
        <v>0</v>
      </c>
      <c r="AN215" s="415">
        <v>0</v>
      </c>
      <c r="AO215" s="415">
        <v>0</v>
      </c>
      <c r="AP215" s="415">
        <v>0</v>
      </c>
      <c r="AQ215" s="415">
        <v>0</v>
      </c>
      <c r="AR215" s="415">
        <v>0</v>
      </c>
      <c r="AS215" s="415">
        <v>0</v>
      </c>
      <c r="AT215" s="415">
        <v>0</v>
      </c>
      <c r="AU215" s="415">
        <v>0</v>
      </c>
      <c r="AV215" s="415">
        <v>0</v>
      </c>
      <c r="AW215" s="415">
        <v>0</v>
      </c>
      <c r="AX215" s="415">
        <v>0</v>
      </c>
      <c r="AY215" s="415">
        <v>0</v>
      </c>
      <c r="AZ215" s="415">
        <v>0</v>
      </c>
      <c r="BA215" s="415">
        <v>0</v>
      </c>
      <c r="BB215" s="415">
        <v>0</v>
      </c>
      <c r="BC215" s="415">
        <v>0</v>
      </c>
      <c r="BD215" s="415">
        <v>0</v>
      </c>
      <c r="BE215" s="415">
        <v>0</v>
      </c>
      <c r="BF215" s="415">
        <v>0</v>
      </c>
      <c r="BG215" s="415">
        <v>0</v>
      </c>
      <c r="BH215" s="415">
        <v>0</v>
      </c>
      <c r="BI215" s="415">
        <v>0</v>
      </c>
      <c r="BJ215" s="415">
        <v>0</v>
      </c>
      <c r="BK215" s="415">
        <v>0</v>
      </c>
      <c r="BL215" s="415">
        <v>356438</v>
      </c>
      <c r="BM215" s="415">
        <v>-226344</v>
      </c>
      <c r="BN215" t="s">
        <v>788</v>
      </c>
      <c r="BO215" t="s">
        <v>1048</v>
      </c>
      <c r="BP215" t="s">
        <v>1049</v>
      </c>
      <c r="BQ215" s="84" t="s">
        <v>1029</v>
      </c>
    </row>
    <row r="216" spans="1:69" x14ac:dyDescent="0.25">
      <c r="A216" t="s">
        <v>1037</v>
      </c>
      <c r="B216" s="82" t="s">
        <v>791</v>
      </c>
      <c r="C216" s="85" t="s">
        <v>790</v>
      </c>
      <c r="D216" s="415">
        <v>13197861</v>
      </c>
      <c r="E216" s="415">
        <v>0</v>
      </c>
      <c r="F216" s="415">
        <v>13197861</v>
      </c>
      <c r="G216" s="415">
        <v>0</v>
      </c>
      <c r="H216" s="415">
        <v>0</v>
      </c>
      <c r="I216" s="415">
        <v>0</v>
      </c>
      <c r="J216" s="415">
        <v>-39824</v>
      </c>
      <c r="K216" s="415">
        <v>0</v>
      </c>
      <c r="L216" s="415">
        <v>-39824</v>
      </c>
      <c r="M216" s="415">
        <v>0</v>
      </c>
      <c r="N216" s="415">
        <v>0</v>
      </c>
      <c r="O216" s="415">
        <v>0</v>
      </c>
      <c r="P216" s="415">
        <v>-106305</v>
      </c>
      <c r="Q216" s="415">
        <v>0</v>
      </c>
      <c r="R216" s="415">
        <v>-106305</v>
      </c>
      <c r="S216" s="415">
        <v>0</v>
      </c>
      <c r="T216" s="415">
        <v>0</v>
      </c>
      <c r="U216" s="415">
        <v>0</v>
      </c>
      <c r="V216" s="415">
        <v>0</v>
      </c>
      <c r="W216" s="415">
        <v>0</v>
      </c>
      <c r="X216" s="415">
        <v>0</v>
      </c>
      <c r="Y216" s="415">
        <v>0</v>
      </c>
      <c r="Z216" s="415">
        <v>0</v>
      </c>
      <c r="AA216" s="415">
        <v>0</v>
      </c>
      <c r="AB216" s="415">
        <v>0</v>
      </c>
      <c r="AC216" s="415">
        <v>0</v>
      </c>
      <c r="AD216" s="415">
        <v>0</v>
      </c>
      <c r="AE216" s="415">
        <v>13091556</v>
      </c>
      <c r="AF216" s="415">
        <v>0</v>
      </c>
      <c r="AG216" s="415">
        <v>13091556</v>
      </c>
      <c r="AH216" s="415">
        <v>0</v>
      </c>
      <c r="AI216" s="415">
        <v>0</v>
      </c>
      <c r="AJ216" s="415">
        <v>168199</v>
      </c>
      <c r="AK216" s="415">
        <v>0</v>
      </c>
      <c r="AL216" s="415">
        <v>168199</v>
      </c>
      <c r="AM216" s="415">
        <v>0</v>
      </c>
      <c r="AN216" s="415">
        <v>0</v>
      </c>
      <c r="AO216" s="415">
        <v>0</v>
      </c>
      <c r="AP216" s="415">
        <v>0</v>
      </c>
      <c r="AQ216" s="415">
        <v>0</v>
      </c>
      <c r="AR216" s="415">
        <v>0</v>
      </c>
      <c r="AS216" s="415">
        <v>0</v>
      </c>
      <c r="AT216" s="415">
        <v>0</v>
      </c>
      <c r="AU216" s="415">
        <v>0</v>
      </c>
      <c r="AV216" s="415">
        <v>0</v>
      </c>
      <c r="AW216" s="415">
        <v>0</v>
      </c>
      <c r="AX216" s="415">
        <v>0</v>
      </c>
      <c r="AY216" s="415">
        <v>0</v>
      </c>
      <c r="AZ216" s="415">
        <v>0</v>
      </c>
      <c r="BA216" s="415">
        <v>0</v>
      </c>
      <c r="BB216" s="415">
        <v>0</v>
      </c>
      <c r="BC216" s="415">
        <v>0</v>
      </c>
      <c r="BD216" s="415">
        <v>0</v>
      </c>
      <c r="BE216" s="415">
        <v>0</v>
      </c>
      <c r="BF216" s="415">
        <v>0</v>
      </c>
      <c r="BG216" s="415">
        <v>0</v>
      </c>
      <c r="BH216" s="415">
        <v>0</v>
      </c>
      <c r="BI216" s="415">
        <v>0</v>
      </c>
      <c r="BJ216" s="415">
        <v>0</v>
      </c>
      <c r="BK216" s="415">
        <v>0</v>
      </c>
      <c r="BL216" s="415">
        <v>1503770</v>
      </c>
      <c r="BM216" s="415">
        <v>-360393</v>
      </c>
      <c r="BN216" t="s">
        <v>790</v>
      </c>
      <c r="BO216" t="s">
        <v>1070</v>
      </c>
      <c r="BP216" t="s">
        <v>1059</v>
      </c>
      <c r="BQ216" s="84" t="s">
        <v>1029</v>
      </c>
    </row>
    <row r="217" spans="1:69" x14ac:dyDescent="0.25">
      <c r="A217" t="s">
        <v>1026</v>
      </c>
      <c r="B217" s="82" t="s">
        <v>793</v>
      </c>
      <c r="C217" s="85" t="s">
        <v>792</v>
      </c>
      <c r="D217" s="415">
        <v>18035359</v>
      </c>
      <c r="E217" s="415">
        <v>0</v>
      </c>
      <c r="F217" s="415">
        <v>18035359</v>
      </c>
      <c r="G217" s="415">
        <v>0</v>
      </c>
      <c r="H217" s="415">
        <v>0</v>
      </c>
      <c r="I217" s="415">
        <v>0</v>
      </c>
      <c r="J217" s="415">
        <v>-43070</v>
      </c>
      <c r="K217" s="415">
        <v>0</v>
      </c>
      <c r="L217" s="415">
        <v>-43070</v>
      </c>
      <c r="M217" s="415">
        <v>0</v>
      </c>
      <c r="N217" s="415">
        <v>0</v>
      </c>
      <c r="O217" s="415">
        <v>0</v>
      </c>
      <c r="P217" s="415">
        <v>-116579</v>
      </c>
      <c r="Q217" s="415">
        <v>0</v>
      </c>
      <c r="R217" s="415">
        <v>-116579</v>
      </c>
      <c r="S217" s="415">
        <v>33392</v>
      </c>
      <c r="T217" s="415">
        <v>0</v>
      </c>
      <c r="U217" s="415">
        <v>33392</v>
      </c>
      <c r="V217" s="415">
        <v>367284</v>
      </c>
      <c r="W217" s="415">
        <v>0</v>
      </c>
      <c r="X217" s="415">
        <v>367284</v>
      </c>
      <c r="Y217" s="415">
        <v>-6430</v>
      </c>
      <c r="Z217" s="415">
        <v>0</v>
      </c>
      <c r="AA217" s="415">
        <v>-6430</v>
      </c>
      <c r="AB217" s="415">
        <v>-1090445</v>
      </c>
      <c r="AC217" s="415">
        <v>0</v>
      </c>
      <c r="AD217" s="415">
        <v>-1090445</v>
      </c>
      <c r="AE217" s="415">
        <v>17222581</v>
      </c>
      <c r="AF217" s="415">
        <v>0</v>
      </c>
      <c r="AG217" s="415">
        <v>17222581</v>
      </c>
      <c r="AH217" s="415">
        <v>0</v>
      </c>
      <c r="AI217" s="415">
        <v>0</v>
      </c>
      <c r="AJ217" s="415">
        <v>0</v>
      </c>
      <c r="AK217" s="415">
        <v>0</v>
      </c>
      <c r="AL217" s="415">
        <v>0</v>
      </c>
      <c r="AM217" s="415">
        <v>0</v>
      </c>
      <c r="AN217" s="415">
        <v>0</v>
      </c>
      <c r="AO217" s="415">
        <v>0</v>
      </c>
      <c r="AP217" s="415">
        <v>0</v>
      </c>
      <c r="AQ217" s="415">
        <v>0</v>
      </c>
      <c r="AR217" s="415">
        <v>0</v>
      </c>
      <c r="AS217" s="415">
        <v>0</v>
      </c>
      <c r="AT217" s="415">
        <v>0</v>
      </c>
      <c r="AU217" s="415">
        <v>0</v>
      </c>
      <c r="AV217" s="415">
        <v>0</v>
      </c>
      <c r="AW217" s="415">
        <v>0</v>
      </c>
      <c r="AX217" s="415">
        <v>0</v>
      </c>
      <c r="AY217" s="415">
        <v>0</v>
      </c>
      <c r="AZ217" s="415">
        <v>0</v>
      </c>
      <c r="BA217" s="415">
        <v>0</v>
      </c>
      <c r="BB217" s="415">
        <v>0</v>
      </c>
      <c r="BC217" s="415">
        <v>0</v>
      </c>
      <c r="BD217" s="415">
        <v>0</v>
      </c>
      <c r="BE217" s="415">
        <v>0</v>
      </c>
      <c r="BF217" s="415">
        <v>0</v>
      </c>
      <c r="BG217" s="415">
        <v>0</v>
      </c>
      <c r="BH217" s="415">
        <v>0</v>
      </c>
      <c r="BI217" s="415">
        <v>0</v>
      </c>
      <c r="BJ217" s="415">
        <v>0</v>
      </c>
      <c r="BK217" s="415">
        <v>0</v>
      </c>
      <c r="BL217" s="415">
        <v>714809</v>
      </c>
      <c r="BM217" s="415">
        <v>-114137</v>
      </c>
      <c r="BN217" t="s">
        <v>792</v>
      </c>
      <c r="BO217" t="s">
        <v>1087</v>
      </c>
      <c r="BP217" t="s">
        <v>1066</v>
      </c>
      <c r="BQ217" s="84" t="s">
        <v>1029</v>
      </c>
    </row>
    <row r="218" spans="1:69" x14ac:dyDescent="0.25">
      <c r="A218" t="s">
        <v>1026</v>
      </c>
      <c r="B218" s="82" t="s">
        <v>795</v>
      </c>
      <c r="C218" s="85" t="s">
        <v>794</v>
      </c>
      <c r="D218" s="415">
        <v>76916035</v>
      </c>
      <c r="E218" s="415">
        <v>748685</v>
      </c>
      <c r="F218" s="415">
        <v>77664720</v>
      </c>
      <c r="G218" s="415">
        <v>-20</v>
      </c>
      <c r="H218" s="415">
        <v>0</v>
      </c>
      <c r="I218" s="415">
        <v>-20</v>
      </c>
      <c r="J218" s="415">
        <v>-811274</v>
      </c>
      <c r="K218" s="415">
        <v>0</v>
      </c>
      <c r="L218" s="415">
        <v>-811274</v>
      </c>
      <c r="M218" s="415">
        <v>-902523</v>
      </c>
      <c r="N218" s="415">
        <v>0</v>
      </c>
      <c r="O218" s="415">
        <v>-902523</v>
      </c>
      <c r="P218" s="415">
        <v>0</v>
      </c>
      <c r="Q218" s="415">
        <v>0</v>
      </c>
      <c r="R218" s="415">
        <v>0</v>
      </c>
      <c r="S218" s="415">
        <v>132490</v>
      </c>
      <c r="T218" s="415">
        <v>0</v>
      </c>
      <c r="U218" s="415">
        <v>132490</v>
      </c>
      <c r="V218" s="415">
        <v>632712</v>
      </c>
      <c r="W218" s="415">
        <v>0</v>
      </c>
      <c r="X218" s="415">
        <v>632712</v>
      </c>
      <c r="Y218" s="415">
        <v>723206</v>
      </c>
      <c r="Z218" s="415">
        <v>0</v>
      </c>
      <c r="AA218" s="415">
        <v>723206</v>
      </c>
      <c r="AB218" s="415">
        <v>-1922504</v>
      </c>
      <c r="AC218" s="415">
        <v>0</v>
      </c>
      <c r="AD218" s="415">
        <v>-1922504</v>
      </c>
      <c r="AE218" s="415">
        <v>75579396</v>
      </c>
      <c r="AF218" s="415">
        <v>748685</v>
      </c>
      <c r="AG218" s="415">
        <v>76328081</v>
      </c>
      <c r="AH218" s="415">
        <v>748685</v>
      </c>
      <c r="AI218" s="415">
        <v>748685</v>
      </c>
      <c r="AJ218" s="415">
        <v>200889</v>
      </c>
      <c r="AK218" s="415">
        <v>2035</v>
      </c>
      <c r="AL218" s="415">
        <v>202924</v>
      </c>
      <c r="AM218" s="415">
        <v>0</v>
      </c>
      <c r="AN218" s="415">
        <v>0</v>
      </c>
      <c r="AO218" s="415">
        <v>0</v>
      </c>
      <c r="AP218" s="415">
        <v>5821</v>
      </c>
      <c r="AQ218" s="415">
        <v>5821</v>
      </c>
      <c r="AR218" s="415">
        <v>338869</v>
      </c>
      <c r="AS218" s="415">
        <v>338869</v>
      </c>
      <c r="AT218" s="415">
        <v>413602</v>
      </c>
      <c r="AU218" s="415">
        <v>0</v>
      </c>
      <c r="AV218" s="415">
        <v>0</v>
      </c>
      <c r="AW218" s="415">
        <v>0</v>
      </c>
      <c r="AX218" s="415">
        <v>0</v>
      </c>
      <c r="AY218" s="415">
        <v>80045</v>
      </c>
      <c r="AZ218" s="415">
        <v>80045</v>
      </c>
      <c r="BA218" s="415">
        <v>0</v>
      </c>
      <c r="BB218" s="415">
        <v>0</v>
      </c>
      <c r="BC218" s="415">
        <v>0</v>
      </c>
      <c r="BD218" s="415">
        <v>0</v>
      </c>
      <c r="BE218" s="415">
        <v>0</v>
      </c>
      <c r="BF218" s="415">
        <v>0</v>
      </c>
      <c r="BG218" s="415">
        <v>0</v>
      </c>
      <c r="BH218" s="415">
        <v>0</v>
      </c>
      <c r="BI218" s="415">
        <v>0</v>
      </c>
      <c r="BJ218" s="415">
        <v>80045</v>
      </c>
      <c r="BK218" s="415">
        <v>80045</v>
      </c>
      <c r="BL218" s="415">
        <v>3773684</v>
      </c>
      <c r="BM218" s="415">
        <v>-254801</v>
      </c>
      <c r="BN218" t="s">
        <v>794</v>
      </c>
      <c r="BO218" t="s">
        <v>1045</v>
      </c>
      <c r="BP218" t="s">
        <v>1046</v>
      </c>
      <c r="BQ218" s="84" t="s">
        <v>1047</v>
      </c>
    </row>
    <row r="219" spans="1:69" x14ac:dyDescent="0.25">
      <c r="A219" t="s">
        <v>1026</v>
      </c>
      <c r="B219" s="82" t="s">
        <v>797</v>
      </c>
      <c r="C219" s="85" t="s">
        <v>796</v>
      </c>
      <c r="D219" s="415">
        <v>52549718</v>
      </c>
      <c r="E219" s="415">
        <v>0</v>
      </c>
      <c r="F219" s="415">
        <v>52549718</v>
      </c>
      <c r="G219" s="415">
        <v>0</v>
      </c>
      <c r="H219" s="415">
        <v>0</v>
      </c>
      <c r="I219" s="415">
        <v>0</v>
      </c>
      <c r="J219" s="415">
        <v>-158442</v>
      </c>
      <c r="K219" s="415">
        <v>0</v>
      </c>
      <c r="L219" s="415">
        <v>-158442</v>
      </c>
      <c r="M219" s="415">
        <v>0</v>
      </c>
      <c r="N219" s="415">
        <v>0</v>
      </c>
      <c r="O219" s="415">
        <v>0</v>
      </c>
      <c r="P219" s="415">
        <v>-184846</v>
      </c>
      <c r="Q219" s="415">
        <v>0</v>
      </c>
      <c r="R219" s="415">
        <v>-184846</v>
      </c>
      <c r="S219" s="415">
        <v>581345</v>
      </c>
      <c r="T219" s="415">
        <v>0</v>
      </c>
      <c r="U219" s="415">
        <v>581345</v>
      </c>
      <c r="V219" s="415">
        <v>2631155</v>
      </c>
      <c r="W219" s="415">
        <v>0</v>
      </c>
      <c r="X219" s="415">
        <v>2631155</v>
      </c>
      <c r="Y219" s="415">
        <v>261059</v>
      </c>
      <c r="Z219" s="415">
        <v>0</v>
      </c>
      <c r="AA219" s="415">
        <v>261059</v>
      </c>
      <c r="AB219" s="415">
        <v>-3884511</v>
      </c>
      <c r="AC219" s="415">
        <v>0</v>
      </c>
      <c r="AD219" s="415">
        <v>-3884511</v>
      </c>
      <c r="AE219" s="415">
        <v>51953920</v>
      </c>
      <c r="AF219" s="415">
        <v>0</v>
      </c>
      <c r="AG219" s="415">
        <v>51953920</v>
      </c>
      <c r="AH219" s="415">
        <v>0</v>
      </c>
      <c r="AI219" s="415">
        <v>0</v>
      </c>
      <c r="AJ219" s="415">
        <v>0</v>
      </c>
      <c r="AK219" s="415">
        <v>0</v>
      </c>
      <c r="AL219" s="415">
        <v>0</v>
      </c>
      <c r="AM219" s="415">
        <v>0</v>
      </c>
      <c r="AN219" s="415">
        <v>0</v>
      </c>
      <c r="AO219" s="415">
        <v>0</v>
      </c>
      <c r="AP219" s="415">
        <v>0</v>
      </c>
      <c r="AQ219" s="415">
        <v>0</v>
      </c>
      <c r="AR219" s="415">
        <v>0</v>
      </c>
      <c r="AS219" s="415">
        <v>0</v>
      </c>
      <c r="AT219" s="415">
        <v>0</v>
      </c>
      <c r="AU219" s="415">
        <v>0</v>
      </c>
      <c r="AV219" s="415">
        <v>0</v>
      </c>
      <c r="AW219" s="415">
        <v>0</v>
      </c>
      <c r="AX219" s="415">
        <v>0</v>
      </c>
      <c r="AY219" s="415">
        <v>0</v>
      </c>
      <c r="AZ219" s="415">
        <v>0</v>
      </c>
      <c r="BA219" s="415">
        <v>0</v>
      </c>
      <c r="BB219" s="415">
        <v>0</v>
      </c>
      <c r="BC219" s="415">
        <v>0</v>
      </c>
      <c r="BD219" s="415">
        <v>0</v>
      </c>
      <c r="BE219" s="415">
        <v>0</v>
      </c>
      <c r="BF219" s="415">
        <v>0</v>
      </c>
      <c r="BG219" s="415">
        <v>0</v>
      </c>
      <c r="BH219" s="415">
        <v>0</v>
      </c>
      <c r="BI219" s="415">
        <v>0</v>
      </c>
      <c r="BJ219" s="415">
        <v>0</v>
      </c>
      <c r="BK219" s="415">
        <v>0</v>
      </c>
      <c r="BL219" s="415">
        <v>901270</v>
      </c>
      <c r="BM219" s="415">
        <v>-217700</v>
      </c>
      <c r="BN219" t="s">
        <v>796</v>
      </c>
      <c r="BO219" t="s">
        <v>1094</v>
      </c>
      <c r="BP219" t="s">
        <v>1028</v>
      </c>
      <c r="BQ219" s="84" t="s">
        <v>1029</v>
      </c>
    </row>
    <row r="220" spans="1:69" x14ac:dyDescent="0.25">
      <c r="A220" t="s">
        <v>1037</v>
      </c>
      <c r="B220" s="82" t="s">
        <v>799</v>
      </c>
      <c r="C220" s="85" t="s">
        <v>798</v>
      </c>
      <c r="D220" s="415">
        <v>55591824.530000001</v>
      </c>
      <c r="E220" s="415">
        <v>741856</v>
      </c>
      <c r="F220" s="415">
        <v>56333680.530000001</v>
      </c>
      <c r="G220" s="415">
        <v>0</v>
      </c>
      <c r="H220" s="415">
        <v>0</v>
      </c>
      <c r="I220" s="415">
        <v>0</v>
      </c>
      <c r="J220" s="415">
        <v>0</v>
      </c>
      <c r="K220" s="415">
        <v>0</v>
      </c>
      <c r="L220" s="415">
        <v>0</v>
      </c>
      <c r="M220" s="415">
        <v>-311956.81</v>
      </c>
      <c r="N220" s="415">
        <v>0</v>
      </c>
      <c r="O220" s="415">
        <v>-311956.81</v>
      </c>
      <c r="P220" s="415">
        <v>-31100</v>
      </c>
      <c r="Q220" s="415">
        <v>0</v>
      </c>
      <c r="R220" s="415">
        <v>-31100</v>
      </c>
      <c r="S220" s="415">
        <v>0</v>
      </c>
      <c r="T220" s="415">
        <v>0</v>
      </c>
      <c r="U220" s="415">
        <v>0</v>
      </c>
      <c r="V220" s="415">
        <v>0</v>
      </c>
      <c r="W220" s="415">
        <v>0</v>
      </c>
      <c r="X220" s="415">
        <v>0</v>
      </c>
      <c r="Y220" s="415">
        <v>0</v>
      </c>
      <c r="Z220" s="415">
        <v>0</v>
      </c>
      <c r="AA220" s="415">
        <v>0</v>
      </c>
      <c r="AB220" s="415">
        <v>934973</v>
      </c>
      <c r="AC220" s="415">
        <v>0</v>
      </c>
      <c r="AD220" s="415">
        <v>934973</v>
      </c>
      <c r="AE220" s="415">
        <v>56183740.719999999</v>
      </c>
      <c r="AF220" s="415">
        <v>741856</v>
      </c>
      <c r="AG220" s="415">
        <v>56925596.719999999</v>
      </c>
      <c r="AH220" s="415">
        <v>741856</v>
      </c>
      <c r="AI220" s="415">
        <v>741856</v>
      </c>
      <c r="AJ220" s="415">
        <v>0</v>
      </c>
      <c r="AK220" s="415">
        <v>0</v>
      </c>
      <c r="AL220" s="415">
        <v>0</v>
      </c>
      <c r="AM220" s="415">
        <v>0</v>
      </c>
      <c r="AN220" s="415">
        <v>0</v>
      </c>
      <c r="AO220" s="415">
        <v>0</v>
      </c>
      <c r="AP220" s="415">
        <v>450</v>
      </c>
      <c r="AQ220" s="415">
        <v>450</v>
      </c>
      <c r="AR220" s="415">
        <v>635014</v>
      </c>
      <c r="AS220" s="415">
        <v>635014</v>
      </c>
      <c r="AT220" s="415">
        <v>107293</v>
      </c>
      <c r="AU220" s="415">
        <v>0</v>
      </c>
      <c r="AV220" s="415">
        <v>0</v>
      </c>
      <c r="AW220" s="415">
        <v>0</v>
      </c>
      <c r="AX220" s="415">
        <v>0</v>
      </c>
      <c r="AY220" s="415">
        <v>0</v>
      </c>
      <c r="AZ220" s="415">
        <v>0</v>
      </c>
      <c r="BA220" s="415">
        <v>0</v>
      </c>
      <c r="BB220" s="415">
        <v>0</v>
      </c>
      <c r="BC220" s="415">
        <v>0</v>
      </c>
      <c r="BD220" s="415">
        <v>0</v>
      </c>
      <c r="BE220" s="415">
        <v>0</v>
      </c>
      <c r="BF220" s="415">
        <v>0</v>
      </c>
      <c r="BG220" s="415">
        <v>0</v>
      </c>
      <c r="BH220" s="415">
        <v>0</v>
      </c>
      <c r="BI220" s="415">
        <v>0</v>
      </c>
      <c r="BJ220" s="415">
        <v>0</v>
      </c>
      <c r="BK220" s="415">
        <v>0</v>
      </c>
      <c r="BL220" s="415">
        <v>748181</v>
      </c>
      <c r="BM220" s="415">
        <v>-2179246</v>
      </c>
      <c r="BN220" t="s">
        <v>798</v>
      </c>
      <c r="BO220" t="s">
        <v>1088</v>
      </c>
      <c r="BP220" t="s">
        <v>1028</v>
      </c>
      <c r="BQ220" s="84" t="s">
        <v>1029</v>
      </c>
    </row>
    <row r="221" spans="1:69" x14ac:dyDescent="0.25">
      <c r="A221" t="s">
        <v>1026</v>
      </c>
      <c r="B221" s="82" t="s">
        <v>801</v>
      </c>
      <c r="C221" s="85" t="s">
        <v>800</v>
      </c>
      <c r="D221" s="415">
        <v>29339461</v>
      </c>
      <c r="E221" s="415">
        <v>0</v>
      </c>
      <c r="F221" s="415">
        <v>29339461</v>
      </c>
      <c r="G221" s="415">
        <v>0</v>
      </c>
      <c r="H221" s="415">
        <v>0</v>
      </c>
      <c r="I221" s="415">
        <v>0</v>
      </c>
      <c r="J221" s="415">
        <v>-13963</v>
      </c>
      <c r="K221" s="415">
        <v>0</v>
      </c>
      <c r="L221" s="415">
        <v>-13963</v>
      </c>
      <c r="M221" s="415">
        <v>0</v>
      </c>
      <c r="N221" s="415">
        <v>0</v>
      </c>
      <c r="O221" s="415">
        <v>0</v>
      </c>
      <c r="P221" s="415">
        <v>-156463</v>
      </c>
      <c r="Q221" s="415">
        <v>0</v>
      </c>
      <c r="R221" s="415">
        <v>-156463</v>
      </c>
      <c r="S221" s="415">
        <v>682588</v>
      </c>
      <c r="T221" s="415">
        <v>0</v>
      </c>
      <c r="U221" s="415">
        <v>682588</v>
      </c>
      <c r="V221" s="415">
        <v>217786</v>
      </c>
      <c r="W221" s="415">
        <v>0</v>
      </c>
      <c r="X221" s="415">
        <v>217786</v>
      </c>
      <c r="Y221" s="415">
        <v>-682588</v>
      </c>
      <c r="Z221" s="415">
        <v>0</v>
      </c>
      <c r="AA221" s="415">
        <v>-682588</v>
      </c>
      <c r="AB221" s="415">
        <v>-217786</v>
      </c>
      <c r="AC221" s="415">
        <v>0</v>
      </c>
      <c r="AD221" s="415">
        <v>-217786</v>
      </c>
      <c r="AE221" s="415">
        <v>29182998</v>
      </c>
      <c r="AF221" s="415">
        <v>0</v>
      </c>
      <c r="AG221" s="415">
        <v>29182998</v>
      </c>
      <c r="AH221" s="415">
        <v>0</v>
      </c>
      <c r="AI221" s="415">
        <v>0</v>
      </c>
      <c r="AJ221" s="415">
        <v>511238</v>
      </c>
      <c r="AK221" s="415">
        <v>0</v>
      </c>
      <c r="AL221" s="415">
        <v>511238</v>
      </c>
      <c r="AM221" s="415">
        <v>0</v>
      </c>
      <c r="AN221" s="415">
        <v>0</v>
      </c>
      <c r="AO221" s="415">
        <v>0</v>
      </c>
      <c r="AP221" s="415">
        <v>0</v>
      </c>
      <c r="AQ221" s="415">
        <v>0</v>
      </c>
      <c r="AR221" s="415">
        <v>0</v>
      </c>
      <c r="AS221" s="415">
        <v>0</v>
      </c>
      <c r="AT221" s="415">
        <v>0</v>
      </c>
      <c r="AU221" s="415">
        <v>0</v>
      </c>
      <c r="AV221" s="415">
        <v>0</v>
      </c>
      <c r="AW221" s="415">
        <v>0</v>
      </c>
      <c r="AX221" s="415">
        <v>0</v>
      </c>
      <c r="AY221" s="415">
        <v>0</v>
      </c>
      <c r="AZ221" s="415">
        <v>0</v>
      </c>
      <c r="BA221" s="415">
        <v>0</v>
      </c>
      <c r="BB221" s="415">
        <v>0</v>
      </c>
      <c r="BC221" s="415">
        <v>0</v>
      </c>
      <c r="BD221" s="415">
        <v>0</v>
      </c>
      <c r="BE221" s="415">
        <v>0</v>
      </c>
      <c r="BF221" s="415">
        <v>0</v>
      </c>
      <c r="BG221" s="415">
        <v>0</v>
      </c>
      <c r="BH221" s="415">
        <v>0</v>
      </c>
      <c r="BI221" s="415">
        <v>0</v>
      </c>
      <c r="BJ221" s="415">
        <v>0</v>
      </c>
      <c r="BK221" s="415">
        <v>0</v>
      </c>
      <c r="BL221" s="415">
        <v>659943</v>
      </c>
      <c r="BM221" s="415">
        <v>-116334</v>
      </c>
      <c r="BN221" t="s">
        <v>800</v>
      </c>
      <c r="BO221" t="s">
        <v>1033</v>
      </c>
      <c r="BP221" t="s">
        <v>1034</v>
      </c>
      <c r="BQ221" s="84" t="s">
        <v>1029</v>
      </c>
    </row>
    <row r="222" spans="1:69" x14ac:dyDescent="0.25">
      <c r="A222" t="s">
        <v>1037</v>
      </c>
      <c r="B222" s="82" t="s">
        <v>803</v>
      </c>
      <c r="C222" s="85" t="s">
        <v>802</v>
      </c>
      <c r="D222" s="415">
        <v>51394206</v>
      </c>
      <c r="E222" s="415">
        <v>0</v>
      </c>
      <c r="F222" s="415">
        <v>51394206</v>
      </c>
      <c r="G222" s="415">
        <v>0</v>
      </c>
      <c r="H222" s="415">
        <v>0</v>
      </c>
      <c r="I222" s="415">
        <v>0</v>
      </c>
      <c r="J222" s="415">
        <v>-6984</v>
      </c>
      <c r="K222" s="415">
        <v>0</v>
      </c>
      <c r="L222" s="415">
        <v>-6984</v>
      </c>
      <c r="M222" s="415">
        <v>0</v>
      </c>
      <c r="N222" s="415">
        <v>0</v>
      </c>
      <c r="O222" s="415">
        <v>0</v>
      </c>
      <c r="P222" s="415">
        <v>-488700</v>
      </c>
      <c r="Q222" s="415">
        <v>0</v>
      </c>
      <c r="R222" s="415">
        <v>-488700</v>
      </c>
      <c r="S222" s="415">
        <v>1018180</v>
      </c>
      <c r="T222" s="415">
        <v>0</v>
      </c>
      <c r="U222" s="415">
        <v>1018180</v>
      </c>
      <c r="V222" s="415">
        <v>2800149</v>
      </c>
      <c r="W222" s="415">
        <v>0</v>
      </c>
      <c r="X222" s="415">
        <v>2800149</v>
      </c>
      <c r="Y222" s="415">
        <v>-968303</v>
      </c>
      <c r="Z222" s="415">
        <v>0</v>
      </c>
      <c r="AA222" s="415">
        <v>-968303</v>
      </c>
      <c r="AB222" s="415">
        <v>-3861410</v>
      </c>
      <c r="AC222" s="415">
        <v>0</v>
      </c>
      <c r="AD222" s="415">
        <v>-3861410</v>
      </c>
      <c r="AE222" s="415">
        <v>49894122</v>
      </c>
      <c r="AF222" s="415">
        <v>0</v>
      </c>
      <c r="AG222" s="415">
        <v>49894122</v>
      </c>
      <c r="AH222" s="415">
        <v>0</v>
      </c>
      <c r="AI222" s="415">
        <v>0</v>
      </c>
      <c r="AJ222" s="415">
        <v>0</v>
      </c>
      <c r="AK222" s="415">
        <v>0</v>
      </c>
      <c r="AL222" s="415">
        <v>0</v>
      </c>
      <c r="AM222" s="415">
        <v>0</v>
      </c>
      <c r="AN222" s="415">
        <v>0</v>
      </c>
      <c r="AO222" s="415">
        <v>0</v>
      </c>
      <c r="AP222" s="415">
        <v>0</v>
      </c>
      <c r="AQ222" s="415">
        <v>0</v>
      </c>
      <c r="AR222" s="415">
        <v>0</v>
      </c>
      <c r="AS222" s="415">
        <v>0</v>
      </c>
      <c r="AT222" s="415">
        <v>0</v>
      </c>
      <c r="AU222" s="415">
        <v>0</v>
      </c>
      <c r="AV222" s="415">
        <v>0</v>
      </c>
      <c r="AW222" s="415">
        <v>0</v>
      </c>
      <c r="AX222" s="415">
        <v>0</v>
      </c>
      <c r="AY222" s="415">
        <v>0</v>
      </c>
      <c r="AZ222" s="415">
        <v>0</v>
      </c>
      <c r="BA222" s="415">
        <v>0</v>
      </c>
      <c r="BB222" s="415">
        <v>0</v>
      </c>
      <c r="BC222" s="415">
        <v>0</v>
      </c>
      <c r="BD222" s="415">
        <v>0</v>
      </c>
      <c r="BE222" s="415">
        <v>0</v>
      </c>
      <c r="BF222" s="415">
        <v>0</v>
      </c>
      <c r="BG222" s="415">
        <v>0</v>
      </c>
      <c r="BH222" s="415">
        <v>0</v>
      </c>
      <c r="BI222" s="415">
        <v>0</v>
      </c>
      <c r="BJ222" s="415">
        <v>0</v>
      </c>
      <c r="BK222" s="415">
        <v>0</v>
      </c>
      <c r="BL222" s="415">
        <v>2658505</v>
      </c>
      <c r="BM222" s="415">
        <v>-825638</v>
      </c>
      <c r="BN222" t="s">
        <v>802</v>
      </c>
      <c r="BO222" t="s">
        <v>1050</v>
      </c>
      <c r="BP222" t="s">
        <v>1051</v>
      </c>
      <c r="BQ222" s="84" t="s">
        <v>1029</v>
      </c>
    </row>
    <row r="223" spans="1:69" x14ac:dyDescent="0.25">
      <c r="A223" t="s">
        <v>1026</v>
      </c>
      <c r="B223" s="82" t="s">
        <v>805</v>
      </c>
      <c r="C223" s="85" t="s">
        <v>804</v>
      </c>
      <c r="D223" s="415">
        <v>11530503</v>
      </c>
      <c r="E223" s="415">
        <v>0</v>
      </c>
      <c r="F223" s="415">
        <v>11530503</v>
      </c>
      <c r="G223" s="415">
        <v>0</v>
      </c>
      <c r="H223" s="415">
        <v>0</v>
      </c>
      <c r="I223" s="415">
        <v>0</v>
      </c>
      <c r="J223" s="415">
        <v>-42286</v>
      </c>
      <c r="K223" s="415">
        <v>0</v>
      </c>
      <c r="L223" s="415">
        <v>-42286</v>
      </c>
      <c r="M223" s="415">
        <v>0</v>
      </c>
      <c r="N223" s="415">
        <v>0</v>
      </c>
      <c r="O223" s="415">
        <v>0</v>
      </c>
      <c r="P223" s="415">
        <v>-45059</v>
      </c>
      <c r="Q223" s="415">
        <v>0</v>
      </c>
      <c r="R223" s="415">
        <v>-45059</v>
      </c>
      <c r="S223" s="415">
        <v>115386</v>
      </c>
      <c r="T223" s="415">
        <v>0</v>
      </c>
      <c r="U223" s="415">
        <v>115386</v>
      </c>
      <c r="V223" s="415">
        <v>0</v>
      </c>
      <c r="W223" s="415">
        <v>0</v>
      </c>
      <c r="X223" s="415">
        <v>0</v>
      </c>
      <c r="Y223" s="415">
        <v>1272</v>
      </c>
      <c r="Z223" s="415">
        <v>0</v>
      </c>
      <c r="AA223" s="415">
        <v>1272</v>
      </c>
      <c r="AB223" s="415">
        <v>-759231</v>
      </c>
      <c r="AC223" s="415">
        <v>0</v>
      </c>
      <c r="AD223" s="415">
        <v>-759231</v>
      </c>
      <c r="AE223" s="415">
        <v>10842871</v>
      </c>
      <c r="AF223" s="415">
        <v>0</v>
      </c>
      <c r="AG223" s="415">
        <v>10842871</v>
      </c>
      <c r="AH223" s="415">
        <v>0</v>
      </c>
      <c r="AI223" s="415">
        <v>0</v>
      </c>
      <c r="AJ223" s="415">
        <v>36504</v>
      </c>
      <c r="AK223" s="415">
        <v>0</v>
      </c>
      <c r="AL223" s="415">
        <v>36504</v>
      </c>
      <c r="AM223" s="415">
        <v>0</v>
      </c>
      <c r="AN223" s="415">
        <v>0</v>
      </c>
      <c r="AO223" s="415">
        <v>0</v>
      </c>
      <c r="AP223" s="415">
        <v>0</v>
      </c>
      <c r="AQ223" s="415">
        <v>0</v>
      </c>
      <c r="AR223" s="415">
        <v>0</v>
      </c>
      <c r="AS223" s="415">
        <v>0</v>
      </c>
      <c r="AT223" s="415">
        <v>0</v>
      </c>
      <c r="AU223" s="415">
        <v>0</v>
      </c>
      <c r="AV223" s="415">
        <v>0</v>
      </c>
      <c r="AW223" s="415">
        <v>0</v>
      </c>
      <c r="AX223" s="415">
        <v>0</v>
      </c>
      <c r="AY223" s="415">
        <v>0</v>
      </c>
      <c r="AZ223" s="415">
        <v>0</v>
      </c>
      <c r="BA223" s="415">
        <v>0</v>
      </c>
      <c r="BB223" s="415">
        <v>0</v>
      </c>
      <c r="BC223" s="415">
        <v>0</v>
      </c>
      <c r="BD223" s="415">
        <v>0</v>
      </c>
      <c r="BE223" s="415">
        <v>0</v>
      </c>
      <c r="BF223" s="415">
        <v>0</v>
      </c>
      <c r="BG223" s="415">
        <v>0</v>
      </c>
      <c r="BH223" s="415">
        <v>0</v>
      </c>
      <c r="BI223" s="415">
        <v>0</v>
      </c>
      <c r="BJ223" s="415">
        <v>0</v>
      </c>
      <c r="BK223" s="415">
        <v>0</v>
      </c>
      <c r="BL223" s="415">
        <v>126741</v>
      </c>
      <c r="BM223" s="415">
        <v>-19006</v>
      </c>
      <c r="BN223" t="s">
        <v>804</v>
      </c>
      <c r="BO223" t="s">
        <v>1054</v>
      </c>
      <c r="BP223" t="s">
        <v>1058</v>
      </c>
      <c r="BQ223" s="84" t="s">
        <v>1054</v>
      </c>
    </row>
    <row r="224" spans="1:69" x14ac:dyDescent="0.25">
      <c r="A224" t="s">
        <v>1026</v>
      </c>
      <c r="B224" s="82" t="s">
        <v>807</v>
      </c>
      <c r="C224" s="85" t="s">
        <v>806</v>
      </c>
      <c r="D224" s="415">
        <v>17509619.079999998</v>
      </c>
      <c r="E224" s="415">
        <v>0</v>
      </c>
      <c r="F224" s="415">
        <v>17509619.079999998</v>
      </c>
      <c r="G224" s="415">
        <v>0</v>
      </c>
      <c r="H224" s="415">
        <v>0</v>
      </c>
      <c r="I224" s="415">
        <v>0</v>
      </c>
      <c r="J224" s="415">
        <v>0</v>
      </c>
      <c r="K224" s="415">
        <v>0</v>
      </c>
      <c r="L224" s="415">
        <v>0</v>
      </c>
      <c r="M224" s="415">
        <v>-23098</v>
      </c>
      <c r="N224" s="415">
        <v>0</v>
      </c>
      <c r="O224" s="415">
        <v>-23098</v>
      </c>
      <c r="P224" s="415">
        <v>-41521</v>
      </c>
      <c r="Q224" s="415">
        <v>0</v>
      </c>
      <c r="R224" s="415">
        <v>-41521</v>
      </c>
      <c r="S224" s="415">
        <v>30639</v>
      </c>
      <c r="T224" s="415">
        <v>0</v>
      </c>
      <c r="U224" s="415">
        <v>30639</v>
      </c>
      <c r="V224" s="415">
        <v>205746</v>
      </c>
      <c r="W224" s="415">
        <v>0</v>
      </c>
      <c r="X224" s="415">
        <v>205746</v>
      </c>
      <c r="Y224" s="415">
        <v>-9518</v>
      </c>
      <c r="Z224" s="415">
        <v>0</v>
      </c>
      <c r="AA224" s="415">
        <v>-9518</v>
      </c>
      <c r="AB224" s="415">
        <v>-616890</v>
      </c>
      <c r="AC224" s="415">
        <v>0</v>
      </c>
      <c r="AD224" s="415">
        <v>-616890</v>
      </c>
      <c r="AE224" s="415">
        <v>17054977.079999998</v>
      </c>
      <c r="AF224" s="415">
        <v>0</v>
      </c>
      <c r="AG224" s="415">
        <v>17054977.079999998</v>
      </c>
      <c r="AH224" s="415">
        <v>0</v>
      </c>
      <c r="AI224" s="415">
        <v>0</v>
      </c>
      <c r="AJ224" s="415">
        <v>22095</v>
      </c>
      <c r="AK224" s="415">
        <v>0</v>
      </c>
      <c r="AL224" s="415">
        <v>22095</v>
      </c>
      <c r="AM224" s="415">
        <v>0</v>
      </c>
      <c r="AN224" s="415">
        <v>0</v>
      </c>
      <c r="AO224" s="415">
        <v>0</v>
      </c>
      <c r="AP224" s="415">
        <v>0</v>
      </c>
      <c r="AQ224" s="415">
        <v>0</v>
      </c>
      <c r="AR224" s="415">
        <v>0</v>
      </c>
      <c r="AS224" s="415">
        <v>0</v>
      </c>
      <c r="AT224" s="415">
        <v>0</v>
      </c>
      <c r="AU224" s="415">
        <v>0</v>
      </c>
      <c r="AV224" s="415">
        <v>0</v>
      </c>
      <c r="AW224" s="415">
        <v>0</v>
      </c>
      <c r="AX224" s="415">
        <v>0</v>
      </c>
      <c r="AY224" s="415">
        <v>0</v>
      </c>
      <c r="AZ224" s="415">
        <v>0</v>
      </c>
      <c r="BA224" s="415">
        <v>0</v>
      </c>
      <c r="BB224" s="415">
        <v>0</v>
      </c>
      <c r="BC224" s="415">
        <v>0</v>
      </c>
      <c r="BD224" s="415">
        <v>0</v>
      </c>
      <c r="BE224" s="415">
        <v>0</v>
      </c>
      <c r="BF224" s="415">
        <v>0</v>
      </c>
      <c r="BG224" s="415">
        <v>0</v>
      </c>
      <c r="BH224" s="415">
        <v>0</v>
      </c>
      <c r="BI224" s="415">
        <v>0</v>
      </c>
      <c r="BJ224" s="415">
        <v>0</v>
      </c>
      <c r="BK224" s="415">
        <v>0</v>
      </c>
      <c r="BL224" s="415">
        <v>219571</v>
      </c>
      <c r="BM224" s="415">
        <v>-54461</v>
      </c>
      <c r="BN224" t="s">
        <v>806</v>
      </c>
      <c r="BO224" t="s">
        <v>1081</v>
      </c>
      <c r="BP224" t="s">
        <v>1082</v>
      </c>
      <c r="BQ224" s="84" t="s">
        <v>1029</v>
      </c>
    </row>
    <row r="225" spans="1:69" x14ac:dyDescent="0.25">
      <c r="A225" t="s">
        <v>1026</v>
      </c>
      <c r="B225" s="82" t="s">
        <v>809</v>
      </c>
      <c r="C225" s="85" t="s">
        <v>808</v>
      </c>
      <c r="D225" s="415">
        <v>96441562</v>
      </c>
      <c r="E225" s="415">
        <v>0</v>
      </c>
      <c r="F225" s="415">
        <v>96441562</v>
      </c>
      <c r="G225" s="415">
        <v>-632</v>
      </c>
      <c r="H225" s="415">
        <v>0</v>
      </c>
      <c r="I225" s="415">
        <v>-632</v>
      </c>
      <c r="J225" s="415">
        <v>-3999967</v>
      </c>
      <c r="K225" s="415">
        <v>0</v>
      </c>
      <c r="L225" s="415">
        <v>-3999967</v>
      </c>
      <c r="M225" s="415">
        <v>0</v>
      </c>
      <c r="N225" s="415">
        <v>0</v>
      </c>
      <c r="O225" s="415">
        <v>0</v>
      </c>
      <c r="P225" s="415">
        <v>-3005301</v>
      </c>
      <c r="Q225" s="415">
        <v>0</v>
      </c>
      <c r="R225" s="415">
        <v>-3005301</v>
      </c>
      <c r="S225" s="415">
        <v>207321</v>
      </c>
      <c r="T225" s="415">
        <v>0</v>
      </c>
      <c r="U225" s="415">
        <v>207321</v>
      </c>
      <c r="V225" s="415">
        <v>1898961</v>
      </c>
      <c r="W225" s="415">
        <v>0</v>
      </c>
      <c r="X225" s="415">
        <v>1898961</v>
      </c>
      <c r="Y225" s="415">
        <v>1285587</v>
      </c>
      <c r="Z225" s="415">
        <v>0</v>
      </c>
      <c r="AA225" s="415">
        <v>1285587</v>
      </c>
      <c r="AB225" s="415">
        <v>-5416225</v>
      </c>
      <c r="AC225" s="415">
        <v>0</v>
      </c>
      <c r="AD225" s="415">
        <v>-5416225</v>
      </c>
      <c r="AE225" s="415">
        <v>91411273</v>
      </c>
      <c r="AF225" s="415">
        <v>0</v>
      </c>
      <c r="AG225" s="415">
        <v>91411273</v>
      </c>
      <c r="AH225" s="415">
        <v>0</v>
      </c>
      <c r="AI225" s="415">
        <v>0</v>
      </c>
      <c r="AJ225" s="415">
        <v>0</v>
      </c>
      <c r="AK225" s="415">
        <v>0</v>
      </c>
      <c r="AL225" s="415">
        <v>0</v>
      </c>
      <c r="AM225" s="415">
        <v>0</v>
      </c>
      <c r="AN225" s="415">
        <v>0</v>
      </c>
      <c r="AO225" s="415">
        <v>0</v>
      </c>
      <c r="AP225" s="415">
        <v>0</v>
      </c>
      <c r="AQ225" s="415">
        <v>0</v>
      </c>
      <c r="AR225" s="415">
        <v>0</v>
      </c>
      <c r="AS225" s="415">
        <v>0</v>
      </c>
      <c r="AT225" s="415">
        <v>0</v>
      </c>
      <c r="AU225" s="415">
        <v>0</v>
      </c>
      <c r="AV225" s="415">
        <v>0</v>
      </c>
      <c r="AW225" s="415">
        <v>0</v>
      </c>
      <c r="AX225" s="415">
        <v>0</v>
      </c>
      <c r="AY225" s="415">
        <v>0</v>
      </c>
      <c r="AZ225" s="415">
        <v>0</v>
      </c>
      <c r="BA225" s="415">
        <v>0</v>
      </c>
      <c r="BB225" s="415">
        <v>0</v>
      </c>
      <c r="BC225" s="415">
        <v>0</v>
      </c>
      <c r="BD225" s="415">
        <v>0</v>
      </c>
      <c r="BE225" s="415">
        <v>0</v>
      </c>
      <c r="BF225" s="415">
        <v>0</v>
      </c>
      <c r="BG225" s="415">
        <v>0</v>
      </c>
      <c r="BH225" s="415">
        <v>0</v>
      </c>
      <c r="BI225" s="415">
        <v>0</v>
      </c>
      <c r="BJ225" s="415">
        <v>0</v>
      </c>
      <c r="BK225" s="415">
        <v>0</v>
      </c>
      <c r="BL225" s="415">
        <v>19300748</v>
      </c>
      <c r="BM225" s="415">
        <v>-5425043</v>
      </c>
      <c r="BN225" t="s">
        <v>808</v>
      </c>
      <c r="BO225" t="s">
        <v>1045</v>
      </c>
      <c r="BP225" t="s">
        <v>1060</v>
      </c>
      <c r="BQ225" s="84" t="s">
        <v>1047</v>
      </c>
    </row>
    <row r="226" spans="1:69" x14ac:dyDescent="0.25">
      <c r="A226" t="s">
        <v>1026</v>
      </c>
      <c r="B226" s="82" t="s">
        <v>811</v>
      </c>
      <c r="C226" s="85" t="s">
        <v>1096</v>
      </c>
      <c r="D226" s="415">
        <v>101454385</v>
      </c>
      <c r="E226" s="415">
        <v>0</v>
      </c>
      <c r="F226" s="415">
        <v>101454385</v>
      </c>
      <c r="G226" s="415">
        <v>0</v>
      </c>
      <c r="H226" s="415">
        <v>0</v>
      </c>
      <c r="I226" s="415">
        <v>0</v>
      </c>
      <c r="J226" s="415">
        <v>-1200000</v>
      </c>
      <c r="K226" s="415">
        <v>0</v>
      </c>
      <c r="L226" s="415">
        <v>-1200000</v>
      </c>
      <c r="M226" s="415">
        <v>-216639.99</v>
      </c>
      <c r="N226" s="415">
        <v>0</v>
      </c>
      <c r="O226" s="415">
        <v>-216639.99</v>
      </c>
      <c r="P226" s="415">
        <v>-2200000</v>
      </c>
      <c r="Q226" s="415">
        <v>0</v>
      </c>
      <c r="R226" s="415">
        <v>-2200000</v>
      </c>
      <c r="S226" s="415">
        <v>0</v>
      </c>
      <c r="T226" s="415">
        <v>0</v>
      </c>
      <c r="U226" s="415">
        <v>0</v>
      </c>
      <c r="V226" s="415">
        <v>0</v>
      </c>
      <c r="W226" s="415">
        <v>0</v>
      </c>
      <c r="X226" s="415">
        <v>0</v>
      </c>
      <c r="Y226" s="415">
        <v>-6087360</v>
      </c>
      <c r="Z226" s="415">
        <v>0</v>
      </c>
      <c r="AA226" s="415">
        <v>-6087360</v>
      </c>
      <c r="AB226" s="415">
        <v>0</v>
      </c>
      <c r="AC226" s="415">
        <v>0</v>
      </c>
      <c r="AD226" s="415">
        <v>0</v>
      </c>
      <c r="AE226" s="415">
        <v>92950385.010000005</v>
      </c>
      <c r="AF226" s="415">
        <v>0</v>
      </c>
      <c r="AG226" s="415">
        <v>92950385.010000005</v>
      </c>
      <c r="AH226" s="415">
        <v>0</v>
      </c>
      <c r="AI226" s="415">
        <v>0</v>
      </c>
      <c r="AJ226" s="415">
        <v>0</v>
      </c>
      <c r="AK226" s="415">
        <v>0</v>
      </c>
      <c r="AL226" s="415">
        <v>0</v>
      </c>
      <c r="AM226" s="415">
        <v>0</v>
      </c>
      <c r="AN226" s="415">
        <v>0</v>
      </c>
      <c r="AO226" s="415">
        <v>0</v>
      </c>
      <c r="AP226" s="415">
        <v>0</v>
      </c>
      <c r="AQ226" s="415">
        <v>0</v>
      </c>
      <c r="AR226" s="415">
        <v>0</v>
      </c>
      <c r="AS226" s="415">
        <v>0</v>
      </c>
      <c r="AT226" s="415">
        <v>0</v>
      </c>
      <c r="AU226" s="415">
        <v>0</v>
      </c>
      <c r="AV226" s="415">
        <v>0</v>
      </c>
      <c r="AW226" s="415">
        <v>0</v>
      </c>
      <c r="AX226" s="415">
        <v>0</v>
      </c>
      <c r="AY226" s="415">
        <v>0</v>
      </c>
      <c r="AZ226" s="415">
        <v>0</v>
      </c>
      <c r="BA226" s="415">
        <v>0</v>
      </c>
      <c r="BB226" s="415">
        <v>0</v>
      </c>
      <c r="BC226" s="415">
        <v>0</v>
      </c>
      <c r="BD226" s="415">
        <v>0</v>
      </c>
      <c r="BE226" s="415">
        <v>0</v>
      </c>
      <c r="BF226" s="415">
        <v>0</v>
      </c>
      <c r="BG226" s="415">
        <v>0</v>
      </c>
      <c r="BH226" s="415">
        <v>0</v>
      </c>
      <c r="BI226" s="415">
        <v>0</v>
      </c>
      <c r="BJ226" s="415">
        <v>0</v>
      </c>
      <c r="BK226" s="415">
        <v>0</v>
      </c>
      <c r="BL226" s="415">
        <v>3660548</v>
      </c>
      <c r="BM226" s="415">
        <v>-635816</v>
      </c>
      <c r="BN226" t="s">
        <v>810</v>
      </c>
      <c r="BO226" t="s">
        <v>1045</v>
      </c>
      <c r="BP226" t="s">
        <v>1056</v>
      </c>
      <c r="BQ226" s="84" t="s">
        <v>1047</v>
      </c>
    </row>
    <row r="227" spans="1:69" x14ac:dyDescent="0.25">
      <c r="A227" t="s">
        <v>1026</v>
      </c>
      <c r="B227" s="82" t="s">
        <v>813</v>
      </c>
      <c r="C227" s="85" t="s">
        <v>812</v>
      </c>
      <c r="D227" s="415">
        <v>35529852</v>
      </c>
      <c r="E227" s="415">
        <v>0</v>
      </c>
      <c r="F227" s="415">
        <v>35529852</v>
      </c>
      <c r="G227" s="415">
        <v>0</v>
      </c>
      <c r="H227" s="415">
        <v>0</v>
      </c>
      <c r="I227" s="415">
        <v>0</v>
      </c>
      <c r="J227" s="415">
        <v>0</v>
      </c>
      <c r="K227" s="415">
        <v>0</v>
      </c>
      <c r="L227" s="415">
        <v>0</v>
      </c>
      <c r="M227" s="415">
        <v>-74781</v>
      </c>
      <c r="N227" s="415">
        <v>0</v>
      </c>
      <c r="O227" s="415">
        <v>-74781</v>
      </c>
      <c r="P227" s="415">
        <v>-129689</v>
      </c>
      <c r="Q227" s="415">
        <v>0</v>
      </c>
      <c r="R227" s="415">
        <v>-129689</v>
      </c>
      <c r="S227" s="415">
        <v>117868</v>
      </c>
      <c r="T227" s="415">
        <v>0</v>
      </c>
      <c r="U227" s="415">
        <v>117868</v>
      </c>
      <c r="V227" s="415">
        <v>1258756</v>
      </c>
      <c r="W227" s="415">
        <v>0</v>
      </c>
      <c r="X227" s="415">
        <v>1258756</v>
      </c>
      <c r="Y227" s="415">
        <v>-85488</v>
      </c>
      <c r="Z227" s="415">
        <v>0</v>
      </c>
      <c r="AA227" s="415">
        <v>-85488</v>
      </c>
      <c r="AB227" s="415">
        <v>-1798252</v>
      </c>
      <c r="AC227" s="415">
        <v>0</v>
      </c>
      <c r="AD227" s="415">
        <v>-1798252</v>
      </c>
      <c r="AE227" s="415">
        <v>34818266</v>
      </c>
      <c r="AF227" s="415">
        <v>0</v>
      </c>
      <c r="AG227" s="415">
        <v>34818266</v>
      </c>
      <c r="AH227" s="415">
        <v>0</v>
      </c>
      <c r="AI227" s="415">
        <v>0</v>
      </c>
      <c r="AJ227" s="415">
        <v>5769</v>
      </c>
      <c r="AK227" s="415">
        <v>0</v>
      </c>
      <c r="AL227" s="415">
        <v>5769</v>
      </c>
      <c r="AM227" s="415">
        <v>0</v>
      </c>
      <c r="AN227" s="415">
        <v>0</v>
      </c>
      <c r="AO227" s="415">
        <v>0</v>
      </c>
      <c r="AP227" s="415">
        <v>0</v>
      </c>
      <c r="AQ227" s="415">
        <v>0</v>
      </c>
      <c r="AR227" s="415">
        <v>0</v>
      </c>
      <c r="AS227" s="415">
        <v>0</v>
      </c>
      <c r="AT227" s="415">
        <v>0</v>
      </c>
      <c r="AU227" s="415">
        <v>0</v>
      </c>
      <c r="AV227" s="415">
        <v>0</v>
      </c>
      <c r="AW227" s="415">
        <v>0</v>
      </c>
      <c r="AX227" s="415">
        <v>0</v>
      </c>
      <c r="AY227" s="415">
        <v>0</v>
      </c>
      <c r="AZ227" s="415">
        <v>0</v>
      </c>
      <c r="BA227" s="415">
        <v>0</v>
      </c>
      <c r="BB227" s="415">
        <v>0</v>
      </c>
      <c r="BC227" s="415">
        <v>0</v>
      </c>
      <c r="BD227" s="415">
        <v>0</v>
      </c>
      <c r="BE227" s="415">
        <v>0</v>
      </c>
      <c r="BF227" s="415">
        <v>0</v>
      </c>
      <c r="BG227" s="415">
        <v>0</v>
      </c>
      <c r="BH227" s="415">
        <v>0</v>
      </c>
      <c r="BI227" s="415">
        <v>0</v>
      </c>
      <c r="BJ227" s="415">
        <v>0</v>
      </c>
      <c r="BK227" s="415">
        <v>0</v>
      </c>
      <c r="BL227" s="415">
        <v>1357218</v>
      </c>
      <c r="BM227" s="415">
        <v>-423123</v>
      </c>
      <c r="BN227" t="s">
        <v>812</v>
      </c>
      <c r="BO227" t="s">
        <v>1081</v>
      </c>
      <c r="BP227" t="s">
        <v>1082</v>
      </c>
      <c r="BQ227" s="84" t="s">
        <v>1029</v>
      </c>
    </row>
    <row r="228" spans="1:69" x14ac:dyDescent="0.25">
      <c r="A228" t="s">
        <v>1026</v>
      </c>
      <c r="B228" s="82" t="s">
        <v>815</v>
      </c>
      <c r="C228" s="85" t="s">
        <v>814</v>
      </c>
      <c r="D228" s="415">
        <v>43275722</v>
      </c>
      <c r="E228" s="415">
        <v>18648</v>
      </c>
      <c r="F228" s="415">
        <v>43294370</v>
      </c>
      <c r="G228" s="415">
        <v>0</v>
      </c>
      <c r="H228" s="415">
        <v>0</v>
      </c>
      <c r="I228" s="415">
        <v>0</v>
      </c>
      <c r="J228" s="415">
        <v>0</v>
      </c>
      <c r="K228" s="415">
        <v>0</v>
      </c>
      <c r="L228" s="415">
        <v>0</v>
      </c>
      <c r="M228" s="415">
        <v>-155097</v>
      </c>
      <c r="N228" s="415">
        <v>0</v>
      </c>
      <c r="O228" s="415">
        <v>-155097</v>
      </c>
      <c r="P228" s="415">
        <v>169149</v>
      </c>
      <c r="Q228" s="415">
        <v>0</v>
      </c>
      <c r="R228" s="415">
        <v>169149</v>
      </c>
      <c r="S228" s="415">
        <v>454080</v>
      </c>
      <c r="T228" s="415">
        <v>0</v>
      </c>
      <c r="U228" s="415">
        <v>454080</v>
      </c>
      <c r="V228" s="415">
        <v>470832</v>
      </c>
      <c r="W228" s="415">
        <v>0</v>
      </c>
      <c r="X228" s="415">
        <v>470832</v>
      </c>
      <c r="Y228" s="415">
        <v>505497</v>
      </c>
      <c r="Z228" s="415">
        <v>0</v>
      </c>
      <c r="AA228" s="415">
        <v>505497</v>
      </c>
      <c r="AB228" s="415">
        <v>-841774</v>
      </c>
      <c r="AC228" s="415">
        <v>0</v>
      </c>
      <c r="AD228" s="415">
        <v>-841774</v>
      </c>
      <c r="AE228" s="415">
        <v>43878409</v>
      </c>
      <c r="AF228" s="415">
        <v>18648</v>
      </c>
      <c r="AG228" s="415">
        <v>43897057</v>
      </c>
      <c r="AH228" s="415">
        <v>18648</v>
      </c>
      <c r="AI228" s="415">
        <v>18648</v>
      </c>
      <c r="AJ228" s="415">
        <v>118879</v>
      </c>
      <c r="AK228" s="415">
        <v>0</v>
      </c>
      <c r="AL228" s="415">
        <v>118879</v>
      </c>
      <c r="AM228" s="415">
        <v>0</v>
      </c>
      <c r="AN228" s="415">
        <v>0</v>
      </c>
      <c r="AO228" s="415">
        <v>0</v>
      </c>
      <c r="AP228" s="415">
        <v>0</v>
      </c>
      <c r="AQ228" s="415">
        <v>0</v>
      </c>
      <c r="AR228" s="415">
        <v>21854</v>
      </c>
      <c r="AS228" s="415">
        <v>21854</v>
      </c>
      <c r="AT228" s="415">
        <v>0</v>
      </c>
      <c r="AU228" s="415">
        <v>0</v>
      </c>
      <c r="AV228" s="415">
        <v>0</v>
      </c>
      <c r="AW228" s="415">
        <v>0</v>
      </c>
      <c r="AX228" s="415">
        <v>0</v>
      </c>
      <c r="AY228" s="415">
        <v>0</v>
      </c>
      <c r="AZ228" s="415">
        <v>0</v>
      </c>
      <c r="BA228" s="415">
        <v>0</v>
      </c>
      <c r="BB228" s="415">
        <v>0</v>
      </c>
      <c r="BC228" s="415">
        <v>0</v>
      </c>
      <c r="BD228" s="415">
        <v>0</v>
      </c>
      <c r="BE228" s="415">
        <v>0</v>
      </c>
      <c r="BF228" s="415">
        <v>0</v>
      </c>
      <c r="BG228" s="415">
        <v>0</v>
      </c>
      <c r="BH228" s="415">
        <v>0</v>
      </c>
      <c r="BI228" s="415">
        <v>0</v>
      </c>
      <c r="BJ228" s="415">
        <v>0</v>
      </c>
      <c r="BK228" s="415">
        <v>0</v>
      </c>
      <c r="BL228" s="415">
        <v>875525</v>
      </c>
      <c r="BM228" s="415">
        <v>-412097</v>
      </c>
      <c r="BN228" t="s">
        <v>814</v>
      </c>
      <c r="BO228" t="s">
        <v>1092</v>
      </c>
      <c r="BP228" t="s">
        <v>1085</v>
      </c>
      <c r="BQ228" s="84" t="s">
        <v>1029</v>
      </c>
    </row>
    <row r="229" spans="1:69" x14ac:dyDescent="0.25">
      <c r="A229" t="s">
        <v>1026</v>
      </c>
      <c r="B229" s="82" t="s">
        <v>817</v>
      </c>
      <c r="C229" s="85" t="s">
        <v>816</v>
      </c>
      <c r="D229" s="415">
        <v>71232747</v>
      </c>
      <c r="E229" s="415">
        <v>0</v>
      </c>
      <c r="F229" s="415">
        <v>71232747</v>
      </c>
      <c r="G229" s="415">
        <v>0</v>
      </c>
      <c r="H229" s="415">
        <v>0</v>
      </c>
      <c r="I229" s="415">
        <v>0</v>
      </c>
      <c r="J229" s="415">
        <v>-564765</v>
      </c>
      <c r="K229" s="415">
        <v>0</v>
      </c>
      <c r="L229" s="415">
        <v>-564765</v>
      </c>
      <c r="M229" s="415">
        <v>0</v>
      </c>
      <c r="N229" s="415">
        <v>0</v>
      </c>
      <c r="O229" s="415">
        <v>0</v>
      </c>
      <c r="P229" s="415">
        <v>-1413065</v>
      </c>
      <c r="Q229" s="415">
        <v>0</v>
      </c>
      <c r="R229" s="415">
        <v>-1413065</v>
      </c>
      <c r="S229" s="415">
        <v>912558</v>
      </c>
      <c r="T229" s="415">
        <v>0</v>
      </c>
      <c r="U229" s="415">
        <v>912558</v>
      </c>
      <c r="V229" s="415">
        <v>657343</v>
      </c>
      <c r="W229" s="415">
        <v>0</v>
      </c>
      <c r="X229" s="415">
        <v>657343</v>
      </c>
      <c r="Y229" s="415">
        <v>-100458</v>
      </c>
      <c r="Z229" s="415">
        <v>0</v>
      </c>
      <c r="AA229" s="415">
        <v>-100458</v>
      </c>
      <c r="AB229" s="415">
        <v>-4041643</v>
      </c>
      <c r="AC229" s="415">
        <v>0</v>
      </c>
      <c r="AD229" s="415">
        <v>-4041643</v>
      </c>
      <c r="AE229" s="415">
        <v>67247482</v>
      </c>
      <c r="AF229" s="415">
        <v>0</v>
      </c>
      <c r="AG229" s="415">
        <v>67247482</v>
      </c>
      <c r="AH229" s="415">
        <v>0</v>
      </c>
      <c r="AI229" s="415">
        <v>0</v>
      </c>
      <c r="AJ229" s="415">
        <v>0</v>
      </c>
      <c r="AK229" s="415">
        <v>0</v>
      </c>
      <c r="AL229" s="415">
        <v>0</v>
      </c>
      <c r="AM229" s="415">
        <v>0</v>
      </c>
      <c r="AN229" s="415">
        <v>0</v>
      </c>
      <c r="AO229" s="415">
        <v>0</v>
      </c>
      <c r="AP229" s="415">
        <v>0</v>
      </c>
      <c r="AQ229" s="415">
        <v>0</v>
      </c>
      <c r="AR229" s="415">
        <v>0</v>
      </c>
      <c r="AS229" s="415">
        <v>0</v>
      </c>
      <c r="AT229" s="415">
        <v>0</v>
      </c>
      <c r="AU229" s="415">
        <v>0</v>
      </c>
      <c r="AV229" s="415">
        <v>0</v>
      </c>
      <c r="AW229" s="415">
        <v>0</v>
      </c>
      <c r="AX229" s="415">
        <v>0</v>
      </c>
      <c r="AY229" s="415">
        <v>0</v>
      </c>
      <c r="AZ229" s="415">
        <v>0</v>
      </c>
      <c r="BA229" s="415">
        <v>0</v>
      </c>
      <c r="BB229" s="415">
        <v>0</v>
      </c>
      <c r="BC229" s="415">
        <v>0</v>
      </c>
      <c r="BD229" s="415">
        <v>0</v>
      </c>
      <c r="BE229" s="415">
        <v>0</v>
      </c>
      <c r="BF229" s="415">
        <v>0</v>
      </c>
      <c r="BG229" s="415">
        <v>0</v>
      </c>
      <c r="BH229" s="415">
        <v>0</v>
      </c>
      <c r="BI229" s="415">
        <v>0</v>
      </c>
      <c r="BJ229" s="415">
        <v>0</v>
      </c>
      <c r="BK229" s="415">
        <v>0</v>
      </c>
      <c r="BL229" s="415">
        <v>4681406</v>
      </c>
      <c r="BM229" s="415">
        <v>-1331439</v>
      </c>
      <c r="BN229" t="s">
        <v>816</v>
      </c>
      <c r="BO229" t="s">
        <v>1045</v>
      </c>
      <c r="BP229" t="s">
        <v>1091</v>
      </c>
      <c r="BQ229" s="84" t="s">
        <v>1047</v>
      </c>
    </row>
    <row r="230" spans="1:69" x14ac:dyDescent="0.25">
      <c r="A230" t="s">
        <v>1026</v>
      </c>
      <c r="B230" s="82" t="s">
        <v>819</v>
      </c>
      <c r="C230" s="85" t="s">
        <v>818</v>
      </c>
      <c r="D230" s="415">
        <v>39567225.850000001</v>
      </c>
      <c r="E230" s="415">
        <v>0</v>
      </c>
      <c r="F230" s="415">
        <v>39567225.850000001</v>
      </c>
      <c r="G230" s="415">
        <v>0</v>
      </c>
      <c r="H230" s="415">
        <v>0</v>
      </c>
      <c r="I230" s="415">
        <v>0</v>
      </c>
      <c r="J230" s="415">
        <v>-257582</v>
      </c>
      <c r="K230" s="415">
        <v>0</v>
      </c>
      <c r="L230" s="415">
        <v>-257582</v>
      </c>
      <c r="M230" s="415">
        <v>0</v>
      </c>
      <c r="N230" s="415">
        <v>0</v>
      </c>
      <c r="O230" s="415">
        <v>0</v>
      </c>
      <c r="P230" s="415">
        <v>-239826</v>
      </c>
      <c r="Q230" s="415">
        <v>0</v>
      </c>
      <c r="R230" s="415">
        <v>-239826</v>
      </c>
      <c r="S230" s="415">
        <v>26988</v>
      </c>
      <c r="T230" s="415">
        <v>0</v>
      </c>
      <c r="U230" s="415">
        <v>26988</v>
      </c>
      <c r="V230" s="415">
        <v>1292650</v>
      </c>
      <c r="W230" s="415">
        <v>0</v>
      </c>
      <c r="X230" s="415">
        <v>1292650</v>
      </c>
      <c r="Y230" s="415">
        <v>247907</v>
      </c>
      <c r="Z230" s="415">
        <v>0</v>
      </c>
      <c r="AA230" s="415">
        <v>247907</v>
      </c>
      <c r="AB230" s="415">
        <v>-2937384</v>
      </c>
      <c r="AC230" s="415">
        <v>0</v>
      </c>
      <c r="AD230" s="415">
        <v>-2937384</v>
      </c>
      <c r="AE230" s="415">
        <v>37957560.850000001</v>
      </c>
      <c r="AF230" s="415">
        <v>0</v>
      </c>
      <c r="AG230" s="415">
        <v>37957560.850000001</v>
      </c>
      <c r="AH230" s="415">
        <v>0</v>
      </c>
      <c r="AI230" s="415">
        <v>0</v>
      </c>
      <c r="AJ230" s="415">
        <v>8865221</v>
      </c>
      <c r="AK230" s="415">
        <v>0</v>
      </c>
      <c r="AL230" s="415">
        <v>8865221</v>
      </c>
      <c r="AM230" s="415">
        <v>0</v>
      </c>
      <c r="AN230" s="415">
        <v>0</v>
      </c>
      <c r="AO230" s="415">
        <v>0</v>
      </c>
      <c r="AP230" s="415">
        <v>0</v>
      </c>
      <c r="AQ230" s="415">
        <v>0</v>
      </c>
      <c r="AR230" s="415">
        <v>0</v>
      </c>
      <c r="AS230" s="415">
        <v>0</v>
      </c>
      <c r="AT230" s="415">
        <v>0</v>
      </c>
      <c r="AU230" s="415">
        <v>0</v>
      </c>
      <c r="AV230" s="415">
        <v>0</v>
      </c>
      <c r="AW230" s="415">
        <v>0</v>
      </c>
      <c r="AX230" s="415">
        <v>0</v>
      </c>
      <c r="AY230" s="415">
        <v>0</v>
      </c>
      <c r="AZ230" s="415">
        <v>0</v>
      </c>
      <c r="BA230" s="415">
        <v>0</v>
      </c>
      <c r="BB230" s="415">
        <v>0</v>
      </c>
      <c r="BC230" s="415">
        <v>0</v>
      </c>
      <c r="BD230" s="415">
        <v>0</v>
      </c>
      <c r="BE230" s="415">
        <v>0</v>
      </c>
      <c r="BF230" s="415">
        <v>0</v>
      </c>
      <c r="BG230" s="415">
        <v>0</v>
      </c>
      <c r="BH230" s="415">
        <v>0</v>
      </c>
      <c r="BI230" s="415">
        <v>0</v>
      </c>
      <c r="BJ230" s="415">
        <v>0</v>
      </c>
      <c r="BK230" s="415">
        <v>0</v>
      </c>
      <c r="BL230" s="415">
        <v>1262242</v>
      </c>
      <c r="BM230" s="415">
        <v>-353613</v>
      </c>
      <c r="BN230" t="s">
        <v>818</v>
      </c>
      <c r="BO230" t="s">
        <v>1081</v>
      </c>
      <c r="BP230" t="s">
        <v>1082</v>
      </c>
      <c r="BQ230" s="84" t="s">
        <v>1029</v>
      </c>
    </row>
    <row r="231" spans="1:69" x14ac:dyDescent="0.25">
      <c r="A231" t="s">
        <v>1026</v>
      </c>
      <c r="B231" s="82" t="s">
        <v>821</v>
      </c>
      <c r="C231" s="85" t="s">
        <v>820</v>
      </c>
      <c r="D231" s="415">
        <v>36466368</v>
      </c>
      <c r="E231" s="415">
        <v>0</v>
      </c>
      <c r="F231" s="415">
        <v>36466368</v>
      </c>
      <c r="G231" s="415">
        <v>0</v>
      </c>
      <c r="H231" s="415">
        <v>0</v>
      </c>
      <c r="I231" s="415">
        <v>0</v>
      </c>
      <c r="J231" s="415">
        <v>-307604</v>
      </c>
      <c r="K231" s="415">
        <v>0</v>
      </c>
      <c r="L231" s="415">
        <v>-307604</v>
      </c>
      <c r="M231" s="415">
        <v>0</v>
      </c>
      <c r="N231" s="415">
        <v>0</v>
      </c>
      <c r="O231" s="415">
        <v>0</v>
      </c>
      <c r="P231" s="415">
        <v>-374904</v>
      </c>
      <c r="Q231" s="415">
        <v>0</v>
      </c>
      <c r="R231" s="415">
        <v>-374904</v>
      </c>
      <c r="S231" s="415">
        <v>466480</v>
      </c>
      <c r="T231" s="415">
        <v>0</v>
      </c>
      <c r="U231" s="415">
        <v>466480</v>
      </c>
      <c r="V231" s="415">
        <v>0</v>
      </c>
      <c r="W231" s="415">
        <v>0</v>
      </c>
      <c r="X231" s="415">
        <v>0</v>
      </c>
      <c r="Y231" s="415">
        <v>-93728</v>
      </c>
      <c r="Z231" s="415">
        <v>0</v>
      </c>
      <c r="AA231" s="415">
        <v>-93728</v>
      </c>
      <c r="AB231" s="415">
        <v>-1665831</v>
      </c>
      <c r="AC231" s="415">
        <v>0</v>
      </c>
      <c r="AD231" s="415">
        <v>-1665831</v>
      </c>
      <c r="AE231" s="415">
        <v>34798385</v>
      </c>
      <c r="AF231" s="415">
        <v>0</v>
      </c>
      <c r="AG231" s="415">
        <v>34798385</v>
      </c>
      <c r="AH231" s="415">
        <v>0</v>
      </c>
      <c r="AI231" s="415">
        <v>0</v>
      </c>
      <c r="AJ231" s="415">
        <v>0</v>
      </c>
      <c r="AK231" s="415">
        <v>0</v>
      </c>
      <c r="AL231" s="415">
        <v>0</v>
      </c>
      <c r="AM231" s="415">
        <v>0</v>
      </c>
      <c r="AN231" s="415">
        <v>0</v>
      </c>
      <c r="AO231" s="415">
        <v>0</v>
      </c>
      <c r="AP231" s="415">
        <v>0</v>
      </c>
      <c r="AQ231" s="415">
        <v>0</v>
      </c>
      <c r="AR231" s="415">
        <v>0</v>
      </c>
      <c r="AS231" s="415">
        <v>0</v>
      </c>
      <c r="AT231" s="415">
        <v>0</v>
      </c>
      <c r="AU231" s="415">
        <v>0</v>
      </c>
      <c r="AV231" s="415">
        <v>0</v>
      </c>
      <c r="AW231" s="415">
        <v>0</v>
      </c>
      <c r="AX231" s="415">
        <v>0</v>
      </c>
      <c r="AY231" s="415">
        <v>0</v>
      </c>
      <c r="AZ231" s="415">
        <v>0</v>
      </c>
      <c r="BA231" s="415">
        <v>0</v>
      </c>
      <c r="BB231" s="415">
        <v>0</v>
      </c>
      <c r="BC231" s="415">
        <v>0</v>
      </c>
      <c r="BD231" s="415">
        <v>0</v>
      </c>
      <c r="BE231" s="415">
        <v>0</v>
      </c>
      <c r="BF231" s="415">
        <v>0</v>
      </c>
      <c r="BG231" s="415">
        <v>0</v>
      </c>
      <c r="BH231" s="415">
        <v>0</v>
      </c>
      <c r="BI231" s="415">
        <v>0</v>
      </c>
      <c r="BJ231" s="415">
        <v>0</v>
      </c>
      <c r="BK231" s="415">
        <v>0</v>
      </c>
      <c r="BL231" s="415">
        <v>2459699</v>
      </c>
      <c r="BM231" s="415">
        <v>-998162</v>
      </c>
      <c r="BN231" t="s">
        <v>820</v>
      </c>
      <c r="BO231" t="s">
        <v>1035</v>
      </c>
      <c r="BP231" t="s">
        <v>1036</v>
      </c>
      <c r="BQ231" s="84" t="s">
        <v>1029</v>
      </c>
    </row>
    <row r="232" spans="1:69" x14ac:dyDescent="0.25">
      <c r="A232" t="s">
        <v>1026</v>
      </c>
      <c r="B232" s="82" t="s">
        <v>823</v>
      </c>
      <c r="C232" s="85" t="s">
        <v>822</v>
      </c>
      <c r="D232" s="415">
        <v>219780960</v>
      </c>
      <c r="E232" s="415">
        <v>3439003</v>
      </c>
      <c r="F232" s="415">
        <v>223219963</v>
      </c>
      <c r="G232" s="415">
        <v>0</v>
      </c>
      <c r="H232" s="415">
        <v>0</v>
      </c>
      <c r="I232" s="415">
        <v>0</v>
      </c>
      <c r="J232" s="415">
        <v>-2614121.19</v>
      </c>
      <c r="K232" s="415">
        <v>-6382</v>
      </c>
      <c r="L232" s="415">
        <v>-2620503.19</v>
      </c>
      <c r="M232" s="415">
        <v>0</v>
      </c>
      <c r="N232" s="415">
        <v>0</v>
      </c>
      <c r="O232" s="415">
        <v>0</v>
      </c>
      <c r="P232" s="415">
        <v>-1434071</v>
      </c>
      <c r="Q232" s="415">
        <v>0</v>
      </c>
      <c r="R232" s="415">
        <v>-1434071</v>
      </c>
      <c r="S232" s="415">
        <v>896028</v>
      </c>
      <c r="T232" s="415">
        <v>0</v>
      </c>
      <c r="U232" s="415">
        <v>896028</v>
      </c>
      <c r="V232" s="415">
        <v>0</v>
      </c>
      <c r="W232" s="415">
        <v>0</v>
      </c>
      <c r="X232" s="415">
        <v>0</v>
      </c>
      <c r="Y232" s="415">
        <v>2382457</v>
      </c>
      <c r="Z232" s="415">
        <v>0</v>
      </c>
      <c r="AA232" s="415">
        <v>2382457</v>
      </c>
      <c r="AB232" s="415">
        <v>5371052</v>
      </c>
      <c r="AC232" s="415">
        <v>0</v>
      </c>
      <c r="AD232" s="415">
        <v>5371052</v>
      </c>
      <c r="AE232" s="415">
        <v>226996426</v>
      </c>
      <c r="AF232" s="415">
        <v>3439003</v>
      </c>
      <c r="AG232" s="415">
        <v>230435429</v>
      </c>
      <c r="AH232" s="415">
        <v>3439003</v>
      </c>
      <c r="AI232" s="415">
        <v>3439003</v>
      </c>
      <c r="AJ232" s="415">
        <v>1373400</v>
      </c>
      <c r="AK232" s="415">
        <v>0</v>
      </c>
      <c r="AL232" s="415">
        <v>1373400</v>
      </c>
      <c r="AM232" s="415">
        <v>0</v>
      </c>
      <c r="AN232" s="415">
        <v>0</v>
      </c>
      <c r="AO232" s="415">
        <v>0</v>
      </c>
      <c r="AP232" s="415">
        <v>-24203</v>
      </c>
      <c r="AQ232" s="415">
        <v>-24203</v>
      </c>
      <c r="AR232" s="415">
        <v>3491014</v>
      </c>
      <c r="AS232" s="415">
        <v>3491014</v>
      </c>
      <c r="AT232" s="415">
        <v>0</v>
      </c>
      <c r="AU232" s="415">
        <v>0</v>
      </c>
      <c r="AV232" s="415">
        <v>0</v>
      </c>
      <c r="AW232" s="415">
        <v>0</v>
      </c>
      <c r="AX232" s="415">
        <v>0</v>
      </c>
      <c r="AY232" s="415">
        <v>0</v>
      </c>
      <c r="AZ232" s="415">
        <v>0</v>
      </c>
      <c r="BA232" s="415">
        <v>0</v>
      </c>
      <c r="BB232" s="415">
        <v>0</v>
      </c>
      <c r="BC232" s="415">
        <v>0</v>
      </c>
      <c r="BD232" s="415">
        <v>0</v>
      </c>
      <c r="BE232" s="415">
        <v>0</v>
      </c>
      <c r="BF232" s="415">
        <v>0</v>
      </c>
      <c r="BG232" s="415">
        <v>0</v>
      </c>
      <c r="BH232" s="415">
        <v>0</v>
      </c>
      <c r="BI232" s="415">
        <v>0</v>
      </c>
      <c r="BJ232" s="415">
        <v>0</v>
      </c>
      <c r="BK232" s="415">
        <v>0</v>
      </c>
      <c r="BL232" s="415">
        <v>13363821</v>
      </c>
      <c r="BM232" s="415">
        <v>-3524333</v>
      </c>
      <c r="BN232" t="s">
        <v>822</v>
      </c>
      <c r="BO232" t="s">
        <v>1045</v>
      </c>
      <c r="BP232" t="s">
        <v>1046</v>
      </c>
      <c r="BQ232" s="84" t="s">
        <v>1047</v>
      </c>
    </row>
    <row r="233" spans="1:69" x14ac:dyDescent="0.25">
      <c r="A233" t="s">
        <v>1026</v>
      </c>
      <c r="B233" s="82" t="s">
        <v>825</v>
      </c>
      <c r="C233" s="85" t="s">
        <v>824</v>
      </c>
      <c r="D233" s="415">
        <v>83341861</v>
      </c>
      <c r="E233" s="415">
        <v>0</v>
      </c>
      <c r="F233" s="415">
        <v>83341861</v>
      </c>
      <c r="G233" s="415">
        <v>0</v>
      </c>
      <c r="H233" s="415">
        <v>0</v>
      </c>
      <c r="I233" s="415">
        <v>0</v>
      </c>
      <c r="J233" s="415">
        <v>-205219</v>
      </c>
      <c r="K233" s="415">
        <v>0</v>
      </c>
      <c r="L233" s="415">
        <v>-205219</v>
      </c>
      <c r="M233" s="415">
        <v>0</v>
      </c>
      <c r="N233" s="415">
        <v>0</v>
      </c>
      <c r="O233" s="415">
        <v>0</v>
      </c>
      <c r="P233" s="415">
        <v>-582408</v>
      </c>
      <c r="Q233" s="415">
        <v>0</v>
      </c>
      <c r="R233" s="415">
        <v>-582408</v>
      </c>
      <c r="S233" s="415">
        <v>632833</v>
      </c>
      <c r="T233" s="415">
        <v>0</v>
      </c>
      <c r="U233" s="415">
        <v>632833</v>
      </c>
      <c r="V233" s="415">
        <v>1369283</v>
      </c>
      <c r="W233" s="415">
        <v>0</v>
      </c>
      <c r="X233" s="415">
        <v>1369283</v>
      </c>
      <c r="Y233" s="415">
        <v>-681599</v>
      </c>
      <c r="Z233" s="415">
        <v>0</v>
      </c>
      <c r="AA233" s="415">
        <v>-681599</v>
      </c>
      <c r="AB233" s="415">
        <v>-2572785</v>
      </c>
      <c r="AC233" s="415">
        <v>0</v>
      </c>
      <c r="AD233" s="415">
        <v>-2572785</v>
      </c>
      <c r="AE233" s="415">
        <v>81507185</v>
      </c>
      <c r="AF233" s="415">
        <v>0</v>
      </c>
      <c r="AG233" s="415">
        <v>81507185</v>
      </c>
      <c r="AH233" s="415">
        <v>0</v>
      </c>
      <c r="AI233" s="415">
        <v>0</v>
      </c>
      <c r="AJ233" s="415">
        <v>910230</v>
      </c>
      <c r="AK233" s="415">
        <v>0</v>
      </c>
      <c r="AL233" s="415">
        <v>910230</v>
      </c>
      <c r="AM233" s="415">
        <v>0</v>
      </c>
      <c r="AN233" s="415">
        <v>0</v>
      </c>
      <c r="AO233" s="415">
        <v>0</v>
      </c>
      <c r="AP233" s="415">
        <v>0</v>
      </c>
      <c r="AQ233" s="415">
        <v>0</v>
      </c>
      <c r="AR233" s="415">
        <v>0</v>
      </c>
      <c r="AS233" s="415">
        <v>0</v>
      </c>
      <c r="AT233" s="415">
        <v>0</v>
      </c>
      <c r="AU233" s="415">
        <v>0</v>
      </c>
      <c r="AV233" s="415">
        <v>0</v>
      </c>
      <c r="AW233" s="415">
        <v>0</v>
      </c>
      <c r="AX233" s="415">
        <v>0</v>
      </c>
      <c r="AY233" s="415">
        <v>0</v>
      </c>
      <c r="AZ233" s="415">
        <v>0</v>
      </c>
      <c r="BA233" s="415">
        <v>0</v>
      </c>
      <c r="BB233" s="415">
        <v>0</v>
      </c>
      <c r="BC233" s="415">
        <v>0</v>
      </c>
      <c r="BD233" s="415">
        <v>0</v>
      </c>
      <c r="BE233" s="415">
        <v>0</v>
      </c>
      <c r="BF233" s="415">
        <v>0</v>
      </c>
      <c r="BG233" s="415">
        <v>0</v>
      </c>
      <c r="BH233" s="415">
        <v>0</v>
      </c>
      <c r="BI233" s="415">
        <v>0</v>
      </c>
      <c r="BJ233" s="415">
        <v>0</v>
      </c>
      <c r="BK233" s="415">
        <v>0</v>
      </c>
      <c r="BL233" s="415">
        <v>4582148</v>
      </c>
      <c r="BM233" s="415">
        <v>-3285657</v>
      </c>
      <c r="BN233" t="s">
        <v>824</v>
      </c>
      <c r="BO233" t="s">
        <v>1054</v>
      </c>
      <c r="BP233" t="s">
        <v>1097</v>
      </c>
      <c r="BQ233" s="84" t="s">
        <v>1054</v>
      </c>
    </row>
    <row r="234" spans="1:69" x14ac:dyDescent="0.25">
      <c r="A234" t="s">
        <v>1037</v>
      </c>
      <c r="B234" s="82" t="s">
        <v>827</v>
      </c>
      <c r="C234" s="85" t="s">
        <v>826</v>
      </c>
      <c r="D234" s="415">
        <v>103856977</v>
      </c>
      <c r="E234" s="415">
        <v>0</v>
      </c>
      <c r="F234" s="415">
        <v>103856977</v>
      </c>
      <c r="G234" s="415">
        <v>0</v>
      </c>
      <c r="H234" s="415">
        <v>0</v>
      </c>
      <c r="I234" s="415">
        <v>0</v>
      </c>
      <c r="J234" s="415">
        <v>-1180732</v>
      </c>
      <c r="K234" s="415">
        <v>0</v>
      </c>
      <c r="L234" s="415">
        <v>-1180732</v>
      </c>
      <c r="M234" s="415">
        <v>0</v>
      </c>
      <c r="N234" s="415">
        <v>0</v>
      </c>
      <c r="O234" s="415">
        <v>0</v>
      </c>
      <c r="P234" s="415">
        <v>-2832936.66</v>
      </c>
      <c r="Q234" s="415">
        <v>0</v>
      </c>
      <c r="R234" s="415">
        <v>-2832936.66</v>
      </c>
      <c r="S234" s="415">
        <v>3992151</v>
      </c>
      <c r="T234" s="415">
        <v>0</v>
      </c>
      <c r="U234" s="415">
        <v>3992151</v>
      </c>
      <c r="V234" s="415">
        <v>949652</v>
      </c>
      <c r="W234" s="415">
        <v>0</v>
      </c>
      <c r="X234" s="415">
        <v>949652</v>
      </c>
      <c r="Y234" s="415">
        <v>-7492151</v>
      </c>
      <c r="Z234" s="415">
        <v>0</v>
      </c>
      <c r="AA234" s="415">
        <v>-7492151</v>
      </c>
      <c r="AB234" s="415">
        <v>629350</v>
      </c>
      <c r="AC234" s="415">
        <v>0</v>
      </c>
      <c r="AD234" s="415">
        <v>629350</v>
      </c>
      <c r="AE234" s="415">
        <v>99103042.340000004</v>
      </c>
      <c r="AF234" s="415">
        <v>0</v>
      </c>
      <c r="AG234" s="415">
        <v>99103042.340000004</v>
      </c>
      <c r="AH234" s="415">
        <v>0</v>
      </c>
      <c r="AI234" s="415">
        <v>0</v>
      </c>
      <c r="AJ234" s="415">
        <v>0</v>
      </c>
      <c r="AK234" s="415">
        <v>0</v>
      </c>
      <c r="AL234" s="415">
        <v>0</v>
      </c>
      <c r="AM234" s="415">
        <v>0</v>
      </c>
      <c r="AN234" s="415">
        <v>0</v>
      </c>
      <c r="AO234" s="415">
        <v>0</v>
      </c>
      <c r="AP234" s="415">
        <v>0</v>
      </c>
      <c r="AQ234" s="415">
        <v>0</v>
      </c>
      <c r="AR234" s="415">
        <v>0</v>
      </c>
      <c r="AS234" s="415">
        <v>0</v>
      </c>
      <c r="AT234" s="415">
        <v>0</v>
      </c>
      <c r="AU234" s="415">
        <v>0</v>
      </c>
      <c r="AV234" s="415">
        <v>0</v>
      </c>
      <c r="AW234" s="415">
        <v>0</v>
      </c>
      <c r="AX234" s="415">
        <v>0</v>
      </c>
      <c r="AY234" s="415">
        <v>0</v>
      </c>
      <c r="AZ234" s="415">
        <v>0</v>
      </c>
      <c r="BA234" s="415">
        <v>0</v>
      </c>
      <c r="BB234" s="415">
        <v>0</v>
      </c>
      <c r="BC234" s="415">
        <v>0</v>
      </c>
      <c r="BD234" s="415">
        <v>0</v>
      </c>
      <c r="BE234" s="415">
        <v>0</v>
      </c>
      <c r="BF234" s="415">
        <v>0</v>
      </c>
      <c r="BG234" s="415">
        <v>0</v>
      </c>
      <c r="BH234" s="415">
        <v>0</v>
      </c>
      <c r="BI234" s="415">
        <v>0</v>
      </c>
      <c r="BJ234" s="415">
        <v>0</v>
      </c>
      <c r="BK234" s="415">
        <v>0</v>
      </c>
      <c r="BL234" s="415">
        <v>7472474</v>
      </c>
      <c r="BM234" s="415">
        <v>-4616104</v>
      </c>
      <c r="BN234" t="s">
        <v>826</v>
      </c>
      <c r="BO234" t="s">
        <v>1054</v>
      </c>
      <c r="BP234" t="s">
        <v>1063</v>
      </c>
      <c r="BQ234" s="84" t="s">
        <v>1054</v>
      </c>
    </row>
    <row r="235" spans="1:69" x14ac:dyDescent="0.25">
      <c r="A235" t="s">
        <v>1026</v>
      </c>
      <c r="B235" s="82" t="s">
        <v>829</v>
      </c>
      <c r="C235" s="85" t="s">
        <v>828</v>
      </c>
      <c r="D235" s="415">
        <v>119211452</v>
      </c>
      <c r="E235" s="415">
        <v>0</v>
      </c>
      <c r="F235" s="415">
        <v>119211452</v>
      </c>
      <c r="G235" s="415">
        <v>0</v>
      </c>
      <c r="H235" s="415">
        <v>0</v>
      </c>
      <c r="I235" s="415">
        <v>0</v>
      </c>
      <c r="J235" s="415">
        <v>-319424</v>
      </c>
      <c r="K235" s="415">
        <v>0</v>
      </c>
      <c r="L235" s="415">
        <v>-319424</v>
      </c>
      <c r="M235" s="415">
        <v>0</v>
      </c>
      <c r="N235" s="415">
        <v>0</v>
      </c>
      <c r="O235" s="415">
        <v>0</v>
      </c>
      <c r="P235" s="415">
        <v>-1109391</v>
      </c>
      <c r="Q235" s="415">
        <v>0</v>
      </c>
      <c r="R235" s="415">
        <v>-1109391</v>
      </c>
      <c r="S235" s="415">
        <v>740506</v>
      </c>
      <c r="T235" s="415">
        <v>0</v>
      </c>
      <c r="U235" s="415">
        <v>740506</v>
      </c>
      <c r="V235" s="415">
        <v>942359</v>
      </c>
      <c r="W235" s="415">
        <v>0</v>
      </c>
      <c r="X235" s="415">
        <v>942359</v>
      </c>
      <c r="Y235" s="415">
        <v>2062468</v>
      </c>
      <c r="Z235" s="415">
        <v>0</v>
      </c>
      <c r="AA235" s="415">
        <v>2062468</v>
      </c>
      <c r="AB235" s="415">
        <v>-877366</v>
      </c>
      <c r="AC235" s="415">
        <v>0</v>
      </c>
      <c r="AD235" s="415">
        <v>-877366</v>
      </c>
      <c r="AE235" s="415">
        <v>120970028</v>
      </c>
      <c r="AF235" s="415">
        <v>0</v>
      </c>
      <c r="AG235" s="415">
        <v>120970028</v>
      </c>
      <c r="AH235" s="415">
        <v>0</v>
      </c>
      <c r="AI235" s="415">
        <v>0</v>
      </c>
      <c r="AJ235" s="415">
        <v>0</v>
      </c>
      <c r="AK235" s="415">
        <v>0</v>
      </c>
      <c r="AL235" s="415">
        <v>0</v>
      </c>
      <c r="AM235" s="415">
        <v>0</v>
      </c>
      <c r="AN235" s="415">
        <v>0</v>
      </c>
      <c r="AO235" s="415">
        <v>0</v>
      </c>
      <c r="AP235" s="415">
        <v>0</v>
      </c>
      <c r="AQ235" s="415">
        <v>0</v>
      </c>
      <c r="AR235" s="415">
        <v>0</v>
      </c>
      <c r="AS235" s="415">
        <v>0</v>
      </c>
      <c r="AT235" s="415">
        <v>0</v>
      </c>
      <c r="AU235" s="415">
        <v>0</v>
      </c>
      <c r="AV235" s="415">
        <v>0</v>
      </c>
      <c r="AW235" s="415">
        <v>0</v>
      </c>
      <c r="AX235" s="415">
        <v>0</v>
      </c>
      <c r="AY235" s="415">
        <v>0</v>
      </c>
      <c r="AZ235" s="415">
        <v>0</v>
      </c>
      <c r="BA235" s="415">
        <v>0</v>
      </c>
      <c r="BB235" s="415">
        <v>0</v>
      </c>
      <c r="BC235" s="415">
        <v>0</v>
      </c>
      <c r="BD235" s="415">
        <v>0</v>
      </c>
      <c r="BE235" s="415">
        <v>0</v>
      </c>
      <c r="BF235" s="415">
        <v>0</v>
      </c>
      <c r="BG235" s="415">
        <v>0</v>
      </c>
      <c r="BH235" s="415">
        <v>0</v>
      </c>
      <c r="BI235" s="415">
        <v>0</v>
      </c>
      <c r="BJ235" s="415">
        <v>0</v>
      </c>
      <c r="BK235" s="415">
        <v>0</v>
      </c>
      <c r="BL235" s="415">
        <v>3619675</v>
      </c>
      <c r="BM235" s="415">
        <v>-4055914</v>
      </c>
      <c r="BN235" t="s">
        <v>828</v>
      </c>
      <c r="BO235" t="s">
        <v>1045</v>
      </c>
      <c r="BP235" t="s">
        <v>1056</v>
      </c>
      <c r="BQ235" s="84" t="s">
        <v>1047</v>
      </c>
    </row>
    <row r="236" spans="1:69" x14ac:dyDescent="0.25">
      <c r="A236" t="s">
        <v>1026</v>
      </c>
      <c r="B236" s="82" t="s">
        <v>831</v>
      </c>
      <c r="C236" s="85" t="s">
        <v>830</v>
      </c>
      <c r="D236" s="415">
        <v>58897691</v>
      </c>
      <c r="E236" s="415">
        <v>0</v>
      </c>
      <c r="F236" s="415">
        <v>58897691</v>
      </c>
      <c r="G236" s="415">
        <v>-5815</v>
      </c>
      <c r="H236" s="415">
        <v>0</v>
      </c>
      <c r="I236" s="415">
        <v>-5815</v>
      </c>
      <c r="J236" s="415">
        <v>-189432</v>
      </c>
      <c r="K236" s="415">
        <v>0</v>
      </c>
      <c r="L236" s="415">
        <v>-189432</v>
      </c>
      <c r="M236" s="415">
        <v>0</v>
      </c>
      <c r="N236" s="415">
        <v>0</v>
      </c>
      <c r="O236" s="415">
        <v>0</v>
      </c>
      <c r="P236" s="415">
        <v>-317678</v>
      </c>
      <c r="Q236" s="415">
        <v>0</v>
      </c>
      <c r="R236" s="415">
        <v>-317678</v>
      </c>
      <c r="S236" s="415">
        <v>449120</v>
      </c>
      <c r="T236" s="415">
        <v>0</v>
      </c>
      <c r="U236" s="415">
        <v>449120</v>
      </c>
      <c r="V236" s="415">
        <v>57437</v>
      </c>
      <c r="W236" s="415">
        <v>0</v>
      </c>
      <c r="X236" s="415">
        <v>57437</v>
      </c>
      <c r="Y236" s="415">
        <v>864415</v>
      </c>
      <c r="Z236" s="415">
        <v>0</v>
      </c>
      <c r="AA236" s="415">
        <v>864415</v>
      </c>
      <c r="AB236" s="415">
        <v>3539934</v>
      </c>
      <c r="AC236" s="415">
        <v>0</v>
      </c>
      <c r="AD236" s="415">
        <v>3539934</v>
      </c>
      <c r="AE236" s="415">
        <v>63485104</v>
      </c>
      <c r="AF236" s="415">
        <v>0</v>
      </c>
      <c r="AG236" s="415">
        <v>63485104</v>
      </c>
      <c r="AH236" s="415">
        <v>0</v>
      </c>
      <c r="AI236" s="415">
        <v>0</v>
      </c>
      <c r="AJ236" s="415">
        <v>204676</v>
      </c>
      <c r="AK236" s="415">
        <v>0</v>
      </c>
      <c r="AL236" s="415">
        <v>204676</v>
      </c>
      <c r="AM236" s="415">
        <v>0</v>
      </c>
      <c r="AN236" s="415">
        <v>0</v>
      </c>
      <c r="AO236" s="415">
        <v>0</v>
      </c>
      <c r="AP236" s="415">
        <v>0</v>
      </c>
      <c r="AQ236" s="415">
        <v>0</v>
      </c>
      <c r="AR236" s="415">
        <v>0</v>
      </c>
      <c r="AS236" s="415">
        <v>0</v>
      </c>
      <c r="AT236" s="415">
        <v>0</v>
      </c>
      <c r="AU236" s="415">
        <v>0</v>
      </c>
      <c r="AV236" s="415">
        <v>0</v>
      </c>
      <c r="AW236" s="415">
        <v>0</v>
      </c>
      <c r="AX236" s="415">
        <v>0</v>
      </c>
      <c r="AY236" s="415">
        <v>0</v>
      </c>
      <c r="AZ236" s="415">
        <v>0</v>
      </c>
      <c r="BA236" s="415">
        <v>0</v>
      </c>
      <c r="BB236" s="415">
        <v>0</v>
      </c>
      <c r="BC236" s="415">
        <v>0</v>
      </c>
      <c r="BD236" s="415">
        <v>0</v>
      </c>
      <c r="BE236" s="415">
        <v>0</v>
      </c>
      <c r="BF236" s="415">
        <v>0</v>
      </c>
      <c r="BG236" s="415">
        <v>0</v>
      </c>
      <c r="BH236" s="415">
        <v>0</v>
      </c>
      <c r="BI236" s="415">
        <v>0</v>
      </c>
      <c r="BJ236" s="415">
        <v>0</v>
      </c>
      <c r="BK236" s="415">
        <v>0</v>
      </c>
      <c r="BL236" s="415">
        <v>3753403</v>
      </c>
      <c r="BM236" s="415">
        <v>-756589</v>
      </c>
      <c r="BN236" t="s">
        <v>830</v>
      </c>
      <c r="BO236" t="s">
        <v>1092</v>
      </c>
      <c r="BP236" t="s">
        <v>1085</v>
      </c>
      <c r="BQ236" s="84" t="s">
        <v>1029</v>
      </c>
    </row>
    <row r="237" spans="1:69" x14ac:dyDescent="0.25">
      <c r="A237" t="s">
        <v>1037</v>
      </c>
      <c r="B237" s="82" t="s">
        <v>833</v>
      </c>
      <c r="C237" s="85" t="s">
        <v>832</v>
      </c>
      <c r="D237" s="415">
        <v>33213802</v>
      </c>
      <c r="E237" s="415">
        <v>0</v>
      </c>
      <c r="F237" s="415">
        <v>33213802</v>
      </c>
      <c r="G237" s="415">
        <v>0</v>
      </c>
      <c r="H237" s="415">
        <v>0</v>
      </c>
      <c r="I237" s="415">
        <v>0</v>
      </c>
      <c r="J237" s="415">
        <v>-25916</v>
      </c>
      <c r="K237" s="415">
        <v>0</v>
      </c>
      <c r="L237" s="415">
        <v>-25916</v>
      </c>
      <c r="M237" s="415">
        <v>0</v>
      </c>
      <c r="N237" s="415">
        <v>0</v>
      </c>
      <c r="O237" s="415">
        <v>0</v>
      </c>
      <c r="P237" s="415">
        <v>-1510326</v>
      </c>
      <c r="Q237" s="415">
        <v>0</v>
      </c>
      <c r="R237" s="415">
        <v>-1510326</v>
      </c>
      <c r="S237" s="415">
        <v>0</v>
      </c>
      <c r="T237" s="415">
        <v>0</v>
      </c>
      <c r="U237" s="415">
        <v>0</v>
      </c>
      <c r="V237" s="415">
        <v>0</v>
      </c>
      <c r="W237" s="415">
        <v>0</v>
      </c>
      <c r="X237" s="415">
        <v>0</v>
      </c>
      <c r="Y237" s="415">
        <v>-2574962</v>
      </c>
      <c r="Z237" s="415">
        <v>0</v>
      </c>
      <c r="AA237" s="415">
        <v>-2574962</v>
      </c>
      <c r="AB237" s="415">
        <v>4542079</v>
      </c>
      <c r="AC237" s="415">
        <v>0</v>
      </c>
      <c r="AD237" s="415">
        <v>4542079</v>
      </c>
      <c r="AE237" s="415">
        <v>33670593</v>
      </c>
      <c r="AF237" s="415">
        <v>0</v>
      </c>
      <c r="AG237" s="415">
        <v>33670593</v>
      </c>
      <c r="AH237" s="415">
        <v>0</v>
      </c>
      <c r="AI237" s="415">
        <v>0</v>
      </c>
      <c r="AJ237" s="415">
        <v>0</v>
      </c>
      <c r="AK237" s="415">
        <v>0</v>
      </c>
      <c r="AL237" s="415">
        <v>0</v>
      </c>
      <c r="AM237" s="415">
        <v>0</v>
      </c>
      <c r="AN237" s="415">
        <v>0</v>
      </c>
      <c r="AO237" s="415">
        <v>0</v>
      </c>
      <c r="AP237" s="415">
        <v>0</v>
      </c>
      <c r="AQ237" s="415">
        <v>0</v>
      </c>
      <c r="AR237" s="415">
        <v>0</v>
      </c>
      <c r="AS237" s="415">
        <v>0</v>
      </c>
      <c r="AT237" s="415">
        <v>0</v>
      </c>
      <c r="AU237" s="415">
        <v>0</v>
      </c>
      <c r="AV237" s="415">
        <v>0</v>
      </c>
      <c r="AW237" s="415">
        <v>0</v>
      </c>
      <c r="AX237" s="415">
        <v>0</v>
      </c>
      <c r="AY237" s="415">
        <v>0</v>
      </c>
      <c r="AZ237" s="415">
        <v>0</v>
      </c>
      <c r="BA237" s="415">
        <v>0</v>
      </c>
      <c r="BB237" s="415">
        <v>0</v>
      </c>
      <c r="BC237" s="415">
        <v>0</v>
      </c>
      <c r="BD237" s="415">
        <v>0</v>
      </c>
      <c r="BE237" s="415">
        <v>0</v>
      </c>
      <c r="BF237" s="415">
        <v>0</v>
      </c>
      <c r="BG237" s="415">
        <v>0</v>
      </c>
      <c r="BH237" s="415">
        <v>0</v>
      </c>
      <c r="BI237" s="415">
        <v>0</v>
      </c>
      <c r="BJ237" s="415">
        <v>0</v>
      </c>
      <c r="BK237" s="415">
        <v>0</v>
      </c>
      <c r="BL237" s="415">
        <v>0</v>
      </c>
      <c r="BM237" s="415">
        <v>0</v>
      </c>
      <c r="BN237" t="s">
        <v>832</v>
      </c>
      <c r="BO237" t="s">
        <v>1038</v>
      </c>
      <c r="BP237" t="s">
        <v>1039</v>
      </c>
      <c r="BQ237" s="84" t="s">
        <v>1029</v>
      </c>
    </row>
    <row r="238" spans="1:69" x14ac:dyDescent="0.25">
      <c r="A238" t="s">
        <v>1037</v>
      </c>
      <c r="B238" s="82" t="s">
        <v>835</v>
      </c>
      <c r="C238" s="85" t="s">
        <v>834</v>
      </c>
      <c r="D238" s="415">
        <v>89579037</v>
      </c>
      <c r="E238" s="415">
        <v>904112</v>
      </c>
      <c r="F238" s="415">
        <v>90483149</v>
      </c>
      <c r="G238" s="415">
        <v>0</v>
      </c>
      <c r="H238" s="415">
        <v>0</v>
      </c>
      <c r="I238" s="415">
        <v>0</v>
      </c>
      <c r="J238" s="415">
        <v>-132992</v>
      </c>
      <c r="K238" s="415">
        <v>0</v>
      </c>
      <c r="L238" s="415">
        <v>-132992</v>
      </c>
      <c r="M238" s="415">
        <v>2891</v>
      </c>
      <c r="N238" s="415">
        <v>0</v>
      </c>
      <c r="O238" s="415">
        <v>2891</v>
      </c>
      <c r="P238" s="415">
        <v>-327183</v>
      </c>
      <c r="Q238" s="415">
        <v>0</v>
      </c>
      <c r="R238" s="415">
        <v>-327183</v>
      </c>
      <c r="S238" s="415">
        <v>1170081</v>
      </c>
      <c r="T238" s="415">
        <v>0</v>
      </c>
      <c r="U238" s="415">
        <v>1170081</v>
      </c>
      <c r="V238" s="415">
        <v>0</v>
      </c>
      <c r="W238" s="415">
        <v>0</v>
      </c>
      <c r="X238" s="415">
        <v>0</v>
      </c>
      <c r="Y238" s="415">
        <v>0</v>
      </c>
      <c r="Z238" s="415">
        <v>0</v>
      </c>
      <c r="AA238" s="415">
        <v>0</v>
      </c>
      <c r="AB238" s="415">
        <v>-3606662</v>
      </c>
      <c r="AC238" s="415">
        <v>0</v>
      </c>
      <c r="AD238" s="415">
        <v>-3606662</v>
      </c>
      <c r="AE238" s="415">
        <v>86818164</v>
      </c>
      <c r="AF238" s="415">
        <v>904112</v>
      </c>
      <c r="AG238" s="415">
        <v>87722276</v>
      </c>
      <c r="AH238" s="415">
        <v>904112</v>
      </c>
      <c r="AI238" s="415">
        <v>904112</v>
      </c>
      <c r="AJ238" s="415">
        <v>460810</v>
      </c>
      <c r="AK238" s="415">
        <v>0</v>
      </c>
      <c r="AL238" s="415">
        <v>460810</v>
      </c>
      <c r="AM238" s="415">
        <v>0</v>
      </c>
      <c r="AN238" s="415">
        <v>0</v>
      </c>
      <c r="AO238" s="415">
        <v>0</v>
      </c>
      <c r="AP238" s="415">
        <v>0</v>
      </c>
      <c r="AQ238" s="415">
        <v>0</v>
      </c>
      <c r="AR238" s="415">
        <v>0</v>
      </c>
      <c r="AS238" s="415">
        <v>0</v>
      </c>
      <c r="AT238" s="415">
        <v>904112</v>
      </c>
      <c r="AU238" s="415">
        <v>0</v>
      </c>
      <c r="AV238" s="415">
        <v>0</v>
      </c>
      <c r="AW238" s="415">
        <v>0</v>
      </c>
      <c r="AX238" s="415">
        <v>0</v>
      </c>
      <c r="AY238" s="415">
        <v>212637</v>
      </c>
      <c r="AZ238" s="415">
        <v>212637</v>
      </c>
      <c r="BA238" s="415">
        <v>0</v>
      </c>
      <c r="BB238" s="415">
        <v>0</v>
      </c>
      <c r="BC238" s="415">
        <v>0</v>
      </c>
      <c r="BD238" s="415">
        <v>0</v>
      </c>
      <c r="BE238" s="415">
        <v>0</v>
      </c>
      <c r="BF238" s="415">
        <v>0</v>
      </c>
      <c r="BG238" s="415">
        <v>0</v>
      </c>
      <c r="BH238" s="415">
        <v>0</v>
      </c>
      <c r="BI238" s="415">
        <v>0</v>
      </c>
      <c r="BJ238" s="415">
        <v>212637</v>
      </c>
      <c r="BK238" s="415">
        <v>212637</v>
      </c>
      <c r="BL238" s="415">
        <v>663428</v>
      </c>
      <c r="BM238" s="415">
        <v>-1711161</v>
      </c>
      <c r="BN238" t="s">
        <v>834</v>
      </c>
      <c r="BO238" t="s">
        <v>1071</v>
      </c>
      <c r="BP238" t="s">
        <v>1072</v>
      </c>
      <c r="BQ238" s="84" t="s">
        <v>1029</v>
      </c>
    </row>
    <row r="239" spans="1:69" x14ac:dyDescent="0.25">
      <c r="A239" t="s">
        <v>1026</v>
      </c>
      <c r="B239" s="82" t="s">
        <v>837</v>
      </c>
      <c r="C239" s="85" t="s">
        <v>836</v>
      </c>
      <c r="D239" s="415">
        <v>27253352</v>
      </c>
      <c r="E239" s="415">
        <v>0</v>
      </c>
      <c r="F239" s="415">
        <v>27253352</v>
      </c>
      <c r="G239" s="415">
        <v>0</v>
      </c>
      <c r="H239" s="415">
        <v>0</v>
      </c>
      <c r="I239" s="415">
        <v>0</v>
      </c>
      <c r="J239" s="415">
        <v>-163533</v>
      </c>
      <c r="K239" s="415">
        <v>0</v>
      </c>
      <c r="L239" s="415">
        <v>-163533</v>
      </c>
      <c r="M239" s="415">
        <v>0</v>
      </c>
      <c r="N239" s="415">
        <v>0</v>
      </c>
      <c r="O239" s="415">
        <v>0</v>
      </c>
      <c r="P239" s="415">
        <v>-182701</v>
      </c>
      <c r="Q239" s="415">
        <v>0</v>
      </c>
      <c r="R239" s="415">
        <v>-182701</v>
      </c>
      <c r="S239" s="415">
        <v>5940</v>
      </c>
      <c r="T239" s="415">
        <v>0</v>
      </c>
      <c r="U239" s="415">
        <v>5940</v>
      </c>
      <c r="V239" s="415">
        <v>0</v>
      </c>
      <c r="W239" s="415">
        <v>0</v>
      </c>
      <c r="X239" s="415">
        <v>0</v>
      </c>
      <c r="Y239" s="415">
        <v>441215</v>
      </c>
      <c r="Z239" s="415">
        <v>0</v>
      </c>
      <c r="AA239" s="415">
        <v>441215</v>
      </c>
      <c r="AB239" s="415">
        <v>-206241</v>
      </c>
      <c r="AC239" s="415">
        <v>0</v>
      </c>
      <c r="AD239" s="415">
        <v>-206241</v>
      </c>
      <c r="AE239" s="415">
        <v>27311565</v>
      </c>
      <c r="AF239" s="415">
        <v>0</v>
      </c>
      <c r="AG239" s="415">
        <v>27311565</v>
      </c>
      <c r="AH239" s="415">
        <v>0</v>
      </c>
      <c r="AI239" s="415">
        <v>0</v>
      </c>
      <c r="AJ239" s="415">
        <v>0</v>
      </c>
      <c r="AK239" s="415">
        <v>0</v>
      </c>
      <c r="AL239" s="415">
        <v>0</v>
      </c>
      <c r="AM239" s="415">
        <v>0</v>
      </c>
      <c r="AN239" s="415">
        <v>0</v>
      </c>
      <c r="AO239" s="415">
        <v>0</v>
      </c>
      <c r="AP239" s="415">
        <v>0</v>
      </c>
      <c r="AQ239" s="415">
        <v>0</v>
      </c>
      <c r="AR239" s="415">
        <v>0</v>
      </c>
      <c r="AS239" s="415">
        <v>0</v>
      </c>
      <c r="AT239" s="415">
        <v>0</v>
      </c>
      <c r="AU239" s="415">
        <v>0</v>
      </c>
      <c r="AV239" s="415">
        <v>0</v>
      </c>
      <c r="AW239" s="415">
        <v>0</v>
      </c>
      <c r="AX239" s="415">
        <v>-811</v>
      </c>
      <c r="AY239" s="415">
        <v>0</v>
      </c>
      <c r="AZ239" s="415">
        <v>-811</v>
      </c>
      <c r="BA239" s="415">
        <v>0</v>
      </c>
      <c r="BB239" s="415">
        <v>0</v>
      </c>
      <c r="BC239" s="415">
        <v>0</v>
      </c>
      <c r="BD239" s="415">
        <v>0</v>
      </c>
      <c r="BE239" s="415">
        <v>0</v>
      </c>
      <c r="BF239" s="415">
        <v>0</v>
      </c>
      <c r="BG239" s="415">
        <v>0</v>
      </c>
      <c r="BH239" s="415">
        <v>0</v>
      </c>
      <c r="BI239" s="415">
        <v>-811</v>
      </c>
      <c r="BJ239" s="415">
        <v>0</v>
      </c>
      <c r="BK239" s="415">
        <v>-811</v>
      </c>
      <c r="BL239" s="415">
        <v>1983331</v>
      </c>
      <c r="BM239" s="415">
        <v>-431122</v>
      </c>
      <c r="BN239" t="s">
        <v>836</v>
      </c>
      <c r="BO239" t="s">
        <v>1031</v>
      </c>
      <c r="BP239" t="s">
        <v>1032</v>
      </c>
      <c r="BQ239" s="84" t="s">
        <v>1029</v>
      </c>
    </row>
    <row r="240" spans="1:69" x14ac:dyDescent="0.25">
      <c r="A240" t="s">
        <v>1026</v>
      </c>
      <c r="B240" s="82" t="s">
        <v>839</v>
      </c>
      <c r="C240" s="85" t="s">
        <v>838</v>
      </c>
      <c r="D240" s="415">
        <v>129650879.37000003</v>
      </c>
      <c r="E240" s="415">
        <v>18235351</v>
      </c>
      <c r="F240" s="415">
        <v>147886230.37000003</v>
      </c>
      <c r="G240" s="415">
        <v>0</v>
      </c>
      <c r="H240" s="415">
        <v>0</v>
      </c>
      <c r="I240" s="415">
        <v>0</v>
      </c>
      <c r="J240" s="415">
        <v>-150000</v>
      </c>
      <c r="K240" s="415">
        <v>0</v>
      </c>
      <c r="L240" s="415">
        <v>-150000</v>
      </c>
      <c r="M240" s="415">
        <v>-199620</v>
      </c>
      <c r="N240" s="415">
        <v>0</v>
      </c>
      <c r="O240" s="415">
        <v>-199620</v>
      </c>
      <c r="P240" s="415">
        <v>-310000</v>
      </c>
      <c r="Q240" s="415">
        <v>0</v>
      </c>
      <c r="R240" s="415">
        <v>-310000</v>
      </c>
      <c r="S240" s="415">
        <v>673459</v>
      </c>
      <c r="T240" s="415">
        <v>0</v>
      </c>
      <c r="U240" s="415">
        <v>673459</v>
      </c>
      <c r="V240" s="415">
        <v>6008382</v>
      </c>
      <c r="W240" s="415">
        <v>0</v>
      </c>
      <c r="X240" s="415">
        <v>6008382</v>
      </c>
      <c r="Y240" s="415">
        <v>-535513</v>
      </c>
      <c r="Z240" s="415">
        <v>73363</v>
      </c>
      <c r="AA240" s="415">
        <v>-462150</v>
      </c>
      <c r="AB240" s="415">
        <v>-6093356</v>
      </c>
      <c r="AC240" s="415">
        <v>-857061</v>
      </c>
      <c r="AD240" s="415">
        <v>-6950417</v>
      </c>
      <c r="AE240" s="415">
        <v>129194231.37000003</v>
      </c>
      <c r="AF240" s="415">
        <v>17451653</v>
      </c>
      <c r="AG240" s="415">
        <v>146645884.37000003</v>
      </c>
      <c r="AH240" s="415">
        <v>17451653</v>
      </c>
      <c r="AI240" s="415">
        <v>17451653</v>
      </c>
      <c r="AJ240" s="415">
        <v>236284</v>
      </c>
      <c r="AK240" s="415">
        <v>277810</v>
      </c>
      <c r="AL240" s="415">
        <v>514094</v>
      </c>
      <c r="AM240" s="415">
        <v>0</v>
      </c>
      <c r="AN240" s="415">
        <v>0</v>
      </c>
      <c r="AO240" s="415">
        <v>0</v>
      </c>
      <c r="AP240" s="415">
        <v>-103975</v>
      </c>
      <c r="AQ240" s="415">
        <v>-103975</v>
      </c>
      <c r="AR240" s="415">
        <v>730618</v>
      </c>
      <c r="AS240" s="415">
        <v>730618</v>
      </c>
      <c r="AT240" s="415">
        <v>16339250</v>
      </c>
      <c r="AU240" s="415">
        <v>0</v>
      </c>
      <c r="AV240" s="415">
        <v>0</v>
      </c>
      <c r="AW240" s="415">
        <v>0</v>
      </c>
      <c r="AX240" s="415">
        <v>0</v>
      </c>
      <c r="AY240" s="415">
        <v>0</v>
      </c>
      <c r="AZ240" s="415">
        <v>0</v>
      </c>
      <c r="BA240" s="415">
        <v>0</v>
      </c>
      <c r="BB240" s="415">
        <v>0</v>
      </c>
      <c r="BC240" s="415">
        <v>0</v>
      </c>
      <c r="BD240" s="415">
        <v>0</v>
      </c>
      <c r="BE240" s="415">
        <v>0</v>
      </c>
      <c r="BF240" s="415">
        <v>0</v>
      </c>
      <c r="BG240" s="415">
        <v>0</v>
      </c>
      <c r="BH240" s="415">
        <v>0</v>
      </c>
      <c r="BI240" s="415">
        <v>0</v>
      </c>
      <c r="BJ240" s="415">
        <v>0</v>
      </c>
      <c r="BK240" s="415">
        <v>0</v>
      </c>
      <c r="BL240" s="415">
        <v>2938660.5100000002</v>
      </c>
      <c r="BM240" s="415">
        <v>-1823007.06</v>
      </c>
      <c r="BN240" t="s">
        <v>838</v>
      </c>
      <c r="BO240" t="s">
        <v>1054</v>
      </c>
      <c r="BP240" t="s">
        <v>1053</v>
      </c>
      <c r="BQ240" s="84" t="s">
        <v>1054</v>
      </c>
    </row>
    <row r="241" spans="1:69" x14ac:dyDescent="0.25">
      <c r="A241" t="s">
        <v>1026</v>
      </c>
      <c r="B241" s="82" t="s">
        <v>841</v>
      </c>
      <c r="C241" s="85" t="s">
        <v>840</v>
      </c>
      <c r="D241" s="415">
        <v>29645564</v>
      </c>
      <c r="E241" s="415">
        <v>0</v>
      </c>
      <c r="F241" s="415">
        <v>29645564</v>
      </c>
      <c r="G241" s="415">
        <v>-2927</v>
      </c>
      <c r="H241" s="415">
        <v>0</v>
      </c>
      <c r="I241" s="415">
        <v>-2927</v>
      </c>
      <c r="J241" s="415">
        <v>-47569</v>
      </c>
      <c r="K241" s="415">
        <v>0</v>
      </c>
      <c r="L241" s="415">
        <v>-47569</v>
      </c>
      <c r="M241" s="415">
        <v>0</v>
      </c>
      <c r="N241" s="415">
        <v>0</v>
      </c>
      <c r="O241" s="415">
        <v>0</v>
      </c>
      <c r="P241" s="415">
        <v>-585165</v>
      </c>
      <c r="Q241" s="415">
        <v>0</v>
      </c>
      <c r="R241" s="415">
        <v>-585165</v>
      </c>
      <c r="S241" s="415">
        <v>84945</v>
      </c>
      <c r="T241" s="415">
        <v>0</v>
      </c>
      <c r="U241" s="415">
        <v>84945</v>
      </c>
      <c r="V241" s="415">
        <v>593309</v>
      </c>
      <c r="W241" s="415">
        <v>0</v>
      </c>
      <c r="X241" s="415">
        <v>593309</v>
      </c>
      <c r="Y241" s="415">
        <v>-137746</v>
      </c>
      <c r="Z241" s="415">
        <v>0</v>
      </c>
      <c r="AA241" s="415">
        <v>-137746</v>
      </c>
      <c r="AB241" s="415">
        <v>-976294</v>
      </c>
      <c r="AC241" s="415">
        <v>0</v>
      </c>
      <c r="AD241" s="415">
        <v>-976294</v>
      </c>
      <c r="AE241" s="415">
        <v>28621686</v>
      </c>
      <c r="AF241" s="415">
        <v>0</v>
      </c>
      <c r="AG241" s="415">
        <v>28621686</v>
      </c>
      <c r="AH241" s="415">
        <v>0</v>
      </c>
      <c r="AI241" s="415">
        <v>0</v>
      </c>
      <c r="AJ241" s="415">
        <v>0</v>
      </c>
      <c r="AK241" s="415">
        <v>0</v>
      </c>
      <c r="AL241" s="415">
        <v>0</v>
      </c>
      <c r="AM241" s="415">
        <v>0</v>
      </c>
      <c r="AN241" s="415">
        <v>0</v>
      </c>
      <c r="AO241" s="415">
        <v>0</v>
      </c>
      <c r="AP241" s="415">
        <v>0</v>
      </c>
      <c r="AQ241" s="415">
        <v>0</v>
      </c>
      <c r="AR241" s="415">
        <v>0</v>
      </c>
      <c r="AS241" s="415">
        <v>0</v>
      </c>
      <c r="AT241" s="415">
        <v>0</v>
      </c>
      <c r="AU241" s="415">
        <v>0</v>
      </c>
      <c r="AV241" s="415">
        <v>0</v>
      </c>
      <c r="AW241" s="415">
        <v>0</v>
      </c>
      <c r="AX241" s="415">
        <v>0</v>
      </c>
      <c r="AY241" s="415">
        <v>0</v>
      </c>
      <c r="AZ241" s="415">
        <v>0</v>
      </c>
      <c r="BA241" s="415">
        <v>0</v>
      </c>
      <c r="BB241" s="415">
        <v>0</v>
      </c>
      <c r="BC241" s="415">
        <v>0</v>
      </c>
      <c r="BD241" s="415">
        <v>0</v>
      </c>
      <c r="BE241" s="415">
        <v>0</v>
      </c>
      <c r="BF241" s="415">
        <v>0</v>
      </c>
      <c r="BG241" s="415">
        <v>0</v>
      </c>
      <c r="BH241" s="415">
        <v>0</v>
      </c>
      <c r="BI241" s="415">
        <v>0</v>
      </c>
      <c r="BJ241" s="415">
        <v>0</v>
      </c>
      <c r="BK241" s="415">
        <v>0</v>
      </c>
      <c r="BL241" s="415">
        <v>2466710</v>
      </c>
      <c r="BM241" s="415">
        <v>-781526</v>
      </c>
      <c r="BN241" t="s">
        <v>840</v>
      </c>
      <c r="BO241" t="s">
        <v>1084</v>
      </c>
      <c r="BP241" t="s">
        <v>1085</v>
      </c>
      <c r="BQ241" s="84" t="s">
        <v>1029</v>
      </c>
    </row>
    <row r="242" spans="1:69" x14ac:dyDescent="0.25">
      <c r="A242" t="s">
        <v>1026</v>
      </c>
      <c r="B242" s="82" t="s">
        <v>843</v>
      </c>
      <c r="C242" s="85" t="s">
        <v>842</v>
      </c>
      <c r="D242" s="415">
        <v>25911532</v>
      </c>
      <c r="E242" s="415">
        <v>0</v>
      </c>
      <c r="F242" s="415">
        <v>25911532</v>
      </c>
      <c r="G242" s="415">
        <v>0</v>
      </c>
      <c r="H242" s="415">
        <v>0</v>
      </c>
      <c r="I242" s="415">
        <v>0</v>
      </c>
      <c r="J242" s="415">
        <v>-122822</v>
      </c>
      <c r="K242" s="415">
        <v>0</v>
      </c>
      <c r="L242" s="415">
        <v>-122822</v>
      </c>
      <c r="M242" s="415">
        <v>0</v>
      </c>
      <c r="N242" s="415">
        <v>0</v>
      </c>
      <c r="O242" s="415">
        <v>0</v>
      </c>
      <c r="P242" s="415">
        <v>-109822</v>
      </c>
      <c r="Q242" s="415">
        <v>0</v>
      </c>
      <c r="R242" s="415">
        <v>-109822</v>
      </c>
      <c r="S242" s="415">
        <v>845816</v>
      </c>
      <c r="T242" s="415">
        <v>0</v>
      </c>
      <c r="U242" s="415">
        <v>845816</v>
      </c>
      <c r="V242" s="415">
        <v>0</v>
      </c>
      <c r="W242" s="415">
        <v>0</v>
      </c>
      <c r="X242" s="415">
        <v>0</v>
      </c>
      <c r="Y242" s="415">
        <v>542479</v>
      </c>
      <c r="Z242" s="415">
        <v>0</v>
      </c>
      <c r="AA242" s="415">
        <v>542479</v>
      </c>
      <c r="AB242" s="415">
        <v>-969295</v>
      </c>
      <c r="AC242" s="415">
        <v>0</v>
      </c>
      <c r="AD242" s="415">
        <v>-969295</v>
      </c>
      <c r="AE242" s="415">
        <v>26220710</v>
      </c>
      <c r="AF242" s="415">
        <v>0</v>
      </c>
      <c r="AG242" s="415">
        <v>26220710</v>
      </c>
      <c r="AH242" s="415">
        <v>0</v>
      </c>
      <c r="AI242" s="415">
        <v>0</v>
      </c>
      <c r="AJ242" s="415">
        <v>343430.19</v>
      </c>
      <c r="AK242" s="415">
        <v>0</v>
      </c>
      <c r="AL242" s="415">
        <v>343430.19</v>
      </c>
      <c r="AM242" s="415">
        <v>0</v>
      </c>
      <c r="AN242" s="415">
        <v>0</v>
      </c>
      <c r="AO242" s="415">
        <v>0</v>
      </c>
      <c r="AP242" s="415">
        <v>0</v>
      </c>
      <c r="AQ242" s="415">
        <v>0</v>
      </c>
      <c r="AR242" s="415">
        <v>0</v>
      </c>
      <c r="AS242" s="415">
        <v>0</v>
      </c>
      <c r="AT242" s="415">
        <v>0</v>
      </c>
      <c r="AU242" s="415">
        <v>0</v>
      </c>
      <c r="AV242" s="415">
        <v>0</v>
      </c>
      <c r="AW242" s="415">
        <v>0</v>
      </c>
      <c r="AX242" s="415">
        <v>0</v>
      </c>
      <c r="AY242" s="415">
        <v>0</v>
      </c>
      <c r="AZ242" s="415">
        <v>0</v>
      </c>
      <c r="BA242" s="415">
        <v>0</v>
      </c>
      <c r="BB242" s="415">
        <v>0</v>
      </c>
      <c r="BC242" s="415">
        <v>0</v>
      </c>
      <c r="BD242" s="415">
        <v>0</v>
      </c>
      <c r="BE242" s="415">
        <v>0</v>
      </c>
      <c r="BF242" s="415">
        <v>0</v>
      </c>
      <c r="BG242" s="415">
        <v>0</v>
      </c>
      <c r="BH242" s="415">
        <v>0</v>
      </c>
      <c r="BI242" s="415">
        <v>0</v>
      </c>
      <c r="BJ242" s="415">
        <v>0</v>
      </c>
      <c r="BK242" s="415">
        <v>0</v>
      </c>
      <c r="BL242" s="415">
        <v>1393525</v>
      </c>
      <c r="BM242" s="415">
        <v>-325170</v>
      </c>
      <c r="BN242" t="s">
        <v>842</v>
      </c>
      <c r="BO242" t="s">
        <v>1061</v>
      </c>
      <c r="BP242" t="s">
        <v>1028</v>
      </c>
      <c r="BQ242" s="84" t="s">
        <v>1029</v>
      </c>
    </row>
    <row r="243" spans="1:69" x14ac:dyDescent="0.25">
      <c r="A243" t="s">
        <v>1026</v>
      </c>
      <c r="B243" s="82" t="s">
        <v>845</v>
      </c>
      <c r="C243" s="85" t="s">
        <v>844</v>
      </c>
      <c r="D243" s="415">
        <v>43195401</v>
      </c>
      <c r="E243" s="415">
        <v>0</v>
      </c>
      <c r="F243" s="415">
        <v>43195401</v>
      </c>
      <c r="G243" s="415">
        <v>0</v>
      </c>
      <c r="H243" s="415">
        <v>0</v>
      </c>
      <c r="I243" s="415">
        <v>0</v>
      </c>
      <c r="J243" s="415">
        <v>-279305</v>
      </c>
      <c r="K243" s="415">
        <v>0</v>
      </c>
      <c r="L243" s="415">
        <v>-279305</v>
      </c>
      <c r="M243" s="415">
        <v>0</v>
      </c>
      <c r="N243" s="415">
        <v>0</v>
      </c>
      <c r="O243" s="415">
        <v>0</v>
      </c>
      <c r="P243" s="415">
        <v>-266305</v>
      </c>
      <c r="Q243" s="415">
        <v>0</v>
      </c>
      <c r="R243" s="415">
        <v>-266305</v>
      </c>
      <c r="S243" s="415">
        <v>56434</v>
      </c>
      <c r="T243" s="415">
        <v>0</v>
      </c>
      <c r="U243" s="415">
        <v>56434</v>
      </c>
      <c r="V243" s="415">
        <v>0</v>
      </c>
      <c r="W243" s="415">
        <v>0</v>
      </c>
      <c r="X243" s="415">
        <v>0</v>
      </c>
      <c r="Y243" s="415">
        <v>-379633</v>
      </c>
      <c r="Z243" s="415">
        <v>0</v>
      </c>
      <c r="AA243" s="415">
        <v>-379633</v>
      </c>
      <c r="AB243" s="415">
        <v>-1203553</v>
      </c>
      <c r="AC243" s="415">
        <v>0</v>
      </c>
      <c r="AD243" s="415">
        <v>-1203553</v>
      </c>
      <c r="AE243" s="415">
        <v>41402344</v>
      </c>
      <c r="AF243" s="415">
        <v>0</v>
      </c>
      <c r="AG243" s="415">
        <v>41402344</v>
      </c>
      <c r="AH243" s="415">
        <v>0</v>
      </c>
      <c r="AI243" s="415">
        <v>0</v>
      </c>
      <c r="AJ243" s="415">
        <v>209284</v>
      </c>
      <c r="AK243" s="415">
        <v>0</v>
      </c>
      <c r="AL243" s="415">
        <v>209284</v>
      </c>
      <c r="AM243" s="415">
        <v>0</v>
      </c>
      <c r="AN243" s="415">
        <v>0</v>
      </c>
      <c r="AO243" s="415">
        <v>0</v>
      </c>
      <c r="AP243" s="415">
        <v>0</v>
      </c>
      <c r="AQ243" s="415">
        <v>0</v>
      </c>
      <c r="AR243" s="415">
        <v>0</v>
      </c>
      <c r="AS243" s="415">
        <v>0</v>
      </c>
      <c r="AT243" s="415">
        <v>0</v>
      </c>
      <c r="AU243" s="415">
        <v>0</v>
      </c>
      <c r="AV243" s="415">
        <v>0</v>
      </c>
      <c r="AW243" s="415">
        <v>0</v>
      </c>
      <c r="AX243" s="415">
        <v>0</v>
      </c>
      <c r="AY243" s="415">
        <v>0</v>
      </c>
      <c r="AZ243" s="415">
        <v>0</v>
      </c>
      <c r="BA243" s="415">
        <v>0</v>
      </c>
      <c r="BB243" s="415">
        <v>0</v>
      </c>
      <c r="BC243" s="415">
        <v>0</v>
      </c>
      <c r="BD243" s="415">
        <v>0</v>
      </c>
      <c r="BE243" s="415">
        <v>0</v>
      </c>
      <c r="BF243" s="415">
        <v>0</v>
      </c>
      <c r="BG243" s="415">
        <v>0</v>
      </c>
      <c r="BH243" s="415">
        <v>0</v>
      </c>
      <c r="BI243" s="415">
        <v>0</v>
      </c>
      <c r="BJ243" s="415">
        <v>0</v>
      </c>
      <c r="BK243" s="415">
        <v>0</v>
      </c>
      <c r="BL243" s="415">
        <v>1262468</v>
      </c>
      <c r="BM243" s="415">
        <v>-593960</v>
      </c>
      <c r="BN243" t="s">
        <v>844</v>
      </c>
      <c r="BO243" t="s">
        <v>1061</v>
      </c>
      <c r="BP243" t="s">
        <v>1028</v>
      </c>
      <c r="BQ243" s="84" t="s">
        <v>1029</v>
      </c>
    </row>
    <row r="244" spans="1:69" x14ac:dyDescent="0.25">
      <c r="A244" t="s">
        <v>1026</v>
      </c>
      <c r="B244" s="82" t="s">
        <v>847</v>
      </c>
      <c r="C244" s="85" t="s">
        <v>846</v>
      </c>
      <c r="D244" s="415">
        <v>43400605</v>
      </c>
      <c r="E244" s="415">
        <v>0</v>
      </c>
      <c r="F244" s="415">
        <v>43400605</v>
      </c>
      <c r="G244" s="415">
        <v>0</v>
      </c>
      <c r="H244" s="415">
        <v>0</v>
      </c>
      <c r="I244" s="415">
        <v>0</v>
      </c>
      <c r="J244" s="415">
        <v>-338343</v>
      </c>
      <c r="K244" s="415">
        <v>0</v>
      </c>
      <c r="L244" s="415">
        <v>-338343</v>
      </c>
      <c r="M244" s="415">
        <v>0</v>
      </c>
      <c r="N244" s="415">
        <v>0</v>
      </c>
      <c r="O244" s="415">
        <v>0</v>
      </c>
      <c r="P244" s="415">
        <v>-438305</v>
      </c>
      <c r="Q244" s="415">
        <v>0</v>
      </c>
      <c r="R244" s="415">
        <v>-438305</v>
      </c>
      <c r="S244" s="415">
        <v>0</v>
      </c>
      <c r="T244" s="415">
        <v>0</v>
      </c>
      <c r="U244" s="415">
        <v>0</v>
      </c>
      <c r="V244" s="415">
        <v>910865</v>
      </c>
      <c r="W244" s="415">
        <v>0</v>
      </c>
      <c r="X244" s="415">
        <v>910865</v>
      </c>
      <c r="Y244" s="415">
        <v>0</v>
      </c>
      <c r="Z244" s="415">
        <v>0</v>
      </c>
      <c r="AA244" s="415">
        <v>0</v>
      </c>
      <c r="AB244" s="415">
        <v>0</v>
      </c>
      <c r="AC244" s="415">
        <v>0</v>
      </c>
      <c r="AD244" s="415">
        <v>0</v>
      </c>
      <c r="AE244" s="415">
        <v>43873165</v>
      </c>
      <c r="AF244" s="415">
        <v>0</v>
      </c>
      <c r="AG244" s="415">
        <v>43873165</v>
      </c>
      <c r="AH244" s="415">
        <v>0</v>
      </c>
      <c r="AI244" s="415">
        <v>0</v>
      </c>
      <c r="AJ244" s="415">
        <v>0</v>
      </c>
      <c r="AK244" s="415">
        <v>0</v>
      </c>
      <c r="AL244" s="415">
        <v>0</v>
      </c>
      <c r="AM244" s="415">
        <v>0</v>
      </c>
      <c r="AN244" s="415">
        <v>0</v>
      </c>
      <c r="AO244" s="415">
        <v>0</v>
      </c>
      <c r="AP244" s="415">
        <v>0</v>
      </c>
      <c r="AQ244" s="415">
        <v>0</v>
      </c>
      <c r="AR244" s="415">
        <v>0</v>
      </c>
      <c r="AS244" s="415">
        <v>0</v>
      </c>
      <c r="AT244" s="415">
        <v>0</v>
      </c>
      <c r="AU244" s="415">
        <v>0</v>
      </c>
      <c r="AV244" s="415">
        <v>0</v>
      </c>
      <c r="AW244" s="415">
        <v>0</v>
      </c>
      <c r="AX244" s="415">
        <v>0</v>
      </c>
      <c r="AY244" s="415">
        <v>0</v>
      </c>
      <c r="AZ244" s="415">
        <v>0</v>
      </c>
      <c r="BA244" s="415">
        <v>0</v>
      </c>
      <c r="BB244" s="415">
        <v>0</v>
      </c>
      <c r="BC244" s="415">
        <v>0</v>
      </c>
      <c r="BD244" s="415">
        <v>0</v>
      </c>
      <c r="BE244" s="415">
        <v>0</v>
      </c>
      <c r="BF244" s="415">
        <v>0</v>
      </c>
      <c r="BG244" s="415">
        <v>0</v>
      </c>
      <c r="BH244" s="415">
        <v>0</v>
      </c>
      <c r="BI244" s="415">
        <v>0</v>
      </c>
      <c r="BJ244" s="415">
        <v>0</v>
      </c>
      <c r="BK244" s="415">
        <v>0</v>
      </c>
      <c r="BL244" s="415">
        <v>1992969</v>
      </c>
      <c r="BM244" s="415">
        <v>-640197</v>
      </c>
      <c r="BN244" t="s">
        <v>846</v>
      </c>
      <c r="BO244" t="s">
        <v>1030</v>
      </c>
      <c r="BP244" t="s">
        <v>1028</v>
      </c>
      <c r="BQ244" s="84" t="s">
        <v>1029</v>
      </c>
    </row>
    <row r="245" spans="1:69" x14ac:dyDescent="0.25">
      <c r="A245" t="s">
        <v>1026</v>
      </c>
      <c r="B245" s="82" t="s">
        <v>849</v>
      </c>
      <c r="C245" s="85" t="s">
        <v>848</v>
      </c>
      <c r="D245" s="415">
        <v>31349312</v>
      </c>
      <c r="E245" s="415">
        <v>308414</v>
      </c>
      <c r="F245" s="415">
        <v>31657726</v>
      </c>
      <c r="G245" s="415">
        <v>0</v>
      </c>
      <c r="H245" s="415">
        <v>0</v>
      </c>
      <c r="I245" s="415">
        <v>0</v>
      </c>
      <c r="J245" s="415">
        <v>-240031</v>
      </c>
      <c r="K245" s="415">
        <v>0</v>
      </c>
      <c r="L245" s="415">
        <v>-240031</v>
      </c>
      <c r="M245" s="415">
        <v>0</v>
      </c>
      <c r="N245" s="415">
        <v>0</v>
      </c>
      <c r="O245" s="415">
        <v>0</v>
      </c>
      <c r="P245" s="415">
        <v>-78094</v>
      </c>
      <c r="Q245" s="415">
        <v>10411</v>
      </c>
      <c r="R245" s="415">
        <v>-67683</v>
      </c>
      <c r="S245" s="415">
        <v>148031</v>
      </c>
      <c r="T245" s="415">
        <v>11306</v>
      </c>
      <c r="U245" s="415">
        <v>159337</v>
      </c>
      <c r="V245" s="415">
        <v>150708</v>
      </c>
      <c r="W245" s="415">
        <v>21834</v>
      </c>
      <c r="X245" s="415">
        <v>172542</v>
      </c>
      <c r="Y245" s="415">
        <v>387220</v>
      </c>
      <c r="Z245" s="415">
        <v>-8908</v>
      </c>
      <c r="AA245" s="415">
        <v>378312</v>
      </c>
      <c r="AB245" s="415">
        <v>-467296.21</v>
      </c>
      <c r="AC245" s="415">
        <v>-29796</v>
      </c>
      <c r="AD245" s="415">
        <v>-497092.21</v>
      </c>
      <c r="AE245" s="415">
        <v>31489880.789999999</v>
      </c>
      <c r="AF245" s="415">
        <v>313261</v>
      </c>
      <c r="AG245" s="415">
        <v>31803141.789999999</v>
      </c>
      <c r="AH245" s="415">
        <v>313261</v>
      </c>
      <c r="AI245" s="415">
        <v>313261</v>
      </c>
      <c r="AJ245" s="415">
        <v>75257</v>
      </c>
      <c r="AK245" s="415">
        <v>167</v>
      </c>
      <c r="AL245" s="415">
        <v>75424</v>
      </c>
      <c r="AM245" s="415">
        <v>0</v>
      </c>
      <c r="AN245" s="415">
        <v>0</v>
      </c>
      <c r="AO245" s="415">
        <v>0</v>
      </c>
      <c r="AP245" s="415">
        <v>-107</v>
      </c>
      <c r="AQ245" s="415">
        <v>-107</v>
      </c>
      <c r="AR245" s="415">
        <v>208247</v>
      </c>
      <c r="AS245" s="415">
        <v>208247</v>
      </c>
      <c r="AT245" s="415">
        <v>104740</v>
      </c>
      <c r="AU245" s="415">
        <v>0</v>
      </c>
      <c r="AV245" s="415">
        <v>0</v>
      </c>
      <c r="AW245" s="415">
        <v>0</v>
      </c>
      <c r="AX245" s="415">
        <v>0</v>
      </c>
      <c r="AY245" s="415">
        <v>389326</v>
      </c>
      <c r="AZ245" s="415">
        <v>389326</v>
      </c>
      <c r="BA245" s="415">
        <v>0</v>
      </c>
      <c r="BB245" s="415">
        <v>0</v>
      </c>
      <c r="BC245" s="415">
        <v>0</v>
      </c>
      <c r="BD245" s="415">
        <v>0</v>
      </c>
      <c r="BE245" s="415">
        <v>0</v>
      </c>
      <c r="BF245" s="415">
        <v>0</v>
      </c>
      <c r="BG245" s="415">
        <v>0</v>
      </c>
      <c r="BH245" s="415">
        <v>0</v>
      </c>
      <c r="BI245" s="415">
        <v>0</v>
      </c>
      <c r="BJ245" s="415">
        <v>389326</v>
      </c>
      <c r="BK245" s="415">
        <v>389326</v>
      </c>
      <c r="BL245" s="415">
        <v>1189947</v>
      </c>
      <c r="BM245" s="415">
        <v>-305288</v>
      </c>
      <c r="BN245" t="s">
        <v>848</v>
      </c>
      <c r="BO245" t="s">
        <v>1065</v>
      </c>
      <c r="BP245" t="s">
        <v>1028</v>
      </c>
      <c r="BQ245" s="84" t="s">
        <v>1029</v>
      </c>
    </row>
    <row r="246" spans="1:69" x14ac:dyDescent="0.25">
      <c r="A246" t="s">
        <v>1026</v>
      </c>
      <c r="B246" s="82" t="s">
        <v>851</v>
      </c>
      <c r="C246" s="85" t="s">
        <v>850</v>
      </c>
      <c r="D246" s="415">
        <v>24613688</v>
      </c>
      <c r="E246" s="415">
        <v>0</v>
      </c>
      <c r="F246" s="415">
        <v>24613688</v>
      </c>
      <c r="G246" s="415">
        <v>0</v>
      </c>
      <c r="H246" s="415">
        <v>0</v>
      </c>
      <c r="I246" s="415">
        <v>0</v>
      </c>
      <c r="J246" s="415">
        <v>0</v>
      </c>
      <c r="K246" s="415">
        <v>0</v>
      </c>
      <c r="L246" s="415">
        <v>0</v>
      </c>
      <c r="M246" s="415">
        <v>-143111</v>
      </c>
      <c r="N246" s="415">
        <v>0</v>
      </c>
      <c r="O246" s="415">
        <v>-143111</v>
      </c>
      <c r="P246" s="415">
        <v>-97947</v>
      </c>
      <c r="Q246" s="415">
        <v>0</v>
      </c>
      <c r="R246" s="415">
        <v>-97947</v>
      </c>
      <c r="S246" s="415">
        <v>61982</v>
      </c>
      <c r="T246" s="415">
        <v>0</v>
      </c>
      <c r="U246" s="415">
        <v>61982</v>
      </c>
      <c r="V246" s="415">
        <v>121431</v>
      </c>
      <c r="W246" s="415">
        <v>0</v>
      </c>
      <c r="X246" s="415">
        <v>121431</v>
      </c>
      <c r="Y246" s="415">
        <v>101168</v>
      </c>
      <c r="Z246" s="415">
        <v>0</v>
      </c>
      <c r="AA246" s="415">
        <v>101168</v>
      </c>
      <c r="AB246" s="415">
        <v>-613682</v>
      </c>
      <c r="AC246" s="415">
        <v>0</v>
      </c>
      <c r="AD246" s="415">
        <v>-613682</v>
      </c>
      <c r="AE246" s="415">
        <v>24043529</v>
      </c>
      <c r="AF246" s="415">
        <v>0</v>
      </c>
      <c r="AG246" s="415">
        <v>24043529</v>
      </c>
      <c r="AH246" s="415">
        <v>0</v>
      </c>
      <c r="AI246" s="415">
        <v>0</v>
      </c>
      <c r="AJ246" s="415">
        <v>332538</v>
      </c>
      <c r="AK246" s="415">
        <v>0</v>
      </c>
      <c r="AL246" s="415">
        <v>332538</v>
      </c>
      <c r="AM246" s="415">
        <v>0</v>
      </c>
      <c r="AN246" s="415">
        <v>0</v>
      </c>
      <c r="AO246" s="415">
        <v>0</v>
      </c>
      <c r="AP246" s="415">
        <v>0</v>
      </c>
      <c r="AQ246" s="415">
        <v>0</v>
      </c>
      <c r="AR246" s="415">
        <v>0</v>
      </c>
      <c r="AS246" s="415">
        <v>0</v>
      </c>
      <c r="AT246" s="415">
        <v>0</v>
      </c>
      <c r="AU246" s="415">
        <v>0</v>
      </c>
      <c r="AV246" s="415">
        <v>0</v>
      </c>
      <c r="AW246" s="415">
        <v>0</v>
      </c>
      <c r="AX246" s="415">
        <v>0</v>
      </c>
      <c r="AY246" s="415">
        <v>0</v>
      </c>
      <c r="AZ246" s="415">
        <v>0</v>
      </c>
      <c r="BA246" s="415">
        <v>0</v>
      </c>
      <c r="BB246" s="415">
        <v>0</v>
      </c>
      <c r="BC246" s="415">
        <v>0</v>
      </c>
      <c r="BD246" s="415">
        <v>0</v>
      </c>
      <c r="BE246" s="415">
        <v>0</v>
      </c>
      <c r="BF246" s="415">
        <v>0</v>
      </c>
      <c r="BG246" s="415">
        <v>0</v>
      </c>
      <c r="BH246" s="415">
        <v>0</v>
      </c>
      <c r="BI246" s="415">
        <v>0</v>
      </c>
      <c r="BJ246" s="415">
        <v>0</v>
      </c>
      <c r="BK246" s="415">
        <v>0</v>
      </c>
      <c r="BL246" s="415">
        <v>568812</v>
      </c>
      <c r="BM246" s="415">
        <v>-750829</v>
      </c>
      <c r="BN246" t="s">
        <v>850</v>
      </c>
      <c r="BO246" t="s">
        <v>1080</v>
      </c>
      <c r="BP246" t="s">
        <v>1028</v>
      </c>
      <c r="BQ246" s="84" t="s">
        <v>1029</v>
      </c>
    </row>
    <row r="247" spans="1:69" x14ac:dyDescent="0.25">
      <c r="A247" t="s">
        <v>1026</v>
      </c>
      <c r="B247" s="82" t="s">
        <v>853</v>
      </c>
      <c r="C247" s="85" t="s">
        <v>1098</v>
      </c>
      <c r="D247" s="415">
        <v>44526084</v>
      </c>
      <c r="E247" s="415">
        <v>243432</v>
      </c>
      <c r="F247" s="415">
        <v>44769516</v>
      </c>
      <c r="G247" s="415">
        <v>0</v>
      </c>
      <c r="H247" s="415">
        <v>0</v>
      </c>
      <c r="I247" s="415">
        <v>0</v>
      </c>
      <c r="J247" s="415">
        <v>-34022</v>
      </c>
      <c r="K247" s="415">
        <v>0</v>
      </c>
      <c r="L247" s="415">
        <v>-34022</v>
      </c>
      <c r="M247" s="415">
        <v>0</v>
      </c>
      <c r="N247" s="415">
        <v>0</v>
      </c>
      <c r="O247" s="415">
        <v>0</v>
      </c>
      <c r="P247" s="415">
        <v>0</v>
      </c>
      <c r="Q247" s="415">
        <v>0</v>
      </c>
      <c r="R247" s="415">
        <v>0</v>
      </c>
      <c r="S247" s="415">
        <v>501008</v>
      </c>
      <c r="T247" s="415">
        <v>0</v>
      </c>
      <c r="U247" s="415">
        <v>501008</v>
      </c>
      <c r="V247" s="415">
        <v>392098</v>
      </c>
      <c r="W247" s="415">
        <v>0</v>
      </c>
      <c r="X247" s="415">
        <v>392098</v>
      </c>
      <c r="Y247" s="415">
        <v>0</v>
      </c>
      <c r="Z247" s="415">
        <v>0</v>
      </c>
      <c r="AA247" s="415">
        <v>0</v>
      </c>
      <c r="AB247" s="415">
        <v>0</v>
      </c>
      <c r="AC247" s="415">
        <v>0</v>
      </c>
      <c r="AD247" s="415">
        <v>0</v>
      </c>
      <c r="AE247" s="415">
        <v>45419190</v>
      </c>
      <c r="AF247" s="415">
        <v>243432</v>
      </c>
      <c r="AG247" s="415">
        <v>45662622</v>
      </c>
      <c r="AH247" s="415">
        <v>243432</v>
      </c>
      <c r="AI247" s="415">
        <v>243432</v>
      </c>
      <c r="AJ247" s="415">
        <v>44631</v>
      </c>
      <c r="AK247" s="415">
        <v>0</v>
      </c>
      <c r="AL247" s="415">
        <v>44631</v>
      </c>
      <c r="AM247" s="415">
        <v>0</v>
      </c>
      <c r="AN247" s="415">
        <v>0</v>
      </c>
      <c r="AO247" s="415">
        <v>0</v>
      </c>
      <c r="AP247" s="415">
        <v>0</v>
      </c>
      <c r="AQ247" s="415">
        <v>0</v>
      </c>
      <c r="AR247" s="415">
        <v>192728</v>
      </c>
      <c r="AS247" s="415">
        <v>192728</v>
      </c>
      <c r="AT247" s="415">
        <v>197568</v>
      </c>
      <c r="AU247" s="415">
        <v>0</v>
      </c>
      <c r="AV247" s="415">
        <v>0</v>
      </c>
      <c r="AW247" s="415">
        <v>0</v>
      </c>
      <c r="AX247" s="415">
        <v>0</v>
      </c>
      <c r="AY247" s="415">
        <v>0</v>
      </c>
      <c r="AZ247" s="415">
        <v>0</v>
      </c>
      <c r="BA247" s="415">
        <v>0</v>
      </c>
      <c r="BB247" s="415">
        <v>0</v>
      </c>
      <c r="BC247" s="415">
        <v>0</v>
      </c>
      <c r="BD247" s="415">
        <v>0</v>
      </c>
      <c r="BE247" s="415">
        <v>0</v>
      </c>
      <c r="BF247" s="415">
        <v>0</v>
      </c>
      <c r="BG247" s="415">
        <v>0</v>
      </c>
      <c r="BH247" s="415">
        <v>0</v>
      </c>
      <c r="BI247" s="415">
        <v>0</v>
      </c>
      <c r="BJ247" s="415">
        <v>0</v>
      </c>
      <c r="BK247" s="415">
        <v>0</v>
      </c>
      <c r="BL247" s="415">
        <v>2557341</v>
      </c>
      <c r="BM247" s="415">
        <v>-1505917</v>
      </c>
      <c r="BN247" t="s">
        <v>852</v>
      </c>
      <c r="BO247" t="s">
        <v>1077</v>
      </c>
      <c r="BP247" t="s">
        <v>1028</v>
      </c>
      <c r="BQ247" s="84" t="s">
        <v>1029</v>
      </c>
    </row>
    <row r="248" spans="1:69" x14ac:dyDescent="0.25">
      <c r="A248" t="s">
        <v>1026</v>
      </c>
      <c r="B248" s="82" t="s">
        <v>855</v>
      </c>
      <c r="C248" s="85" t="s">
        <v>854</v>
      </c>
      <c r="D248" s="415">
        <v>36926016</v>
      </c>
      <c r="E248" s="415">
        <v>115226</v>
      </c>
      <c r="F248" s="415">
        <v>37041242</v>
      </c>
      <c r="G248" s="415">
        <v>0</v>
      </c>
      <c r="H248" s="415">
        <v>0</v>
      </c>
      <c r="I248" s="415">
        <v>0</v>
      </c>
      <c r="J248" s="415">
        <v>-245675</v>
      </c>
      <c r="K248" s="415">
        <v>0</v>
      </c>
      <c r="L248" s="415">
        <v>-245675</v>
      </c>
      <c r="M248" s="415">
        <v>-59996</v>
      </c>
      <c r="N248" s="415">
        <v>0</v>
      </c>
      <c r="O248" s="415">
        <v>-59996</v>
      </c>
      <c r="P248" s="415">
        <v>-265188</v>
      </c>
      <c r="Q248" s="415">
        <v>0</v>
      </c>
      <c r="R248" s="415">
        <v>-265188</v>
      </c>
      <c r="S248" s="415">
        <v>82131</v>
      </c>
      <c r="T248" s="415">
        <v>0</v>
      </c>
      <c r="U248" s="415">
        <v>82131</v>
      </c>
      <c r="V248" s="415">
        <v>0</v>
      </c>
      <c r="W248" s="415">
        <v>0</v>
      </c>
      <c r="X248" s="415">
        <v>0</v>
      </c>
      <c r="Y248" s="415">
        <v>14869</v>
      </c>
      <c r="Z248" s="415">
        <v>0</v>
      </c>
      <c r="AA248" s="415">
        <v>14869</v>
      </c>
      <c r="AB248" s="415">
        <v>-310000</v>
      </c>
      <c r="AC248" s="415">
        <v>0</v>
      </c>
      <c r="AD248" s="415">
        <v>-310000</v>
      </c>
      <c r="AE248" s="415">
        <v>36387832</v>
      </c>
      <c r="AF248" s="415">
        <v>115226</v>
      </c>
      <c r="AG248" s="415">
        <v>36503058</v>
      </c>
      <c r="AH248" s="415">
        <v>115226</v>
      </c>
      <c r="AI248" s="415">
        <v>115226</v>
      </c>
      <c r="AJ248" s="415">
        <v>78211</v>
      </c>
      <c r="AK248" s="415">
        <v>0</v>
      </c>
      <c r="AL248" s="415">
        <v>78211</v>
      </c>
      <c r="AM248" s="415">
        <v>0</v>
      </c>
      <c r="AN248" s="415">
        <v>0</v>
      </c>
      <c r="AO248" s="415">
        <v>0</v>
      </c>
      <c r="AP248" s="415">
        <v>-3917</v>
      </c>
      <c r="AQ248" s="415">
        <v>-3917</v>
      </c>
      <c r="AR248" s="415">
        <v>0</v>
      </c>
      <c r="AS248" s="415">
        <v>0</v>
      </c>
      <c r="AT248" s="415">
        <v>111309</v>
      </c>
      <c r="AU248" s="415">
        <v>0</v>
      </c>
      <c r="AV248" s="415">
        <v>0</v>
      </c>
      <c r="AW248" s="415">
        <v>0</v>
      </c>
      <c r="AX248" s="415">
        <v>0</v>
      </c>
      <c r="AY248" s="415">
        <v>0</v>
      </c>
      <c r="AZ248" s="415">
        <v>0</v>
      </c>
      <c r="BA248" s="415">
        <v>0</v>
      </c>
      <c r="BB248" s="415">
        <v>0</v>
      </c>
      <c r="BC248" s="415">
        <v>0</v>
      </c>
      <c r="BD248" s="415">
        <v>0</v>
      </c>
      <c r="BE248" s="415">
        <v>0</v>
      </c>
      <c r="BF248" s="415">
        <v>0</v>
      </c>
      <c r="BG248" s="415">
        <v>0</v>
      </c>
      <c r="BH248" s="415">
        <v>0</v>
      </c>
      <c r="BI248" s="415">
        <v>0</v>
      </c>
      <c r="BJ248" s="415">
        <v>0</v>
      </c>
      <c r="BK248" s="415">
        <v>0</v>
      </c>
      <c r="BL248" s="415">
        <v>763980</v>
      </c>
      <c r="BM248" s="415">
        <v>-288888</v>
      </c>
      <c r="BN248" t="s">
        <v>854</v>
      </c>
      <c r="BO248" t="s">
        <v>1070</v>
      </c>
      <c r="BP248" t="s">
        <v>1059</v>
      </c>
      <c r="BQ248" s="84" t="s">
        <v>1029</v>
      </c>
    </row>
    <row r="249" spans="1:69" x14ac:dyDescent="0.25">
      <c r="A249" t="s">
        <v>1026</v>
      </c>
      <c r="B249" s="82" t="s">
        <v>857</v>
      </c>
      <c r="C249" s="85" t="s">
        <v>856</v>
      </c>
      <c r="D249" s="415">
        <v>46075340</v>
      </c>
      <c r="E249" s="415">
        <v>0</v>
      </c>
      <c r="F249" s="415">
        <v>46075340</v>
      </c>
      <c r="G249" s="415">
        <v>0</v>
      </c>
      <c r="H249" s="415">
        <v>0</v>
      </c>
      <c r="I249" s="415">
        <v>0</v>
      </c>
      <c r="J249" s="415">
        <v>-184515</v>
      </c>
      <c r="K249" s="415">
        <v>0</v>
      </c>
      <c r="L249" s="415">
        <v>-184515</v>
      </c>
      <c r="M249" s="415">
        <v>0</v>
      </c>
      <c r="N249" s="415">
        <v>0</v>
      </c>
      <c r="O249" s="415">
        <v>0</v>
      </c>
      <c r="P249" s="415">
        <v>-338715</v>
      </c>
      <c r="Q249" s="415">
        <v>0</v>
      </c>
      <c r="R249" s="415">
        <v>-338715</v>
      </c>
      <c r="S249" s="415">
        <v>181968</v>
      </c>
      <c r="T249" s="415">
        <v>0</v>
      </c>
      <c r="U249" s="415">
        <v>181968</v>
      </c>
      <c r="V249" s="415">
        <v>137568</v>
      </c>
      <c r="W249" s="415">
        <v>0</v>
      </c>
      <c r="X249" s="415">
        <v>137568</v>
      </c>
      <c r="Y249" s="415">
        <v>306888</v>
      </c>
      <c r="Z249" s="415">
        <v>0</v>
      </c>
      <c r="AA249" s="415">
        <v>306888</v>
      </c>
      <c r="AB249" s="415">
        <v>857687</v>
      </c>
      <c r="AC249" s="415">
        <v>0</v>
      </c>
      <c r="AD249" s="415">
        <v>857687</v>
      </c>
      <c r="AE249" s="415">
        <v>47220736</v>
      </c>
      <c r="AF249" s="415">
        <v>0</v>
      </c>
      <c r="AG249" s="415">
        <v>47220736</v>
      </c>
      <c r="AH249" s="415">
        <v>0</v>
      </c>
      <c r="AI249" s="415">
        <v>0</v>
      </c>
      <c r="AJ249" s="415">
        <v>380950</v>
      </c>
      <c r="AK249" s="415">
        <v>0</v>
      </c>
      <c r="AL249" s="415">
        <v>380950</v>
      </c>
      <c r="AM249" s="415">
        <v>0</v>
      </c>
      <c r="AN249" s="415">
        <v>0</v>
      </c>
      <c r="AO249" s="415">
        <v>0</v>
      </c>
      <c r="AP249" s="415">
        <v>0</v>
      </c>
      <c r="AQ249" s="415">
        <v>0</v>
      </c>
      <c r="AR249" s="415">
        <v>0</v>
      </c>
      <c r="AS249" s="415">
        <v>0</v>
      </c>
      <c r="AT249" s="415">
        <v>0</v>
      </c>
      <c r="AU249" s="415">
        <v>0</v>
      </c>
      <c r="AV249" s="415">
        <v>0</v>
      </c>
      <c r="AW249" s="415">
        <v>0</v>
      </c>
      <c r="AX249" s="415">
        <v>0</v>
      </c>
      <c r="AY249" s="415">
        <v>0</v>
      </c>
      <c r="AZ249" s="415">
        <v>0</v>
      </c>
      <c r="BA249" s="415">
        <v>0</v>
      </c>
      <c r="BB249" s="415">
        <v>0</v>
      </c>
      <c r="BC249" s="415">
        <v>0</v>
      </c>
      <c r="BD249" s="415">
        <v>0</v>
      </c>
      <c r="BE249" s="415">
        <v>0</v>
      </c>
      <c r="BF249" s="415">
        <v>0</v>
      </c>
      <c r="BG249" s="415">
        <v>0</v>
      </c>
      <c r="BH249" s="415">
        <v>0</v>
      </c>
      <c r="BI249" s="415">
        <v>0</v>
      </c>
      <c r="BJ249" s="415">
        <v>0</v>
      </c>
      <c r="BK249" s="415">
        <v>0</v>
      </c>
      <c r="BL249" s="415">
        <v>3790472</v>
      </c>
      <c r="BM249" s="415">
        <v>-579432</v>
      </c>
      <c r="BN249" t="s">
        <v>856</v>
      </c>
      <c r="BO249" t="s">
        <v>1092</v>
      </c>
      <c r="BP249" t="s">
        <v>1085</v>
      </c>
      <c r="BQ249" s="84" t="s">
        <v>1029</v>
      </c>
    </row>
    <row r="250" spans="1:69" x14ac:dyDescent="0.25">
      <c r="A250" t="s">
        <v>1026</v>
      </c>
      <c r="B250" s="82" t="s">
        <v>859</v>
      </c>
      <c r="C250" s="85" t="s">
        <v>858</v>
      </c>
      <c r="D250" s="415">
        <v>22661040</v>
      </c>
      <c r="E250" s="415">
        <v>5071462</v>
      </c>
      <c r="F250" s="415">
        <v>27732502</v>
      </c>
      <c r="G250" s="415">
        <v>0</v>
      </c>
      <c r="H250" s="415">
        <v>0</v>
      </c>
      <c r="I250" s="415">
        <v>0</v>
      </c>
      <c r="J250" s="415">
        <v>-71934</v>
      </c>
      <c r="K250" s="415">
        <v>0</v>
      </c>
      <c r="L250" s="415">
        <v>-71934</v>
      </c>
      <c r="M250" s="415">
        <v>0</v>
      </c>
      <c r="N250" s="415">
        <v>0</v>
      </c>
      <c r="O250" s="415">
        <v>0</v>
      </c>
      <c r="P250" s="415">
        <v>-97466</v>
      </c>
      <c r="Q250" s="415">
        <v>0</v>
      </c>
      <c r="R250" s="415">
        <v>-97466</v>
      </c>
      <c r="S250" s="415">
        <v>346420</v>
      </c>
      <c r="T250" s="415">
        <v>310478</v>
      </c>
      <c r="U250" s="415">
        <v>656898</v>
      </c>
      <c r="V250" s="415">
        <v>457041</v>
      </c>
      <c r="W250" s="415">
        <v>0</v>
      </c>
      <c r="X250" s="415">
        <v>457041</v>
      </c>
      <c r="Y250" s="415">
        <v>-120892</v>
      </c>
      <c r="Z250" s="415">
        <v>0</v>
      </c>
      <c r="AA250" s="415">
        <v>-120892</v>
      </c>
      <c r="AB250" s="415">
        <v>-1374712</v>
      </c>
      <c r="AC250" s="415">
        <v>0</v>
      </c>
      <c r="AD250" s="415">
        <v>-1374712</v>
      </c>
      <c r="AE250" s="415">
        <v>21871431</v>
      </c>
      <c r="AF250" s="415">
        <v>5381940</v>
      </c>
      <c r="AG250" s="415">
        <v>27253371</v>
      </c>
      <c r="AH250" s="415">
        <v>5381940</v>
      </c>
      <c r="AI250" s="415">
        <v>5381940</v>
      </c>
      <c r="AJ250" s="415">
        <v>230651</v>
      </c>
      <c r="AK250" s="415">
        <v>0</v>
      </c>
      <c r="AL250" s="415">
        <v>230651</v>
      </c>
      <c r="AM250" s="415">
        <v>0</v>
      </c>
      <c r="AN250" s="415">
        <v>0</v>
      </c>
      <c r="AO250" s="415">
        <v>0</v>
      </c>
      <c r="AP250" s="415">
        <v>142990</v>
      </c>
      <c r="AQ250" s="415">
        <v>142990</v>
      </c>
      <c r="AR250" s="415">
        <v>0</v>
      </c>
      <c r="AS250" s="415">
        <v>0</v>
      </c>
      <c r="AT250" s="415">
        <v>5524930</v>
      </c>
      <c r="AU250" s="415">
        <v>0</v>
      </c>
      <c r="AV250" s="415">
        <v>0</v>
      </c>
      <c r="AW250" s="415">
        <v>0</v>
      </c>
      <c r="AX250" s="415">
        <v>0</v>
      </c>
      <c r="AY250" s="415">
        <v>167679</v>
      </c>
      <c r="AZ250" s="415">
        <v>167679</v>
      </c>
      <c r="BA250" s="415">
        <v>0</v>
      </c>
      <c r="BB250" s="415">
        <v>0</v>
      </c>
      <c r="BC250" s="415">
        <v>0</v>
      </c>
      <c r="BD250" s="415">
        <v>0</v>
      </c>
      <c r="BE250" s="415">
        <v>0</v>
      </c>
      <c r="BF250" s="415">
        <v>0</v>
      </c>
      <c r="BG250" s="415">
        <v>0</v>
      </c>
      <c r="BH250" s="415">
        <v>0</v>
      </c>
      <c r="BI250" s="415">
        <v>0</v>
      </c>
      <c r="BJ250" s="415">
        <v>167679</v>
      </c>
      <c r="BK250" s="415">
        <v>167679</v>
      </c>
      <c r="BL250" s="415">
        <v>767819</v>
      </c>
      <c r="BM250" s="415">
        <v>-299145</v>
      </c>
      <c r="BN250" t="s">
        <v>858</v>
      </c>
      <c r="BO250" t="s">
        <v>1074</v>
      </c>
      <c r="BP250" t="s">
        <v>1075</v>
      </c>
      <c r="BQ250" s="84" t="s">
        <v>1029</v>
      </c>
    </row>
    <row r="251" spans="1:69" x14ac:dyDescent="0.25">
      <c r="A251" t="s">
        <v>1026</v>
      </c>
      <c r="B251" s="82" t="s">
        <v>861</v>
      </c>
      <c r="C251" s="85" t="s">
        <v>860</v>
      </c>
      <c r="D251" s="415">
        <v>31203912</v>
      </c>
      <c r="E251" s="415">
        <v>0</v>
      </c>
      <c r="F251" s="415">
        <v>31203912</v>
      </c>
      <c r="G251" s="415">
        <v>-198</v>
      </c>
      <c r="H251" s="415">
        <v>0</v>
      </c>
      <c r="I251" s="415">
        <v>-198</v>
      </c>
      <c r="J251" s="415">
        <v>-194053</v>
      </c>
      <c r="K251" s="415">
        <v>0</v>
      </c>
      <c r="L251" s="415">
        <v>-194053</v>
      </c>
      <c r="M251" s="415">
        <v>0</v>
      </c>
      <c r="N251" s="415">
        <v>0</v>
      </c>
      <c r="O251" s="415">
        <v>0</v>
      </c>
      <c r="P251" s="415">
        <v>-356108</v>
      </c>
      <c r="Q251" s="415">
        <v>0</v>
      </c>
      <c r="R251" s="415">
        <v>-356108</v>
      </c>
      <c r="S251" s="415">
        <v>775573</v>
      </c>
      <c r="T251" s="415">
        <v>0</v>
      </c>
      <c r="U251" s="415">
        <v>775573</v>
      </c>
      <c r="V251" s="415">
        <v>332388</v>
      </c>
      <c r="W251" s="415">
        <v>0</v>
      </c>
      <c r="X251" s="415">
        <v>332388</v>
      </c>
      <c r="Y251" s="415">
        <v>-1037583</v>
      </c>
      <c r="Z251" s="415">
        <v>0</v>
      </c>
      <c r="AA251" s="415">
        <v>-1037583</v>
      </c>
      <c r="AB251" s="415">
        <v>-444678</v>
      </c>
      <c r="AC251" s="415">
        <v>0</v>
      </c>
      <c r="AD251" s="415">
        <v>-444678</v>
      </c>
      <c r="AE251" s="415">
        <v>30473306</v>
      </c>
      <c r="AF251" s="415">
        <v>0</v>
      </c>
      <c r="AG251" s="415">
        <v>30473306</v>
      </c>
      <c r="AH251" s="415">
        <v>0</v>
      </c>
      <c r="AI251" s="415">
        <v>0</v>
      </c>
      <c r="AJ251" s="415">
        <v>0</v>
      </c>
      <c r="AK251" s="415">
        <v>0</v>
      </c>
      <c r="AL251" s="415">
        <v>0</v>
      </c>
      <c r="AM251" s="415">
        <v>0</v>
      </c>
      <c r="AN251" s="415">
        <v>0</v>
      </c>
      <c r="AO251" s="415">
        <v>0</v>
      </c>
      <c r="AP251" s="415">
        <v>0</v>
      </c>
      <c r="AQ251" s="415">
        <v>0</v>
      </c>
      <c r="AR251" s="415">
        <v>0</v>
      </c>
      <c r="AS251" s="415">
        <v>0</v>
      </c>
      <c r="AT251" s="415">
        <v>0</v>
      </c>
      <c r="AU251" s="415">
        <v>0</v>
      </c>
      <c r="AV251" s="415">
        <v>0</v>
      </c>
      <c r="AW251" s="415">
        <v>0</v>
      </c>
      <c r="AX251" s="415">
        <v>0</v>
      </c>
      <c r="AY251" s="415">
        <v>0</v>
      </c>
      <c r="AZ251" s="415">
        <v>0</v>
      </c>
      <c r="BA251" s="415">
        <v>0</v>
      </c>
      <c r="BB251" s="415">
        <v>0</v>
      </c>
      <c r="BC251" s="415">
        <v>0</v>
      </c>
      <c r="BD251" s="415">
        <v>0</v>
      </c>
      <c r="BE251" s="415">
        <v>0</v>
      </c>
      <c r="BF251" s="415">
        <v>0</v>
      </c>
      <c r="BG251" s="415">
        <v>0</v>
      </c>
      <c r="BH251" s="415">
        <v>0</v>
      </c>
      <c r="BI251" s="415">
        <v>0</v>
      </c>
      <c r="BJ251" s="415">
        <v>0</v>
      </c>
      <c r="BK251" s="415">
        <v>0</v>
      </c>
      <c r="BL251" s="415">
        <v>2003339</v>
      </c>
      <c r="BM251" s="415">
        <v>-711783</v>
      </c>
      <c r="BN251" t="s">
        <v>860</v>
      </c>
      <c r="BO251" t="s">
        <v>1045</v>
      </c>
      <c r="BP251" t="s">
        <v>1089</v>
      </c>
      <c r="BQ251" s="84" t="s">
        <v>1047</v>
      </c>
    </row>
    <row r="252" spans="1:69" x14ac:dyDescent="0.25">
      <c r="A252" t="s">
        <v>1026</v>
      </c>
      <c r="B252" s="82" t="s">
        <v>863</v>
      </c>
      <c r="C252" s="85" t="s">
        <v>862</v>
      </c>
      <c r="D252" s="415">
        <v>111400919</v>
      </c>
      <c r="E252" s="415">
        <v>0</v>
      </c>
      <c r="F252" s="415">
        <v>111400919</v>
      </c>
      <c r="G252" s="415">
        <v>0</v>
      </c>
      <c r="H252" s="415">
        <v>0</v>
      </c>
      <c r="I252" s="415">
        <v>0</v>
      </c>
      <c r="J252" s="415">
        <v>-1484038</v>
      </c>
      <c r="K252" s="415">
        <v>0</v>
      </c>
      <c r="L252" s="415">
        <v>-1484038</v>
      </c>
      <c r="M252" s="415">
        <v>0</v>
      </c>
      <c r="N252" s="415">
        <v>0</v>
      </c>
      <c r="O252" s="415">
        <v>0</v>
      </c>
      <c r="P252" s="415">
        <v>-1389368</v>
      </c>
      <c r="Q252" s="415">
        <v>0</v>
      </c>
      <c r="R252" s="415">
        <v>-1389368</v>
      </c>
      <c r="S252" s="415">
        <v>671580</v>
      </c>
      <c r="T252" s="415">
        <v>0</v>
      </c>
      <c r="U252" s="415">
        <v>671580</v>
      </c>
      <c r="V252" s="415">
        <v>2333189</v>
      </c>
      <c r="W252" s="415">
        <v>0</v>
      </c>
      <c r="X252" s="415">
        <v>2333189</v>
      </c>
      <c r="Y252" s="415">
        <v>2000000</v>
      </c>
      <c r="Z252" s="415">
        <v>0</v>
      </c>
      <c r="AA252" s="415">
        <v>2000000</v>
      </c>
      <c r="AB252" s="415">
        <v>-5566954</v>
      </c>
      <c r="AC252" s="415">
        <v>0</v>
      </c>
      <c r="AD252" s="415">
        <v>-5566954</v>
      </c>
      <c r="AE252" s="415">
        <v>109449366</v>
      </c>
      <c r="AF252" s="415">
        <v>0</v>
      </c>
      <c r="AG252" s="415">
        <v>109449366</v>
      </c>
      <c r="AH252" s="415">
        <v>0</v>
      </c>
      <c r="AI252" s="415">
        <v>0</v>
      </c>
      <c r="AJ252" s="415">
        <v>0</v>
      </c>
      <c r="AK252" s="415">
        <v>0</v>
      </c>
      <c r="AL252" s="415">
        <v>0</v>
      </c>
      <c r="AM252" s="415">
        <v>0</v>
      </c>
      <c r="AN252" s="415">
        <v>0</v>
      </c>
      <c r="AO252" s="415">
        <v>0</v>
      </c>
      <c r="AP252" s="415">
        <v>0</v>
      </c>
      <c r="AQ252" s="415">
        <v>0</v>
      </c>
      <c r="AR252" s="415">
        <v>0</v>
      </c>
      <c r="AS252" s="415">
        <v>0</v>
      </c>
      <c r="AT252" s="415">
        <v>0</v>
      </c>
      <c r="AU252" s="415">
        <v>0</v>
      </c>
      <c r="AV252" s="415">
        <v>0</v>
      </c>
      <c r="AW252" s="415">
        <v>0</v>
      </c>
      <c r="AX252" s="415">
        <v>0</v>
      </c>
      <c r="AY252" s="415">
        <v>0</v>
      </c>
      <c r="AZ252" s="415">
        <v>0</v>
      </c>
      <c r="BA252" s="415">
        <v>0</v>
      </c>
      <c r="BB252" s="415">
        <v>0</v>
      </c>
      <c r="BC252" s="415">
        <v>0</v>
      </c>
      <c r="BD252" s="415">
        <v>0</v>
      </c>
      <c r="BE252" s="415">
        <v>0</v>
      </c>
      <c r="BF252" s="415">
        <v>0</v>
      </c>
      <c r="BG252" s="415">
        <v>0</v>
      </c>
      <c r="BH252" s="415">
        <v>0</v>
      </c>
      <c r="BI252" s="415">
        <v>0</v>
      </c>
      <c r="BJ252" s="415">
        <v>0</v>
      </c>
      <c r="BK252" s="415">
        <v>0</v>
      </c>
      <c r="BL252" s="415">
        <v>3837153</v>
      </c>
      <c r="BM252" s="415">
        <v>-1145176</v>
      </c>
      <c r="BN252" t="s">
        <v>862</v>
      </c>
      <c r="BO252" t="s">
        <v>1054</v>
      </c>
      <c r="BP252" t="s">
        <v>1051</v>
      </c>
      <c r="BQ252" s="84" t="s">
        <v>1054</v>
      </c>
    </row>
    <row r="253" spans="1:69" x14ac:dyDescent="0.25">
      <c r="A253" t="s">
        <v>1026</v>
      </c>
      <c r="B253" s="82" t="s">
        <v>865</v>
      </c>
      <c r="C253" s="85" t="s">
        <v>864</v>
      </c>
      <c r="D253" s="415">
        <v>43858439</v>
      </c>
      <c r="E253" s="415">
        <v>0</v>
      </c>
      <c r="F253" s="415">
        <v>43858439</v>
      </c>
      <c r="G253" s="415">
        <v>0</v>
      </c>
      <c r="H253" s="415">
        <v>0</v>
      </c>
      <c r="I253" s="415">
        <v>0</v>
      </c>
      <c r="J253" s="415">
        <v>-380563</v>
      </c>
      <c r="K253" s="415">
        <v>0</v>
      </c>
      <c r="L253" s="415">
        <v>-380563</v>
      </c>
      <c r="M253" s="415">
        <v>-97736</v>
      </c>
      <c r="N253" s="415">
        <v>0</v>
      </c>
      <c r="O253" s="415">
        <v>-97736</v>
      </c>
      <c r="P253" s="415">
        <v>-311622</v>
      </c>
      <c r="Q253" s="415">
        <v>0</v>
      </c>
      <c r="R253" s="415">
        <v>-311622</v>
      </c>
      <c r="S253" s="415">
        <v>722639</v>
      </c>
      <c r="T253" s="415">
        <v>0</v>
      </c>
      <c r="U253" s="415">
        <v>722639</v>
      </c>
      <c r="V253" s="415">
        <v>391128</v>
      </c>
      <c r="W253" s="415">
        <v>0</v>
      </c>
      <c r="X253" s="415">
        <v>391128</v>
      </c>
      <c r="Y253" s="415">
        <v>-685269</v>
      </c>
      <c r="Z253" s="415">
        <v>0</v>
      </c>
      <c r="AA253" s="415">
        <v>-685269</v>
      </c>
      <c r="AB253" s="415">
        <v>-1674516</v>
      </c>
      <c r="AC253" s="415">
        <v>0</v>
      </c>
      <c r="AD253" s="415">
        <v>-1674516</v>
      </c>
      <c r="AE253" s="415">
        <v>42203063</v>
      </c>
      <c r="AF253" s="415">
        <v>0</v>
      </c>
      <c r="AG253" s="415">
        <v>42203063</v>
      </c>
      <c r="AH253" s="415">
        <v>0</v>
      </c>
      <c r="AI253" s="415">
        <v>0</v>
      </c>
      <c r="AJ253" s="415">
        <v>0</v>
      </c>
      <c r="AK253" s="415">
        <v>0</v>
      </c>
      <c r="AL253" s="415">
        <v>0</v>
      </c>
      <c r="AM253" s="415">
        <v>0</v>
      </c>
      <c r="AN253" s="415">
        <v>0</v>
      </c>
      <c r="AO253" s="415">
        <v>0</v>
      </c>
      <c r="AP253" s="415">
        <v>0</v>
      </c>
      <c r="AQ253" s="415">
        <v>0</v>
      </c>
      <c r="AR253" s="415">
        <v>0</v>
      </c>
      <c r="AS253" s="415">
        <v>0</v>
      </c>
      <c r="AT253" s="415">
        <v>0</v>
      </c>
      <c r="AU253" s="415">
        <v>0</v>
      </c>
      <c r="AV253" s="415">
        <v>0</v>
      </c>
      <c r="AW253" s="415">
        <v>0</v>
      </c>
      <c r="AX253" s="415">
        <v>0</v>
      </c>
      <c r="AY253" s="415">
        <v>0</v>
      </c>
      <c r="AZ253" s="415">
        <v>0</v>
      </c>
      <c r="BA253" s="415">
        <v>0</v>
      </c>
      <c r="BB253" s="415">
        <v>0</v>
      </c>
      <c r="BC253" s="415">
        <v>0</v>
      </c>
      <c r="BD253" s="415">
        <v>0</v>
      </c>
      <c r="BE253" s="415">
        <v>0</v>
      </c>
      <c r="BF253" s="415">
        <v>0</v>
      </c>
      <c r="BG253" s="415">
        <v>0</v>
      </c>
      <c r="BH253" s="415">
        <v>0</v>
      </c>
      <c r="BI253" s="415">
        <v>0</v>
      </c>
      <c r="BJ253" s="415">
        <v>0</v>
      </c>
      <c r="BK253" s="415">
        <v>0</v>
      </c>
      <c r="BL253" s="415">
        <v>1485489</v>
      </c>
      <c r="BM253" s="415">
        <v>-918188</v>
      </c>
      <c r="BN253" t="s">
        <v>864</v>
      </c>
      <c r="BO253" t="s">
        <v>1054</v>
      </c>
      <c r="BP253" t="s">
        <v>1049</v>
      </c>
      <c r="BQ253" s="84" t="s">
        <v>1054</v>
      </c>
    </row>
    <row r="254" spans="1:69" x14ac:dyDescent="0.25">
      <c r="A254" t="s">
        <v>1026</v>
      </c>
      <c r="B254" s="82" t="s">
        <v>867</v>
      </c>
      <c r="C254" s="85" t="s">
        <v>866</v>
      </c>
      <c r="D254" s="415">
        <v>317266694</v>
      </c>
      <c r="E254" s="415">
        <v>0</v>
      </c>
      <c r="F254" s="415">
        <v>317266694</v>
      </c>
      <c r="G254" s="415">
        <v>-798</v>
      </c>
      <c r="H254" s="415">
        <v>0</v>
      </c>
      <c r="I254" s="415">
        <v>-798</v>
      </c>
      <c r="J254" s="415">
        <v>-945001</v>
      </c>
      <c r="K254" s="415">
        <v>0</v>
      </c>
      <c r="L254" s="415">
        <v>-945001</v>
      </c>
      <c r="M254" s="415">
        <v>0</v>
      </c>
      <c r="N254" s="415">
        <v>0</v>
      </c>
      <c r="O254" s="415">
        <v>0</v>
      </c>
      <c r="P254" s="415">
        <v>-5517924</v>
      </c>
      <c r="Q254" s="415">
        <v>0</v>
      </c>
      <c r="R254" s="415">
        <v>-5517924</v>
      </c>
      <c r="S254" s="415">
        <v>3624588</v>
      </c>
      <c r="T254" s="415">
        <v>0</v>
      </c>
      <c r="U254" s="415">
        <v>3624588</v>
      </c>
      <c r="V254" s="415">
        <v>0</v>
      </c>
      <c r="W254" s="415">
        <v>0</v>
      </c>
      <c r="X254" s="415">
        <v>0</v>
      </c>
      <c r="Y254" s="415">
        <v>-6212719</v>
      </c>
      <c r="Z254" s="415">
        <v>0</v>
      </c>
      <c r="AA254" s="415">
        <v>-6212719</v>
      </c>
      <c r="AB254" s="415">
        <v>17309381</v>
      </c>
      <c r="AC254" s="415">
        <v>0</v>
      </c>
      <c r="AD254" s="415">
        <v>17309381</v>
      </c>
      <c r="AE254" s="415">
        <v>326469222</v>
      </c>
      <c r="AF254" s="415">
        <v>0</v>
      </c>
      <c r="AG254" s="415">
        <v>326469222</v>
      </c>
      <c r="AH254" s="415">
        <v>0</v>
      </c>
      <c r="AI254" s="415">
        <v>0</v>
      </c>
      <c r="AJ254" s="415">
        <v>0</v>
      </c>
      <c r="AK254" s="415">
        <v>0</v>
      </c>
      <c r="AL254" s="415">
        <v>0</v>
      </c>
      <c r="AM254" s="415">
        <v>0</v>
      </c>
      <c r="AN254" s="415">
        <v>0</v>
      </c>
      <c r="AO254" s="415">
        <v>0</v>
      </c>
      <c r="AP254" s="415">
        <v>0</v>
      </c>
      <c r="AQ254" s="415">
        <v>0</v>
      </c>
      <c r="AR254" s="415">
        <v>0</v>
      </c>
      <c r="AS254" s="415">
        <v>0</v>
      </c>
      <c r="AT254" s="415">
        <v>0</v>
      </c>
      <c r="AU254" s="415">
        <v>0</v>
      </c>
      <c r="AV254" s="415">
        <v>0</v>
      </c>
      <c r="AW254" s="415">
        <v>0</v>
      </c>
      <c r="AX254" s="415">
        <v>0</v>
      </c>
      <c r="AY254" s="415">
        <v>0</v>
      </c>
      <c r="AZ254" s="415">
        <v>0</v>
      </c>
      <c r="BA254" s="415">
        <v>0</v>
      </c>
      <c r="BB254" s="415">
        <v>0</v>
      </c>
      <c r="BC254" s="415">
        <v>0</v>
      </c>
      <c r="BD254" s="415">
        <v>0</v>
      </c>
      <c r="BE254" s="415">
        <v>0</v>
      </c>
      <c r="BF254" s="415">
        <v>0</v>
      </c>
      <c r="BG254" s="415">
        <v>0</v>
      </c>
      <c r="BH254" s="415">
        <v>0</v>
      </c>
      <c r="BI254" s="415">
        <v>0</v>
      </c>
      <c r="BJ254" s="415">
        <v>0</v>
      </c>
      <c r="BK254" s="415">
        <v>0</v>
      </c>
      <c r="BL254" s="415">
        <v>28367573</v>
      </c>
      <c r="BM254" s="415">
        <v>-21760348</v>
      </c>
      <c r="BN254" t="s">
        <v>866</v>
      </c>
      <c r="BO254" t="s">
        <v>1042</v>
      </c>
      <c r="BP254" t="s">
        <v>1043</v>
      </c>
      <c r="BQ254" s="84" t="s">
        <v>1073</v>
      </c>
    </row>
    <row r="255" spans="1:69" x14ac:dyDescent="0.25">
      <c r="A255" t="s">
        <v>1037</v>
      </c>
      <c r="B255" s="82" t="s">
        <v>869</v>
      </c>
      <c r="C255" s="85" t="s">
        <v>868</v>
      </c>
      <c r="D255" s="415">
        <v>49737546</v>
      </c>
      <c r="E255" s="415">
        <v>0</v>
      </c>
      <c r="F255" s="415">
        <v>49737546</v>
      </c>
      <c r="G255" s="415">
        <v>0</v>
      </c>
      <c r="H255" s="415">
        <v>0</v>
      </c>
      <c r="I255" s="415">
        <v>0</v>
      </c>
      <c r="J255" s="415">
        <v>-759518</v>
      </c>
      <c r="K255" s="415">
        <v>0</v>
      </c>
      <c r="L255" s="415">
        <v>-759518</v>
      </c>
      <c r="M255" s="415">
        <v>-7811</v>
      </c>
      <c r="N255" s="415">
        <v>0</v>
      </c>
      <c r="O255" s="415">
        <v>-7811</v>
      </c>
      <c r="P255" s="415">
        <v>-994747</v>
      </c>
      <c r="Q255" s="415">
        <v>0</v>
      </c>
      <c r="R255" s="415">
        <v>-994747</v>
      </c>
      <c r="S255" s="415">
        <v>87813</v>
      </c>
      <c r="T255" s="415">
        <v>0</v>
      </c>
      <c r="U255" s="415">
        <v>87813</v>
      </c>
      <c r="V255" s="415">
        <v>279140</v>
      </c>
      <c r="W255" s="415">
        <v>0</v>
      </c>
      <c r="X255" s="415">
        <v>279140</v>
      </c>
      <c r="Y255" s="415">
        <v>0</v>
      </c>
      <c r="Z255" s="415">
        <v>0</v>
      </c>
      <c r="AA255" s="415">
        <v>0</v>
      </c>
      <c r="AB255" s="415">
        <v>-1921843</v>
      </c>
      <c r="AC255" s="415">
        <v>0</v>
      </c>
      <c r="AD255" s="415">
        <v>-1921843</v>
      </c>
      <c r="AE255" s="415">
        <v>47180098</v>
      </c>
      <c r="AF255" s="415">
        <v>0</v>
      </c>
      <c r="AG255" s="415">
        <v>47180098</v>
      </c>
      <c r="AH255" s="415">
        <v>0</v>
      </c>
      <c r="AI255" s="415">
        <v>0</v>
      </c>
      <c r="AJ255" s="415">
        <v>0</v>
      </c>
      <c r="AK255" s="415">
        <v>0</v>
      </c>
      <c r="AL255" s="415">
        <v>0</v>
      </c>
      <c r="AM255" s="415">
        <v>0</v>
      </c>
      <c r="AN255" s="415">
        <v>0</v>
      </c>
      <c r="AO255" s="415">
        <v>0</v>
      </c>
      <c r="AP255" s="415">
        <v>0</v>
      </c>
      <c r="AQ255" s="415">
        <v>0</v>
      </c>
      <c r="AR255" s="415">
        <v>0</v>
      </c>
      <c r="AS255" s="415">
        <v>0</v>
      </c>
      <c r="AT255" s="415">
        <v>0</v>
      </c>
      <c r="AU255" s="415">
        <v>0</v>
      </c>
      <c r="AV255" s="415">
        <v>0</v>
      </c>
      <c r="AW255" s="415">
        <v>0</v>
      </c>
      <c r="AX255" s="415">
        <v>0</v>
      </c>
      <c r="AY255" s="415">
        <v>0</v>
      </c>
      <c r="AZ255" s="415">
        <v>0</v>
      </c>
      <c r="BA255" s="415">
        <v>0</v>
      </c>
      <c r="BB255" s="415">
        <v>0</v>
      </c>
      <c r="BC255" s="415">
        <v>0</v>
      </c>
      <c r="BD255" s="415">
        <v>0</v>
      </c>
      <c r="BE255" s="415">
        <v>0</v>
      </c>
      <c r="BF255" s="415">
        <v>0</v>
      </c>
      <c r="BG255" s="415">
        <v>0</v>
      </c>
      <c r="BH255" s="415">
        <v>0</v>
      </c>
      <c r="BI255" s="415">
        <v>0</v>
      </c>
      <c r="BJ255" s="415">
        <v>0</v>
      </c>
      <c r="BK255" s="415">
        <v>0</v>
      </c>
      <c r="BL255" s="415">
        <v>1574093</v>
      </c>
      <c r="BM255" s="415">
        <v>-606089</v>
      </c>
      <c r="BN255" t="s">
        <v>868</v>
      </c>
      <c r="BO255" t="s">
        <v>1088</v>
      </c>
      <c r="BP255" t="s">
        <v>1028</v>
      </c>
      <c r="BQ255" s="84" t="s">
        <v>1029</v>
      </c>
    </row>
    <row r="256" spans="1:69" x14ac:dyDescent="0.25">
      <c r="A256" t="s">
        <v>1026</v>
      </c>
      <c r="B256" s="82" t="s">
        <v>871</v>
      </c>
      <c r="C256" s="85" t="s">
        <v>870</v>
      </c>
      <c r="D256" s="415">
        <v>57898611</v>
      </c>
      <c r="E256" s="415">
        <v>596287</v>
      </c>
      <c r="F256" s="415">
        <v>58494898</v>
      </c>
      <c r="G256" s="415">
        <v>0</v>
      </c>
      <c r="H256" s="415">
        <v>0</v>
      </c>
      <c r="I256" s="415">
        <v>0</v>
      </c>
      <c r="J256" s="415">
        <v>-96219</v>
      </c>
      <c r="K256" s="415">
        <v>0</v>
      </c>
      <c r="L256" s="415">
        <v>-96219</v>
      </c>
      <c r="M256" s="415">
        <v>0</v>
      </c>
      <c r="N256" s="415">
        <v>0</v>
      </c>
      <c r="O256" s="415">
        <v>0</v>
      </c>
      <c r="P256" s="415">
        <v>-295219</v>
      </c>
      <c r="Q256" s="415">
        <v>0</v>
      </c>
      <c r="R256" s="415">
        <v>-295219</v>
      </c>
      <c r="S256" s="415">
        <v>1376518</v>
      </c>
      <c r="T256" s="415">
        <v>0</v>
      </c>
      <c r="U256" s="415">
        <v>1376518</v>
      </c>
      <c r="V256" s="415">
        <v>242915</v>
      </c>
      <c r="W256" s="415">
        <v>0</v>
      </c>
      <c r="X256" s="415">
        <v>242915</v>
      </c>
      <c r="Y256" s="415">
        <v>-1043109</v>
      </c>
      <c r="Z256" s="415">
        <v>0</v>
      </c>
      <c r="AA256" s="415">
        <v>-1043109</v>
      </c>
      <c r="AB256" s="415">
        <v>-702311</v>
      </c>
      <c r="AC256" s="415">
        <v>0</v>
      </c>
      <c r="AD256" s="415">
        <v>-702311</v>
      </c>
      <c r="AE256" s="415">
        <v>57477405</v>
      </c>
      <c r="AF256" s="415">
        <v>596287</v>
      </c>
      <c r="AG256" s="415">
        <v>58073692</v>
      </c>
      <c r="AH256" s="415">
        <v>596287</v>
      </c>
      <c r="AI256" s="415">
        <v>596287</v>
      </c>
      <c r="AJ256" s="415">
        <v>0</v>
      </c>
      <c r="AK256" s="415">
        <v>0</v>
      </c>
      <c r="AL256" s="415">
        <v>0</v>
      </c>
      <c r="AM256" s="415">
        <v>0</v>
      </c>
      <c r="AN256" s="415">
        <v>0</v>
      </c>
      <c r="AO256" s="415">
        <v>0</v>
      </c>
      <c r="AP256" s="415">
        <v>0</v>
      </c>
      <c r="AQ256" s="415">
        <v>0</v>
      </c>
      <c r="AR256" s="415">
        <v>1050604</v>
      </c>
      <c r="AS256" s="415">
        <v>1050604</v>
      </c>
      <c r="AT256" s="415">
        <v>125169</v>
      </c>
      <c r="AU256" s="415">
        <v>0</v>
      </c>
      <c r="AV256" s="415">
        <v>0</v>
      </c>
      <c r="AW256" s="415">
        <v>0</v>
      </c>
      <c r="AX256" s="415">
        <v>0</v>
      </c>
      <c r="AY256" s="415">
        <v>0</v>
      </c>
      <c r="AZ256" s="415">
        <v>0</v>
      </c>
      <c r="BA256" s="415">
        <v>0</v>
      </c>
      <c r="BB256" s="415">
        <v>0</v>
      </c>
      <c r="BC256" s="415">
        <v>0</v>
      </c>
      <c r="BD256" s="415">
        <v>0</v>
      </c>
      <c r="BE256" s="415">
        <v>0</v>
      </c>
      <c r="BF256" s="415">
        <v>0</v>
      </c>
      <c r="BG256" s="415">
        <v>0</v>
      </c>
      <c r="BH256" s="415">
        <v>0</v>
      </c>
      <c r="BI256" s="415">
        <v>0</v>
      </c>
      <c r="BJ256" s="415">
        <v>0</v>
      </c>
      <c r="BK256" s="415">
        <v>0</v>
      </c>
      <c r="BL256" s="415">
        <v>2163621</v>
      </c>
      <c r="BM256" s="415">
        <v>-624747</v>
      </c>
      <c r="BN256" t="s">
        <v>870</v>
      </c>
      <c r="BO256" t="s">
        <v>1069</v>
      </c>
      <c r="BP256" t="s">
        <v>1028</v>
      </c>
      <c r="BQ256" s="84" t="s">
        <v>1029</v>
      </c>
    </row>
    <row r="257" spans="1:69" x14ac:dyDescent="0.25">
      <c r="A257" t="s">
        <v>1026</v>
      </c>
      <c r="B257" s="82" t="s">
        <v>873</v>
      </c>
      <c r="C257" s="85" t="s">
        <v>872</v>
      </c>
      <c r="D257" s="415">
        <v>53174701</v>
      </c>
      <c r="E257" s="415">
        <v>0</v>
      </c>
      <c r="F257" s="415">
        <v>53174701</v>
      </c>
      <c r="G257" s="415">
        <v>0</v>
      </c>
      <c r="H257" s="415">
        <v>0</v>
      </c>
      <c r="I257" s="415">
        <v>0</v>
      </c>
      <c r="J257" s="415">
        <v>-452113</v>
      </c>
      <c r="K257" s="415">
        <v>0</v>
      </c>
      <c r="L257" s="415">
        <v>-452113</v>
      </c>
      <c r="M257" s="415">
        <v>0</v>
      </c>
      <c r="N257" s="415">
        <v>0</v>
      </c>
      <c r="O257" s="415">
        <v>0</v>
      </c>
      <c r="P257" s="415">
        <v>-1520961</v>
      </c>
      <c r="Q257" s="415">
        <v>0</v>
      </c>
      <c r="R257" s="415">
        <v>-1520961</v>
      </c>
      <c r="S257" s="415">
        <v>106610</v>
      </c>
      <c r="T257" s="415">
        <v>0</v>
      </c>
      <c r="U257" s="415">
        <v>106610</v>
      </c>
      <c r="V257" s="415">
        <v>0</v>
      </c>
      <c r="W257" s="415">
        <v>0</v>
      </c>
      <c r="X257" s="415">
        <v>0</v>
      </c>
      <c r="Y257" s="415">
        <v>3354742</v>
      </c>
      <c r="Z257" s="415">
        <v>0</v>
      </c>
      <c r="AA257" s="415">
        <v>3354742</v>
      </c>
      <c r="AB257" s="415">
        <v>-2045399</v>
      </c>
      <c r="AC257" s="415">
        <v>0</v>
      </c>
      <c r="AD257" s="415">
        <v>-2045399</v>
      </c>
      <c r="AE257" s="415">
        <v>53069693</v>
      </c>
      <c r="AF257" s="415">
        <v>0</v>
      </c>
      <c r="AG257" s="415">
        <v>53069693</v>
      </c>
      <c r="AH257" s="415">
        <v>0</v>
      </c>
      <c r="AI257" s="415">
        <v>0</v>
      </c>
      <c r="AJ257" s="415">
        <v>0</v>
      </c>
      <c r="AK257" s="415">
        <v>0</v>
      </c>
      <c r="AL257" s="415">
        <v>0</v>
      </c>
      <c r="AM257" s="415">
        <v>0</v>
      </c>
      <c r="AN257" s="415">
        <v>0</v>
      </c>
      <c r="AO257" s="415">
        <v>0</v>
      </c>
      <c r="AP257" s="415">
        <v>0</v>
      </c>
      <c r="AQ257" s="415">
        <v>0</v>
      </c>
      <c r="AR257" s="415">
        <v>0</v>
      </c>
      <c r="AS257" s="415">
        <v>0</v>
      </c>
      <c r="AT257" s="415">
        <v>0</v>
      </c>
      <c r="AU257" s="415">
        <v>0</v>
      </c>
      <c r="AV257" s="415">
        <v>0</v>
      </c>
      <c r="AW257" s="415">
        <v>0</v>
      </c>
      <c r="AX257" s="415">
        <v>0</v>
      </c>
      <c r="AY257" s="415">
        <v>0</v>
      </c>
      <c r="AZ257" s="415">
        <v>0</v>
      </c>
      <c r="BA257" s="415">
        <v>0</v>
      </c>
      <c r="BB257" s="415">
        <v>0</v>
      </c>
      <c r="BC257" s="415">
        <v>0</v>
      </c>
      <c r="BD257" s="415">
        <v>0</v>
      </c>
      <c r="BE257" s="415">
        <v>0</v>
      </c>
      <c r="BF257" s="415">
        <v>0</v>
      </c>
      <c r="BG257" s="415">
        <v>0</v>
      </c>
      <c r="BH257" s="415">
        <v>0</v>
      </c>
      <c r="BI257" s="415">
        <v>0</v>
      </c>
      <c r="BJ257" s="415">
        <v>0</v>
      </c>
      <c r="BK257" s="415">
        <v>0</v>
      </c>
      <c r="BL257" s="415">
        <v>7802231</v>
      </c>
      <c r="BM257" s="415">
        <v>-1238595</v>
      </c>
      <c r="BN257" t="s">
        <v>872</v>
      </c>
      <c r="BO257" t="s">
        <v>1045</v>
      </c>
      <c r="BP257" t="s">
        <v>1091</v>
      </c>
      <c r="BQ257" s="84" t="s">
        <v>1047</v>
      </c>
    </row>
    <row r="258" spans="1:69" x14ac:dyDescent="0.25">
      <c r="A258" t="s">
        <v>1026</v>
      </c>
      <c r="B258" s="82" t="s">
        <v>875</v>
      </c>
      <c r="C258" s="85" t="s">
        <v>874</v>
      </c>
      <c r="D258" s="415">
        <v>49971854</v>
      </c>
      <c r="E258" s="415">
        <v>0</v>
      </c>
      <c r="F258" s="415">
        <v>49971854</v>
      </c>
      <c r="G258" s="415">
        <v>0</v>
      </c>
      <c r="H258" s="415">
        <v>0</v>
      </c>
      <c r="I258" s="415">
        <v>0</v>
      </c>
      <c r="J258" s="415">
        <v>-267984</v>
      </c>
      <c r="K258" s="415">
        <v>0</v>
      </c>
      <c r="L258" s="415">
        <v>-267984</v>
      </c>
      <c r="M258" s="415">
        <v>0</v>
      </c>
      <c r="N258" s="415">
        <v>0</v>
      </c>
      <c r="O258" s="415">
        <v>0</v>
      </c>
      <c r="P258" s="415">
        <v>-364056</v>
      </c>
      <c r="Q258" s="415">
        <v>0</v>
      </c>
      <c r="R258" s="415">
        <v>-364056</v>
      </c>
      <c r="S258" s="415">
        <v>4079751</v>
      </c>
      <c r="T258" s="415">
        <v>0</v>
      </c>
      <c r="U258" s="415">
        <v>4079751</v>
      </c>
      <c r="V258" s="415">
        <v>4131766</v>
      </c>
      <c r="W258" s="415">
        <v>0</v>
      </c>
      <c r="X258" s="415">
        <v>4131766</v>
      </c>
      <c r="Y258" s="415">
        <v>479122</v>
      </c>
      <c r="Z258" s="415">
        <v>0</v>
      </c>
      <c r="AA258" s="415">
        <v>479122</v>
      </c>
      <c r="AB258" s="415">
        <v>-2019915.26</v>
      </c>
      <c r="AC258" s="415">
        <v>0</v>
      </c>
      <c r="AD258" s="415">
        <v>-2019915.26</v>
      </c>
      <c r="AE258" s="415">
        <v>56278521.740000002</v>
      </c>
      <c r="AF258" s="415">
        <v>0</v>
      </c>
      <c r="AG258" s="415">
        <v>56278521.740000002</v>
      </c>
      <c r="AH258" s="415">
        <v>0</v>
      </c>
      <c r="AI258" s="415">
        <v>0</v>
      </c>
      <c r="AJ258" s="415">
        <v>0</v>
      </c>
      <c r="AK258" s="415">
        <v>0</v>
      </c>
      <c r="AL258" s="415">
        <v>0</v>
      </c>
      <c r="AM258" s="415">
        <v>0</v>
      </c>
      <c r="AN258" s="415">
        <v>0</v>
      </c>
      <c r="AO258" s="415">
        <v>0</v>
      </c>
      <c r="AP258" s="415">
        <v>0</v>
      </c>
      <c r="AQ258" s="415">
        <v>0</v>
      </c>
      <c r="AR258" s="415">
        <v>0</v>
      </c>
      <c r="AS258" s="415">
        <v>0</v>
      </c>
      <c r="AT258" s="415">
        <v>0</v>
      </c>
      <c r="AU258" s="415">
        <v>0</v>
      </c>
      <c r="AV258" s="415">
        <v>0</v>
      </c>
      <c r="AW258" s="415">
        <v>0</v>
      </c>
      <c r="AX258" s="415">
        <v>0</v>
      </c>
      <c r="AY258" s="415">
        <v>0</v>
      </c>
      <c r="AZ258" s="415">
        <v>0</v>
      </c>
      <c r="BA258" s="415">
        <v>0</v>
      </c>
      <c r="BB258" s="415">
        <v>0</v>
      </c>
      <c r="BC258" s="415">
        <v>0</v>
      </c>
      <c r="BD258" s="415">
        <v>0</v>
      </c>
      <c r="BE258" s="415">
        <v>0</v>
      </c>
      <c r="BF258" s="415">
        <v>0</v>
      </c>
      <c r="BG258" s="415">
        <v>0</v>
      </c>
      <c r="BH258" s="415">
        <v>0</v>
      </c>
      <c r="BI258" s="415">
        <v>0</v>
      </c>
      <c r="BJ258" s="415">
        <v>0</v>
      </c>
      <c r="BK258" s="415">
        <v>0</v>
      </c>
      <c r="BL258" s="415">
        <v>1991309</v>
      </c>
      <c r="BM258" s="415">
        <v>-850945</v>
      </c>
      <c r="BN258" t="s">
        <v>874</v>
      </c>
      <c r="BO258" t="s">
        <v>1074</v>
      </c>
      <c r="BP258" t="s">
        <v>1075</v>
      </c>
      <c r="BQ258" s="84" t="s">
        <v>1029</v>
      </c>
    </row>
    <row r="259" spans="1:69" x14ac:dyDescent="0.25">
      <c r="A259" t="s">
        <v>1026</v>
      </c>
      <c r="B259" s="82" t="s">
        <v>877</v>
      </c>
      <c r="C259" s="85" t="s">
        <v>876</v>
      </c>
      <c r="D259" s="415">
        <v>20187653</v>
      </c>
      <c r="E259" s="415">
        <v>0</v>
      </c>
      <c r="F259" s="415">
        <v>20187653</v>
      </c>
      <c r="G259" s="415">
        <v>0</v>
      </c>
      <c r="H259" s="415">
        <v>0</v>
      </c>
      <c r="I259" s="415">
        <v>0</v>
      </c>
      <c r="J259" s="415">
        <v>-48202</v>
      </c>
      <c r="K259" s="415">
        <v>0</v>
      </c>
      <c r="L259" s="415">
        <v>-48202</v>
      </c>
      <c r="M259" s="415">
        <v>0</v>
      </c>
      <c r="N259" s="415">
        <v>0</v>
      </c>
      <c r="O259" s="415">
        <v>0</v>
      </c>
      <c r="P259" s="415">
        <v>-170108</v>
      </c>
      <c r="Q259" s="415">
        <v>0</v>
      </c>
      <c r="R259" s="415">
        <v>-170108</v>
      </c>
      <c r="S259" s="415">
        <v>325904</v>
      </c>
      <c r="T259" s="415">
        <v>0</v>
      </c>
      <c r="U259" s="415">
        <v>325904</v>
      </c>
      <c r="V259" s="415">
        <v>184481</v>
      </c>
      <c r="W259" s="415">
        <v>0</v>
      </c>
      <c r="X259" s="415">
        <v>184481</v>
      </c>
      <c r="Y259" s="415">
        <v>1405928</v>
      </c>
      <c r="Z259" s="415">
        <v>0</v>
      </c>
      <c r="AA259" s="415">
        <v>1405928</v>
      </c>
      <c r="AB259" s="415">
        <v>-839926</v>
      </c>
      <c r="AC259" s="415">
        <v>0</v>
      </c>
      <c r="AD259" s="415">
        <v>-839926</v>
      </c>
      <c r="AE259" s="415">
        <v>21093932</v>
      </c>
      <c r="AF259" s="415">
        <v>0</v>
      </c>
      <c r="AG259" s="415">
        <v>21093932</v>
      </c>
      <c r="AH259" s="415">
        <v>0</v>
      </c>
      <c r="AI259" s="415">
        <v>0</v>
      </c>
      <c r="AJ259" s="415">
        <v>0</v>
      </c>
      <c r="AK259" s="415">
        <v>0</v>
      </c>
      <c r="AL259" s="415">
        <v>0</v>
      </c>
      <c r="AM259" s="415">
        <v>0</v>
      </c>
      <c r="AN259" s="415">
        <v>0</v>
      </c>
      <c r="AO259" s="415">
        <v>0</v>
      </c>
      <c r="AP259" s="415">
        <v>0</v>
      </c>
      <c r="AQ259" s="415">
        <v>0</v>
      </c>
      <c r="AR259" s="415">
        <v>0</v>
      </c>
      <c r="AS259" s="415">
        <v>0</v>
      </c>
      <c r="AT259" s="415">
        <v>0</v>
      </c>
      <c r="AU259" s="415">
        <v>0</v>
      </c>
      <c r="AV259" s="415">
        <v>0</v>
      </c>
      <c r="AW259" s="415">
        <v>0</v>
      </c>
      <c r="AX259" s="415">
        <v>0</v>
      </c>
      <c r="AY259" s="415">
        <v>0</v>
      </c>
      <c r="AZ259" s="415">
        <v>0</v>
      </c>
      <c r="BA259" s="415">
        <v>0</v>
      </c>
      <c r="BB259" s="415">
        <v>0</v>
      </c>
      <c r="BC259" s="415">
        <v>0</v>
      </c>
      <c r="BD259" s="415">
        <v>0</v>
      </c>
      <c r="BE259" s="415">
        <v>0</v>
      </c>
      <c r="BF259" s="415">
        <v>0</v>
      </c>
      <c r="BG259" s="415">
        <v>0</v>
      </c>
      <c r="BH259" s="415">
        <v>0</v>
      </c>
      <c r="BI259" s="415">
        <v>0</v>
      </c>
      <c r="BJ259" s="415">
        <v>0</v>
      </c>
      <c r="BK259" s="415">
        <v>0</v>
      </c>
      <c r="BL259" s="415">
        <v>626719</v>
      </c>
      <c r="BM259" s="415">
        <v>-337833</v>
      </c>
      <c r="BN259" t="s">
        <v>876</v>
      </c>
      <c r="BO259" t="s">
        <v>1074</v>
      </c>
      <c r="BP259" t="s">
        <v>1075</v>
      </c>
      <c r="BQ259" s="84" t="s">
        <v>1029</v>
      </c>
    </row>
    <row r="260" spans="1:69" x14ac:dyDescent="0.25">
      <c r="A260" t="s">
        <v>1037</v>
      </c>
      <c r="B260" s="82" t="s">
        <v>879</v>
      </c>
      <c r="C260" s="85" t="s">
        <v>878</v>
      </c>
      <c r="D260" s="415">
        <v>48477454</v>
      </c>
      <c r="E260" s="415">
        <v>0</v>
      </c>
      <c r="F260" s="415">
        <v>48477454</v>
      </c>
      <c r="G260" s="415">
        <v>-564</v>
      </c>
      <c r="H260" s="415">
        <v>0</v>
      </c>
      <c r="I260" s="415">
        <v>-564</v>
      </c>
      <c r="J260" s="415">
        <v>-283299</v>
      </c>
      <c r="K260" s="415">
        <v>0</v>
      </c>
      <c r="L260" s="415">
        <v>-283299</v>
      </c>
      <c r="M260" s="415">
        <v>0</v>
      </c>
      <c r="N260" s="415">
        <v>0</v>
      </c>
      <c r="O260" s="415">
        <v>0</v>
      </c>
      <c r="P260" s="415">
        <v>-386981</v>
      </c>
      <c r="Q260" s="415">
        <v>0</v>
      </c>
      <c r="R260" s="415">
        <v>-386981</v>
      </c>
      <c r="S260" s="415">
        <v>230792</v>
      </c>
      <c r="T260" s="415">
        <v>0</v>
      </c>
      <c r="U260" s="415">
        <v>230792</v>
      </c>
      <c r="V260" s="415">
        <v>0</v>
      </c>
      <c r="W260" s="415">
        <v>0</v>
      </c>
      <c r="X260" s="415">
        <v>0</v>
      </c>
      <c r="Y260" s="415">
        <v>-41640</v>
      </c>
      <c r="Z260" s="415">
        <v>0</v>
      </c>
      <c r="AA260" s="415">
        <v>-41640</v>
      </c>
      <c r="AB260" s="415">
        <v>-46254</v>
      </c>
      <c r="AC260" s="415">
        <v>0</v>
      </c>
      <c r="AD260" s="415">
        <v>-46254</v>
      </c>
      <c r="AE260" s="415">
        <v>48232807</v>
      </c>
      <c r="AF260" s="415">
        <v>0</v>
      </c>
      <c r="AG260" s="415">
        <v>48232807</v>
      </c>
      <c r="AH260" s="415">
        <v>0</v>
      </c>
      <c r="AI260" s="415">
        <v>0</v>
      </c>
      <c r="AJ260" s="415">
        <v>0</v>
      </c>
      <c r="AK260" s="415">
        <v>0</v>
      </c>
      <c r="AL260" s="415">
        <v>0</v>
      </c>
      <c r="AM260" s="415">
        <v>0</v>
      </c>
      <c r="AN260" s="415">
        <v>0</v>
      </c>
      <c r="AO260" s="415">
        <v>0</v>
      </c>
      <c r="AP260" s="415">
        <v>0</v>
      </c>
      <c r="AQ260" s="415">
        <v>0</v>
      </c>
      <c r="AR260" s="415">
        <v>0</v>
      </c>
      <c r="AS260" s="415">
        <v>0</v>
      </c>
      <c r="AT260" s="415">
        <v>0</v>
      </c>
      <c r="AU260" s="415">
        <v>0</v>
      </c>
      <c r="AV260" s="415">
        <v>0</v>
      </c>
      <c r="AW260" s="415">
        <v>0</v>
      </c>
      <c r="AX260" s="415">
        <v>0</v>
      </c>
      <c r="AY260" s="415">
        <v>0</v>
      </c>
      <c r="AZ260" s="415">
        <v>0</v>
      </c>
      <c r="BA260" s="415">
        <v>0</v>
      </c>
      <c r="BB260" s="415">
        <v>0</v>
      </c>
      <c r="BC260" s="415">
        <v>0</v>
      </c>
      <c r="BD260" s="415">
        <v>0</v>
      </c>
      <c r="BE260" s="415">
        <v>0</v>
      </c>
      <c r="BF260" s="415">
        <v>0</v>
      </c>
      <c r="BG260" s="415">
        <v>0</v>
      </c>
      <c r="BH260" s="415">
        <v>0</v>
      </c>
      <c r="BI260" s="415">
        <v>0</v>
      </c>
      <c r="BJ260" s="415">
        <v>0</v>
      </c>
      <c r="BK260" s="415">
        <v>0</v>
      </c>
      <c r="BL260" s="415">
        <v>749655</v>
      </c>
      <c r="BM260" s="415">
        <v>-522233</v>
      </c>
      <c r="BN260" t="s">
        <v>878</v>
      </c>
      <c r="BO260" t="s">
        <v>1069</v>
      </c>
      <c r="BP260" t="s">
        <v>1028</v>
      </c>
      <c r="BQ260" s="84" t="s">
        <v>1029</v>
      </c>
    </row>
    <row r="261" spans="1:69" x14ac:dyDescent="0.25">
      <c r="A261" t="s">
        <v>1026</v>
      </c>
      <c r="B261" s="82" t="s">
        <v>881</v>
      </c>
      <c r="C261" s="85" t="s">
        <v>880</v>
      </c>
      <c r="D261" s="415">
        <v>89961258</v>
      </c>
      <c r="E261" s="415">
        <v>0</v>
      </c>
      <c r="F261" s="415">
        <v>89961258</v>
      </c>
      <c r="G261" s="415">
        <v>0</v>
      </c>
      <c r="H261" s="415">
        <v>0</v>
      </c>
      <c r="I261" s="415">
        <v>0</v>
      </c>
      <c r="J261" s="415">
        <v>-941386</v>
      </c>
      <c r="K261" s="415">
        <v>0</v>
      </c>
      <c r="L261" s="415">
        <v>-941386</v>
      </c>
      <c r="M261" s="415">
        <v>0</v>
      </c>
      <c r="N261" s="415">
        <v>0</v>
      </c>
      <c r="O261" s="415">
        <v>0</v>
      </c>
      <c r="P261" s="415">
        <v>-1791974</v>
      </c>
      <c r="Q261" s="415">
        <v>0</v>
      </c>
      <c r="R261" s="415">
        <v>-1791974</v>
      </c>
      <c r="S261" s="415">
        <v>657549</v>
      </c>
      <c r="T261" s="415">
        <v>0</v>
      </c>
      <c r="U261" s="415">
        <v>657549</v>
      </c>
      <c r="V261" s="415">
        <v>1682926</v>
      </c>
      <c r="W261" s="415">
        <v>0</v>
      </c>
      <c r="X261" s="415">
        <v>1682926</v>
      </c>
      <c r="Y261" s="415">
        <v>-157620</v>
      </c>
      <c r="Z261" s="415">
        <v>0</v>
      </c>
      <c r="AA261" s="415">
        <v>-157620</v>
      </c>
      <c r="AB261" s="415">
        <v>-6692557</v>
      </c>
      <c r="AC261" s="415">
        <v>0</v>
      </c>
      <c r="AD261" s="415">
        <v>-6692557</v>
      </c>
      <c r="AE261" s="415">
        <v>83659582</v>
      </c>
      <c r="AF261" s="415">
        <v>0</v>
      </c>
      <c r="AG261" s="415">
        <v>83659582</v>
      </c>
      <c r="AH261" s="415">
        <v>0</v>
      </c>
      <c r="AI261" s="415">
        <v>0</v>
      </c>
      <c r="AJ261" s="415">
        <v>0</v>
      </c>
      <c r="AK261" s="415">
        <v>0</v>
      </c>
      <c r="AL261" s="415">
        <v>0</v>
      </c>
      <c r="AM261" s="415">
        <v>0</v>
      </c>
      <c r="AN261" s="415">
        <v>0</v>
      </c>
      <c r="AO261" s="415">
        <v>0</v>
      </c>
      <c r="AP261" s="415">
        <v>0</v>
      </c>
      <c r="AQ261" s="415">
        <v>0</v>
      </c>
      <c r="AR261" s="415">
        <v>0</v>
      </c>
      <c r="AS261" s="415">
        <v>0</v>
      </c>
      <c r="AT261" s="415">
        <v>0</v>
      </c>
      <c r="AU261" s="415">
        <v>0</v>
      </c>
      <c r="AV261" s="415">
        <v>0</v>
      </c>
      <c r="AW261" s="415">
        <v>0</v>
      </c>
      <c r="AX261" s="415">
        <v>0</v>
      </c>
      <c r="AY261" s="415">
        <v>0</v>
      </c>
      <c r="AZ261" s="415">
        <v>0</v>
      </c>
      <c r="BA261" s="415">
        <v>0</v>
      </c>
      <c r="BB261" s="415">
        <v>0</v>
      </c>
      <c r="BC261" s="415">
        <v>0</v>
      </c>
      <c r="BD261" s="415">
        <v>0</v>
      </c>
      <c r="BE261" s="415">
        <v>0</v>
      </c>
      <c r="BF261" s="415">
        <v>0</v>
      </c>
      <c r="BG261" s="415">
        <v>0</v>
      </c>
      <c r="BH261" s="415">
        <v>0</v>
      </c>
      <c r="BI261" s="415">
        <v>0</v>
      </c>
      <c r="BJ261" s="415">
        <v>0</v>
      </c>
      <c r="BK261" s="415">
        <v>0</v>
      </c>
      <c r="BL261" s="415">
        <v>6920112.1999999583</v>
      </c>
      <c r="BM261" s="415">
        <v>-2135967.25</v>
      </c>
      <c r="BN261" t="s">
        <v>880</v>
      </c>
      <c r="BO261" t="s">
        <v>1045</v>
      </c>
      <c r="BP261" t="s">
        <v>1060</v>
      </c>
      <c r="BQ261" s="84" t="s">
        <v>1047</v>
      </c>
    </row>
    <row r="262" spans="1:69" x14ac:dyDescent="0.25">
      <c r="A262" t="s">
        <v>1026</v>
      </c>
      <c r="B262" s="82" t="s">
        <v>883</v>
      </c>
      <c r="C262" s="85" t="s">
        <v>882</v>
      </c>
      <c r="D262" s="415">
        <v>83815973</v>
      </c>
      <c r="E262" s="415">
        <v>312747</v>
      </c>
      <c r="F262" s="415">
        <v>84128720</v>
      </c>
      <c r="G262" s="415">
        <v>0</v>
      </c>
      <c r="H262" s="415">
        <v>0</v>
      </c>
      <c r="I262" s="415">
        <v>0</v>
      </c>
      <c r="J262" s="415">
        <v>-527530</v>
      </c>
      <c r="K262" s="415">
        <v>0</v>
      </c>
      <c r="L262" s="415">
        <v>-527530</v>
      </c>
      <c r="M262" s="415">
        <v>0</v>
      </c>
      <c r="N262" s="415">
        <v>0</v>
      </c>
      <c r="O262" s="415">
        <v>0</v>
      </c>
      <c r="P262" s="415">
        <v>-927530</v>
      </c>
      <c r="Q262" s="415">
        <v>0</v>
      </c>
      <c r="R262" s="415">
        <v>-927530</v>
      </c>
      <c r="S262" s="415">
        <v>2639132</v>
      </c>
      <c r="T262" s="415">
        <v>0</v>
      </c>
      <c r="U262" s="415">
        <v>2639132</v>
      </c>
      <c r="V262" s="415">
        <v>0</v>
      </c>
      <c r="W262" s="415">
        <v>0</v>
      </c>
      <c r="X262" s="415">
        <v>0</v>
      </c>
      <c r="Y262" s="415">
        <v>-4249932</v>
      </c>
      <c r="Z262" s="415">
        <v>0</v>
      </c>
      <c r="AA262" s="415">
        <v>-4249932</v>
      </c>
      <c r="AB262" s="415">
        <v>0</v>
      </c>
      <c r="AC262" s="415">
        <v>0</v>
      </c>
      <c r="AD262" s="415">
        <v>0</v>
      </c>
      <c r="AE262" s="415">
        <v>81277643</v>
      </c>
      <c r="AF262" s="415">
        <v>312747</v>
      </c>
      <c r="AG262" s="415">
        <v>81590390</v>
      </c>
      <c r="AH262" s="415">
        <v>312747</v>
      </c>
      <c r="AI262" s="415">
        <v>312747</v>
      </c>
      <c r="AJ262" s="415">
        <v>108901</v>
      </c>
      <c r="AK262" s="415">
        <v>0</v>
      </c>
      <c r="AL262" s="415">
        <v>108901</v>
      </c>
      <c r="AM262" s="415">
        <v>0</v>
      </c>
      <c r="AN262" s="415">
        <v>0</v>
      </c>
      <c r="AO262" s="415">
        <v>0</v>
      </c>
      <c r="AP262" s="415">
        <v>-45417</v>
      </c>
      <c r="AQ262" s="415">
        <v>-45417</v>
      </c>
      <c r="AR262" s="415">
        <v>76347</v>
      </c>
      <c r="AS262" s="415">
        <v>76347</v>
      </c>
      <c r="AT262" s="415">
        <v>190983</v>
      </c>
      <c r="AU262" s="415">
        <v>0</v>
      </c>
      <c r="AV262" s="415">
        <v>0</v>
      </c>
      <c r="AW262" s="415">
        <v>0</v>
      </c>
      <c r="AX262" s="415">
        <v>14917</v>
      </c>
      <c r="AY262" s="415">
        <v>26469</v>
      </c>
      <c r="AZ262" s="415">
        <v>41386</v>
      </c>
      <c r="BA262" s="415">
        <v>82933210</v>
      </c>
      <c r="BB262" s="415">
        <v>82933210</v>
      </c>
      <c r="BC262" s="415">
        <v>88148827</v>
      </c>
      <c r="BD262" s="415">
        <v>88148827</v>
      </c>
      <c r="BE262" s="415">
        <v>0</v>
      </c>
      <c r="BF262" s="415">
        <v>0</v>
      </c>
      <c r="BG262" s="415">
        <v>0</v>
      </c>
      <c r="BH262" s="415">
        <v>0</v>
      </c>
      <c r="BI262" s="415">
        <v>14917</v>
      </c>
      <c r="BJ262" s="415">
        <v>26469</v>
      </c>
      <c r="BK262" s="415">
        <v>41386</v>
      </c>
      <c r="BL262" s="415">
        <v>989710</v>
      </c>
      <c r="BM262" s="415">
        <v>-980774</v>
      </c>
      <c r="BN262" t="s">
        <v>882</v>
      </c>
      <c r="BO262" t="s">
        <v>1054</v>
      </c>
      <c r="BP262" t="s">
        <v>1090</v>
      </c>
      <c r="BQ262" s="84" t="s">
        <v>1054</v>
      </c>
    </row>
    <row r="263" spans="1:69" x14ac:dyDescent="0.25">
      <c r="A263" t="s">
        <v>1037</v>
      </c>
      <c r="B263" s="82" t="s">
        <v>885</v>
      </c>
      <c r="C263" s="85" t="s">
        <v>884</v>
      </c>
      <c r="D263" s="415">
        <v>90611319</v>
      </c>
      <c r="E263" s="415">
        <v>1059176</v>
      </c>
      <c r="F263" s="415">
        <v>91670495</v>
      </c>
      <c r="G263" s="415">
        <v>0</v>
      </c>
      <c r="H263" s="415">
        <v>0</v>
      </c>
      <c r="I263" s="415">
        <v>0</v>
      </c>
      <c r="J263" s="415">
        <v>-2029195</v>
      </c>
      <c r="K263" s="415">
        <v>0</v>
      </c>
      <c r="L263" s="415">
        <v>-2029195</v>
      </c>
      <c r="M263" s="415">
        <v>0</v>
      </c>
      <c r="N263" s="415">
        <v>0</v>
      </c>
      <c r="O263" s="415">
        <v>0</v>
      </c>
      <c r="P263" s="415">
        <v>-629195</v>
      </c>
      <c r="Q263" s="415">
        <v>0</v>
      </c>
      <c r="R263" s="415">
        <v>-629195</v>
      </c>
      <c r="S263" s="415">
        <v>953460</v>
      </c>
      <c r="T263" s="415">
        <v>0</v>
      </c>
      <c r="U263" s="415">
        <v>953460</v>
      </c>
      <c r="V263" s="415">
        <v>0</v>
      </c>
      <c r="W263" s="415">
        <v>0</v>
      </c>
      <c r="X263" s="415">
        <v>0</v>
      </c>
      <c r="Y263" s="415">
        <v>-953460</v>
      </c>
      <c r="Z263" s="415">
        <v>0</v>
      </c>
      <c r="AA263" s="415">
        <v>-953460</v>
      </c>
      <c r="AB263" s="415">
        <v>0</v>
      </c>
      <c r="AC263" s="415">
        <v>0</v>
      </c>
      <c r="AD263" s="415">
        <v>0</v>
      </c>
      <c r="AE263" s="415">
        <v>89982124</v>
      </c>
      <c r="AF263" s="415">
        <v>1059176</v>
      </c>
      <c r="AG263" s="415">
        <v>91041300</v>
      </c>
      <c r="AH263" s="415">
        <v>1059176</v>
      </c>
      <c r="AI263" s="415">
        <v>1059176</v>
      </c>
      <c r="AJ263" s="415">
        <v>0</v>
      </c>
      <c r="AK263" s="415">
        <v>0</v>
      </c>
      <c r="AL263" s="415">
        <v>0</v>
      </c>
      <c r="AM263" s="415">
        <v>0</v>
      </c>
      <c r="AN263" s="415">
        <v>0</v>
      </c>
      <c r="AO263" s="415">
        <v>0</v>
      </c>
      <c r="AP263" s="415">
        <v>0</v>
      </c>
      <c r="AQ263" s="415">
        <v>0</v>
      </c>
      <c r="AR263" s="415">
        <v>389575</v>
      </c>
      <c r="AS263" s="415">
        <v>389575</v>
      </c>
      <c r="AT263" s="415">
        <v>727399</v>
      </c>
      <c r="AU263" s="415">
        <v>0</v>
      </c>
      <c r="AV263" s="415">
        <v>0</v>
      </c>
      <c r="AW263" s="415">
        <v>0</v>
      </c>
      <c r="AX263" s="415">
        <v>0</v>
      </c>
      <c r="AY263" s="415">
        <v>342210</v>
      </c>
      <c r="AZ263" s="415">
        <v>342210</v>
      </c>
      <c r="BA263" s="415">
        <v>0</v>
      </c>
      <c r="BB263" s="415">
        <v>0</v>
      </c>
      <c r="BC263" s="415">
        <v>0</v>
      </c>
      <c r="BD263" s="415">
        <v>0</v>
      </c>
      <c r="BE263" s="415">
        <v>0</v>
      </c>
      <c r="BF263" s="415">
        <v>0</v>
      </c>
      <c r="BG263" s="415">
        <v>0</v>
      </c>
      <c r="BH263" s="415">
        <v>0</v>
      </c>
      <c r="BI263" s="415">
        <v>0</v>
      </c>
      <c r="BJ263" s="415">
        <v>342210</v>
      </c>
      <c r="BK263" s="415">
        <v>342210</v>
      </c>
      <c r="BL263" s="415">
        <v>5053442</v>
      </c>
      <c r="BM263" s="415">
        <v>-1210422</v>
      </c>
      <c r="BN263" t="s">
        <v>884</v>
      </c>
      <c r="BO263" t="s">
        <v>1054</v>
      </c>
      <c r="BP263" t="s">
        <v>1075</v>
      </c>
      <c r="BQ263" s="84" t="s">
        <v>1054</v>
      </c>
    </row>
    <row r="264" spans="1:69" x14ac:dyDescent="0.25">
      <c r="A264" t="s">
        <v>1026</v>
      </c>
      <c r="B264" s="82" t="s">
        <v>887</v>
      </c>
      <c r="C264" s="85" t="s">
        <v>886</v>
      </c>
      <c r="D264" s="415">
        <v>58787880.099999994</v>
      </c>
      <c r="E264" s="415">
        <v>0</v>
      </c>
      <c r="F264" s="415">
        <v>58787880.099999994</v>
      </c>
      <c r="G264" s="415">
        <v>0</v>
      </c>
      <c r="H264" s="415">
        <v>0</v>
      </c>
      <c r="I264" s="415">
        <v>0</v>
      </c>
      <c r="J264" s="415">
        <v>-414891</v>
      </c>
      <c r="K264" s="415">
        <v>0</v>
      </c>
      <c r="L264" s="415">
        <v>-414891</v>
      </c>
      <c r="M264" s="415">
        <v>0</v>
      </c>
      <c r="N264" s="415">
        <v>0</v>
      </c>
      <c r="O264" s="415">
        <v>0</v>
      </c>
      <c r="P264" s="415">
        <v>-866037</v>
      </c>
      <c r="Q264" s="415">
        <v>0</v>
      </c>
      <c r="R264" s="415">
        <v>-866037</v>
      </c>
      <c r="S264" s="415">
        <v>0</v>
      </c>
      <c r="T264" s="415">
        <v>0</v>
      </c>
      <c r="U264" s="415">
        <v>0</v>
      </c>
      <c r="V264" s="415">
        <v>0</v>
      </c>
      <c r="W264" s="415">
        <v>0</v>
      </c>
      <c r="X264" s="415">
        <v>0</v>
      </c>
      <c r="Y264" s="415">
        <v>666000</v>
      </c>
      <c r="Z264" s="415">
        <v>0</v>
      </c>
      <c r="AA264" s="415">
        <v>666000</v>
      </c>
      <c r="AB264" s="415">
        <v>-434000</v>
      </c>
      <c r="AC264" s="415">
        <v>0</v>
      </c>
      <c r="AD264" s="415">
        <v>-434000</v>
      </c>
      <c r="AE264" s="415">
        <v>58153843.099999994</v>
      </c>
      <c r="AF264" s="415">
        <v>0</v>
      </c>
      <c r="AG264" s="415">
        <v>58153843.099999994</v>
      </c>
      <c r="AH264" s="415">
        <v>0</v>
      </c>
      <c r="AI264" s="415">
        <v>0</v>
      </c>
      <c r="AJ264" s="415">
        <v>-30826</v>
      </c>
      <c r="AK264" s="415">
        <v>0</v>
      </c>
      <c r="AL264" s="415">
        <v>-30826</v>
      </c>
      <c r="AM264" s="415">
        <v>0</v>
      </c>
      <c r="AN264" s="415">
        <v>0</v>
      </c>
      <c r="AO264" s="415">
        <v>0</v>
      </c>
      <c r="AP264" s="415">
        <v>0</v>
      </c>
      <c r="AQ264" s="415">
        <v>0</v>
      </c>
      <c r="AR264" s="415">
        <v>0</v>
      </c>
      <c r="AS264" s="415">
        <v>0</v>
      </c>
      <c r="AT264" s="415">
        <v>0</v>
      </c>
      <c r="AU264" s="415">
        <v>0</v>
      </c>
      <c r="AV264" s="415">
        <v>0</v>
      </c>
      <c r="AW264" s="415">
        <v>0</v>
      </c>
      <c r="AX264" s="415">
        <v>0</v>
      </c>
      <c r="AY264" s="415">
        <v>0</v>
      </c>
      <c r="AZ264" s="415">
        <v>0</v>
      </c>
      <c r="BA264" s="415">
        <v>0</v>
      </c>
      <c r="BB264" s="415">
        <v>0</v>
      </c>
      <c r="BC264" s="415">
        <v>0</v>
      </c>
      <c r="BD264" s="415">
        <v>0</v>
      </c>
      <c r="BE264" s="415">
        <v>0</v>
      </c>
      <c r="BF264" s="415">
        <v>0</v>
      </c>
      <c r="BG264" s="415">
        <v>0</v>
      </c>
      <c r="BH264" s="415">
        <v>0</v>
      </c>
      <c r="BI264" s="415">
        <v>0</v>
      </c>
      <c r="BJ264" s="415">
        <v>0</v>
      </c>
      <c r="BK264" s="415">
        <v>0</v>
      </c>
      <c r="BL264" s="415">
        <v>2705229</v>
      </c>
      <c r="BM264" s="415">
        <v>-565322</v>
      </c>
      <c r="BN264" t="s">
        <v>886</v>
      </c>
      <c r="BO264" t="s">
        <v>1094</v>
      </c>
      <c r="BP264" t="s">
        <v>1028</v>
      </c>
      <c r="BQ264" s="84" t="s">
        <v>1029</v>
      </c>
    </row>
    <row r="265" spans="1:69" x14ac:dyDescent="0.25">
      <c r="A265" t="s">
        <v>1026</v>
      </c>
      <c r="B265" s="82" t="s">
        <v>889</v>
      </c>
      <c r="C265" s="85" t="s">
        <v>888</v>
      </c>
      <c r="D265" s="415">
        <v>29348623.939999998</v>
      </c>
      <c r="E265" s="415">
        <v>0</v>
      </c>
      <c r="F265" s="415">
        <v>29348623.939999998</v>
      </c>
      <c r="G265" s="415">
        <v>0</v>
      </c>
      <c r="H265" s="415">
        <v>0</v>
      </c>
      <c r="I265" s="415">
        <v>0</v>
      </c>
      <c r="J265" s="415">
        <v>-60580</v>
      </c>
      <c r="K265" s="415">
        <v>0</v>
      </c>
      <c r="L265" s="415">
        <v>-60580</v>
      </c>
      <c r="M265" s="415">
        <v>-583968</v>
      </c>
      <c r="N265" s="415">
        <v>0</v>
      </c>
      <c r="O265" s="415">
        <v>-583968</v>
      </c>
      <c r="P265" s="415">
        <v>-262276</v>
      </c>
      <c r="Q265" s="415">
        <v>0</v>
      </c>
      <c r="R265" s="415">
        <v>-262276</v>
      </c>
      <c r="S265" s="415">
        <v>156059</v>
      </c>
      <c r="T265" s="415">
        <v>0</v>
      </c>
      <c r="U265" s="415">
        <v>156059</v>
      </c>
      <c r="V265" s="415">
        <v>538179</v>
      </c>
      <c r="W265" s="415">
        <v>0</v>
      </c>
      <c r="X265" s="415">
        <v>538179</v>
      </c>
      <c r="Y265" s="415">
        <v>96255</v>
      </c>
      <c r="Z265" s="415">
        <v>0</v>
      </c>
      <c r="AA265" s="415">
        <v>96255</v>
      </c>
      <c r="AB265" s="415">
        <v>-48624</v>
      </c>
      <c r="AC265" s="415">
        <v>0</v>
      </c>
      <c r="AD265" s="415">
        <v>-48624</v>
      </c>
      <c r="AE265" s="415">
        <v>29244248.939999998</v>
      </c>
      <c r="AF265" s="415">
        <v>0</v>
      </c>
      <c r="AG265" s="415">
        <v>29244248.939999998</v>
      </c>
      <c r="AH265" s="415">
        <v>0</v>
      </c>
      <c r="AI265" s="415">
        <v>0</v>
      </c>
      <c r="AJ265" s="415">
        <v>251468</v>
      </c>
      <c r="AK265" s="415">
        <v>0</v>
      </c>
      <c r="AL265" s="415">
        <v>251468</v>
      </c>
      <c r="AM265" s="415">
        <v>0</v>
      </c>
      <c r="AN265" s="415">
        <v>0</v>
      </c>
      <c r="AO265" s="415">
        <v>0</v>
      </c>
      <c r="AP265" s="415">
        <v>0</v>
      </c>
      <c r="AQ265" s="415">
        <v>0</v>
      </c>
      <c r="AR265" s="415">
        <v>0</v>
      </c>
      <c r="AS265" s="415">
        <v>0</v>
      </c>
      <c r="AT265" s="415">
        <v>0</v>
      </c>
      <c r="AU265" s="415">
        <v>0</v>
      </c>
      <c r="AV265" s="415">
        <v>0</v>
      </c>
      <c r="AW265" s="415">
        <v>0</v>
      </c>
      <c r="AX265" s="415">
        <v>0</v>
      </c>
      <c r="AY265" s="415">
        <v>0</v>
      </c>
      <c r="AZ265" s="415">
        <v>0</v>
      </c>
      <c r="BA265" s="415">
        <v>0</v>
      </c>
      <c r="BB265" s="415">
        <v>0</v>
      </c>
      <c r="BC265" s="415">
        <v>0</v>
      </c>
      <c r="BD265" s="415">
        <v>0</v>
      </c>
      <c r="BE265" s="415">
        <v>0</v>
      </c>
      <c r="BF265" s="415">
        <v>0</v>
      </c>
      <c r="BG265" s="415">
        <v>0</v>
      </c>
      <c r="BH265" s="415">
        <v>0</v>
      </c>
      <c r="BI265" s="415">
        <v>0</v>
      </c>
      <c r="BJ265" s="415">
        <v>0</v>
      </c>
      <c r="BK265" s="415">
        <v>0</v>
      </c>
      <c r="BL265" s="415">
        <v>547127</v>
      </c>
      <c r="BM265" s="415">
        <v>-347692</v>
      </c>
      <c r="BN265" t="s">
        <v>888</v>
      </c>
      <c r="BO265" t="s">
        <v>1076</v>
      </c>
      <c r="BP265" t="s">
        <v>1028</v>
      </c>
      <c r="BQ265" s="84" t="s">
        <v>1029</v>
      </c>
    </row>
    <row r="266" spans="1:69" x14ac:dyDescent="0.25">
      <c r="A266" t="s">
        <v>1026</v>
      </c>
      <c r="B266" s="82" t="s">
        <v>891</v>
      </c>
      <c r="C266" s="85" t="s">
        <v>890</v>
      </c>
      <c r="D266" s="415">
        <v>92577580</v>
      </c>
      <c r="E266" s="415">
        <v>897293</v>
      </c>
      <c r="F266" s="415">
        <v>93474873</v>
      </c>
      <c r="G266" s="415">
        <v>0</v>
      </c>
      <c r="H266" s="415">
        <v>0</v>
      </c>
      <c r="I266" s="415">
        <v>0</v>
      </c>
      <c r="J266" s="415">
        <v>-1189433.33</v>
      </c>
      <c r="K266" s="415">
        <v>0</v>
      </c>
      <c r="L266" s="415">
        <v>-1189433.33</v>
      </c>
      <c r="M266" s="415">
        <v>0</v>
      </c>
      <c r="N266" s="415">
        <v>0</v>
      </c>
      <c r="O266" s="415">
        <v>0</v>
      </c>
      <c r="P266" s="415">
        <v>-1378595</v>
      </c>
      <c r="Q266" s="415">
        <v>0</v>
      </c>
      <c r="R266" s="415">
        <v>-1378595</v>
      </c>
      <c r="S266" s="415">
        <v>585096</v>
      </c>
      <c r="T266" s="415">
        <v>0</v>
      </c>
      <c r="U266" s="415">
        <v>585096</v>
      </c>
      <c r="V266" s="415">
        <v>1371685</v>
      </c>
      <c r="W266" s="415">
        <v>0</v>
      </c>
      <c r="X266" s="415">
        <v>1371685</v>
      </c>
      <c r="Y266" s="415">
        <v>-601298</v>
      </c>
      <c r="Z266" s="415">
        <v>0</v>
      </c>
      <c r="AA266" s="415">
        <v>-601298</v>
      </c>
      <c r="AB266" s="415">
        <v>-3826622</v>
      </c>
      <c r="AC266" s="415">
        <v>0</v>
      </c>
      <c r="AD266" s="415">
        <v>-3826622</v>
      </c>
      <c r="AE266" s="415">
        <v>88727846</v>
      </c>
      <c r="AF266" s="415">
        <v>897293</v>
      </c>
      <c r="AG266" s="415">
        <v>89625139</v>
      </c>
      <c r="AH266" s="415">
        <v>897293</v>
      </c>
      <c r="AI266" s="415">
        <v>897293</v>
      </c>
      <c r="AJ266" s="415">
        <v>0</v>
      </c>
      <c r="AK266" s="415">
        <v>0</v>
      </c>
      <c r="AL266" s="415">
        <v>0</v>
      </c>
      <c r="AM266" s="415">
        <v>0</v>
      </c>
      <c r="AN266" s="415">
        <v>0</v>
      </c>
      <c r="AO266" s="415">
        <v>0</v>
      </c>
      <c r="AP266" s="415">
        <v>2118</v>
      </c>
      <c r="AQ266" s="415">
        <v>2118</v>
      </c>
      <c r="AR266" s="415">
        <v>142006</v>
      </c>
      <c r="AS266" s="415">
        <v>142006</v>
      </c>
      <c r="AT266" s="415">
        <v>757405</v>
      </c>
      <c r="AU266" s="415">
        <v>0</v>
      </c>
      <c r="AV266" s="415">
        <v>0</v>
      </c>
      <c r="AW266" s="415">
        <v>0</v>
      </c>
      <c r="AX266" s="415">
        <v>0</v>
      </c>
      <c r="AY266" s="415">
        <v>0</v>
      </c>
      <c r="AZ266" s="415">
        <v>0</v>
      </c>
      <c r="BA266" s="415">
        <v>0</v>
      </c>
      <c r="BB266" s="415">
        <v>0</v>
      </c>
      <c r="BC266" s="415">
        <v>0</v>
      </c>
      <c r="BD266" s="415">
        <v>0</v>
      </c>
      <c r="BE266" s="415">
        <v>0</v>
      </c>
      <c r="BF266" s="415">
        <v>0</v>
      </c>
      <c r="BG266" s="415">
        <v>0</v>
      </c>
      <c r="BH266" s="415">
        <v>0</v>
      </c>
      <c r="BI266" s="415">
        <v>0</v>
      </c>
      <c r="BJ266" s="415">
        <v>0</v>
      </c>
      <c r="BK266" s="415">
        <v>0</v>
      </c>
      <c r="BL266" s="415">
        <v>5399183</v>
      </c>
      <c r="BM266" s="415">
        <v>-456528</v>
      </c>
      <c r="BN266" t="s">
        <v>890</v>
      </c>
      <c r="BO266" t="s">
        <v>1045</v>
      </c>
      <c r="BP266" t="s">
        <v>1089</v>
      </c>
      <c r="BQ266" s="84" t="s">
        <v>1047</v>
      </c>
    </row>
    <row r="267" spans="1:69" x14ac:dyDescent="0.25">
      <c r="A267" t="s">
        <v>1037</v>
      </c>
      <c r="B267" s="82" t="s">
        <v>893</v>
      </c>
      <c r="C267" s="85" t="s">
        <v>892</v>
      </c>
      <c r="D267" s="415">
        <v>37316959</v>
      </c>
      <c r="E267" s="415">
        <v>0</v>
      </c>
      <c r="F267" s="415">
        <v>37316959</v>
      </c>
      <c r="G267" s="415">
        <v>0</v>
      </c>
      <c r="H267" s="415">
        <v>0</v>
      </c>
      <c r="I267" s="415">
        <v>0</v>
      </c>
      <c r="J267" s="415">
        <v>-699605</v>
      </c>
      <c r="K267" s="415">
        <v>0</v>
      </c>
      <c r="L267" s="415">
        <v>-699605</v>
      </c>
      <c r="M267" s="415">
        <v>0</v>
      </c>
      <c r="N267" s="415">
        <v>0</v>
      </c>
      <c r="O267" s="415">
        <v>0</v>
      </c>
      <c r="P267" s="415">
        <v>-953739</v>
      </c>
      <c r="Q267" s="415">
        <v>0</v>
      </c>
      <c r="R267" s="415">
        <v>-953739</v>
      </c>
      <c r="S267" s="415">
        <v>200574</v>
      </c>
      <c r="T267" s="415">
        <v>0</v>
      </c>
      <c r="U267" s="415">
        <v>200574</v>
      </c>
      <c r="V267" s="415">
        <v>312119</v>
      </c>
      <c r="W267" s="415">
        <v>0</v>
      </c>
      <c r="X267" s="415">
        <v>312119</v>
      </c>
      <c r="Y267" s="415">
        <v>-420764</v>
      </c>
      <c r="Z267" s="415">
        <v>0</v>
      </c>
      <c r="AA267" s="415">
        <v>-420764</v>
      </c>
      <c r="AB267" s="415">
        <v>231151</v>
      </c>
      <c r="AC267" s="415">
        <v>0</v>
      </c>
      <c r="AD267" s="415">
        <v>231151</v>
      </c>
      <c r="AE267" s="415">
        <v>36686300</v>
      </c>
      <c r="AF267" s="415">
        <v>0</v>
      </c>
      <c r="AG267" s="415">
        <v>36686300</v>
      </c>
      <c r="AH267" s="415">
        <v>0</v>
      </c>
      <c r="AI267" s="415">
        <v>0</v>
      </c>
      <c r="AJ267" s="415">
        <v>0</v>
      </c>
      <c r="AK267" s="415">
        <v>0</v>
      </c>
      <c r="AL267" s="415">
        <v>0</v>
      </c>
      <c r="AM267" s="415">
        <v>0</v>
      </c>
      <c r="AN267" s="415">
        <v>0</v>
      </c>
      <c r="AO267" s="415">
        <v>0</v>
      </c>
      <c r="AP267" s="415">
        <v>0</v>
      </c>
      <c r="AQ267" s="415">
        <v>0</v>
      </c>
      <c r="AR267" s="415">
        <v>0</v>
      </c>
      <c r="AS267" s="415">
        <v>0</v>
      </c>
      <c r="AT267" s="415">
        <v>0</v>
      </c>
      <c r="AU267" s="415">
        <v>0</v>
      </c>
      <c r="AV267" s="415">
        <v>0</v>
      </c>
      <c r="AW267" s="415">
        <v>0</v>
      </c>
      <c r="AX267" s="415">
        <v>0</v>
      </c>
      <c r="AY267" s="415">
        <v>0</v>
      </c>
      <c r="AZ267" s="415">
        <v>0</v>
      </c>
      <c r="BA267" s="415">
        <v>0</v>
      </c>
      <c r="BB267" s="415">
        <v>0</v>
      </c>
      <c r="BC267" s="415">
        <v>0</v>
      </c>
      <c r="BD267" s="415">
        <v>0</v>
      </c>
      <c r="BE267" s="415">
        <v>0</v>
      </c>
      <c r="BF267" s="415">
        <v>0</v>
      </c>
      <c r="BG267" s="415">
        <v>0</v>
      </c>
      <c r="BH267" s="415">
        <v>0</v>
      </c>
      <c r="BI267" s="415">
        <v>0</v>
      </c>
      <c r="BJ267" s="415">
        <v>0</v>
      </c>
      <c r="BK267" s="415">
        <v>0</v>
      </c>
      <c r="BL267" s="415">
        <v>1350151</v>
      </c>
      <c r="BM267" s="415">
        <v>-764042</v>
      </c>
      <c r="BN267" t="s">
        <v>892</v>
      </c>
      <c r="BO267" t="s">
        <v>1088</v>
      </c>
      <c r="BP267" t="s">
        <v>1028</v>
      </c>
      <c r="BQ267" s="84" t="s">
        <v>1029</v>
      </c>
    </row>
    <row r="268" spans="1:69" x14ac:dyDescent="0.25">
      <c r="A268" t="s">
        <v>1026</v>
      </c>
      <c r="B268" s="82" t="s">
        <v>895</v>
      </c>
      <c r="C268" s="85" t="s">
        <v>894</v>
      </c>
      <c r="D268" s="415">
        <v>55406114</v>
      </c>
      <c r="E268" s="415">
        <v>0</v>
      </c>
      <c r="F268" s="415">
        <v>55406114</v>
      </c>
      <c r="G268" s="415">
        <v>0</v>
      </c>
      <c r="H268" s="415">
        <v>0</v>
      </c>
      <c r="I268" s="415">
        <v>0</v>
      </c>
      <c r="J268" s="415">
        <v>-467887.97</v>
      </c>
      <c r="K268" s="415">
        <v>0</v>
      </c>
      <c r="L268" s="415">
        <v>-467887.97</v>
      </c>
      <c r="M268" s="415">
        <v>-115089.22</v>
      </c>
      <c r="N268" s="415">
        <v>0</v>
      </c>
      <c r="O268" s="415">
        <v>-115089.22</v>
      </c>
      <c r="P268" s="415">
        <v>-156452</v>
      </c>
      <c r="Q268" s="415">
        <v>0</v>
      </c>
      <c r="R268" s="415">
        <v>-156452</v>
      </c>
      <c r="S268" s="415">
        <v>0</v>
      </c>
      <c r="T268" s="415">
        <v>0</v>
      </c>
      <c r="U268" s="415">
        <v>0</v>
      </c>
      <c r="V268" s="415">
        <v>818467</v>
      </c>
      <c r="W268" s="415">
        <v>0</v>
      </c>
      <c r="X268" s="415">
        <v>818467</v>
      </c>
      <c r="Y268" s="415">
        <v>0</v>
      </c>
      <c r="Z268" s="415">
        <v>0</v>
      </c>
      <c r="AA268" s="415">
        <v>0</v>
      </c>
      <c r="AB268" s="415">
        <v>520212</v>
      </c>
      <c r="AC268" s="415">
        <v>0</v>
      </c>
      <c r="AD268" s="415">
        <v>520212</v>
      </c>
      <c r="AE268" s="415">
        <v>56473251.780000001</v>
      </c>
      <c r="AF268" s="415">
        <v>0</v>
      </c>
      <c r="AG268" s="415">
        <v>56473251.780000001</v>
      </c>
      <c r="AH268" s="415">
        <v>0</v>
      </c>
      <c r="AI268" s="415">
        <v>0</v>
      </c>
      <c r="AJ268" s="415">
        <v>0</v>
      </c>
      <c r="AK268" s="415">
        <v>0</v>
      </c>
      <c r="AL268" s="415">
        <v>0</v>
      </c>
      <c r="AM268" s="415">
        <v>0</v>
      </c>
      <c r="AN268" s="415">
        <v>0</v>
      </c>
      <c r="AO268" s="415">
        <v>0</v>
      </c>
      <c r="AP268" s="415">
        <v>0</v>
      </c>
      <c r="AQ268" s="415">
        <v>0</v>
      </c>
      <c r="AR268" s="415">
        <v>0</v>
      </c>
      <c r="AS268" s="415">
        <v>0</v>
      </c>
      <c r="AT268" s="415">
        <v>0</v>
      </c>
      <c r="AU268" s="415">
        <v>0</v>
      </c>
      <c r="AV268" s="415">
        <v>0</v>
      </c>
      <c r="AW268" s="415">
        <v>0</v>
      </c>
      <c r="AX268" s="415">
        <v>0</v>
      </c>
      <c r="AY268" s="415">
        <v>0</v>
      </c>
      <c r="AZ268" s="415">
        <v>0</v>
      </c>
      <c r="BA268" s="415">
        <v>0</v>
      </c>
      <c r="BB268" s="415">
        <v>0</v>
      </c>
      <c r="BC268" s="415">
        <v>0</v>
      </c>
      <c r="BD268" s="415">
        <v>0</v>
      </c>
      <c r="BE268" s="415">
        <v>0</v>
      </c>
      <c r="BF268" s="415">
        <v>0</v>
      </c>
      <c r="BG268" s="415">
        <v>0</v>
      </c>
      <c r="BH268" s="415">
        <v>0</v>
      </c>
      <c r="BI268" s="415">
        <v>0</v>
      </c>
      <c r="BJ268" s="415">
        <v>0</v>
      </c>
      <c r="BK268" s="415">
        <v>0</v>
      </c>
      <c r="BL268" s="415">
        <v>837075.28</v>
      </c>
      <c r="BM268" s="415">
        <v>-157351.62</v>
      </c>
      <c r="BN268" t="s">
        <v>894</v>
      </c>
      <c r="BO268" t="s">
        <v>1042</v>
      </c>
      <c r="BP268" t="s">
        <v>1043</v>
      </c>
      <c r="BQ268" s="84" t="s">
        <v>1044</v>
      </c>
    </row>
    <row r="269" spans="1:69" x14ac:dyDescent="0.25">
      <c r="A269" t="s">
        <v>1026</v>
      </c>
      <c r="B269" s="82" t="s">
        <v>897</v>
      </c>
      <c r="C269" s="85" t="s">
        <v>896</v>
      </c>
      <c r="D269" s="415">
        <v>49561728</v>
      </c>
      <c r="E269" s="415">
        <v>0</v>
      </c>
      <c r="F269" s="415">
        <v>49561728</v>
      </c>
      <c r="G269" s="415">
        <v>0</v>
      </c>
      <c r="H269" s="415">
        <v>0</v>
      </c>
      <c r="I269" s="415">
        <v>0</v>
      </c>
      <c r="J269" s="415">
        <v>-40648</v>
      </c>
      <c r="K269" s="415">
        <v>0</v>
      </c>
      <c r="L269" s="415">
        <v>-40648</v>
      </c>
      <c r="M269" s="415">
        <v>0</v>
      </c>
      <c r="N269" s="415">
        <v>0</v>
      </c>
      <c r="O269" s="415">
        <v>0</v>
      </c>
      <c r="P269" s="415">
        <v>-386826</v>
      </c>
      <c r="Q269" s="415">
        <v>0</v>
      </c>
      <c r="R269" s="415">
        <v>-386826</v>
      </c>
      <c r="S269" s="415">
        <v>3770095</v>
      </c>
      <c r="T269" s="415">
        <v>0</v>
      </c>
      <c r="U269" s="415">
        <v>3770095</v>
      </c>
      <c r="V269" s="415">
        <v>0</v>
      </c>
      <c r="W269" s="415">
        <v>0</v>
      </c>
      <c r="X269" s="415">
        <v>0</v>
      </c>
      <c r="Y269" s="415">
        <v>-1804225</v>
      </c>
      <c r="Z269" s="415">
        <v>0</v>
      </c>
      <c r="AA269" s="415">
        <v>-1804225</v>
      </c>
      <c r="AB269" s="415">
        <v>-2134942</v>
      </c>
      <c r="AC269" s="415">
        <v>0</v>
      </c>
      <c r="AD269" s="415">
        <v>-2134942</v>
      </c>
      <c r="AE269" s="415">
        <v>49005830</v>
      </c>
      <c r="AF269" s="415">
        <v>0</v>
      </c>
      <c r="AG269" s="415">
        <v>49005830</v>
      </c>
      <c r="AH269" s="415">
        <v>0</v>
      </c>
      <c r="AI269" s="415">
        <v>0</v>
      </c>
      <c r="AJ269" s="415">
        <v>1285910</v>
      </c>
      <c r="AK269" s="415">
        <v>0</v>
      </c>
      <c r="AL269" s="415">
        <v>1285910</v>
      </c>
      <c r="AM269" s="415">
        <v>0</v>
      </c>
      <c r="AN269" s="415">
        <v>0</v>
      </c>
      <c r="AO269" s="415">
        <v>0</v>
      </c>
      <c r="AP269" s="415">
        <v>0</v>
      </c>
      <c r="AQ269" s="415">
        <v>0</v>
      </c>
      <c r="AR269" s="415">
        <v>0</v>
      </c>
      <c r="AS269" s="415">
        <v>0</v>
      </c>
      <c r="AT269" s="415">
        <v>0</v>
      </c>
      <c r="AU269" s="415">
        <v>0</v>
      </c>
      <c r="AV269" s="415">
        <v>0</v>
      </c>
      <c r="AW269" s="415">
        <v>0</v>
      </c>
      <c r="AX269" s="415">
        <v>0</v>
      </c>
      <c r="AY269" s="415">
        <v>0</v>
      </c>
      <c r="AZ269" s="415">
        <v>0</v>
      </c>
      <c r="BA269" s="415">
        <v>0</v>
      </c>
      <c r="BB269" s="415">
        <v>0</v>
      </c>
      <c r="BC269" s="415">
        <v>0</v>
      </c>
      <c r="BD269" s="415">
        <v>0</v>
      </c>
      <c r="BE269" s="415">
        <v>0</v>
      </c>
      <c r="BF269" s="415">
        <v>0</v>
      </c>
      <c r="BG269" s="415">
        <v>0</v>
      </c>
      <c r="BH269" s="415">
        <v>0</v>
      </c>
      <c r="BI269" s="415">
        <v>0</v>
      </c>
      <c r="BJ269" s="415">
        <v>0</v>
      </c>
      <c r="BK269" s="415">
        <v>0</v>
      </c>
      <c r="BL269" s="415">
        <v>2640515</v>
      </c>
      <c r="BM269" s="415">
        <v>-472353</v>
      </c>
      <c r="BN269" t="s">
        <v>896</v>
      </c>
      <c r="BO269" t="s">
        <v>1035</v>
      </c>
      <c r="BP269" t="s">
        <v>1036</v>
      </c>
      <c r="BQ269" s="84" t="s">
        <v>1029</v>
      </c>
    </row>
    <row r="270" spans="1:69" x14ac:dyDescent="0.25">
      <c r="A270" t="s">
        <v>1026</v>
      </c>
      <c r="B270" s="82" t="s">
        <v>899</v>
      </c>
      <c r="C270" s="85" t="s">
        <v>898</v>
      </c>
      <c r="D270" s="415">
        <v>112661823</v>
      </c>
      <c r="E270" s="415">
        <v>0</v>
      </c>
      <c r="F270" s="415">
        <v>112661823</v>
      </c>
      <c r="G270" s="415">
        <v>0</v>
      </c>
      <c r="H270" s="415">
        <v>0</v>
      </c>
      <c r="I270" s="415">
        <v>0</v>
      </c>
      <c r="J270" s="415">
        <v>-924012</v>
      </c>
      <c r="K270" s="415">
        <v>0</v>
      </c>
      <c r="L270" s="415">
        <v>-924012</v>
      </c>
      <c r="M270" s="415">
        <v>0</v>
      </c>
      <c r="N270" s="415">
        <v>0</v>
      </c>
      <c r="O270" s="415">
        <v>0</v>
      </c>
      <c r="P270" s="415">
        <v>-1860963</v>
      </c>
      <c r="Q270" s="415">
        <v>0</v>
      </c>
      <c r="R270" s="415">
        <v>-1860963</v>
      </c>
      <c r="S270" s="415">
        <v>365425</v>
      </c>
      <c r="T270" s="415">
        <v>0</v>
      </c>
      <c r="U270" s="415">
        <v>365425</v>
      </c>
      <c r="V270" s="415">
        <v>932819</v>
      </c>
      <c r="W270" s="415">
        <v>0</v>
      </c>
      <c r="X270" s="415">
        <v>932819</v>
      </c>
      <c r="Y270" s="415">
        <v>1527229</v>
      </c>
      <c r="Z270" s="415">
        <v>0</v>
      </c>
      <c r="AA270" s="415">
        <v>1527229</v>
      </c>
      <c r="AB270" s="415">
        <v>-3848457</v>
      </c>
      <c r="AC270" s="415">
        <v>0</v>
      </c>
      <c r="AD270" s="415">
        <v>-3848457</v>
      </c>
      <c r="AE270" s="415">
        <v>109777876</v>
      </c>
      <c r="AF270" s="415">
        <v>0</v>
      </c>
      <c r="AG270" s="415">
        <v>109777876</v>
      </c>
      <c r="AH270" s="415">
        <v>0</v>
      </c>
      <c r="AI270" s="415">
        <v>0</v>
      </c>
      <c r="AJ270" s="415">
        <v>354722</v>
      </c>
      <c r="AK270" s="415">
        <v>0</v>
      </c>
      <c r="AL270" s="415">
        <v>354722</v>
      </c>
      <c r="AM270" s="415">
        <v>0</v>
      </c>
      <c r="AN270" s="415">
        <v>0</v>
      </c>
      <c r="AO270" s="415">
        <v>0</v>
      </c>
      <c r="AP270" s="415">
        <v>0</v>
      </c>
      <c r="AQ270" s="415">
        <v>0</v>
      </c>
      <c r="AR270" s="415">
        <v>0</v>
      </c>
      <c r="AS270" s="415">
        <v>0</v>
      </c>
      <c r="AT270" s="415">
        <v>0</v>
      </c>
      <c r="AU270" s="415">
        <v>0</v>
      </c>
      <c r="AV270" s="415">
        <v>0</v>
      </c>
      <c r="AW270" s="415">
        <v>0</v>
      </c>
      <c r="AX270" s="415">
        <v>0</v>
      </c>
      <c r="AY270" s="415">
        <v>0</v>
      </c>
      <c r="AZ270" s="415">
        <v>0</v>
      </c>
      <c r="BA270" s="415">
        <v>0</v>
      </c>
      <c r="BB270" s="415">
        <v>0</v>
      </c>
      <c r="BC270" s="415">
        <v>0</v>
      </c>
      <c r="BD270" s="415">
        <v>0</v>
      </c>
      <c r="BE270" s="415">
        <v>0</v>
      </c>
      <c r="BF270" s="415">
        <v>0</v>
      </c>
      <c r="BG270" s="415">
        <v>0</v>
      </c>
      <c r="BH270" s="415">
        <v>0</v>
      </c>
      <c r="BI270" s="415">
        <v>0</v>
      </c>
      <c r="BJ270" s="415">
        <v>0</v>
      </c>
      <c r="BK270" s="415">
        <v>0</v>
      </c>
      <c r="BL270" s="415">
        <v>4108767</v>
      </c>
      <c r="BM270" s="415">
        <v>-828407</v>
      </c>
      <c r="BN270" t="s">
        <v>898</v>
      </c>
      <c r="BO270" t="s">
        <v>1054</v>
      </c>
      <c r="BP270" t="s">
        <v>1099</v>
      </c>
      <c r="BQ270" s="84" t="s">
        <v>1054</v>
      </c>
    </row>
    <row r="271" spans="1:69" x14ac:dyDescent="0.25">
      <c r="A271" t="s">
        <v>1026</v>
      </c>
      <c r="B271" s="82" t="s">
        <v>901</v>
      </c>
      <c r="C271" s="85" t="s">
        <v>900</v>
      </c>
      <c r="D271" s="415">
        <v>56957167</v>
      </c>
      <c r="E271" s="415">
        <v>0</v>
      </c>
      <c r="F271" s="415">
        <v>56957167</v>
      </c>
      <c r="G271" s="415">
        <v>0</v>
      </c>
      <c r="H271" s="415">
        <v>0</v>
      </c>
      <c r="I271" s="415">
        <v>0</v>
      </c>
      <c r="J271" s="415">
        <v>-2061649</v>
      </c>
      <c r="K271" s="415">
        <v>0</v>
      </c>
      <c r="L271" s="415">
        <v>-2061649</v>
      </c>
      <c r="M271" s="415">
        <v>0</v>
      </c>
      <c r="N271" s="415">
        <v>0</v>
      </c>
      <c r="O271" s="415">
        <v>0</v>
      </c>
      <c r="P271" s="415">
        <v>-1094668</v>
      </c>
      <c r="Q271" s="415">
        <v>0</v>
      </c>
      <c r="R271" s="415">
        <v>-1094668</v>
      </c>
      <c r="S271" s="415">
        <v>43221</v>
      </c>
      <c r="T271" s="415">
        <v>0</v>
      </c>
      <c r="U271" s="415">
        <v>43221</v>
      </c>
      <c r="V271" s="415">
        <v>495725</v>
      </c>
      <c r="W271" s="415">
        <v>0</v>
      </c>
      <c r="X271" s="415">
        <v>495725</v>
      </c>
      <c r="Y271" s="415">
        <v>-384094</v>
      </c>
      <c r="Z271" s="415">
        <v>0</v>
      </c>
      <c r="AA271" s="415">
        <v>-384094</v>
      </c>
      <c r="AB271" s="415">
        <v>-3483086</v>
      </c>
      <c r="AC271" s="415">
        <v>0</v>
      </c>
      <c r="AD271" s="415">
        <v>-3483086</v>
      </c>
      <c r="AE271" s="415">
        <v>52534265</v>
      </c>
      <c r="AF271" s="415">
        <v>0</v>
      </c>
      <c r="AG271" s="415">
        <v>52534265</v>
      </c>
      <c r="AH271" s="415">
        <v>0</v>
      </c>
      <c r="AI271" s="415">
        <v>0</v>
      </c>
      <c r="AJ271" s="415">
        <v>0</v>
      </c>
      <c r="AK271" s="415">
        <v>0</v>
      </c>
      <c r="AL271" s="415">
        <v>0</v>
      </c>
      <c r="AM271" s="415">
        <v>0</v>
      </c>
      <c r="AN271" s="415">
        <v>0</v>
      </c>
      <c r="AO271" s="415">
        <v>0</v>
      </c>
      <c r="AP271" s="415">
        <v>0</v>
      </c>
      <c r="AQ271" s="415">
        <v>0</v>
      </c>
      <c r="AR271" s="415">
        <v>0</v>
      </c>
      <c r="AS271" s="415">
        <v>0</v>
      </c>
      <c r="AT271" s="415">
        <v>0</v>
      </c>
      <c r="AU271" s="415">
        <v>0</v>
      </c>
      <c r="AV271" s="415">
        <v>0</v>
      </c>
      <c r="AW271" s="415">
        <v>0</v>
      </c>
      <c r="AX271" s="415">
        <v>0</v>
      </c>
      <c r="AY271" s="415">
        <v>0</v>
      </c>
      <c r="AZ271" s="415">
        <v>0</v>
      </c>
      <c r="BA271" s="415">
        <v>0</v>
      </c>
      <c r="BB271" s="415">
        <v>0</v>
      </c>
      <c r="BC271" s="415">
        <v>0</v>
      </c>
      <c r="BD271" s="415">
        <v>0</v>
      </c>
      <c r="BE271" s="415">
        <v>0</v>
      </c>
      <c r="BF271" s="415">
        <v>0</v>
      </c>
      <c r="BG271" s="415">
        <v>0</v>
      </c>
      <c r="BH271" s="415">
        <v>0</v>
      </c>
      <c r="BI271" s="415">
        <v>0</v>
      </c>
      <c r="BJ271" s="415">
        <v>0</v>
      </c>
      <c r="BK271" s="415">
        <v>0</v>
      </c>
      <c r="BL271" s="415">
        <v>3971318</v>
      </c>
      <c r="BM271" s="415">
        <v>-1985733</v>
      </c>
      <c r="BN271" t="s">
        <v>900</v>
      </c>
      <c r="BO271" t="s">
        <v>1045</v>
      </c>
      <c r="BP271" t="s">
        <v>1060</v>
      </c>
      <c r="BQ271" s="84" t="s">
        <v>1047</v>
      </c>
    </row>
    <row r="272" spans="1:69" x14ac:dyDescent="0.25">
      <c r="A272" t="s">
        <v>1026</v>
      </c>
      <c r="B272" s="82" t="s">
        <v>903</v>
      </c>
      <c r="C272" s="85" t="s">
        <v>902</v>
      </c>
      <c r="D272" s="415">
        <v>35303868</v>
      </c>
      <c r="E272" s="415">
        <v>0</v>
      </c>
      <c r="F272" s="415">
        <v>35303868</v>
      </c>
      <c r="G272" s="415">
        <v>0</v>
      </c>
      <c r="H272" s="415">
        <v>0</v>
      </c>
      <c r="I272" s="415">
        <v>0</v>
      </c>
      <c r="J272" s="415">
        <v>-195376</v>
      </c>
      <c r="K272" s="415">
        <v>0</v>
      </c>
      <c r="L272" s="415">
        <v>-195376</v>
      </c>
      <c r="M272" s="415">
        <v>0</v>
      </c>
      <c r="N272" s="415">
        <v>0</v>
      </c>
      <c r="O272" s="415">
        <v>0</v>
      </c>
      <c r="P272" s="415">
        <v>-357922</v>
      </c>
      <c r="Q272" s="415">
        <v>0</v>
      </c>
      <c r="R272" s="415">
        <v>-357922</v>
      </c>
      <c r="S272" s="415">
        <v>33515</v>
      </c>
      <c r="T272" s="415">
        <v>0</v>
      </c>
      <c r="U272" s="415">
        <v>33515</v>
      </c>
      <c r="V272" s="415">
        <v>768109</v>
      </c>
      <c r="W272" s="415">
        <v>0</v>
      </c>
      <c r="X272" s="415">
        <v>768109</v>
      </c>
      <c r="Y272" s="415">
        <v>247016</v>
      </c>
      <c r="Z272" s="415">
        <v>0</v>
      </c>
      <c r="AA272" s="415">
        <v>247016</v>
      </c>
      <c r="AB272" s="415">
        <v>-1591823</v>
      </c>
      <c r="AC272" s="415">
        <v>0</v>
      </c>
      <c r="AD272" s="415">
        <v>-1591823</v>
      </c>
      <c r="AE272" s="415">
        <v>34402763</v>
      </c>
      <c r="AF272" s="415">
        <v>0</v>
      </c>
      <c r="AG272" s="415">
        <v>34402763</v>
      </c>
      <c r="AH272" s="415">
        <v>0</v>
      </c>
      <c r="AI272" s="415">
        <v>0</v>
      </c>
      <c r="AJ272" s="415">
        <v>0</v>
      </c>
      <c r="AK272" s="415">
        <v>0</v>
      </c>
      <c r="AL272" s="415">
        <v>0</v>
      </c>
      <c r="AM272" s="415">
        <v>0</v>
      </c>
      <c r="AN272" s="415">
        <v>0</v>
      </c>
      <c r="AO272" s="415">
        <v>0</v>
      </c>
      <c r="AP272" s="415">
        <v>0</v>
      </c>
      <c r="AQ272" s="415">
        <v>0</v>
      </c>
      <c r="AR272" s="415">
        <v>0</v>
      </c>
      <c r="AS272" s="415">
        <v>0</v>
      </c>
      <c r="AT272" s="415">
        <v>0</v>
      </c>
      <c r="AU272" s="415">
        <v>0</v>
      </c>
      <c r="AV272" s="415">
        <v>0</v>
      </c>
      <c r="AW272" s="415">
        <v>0</v>
      </c>
      <c r="AX272" s="415">
        <v>0</v>
      </c>
      <c r="AY272" s="415">
        <v>0</v>
      </c>
      <c r="AZ272" s="415">
        <v>0</v>
      </c>
      <c r="BA272" s="415">
        <v>0</v>
      </c>
      <c r="BB272" s="415">
        <v>0</v>
      </c>
      <c r="BC272" s="415">
        <v>0</v>
      </c>
      <c r="BD272" s="415">
        <v>0</v>
      </c>
      <c r="BE272" s="415">
        <v>0</v>
      </c>
      <c r="BF272" s="415">
        <v>0</v>
      </c>
      <c r="BG272" s="415">
        <v>0</v>
      </c>
      <c r="BH272" s="415">
        <v>0</v>
      </c>
      <c r="BI272" s="415">
        <v>0</v>
      </c>
      <c r="BJ272" s="415">
        <v>0</v>
      </c>
      <c r="BK272" s="415">
        <v>0</v>
      </c>
      <c r="BL272" s="415">
        <v>811171</v>
      </c>
      <c r="BM272" s="415">
        <v>-832031</v>
      </c>
      <c r="BN272" t="s">
        <v>902</v>
      </c>
      <c r="BO272" t="s">
        <v>1074</v>
      </c>
      <c r="BP272" t="s">
        <v>1075</v>
      </c>
      <c r="BQ272" s="84" t="s">
        <v>1029</v>
      </c>
    </row>
    <row r="273" spans="1:69" x14ac:dyDescent="0.25">
      <c r="A273" t="s">
        <v>1026</v>
      </c>
      <c r="B273" s="82" t="s">
        <v>905</v>
      </c>
      <c r="C273" s="85" t="s">
        <v>904</v>
      </c>
      <c r="D273" s="415">
        <v>21193072</v>
      </c>
      <c r="E273" s="415">
        <v>0</v>
      </c>
      <c r="F273" s="415">
        <v>21193072</v>
      </c>
      <c r="G273" s="415">
        <v>0</v>
      </c>
      <c r="H273" s="415">
        <v>0</v>
      </c>
      <c r="I273" s="415">
        <v>0</v>
      </c>
      <c r="J273" s="415">
        <v>-102752</v>
      </c>
      <c r="K273" s="415">
        <v>0</v>
      </c>
      <c r="L273" s="415">
        <v>-102752</v>
      </c>
      <c r="M273" s="415">
        <v>0</v>
      </c>
      <c r="N273" s="415">
        <v>0</v>
      </c>
      <c r="O273" s="415">
        <v>0</v>
      </c>
      <c r="P273" s="415">
        <v>-80309</v>
      </c>
      <c r="Q273" s="415">
        <v>0</v>
      </c>
      <c r="R273" s="415">
        <v>-80309</v>
      </c>
      <c r="S273" s="415">
        <v>0</v>
      </c>
      <c r="T273" s="415">
        <v>0</v>
      </c>
      <c r="U273" s="415">
        <v>0</v>
      </c>
      <c r="V273" s="415">
        <v>479799</v>
      </c>
      <c r="W273" s="415">
        <v>0</v>
      </c>
      <c r="X273" s="415">
        <v>479799</v>
      </c>
      <c r="Y273" s="415">
        <v>-500499</v>
      </c>
      <c r="Z273" s="415">
        <v>0</v>
      </c>
      <c r="AA273" s="415">
        <v>-500499</v>
      </c>
      <c r="AB273" s="415">
        <v>500499</v>
      </c>
      <c r="AC273" s="415">
        <v>0</v>
      </c>
      <c r="AD273" s="415">
        <v>500499</v>
      </c>
      <c r="AE273" s="415">
        <v>21592562</v>
      </c>
      <c r="AF273" s="415">
        <v>0</v>
      </c>
      <c r="AG273" s="415">
        <v>21592562</v>
      </c>
      <c r="AH273" s="415">
        <v>0</v>
      </c>
      <c r="AI273" s="415">
        <v>0</v>
      </c>
      <c r="AJ273" s="415">
        <v>0</v>
      </c>
      <c r="AK273" s="415">
        <v>0</v>
      </c>
      <c r="AL273" s="415">
        <v>0</v>
      </c>
      <c r="AM273" s="415">
        <v>0</v>
      </c>
      <c r="AN273" s="415">
        <v>0</v>
      </c>
      <c r="AO273" s="415">
        <v>0</v>
      </c>
      <c r="AP273" s="415">
        <v>0</v>
      </c>
      <c r="AQ273" s="415">
        <v>0</v>
      </c>
      <c r="AR273" s="415">
        <v>0</v>
      </c>
      <c r="AS273" s="415">
        <v>0</v>
      </c>
      <c r="AT273" s="415">
        <v>0</v>
      </c>
      <c r="AU273" s="415">
        <v>0</v>
      </c>
      <c r="AV273" s="415">
        <v>0</v>
      </c>
      <c r="AW273" s="415">
        <v>0</v>
      </c>
      <c r="AX273" s="415">
        <v>0</v>
      </c>
      <c r="AY273" s="415">
        <v>0</v>
      </c>
      <c r="AZ273" s="415">
        <v>0</v>
      </c>
      <c r="BA273" s="415">
        <v>0</v>
      </c>
      <c r="BB273" s="415">
        <v>0</v>
      </c>
      <c r="BC273" s="415">
        <v>0</v>
      </c>
      <c r="BD273" s="415">
        <v>0</v>
      </c>
      <c r="BE273" s="415">
        <v>0</v>
      </c>
      <c r="BF273" s="415">
        <v>0</v>
      </c>
      <c r="BG273" s="415">
        <v>0</v>
      </c>
      <c r="BH273" s="415">
        <v>0</v>
      </c>
      <c r="BI273" s="415">
        <v>0</v>
      </c>
      <c r="BJ273" s="415">
        <v>0</v>
      </c>
      <c r="BK273" s="415">
        <v>0</v>
      </c>
      <c r="BL273" s="415">
        <v>493216</v>
      </c>
      <c r="BM273" s="415">
        <v>-467141</v>
      </c>
      <c r="BN273" t="s">
        <v>904</v>
      </c>
      <c r="BO273" t="s">
        <v>1088</v>
      </c>
      <c r="BP273" t="s">
        <v>1028</v>
      </c>
      <c r="BQ273" s="84" t="s">
        <v>1029</v>
      </c>
    </row>
    <row r="274" spans="1:69" x14ac:dyDescent="0.25">
      <c r="A274" t="s">
        <v>1026</v>
      </c>
      <c r="B274" s="82" t="s">
        <v>907</v>
      </c>
      <c r="C274" s="85" t="s">
        <v>906</v>
      </c>
      <c r="D274" s="415">
        <v>30476117</v>
      </c>
      <c r="E274" s="415">
        <v>0</v>
      </c>
      <c r="F274" s="415">
        <v>30476117</v>
      </c>
      <c r="G274" s="415">
        <v>0</v>
      </c>
      <c r="H274" s="415">
        <v>0</v>
      </c>
      <c r="I274" s="415">
        <v>0</v>
      </c>
      <c r="J274" s="415">
        <v>-49022</v>
      </c>
      <c r="K274" s="415">
        <v>0</v>
      </c>
      <c r="L274" s="415">
        <v>-49022</v>
      </c>
      <c r="M274" s="415">
        <v>0</v>
      </c>
      <c r="N274" s="415">
        <v>0</v>
      </c>
      <c r="O274" s="415">
        <v>0</v>
      </c>
      <c r="P274" s="415">
        <v>390978</v>
      </c>
      <c r="Q274" s="415">
        <v>0</v>
      </c>
      <c r="R274" s="415">
        <v>390978</v>
      </c>
      <c r="S274" s="415">
        <v>39383</v>
      </c>
      <c r="T274" s="415">
        <v>0</v>
      </c>
      <c r="U274" s="415">
        <v>39383</v>
      </c>
      <c r="V274" s="415">
        <v>196895</v>
      </c>
      <c r="W274" s="415">
        <v>0</v>
      </c>
      <c r="X274" s="415">
        <v>196895</v>
      </c>
      <c r="Y274" s="415">
        <v>-2383</v>
      </c>
      <c r="Z274" s="415">
        <v>0</v>
      </c>
      <c r="AA274" s="415">
        <v>-2383</v>
      </c>
      <c r="AB274" s="415">
        <v>-33895</v>
      </c>
      <c r="AC274" s="415">
        <v>0</v>
      </c>
      <c r="AD274" s="415">
        <v>-33895</v>
      </c>
      <c r="AE274" s="415">
        <v>31067095</v>
      </c>
      <c r="AF274" s="415">
        <v>0</v>
      </c>
      <c r="AG274" s="415">
        <v>31067095</v>
      </c>
      <c r="AH274" s="415">
        <v>0</v>
      </c>
      <c r="AI274" s="415">
        <v>0</v>
      </c>
      <c r="AJ274" s="415">
        <v>56810</v>
      </c>
      <c r="AK274" s="415">
        <v>0</v>
      </c>
      <c r="AL274" s="415">
        <v>56810</v>
      </c>
      <c r="AM274" s="415">
        <v>0</v>
      </c>
      <c r="AN274" s="415">
        <v>0</v>
      </c>
      <c r="AO274" s="415">
        <v>0</v>
      </c>
      <c r="AP274" s="415">
        <v>0</v>
      </c>
      <c r="AQ274" s="415">
        <v>0</v>
      </c>
      <c r="AR274" s="415">
        <v>0</v>
      </c>
      <c r="AS274" s="415">
        <v>0</v>
      </c>
      <c r="AT274" s="415">
        <v>0</v>
      </c>
      <c r="AU274" s="415">
        <v>0</v>
      </c>
      <c r="AV274" s="415">
        <v>0</v>
      </c>
      <c r="AW274" s="415">
        <v>0</v>
      </c>
      <c r="AX274" s="415">
        <v>0</v>
      </c>
      <c r="AY274" s="415">
        <v>0</v>
      </c>
      <c r="AZ274" s="415">
        <v>0</v>
      </c>
      <c r="BA274" s="415">
        <v>0</v>
      </c>
      <c r="BB274" s="415">
        <v>0</v>
      </c>
      <c r="BC274" s="415">
        <v>0</v>
      </c>
      <c r="BD274" s="415">
        <v>0</v>
      </c>
      <c r="BE274" s="415">
        <v>0</v>
      </c>
      <c r="BF274" s="415">
        <v>0</v>
      </c>
      <c r="BG274" s="415">
        <v>0</v>
      </c>
      <c r="BH274" s="415">
        <v>0</v>
      </c>
      <c r="BI274" s="415">
        <v>0</v>
      </c>
      <c r="BJ274" s="415">
        <v>0</v>
      </c>
      <c r="BK274" s="415">
        <v>0</v>
      </c>
      <c r="BL274" s="415">
        <v>474352</v>
      </c>
      <c r="BM274" s="415">
        <v>-121739</v>
      </c>
      <c r="BN274" t="s">
        <v>906</v>
      </c>
      <c r="BO274" t="s">
        <v>1084</v>
      </c>
      <c r="BP274" t="s">
        <v>1085</v>
      </c>
      <c r="BQ274" s="84" t="s">
        <v>1029</v>
      </c>
    </row>
    <row r="275" spans="1:69" x14ac:dyDescent="0.25">
      <c r="A275" t="s">
        <v>1026</v>
      </c>
      <c r="B275" s="82" t="s">
        <v>909</v>
      </c>
      <c r="C275" s="85" t="s">
        <v>908</v>
      </c>
      <c r="D275" s="415">
        <v>75300363</v>
      </c>
      <c r="E275" s="415">
        <v>0</v>
      </c>
      <c r="F275" s="415">
        <v>75300363</v>
      </c>
      <c r="G275" s="415">
        <v>0</v>
      </c>
      <c r="H275" s="415">
        <v>0</v>
      </c>
      <c r="I275" s="415">
        <v>0</v>
      </c>
      <c r="J275" s="415">
        <v>-482073</v>
      </c>
      <c r="K275" s="415">
        <v>0</v>
      </c>
      <c r="L275" s="415">
        <v>-482073</v>
      </c>
      <c r="M275" s="415">
        <v>0</v>
      </c>
      <c r="N275" s="415">
        <v>0</v>
      </c>
      <c r="O275" s="415">
        <v>0</v>
      </c>
      <c r="P275" s="415">
        <v>-913073</v>
      </c>
      <c r="Q275" s="415">
        <v>0</v>
      </c>
      <c r="R275" s="415">
        <v>-913073</v>
      </c>
      <c r="S275" s="415">
        <v>1436621</v>
      </c>
      <c r="T275" s="415">
        <v>0</v>
      </c>
      <c r="U275" s="415">
        <v>1436621</v>
      </c>
      <c r="V275" s="415">
        <v>1449249</v>
      </c>
      <c r="W275" s="415">
        <v>0</v>
      </c>
      <c r="X275" s="415">
        <v>1449249</v>
      </c>
      <c r="Y275" s="415">
        <v>-873621</v>
      </c>
      <c r="Z275" s="415">
        <v>0</v>
      </c>
      <c r="AA275" s="415">
        <v>-873621</v>
      </c>
      <c r="AB275" s="415">
        <v>-1502249</v>
      </c>
      <c r="AC275" s="415">
        <v>0</v>
      </c>
      <c r="AD275" s="415">
        <v>-1502249</v>
      </c>
      <c r="AE275" s="415">
        <v>74897290</v>
      </c>
      <c r="AF275" s="415">
        <v>0</v>
      </c>
      <c r="AG275" s="415">
        <v>74897290</v>
      </c>
      <c r="AH275" s="415">
        <v>0</v>
      </c>
      <c r="AI275" s="415">
        <v>0</v>
      </c>
      <c r="AJ275" s="415">
        <v>109828</v>
      </c>
      <c r="AK275" s="415">
        <v>0</v>
      </c>
      <c r="AL275" s="415">
        <v>109828</v>
      </c>
      <c r="AM275" s="415">
        <v>0</v>
      </c>
      <c r="AN275" s="415">
        <v>0</v>
      </c>
      <c r="AO275" s="415">
        <v>0</v>
      </c>
      <c r="AP275" s="415">
        <v>0</v>
      </c>
      <c r="AQ275" s="415">
        <v>0</v>
      </c>
      <c r="AR275" s="415">
        <v>0</v>
      </c>
      <c r="AS275" s="415">
        <v>0</v>
      </c>
      <c r="AT275" s="415">
        <v>0</v>
      </c>
      <c r="AU275" s="415">
        <v>0</v>
      </c>
      <c r="AV275" s="415">
        <v>0</v>
      </c>
      <c r="AW275" s="415">
        <v>0</v>
      </c>
      <c r="AX275" s="415">
        <v>0</v>
      </c>
      <c r="AY275" s="415">
        <v>0</v>
      </c>
      <c r="AZ275" s="415">
        <v>0</v>
      </c>
      <c r="BA275" s="415">
        <v>0</v>
      </c>
      <c r="BB275" s="415">
        <v>0</v>
      </c>
      <c r="BC275" s="415">
        <v>0</v>
      </c>
      <c r="BD275" s="415">
        <v>0</v>
      </c>
      <c r="BE275" s="415">
        <v>0</v>
      </c>
      <c r="BF275" s="415">
        <v>0</v>
      </c>
      <c r="BG275" s="415">
        <v>0</v>
      </c>
      <c r="BH275" s="415">
        <v>0</v>
      </c>
      <c r="BI275" s="415">
        <v>0</v>
      </c>
      <c r="BJ275" s="415">
        <v>0</v>
      </c>
      <c r="BK275" s="415">
        <v>0</v>
      </c>
      <c r="BL275" s="415">
        <v>3247646</v>
      </c>
      <c r="BM275" s="415">
        <v>-1749689</v>
      </c>
      <c r="BN275" t="s">
        <v>908</v>
      </c>
      <c r="BO275" t="s">
        <v>1054</v>
      </c>
      <c r="BP275" t="s">
        <v>1097</v>
      </c>
      <c r="BQ275" s="84" t="s">
        <v>1054</v>
      </c>
    </row>
    <row r="276" spans="1:69" x14ac:dyDescent="0.25">
      <c r="A276" t="s">
        <v>1026</v>
      </c>
      <c r="B276" s="82" t="s">
        <v>911</v>
      </c>
      <c r="C276" s="85" t="s">
        <v>910</v>
      </c>
      <c r="D276" s="415">
        <v>28764620</v>
      </c>
      <c r="E276" s="415">
        <v>0</v>
      </c>
      <c r="F276" s="415">
        <v>28764620</v>
      </c>
      <c r="G276" s="415">
        <v>-17</v>
      </c>
      <c r="H276" s="415">
        <v>0</v>
      </c>
      <c r="I276" s="415">
        <v>-17</v>
      </c>
      <c r="J276" s="415">
        <v>-48546</v>
      </c>
      <c r="K276" s="415">
        <v>0</v>
      </c>
      <c r="L276" s="415">
        <v>-48546</v>
      </c>
      <c r="M276" s="415">
        <v>0</v>
      </c>
      <c r="N276" s="415">
        <v>0</v>
      </c>
      <c r="O276" s="415">
        <v>0</v>
      </c>
      <c r="P276" s="415">
        <v>-160957</v>
      </c>
      <c r="Q276" s="415">
        <v>0</v>
      </c>
      <c r="R276" s="415">
        <v>-160957</v>
      </c>
      <c r="S276" s="415">
        <v>216109</v>
      </c>
      <c r="T276" s="415">
        <v>0</v>
      </c>
      <c r="U276" s="415">
        <v>216109</v>
      </c>
      <c r="V276" s="415">
        <v>357727</v>
      </c>
      <c r="W276" s="415">
        <v>0</v>
      </c>
      <c r="X276" s="415">
        <v>357727</v>
      </c>
      <c r="Y276" s="415">
        <v>-2836</v>
      </c>
      <c r="Z276" s="415">
        <v>0</v>
      </c>
      <c r="AA276" s="415">
        <v>-2836</v>
      </c>
      <c r="AB276" s="415">
        <v>-867000</v>
      </c>
      <c r="AC276" s="415">
        <v>0</v>
      </c>
      <c r="AD276" s="415">
        <v>-867000</v>
      </c>
      <c r="AE276" s="415">
        <v>28307646</v>
      </c>
      <c r="AF276" s="415">
        <v>0</v>
      </c>
      <c r="AG276" s="415">
        <v>28307646</v>
      </c>
      <c r="AH276" s="415">
        <v>0</v>
      </c>
      <c r="AI276" s="415">
        <v>0</v>
      </c>
      <c r="AJ276" s="415">
        <v>248220</v>
      </c>
      <c r="AK276" s="415">
        <v>0</v>
      </c>
      <c r="AL276" s="415">
        <v>248220</v>
      </c>
      <c r="AM276" s="415">
        <v>0</v>
      </c>
      <c r="AN276" s="415">
        <v>0</v>
      </c>
      <c r="AO276" s="415">
        <v>0</v>
      </c>
      <c r="AP276" s="415">
        <v>0</v>
      </c>
      <c r="AQ276" s="415">
        <v>0</v>
      </c>
      <c r="AR276" s="415">
        <v>0</v>
      </c>
      <c r="AS276" s="415">
        <v>0</v>
      </c>
      <c r="AT276" s="415">
        <v>0</v>
      </c>
      <c r="AU276" s="415">
        <v>0</v>
      </c>
      <c r="AV276" s="415">
        <v>0</v>
      </c>
      <c r="AW276" s="415">
        <v>0</v>
      </c>
      <c r="AX276" s="415">
        <v>0</v>
      </c>
      <c r="AY276" s="415">
        <v>0</v>
      </c>
      <c r="AZ276" s="415">
        <v>0</v>
      </c>
      <c r="BA276" s="415">
        <v>0</v>
      </c>
      <c r="BB276" s="415">
        <v>0</v>
      </c>
      <c r="BC276" s="415">
        <v>0</v>
      </c>
      <c r="BD276" s="415">
        <v>0</v>
      </c>
      <c r="BE276" s="415">
        <v>0</v>
      </c>
      <c r="BF276" s="415">
        <v>0</v>
      </c>
      <c r="BG276" s="415">
        <v>0</v>
      </c>
      <c r="BH276" s="415">
        <v>0</v>
      </c>
      <c r="BI276" s="415">
        <v>0</v>
      </c>
      <c r="BJ276" s="415">
        <v>0</v>
      </c>
      <c r="BK276" s="415">
        <v>0</v>
      </c>
      <c r="BL276" s="415">
        <v>1072275</v>
      </c>
      <c r="BM276" s="415">
        <v>-500534</v>
      </c>
      <c r="BN276" t="s">
        <v>910</v>
      </c>
      <c r="BO276" t="s">
        <v>1048</v>
      </c>
      <c r="BP276" t="s">
        <v>1049</v>
      </c>
      <c r="BQ276" s="84" t="s">
        <v>1029</v>
      </c>
    </row>
    <row r="277" spans="1:69" x14ac:dyDescent="0.25">
      <c r="A277" t="s">
        <v>1026</v>
      </c>
      <c r="B277" s="82" t="s">
        <v>913</v>
      </c>
      <c r="C277" s="85" t="s">
        <v>912</v>
      </c>
      <c r="D277" s="415">
        <v>56136481</v>
      </c>
      <c r="E277" s="415">
        <v>0</v>
      </c>
      <c r="F277" s="415">
        <v>56136481</v>
      </c>
      <c r="G277" s="415">
        <v>0</v>
      </c>
      <c r="H277" s="415">
        <v>0</v>
      </c>
      <c r="I277" s="415">
        <v>0</v>
      </c>
      <c r="J277" s="415">
        <v>-638305</v>
      </c>
      <c r="K277" s="415">
        <v>0</v>
      </c>
      <c r="L277" s="415">
        <v>-638305</v>
      </c>
      <c r="M277" s="415">
        <v>0</v>
      </c>
      <c r="N277" s="415">
        <v>0</v>
      </c>
      <c r="O277" s="415">
        <v>0</v>
      </c>
      <c r="P277" s="415">
        <v>-426237</v>
      </c>
      <c r="Q277" s="415">
        <v>0</v>
      </c>
      <c r="R277" s="415">
        <v>-426237</v>
      </c>
      <c r="S277" s="415">
        <v>555348</v>
      </c>
      <c r="T277" s="415">
        <v>0</v>
      </c>
      <c r="U277" s="415">
        <v>555348</v>
      </c>
      <c r="V277" s="415">
        <v>529249</v>
      </c>
      <c r="W277" s="415">
        <v>0</v>
      </c>
      <c r="X277" s="415">
        <v>529249</v>
      </c>
      <c r="Y277" s="415">
        <v>-173498</v>
      </c>
      <c r="Z277" s="415">
        <v>0</v>
      </c>
      <c r="AA277" s="415">
        <v>-173498</v>
      </c>
      <c r="AB277" s="415">
        <v>-2638414</v>
      </c>
      <c r="AC277" s="415">
        <v>0</v>
      </c>
      <c r="AD277" s="415">
        <v>-2638414</v>
      </c>
      <c r="AE277" s="415">
        <v>53982929</v>
      </c>
      <c r="AF277" s="415">
        <v>0</v>
      </c>
      <c r="AG277" s="415">
        <v>53982929</v>
      </c>
      <c r="AH277" s="415">
        <v>0</v>
      </c>
      <c r="AI277" s="415">
        <v>0</v>
      </c>
      <c r="AJ277" s="415">
        <v>431033</v>
      </c>
      <c r="AK277" s="415">
        <v>0</v>
      </c>
      <c r="AL277" s="415">
        <v>431033</v>
      </c>
      <c r="AM277" s="415">
        <v>0</v>
      </c>
      <c r="AN277" s="415">
        <v>0</v>
      </c>
      <c r="AO277" s="415">
        <v>0</v>
      </c>
      <c r="AP277" s="415">
        <v>0</v>
      </c>
      <c r="AQ277" s="415">
        <v>0</v>
      </c>
      <c r="AR277" s="415">
        <v>0</v>
      </c>
      <c r="AS277" s="415">
        <v>0</v>
      </c>
      <c r="AT277" s="415">
        <v>0</v>
      </c>
      <c r="AU277" s="415">
        <v>0</v>
      </c>
      <c r="AV277" s="415">
        <v>0</v>
      </c>
      <c r="AW277" s="415">
        <v>0</v>
      </c>
      <c r="AX277" s="415">
        <v>0</v>
      </c>
      <c r="AY277" s="415">
        <v>0</v>
      </c>
      <c r="AZ277" s="415">
        <v>0</v>
      </c>
      <c r="BA277" s="415">
        <v>0</v>
      </c>
      <c r="BB277" s="415">
        <v>0</v>
      </c>
      <c r="BC277" s="415">
        <v>0</v>
      </c>
      <c r="BD277" s="415">
        <v>0</v>
      </c>
      <c r="BE277" s="415">
        <v>0</v>
      </c>
      <c r="BF277" s="415">
        <v>0</v>
      </c>
      <c r="BG277" s="415">
        <v>0</v>
      </c>
      <c r="BH277" s="415">
        <v>0</v>
      </c>
      <c r="BI277" s="415">
        <v>0</v>
      </c>
      <c r="BJ277" s="415">
        <v>0</v>
      </c>
      <c r="BK277" s="415">
        <v>0</v>
      </c>
      <c r="BL277" s="415">
        <v>1114895</v>
      </c>
      <c r="BM277" s="415">
        <v>-496090</v>
      </c>
      <c r="BN277" t="s">
        <v>912</v>
      </c>
      <c r="BO277" t="s">
        <v>1050</v>
      </c>
      <c r="BP277" t="s">
        <v>1051</v>
      </c>
      <c r="BQ277" s="84" t="s">
        <v>1029</v>
      </c>
    </row>
    <row r="278" spans="1:69" x14ac:dyDescent="0.25">
      <c r="A278" t="s">
        <v>1026</v>
      </c>
      <c r="B278" s="82" t="s">
        <v>915</v>
      </c>
      <c r="C278" s="85" t="s">
        <v>914</v>
      </c>
      <c r="D278" s="415">
        <v>39041234</v>
      </c>
      <c r="E278" s="415">
        <v>0</v>
      </c>
      <c r="F278" s="415">
        <v>39041234</v>
      </c>
      <c r="G278" s="415">
        <v>0</v>
      </c>
      <c r="H278" s="415">
        <v>0</v>
      </c>
      <c r="I278" s="415">
        <v>0</v>
      </c>
      <c r="J278" s="415">
        <v>-43309</v>
      </c>
      <c r="K278" s="415">
        <v>0</v>
      </c>
      <c r="L278" s="415">
        <v>-43309</v>
      </c>
      <c r="M278" s="415">
        <v>0</v>
      </c>
      <c r="N278" s="415">
        <v>0</v>
      </c>
      <c r="O278" s="415">
        <v>0</v>
      </c>
      <c r="P278" s="415">
        <v>-99728</v>
      </c>
      <c r="Q278" s="415">
        <v>0</v>
      </c>
      <c r="R278" s="415">
        <v>-99728</v>
      </c>
      <c r="S278" s="415">
        <v>87764</v>
      </c>
      <c r="T278" s="415">
        <v>0</v>
      </c>
      <c r="U278" s="415">
        <v>87764</v>
      </c>
      <c r="V278" s="415">
        <v>0</v>
      </c>
      <c r="W278" s="415">
        <v>0</v>
      </c>
      <c r="X278" s="415">
        <v>0</v>
      </c>
      <c r="Y278" s="415">
        <v>5626292</v>
      </c>
      <c r="Z278" s="415">
        <v>0</v>
      </c>
      <c r="AA278" s="415">
        <v>5626292</v>
      </c>
      <c r="AB278" s="415">
        <v>-187370</v>
      </c>
      <c r="AC278" s="415">
        <v>0</v>
      </c>
      <c r="AD278" s="415">
        <v>-187370</v>
      </c>
      <c r="AE278" s="415">
        <v>44468192</v>
      </c>
      <c r="AF278" s="415">
        <v>0</v>
      </c>
      <c r="AG278" s="415">
        <v>44468192</v>
      </c>
      <c r="AH278" s="415">
        <v>0</v>
      </c>
      <c r="AI278" s="415">
        <v>0</v>
      </c>
      <c r="AJ278" s="415">
        <v>249758</v>
      </c>
      <c r="AK278" s="415">
        <v>0</v>
      </c>
      <c r="AL278" s="415">
        <v>249758</v>
      </c>
      <c r="AM278" s="415">
        <v>0</v>
      </c>
      <c r="AN278" s="415">
        <v>0</v>
      </c>
      <c r="AO278" s="415">
        <v>0</v>
      </c>
      <c r="AP278" s="415">
        <v>0</v>
      </c>
      <c r="AQ278" s="415">
        <v>0</v>
      </c>
      <c r="AR278" s="415">
        <v>0</v>
      </c>
      <c r="AS278" s="415">
        <v>0</v>
      </c>
      <c r="AT278" s="415">
        <v>0</v>
      </c>
      <c r="AU278" s="415">
        <v>0</v>
      </c>
      <c r="AV278" s="415">
        <v>0</v>
      </c>
      <c r="AW278" s="415">
        <v>0</v>
      </c>
      <c r="AX278" s="415">
        <v>0</v>
      </c>
      <c r="AY278" s="415">
        <v>0</v>
      </c>
      <c r="AZ278" s="415">
        <v>0</v>
      </c>
      <c r="BA278" s="415">
        <v>0</v>
      </c>
      <c r="BB278" s="415">
        <v>0</v>
      </c>
      <c r="BC278" s="415">
        <v>0</v>
      </c>
      <c r="BD278" s="415">
        <v>0</v>
      </c>
      <c r="BE278" s="415">
        <v>0</v>
      </c>
      <c r="BF278" s="415">
        <v>0</v>
      </c>
      <c r="BG278" s="415">
        <v>0</v>
      </c>
      <c r="BH278" s="415">
        <v>0</v>
      </c>
      <c r="BI278" s="415">
        <v>0</v>
      </c>
      <c r="BJ278" s="415">
        <v>0</v>
      </c>
      <c r="BK278" s="415">
        <v>0</v>
      </c>
      <c r="BL278" s="415">
        <v>557670</v>
      </c>
      <c r="BM278" s="415">
        <v>-413556</v>
      </c>
      <c r="BN278" t="s">
        <v>914</v>
      </c>
      <c r="BO278" t="s">
        <v>1076</v>
      </c>
      <c r="BP278" t="s">
        <v>1028</v>
      </c>
      <c r="BQ278" s="84" t="s">
        <v>1029</v>
      </c>
    </row>
    <row r="279" spans="1:69" x14ac:dyDescent="0.25">
      <c r="A279" t="s">
        <v>1026</v>
      </c>
      <c r="B279" s="82" t="s">
        <v>917</v>
      </c>
      <c r="C279" s="85" t="s">
        <v>916</v>
      </c>
      <c r="D279" s="415">
        <v>35173314</v>
      </c>
      <c r="E279" s="415">
        <v>0</v>
      </c>
      <c r="F279" s="415">
        <v>35173314</v>
      </c>
      <c r="G279" s="415">
        <v>0</v>
      </c>
      <c r="H279" s="415">
        <v>0</v>
      </c>
      <c r="I279" s="415">
        <v>0</v>
      </c>
      <c r="J279" s="415">
        <v>40708</v>
      </c>
      <c r="K279" s="415">
        <v>0</v>
      </c>
      <c r="L279" s="415">
        <v>40708</v>
      </c>
      <c r="M279" s="415">
        <v>0</v>
      </c>
      <c r="N279" s="415">
        <v>0</v>
      </c>
      <c r="O279" s="415">
        <v>0</v>
      </c>
      <c r="P279" s="415">
        <v>-113583</v>
      </c>
      <c r="Q279" s="415">
        <v>0</v>
      </c>
      <c r="R279" s="415">
        <v>-113583</v>
      </c>
      <c r="S279" s="415">
        <v>14892</v>
      </c>
      <c r="T279" s="415">
        <v>0</v>
      </c>
      <c r="U279" s="415">
        <v>14892</v>
      </c>
      <c r="V279" s="415">
        <v>156590</v>
      </c>
      <c r="W279" s="415">
        <v>0</v>
      </c>
      <c r="X279" s="415">
        <v>156590</v>
      </c>
      <c r="Y279" s="415">
        <v>6734</v>
      </c>
      <c r="Z279" s="415">
        <v>0</v>
      </c>
      <c r="AA279" s="415">
        <v>6734</v>
      </c>
      <c r="AB279" s="415">
        <v>-2015255</v>
      </c>
      <c r="AC279" s="415">
        <v>0</v>
      </c>
      <c r="AD279" s="415">
        <v>-2015255</v>
      </c>
      <c r="AE279" s="415">
        <v>33222692</v>
      </c>
      <c r="AF279" s="415">
        <v>0</v>
      </c>
      <c r="AG279" s="415">
        <v>33222692</v>
      </c>
      <c r="AH279" s="415">
        <v>0</v>
      </c>
      <c r="AI279" s="415">
        <v>0</v>
      </c>
      <c r="AJ279" s="415">
        <v>5631</v>
      </c>
      <c r="AK279" s="415">
        <v>0</v>
      </c>
      <c r="AL279" s="415">
        <v>5631</v>
      </c>
      <c r="AM279" s="415">
        <v>0</v>
      </c>
      <c r="AN279" s="415">
        <v>0</v>
      </c>
      <c r="AO279" s="415">
        <v>0</v>
      </c>
      <c r="AP279" s="415">
        <v>0</v>
      </c>
      <c r="AQ279" s="415">
        <v>0</v>
      </c>
      <c r="AR279" s="415">
        <v>0</v>
      </c>
      <c r="AS279" s="415">
        <v>0</v>
      </c>
      <c r="AT279" s="415">
        <v>0</v>
      </c>
      <c r="AU279" s="415">
        <v>0</v>
      </c>
      <c r="AV279" s="415">
        <v>0</v>
      </c>
      <c r="AW279" s="415">
        <v>0</v>
      </c>
      <c r="AX279" s="415">
        <v>0</v>
      </c>
      <c r="AY279" s="415">
        <v>0</v>
      </c>
      <c r="AZ279" s="415">
        <v>0</v>
      </c>
      <c r="BA279" s="415">
        <v>0</v>
      </c>
      <c r="BB279" s="415">
        <v>0</v>
      </c>
      <c r="BC279" s="415">
        <v>0</v>
      </c>
      <c r="BD279" s="415">
        <v>0</v>
      </c>
      <c r="BE279" s="415">
        <v>0</v>
      </c>
      <c r="BF279" s="415">
        <v>0</v>
      </c>
      <c r="BG279" s="415">
        <v>0</v>
      </c>
      <c r="BH279" s="415">
        <v>0</v>
      </c>
      <c r="BI279" s="415">
        <v>0</v>
      </c>
      <c r="BJ279" s="415">
        <v>0</v>
      </c>
      <c r="BK279" s="415">
        <v>0</v>
      </c>
      <c r="BL279" s="415">
        <v>2575647</v>
      </c>
      <c r="BM279" s="415">
        <v>-467616</v>
      </c>
      <c r="BN279" t="s">
        <v>916</v>
      </c>
      <c r="BO279" t="s">
        <v>1035</v>
      </c>
      <c r="BP279" t="s">
        <v>1036</v>
      </c>
      <c r="BQ279" s="84" t="s">
        <v>1029</v>
      </c>
    </row>
    <row r="280" spans="1:69" x14ac:dyDescent="0.25">
      <c r="A280" t="s">
        <v>1037</v>
      </c>
      <c r="B280" s="82" t="s">
        <v>919</v>
      </c>
      <c r="C280" s="85" t="s">
        <v>918</v>
      </c>
      <c r="D280" s="415">
        <v>28570581</v>
      </c>
      <c r="E280" s="415">
        <v>0</v>
      </c>
      <c r="F280" s="415">
        <v>28570581</v>
      </c>
      <c r="G280" s="415">
        <v>0</v>
      </c>
      <c r="H280" s="415">
        <v>0</v>
      </c>
      <c r="I280" s="415">
        <v>0</v>
      </c>
      <c r="J280" s="415">
        <v>-36158</v>
      </c>
      <c r="K280" s="415">
        <v>0</v>
      </c>
      <c r="L280" s="415">
        <v>-36158</v>
      </c>
      <c r="M280" s="415">
        <v>0</v>
      </c>
      <c r="N280" s="415">
        <v>0</v>
      </c>
      <c r="O280" s="415">
        <v>0</v>
      </c>
      <c r="P280" s="415">
        <v>-491608</v>
      </c>
      <c r="Q280" s="415">
        <v>0</v>
      </c>
      <c r="R280" s="415">
        <v>-491608</v>
      </c>
      <c r="S280" s="415">
        <v>772431</v>
      </c>
      <c r="T280" s="415">
        <v>0</v>
      </c>
      <c r="U280" s="415">
        <v>772431</v>
      </c>
      <c r="V280" s="415">
        <v>667453</v>
      </c>
      <c r="W280" s="415">
        <v>0</v>
      </c>
      <c r="X280" s="415">
        <v>667453</v>
      </c>
      <c r="Y280" s="415">
        <v>925250</v>
      </c>
      <c r="Z280" s="415">
        <v>0</v>
      </c>
      <c r="AA280" s="415">
        <v>925250</v>
      </c>
      <c r="AB280" s="415">
        <v>-383689</v>
      </c>
      <c r="AC280" s="415">
        <v>0</v>
      </c>
      <c r="AD280" s="415">
        <v>-383689</v>
      </c>
      <c r="AE280" s="415">
        <v>30060418</v>
      </c>
      <c r="AF280" s="415">
        <v>0</v>
      </c>
      <c r="AG280" s="415">
        <v>30060418</v>
      </c>
      <c r="AH280" s="415">
        <v>0</v>
      </c>
      <c r="AI280" s="415">
        <v>0</v>
      </c>
      <c r="AJ280" s="415">
        <v>0</v>
      </c>
      <c r="AK280" s="415">
        <v>0</v>
      </c>
      <c r="AL280" s="415">
        <v>0</v>
      </c>
      <c r="AM280" s="415">
        <v>0</v>
      </c>
      <c r="AN280" s="415">
        <v>0</v>
      </c>
      <c r="AO280" s="415">
        <v>0</v>
      </c>
      <c r="AP280" s="415">
        <v>0</v>
      </c>
      <c r="AQ280" s="415">
        <v>0</v>
      </c>
      <c r="AR280" s="415">
        <v>0</v>
      </c>
      <c r="AS280" s="415">
        <v>0</v>
      </c>
      <c r="AT280" s="415">
        <v>0</v>
      </c>
      <c r="AU280" s="415">
        <v>0</v>
      </c>
      <c r="AV280" s="415">
        <v>0</v>
      </c>
      <c r="AW280" s="415">
        <v>0</v>
      </c>
      <c r="AX280" s="415">
        <v>0</v>
      </c>
      <c r="AY280" s="415">
        <v>0</v>
      </c>
      <c r="AZ280" s="415">
        <v>0</v>
      </c>
      <c r="BA280" s="415">
        <v>0</v>
      </c>
      <c r="BB280" s="415">
        <v>0</v>
      </c>
      <c r="BC280" s="415">
        <v>0</v>
      </c>
      <c r="BD280" s="415">
        <v>0</v>
      </c>
      <c r="BE280" s="415">
        <v>0</v>
      </c>
      <c r="BF280" s="415">
        <v>0</v>
      </c>
      <c r="BG280" s="415">
        <v>0</v>
      </c>
      <c r="BH280" s="415">
        <v>0</v>
      </c>
      <c r="BI280" s="415">
        <v>0</v>
      </c>
      <c r="BJ280" s="415">
        <v>0</v>
      </c>
      <c r="BK280" s="415">
        <v>0</v>
      </c>
      <c r="BL280" s="415">
        <v>1074377</v>
      </c>
      <c r="BM280" s="415">
        <v>-883807</v>
      </c>
      <c r="BN280" t="s">
        <v>918</v>
      </c>
      <c r="BO280" t="s">
        <v>1069</v>
      </c>
      <c r="BP280" t="s">
        <v>1028</v>
      </c>
      <c r="BQ280" s="84" t="s">
        <v>1029</v>
      </c>
    </row>
    <row r="281" spans="1:69" x14ac:dyDescent="0.25">
      <c r="A281" t="s">
        <v>1026</v>
      </c>
      <c r="B281" s="82" t="s">
        <v>921</v>
      </c>
      <c r="C281" s="85" t="s">
        <v>920</v>
      </c>
      <c r="D281" s="415">
        <v>123729474</v>
      </c>
      <c r="E281" s="415">
        <v>0</v>
      </c>
      <c r="F281" s="415">
        <v>123729474</v>
      </c>
      <c r="G281" s="415">
        <v>0</v>
      </c>
      <c r="H281" s="415">
        <v>0</v>
      </c>
      <c r="I281" s="415">
        <v>0</v>
      </c>
      <c r="J281" s="415">
        <v>0</v>
      </c>
      <c r="K281" s="415">
        <v>0</v>
      </c>
      <c r="L281" s="415">
        <v>0</v>
      </c>
      <c r="M281" s="415">
        <v>-1197068</v>
      </c>
      <c r="N281" s="415">
        <v>0</v>
      </c>
      <c r="O281" s="415">
        <v>-1197068</v>
      </c>
      <c r="P281" s="415">
        <v>-943019</v>
      </c>
      <c r="Q281" s="415">
        <v>0</v>
      </c>
      <c r="R281" s="415">
        <v>-943019</v>
      </c>
      <c r="S281" s="415">
        <v>0</v>
      </c>
      <c r="T281" s="415">
        <v>0</v>
      </c>
      <c r="U281" s="415">
        <v>0</v>
      </c>
      <c r="V281" s="415">
        <v>0</v>
      </c>
      <c r="W281" s="415">
        <v>0</v>
      </c>
      <c r="X281" s="415">
        <v>0</v>
      </c>
      <c r="Y281" s="415">
        <v>0</v>
      </c>
      <c r="Z281" s="415">
        <v>0</v>
      </c>
      <c r="AA281" s="415">
        <v>0</v>
      </c>
      <c r="AB281" s="415">
        <v>-3293931</v>
      </c>
      <c r="AC281" s="415">
        <v>0</v>
      </c>
      <c r="AD281" s="415">
        <v>-3293931</v>
      </c>
      <c r="AE281" s="415">
        <v>118295456</v>
      </c>
      <c r="AF281" s="415">
        <v>0</v>
      </c>
      <c r="AG281" s="415">
        <v>118295456</v>
      </c>
      <c r="AH281" s="415">
        <v>0</v>
      </c>
      <c r="AI281" s="415">
        <v>0</v>
      </c>
      <c r="AJ281" s="415">
        <v>0</v>
      </c>
      <c r="AK281" s="415">
        <v>0</v>
      </c>
      <c r="AL281" s="415">
        <v>0</v>
      </c>
      <c r="AM281" s="415">
        <v>0</v>
      </c>
      <c r="AN281" s="415">
        <v>0</v>
      </c>
      <c r="AO281" s="415">
        <v>0</v>
      </c>
      <c r="AP281" s="415">
        <v>0</v>
      </c>
      <c r="AQ281" s="415">
        <v>0</v>
      </c>
      <c r="AR281" s="415">
        <v>0</v>
      </c>
      <c r="AS281" s="415">
        <v>0</v>
      </c>
      <c r="AT281" s="415">
        <v>0</v>
      </c>
      <c r="AU281" s="415">
        <v>0</v>
      </c>
      <c r="AV281" s="415">
        <v>0</v>
      </c>
      <c r="AW281" s="415">
        <v>0</v>
      </c>
      <c r="AX281" s="415">
        <v>0</v>
      </c>
      <c r="AY281" s="415">
        <v>0</v>
      </c>
      <c r="AZ281" s="415">
        <v>0</v>
      </c>
      <c r="BA281" s="415">
        <v>0</v>
      </c>
      <c r="BB281" s="415">
        <v>0</v>
      </c>
      <c r="BC281" s="415">
        <v>0</v>
      </c>
      <c r="BD281" s="415">
        <v>0</v>
      </c>
      <c r="BE281" s="415">
        <v>0</v>
      </c>
      <c r="BF281" s="415">
        <v>0</v>
      </c>
      <c r="BG281" s="415">
        <v>0</v>
      </c>
      <c r="BH281" s="415">
        <v>0</v>
      </c>
      <c r="BI281" s="415">
        <v>0</v>
      </c>
      <c r="BJ281" s="415">
        <v>0</v>
      </c>
      <c r="BK281" s="415">
        <v>0</v>
      </c>
      <c r="BL281" s="415">
        <v>2508558</v>
      </c>
      <c r="BM281" s="415">
        <v>-326805</v>
      </c>
      <c r="BN281" t="s">
        <v>920</v>
      </c>
      <c r="BO281" t="s">
        <v>1054</v>
      </c>
      <c r="BP281" t="s">
        <v>1049</v>
      </c>
      <c r="BQ281" s="84" t="s">
        <v>1054</v>
      </c>
    </row>
    <row r="282" spans="1:69" x14ac:dyDescent="0.25">
      <c r="A282" t="s">
        <v>1026</v>
      </c>
      <c r="B282" s="82" t="s">
        <v>923</v>
      </c>
      <c r="C282" s="85" t="s">
        <v>922</v>
      </c>
      <c r="D282" s="415">
        <v>59413601</v>
      </c>
      <c r="E282" s="415">
        <v>0</v>
      </c>
      <c r="F282" s="415">
        <v>59413601</v>
      </c>
      <c r="G282" s="415">
        <v>0</v>
      </c>
      <c r="H282" s="415">
        <v>0</v>
      </c>
      <c r="I282" s="415">
        <v>0</v>
      </c>
      <c r="J282" s="415">
        <v>-362433</v>
      </c>
      <c r="K282" s="415">
        <v>0</v>
      </c>
      <c r="L282" s="415">
        <v>-362433</v>
      </c>
      <c r="M282" s="415">
        <v>0</v>
      </c>
      <c r="N282" s="415">
        <v>0</v>
      </c>
      <c r="O282" s="415">
        <v>0</v>
      </c>
      <c r="P282" s="415">
        <v>-362433</v>
      </c>
      <c r="Q282" s="415">
        <v>0</v>
      </c>
      <c r="R282" s="415">
        <v>-362433</v>
      </c>
      <c r="S282" s="415">
        <v>0</v>
      </c>
      <c r="T282" s="415">
        <v>0</v>
      </c>
      <c r="U282" s="415">
        <v>0</v>
      </c>
      <c r="V282" s="415">
        <v>0</v>
      </c>
      <c r="W282" s="415">
        <v>0</v>
      </c>
      <c r="X282" s="415">
        <v>0</v>
      </c>
      <c r="Y282" s="415">
        <v>371000</v>
      </c>
      <c r="Z282" s="415">
        <v>0</v>
      </c>
      <c r="AA282" s="415">
        <v>371000</v>
      </c>
      <c r="AB282" s="415">
        <v>-2403000</v>
      </c>
      <c r="AC282" s="415">
        <v>0</v>
      </c>
      <c r="AD282" s="415">
        <v>-2403000</v>
      </c>
      <c r="AE282" s="415">
        <v>57019168</v>
      </c>
      <c r="AF282" s="415">
        <v>0</v>
      </c>
      <c r="AG282" s="415">
        <v>57019168</v>
      </c>
      <c r="AH282" s="415">
        <v>0</v>
      </c>
      <c r="AI282" s="415">
        <v>0</v>
      </c>
      <c r="AJ282" s="415">
        <v>0</v>
      </c>
      <c r="AK282" s="415">
        <v>0</v>
      </c>
      <c r="AL282" s="415">
        <v>0</v>
      </c>
      <c r="AM282" s="415">
        <v>0</v>
      </c>
      <c r="AN282" s="415">
        <v>0</v>
      </c>
      <c r="AO282" s="415">
        <v>0</v>
      </c>
      <c r="AP282" s="415">
        <v>0</v>
      </c>
      <c r="AQ282" s="415">
        <v>0</v>
      </c>
      <c r="AR282" s="415">
        <v>0</v>
      </c>
      <c r="AS282" s="415">
        <v>0</v>
      </c>
      <c r="AT282" s="415">
        <v>0</v>
      </c>
      <c r="AU282" s="415">
        <v>0</v>
      </c>
      <c r="AV282" s="415">
        <v>0</v>
      </c>
      <c r="AW282" s="415">
        <v>0</v>
      </c>
      <c r="AX282" s="415">
        <v>0</v>
      </c>
      <c r="AY282" s="415">
        <v>0</v>
      </c>
      <c r="AZ282" s="415">
        <v>0</v>
      </c>
      <c r="BA282" s="415">
        <v>0</v>
      </c>
      <c r="BB282" s="415">
        <v>0</v>
      </c>
      <c r="BC282" s="415">
        <v>0</v>
      </c>
      <c r="BD282" s="415">
        <v>0</v>
      </c>
      <c r="BE282" s="415">
        <v>0</v>
      </c>
      <c r="BF282" s="415">
        <v>0</v>
      </c>
      <c r="BG282" s="415">
        <v>0</v>
      </c>
      <c r="BH282" s="415">
        <v>0</v>
      </c>
      <c r="BI282" s="415">
        <v>0</v>
      </c>
      <c r="BJ282" s="415">
        <v>0</v>
      </c>
      <c r="BK282" s="415">
        <v>0</v>
      </c>
      <c r="BL282" s="415">
        <v>1059232</v>
      </c>
      <c r="BM282" s="415">
        <v>-890782</v>
      </c>
      <c r="BN282" t="s">
        <v>922</v>
      </c>
      <c r="BO282" t="s">
        <v>1035</v>
      </c>
      <c r="BP282" t="s">
        <v>1036</v>
      </c>
      <c r="BQ282" s="84" t="s">
        <v>1029</v>
      </c>
    </row>
    <row r="283" spans="1:69" x14ac:dyDescent="0.25">
      <c r="A283" t="s">
        <v>1026</v>
      </c>
      <c r="B283" s="82" t="s">
        <v>925</v>
      </c>
      <c r="C283" s="85" t="s">
        <v>924</v>
      </c>
      <c r="D283" s="415">
        <v>32746806.889999993</v>
      </c>
      <c r="E283" s="415">
        <v>0</v>
      </c>
      <c r="F283" s="415">
        <v>32746806.889999993</v>
      </c>
      <c r="G283" s="415">
        <v>0</v>
      </c>
      <c r="H283" s="415">
        <v>0</v>
      </c>
      <c r="I283" s="415">
        <v>0</v>
      </c>
      <c r="J283" s="415">
        <v>-356411.83</v>
      </c>
      <c r="K283" s="415">
        <v>0</v>
      </c>
      <c r="L283" s="415">
        <v>-356411.83</v>
      </c>
      <c r="M283" s="415">
        <v>0</v>
      </c>
      <c r="N283" s="415">
        <v>0</v>
      </c>
      <c r="O283" s="415">
        <v>0</v>
      </c>
      <c r="P283" s="415">
        <v>-630582.96</v>
      </c>
      <c r="Q283" s="415">
        <v>0</v>
      </c>
      <c r="R283" s="415">
        <v>-630582.96</v>
      </c>
      <c r="S283" s="415">
        <v>0</v>
      </c>
      <c r="T283" s="415">
        <v>0</v>
      </c>
      <c r="U283" s="415">
        <v>0</v>
      </c>
      <c r="V283" s="415">
        <v>1978010</v>
      </c>
      <c r="W283" s="415">
        <v>0</v>
      </c>
      <c r="X283" s="415">
        <v>1978010</v>
      </c>
      <c r="Y283" s="415">
        <v>0</v>
      </c>
      <c r="Z283" s="415">
        <v>0</v>
      </c>
      <c r="AA283" s="415">
        <v>0</v>
      </c>
      <c r="AB283" s="415">
        <v>-3860572</v>
      </c>
      <c r="AC283" s="415">
        <v>0</v>
      </c>
      <c r="AD283" s="415">
        <v>-3860572</v>
      </c>
      <c r="AE283" s="415">
        <v>30233661.929999992</v>
      </c>
      <c r="AF283" s="415">
        <v>0</v>
      </c>
      <c r="AG283" s="415">
        <v>30233661.929999992</v>
      </c>
      <c r="AH283" s="415">
        <v>0</v>
      </c>
      <c r="AI283" s="415">
        <v>0</v>
      </c>
      <c r="AJ283" s="415">
        <v>0</v>
      </c>
      <c r="AK283" s="415">
        <v>0</v>
      </c>
      <c r="AL283" s="415">
        <v>0</v>
      </c>
      <c r="AM283" s="415">
        <v>0</v>
      </c>
      <c r="AN283" s="415">
        <v>0</v>
      </c>
      <c r="AO283" s="415">
        <v>0</v>
      </c>
      <c r="AP283" s="415">
        <v>0</v>
      </c>
      <c r="AQ283" s="415">
        <v>0</v>
      </c>
      <c r="AR283" s="415">
        <v>0</v>
      </c>
      <c r="AS283" s="415">
        <v>0</v>
      </c>
      <c r="AT283" s="415">
        <v>0</v>
      </c>
      <c r="AU283" s="415">
        <v>0</v>
      </c>
      <c r="AV283" s="415">
        <v>0</v>
      </c>
      <c r="AW283" s="415">
        <v>0</v>
      </c>
      <c r="AX283" s="415">
        <v>0</v>
      </c>
      <c r="AY283" s="415">
        <v>0</v>
      </c>
      <c r="AZ283" s="415">
        <v>0</v>
      </c>
      <c r="BA283" s="415">
        <v>0</v>
      </c>
      <c r="BB283" s="415">
        <v>0</v>
      </c>
      <c r="BC283" s="415">
        <v>0</v>
      </c>
      <c r="BD283" s="415">
        <v>0</v>
      </c>
      <c r="BE283" s="415">
        <v>0</v>
      </c>
      <c r="BF283" s="415">
        <v>0</v>
      </c>
      <c r="BG283" s="415">
        <v>0</v>
      </c>
      <c r="BH283" s="415">
        <v>0</v>
      </c>
      <c r="BI283" s="415">
        <v>0</v>
      </c>
      <c r="BJ283" s="415">
        <v>0</v>
      </c>
      <c r="BK283" s="415">
        <v>0</v>
      </c>
      <c r="BL283" s="415">
        <v>2464541</v>
      </c>
      <c r="BM283" s="415">
        <v>-655665</v>
      </c>
      <c r="BN283" t="s">
        <v>924</v>
      </c>
      <c r="BO283" t="s">
        <v>1054</v>
      </c>
      <c r="BP283" t="s">
        <v>1085</v>
      </c>
      <c r="BQ283" s="84" t="s">
        <v>1054</v>
      </c>
    </row>
    <row r="284" spans="1:69" x14ac:dyDescent="0.25">
      <c r="A284" t="s">
        <v>1026</v>
      </c>
      <c r="B284" s="82" t="s">
        <v>927</v>
      </c>
      <c r="C284" s="85" t="s">
        <v>926</v>
      </c>
      <c r="D284" s="415">
        <v>11446766</v>
      </c>
      <c r="E284" s="415">
        <v>0</v>
      </c>
      <c r="F284" s="415">
        <v>11446766</v>
      </c>
      <c r="G284" s="415">
        <v>0</v>
      </c>
      <c r="H284" s="415">
        <v>0</v>
      </c>
      <c r="I284" s="415">
        <v>0</v>
      </c>
      <c r="J284" s="415">
        <v>-18578</v>
      </c>
      <c r="K284" s="415">
        <v>0</v>
      </c>
      <c r="L284" s="415">
        <v>-18578</v>
      </c>
      <c r="M284" s="415">
        <v>0</v>
      </c>
      <c r="N284" s="415">
        <v>0</v>
      </c>
      <c r="O284" s="415">
        <v>0</v>
      </c>
      <c r="P284" s="415">
        <v>-97500</v>
      </c>
      <c r="Q284" s="415">
        <v>0</v>
      </c>
      <c r="R284" s="415">
        <v>-97500</v>
      </c>
      <c r="S284" s="415">
        <v>359543</v>
      </c>
      <c r="T284" s="415">
        <v>0</v>
      </c>
      <c r="U284" s="415">
        <v>359543</v>
      </c>
      <c r="V284" s="415">
        <v>113803</v>
      </c>
      <c r="W284" s="415">
        <v>0</v>
      </c>
      <c r="X284" s="415">
        <v>113803</v>
      </c>
      <c r="Y284" s="415">
        <v>-472382</v>
      </c>
      <c r="Z284" s="415">
        <v>0</v>
      </c>
      <c r="AA284" s="415">
        <v>-472382</v>
      </c>
      <c r="AB284" s="415">
        <v>-453768</v>
      </c>
      <c r="AC284" s="415">
        <v>0</v>
      </c>
      <c r="AD284" s="415">
        <v>-453768</v>
      </c>
      <c r="AE284" s="415">
        <v>10896462</v>
      </c>
      <c r="AF284" s="415">
        <v>0</v>
      </c>
      <c r="AG284" s="415">
        <v>10896462</v>
      </c>
      <c r="AH284" s="415">
        <v>0</v>
      </c>
      <c r="AI284" s="415">
        <v>0</v>
      </c>
      <c r="AJ284" s="415">
        <v>801919</v>
      </c>
      <c r="AK284" s="415">
        <v>0</v>
      </c>
      <c r="AL284" s="415">
        <v>801919</v>
      </c>
      <c r="AM284" s="415">
        <v>0</v>
      </c>
      <c r="AN284" s="415">
        <v>0</v>
      </c>
      <c r="AO284" s="415">
        <v>0</v>
      </c>
      <c r="AP284" s="415">
        <v>0</v>
      </c>
      <c r="AQ284" s="415">
        <v>0</v>
      </c>
      <c r="AR284" s="415">
        <v>0</v>
      </c>
      <c r="AS284" s="415">
        <v>0</v>
      </c>
      <c r="AT284" s="415">
        <v>0</v>
      </c>
      <c r="AU284" s="415">
        <v>0</v>
      </c>
      <c r="AV284" s="415">
        <v>0</v>
      </c>
      <c r="AW284" s="415">
        <v>0</v>
      </c>
      <c r="AX284" s="415">
        <v>0</v>
      </c>
      <c r="AY284" s="415">
        <v>0</v>
      </c>
      <c r="AZ284" s="415">
        <v>0</v>
      </c>
      <c r="BA284" s="415">
        <v>0</v>
      </c>
      <c r="BB284" s="415">
        <v>0</v>
      </c>
      <c r="BC284" s="415">
        <v>0</v>
      </c>
      <c r="BD284" s="415">
        <v>0</v>
      </c>
      <c r="BE284" s="415">
        <v>0</v>
      </c>
      <c r="BF284" s="415">
        <v>0</v>
      </c>
      <c r="BG284" s="415">
        <v>0</v>
      </c>
      <c r="BH284" s="415">
        <v>0</v>
      </c>
      <c r="BI284" s="415">
        <v>0</v>
      </c>
      <c r="BJ284" s="415">
        <v>0</v>
      </c>
      <c r="BK284" s="415">
        <v>0</v>
      </c>
      <c r="BL284" s="415">
        <v>499031</v>
      </c>
      <c r="BM284" s="415">
        <v>-91863</v>
      </c>
      <c r="BN284" t="s">
        <v>926</v>
      </c>
      <c r="BO284" t="s">
        <v>1084</v>
      </c>
      <c r="BP284" t="s">
        <v>1085</v>
      </c>
      <c r="BQ284" s="84" t="s">
        <v>1029</v>
      </c>
    </row>
    <row r="285" spans="1:69" x14ac:dyDescent="0.25">
      <c r="A285" t="s">
        <v>1037</v>
      </c>
      <c r="B285" s="82" t="s">
        <v>929</v>
      </c>
      <c r="C285" s="85" t="s">
        <v>928</v>
      </c>
      <c r="D285" s="415">
        <v>438814428</v>
      </c>
      <c r="E285" s="415">
        <v>0</v>
      </c>
      <c r="F285" s="415">
        <v>438814428</v>
      </c>
      <c r="G285" s="415">
        <v>0</v>
      </c>
      <c r="H285" s="415">
        <v>0</v>
      </c>
      <c r="I285" s="415">
        <v>0</v>
      </c>
      <c r="J285" s="415">
        <v>-2982296</v>
      </c>
      <c r="K285" s="415">
        <v>0</v>
      </c>
      <c r="L285" s="415">
        <v>-2982296</v>
      </c>
      <c r="M285" s="415">
        <v>0</v>
      </c>
      <c r="N285" s="415">
        <v>0</v>
      </c>
      <c r="O285" s="415">
        <v>0</v>
      </c>
      <c r="P285" s="415">
        <v>-3572220</v>
      </c>
      <c r="Q285" s="415">
        <v>0</v>
      </c>
      <c r="R285" s="415">
        <v>-3572220</v>
      </c>
      <c r="S285" s="415">
        <v>13360102</v>
      </c>
      <c r="T285" s="415">
        <v>0</v>
      </c>
      <c r="U285" s="415">
        <v>13360102</v>
      </c>
      <c r="V285" s="415">
        <v>12878349</v>
      </c>
      <c r="W285" s="415">
        <v>0</v>
      </c>
      <c r="X285" s="415">
        <v>12878349</v>
      </c>
      <c r="Y285" s="415">
        <v>-9849069</v>
      </c>
      <c r="Z285" s="415">
        <v>0</v>
      </c>
      <c r="AA285" s="415">
        <v>-9849069</v>
      </c>
      <c r="AB285" s="415">
        <v>-8412149</v>
      </c>
      <c r="AC285" s="415">
        <v>0</v>
      </c>
      <c r="AD285" s="415">
        <v>-8412149</v>
      </c>
      <c r="AE285" s="415">
        <v>443219441</v>
      </c>
      <c r="AF285" s="415">
        <v>0</v>
      </c>
      <c r="AG285" s="415">
        <v>443219441</v>
      </c>
      <c r="AH285" s="415">
        <v>0</v>
      </c>
      <c r="AI285" s="415">
        <v>0</v>
      </c>
      <c r="AJ285" s="415">
        <v>0</v>
      </c>
      <c r="AK285" s="415">
        <v>0</v>
      </c>
      <c r="AL285" s="415">
        <v>0</v>
      </c>
      <c r="AM285" s="415">
        <v>0</v>
      </c>
      <c r="AN285" s="415">
        <v>0</v>
      </c>
      <c r="AO285" s="415">
        <v>0</v>
      </c>
      <c r="AP285" s="415">
        <v>0</v>
      </c>
      <c r="AQ285" s="415">
        <v>0</v>
      </c>
      <c r="AR285" s="415">
        <v>0</v>
      </c>
      <c r="AS285" s="415">
        <v>0</v>
      </c>
      <c r="AT285" s="415">
        <v>0</v>
      </c>
      <c r="AU285" s="415">
        <v>0</v>
      </c>
      <c r="AV285" s="415">
        <v>0</v>
      </c>
      <c r="AW285" s="415">
        <v>0</v>
      </c>
      <c r="AX285" s="415">
        <v>0</v>
      </c>
      <c r="AY285" s="415">
        <v>0</v>
      </c>
      <c r="AZ285" s="415">
        <v>0</v>
      </c>
      <c r="BA285" s="415">
        <v>0</v>
      </c>
      <c r="BB285" s="415">
        <v>0</v>
      </c>
      <c r="BC285" s="415">
        <v>0</v>
      </c>
      <c r="BD285" s="415">
        <v>0</v>
      </c>
      <c r="BE285" s="415">
        <v>0</v>
      </c>
      <c r="BF285" s="415">
        <v>0</v>
      </c>
      <c r="BG285" s="415">
        <v>0</v>
      </c>
      <c r="BH285" s="415">
        <v>0</v>
      </c>
      <c r="BI285" s="415">
        <v>0</v>
      </c>
      <c r="BJ285" s="415">
        <v>0</v>
      </c>
      <c r="BK285" s="415">
        <v>0</v>
      </c>
      <c r="BL285" s="415">
        <v>20308780</v>
      </c>
      <c r="BM285" s="415">
        <v>-29312990</v>
      </c>
      <c r="BN285" t="s">
        <v>928</v>
      </c>
      <c r="BO285" t="s">
        <v>1042</v>
      </c>
      <c r="BP285" t="s">
        <v>1043</v>
      </c>
      <c r="BQ285" s="84" t="s">
        <v>1073</v>
      </c>
    </row>
    <row r="286" spans="1:69" x14ac:dyDescent="0.25">
      <c r="A286" t="s">
        <v>1026</v>
      </c>
      <c r="B286" s="82" t="s">
        <v>931</v>
      </c>
      <c r="C286" s="85" t="s">
        <v>930</v>
      </c>
      <c r="D286" s="415">
        <v>158128992.34999999</v>
      </c>
      <c r="E286" s="415">
        <v>0</v>
      </c>
      <c r="F286" s="415">
        <v>158128992.34999999</v>
      </c>
      <c r="G286" s="415">
        <v>0</v>
      </c>
      <c r="H286" s="415">
        <v>0</v>
      </c>
      <c r="I286" s="415">
        <v>0</v>
      </c>
      <c r="J286" s="415">
        <v>-3584</v>
      </c>
      <c r="K286" s="415">
        <v>0</v>
      </c>
      <c r="L286" s="415">
        <v>-3584</v>
      </c>
      <c r="M286" s="415">
        <v>1046332</v>
      </c>
      <c r="N286" s="415">
        <v>0</v>
      </c>
      <c r="O286" s="415">
        <v>1046332</v>
      </c>
      <c r="P286" s="415">
        <v>-1984822</v>
      </c>
      <c r="Q286" s="415">
        <v>0</v>
      </c>
      <c r="R286" s="415">
        <v>-1984822</v>
      </c>
      <c r="S286" s="415">
        <v>6935133</v>
      </c>
      <c r="T286" s="415">
        <v>0</v>
      </c>
      <c r="U286" s="415">
        <v>6935133</v>
      </c>
      <c r="V286" s="415">
        <v>1864589</v>
      </c>
      <c r="W286" s="415">
        <v>0</v>
      </c>
      <c r="X286" s="415">
        <v>1864589</v>
      </c>
      <c r="Y286" s="415">
        <v>0</v>
      </c>
      <c r="Z286" s="415">
        <v>0</v>
      </c>
      <c r="AA286" s="415">
        <v>0</v>
      </c>
      <c r="AB286" s="415">
        <v>-8367500</v>
      </c>
      <c r="AC286" s="415">
        <v>0</v>
      </c>
      <c r="AD286" s="415">
        <v>-8367500</v>
      </c>
      <c r="AE286" s="415">
        <v>157622724.34999999</v>
      </c>
      <c r="AF286" s="415">
        <v>0</v>
      </c>
      <c r="AG286" s="415">
        <v>157622724.34999999</v>
      </c>
      <c r="AH286" s="415">
        <v>0</v>
      </c>
      <c r="AI286" s="415">
        <v>0</v>
      </c>
      <c r="AJ286" s="415">
        <v>81648</v>
      </c>
      <c r="AK286" s="415">
        <v>0</v>
      </c>
      <c r="AL286" s="415">
        <v>81648</v>
      </c>
      <c r="AM286" s="415">
        <v>0</v>
      </c>
      <c r="AN286" s="415">
        <v>0</v>
      </c>
      <c r="AO286" s="415">
        <v>0</v>
      </c>
      <c r="AP286" s="415">
        <v>0</v>
      </c>
      <c r="AQ286" s="415">
        <v>0</v>
      </c>
      <c r="AR286" s="415">
        <v>0</v>
      </c>
      <c r="AS286" s="415">
        <v>0</v>
      </c>
      <c r="AT286" s="415">
        <v>0</v>
      </c>
      <c r="AU286" s="415">
        <v>0</v>
      </c>
      <c r="AV286" s="415">
        <v>0</v>
      </c>
      <c r="AW286" s="415">
        <v>0</v>
      </c>
      <c r="AX286" s="415">
        <v>0</v>
      </c>
      <c r="AY286" s="415">
        <v>0</v>
      </c>
      <c r="AZ286" s="415">
        <v>0</v>
      </c>
      <c r="BA286" s="415">
        <v>0</v>
      </c>
      <c r="BB286" s="415">
        <v>0</v>
      </c>
      <c r="BC286" s="415">
        <v>0</v>
      </c>
      <c r="BD286" s="415">
        <v>0</v>
      </c>
      <c r="BE286" s="415">
        <v>0</v>
      </c>
      <c r="BF286" s="415">
        <v>0</v>
      </c>
      <c r="BG286" s="415">
        <v>0</v>
      </c>
      <c r="BH286" s="415">
        <v>0</v>
      </c>
      <c r="BI286" s="415">
        <v>0</v>
      </c>
      <c r="BJ286" s="415">
        <v>0</v>
      </c>
      <c r="BK286" s="415">
        <v>0</v>
      </c>
      <c r="BL286" s="415">
        <v>12350401</v>
      </c>
      <c r="BM286" s="415">
        <v>-4892924</v>
      </c>
      <c r="BN286" t="s">
        <v>930</v>
      </c>
      <c r="BO286" t="s">
        <v>1045</v>
      </c>
      <c r="BP286" t="s">
        <v>1060</v>
      </c>
      <c r="BQ286" s="84" t="s">
        <v>1047</v>
      </c>
    </row>
    <row r="287" spans="1:69" x14ac:dyDescent="0.25">
      <c r="A287" t="s">
        <v>1026</v>
      </c>
      <c r="B287" s="82" t="s">
        <v>933</v>
      </c>
      <c r="C287" s="85" t="s">
        <v>932</v>
      </c>
      <c r="D287" s="415">
        <v>55274591</v>
      </c>
      <c r="E287" s="415">
        <v>0</v>
      </c>
      <c r="F287" s="415">
        <v>55274591</v>
      </c>
      <c r="G287" s="415">
        <v>0</v>
      </c>
      <c r="H287" s="415">
        <v>0</v>
      </c>
      <c r="I287" s="415">
        <v>0</v>
      </c>
      <c r="J287" s="415">
        <v>0</v>
      </c>
      <c r="K287" s="415">
        <v>0</v>
      </c>
      <c r="L287" s="415">
        <v>0</v>
      </c>
      <c r="M287" s="415">
        <v>-534091</v>
      </c>
      <c r="N287" s="415">
        <v>0</v>
      </c>
      <c r="O287" s="415">
        <v>-534091</v>
      </c>
      <c r="P287" s="415">
        <v>-288566</v>
      </c>
      <c r="Q287" s="415">
        <v>0</v>
      </c>
      <c r="R287" s="415">
        <v>-288566</v>
      </c>
      <c r="S287" s="415">
        <v>0</v>
      </c>
      <c r="T287" s="415">
        <v>0</v>
      </c>
      <c r="U287" s="415">
        <v>0</v>
      </c>
      <c r="V287" s="415">
        <v>0</v>
      </c>
      <c r="W287" s="415">
        <v>0</v>
      </c>
      <c r="X287" s="415">
        <v>0</v>
      </c>
      <c r="Y287" s="415">
        <v>458398</v>
      </c>
      <c r="Z287" s="415">
        <v>0</v>
      </c>
      <c r="AA287" s="415">
        <v>458398</v>
      </c>
      <c r="AB287" s="415">
        <v>-2694700</v>
      </c>
      <c r="AC287" s="415">
        <v>0</v>
      </c>
      <c r="AD287" s="415">
        <v>-2694700</v>
      </c>
      <c r="AE287" s="415">
        <v>52215632</v>
      </c>
      <c r="AF287" s="415">
        <v>0</v>
      </c>
      <c r="AG287" s="415">
        <v>52215632</v>
      </c>
      <c r="AH287" s="415">
        <v>0</v>
      </c>
      <c r="AI287" s="415">
        <v>0</v>
      </c>
      <c r="AJ287" s="415">
        <v>115539</v>
      </c>
      <c r="AK287" s="415">
        <v>0</v>
      </c>
      <c r="AL287" s="415">
        <v>115539</v>
      </c>
      <c r="AM287" s="415">
        <v>0</v>
      </c>
      <c r="AN287" s="415">
        <v>0</v>
      </c>
      <c r="AO287" s="415">
        <v>0</v>
      </c>
      <c r="AP287" s="415">
        <v>0</v>
      </c>
      <c r="AQ287" s="415">
        <v>0</v>
      </c>
      <c r="AR287" s="415">
        <v>0</v>
      </c>
      <c r="AS287" s="415">
        <v>0</v>
      </c>
      <c r="AT287" s="415">
        <v>0</v>
      </c>
      <c r="AU287" s="415">
        <v>0</v>
      </c>
      <c r="AV287" s="415">
        <v>0</v>
      </c>
      <c r="AW287" s="415">
        <v>0</v>
      </c>
      <c r="AX287" s="415">
        <v>0</v>
      </c>
      <c r="AY287" s="415">
        <v>0</v>
      </c>
      <c r="AZ287" s="415">
        <v>0</v>
      </c>
      <c r="BA287" s="415">
        <v>0</v>
      </c>
      <c r="BB287" s="415">
        <v>0</v>
      </c>
      <c r="BC287" s="415">
        <v>0</v>
      </c>
      <c r="BD287" s="415">
        <v>0</v>
      </c>
      <c r="BE287" s="415">
        <v>0</v>
      </c>
      <c r="BF287" s="415">
        <v>0</v>
      </c>
      <c r="BG287" s="415">
        <v>0</v>
      </c>
      <c r="BH287" s="415">
        <v>0</v>
      </c>
      <c r="BI287" s="415">
        <v>0</v>
      </c>
      <c r="BJ287" s="415">
        <v>0</v>
      </c>
      <c r="BK287" s="415">
        <v>0</v>
      </c>
      <c r="BL287" s="415">
        <v>1894402</v>
      </c>
      <c r="BM287" s="415">
        <v>-784840</v>
      </c>
      <c r="BN287" t="s">
        <v>932</v>
      </c>
      <c r="BO287" t="s">
        <v>1035</v>
      </c>
      <c r="BP287" t="s">
        <v>1036</v>
      </c>
      <c r="BQ287" s="84" t="s">
        <v>1029</v>
      </c>
    </row>
    <row r="288" spans="1:69" x14ac:dyDescent="0.25">
      <c r="A288" t="s">
        <v>1026</v>
      </c>
      <c r="B288" s="82" t="s">
        <v>935</v>
      </c>
      <c r="C288" s="85" t="s">
        <v>934</v>
      </c>
      <c r="D288" s="415">
        <v>44490022</v>
      </c>
      <c r="E288" s="415">
        <v>0</v>
      </c>
      <c r="F288" s="415">
        <v>44490022</v>
      </c>
      <c r="G288" s="415">
        <v>0</v>
      </c>
      <c r="H288" s="415">
        <v>0</v>
      </c>
      <c r="I288" s="415">
        <v>0</v>
      </c>
      <c r="J288" s="415">
        <v>-33241</v>
      </c>
      <c r="K288" s="415">
        <v>0</v>
      </c>
      <c r="L288" s="415">
        <v>-33241</v>
      </c>
      <c r="M288" s="415">
        <v>0</v>
      </c>
      <c r="N288" s="415">
        <v>0</v>
      </c>
      <c r="O288" s="415">
        <v>0</v>
      </c>
      <c r="P288" s="415">
        <v>-214217</v>
      </c>
      <c r="Q288" s="415">
        <v>0</v>
      </c>
      <c r="R288" s="415">
        <v>-214217</v>
      </c>
      <c r="S288" s="415">
        <v>386807</v>
      </c>
      <c r="T288" s="415">
        <v>0</v>
      </c>
      <c r="U288" s="415">
        <v>386807</v>
      </c>
      <c r="V288" s="415">
        <v>983071</v>
      </c>
      <c r="W288" s="415">
        <v>0</v>
      </c>
      <c r="X288" s="415">
        <v>983071</v>
      </c>
      <c r="Y288" s="415">
        <v>-199938</v>
      </c>
      <c r="Z288" s="415">
        <v>0</v>
      </c>
      <c r="AA288" s="415">
        <v>-199938</v>
      </c>
      <c r="AB288" s="415">
        <v>-2717375</v>
      </c>
      <c r="AC288" s="415">
        <v>0</v>
      </c>
      <c r="AD288" s="415">
        <v>-2717375</v>
      </c>
      <c r="AE288" s="415">
        <v>42728370</v>
      </c>
      <c r="AF288" s="415">
        <v>0</v>
      </c>
      <c r="AG288" s="415">
        <v>42728370</v>
      </c>
      <c r="AH288" s="415">
        <v>0</v>
      </c>
      <c r="AI288" s="415">
        <v>0</v>
      </c>
      <c r="AJ288" s="415">
        <v>122487</v>
      </c>
      <c r="AK288" s="415">
        <v>0</v>
      </c>
      <c r="AL288" s="415">
        <v>122487</v>
      </c>
      <c r="AM288" s="415">
        <v>0</v>
      </c>
      <c r="AN288" s="415">
        <v>0</v>
      </c>
      <c r="AO288" s="415">
        <v>0</v>
      </c>
      <c r="AP288" s="415">
        <v>0</v>
      </c>
      <c r="AQ288" s="415">
        <v>0</v>
      </c>
      <c r="AR288" s="415">
        <v>0</v>
      </c>
      <c r="AS288" s="415">
        <v>0</v>
      </c>
      <c r="AT288" s="415">
        <v>0</v>
      </c>
      <c r="AU288" s="415">
        <v>0</v>
      </c>
      <c r="AV288" s="415">
        <v>0</v>
      </c>
      <c r="AW288" s="415">
        <v>0</v>
      </c>
      <c r="AX288" s="415">
        <v>0</v>
      </c>
      <c r="AY288" s="415">
        <v>0</v>
      </c>
      <c r="AZ288" s="415">
        <v>0</v>
      </c>
      <c r="BA288" s="415">
        <v>0</v>
      </c>
      <c r="BB288" s="415">
        <v>0</v>
      </c>
      <c r="BC288" s="415">
        <v>0</v>
      </c>
      <c r="BD288" s="415">
        <v>0</v>
      </c>
      <c r="BE288" s="415">
        <v>0</v>
      </c>
      <c r="BF288" s="415">
        <v>0</v>
      </c>
      <c r="BG288" s="415">
        <v>0</v>
      </c>
      <c r="BH288" s="415">
        <v>0</v>
      </c>
      <c r="BI288" s="415">
        <v>0</v>
      </c>
      <c r="BJ288" s="415">
        <v>0</v>
      </c>
      <c r="BK288" s="415">
        <v>0</v>
      </c>
      <c r="BL288" s="415">
        <v>1565452</v>
      </c>
      <c r="BM288" s="415">
        <v>-783501</v>
      </c>
      <c r="BN288" t="s">
        <v>934</v>
      </c>
      <c r="BO288" t="s">
        <v>1048</v>
      </c>
      <c r="BP288" t="s">
        <v>1049</v>
      </c>
      <c r="BQ288" s="84" t="s">
        <v>1029</v>
      </c>
    </row>
    <row r="289" spans="1:69" x14ac:dyDescent="0.25">
      <c r="A289" t="s">
        <v>1026</v>
      </c>
      <c r="B289" s="82" t="s">
        <v>937</v>
      </c>
      <c r="C289" s="85" t="s">
        <v>936</v>
      </c>
      <c r="D289" s="415">
        <v>57786042</v>
      </c>
      <c r="E289" s="415">
        <v>3610952</v>
      </c>
      <c r="F289" s="415">
        <v>61396994</v>
      </c>
      <c r="G289" s="415">
        <v>0</v>
      </c>
      <c r="H289" s="415">
        <v>0</v>
      </c>
      <c r="I289" s="415">
        <v>0</v>
      </c>
      <c r="J289" s="415">
        <v>0</v>
      </c>
      <c r="K289" s="415">
        <v>0</v>
      </c>
      <c r="L289" s="415">
        <v>0</v>
      </c>
      <c r="M289" s="415">
        <v>0</v>
      </c>
      <c r="N289" s="415">
        <v>0</v>
      </c>
      <c r="O289" s="415">
        <v>0</v>
      </c>
      <c r="P289" s="415">
        <v>-300580</v>
      </c>
      <c r="Q289" s="415">
        <v>0</v>
      </c>
      <c r="R289" s="415">
        <v>-300580</v>
      </c>
      <c r="S289" s="415">
        <v>2498182</v>
      </c>
      <c r="T289" s="415">
        <v>162434</v>
      </c>
      <c r="U289" s="415">
        <v>2660616</v>
      </c>
      <c r="V289" s="415">
        <v>591791</v>
      </c>
      <c r="W289" s="415">
        <v>207321</v>
      </c>
      <c r="X289" s="415">
        <v>799112</v>
      </c>
      <c r="Y289" s="415">
        <v>-2745799</v>
      </c>
      <c r="Z289" s="415">
        <v>0</v>
      </c>
      <c r="AA289" s="415">
        <v>-2745799</v>
      </c>
      <c r="AB289" s="415">
        <v>-3868962</v>
      </c>
      <c r="AC289" s="415">
        <v>0</v>
      </c>
      <c r="AD289" s="415">
        <v>-3868962</v>
      </c>
      <c r="AE289" s="415">
        <v>53960674</v>
      </c>
      <c r="AF289" s="415">
        <v>3980707</v>
      </c>
      <c r="AG289" s="415">
        <v>57941381</v>
      </c>
      <c r="AH289" s="415">
        <v>3980707</v>
      </c>
      <c r="AI289" s="415">
        <v>3980707</v>
      </c>
      <c r="AJ289" s="415">
        <v>-126661</v>
      </c>
      <c r="AK289" s="415">
        <v>0</v>
      </c>
      <c r="AL289" s="415">
        <v>-126661</v>
      </c>
      <c r="AM289" s="415">
        <v>0</v>
      </c>
      <c r="AN289" s="415">
        <v>0</v>
      </c>
      <c r="AO289" s="415">
        <v>0</v>
      </c>
      <c r="AP289" s="415">
        <v>-186</v>
      </c>
      <c r="AQ289" s="415">
        <v>-186</v>
      </c>
      <c r="AR289" s="415">
        <v>2702773</v>
      </c>
      <c r="AS289" s="415">
        <v>2702773</v>
      </c>
      <c r="AT289" s="415">
        <v>2307804</v>
      </c>
      <c r="AU289" s="415">
        <v>0</v>
      </c>
      <c r="AV289" s="415">
        <v>0</v>
      </c>
      <c r="AW289" s="415">
        <v>0</v>
      </c>
      <c r="AX289" s="415">
        <v>0</v>
      </c>
      <c r="AY289" s="415">
        <v>1190398</v>
      </c>
      <c r="AZ289" s="415">
        <v>1190398</v>
      </c>
      <c r="BA289" s="415">
        <v>0</v>
      </c>
      <c r="BB289" s="415">
        <v>0</v>
      </c>
      <c r="BC289" s="415">
        <v>0</v>
      </c>
      <c r="BD289" s="415">
        <v>0</v>
      </c>
      <c r="BE289" s="415">
        <v>0</v>
      </c>
      <c r="BF289" s="415">
        <v>0</v>
      </c>
      <c r="BG289" s="415">
        <v>0</v>
      </c>
      <c r="BH289" s="415">
        <v>0</v>
      </c>
      <c r="BI289" s="415">
        <v>0</v>
      </c>
      <c r="BJ289" s="415">
        <v>1190398</v>
      </c>
      <c r="BK289" s="415">
        <v>1190398</v>
      </c>
      <c r="BL289" s="415">
        <v>2209136</v>
      </c>
      <c r="BM289" s="415">
        <v>-1770176</v>
      </c>
      <c r="BN289" t="s">
        <v>936</v>
      </c>
      <c r="BO289" t="s">
        <v>1077</v>
      </c>
      <c r="BP289" t="s">
        <v>1028</v>
      </c>
      <c r="BQ289" s="84" t="s">
        <v>1029</v>
      </c>
    </row>
    <row r="290" spans="1:69" x14ac:dyDescent="0.25">
      <c r="A290" t="s">
        <v>1026</v>
      </c>
      <c r="B290" s="82" t="s">
        <v>939</v>
      </c>
      <c r="C290" s="85" t="s">
        <v>938</v>
      </c>
      <c r="D290" s="415">
        <v>131523566</v>
      </c>
      <c r="E290" s="415">
        <v>20600</v>
      </c>
      <c r="F290" s="415">
        <v>131544166</v>
      </c>
      <c r="G290" s="415">
        <v>0</v>
      </c>
      <c r="H290" s="415">
        <v>0</v>
      </c>
      <c r="I290" s="415">
        <v>0</v>
      </c>
      <c r="J290" s="415">
        <v>-819892</v>
      </c>
      <c r="K290" s="415">
        <v>0</v>
      </c>
      <c r="L290" s="415">
        <v>-819892</v>
      </c>
      <c r="M290" s="415">
        <v>0</v>
      </c>
      <c r="N290" s="415">
        <v>0</v>
      </c>
      <c r="O290" s="415">
        <v>0</v>
      </c>
      <c r="P290" s="415">
        <v>-819892</v>
      </c>
      <c r="Q290" s="415">
        <v>0</v>
      </c>
      <c r="R290" s="415">
        <v>-819892</v>
      </c>
      <c r="S290" s="415">
        <v>0</v>
      </c>
      <c r="T290" s="415">
        <v>0</v>
      </c>
      <c r="U290" s="415">
        <v>0</v>
      </c>
      <c r="V290" s="415">
        <v>0</v>
      </c>
      <c r="W290" s="415">
        <v>0</v>
      </c>
      <c r="X290" s="415">
        <v>0</v>
      </c>
      <c r="Y290" s="415">
        <v>2312992</v>
      </c>
      <c r="Z290" s="415">
        <v>0</v>
      </c>
      <c r="AA290" s="415">
        <v>2312992</v>
      </c>
      <c r="AB290" s="415">
        <v>6163280</v>
      </c>
      <c r="AC290" s="415">
        <v>0</v>
      </c>
      <c r="AD290" s="415">
        <v>6163280</v>
      </c>
      <c r="AE290" s="415">
        <v>139179946</v>
      </c>
      <c r="AF290" s="415">
        <v>20600</v>
      </c>
      <c r="AG290" s="415">
        <v>139200546</v>
      </c>
      <c r="AH290" s="415">
        <v>20600</v>
      </c>
      <c r="AI290" s="415">
        <v>20600</v>
      </c>
      <c r="AJ290" s="415">
        <v>541455</v>
      </c>
      <c r="AK290" s="415">
        <v>0</v>
      </c>
      <c r="AL290" s="415">
        <v>541455</v>
      </c>
      <c r="AM290" s="415">
        <v>0</v>
      </c>
      <c r="AN290" s="415">
        <v>0</v>
      </c>
      <c r="AO290" s="415">
        <v>0</v>
      </c>
      <c r="AP290" s="415">
        <v>0</v>
      </c>
      <c r="AQ290" s="415">
        <v>0</v>
      </c>
      <c r="AR290" s="415">
        <v>0</v>
      </c>
      <c r="AS290" s="415">
        <v>0</v>
      </c>
      <c r="AT290" s="415">
        <v>20600</v>
      </c>
      <c r="AU290" s="415">
        <v>0</v>
      </c>
      <c r="AV290" s="415">
        <v>0</v>
      </c>
      <c r="AW290" s="415">
        <v>0</v>
      </c>
      <c r="AX290" s="415">
        <v>0</v>
      </c>
      <c r="AY290" s="415">
        <v>113977</v>
      </c>
      <c r="AZ290" s="415">
        <v>113977</v>
      </c>
      <c r="BA290" s="415">
        <v>0</v>
      </c>
      <c r="BB290" s="415">
        <v>0</v>
      </c>
      <c r="BC290" s="415">
        <v>0</v>
      </c>
      <c r="BD290" s="415">
        <v>0</v>
      </c>
      <c r="BE290" s="415">
        <v>0</v>
      </c>
      <c r="BF290" s="415">
        <v>0</v>
      </c>
      <c r="BG290" s="415">
        <v>0</v>
      </c>
      <c r="BH290" s="415">
        <v>0</v>
      </c>
      <c r="BI290" s="415">
        <v>0</v>
      </c>
      <c r="BJ290" s="415">
        <v>113977</v>
      </c>
      <c r="BK290" s="415">
        <v>113977</v>
      </c>
      <c r="BL290" s="415">
        <v>2932651</v>
      </c>
      <c r="BM290" s="415">
        <v>-629388</v>
      </c>
      <c r="BN290" t="s">
        <v>938</v>
      </c>
      <c r="BO290" t="s">
        <v>1045</v>
      </c>
      <c r="BP290" t="s">
        <v>1064</v>
      </c>
      <c r="BQ290" s="84" t="s">
        <v>1047</v>
      </c>
    </row>
    <row r="291" spans="1:69" x14ac:dyDescent="0.25">
      <c r="A291" t="s">
        <v>1026</v>
      </c>
      <c r="B291" s="82" t="s">
        <v>941</v>
      </c>
      <c r="C291" s="85" t="s">
        <v>940</v>
      </c>
      <c r="D291" s="415">
        <v>74187119</v>
      </c>
      <c r="E291" s="415">
        <v>190726</v>
      </c>
      <c r="F291" s="415">
        <v>74377845</v>
      </c>
      <c r="G291" s="415">
        <v>0</v>
      </c>
      <c r="H291" s="415">
        <v>0</v>
      </c>
      <c r="I291" s="415">
        <v>0</v>
      </c>
      <c r="J291" s="415">
        <v>-799050</v>
      </c>
      <c r="K291" s="415">
        <v>0</v>
      </c>
      <c r="L291" s="415">
        <v>-799050</v>
      </c>
      <c r="M291" s="415">
        <v>0</v>
      </c>
      <c r="N291" s="415">
        <v>0</v>
      </c>
      <c r="O291" s="415">
        <v>0</v>
      </c>
      <c r="P291" s="415">
        <v>-888741</v>
      </c>
      <c r="Q291" s="415">
        <v>0</v>
      </c>
      <c r="R291" s="415">
        <v>-888741</v>
      </c>
      <c r="S291" s="415">
        <v>792226</v>
      </c>
      <c r="T291" s="415">
        <v>0</v>
      </c>
      <c r="U291" s="415">
        <v>792226</v>
      </c>
      <c r="V291" s="415">
        <v>2506505</v>
      </c>
      <c r="W291" s="415">
        <v>0</v>
      </c>
      <c r="X291" s="415">
        <v>2506505</v>
      </c>
      <c r="Y291" s="415">
        <v>-1818983</v>
      </c>
      <c r="Z291" s="415">
        <v>0</v>
      </c>
      <c r="AA291" s="415">
        <v>-1818983</v>
      </c>
      <c r="AB291" s="415">
        <v>-1651849</v>
      </c>
      <c r="AC291" s="415">
        <v>0</v>
      </c>
      <c r="AD291" s="415">
        <v>-1651849</v>
      </c>
      <c r="AE291" s="415">
        <v>73126277</v>
      </c>
      <c r="AF291" s="415">
        <v>190726</v>
      </c>
      <c r="AG291" s="415">
        <v>73317003</v>
      </c>
      <c r="AH291" s="415">
        <v>190726</v>
      </c>
      <c r="AI291" s="415">
        <v>190726</v>
      </c>
      <c r="AJ291" s="415">
        <v>0</v>
      </c>
      <c r="AK291" s="415">
        <v>0</v>
      </c>
      <c r="AL291" s="415">
        <v>0</v>
      </c>
      <c r="AM291" s="415">
        <v>0</v>
      </c>
      <c r="AN291" s="415">
        <v>0</v>
      </c>
      <c r="AO291" s="415">
        <v>0</v>
      </c>
      <c r="AP291" s="415">
        <v>1833</v>
      </c>
      <c r="AQ291" s="415">
        <v>1833</v>
      </c>
      <c r="AR291" s="415">
        <v>179178</v>
      </c>
      <c r="AS291" s="415">
        <v>179178</v>
      </c>
      <c r="AT291" s="415">
        <v>13381</v>
      </c>
      <c r="AU291" s="415">
        <v>0</v>
      </c>
      <c r="AV291" s="415">
        <v>18632</v>
      </c>
      <c r="AW291" s="415">
        <v>18632</v>
      </c>
      <c r="AX291" s="415">
        <v>0</v>
      </c>
      <c r="AY291" s="415">
        <v>0</v>
      </c>
      <c r="AZ291" s="415">
        <v>0</v>
      </c>
      <c r="BA291" s="415">
        <v>0</v>
      </c>
      <c r="BB291" s="415">
        <v>0</v>
      </c>
      <c r="BC291" s="415">
        <v>0</v>
      </c>
      <c r="BD291" s="415">
        <v>0</v>
      </c>
      <c r="BE291" s="415">
        <v>0</v>
      </c>
      <c r="BF291" s="415">
        <v>0</v>
      </c>
      <c r="BG291" s="415">
        <v>0</v>
      </c>
      <c r="BH291" s="415">
        <v>0</v>
      </c>
      <c r="BI291" s="415">
        <v>0</v>
      </c>
      <c r="BJ291" s="415">
        <v>0</v>
      </c>
      <c r="BK291" s="415">
        <v>0</v>
      </c>
      <c r="BL291" s="415">
        <v>6478095</v>
      </c>
      <c r="BM291" s="415">
        <v>-455328</v>
      </c>
      <c r="BN291" t="s">
        <v>940</v>
      </c>
      <c r="BO291" t="s">
        <v>1045</v>
      </c>
      <c r="BP291" t="s">
        <v>1056</v>
      </c>
      <c r="BQ291" s="84" t="s">
        <v>1047</v>
      </c>
    </row>
    <row r="292" spans="1:69" x14ac:dyDescent="0.25">
      <c r="A292" t="s">
        <v>1037</v>
      </c>
      <c r="B292" s="82" t="s">
        <v>943</v>
      </c>
      <c r="C292" s="85" t="s">
        <v>942</v>
      </c>
      <c r="D292" s="415">
        <v>66359126</v>
      </c>
      <c r="E292" s="415">
        <v>0</v>
      </c>
      <c r="F292" s="415">
        <v>66359126</v>
      </c>
      <c r="G292" s="415">
        <v>0</v>
      </c>
      <c r="H292" s="415">
        <v>0</v>
      </c>
      <c r="I292" s="415">
        <v>0</v>
      </c>
      <c r="J292" s="415">
        <v>-145445</v>
      </c>
      <c r="K292" s="415">
        <v>0</v>
      </c>
      <c r="L292" s="415">
        <v>-145445</v>
      </c>
      <c r="M292" s="415">
        <v>1678000</v>
      </c>
      <c r="N292" s="415">
        <v>0</v>
      </c>
      <c r="O292" s="415">
        <v>1678000</v>
      </c>
      <c r="P292" s="415">
        <v>-1799618</v>
      </c>
      <c r="Q292" s="415">
        <v>0</v>
      </c>
      <c r="R292" s="415">
        <v>-1799618</v>
      </c>
      <c r="S292" s="415">
        <v>293458</v>
      </c>
      <c r="T292" s="415">
        <v>0</v>
      </c>
      <c r="U292" s="415">
        <v>293458</v>
      </c>
      <c r="V292" s="415">
        <v>1758008</v>
      </c>
      <c r="W292" s="415">
        <v>0</v>
      </c>
      <c r="X292" s="415">
        <v>1758008</v>
      </c>
      <c r="Y292" s="415">
        <v>1471930</v>
      </c>
      <c r="Z292" s="415">
        <v>0</v>
      </c>
      <c r="AA292" s="415">
        <v>1471930</v>
      </c>
      <c r="AB292" s="415">
        <v>-3118843</v>
      </c>
      <c r="AC292" s="415">
        <v>0</v>
      </c>
      <c r="AD292" s="415">
        <v>-3118843</v>
      </c>
      <c r="AE292" s="415">
        <v>66642061</v>
      </c>
      <c r="AF292" s="415">
        <v>0</v>
      </c>
      <c r="AG292" s="415">
        <v>66642061</v>
      </c>
      <c r="AH292" s="415">
        <v>0</v>
      </c>
      <c r="AI292" s="415">
        <v>0</v>
      </c>
      <c r="AJ292" s="415">
        <v>0</v>
      </c>
      <c r="AK292" s="415">
        <v>0</v>
      </c>
      <c r="AL292" s="415">
        <v>0</v>
      </c>
      <c r="AM292" s="415">
        <v>0</v>
      </c>
      <c r="AN292" s="415">
        <v>0</v>
      </c>
      <c r="AO292" s="415">
        <v>0</v>
      </c>
      <c r="AP292" s="415">
        <v>0</v>
      </c>
      <c r="AQ292" s="415">
        <v>0</v>
      </c>
      <c r="AR292" s="415">
        <v>0</v>
      </c>
      <c r="AS292" s="415">
        <v>0</v>
      </c>
      <c r="AT292" s="415">
        <v>0</v>
      </c>
      <c r="AU292" s="415">
        <v>0</v>
      </c>
      <c r="AV292" s="415">
        <v>0</v>
      </c>
      <c r="AW292" s="415">
        <v>0</v>
      </c>
      <c r="AX292" s="415">
        <v>0</v>
      </c>
      <c r="AY292" s="415">
        <v>0</v>
      </c>
      <c r="AZ292" s="415">
        <v>0</v>
      </c>
      <c r="BA292" s="415">
        <v>0</v>
      </c>
      <c r="BB292" s="415">
        <v>0</v>
      </c>
      <c r="BC292" s="415">
        <v>0</v>
      </c>
      <c r="BD292" s="415">
        <v>0</v>
      </c>
      <c r="BE292" s="415">
        <v>0</v>
      </c>
      <c r="BF292" s="415">
        <v>0</v>
      </c>
      <c r="BG292" s="415">
        <v>0</v>
      </c>
      <c r="BH292" s="415">
        <v>0</v>
      </c>
      <c r="BI292" s="415">
        <v>0</v>
      </c>
      <c r="BJ292" s="415">
        <v>0</v>
      </c>
      <c r="BK292" s="415">
        <v>0</v>
      </c>
      <c r="BL292" s="415">
        <v>7265829</v>
      </c>
      <c r="BM292" s="415">
        <v>-3055938</v>
      </c>
      <c r="BN292" t="s">
        <v>942</v>
      </c>
      <c r="BO292" t="s">
        <v>1042</v>
      </c>
      <c r="BP292" t="s">
        <v>1043</v>
      </c>
      <c r="BQ292" s="84" t="s">
        <v>1044</v>
      </c>
    </row>
    <row r="293" spans="1:69" x14ac:dyDescent="0.25">
      <c r="A293" t="s">
        <v>1026</v>
      </c>
      <c r="B293" s="82" t="s">
        <v>945</v>
      </c>
      <c r="C293" s="85" t="s">
        <v>944</v>
      </c>
      <c r="D293" s="415">
        <v>111318799</v>
      </c>
      <c r="E293" s="415">
        <v>19098420</v>
      </c>
      <c r="F293" s="415">
        <v>130417219</v>
      </c>
      <c r="G293" s="415">
        <v>0</v>
      </c>
      <c r="H293" s="415">
        <v>0</v>
      </c>
      <c r="I293" s="415">
        <v>0</v>
      </c>
      <c r="J293" s="415">
        <v>0</v>
      </c>
      <c r="K293" s="415">
        <v>0</v>
      </c>
      <c r="L293" s="415">
        <v>0</v>
      </c>
      <c r="M293" s="415">
        <v>-290</v>
      </c>
      <c r="N293" s="415">
        <v>0</v>
      </c>
      <c r="O293" s="415">
        <v>-290</v>
      </c>
      <c r="P293" s="415">
        <v>-126000</v>
      </c>
      <c r="Q293" s="415">
        <v>0</v>
      </c>
      <c r="R293" s="415">
        <v>-126000</v>
      </c>
      <c r="S293" s="415">
        <v>1175206</v>
      </c>
      <c r="T293" s="415">
        <v>0</v>
      </c>
      <c r="U293" s="415">
        <v>1175206</v>
      </c>
      <c r="V293" s="415">
        <v>0</v>
      </c>
      <c r="W293" s="415">
        <v>0</v>
      </c>
      <c r="X293" s="415">
        <v>0</v>
      </c>
      <c r="Y293" s="415">
        <v>-4615563</v>
      </c>
      <c r="Z293" s="415">
        <v>0</v>
      </c>
      <c r="AA293" s="415">
        <v>-4615563</v>
      </c>
      <c r="AB293" s="415">
        <v>4711697</v>
      </c>
      <c r="AC293" s="415">
        <v>0</v>
      </c>
      <c r="AD293" s="415">
        <v>4711697</v>
      </c>
      <c r="AE293" s="415">
        <v>112463849</v>
      </c>
      <c r="AF293" s="415">
        <v>19098420</v>
      </c>
      <c r="AG293" s="415">
        <v>131562269</v>
      </c>
      <c r="AH293" s="415">
        <v>19098420</v>
      </c>
      <c r="AI293" s="415">
        <v>19098420</v>
      </c>
      <c r="AJ293" s="415">
        <v>0</v>
      </c>
      <c r="AK293" s="415">
        <v>0</v>
      </c>
      <c r="AL293" s="415">
        <v>0</v>
      </c>
      <c r="AM293" s="415">
        <v>0</v>
      </c>
      <c r="AN293" s="415">
        <v>0</v>
      </c>
      <c r="AO293" s="415">
        <v>0</v>
      </c>
      <c r="AP293" s="415">
        <v>135792</v>
      </c>
      <c r="AQ293" s="415">
        <v>135792</v>
      </c>
      <c r="AR293" s="415">
        <v>4432118</v>
      </c>
      <c r="AS293" s="415">
        <v>4432118</v>
      </c>
      <c r="AT293" s="415">
        <v>14802094</v>
      </c>
      <c r="AU293" s="415">
        <v>0</v>
      </c>
      <c r="AV293" s="415">
        <v>0</v>
      </c>
      <c r="AW293" s="415">
        <v>0</v>
      </c>
      <c r="AX293" s="415">
        <v>0</v>
      </c>
      <c r="AY293" s="415">
        <v>0</v>
      </c>
      <c r="AZ293" s="415">
        <v>0</v>
      </c>
      <c r="BA293" s="415">
        <v>0</v>
      </c>
      <c r="BB293" s="415">
        <v>0</v>
      </c>
      <c r="BC293" s="415">
        <v>0</v>
      </c>
      <c r="BD293" s="415">
        <v>0</v>
      </c>
      <c r="BE293" s="415">
        <v>0</v>
      </c>
      <c r="BF293" s="415">
        <v>0</v>
      </c>
      <c r="BG293" s="415">
        <v>0</v>
      </c>
      <c r="BH293" s="415">
        <v>0</v>
      </c>
      <c r="BI293" s="415">
        <v>0</v>
      </c>
      <c r="BJ293" s="415">
        <v>0</v>
      </c>
      <c r="BK293" s="415">
        <v>0</v>
      </c>
      <c r="BL293" s="415">
        <v>9767130</v>
      </c>
      <c r="BM293" s="415">
        <v>-5499388</v>
      </c>
      <c r="BN293" t="s">
        <v>944</v>
      </c>
      <c r="BO293" t="s">
        <v>1042</v>
      </c>
      <c r="BP293" t="s">
        <v>1043</v>
      </c>
      <c r="BQ293" s="84" t="s">
        <v>1073</v>
      </c>
    </row>
    <row r="294" spans="1:69" x14ac:dyDescent="0.25">
      <c r="A294" t="s">
        <v>1037</v>
      </c>
      <c r="B294" s="82" t="s">
        <v>947</v>
      </c>
      <c r="C294" s="85" t="s">
        <v>946</v>
      </c>
      <c r="D294" s="415">
        <v>104682904</v>
      </c>
      <c r="E294" s="415">
        <v>1067463</v>
      </c>
      <c r="F294" s="415">
        <v>105750367</v>
      </c>
      <c r="G294" s="415">
        <v>0</v>
      </c>
      <c r="H294" s="415">
        <v>0</v>
      </c>
      <c r="I294" s="415">
        <v>0</v>
      </c>
      <c r="J294" s="415">
        <v>0</v>
      </c>
      <c r="K294" s="415">
        <v>0</v>
      </c>
      <c r="L294" s="415">
        <v>0</v>
      </c>
      <c r="M294" s="415">
        <v>1292</v>
      </c>
      <c r="N294" s="415">
        <v>0</v>
      </c>
      <c r="O294" s="415">
        <v>1292</v>
      </c>
      <c r="P294" s="415">
        <v>-92174</v>
      </c>
      <c r="Q294" s="415">
        <v>0</v>
      </c>
      <c r="R294" s="415">
        <v>-92174</v>
      </c>
      <c r="S294" s="415">
        <v>0</v>
      </c>
      <c r="T294" s="415">
        <v>0</v>
      </c>
      <c r="U294" s="415">
        <v>0</v>
      </c>
      <c r="V294" s="415">
        <v>0</v>
      </c>
      <c r="W294" s="415">
        <v>0</v>
      </c>
      <c r="X294" s="415">
        <v>0</v>
      </c>
      <c r="Y294" s="415">
        <v>1209330</v>
      </c>
      <c r="Z294" s="415">
        <v>0</v>
      </c>
      <c r="AA294" s="415">
        <v>1209330</v>
      </c>
      <c r="AB294" s="415">
        <v>0</v>
      </c>
      <c r="AC294" s="415">
        <v>0</v>
      </c>
      <c r="AD294" s="415">
        <v>0</v>
      </c>
      <c r="AE294" s="415">
        <v>105801352</v>
      </c>
      <c r="AF294" s="415">
        <v>1067463</v>
      </c>
      <c r="AG294" s="415">
        <v>106868815</v>
      </c>
      <c r="AH294" s="415">
        <v>1067463</v>
      </c>
      <c r="AI294" s="415">
        <v>1067463</v>
      </c>
      <c r="AJ294" s="415">
        <v>0</v>
      </c>
      <c r="AK294" s="415">
        <v>0</v>
      </c>
      <c r="AL294" s="415">
        <v>0</v>
      </c>
      <c r="AM294" s="415">
        <v>0</v>
      </c>
      <c r="AN294" s="415">
        <v>0</v>
      </c>
      <c r="AO294" s="415">
        <v>0</v>
      </c>
      <c r="AP294" s="415">
        <v>-26943</v>
      </c>
      <c r="AQ294" s="415">
        <v>-26943</v>
      </c>
      <c r="AR294" s="415">
        <v>976250</v>
      </c>
      <c r="AS294" s="415">
        <v>976250</v>
      </c>
      <c r="AT294" s="415">
        <v>64270</v>
      </c>
      <c r="AU294" s="415">
        <v>0</v>
      </c>
      <c r="AV294" s="415">
        <v>0</v>
      </c>
      <c r="AW294" s="415">
        <v>0</v>
      </c>
      <c r="AX294" s="415">
        <v>0</v>
      </c>
      <c r="AY294" s="415">
        <v>306600</v>
      </c>
      <c r="AZ294" s="415">
        <v>306600</v>
      </c>
      <c r="BA294" s="415">
        <v>0</v>
      </c>
      <c r="BB294" s="415">
        <v>0</v>
      </c>
      <c r="BC294" s="415">
        <v>0</v>
      </c>
      <c r="BD294" s="415">
        <v>0</v>
      </c>
      <c r="BE294" s="415">
        <v>0</v>
      </c>
      <c r="BF294" s="415">
        <v>0</v>
      </c>
      <c r="BG294" s="415">
        <v>0</v>
      </c>
      <c r="BH294" s="415">
        <v>0</v>
      </c>
      <c r="BI294" s="415">
        <v>0</v>
      </c>
      <c r="BJ294" s="415">
        <v>306600</v>
      </c>
      <c r="BK294" s="415">
        <v>306600</v>
      </c>
      <c r="BL294" s="415">
        <v>11155297</v>
      </c>
      <c r="BM294" s="415">
        <v>-2390953</v>
      </c>
      <c r="BN294" t="s">
        <v>946</v>
      </c>
      <c r="BO294" t="s">
        <v>1054</v>
      </c>
      <c r="BP294" t="s">
        <v>1078</v>
      </c>
      <c r="BQ294" s="84" t="s">
        <v>1054</v>
      </c>
    </row>
    <row r="295" spans="1:69" x14ac:dyDescent="0.25">
      <c r="A295" t="s">
        <v>1026</v>
      </c>
      <c r="B295" s="82" t="s">
        <v>949</v>
      </c>
      <c r="C295" s="85" t="s">
        <v>948</v>
      </c>
      <c r="D295" s="415">
        <v>68792095</v>
      </c>
      <c r="E295" s="415">
        <v>0</v>
      </c>
      <c r="F295" s="415">
        <v>68792095</v>
      </c>
      <c r="G295" s="415">
        <v>0</v>
      </c>
      <c r="H295" s="415">
        <v>0</v>
      </c>
      <c r="I295" s="415">
        <v>0</v>
      </c>
      <c r="J295" s="415">
        <v>-800000</v>
      </c>
      <c r="K295" s="415">
        <v>0</v>
      </c>
      <c r="L295" s="415">
        <v>-800000</v>
      </c>
      <c r="M295" s="415">
        <v>-219982</v>
      </c>
      <c r="N295" s="415">
        <v>0</v>
      </c>
      <c r="O295" s="415">
        <v>-219982</v>
      </c>
      <c r="P295" s="415">
        <v>-991000</v>
      </c>
      <c r="Q295" s="415">
        <v>0</v>
      </c>
      <c r="R295" s="415">
        <v>-991000</v>
      </c>
      <c r="S295" s="415">
        <v>0</v>
      </c>
      <c r="T295" s="415">
        <v>0</v>
      </c>
      <c r="U295" s="415">
        <v>0</v>
      </c>
      <c r="V295" s="415">
        <v>650000</v>
      </c>
      <c r="W295" s="415">
        <v>0</v>
      </c>
      <c r="X295" s="415">
        <v>650000</v>
      </c>
      <c r="Y295" s="415">
        <v>332862</v>
      </c>
      <c r="Z295" s="415">
        <v>0</v>
      </c>
      <c r="AA295" s="415">
        <v>332862</v>
      </c>
      <c r="AB295" s="415">
        <v>-3233228</v>
      </c>
      <c r="AC295" s="415">
        <v>0</v>
      </c>
      <c r="AD295" s="415">
        <v>-3233228</v>
      </c>
      <c r="AE295" s="415">
        <v>65330747</v>
      </c>
      <c r="AF295" s="415">
        <v>0</v>
      </c>
      <c r="AG295" s="415">
        <v>65330747</v>
      </c>
      <c r="AH295" s="415">
        <v>0</v>
      </c>
      <c r="AI295" s="415">
        <v>0</v>
      </c>
      <c r="AJ295" s="415">
        <v>16440</v>
      </c>
      <c r="AK295" s="415">
        <v>0</v>
      </c>
      <c r="AL295" s="415">
        <v>16440</v>
      </c>
      <c r="AM295" s="415">
        <v>0</v>
      </c>
      <c r="AN295" s="415">
        <v>0</v>
      </c>
      <c r="AO295" s="415">
        <v>0</v>
      </c>
      <c r="AP295" s="415">
        <v>0</v>
      </c>
      <c r="AQ295" s="415">
        <v>0</v>
      </c>
      <c r="AR295" s="415">
        <v>0</v>
      </c>
      <c r="AS295" s="415">
        <v>0</v>
      </c>
      <c r="AT295" s="415">
        <v>0</v>
      </c>
      <c r="AU295" s="415">
        <v>0</v>
      </c>
      <c r="AV295" s="415">
        <v>0</v>
      </c>
      <c r="AW295" s="415">
        <v>0</v>
      </c>
      <c r="AX295" s="415">
        <v>0</v>
      </c>
      <c r="AY295" s="415">
        <v>0</v>
      </c>
      <c r="AZ295" s="415">
        <v>0</v>
      </c>
      <c r="BA295" s="415">
        <v>0</v>
      </c>
      <c r="BB295" s="415">
        <v>0</v>
      </c>
      <c r="BC295" s="415">
        <v>0</v>
      </c>
      <c r="BD295" s="415">
        <v>0</v>
      </c>
      <c r="BE295" s="415">
        <v>0</v>
      </c>
      <c r="BF295" s="415">
        <v>0</v>
      </c>
      <c r="BG295" s="415">
        <v>0</v>
      </c>
      <c r="BH295" s="415">
        <v>0</v>
      </c>
      <c r="BI295" s="415">
        <v>0</v>
      </c>
      <c r="BJ295" s="415">
        <v>0</v>
      </c>
      <c r="BK295" s="415">
        <v>0</v>
      </c>
      <c r="BL295" s="415">
        <v>2155747</v>
      </c>
      <c r="BM295" s="415">
        <v>-180873</v>
      </c>
      <c r="BN295" t="s">
        <v>948</v>
      </c>
      <c r="BO295" t="s">
        <v>1094</v>
      </c>
      <c r="BP295" t="s">
        <v>1028</v>
      </c>
      <c r="BQ295" s="84" t="s">
        <v>1029</v>
      </c>
    </row>
    <row r="296" spans="1:69" x14ac:dyDescent="0.25">
      <c r="A296" t="s">
        <v>1037</v>
      </c>
      <c r="B296" s="82" t="s">
        <v>951</v>
      </c>
      <c r="C296" s="85" t="s">
        <v>950</v>
      </c>
      <c r="D296" s="415">
        <v>60043803</v>
      </c>
      <c r="E296" s="415">
        <v>0</v>
      </c>
      <c r="F296" s="415">
        <v>60043803</v>
      </c>
      <c r="G296" s="415">
        <v>-19</v>
      </c>
      <c r="H296" s="415">
        <v>0</v>
      </c>
      <c r="I296" s="415">
        <v>-19</v>
      </c>
      <c r="J296" s="415">
        <v>-565968</v>
      </c>
      <c r="K296" s="415">
        <v>0</v>
      </c>
      <c r="L296" s="415">
        <v>-565968</v>
      </c>
      <c r="M296" s="415">
        <v>0</v>
      </c>
      <c r="N296" s="415">
        <v>0</v>
      </c>
      <c r="O296" s="415">
        <v>0</v>
      </c>
      <c r="P296" s="415">
        <v>-851446</v>
      </c>
      <c r="Q296" s="415">
        <v>0</v>
      </c>
      <c r="R296" s="415">
        <v>-851446</v>
      </c>
      <c r="S296" s="415">
        <v>5005691</v>
      </c>
      <c r="T296" s="415">
        <v>0</v>
      </c>
      <c r="U296" s="415">
        <v>5005691</v>
      </c>
      <c r="V296" s="415">
        <v>1310965</v>
      </c>
      <c r="W296" s="415">
        <v>0</v>
      </c>
      <c r="X296" s="415">
        <v>1310965</v>
      </c>
      <c r="Y296" s="415">
        <v>575751</v>
      </c>
      <c r="Z296" s="415">
        <v>0</v>
      </c>
      <c r="AA296" s="415">
        <v>575751</v>
      </c>
      <c r="AB296" s="415">
        <v>-492528</v>
      </c>
      <c r="AC296" s="415">
        <v>0</v>
      </c>
      <c r="AD296" s="415">
        <v>-492528</v>
      </c>
      <c r="AE296" s="415">
        <v>65592217</v>
      </c>
      <c r="AF296" s="415">
        <v>0</v>
      </c>
      <c r="AG296" s="415">
        <v>65592217</v>
      </c>
      <c r="AH296" s="415">
        <v>0</v>
      </c>
      <c r="AI296" s="415">
        <v>0</v>
      </c>
      <c r="AJ296" s="415">
        <v>0</v>
      </c>
      <c r="AK296" s="415">
        <v>0</v>
      </c>
      <c r="AL296" s="415">
        <v>0</v>
      </c>
      <c r="AM296" s="415">
        <v>0</v>
      </c>
      <c r="AN296" s="415">
        <v>0</v>
      </c>
      <c r="AO296" s="415">
        <v>0</v>
      </c>
      <c r="AP296" s="415">
        <v>0</v>
      </c>
      <c r="AQ296" s="415">
        <v>0</v>
      </c>
      <c r="AR296" s="415">
        <v>0</v>
      </c>
      <c r="AS296" s="415">
        <v>0</v>
      </c>
      <c r="AT296" s="415">
        <v>0</v>
      </c>
      <c r="AU296" s="415">
        <v>0</v>
      </c>
      <c r="AV296" s="415">
        <v>0</v>
      </c>
      <c r="AW296" s="415">
        <v>0</v>
      </c>
      <c r="AX296" s="415">
        <v>0</v>
      </c>
      <c r="AY296" s="415">
        <v>0</v>
      </c>
      <c r="AZ296" s="415">
        <v>0</v>
      </c>
      <c r="BA296" s="415">
        <v>0</v>
      </c>
      <c r="BB296" s="415">
        <v>0</v>
      </c>
      <c r="BC296" s="415">
        <v>0</v>
      </c>
      <c r="BD296" s="415">
        <v>0</v>
      </c>
      <c r="BE296" s="415">
        <v>0</v>
      </c>
      <c r="BF296" s="415">
        <v>0</v>
      </c>
      <c r="BG296" s="415">
        <v>0</v>
      </c>
      <c r="BH296" s="415">
        <v>0</v>
      </c>
      <c r="BI296" s="415">
        <v>0</v>
      </c>
      <c r="BJ296" s="415">
        <v>0</v>
      </c>
      <c r="BK296" s="415">
        <v>0</v>
      </c>
      <c r="BL296" s="415">
        <v>2653978</v>
      </c>
      <c r="BM296" s="415">
        <v>-1922220</v>
      </c>
      <c r="BN296" t="s">
        <v>950</v>
      </c>
      <c r="BO296" t="s">
        <v>1069</v>
      </c>
      <c r="BP296" t="s">
        <v>1028</v>
      </c>
      <c r="BQ296" s="84" t="s">
        <v>1029</v>
      </c>
    </row>
    <row r="297" spans="1:69" x14ac:dyDescent="0.25">
      <c r="A297" t="s">
        <v>1026</v>
      </c>
      <c r="B297" s="82" t="s">
        <v>953</v>
      </c>
      <c r="C297" s="85" t="s">
        <v>952</v>
      </c>
      <c r="D297" s="415">
        <v>37005396</v>
      </c>
      <c r="E297" s="415">
        <v>0</v>
      </c>
      <c r="F297" s="415">
        <v>37005396</v>
      </c>
      <c r="G297" s="415">
        <v>0</v>
      </c>
      <c r="H297" s="415">
        <v>0</v>
      </c>
      <c r="I297" s="415">
        <v>0</v>
      </c>
      <c r="J297" s="415">
        <v>-600000</v>
      </c>
      <c r="K297" s="415">
        <v>0</v>
      </c>
      <c r="L297" s="415">
        <v>-600000</v>
      </c>
      <c r="M297" s="415">
        <v>-33556</v>
      </c>
      <c r="N297" s="415">
        <v>0</v>
      </c>
      <c r="O297" s="415">
        <v>-33556</v>
      </c>
      <c r="P297" s="415">
        <v>-1402000</v>
      </c>
      <c r="Q297" s="415">
        <v>0</v>
      </c>
      <c r="R297" s="415">
        <v>-1402000</v>
      </c>
      <c r="S297" s="415">
        <v>2003</v>
      </c>
      <c r="T297" s="415">
        <v>0</v>
      </c>
      <c r="U297" s="415">
        <v>2003</v>
      </c>
      <c r="V297" s="415">
        <v>176520</v>
      </c>
      <c r="W297" s="415">
        <v>0</v>
      </c>
      <c r="X297" s="415">
        <v>176520</v>
      </c>
      <c r="Y297" s="415">
        <v>301997</v>
      </c>
      <c r="Z297" s="415">
        <v>0</v>
      </c>
      <c r="AA297" s="415">
        <v>301997</v>
      </c>
      <c r="AB297" s="415">
        <v>-326520</v>
      </c>
      <c r="AC297" s="415">
        <v>0</v>
      </c>
      <c r="AD297" s="415">
        <v>-326520</v>
      </c>
      <c r="AE297" s="415">
        <v>35723840</v>
      </c>
      <c r="AF297" s="415">
        <v>0</v>
      </c>
      <c r="AG297" s="415">
        <v>35723840</v>
      </c>
      <c r="AH297" s="415">
        <v>0</v>
      </c>
      <c r="AI297" s="415">
        <v>0</v>
      </c>
      <c r="AJ297" s="415">
        <v>0</v>
      </c>
      <c r="AK297" s="415">
        <v>0</v>
      </c>
      <c r="AL297" s="415">
        <v>0</v>
      </c>
      <c r="AM297" s="415">
        <v>0</v>
      </c>
      <c r="AN297" s="415">
        <v>0</v>
      </c>
      <c r="AO297" s="415">
        <v>0</v>
      </c>
      <c r="AP297" s="415">
        <v>0</v>
      </c>
      <c r="AQ297" s="415">
        <v>0</v>
      </c>
      <c r="AR297" s="415">
        <v>0</v>
      </c>
      <c r="AS297" s="415">
        <v>0</v>
      </c>
      <c r="AT297" s="415">
        <v>0</v>
      </c>
      <c r="AU297" s="415">
        <v>0</v>
      </c>
      <c r="AV297" s="415">
        <v>0</v>
      </c>
      <c r="AW297" s="415">
        <v>0</v>
      </c>
      <c r="AX297" s="415">
        <v>0</v>
      </c>
      <c r="AY297" s="415">
        <v>0</v>
      </c>
      <c r="AZ297" s="415">
        <v>0</v>
      </c>
      <c r="BA297" s="415">
        <v>0</v>
      </c>
      <c r="BB297" s="415">
        <v>0</v>
      </c>
      <c r="BC297" s="415">
        <v>0</v>
      </c>
      <c r="BD297" s="415">
        <v>0</v>
      </c>
      <c r="BE297" s="415">
        <v>0</v>
      </c>
      <c r="BF297" s="415">
        <v>0</v>
      </c>
      <c r="BG297" s="415">
        <v>0</v>
      </c>
      <c r="BH297" s="415">
        <v>0</v>
      </c>
      <c r="BI297" s="415">
        <v>0</v>
      </c>
      <c r="BJ297" s="415">
        <v>0</v>
      </c>
      <c r="BK297" s="415">
        <v>0</v>
      </c>
      <c r="BL297" s="415">
        <v>2244876</v>
      </c>
      <c r="BM297" s="415">
        <v>-798795</v>
      </c>
      <c r="BN297" t="s">
        <v>952</v>
      </c>
      <c r="BO297" t="s">
        <v>1088</v>
      </c>
      <c r="BP297" t="s">
        <v>1028</v>
      </c>
      <c r="BQ297" s="84" t="s">
        <v>1029</v>
      </c>
    </row>
    <row r="298" spans="1:69" x14ac:dyDescent="0.25">
      <c r="A298" t="s">
        <v>1026</v>
      </c>
      <c r="B298" s="82" t="s">
        <v>955</v>
      </c>
      <c r="C298" s="85" t="s">
        <v>954</v>
      </c>
      <c r="D298" s="415">
        <v>31990692</v>
      </c>
      <c r="E298" s="415">
        <v>0</v>
      </c>
      <c r="F298" s="415">
        <v>31990692</v>
      </c>
      <c r="G298" s="415">
        <v>0</v>
      </c>
      <c r="H298" s="415">
        <v>0</v>
      </c>
      <c r="I298" s="415">
        <v>0</v>
      </c>
      <c r="J298" s="415">
        <v>-111834</v>
      </c>
      <c r="K298" s="415">
        <v>0</v>
      </c>
      <c r="L298" s="415">
        <v>-111834</v>
      </c>
      <c r="M298" s="415">
        <v>0</v>
      </c>
      <c r="N298" s="415">
        <v>0</v>
      </c>
      <c r="O298" s="415">
        <v>0</v>
      </c>
      <c r="P298" s="415">
        <v>-205215</v>
      </c>
      <c r="Q298" s="415">
        <v>0</v>
      </c>
      <c r="R298" s="415">
        <v>-205215</v>
      </c>
      <c r="S298" s="415">
        <v>157923</v>
      </c>
      <c r="T298" s="415">
        <v>0</v>
      </c>
      <c r="U298" s="415">
        <v>157923</v>
      </c>
      <c r="V298" s="415">
        <v>52969</v>
      </c>
      <c r="W298" s="415">
        <v>0</v>
      </c>
      <c r="X298" s="415">
        <v>52969</v>
      </c>
      <c r="Y298" s="415">
        <v>-497923</v>
      </c>
      <c r="Z298" s="415">
        <v>0</v>
      </c>
      <c r="AA298" s="415">
        <v>-497923</v>
      </c>
      <c r="AB298" s="415">
        <v>-469969</v>
      </c>
      <c r="AC298" s="415">
        <v>0</v>
      </c>
      <c r="AD298" s="415">
        <v>-469969</v>
      </c>
      <c r="AE298" s="415">
        <v>31028477</v>
      </c>
      <c r="AF298" s="415">
        <v>0</v>
      </c>
      <c r="AG298" s="415">
        <v>31028477</v>
      </c>
      <c r="AH298" s="415">
        <v>0</v>
      </c>
      <c r="AI298" s="415">
        <v>0</v>
      </c>
      <c r="AJ298" s="415">
        <v>193880</v>
      </c>
      <c r="AK298" s="415">
        <v>0</v>
      </c>
      <c r="AL298" s="415">
        <v>193880</v>
      </c>
      <c r="AM298" s="415">
        <v>0</v>
      </c>
      <c r="AN298" s="415">
        <v>0</v>
      </c>
      <c r="AO298" s="415">
        <v>0</v>
      </c>
      <c r="AP298" s="415">
        <v>0</v>
      </c>
      <c r="AQ298" s="415">
        <v>0</v>
      </c>
      <c r="AR298" s="415">
        <v>0</v>
      </c>
      <c r="AS298" s="415">
        <v>0</v>
      </c>
      <c r="AT298" s="415">
        <v>0</v>
      </c>
      <c r="AU298" s="415">
        <v>0</v>
      </c>
      <c r="AV298" s="415">
        <v>0</v>
      </c>
      <c r="AW298" s="415">
        <v>0</v>
      </c>
      <c r="AX298" s="415">
        <v>0</v>
      </c>
      <c r="AY298" s="415">
        <v>0</v>
      </c>
      <c r="AZ298" s="415">
        <v>0</v>
      </c>
      <c r="BA298" s="415">
        <v>0</v>
      </c>
      <c r="BB298" s="415">
        <v>0</v>
      </c>
      <c r="BC298" s="415">
        <v>0</v>
      </c>
      <c r="BD298" s="415">
        <v>0</v>
      </c>
      <c r="BE298" s="415">
        <v>0</v>
      </c>
      <c r="BF298" s="415">
        <v>0</v>
      </c>
      <c r="BG298" s="415">
        <v>0</v>
      </c>
      <c r="BH298" s="415">
        <v>0</v>
      </c>
      <c r="BI298" s="415">
        <v>0</v>
      </c>
      <c r="BJ298" s="415">
        <v>0</v>
      </c>
      <c r="BK298" s="415">
        <v>0</v>
      </c>
      <c r="BL298" s="415">
        <v>1275275</v>
      </c>
      <c r="BM298" s="415">
        <v>-543783</v>
      </c>
      <c r="BN298" t="s">
        <v>954</v>
      </c>
      <c r="BO298" t="s">
        <v>1087</v>
      </c>
      <c r="BP298" t="s">
        <v>1066</v>
      </c>
      <c r="BQ298" s="84" t="s">
        <v>1029</v>
      </c>
    </row>
    <row r="299" spans="1:69" x14ac:dyDescent="0.25">
      <c r="A299" t="s">
        <v>1026</v>
      </c>
      <c r="B299" s="82" t="s">
        <v>957</v>
      </c>
      <c r="C299" s="85" t="s">
        <v>956</v>
      </c>
      <c r="D299" s="415">
        <v>28542514</v>
      </c>
      <c r="E299" s="415">
        <v>0</v>
      </c>
      <c r="F299" s="415">
        <v>28542514</v>
      </c>
      <c r="G299" s="415">
        <v>0</v>
      </c>
      <c r="H299" s="415">
        <v>0</v>
      </c>
      <c r="I299" s="415">
        <v>0</v>
      </c>
      <c r="J299" s="415">
        <v>-75947</v>
      </c>
      <c r="K299" s="415">
        <v>0</v>
      </c>
      <c r="L299" s="415">
        <v>-75947</v>
      </c>
      <c r="M299" s="415">
        <v>0</v>
      </c>
      <c r="N299" s="415">
        <v>0</v>
      </c>
      <c r="O299" s="415">
        <v>0</v>
      </c>
      <c r="P299" s="415">
        <v>-185747</v>
      </c>
      <c r="Q299" s="415">
        <v>0</v>
      </c>
      <c r="R299" s="415">
        <v>-185747</v>
      </c>
      <c r="S299" s="415">
        <v>0</v>
      </c>
      <c r="T299" s="415">
        <v>0</v>
      </c>
      <c r="U299" s="415">
        <v>0</v>
      </c>
      <c r="V299" s="415">
        <v>749731</v>
      </c>
      <c r="W299" s="415">
        <v>0</v>
      </c>
      <c r="X299" s="415">
        <v>749731</v>
      </c>
      <c r="Y299" s="415">
        <v>0</v>
      </c>
      <c r="Z299" s="415">
        <v>0</v>
      </c>
      <c r="AA299" s="415">
        <v>0</v>
      </c>
      <c r="AB299" s="415">
        <v>457602</v>
      </c>
      <c r="AC299" s="415">
        <v>0</v>
      </c>
      <c r="AD299" s="415">
        <v>457602</v>
      </c>
      <c r="AE299" s="415">
        <v>29564100</v>
      </c>
      <c r="AF299" s="415">
        <v>0</v>
      </c>
      <c r="AG299" s="415">
        <v>29564100</v>
      </c>
      <c r="AH299" s="415">
        <v>0</v>
      </c>
      <c r="AI299" s="415">
        <v>0</v>
      </c>
      <c r="AJ299" s="415">
        <v>38666</v>
      </c>
      <c r="AK299" s="415">
        <v>0</v>
      </c>
      <c r="AL299" s="415">
        <v>38666</v>
      </c>
      <c r="AM299" s="415">
        <v>0</v>
      </c>
      <c r="AN299" s="415">
        <v>0</v>
      </c>
      <c r="AO299" s="415">
        <v>0</v>
      </c>
      <c r="AP299" s="415">
        <v>0</v>
      </c>
      <c r="AQ299" s="415">
        <v>0</v>
      </c>
      <c r="AR299" s="415">
        <v>0</v>
      </c>
      <c r="AS299" s="415">
        <v>0</v>
      </c>
      <c r="AT299" s="415">
        <v>0</v>
      </c>
      <c r="AU299" s="415">
        <v>0</v>
      </c>
      <c r="AV299" s="415">
        <v>0</v>
      </c>
      <c r="AW299" s="415">
        <v>0</v>
      </c>
      <c r="AX299" s="415">
        <v>0</v>
      </c>
      <c r="AY299" s="415">
        <v>0</v>
      </c>
      <c r="AZ299" s="415">
        <v>0</v>
      </c>
      <c r="BA299" s="415">
        <v>0</v>
      </c>
      <c r="BB299" s="415">
        <v>0</v>
      </c>
      <c r="BC299" s="415">
        <v>0</v>
      </c>
      <c r="BD299" s="415">
        <v>0</v>
      </c>
      <c r="BE299" s="415">
        <v>0</v>
      </c>
      <c r="BF299" s="415">
        <v>0</v>
      </c>
      <c r="BG299" s="415">
        <v>0</v>
      </c>
      <c r="BH299" s="415">
        <v>0</v>
      </c>
      <c r="BI299" s="415">
        <v>0</v>
      </c>
      <c r="BJ299" s="415">
        <v>0</v>
      </c>
      <c r="BK299" s="415">
        <v>0</v>
      </c>
      <c r="BL299" s="415">
        <v>976623</v>
      </c>
      <c r="BM299" s="415">
        <v>-312507</v>
      </c>
      <c r="BN299" t="s">
        <v>956</v>
      </c>
      <c r="BO299" t="s">
        <v>1080</v>
      </c>
      <c r="BP299" t="s">
        <v>1028</v>
      </c>
      <c r="BQ299" s="84" t="s">
        <v>1029</v>
      </c>
    </row>
    <row r="300" spans="1:69" x14ac:dyDescent="0.25">
      <c r="A300" t="s">
        <v>1026</v>
      </c>
      <c r="B300" s="82" t="s">
        <v>959</v>
      </c>
      <c r="C300" s="85" t="s">
        <v>958</v>
      </c>
      <c r="D300" s="415">
        <v>60754864.100000009</v>
      </c>
      <c r="E300" s="415">
        <v>0</v>
      </c>
      <c r="F300" s="415">
        <v>60754864.100000009</v>
      </c>
      <c r="G300" s="415">
        <v>0</v>
      </c>
      <c r="H300" s="415">
        <v>0</v>
      </c>
      <c r="I300" s="415">
        <v>0</v>
      </c>
      <c r="J300" s="415">
        <v>-142320</v>
      </c>
      <c r="K300" s="415">
        <v>0</v>
      </c>
      <c r="L300" s="415">
        <v>-142320</v>
      </c>
      <c r="M300" s="415">
        <v>-20353</v>
      </c>
      <c r="N300" s="415">
        <v>0</v>
      </c>
      <c r="O300" s="415">
        <v>-20353</v>
      </c>
      <c r="P300" s="415">
        <v>-180362</v>
      </c>
      <c r="Q300" s="415">
        <v>0</v>
      </c>
      <c r="R300" s="415">
        <v>-180362</v>
      </c>
      <c r="S300" s="415">
        <v>311981</v>
      </c>
      <c r="T300" s="415">
        <v>0</v>
      </c>
      <c r="U300" s="415">
        <v>311981</v>
      </c>
      <c r="V300" s="415">
        <v>857267</v>
      </c>
      <c r="W300" s="415">
        <v>0</v>
      </c>
      <c r="X300" s="415">
        <v>857267</v>
      </c>
      <c r="Y300" s="415">
        <v>225891</v>
      </c>
      <c r="Z300" s="415">
        <v>0</v>
      </c>
      <c r="AA300" s="415">
        <v>225891</v>
      </c>
      <c r="AB300" s="415">
        <v>-1581757</v>
      </c>
      <c r="AC300" s="415">
        <v>0</v>
      </c>
      <c r="AD300" s="415">
        <v>-1581757</v>
      </c>
      <c r="AE300" s="415">
        <v>60367531.100000009</v>
      </c>
      <c r="AF300" s="415">
        <v>0</v>
      </c>
      <c r="AG300" s="415">
        <v>60367531.100000009</v>
      </c>
      <c r="AH300" s="415">
        <v>0</v>
      </c>
      <c r="AI300" s="415">
        <v>0</v>
      </c>
      <c r="AJ300" s="415">
        <v>0</v>
      </c>
      <c r="AK300" s="415">
        <v>0</v>
      </c>
      <c r="AL300" s="415">
        <v>0</v>
      </c>
      <c r="AM300" s="415">
        <v>0</v>
      </c>
      <c r="AN300" s="415">
        <v>0</v>
      </c>
      <c r="AO300" s="415">
        <v>0</v>
      </c>
      <c r="AP300" s="415">
        <v>0</v>
      </c>
      <c r="AQ300" s="415">
        <v>0</v>
      </c>
      <c r="AR300" s="415">
        <v>0</v>
      </c>
      <c r="AS300" s="415">
        <v>0</v>
      </c>
      <c r="AT300" s="415">
        <v>0</v>
      </c>
      <c r="AU300" s="415">
        <v>0</v>
      </c>
      <c r="AV300" s="415">
        <v>0</v>
      </c>
      <c r="AW300" s="415">
        <v>0</v>
      </c>
      <c r="AX300" s="415">
        <v>0</v>
      </c>
      <c r="AY300" s="415">
        <v>0</v>
      </c>
      <c r="AZ300" s="415">
        <v>0</v>
      </c>
      <c r="BA300" s="415">
        <v>0</v>
      </c>
      <c r="BB300" s="415">
        <v>0</v>
      </c>
      <c r="BC300" s="415">
        <v>0</v>
      </c>
      <c r="BD300" s="415">
        <v>0</v>
      </c>
      <c r="BE300" s="415">
        <v>0</v>
      </c>
      <c r="BF300" s="415">
        <v>0</v>
      </c>
      <c r="BG300" s="415">
        <v>0</v>
      </c>
      <c r="BH300" s="415">
        <v>0</v>
      </c>
      <c r="BI300" s="415">
        <v>0</v>
      </c>
      <c r="BJ300" s="415">
        <v>0</v>
      </c>
      <c r="BK300" s="415">
        <v>0</v>
      </c>
      <c r="BL300" s="415">
        <v>487014</v>
      </c>
      <c r="BM300" s="415">
        <v>-504832</v>
      </c>
      <c r="BN300" t="s">
        <v>958</v>
      </c>
      <c r="BO300" t="s">
        <v>1069</v>
      </c>
      <c r="BP300" t="s">
        <v>1028</v>
      </c>
      <c r="BQ300" s="84" t="s">
        <v>1029</v>
      </c>
    </row>
    <row r="301" spans="1:69" x14ac:dyDescent="0.25">
      <c r="A301" t="s">
        <v>1026</v>
      </c>
      <c r="B301" s="82" t="s">
        <v>961</v>
      </c>
      <c r="C301" s="85" t="s">
        <v>960</v>
      </c>
      <c r="D301" s="415">
        <v>88047256</v>
      </c>
      <c r="E301" s="415">
        <v>0</v>
      </c>
      <c r="F301" s="415">
        <v>88047256</v>
      </c>
      <c r="G301" s="415">
        <v>0</v>
      </c>
      <c r="H301" s="415">
        <v>0</v>
      </c>
      <c r="I301" s="415">
        <v>0</v>
      </c>
      <c r="J301" s="415">
        <v>-382932</v>
      </c>
      <c r="K301" s="415">
        <v>0</v>
      </c>
      <c r="L301" s="415">
        <v>-382932</v>
      </c>
      <c r="M301" s="415">
        <v>0</v>
      </c>
      <c r="N301" s="415">
        <v>0</v>
      </c>
      <c r="O301" s="415">
        <v>0</v>
      </c>
      <c r="P301" s="415">
        <v>-396000</v>
      </c>
      <c r="Q301" s="415">
        <v>0</v>
      </c>
      <c r="R301" s="415">
        <v>-396000</v>
      </c>
      <c r="S301" s="415">
        <v>0</v>
      </c>
      <c r="T301" s="415">
        <v>0</v>
      </c>
      <c r="U301" s="415">
        <v>0</v>
      </c>
      <c r="V301" s="415">
        <v>0</v>
      </c>
      <c r="W301" s="415">
        <v>0</v>
      </c>
      <c r="X301" s="415">
        <v>0</v>
      </c>
      <c r="Y301" s="415">
        <v>0</v>
      </c>
      <c r="Z301" s="415">
        <v>0</v>
      </c>
      <c r="AA301" s="415">
        <v>0</v>
      </c>
      <c r="AB301" s="415">
        <v>-2600000</v>
      </c>
      <c r="AC301" s="415">
        <v>0</v>
      </c>
      <c r="AD301" s="415">
        <v>-2600000</v>
      </c>
      <c r="AE301" s="415">
        <v>85051256</v>
      </c>
      <c r="AF301" s="415">
        <v>0</v>
      </c>
      <c r="AG301" s="415">
        <v>85051256</v>
      </c>
      <c r="AH301" s="415">
        <v>0</v>
      </c>
      <c r="AI301" s="415">
        <v>0</v>
      </c>
      <c r="AJ301" s="415">
        <v>0</v>
      </c>
      <c r="AK301" s="415">
        <v>0</v>
      </c>
      <c r="AL301" s="415">
        <v>0</v>
      </c>
      <c r="AM301" s="415">
        <v>0</v>
      </c>
      <c r="AN301" s="415">
        <v>0</v>
      </c>
      <c r="AO301" s="415">
        <v>0</v>
      </c>
      <c r="AP301" s="415">
        <v>0</v>
      </c>
      <c r="AQ301" s="415">
        <v>0</v>
      </c>
      <c r="AR301" s="415">
        <v>0</v>
      </c>
      <c r="AS301" s="415">
        <v>0</v>
      </c>
      <c r="AT301" s="415">
        <v>0</v>
      </c>
      <c r="AU301" s="415">
        <v>0</v>
      </c>
      <c r="AV301" s="415">
        <v>0</v>
      </c>
      <c r="AW301" s="415">
        <v>0</v>
      </c>
      <c r="AX301" s="415">
        <v>0</v>
      </c>
      <c r="AY301" s="415">
        <v>0</v>
      </c>
      <c r="AZ301" s="415">
        <v>0</v>
      </c>
      <c r="BA301" s="415">
        <v>0</v>
      </c>
      <c r="BB301" s="415">
        <v>0</v>
      </c>
      <c r="BC301" s="415">
        <v>0</v>
      </c>
      <c r="BD301" s="415">
        <v>0</v>
      </c>
      <c r="BE301" s="415">
        <v>0</v>
      </c>
      <c r="BF301" s="415">
        <v>0</v>
      </c>
      <c r="BG301" s="415">
        <v>0</v>
      </c>
      <c r="BH301" s="415">
        <v>0</v>
      </c>
      <c r="BI301" s="415">
        <v>0</v>
      </c>
      <c r="BJ301" s="415">
        <v>0</v>
      </c>
      <c r="BK301" s="415">
        <v>0</v>
      </c>
      <c r="BL301" s="415">
        <v>2450510</v>
      </c>
      <c r="BM301" s="415">
        <v>-1011620</v>
      </c>
      <c r="BN301" t="s">
        <v>960</v>
      </c>
      <c r="BO301" t="s">
        <v>1054</v>
      </c>
      <c r="BP301" t="s">
        <v>1063</v>
      </c>
      <c r="BQ301" s="84" t="s">
        <v>1054</v>
      </c>
    </row>
    <row r="302" spans="1:69" x14ac:dyDescent="0.25">
      <c r="A302" t="s">
        <v>1026</v>
      </c>
      <c r="B302" s="82" t="s">
        <v>963</v>
      </c>
      <c r="C302" s="85" t="s">
        <v>962</v>
      </c>
      <c r="D302" s="415">
        <v>10609574</v>
      </c>
      <c r="E302" s="415">
        <v>0</v>
      </c>
      <c r="F302" s="415">
        <v>10609574</v>
      </c>
      <c r="G302" s="415">
        <v>0</v>
      </c>
      <c r="H302" s="415">
        <v>0</v>
      </c>
      <c r="I302" s="415">
        <v>0</v>
      </c>
      <c r="J302" s="415">
        <v>-45585</v>
      </c>
      <c r="K302" s="415">
        <v>0</v>
      </c>
      <c r="L302" s="415">
        <v>-45585</v>
      </c>
      <c r="M302" s="415">
        <v>0</v>
      </c>
      <c r="N302" s="415">
        <v>0</v>
      </c>
      <c r="O302" s="415">
        <v>0</v>
      </c>
      <c r="P302" s="415">
        <v>-312466</v>
      </c>
      <c r="Q302" s="415">
        <v>0</v>
      </c>
      <c r="R302" s="415">
        <v>-312466</v>
      </c>
      <c r="S302" s="415">
        <v>16012</v>
      </c>
      <c r="T302" s="415">
        <v>0</v>
      </c>
      <c r="U302" s="415">
        <v>16012</v>
      </c>
      <c r="V302" s="415">
        <v>52338</v>
      </c>
      <c r="W302" s="415">
        <v>0</v>
      </c>
      <c r="X302" s="415">
        <v>52338</v>
      </c>
      <c r="Y302" s="415">
        <v>-27572</v>
      </c>
      <c r="Z302" s="415">
        <v>0</v>
      </c>
      <c r="AA302" s="415">
        <v>-27572</v>
      </c>
      <c r="AB302" s="415">
        <v>-428320</v>
      </c>
      <c r="AC302" s="415">
        <v>0</v>
      </c>
      <c r="AD302" s="415">
        <v>-428320</v>
      </c>
      <c r="AE302" s="415">
        <v>9909566</v>
      </c>
      <c r="AF302" s="415">
        <v>0</v>
      </c>
      <c r="AG302" s="415">
        <v>9909566</v>
      </c>
      <c r="AH302" s="415">
        <v>0</v>
      </c>
      <c r="AI302" s="415">
        <v>0</v>
      </c>
      <c r="AJ302" s="415">
        <v>0</v>
      </c>
      <c r="AK302" s="415">
        <v>0</v>
      </c>
      <c r="AL302" s="415">
        <v>0</v>
      </c>
      <c r="AM302" s="415">
        <v>0</v>
      </c>
      <c r="AN302" s="415">
        <v>0</v>
      </c>
      <c r="AO302" s="415">
        <v>0</v>
      </c>
      <c r="AP302" s="415">
        <v>0</v>
      </c>
      <c r="AQ302" s="415">
        <v>0</v>
      </c>
      <c r="AR302" s="415">
        <v>0</v>
      </c>
      <c r="AS302" s="415">
        <v>0</v>
      </c>
      <c r="AT302" s="415">
        <v>0</v>
      </c>
      <c r="AU302" s="415">
        <v>0</v>
      </c>
      <c r="AV302" s="415">
        <v>0</v>
      </c>
      <c r="AW302" s="415">
        <v>0</v>
      </c>
      <c r="AX302" s="415">
        <v>0</v>
      </c>
      <c r="AY302" s="415">
        <v>0</v>
      </c>
      <c r="AZ302" s="415">
        <v>0</v>
      </c>
      <c r="BA302" s="415">
        <v>0</v>
      </c>
      <c r="BB302" s="415">
        <v>0</v>
      </c>
      <c r="BC302" s="415">
        <v>0</v>
      </c>
      <c r="BD302" s="415">
        <v>0</v>
      </c>
      <c r="BE302" s="415">
        <v>0</v>
      </c>
      <c r="BF302" s="415">
        <v>0</v>
      </c>
      <c r="BG302" s="415">
        <v>0</v>
      </c>
      <c r="BH302" s="415">
        <v>0</v>
      </c>
      <c r="BI302" s="415">
        <v>0</v>
      </c>
      <c r="BJ302" s="415">
        <v>0</v>
      </c>
      <c r="BK302" s="415">
        <v>0</v>
      </c>
      <c r="BL302" s="415">
        <v>1216037</v>
      </c>
      <c r="BM302" s="415">
        <v>-277648</v>
      </c>
      <c r="BN302" t="s">
        <v>962</v>
      </c>
      <c r="BO302" t="s">
        <v>1084</v>
      </c>
      <c r="BP302" t="s">
        <v>1085</v>
      </c>
      <c r="BQ302" s="84" t="s">
        <v>1029</v>
      </c>
    </row>
    <row r="303" spans="1:69" x14ac:dyDescent="0.25">
      <c r="A303" t="s">
        <v>1026</v>
      </c>
      <c r="B303" s="82" t="s">
        <v>965</v>
      </c>
      <c r="C303" s="85" t="s">
        <v>964</v>
      </c>
      <c r="D303" s="415">
        <v>30830871</v>
      </c>
      <c r="E303" s="415">
        <v>0</v>
      </c>
      <c r="F303" s="415">
        <v>30830871</v>
      </c>
      <c r="G303" s="415">
        <v>0</v>
      </c>
      <c r="H303" s="415">
        <v>0</v>
      </c>
      <c r="I303" s="415">
        <v>0</v>
      </c>
      <c r="J303" s="415">
        <v>-277600</v>
      </c>
      <c r="K303" s="415">
        <v>0</v>
      </c>
      <c r="L303" s="415">
        <v>-277600</v>
      </c>
      <c r="M303" s="415">
        <v>0</v>
      </c>
      <c r="N303" s="415">
        <v>0</v>
      </c>
      <c r="O303" s="415">
        <v>0</v>
      </c>
      <c r="P303" s="415">
        <v>-657469</v>
      </c>
      <c r="Q303" s="415">
        <v>0</v>
      </c>
      <c r="R303" s="415">
        <v>-657469</v>
      </c>
      <c r="S303" s="415">
        <v>0</v>
      </c>
      <c r="T303" s="415">
        <v>0</v>
      </c>
      <c r="U303" s="415">
        <v>0</v>
      </c>
      <c r="V303" s="415">
        <v>0</v>
      </c>
      <c r="W303" s="415">
        <v>0</v>
      </c>
      <c r="X303" s="415">
        <v>0</v>
      </c>
      <c r="Y303" s="415">
        <v>0</v>
      </c>
      <c r="Z303" s="415">
        <v>0</v>
      </c>
      <c r="AA303" s="415">
        <v>0</v>
      </c>
      <c r="AB303" s="415">
        <v>1287292</v>
      </c>
      <c r="AC303" s="415">
        <v>0</v>
      </c>
      <c r="AD303" s="415">
        <v>1287292</v>
      </c>
      <c r="AE303" s="415">
        <v>31460694</v>
      </c>
      <c r="AF303" s="415">
        <v>0</v>
      </c>
      <c r="AG303" s="415">
        <v>31460694</v>
      </c>
      <c r="AH303" s="415">
        <v>0</v>
      </c>
      <c r="AI303" s="415">
        <v>0</v>
      </c>
      <c r="AJ303" s="415">
        <v>0</v>
      </c>
      <c r="AK303" s="415">
        <v>0</v>
      </c>
      <c r="AL303" s="415">
        <v>0</v>
      </c>
      <c r="AM303" s="415">
        <v>0</v>
      </c>
      <c r="AN303" s="415">
        <v>0</v>
      </c>
      <c r="AO303" s="415">
        <v>0</v>
      </c>
      <c r="AP303" s="415">
        <v>0</v>
      </c>
      <c r="AQ303" s="415">
        <v>0</v>
      </c>
      <c r="AR303" s="415">
        <v>0</v>
      </c>
      <c r="AS303" s="415">
        <v>0</v>
      </c>
      <c r="AT303" s="415">
        <v>0</v>
      </c>
      <c r="AU303" s="415">
        <v>0</v>
      </c>
      <c r="AV303" s="415">
        <v>0</v>
      </c>
      <c r="AW303" s="415">
        <v>0</v>
      </c>
      <c r="AX303" s="415">
        <v>0</v>
      </c>
      <c r="AY303" s="415">
        <v>0</v>
      </c>
      <c r="AZ303" s="415">
        <v>0</v>
      </c>
      <c r="BA303" s="415">
        <v>0</v>
      </c>
      <c r="BB303" s="415">
        <v>0</v>
      </c>
      <c r="BC303" s="415">
        <v>0</v>
      </c>
      <c r="BD303" s="415">
        <v>0</v>
      </c>
      <c r="BE303" s="415">
        <v>0</v>
      </c>
      <c r="BF303" s="415">
        <v>0</v>
      </c>
      <c r="BG303" s="415">
        <v>0</v>
      </c>
      <c r="BH303" s="415">
        <v>0</v>
      </c>
      <c r="BI303" s="415">
        <v>0</v>
      </c>
      <c r="BJ303" s="415">
        <v>0</v>
      </c>
      <c r="BK303" s="415">
        <v>0</v>
      </c>
      <c r="BL303" s="415">
        <v>3960794</v>
      </c>
      <c r="BM303" s="415">
        <v>-604160</v>
      </c>
      <c r="BN303" t="s">
        <v>964</v>
      </c>
      <c r="BO303" t="s">
        <v>1070</v>
      </c>
      <c r="BP303" t="s">
        <v>1059</v>
      </c>
      <c r="BQ303" s="84" t="s">
        <v>1029</v>
      </c>
    </row>
    <row r="304" spans="1:69" x14ac:dyDescent="0.25">
      <c r="A304" t="s">
        <v>1026</v>
      </c>
      <c r="B304" s="82" t="s">
        <v>967</v>
      </c>
      <c r="C304" s="85" t="s">
        <v>966</v>
      </c>
      <c r="D304" s="415">
        <v>17636593</v>
      </c>
      <c r="E304" s="415">
        <v>0</v>
      </c>
      <c r="F304" s="415">
        <v>17636593</v>
      </c>
      <c r="G304" s="415">
        <v>0</v>
      </c>
      <c r="H304" s="415">
        <v>0</v>
      </c>
      <c r="I304" s="415">
        <v>0</v>
      </c>
      <c r="J304" s="415">
        <v>-226513</v>
      </c>
      <c r="K304" s="415">
        <v>0</v>
      </c>
      <c r="L304" s="415">
        <v>-226513</v>
      </c>
      <c r="M304" s="415">
        <v>0</v>
      </c>
      <c r="N304" s="415">
        <v>0</v>
      </c>
      <c r="O304" s="415">
        <v>0</v>
      </c>
      <c r="P304" s="415">
        <v>-208400</v>
      </c>
      <c r="Q304" s="415">
        <v>0</v>
      </c>
      <c r="R304" s="415">
        <v>-208400</v>
      </c>
      <c r="S304" s="415">
        <v>56044</v>
      </c>
      <c r="T304" s="415">
        <v>0</v>
      </c>
      <c r="U304" s="415">
        <v>56044</v>
      </c>
      <c r="V304" s="415">
        <v>0</v>
      </c>
      <c r="W304" s="415">
        <v>0</v>
      </c>
      <c r="X304" s="415">
        <v>0</v>
      </c>
      <c r="Y304" s="415">
        <v>30149</v>
      </c>
      <c r="Z304" s="415">
        <v>0</v>
      </c>
      <c r="AA304" s="415">
        <v>30149</v>
      </c>
      <c r="AB304" s="415">
        <v>-349153</v>
      </c>
      <c r="AC304" s="415">
        <v>0</v>
      </c>
      <c r="AD304" s="415">
        <v>-349153</v>
      </c>
      <c r="AE304" s="415">
        <v>17165233</v>
      </c>
      <c r="AF304" s="415">
        <v>0</v>
      </c>
      <c r="AG304" s="415">
        <v>17165233</v>
      </c>
      <c r="AH304" s="415">
        <v>0</v>
      </c>
      <c r="AI304" s="415">
        <v>0</v>
      </c>
      <c r="AJ304" s="415">
        <v>197075</v>
      </c>
      <c r="AK304" s="415">
        <v>0</v>
      </c>
      <c r="AL304" s="415">
        <v>197075</v>
      </c>
      <c r="AM304" s="415">
        <v>0</v>
      </c>
      <c r="AN304" s="415">
        <v>0</v>
      </c>
      <c r="AO304" s="415">
        <v>0</v>
      </c>
      <c r="AP304" s="415">
        <v>0</v>
      </c>
      <c r="AQ304" s="415">
        <v>0</v>
      </c>
      <c r="AR304" s="415">
        <v>0</v>
      </c>
      <c r="AS304" s="415">
        <v>0</v>
      </c>
      <c r="AT304" s="415">
        <v>0</v>
      </c>
      <c r="AU304" s="415">
        <v>0</v>
      </c>
      <c r="AV304" s="415">
        <v>0</v>
      </c>
      <c r="AW304" s="415">
        <v>0</v>
      </c>
      <c r="AX304" s="415">
        <v>0</v>
      </c>
      <c r="AY304" s="415">
        <v>0</v>
      </c>
      <c r="AZ304" s="415">
        <v>0</v>
      </c>
      <c r="BA304" s="415">
        <v>0</v>
      </c>
      <c r="BB304" s="415">
        <v>0</v>
      </c>
      <c r="BC304" s="415">
        <v>0</v>
      </c>
      <c r="BD304" s="415">
        <v>0</v>
      </c>
      <c r="BE304" s="415">
        <v>0</v>
      </c>
      <c r="BF304" s="415">
        <v>0</v>
      </c>
      <c r="BG304" s="415">
        <v>0</v>
      </c>
      <c r="BH304" s="415">
        <v>0</v>
      </c>
      <c r="BI304" s="415">
        <v>0</v>
      </c>
      <c r="BJ304" s="415">
        <v>0</v>
      </c>
      <c r="BK304" s="415">
        <v>0</v>
      </c>
      <c r="BL304" s="415">
        <v>1081102</v>
      </c>
      <c r="BM304" s="415">
        <v>-724836</v>
      </c>
      <c r="BN304" t="s">
        <v>966</v>
      </c>
      <c r="BO304" t="s">
        <v>1061</v>
      </c>
      <c r="BP304" t="s">
        <v>1028</v>
      </c>
      <c r="BQ304" s="84" t="s">
        <v>1029</v>
      </c>
    </row>
    <row r="305" spans="1:69" x14ac:dyDescent="0.25">
      <c r="A305" t="s">
        <v>1026</v>
      </c>
      <c r="B305" s="82" t="s">
        <v>969</v>
      </c>
      <c r="C305" s="85" t="s">
        <v>968</v>
      </c>
      <c r="D305" s="415">
        <v>37917603</v>
      </c>
      <c r="E305" s="415">
        <v>0</v>
      </c>
      <c r="F305" s="415">
        <v>37917603</v>
      </c>
      <c r="G305" s="415">
        <v>0</v>
      </c>
      <c r="H305" s="415">
        <v>0</v>
      </c>
      <c r="I305" s="415">
        <v>0</v>
      </c>
      <c r="J305" s="415">
        <v>-150580</v>
      </c>
      <c r="K305" s="415">
        <v>0</v>
      </c>
      <c r="L305" s="415">
        <v>-150580</v>
      </c>
      <c r="M305" s="415">
        <v>0</v>
      </c>
      <c r="N305" s="415">
        <v>0</v>
      </c>
      <c r="O305" s="415">
        <v>0</v>
      </c>
      <c r="P305" s="415">
        <v>-187274</v>
      </c>
      <c r="Q305" s="415">
        <v>0</v>
      </c>
      <c r="R305" s="415">
        <v>-187274</v>
      </c>
      <c r="S305" s="415">
        <v>422767</v>
      </c>
      <c r="T305" s="415">
        <v>0</v>
      </c>
      <c r="U305" s="415">
        <v>422767</v>
      </c>
      <c r="V305" s="415">
        <v>530519</v>
      </c>
      <c r="W305" s="415">
        <v>0</v>
      </c>
      <c r="X305" s="415">
        <v>530519</v>
      </c>
      <c r="Y305" s="415">
        <v>-236155</v>
      </c>
      <c r="Z305" s="415">
        <v>0</v>
      </c>
      <c r="AA305" s="415">
        <v>-236155</v>
      </c>
      <c r="AB305" s="415">
        <v>638710</v>
      </c>
      <c r="AC305" s="415">
        <v>0</v>
      </c>
      <c r="AD305" s="415">
        <v>638710</v>
      </c>
      <c r="AE305" s="415">
        <v>39086170</v>
      </c>
      <c r="AF305" s="415">
        <v>0</v>
      </c>
      <c r="AG305" s="415">
        <v>39086170</v>
      </c>
      <c r="AH305" s="415">
        <v>0</v>
      </c>
      <c r="AI305" s="415">
        <v>0</v>
      </c>
      <c r="AJ305" s="415">
        <v>203125</v>
      </c>
      <c r="AK305" s="415">
        <v>0</v>
      </c>
      <c r="AL305" s="415">
        <v>203125</v>
      </c>
      <c r="AM305" s="415">
        <v>0</v>
      </c>
      <c r="AN305" s="415">
        <v>0</v>
      </c>
      <c r="AO305" s="415">
        <v>0</v>
      </c>
      <c r="AP305" s="415">
        <v>0</v>
      </c>
      <c r="AQ305" s="415">
        <v>0</v>
      </c>
      <c r="AR305" s="415">
        <v>0</v>
      </c>
      <c r="AS305" s="415">
        <v>0</v>
      </c>
      <c r="AT305" s="415">
        <v>0</v>
      </c>
      <c r="AU305" s="415">
        <v>0</v>
      </c>
      <c r="AV305" s="415">
        <v>0</v>
      </c>
      <c r="AW305" s="415">
        <v>0</v>
      </c>
      <c r="AX305" s="415">
        <v>0</v>
      </c>
      <c r="AY305" s="415">
        <v>0</v>
      </c>
      <c r="AZ305" s="415">
        <v>0</v>
      </c>
      <c r="BA305" s="415">
        <v>0</v>
      </c>
      <c r="BB305" s="415">
        <v>0</v>
      </c>
      <c r="BC305" s="415">
        <v>0</v>
      </c>
      <c r="BD305" s="415">
        <v>0</v>
      </c>
      <c r="BE305" s="415">
        <v>0</v>
      </c>
      <c r="BF305" s="415">
        <v>0</v>
      </c>
      <c r="BG305" s="415">
        <v>0</v>
      </c>
      <c r="BH305" s="415">
        <v>0</v>
      </c>
      <c r="BI305" s="415">
        <v>0</v>
      </c>
      <c r="BJ305" s="415">
        <v>0</v>
      </c>
      <c r="BK305" s="415">
        <v>0</v>
      </c>
      <c r="BL305" s="415">
        <v>1018107</v>
      </c>
      <c r="BM305" s="415">
        <v>-502235</v>
      </c>
      <c r="BN305" t="s">
        <v>968</v>
      </c>
      <c r="BO305" t="s">
        <v>1077</v>
      </c>
      <c r="BP305" t="s">
        <v>1028</v>
      </c>
      <c r="BQ305" s="84" t="s">
        <v>1029</v>
      </c>
    </row>
    <row r="306" spans="1:69" x14ac:dyDescent="0.25">
      <c r="A306" t="s">
        <v>1026</v>
      </c>
      <c r="B306" s="82" t="s">
        <v>971</v>
      </c>
      <c r="C306" s="85" t="s">
        <v>970</v>
      </c>
      <c r="D306" s="415">
        <v>73615310</v>
      </c>
      <c r="E306" s="415">
        <v>95182</v>
      </c>
      <c r="F306" s="415">
        <v>73710492</v>
      </c>
      <c r="G306" s="415">
        <v>0</v>
      </c>
      <c r="H306" s="415">
        <v>0</v>
      </c>
      <c r="I306" s="415">
        <v>0</v>
      </c>
      <c r="J306" s="415">
        <v>-462347</v>
      </c>
      <c r="K306" s="415">
        <v>0</v>
      </c>
      <c r="L306" s="415">
        <v>-462347</v>
      </c>
      <c r="M306" s="415">
        <v>0</v>
      </c>
      <c r="N306" s="415">
        <v>0</v>
      </c>
      <c r="O306" s="415">
        <v>0</v>
      </c>
      <c r="P306" s="415">
        <v>-675782.59</v>
      </c>
      <c r="Q306" s="415">
        <v>0</v>
      </c>
      <c r="R306" s="415">
        <v>-675782.59</v>
      </c>
      <c r="S306" s="415">
        <v>495097</v>
      </c>
      <c r="T306" s="415">
        <v>0</v>
      </c>
      <c r="U306" s="415">
        <v>495097</v>
      </c>
      <c r="V306" s="415">
        <v>46138</v>
      </c>
      <c r="W306" s="415">
        <v>0</v>
      </c>
      <c r="X306" s="415">
        <v>46138</v>
      </c>
      <c r="Y306" s="415">
        <v>-369185</v>
      </c>
      <c r="Z306" s="415">
        <v>0</v>
      </c>
      <c r="AA306" s="415">
        <v>-369185</v>
      </c>
      <c r="AB306" s="415">
        <v>-2906877</v>
      </c>
      <c r="AC306" s="415">
        <v>0</v>
      </c>
      <c r="AD306" s="415">
        <v>-2906877</v>
      </c>
      <c r="AE306" s="415">
        <v>70204700.409999996</v>
      </c>
      <c r="AF306" s="415">
        <v>95182</v>
      </c>
      <c r="AG306" s="415">
        <v>70299882.409999996</v>
      </c>
      <c r="AH306" s="415">
        <v>95182</v>
      </c>
      <c r="AI306" s="415">
        <v>95182</v>
      </c>
      <c r="AJ306" s="415">
        <v>499970</v>
      </c>
      <c r="AK306" s="415">
        <v>0</v>
      </c>
      <c r="AL306" s="415">
        <v>499970</v>
      </c>
      <c r="AM306" s="415">
        <v>0</v>
      </c>
      <c r="AN306" s="415">
        <v>0</v>
      </c>
      <c r="AO306" s="415">
        <v>0</v>
      </c>
      <c r="AP306" s="415">
        <v>0</v>
      </c>
      <c r="AQ306" s="415">
        <v>0</v>
      </c>
      <c r="AR306" s="415">
        <v>0</v>
      </c>
      <c r="AS306" s="415">
        <v>0</v>
      </c>
      <c r="AT306" s="415">
        <v>95182</v>
      </c>
      <c r="AU306" s="415">
        <v>0</v>
      </c>
      <c r="AV306" s="415">
        <v>0</v>
      </c>
      <c r="AW306" s="415">
        <v>0</v>
      </c>
      <c r="AX306" s="415">
        <v>0</v>
      </c>
      <c r="AY306" s="415">
        <v>0</v>
      </c>
      <c r="AZ306" s="415">
        <v>0</v>
      </c>
      <c r="BA306" s="415">
        <v>0</v>
      </c>
      <c r="BB306" s="415">
        <v>0</v>
      </c>
      <c r="BC306" s="415">
        <v>0</v>
      </c>
      <c r="BD306" s="415">
        <v>0</v>
      </c>
      <c r="BE306" s="415">
        <v>0</v>
      </c>
      <c r="BF306" s="415">
        <v>0</v>
      </c>
      <c r="BG306" s="415">
        <v>0</v>
      </c>
      <c r="BH306" s="415">
        <v>0</v>
      </c>
      <c r="BI306" s="415">
        <v>0</v>
      </c>
      <c r="BJ306" s="415">
        <v>0</v>
      </c>
      <c r="BK306" s="415">
        <v>0</v>
      </c>
      <c r="BL306" s="415">
        <v>2296294</v>
      </c>
      <c r="BM306" s="415">
        <v>-666066</v>
      </c>
      <c r="BN306" t="s">
        <v>970</v>
      </c>
      <c r="BO306" t="s">
        <v>1040</v>
      </c>
      <c r="BP306" t="s">
        <v>1043</v>
      </c>
      <c r="BQ306" s="84" t="s">
        <v>1029</v>
      </c>
    </row>
    <row r="307" spans="1:69" x14ac:dyDescent="0.25">
      <c r="A307" t="s">
        <v>1026</v>
      </c>
      <c r="B307" s="82" t="s">
        <v>973</v>
      </c>
      <c r="C307" s="85" t="s">
        <v>972</v>
      </c>
      <c r="D307" s="415">
        <v>2224437467</v>
      </c>
      <c r="E307" s="415">
        <v>0</v>
      </c>
      <c r="F307" s="415">
        <v>2224437467</v>
      </c>
      <c r="G307" s="415">
        <v>-129</v>
      </c>
      <c r="H307" s="415">
        <v>0</v>
      </c>
      <c r="I307" s="415">
        <v>-129</v>
      </c>
      <c r="J307" s="415">
        <v>0</v>
      </c>
      <c r="K307" s="415">
        <v>0</v>
      </c>
      <c r="L307" s="415">
        <v>0</v>
      </c>
      <c r="M307" s="415">
        <v>-22745161</v>
      </c>
      <c r="N307" s="415">
        <v>0</v>
      </c>
      <c r="O307" s="415">
        <v>-22745161</v>
      </c>
      <c r="P307" s="415">
        <v>-200000</v>
      </c>
      <c r="Q307" s="415">
        <v>0</v>
      </c>
      <c r="R307" s="415">
        <v>-200000</v>
      </c>
      <c r="S307" s="415">
        <v>14400000</v>
      </c>
      <c r="T307" s="415">
        <v>0</v>
      </c>
      <c r="U307" s="415">
        <v>14400000</v>
      </c>
      <c r="V307" s="415">
        <v>58100000</v>
      </c>
      <c r="W307" s="415">
        <v>0</v>
      </c>
      <c r="X307" s="415">
        <v>58100000</v>
      </c>
      <c r="Y307" s="415">
        <v>0</v>
      </c>
      <c r="Z307" s="415">
        <v>0</v>
      </c>
      <c r="AA307" s="415">
        <v>0</v>
      </c>
      <c r="AB307" s="415">
        <v>0</v>
      </c>
      <c r="AC307" s="415">
        <v>0</v>
      </c>
      <c r="AD307" s="415">
        <v>0</v>
      </c>
      <c r="AE307" s="415">
        <v>2273992177</v>
      </c>
      <c r="AF307" s="415">
        <v>0</v>
      </c>
      <c r="AG307" s="415">
        <v>2273992177</v>
      </c>
      <c r="AH307" s="415">
        <v>0</v>
      </c>
      <c r="AI307" s="415">
        <v>0</v>
      </c>
      <c r="AJ307" s="415">
        <v>0</v>
      </c>
      <c r="AK307" s="415">
        <v>0</v>
      </c>
      <c r="AL307" s="415">
        <v>0</v>
      </c>
      <c r="AM307" s="415">
        <v>0</v>
      </c>
      <c r="AN307" s="415">
        <v>0</v>
      </c>
      <c r="AO307" s="415">
        <v>0</v>
      </c>
      <c r="AP307" s="415">
        <v>0</v>
      </c>
      <c r="AQ307" s="415">
        <v>0</v>
      </c>
      <c r="AR307" s="415">
        <v>0</v>
      </c>
      <c r="AS307" s="415">
        <v>0</v>
      </c>
      <c r="AT307" s="415">
        <v>0</v>
      </c>
      <c r="AU307" s="415">
        <v>0</v>
      </c>
      <c r="AV307" s="415">
        <v>0</v>
      </c>
      <c r="AW307" s="415">
        <v>0</v>
      </c>
      <c r="AX307" s="415">
        <v>0</v>
      </c>
      <c r="AY307" s="415">
        <v>0</v>
      </c>
      <c r="AZ307" s="415">
        <v>0</v>
      </c>
      <c r="BA307" s="415">
        <v>0</v>
      </c>
      <c r="BB307" s="415">
        <v>0</v>
      </c>
      <c r="BC307" s="415">
        <v>0</v>
      </c>
      <c r="BD307" s="415">
        <v>0</v>
      </c>
      <c r="BE307" s="415">
        <v>0</v>
      </c>
      <c r="BF307" s="415">
        <v>0</v>
      </c>
      <c r="BG307" s="415">
        <v>0</v>
      </c>
      <c r="BH307" s="415">
        <v>0</v>
      </c>
      <c r="BI307" s="415">
        <v>0</v>
      </c>
      <c r="BJ307" s="415">
        <v>0</v>
      </c>
      <c r="BK307" s="415">
        <v>0</v>
      </c>
      <c r="BL307" s="415">
        <v>77004090</v>
      </c>
      <c r="BM307" s="415">
        <v>-138004600</v>
      </c>
      <c r="BN307" t="s">
        <v>972</v>
      </c>
      <c r="BO307" t="s">
        <v>1042</v>
      </c>
      <c r="BP307" t="s">
        <v>1043</v>
      </c>
      <c r="BQ307" s="84" t="s">
        <v>1073</v>
      </c>
    </row>
    <row r="308" spans="1:69" x14ac:dyDescent="0.25">
      <c r="A308" t="s">
        <v>1026</v>
      </c>
      <c r="B308" s="82" t="s">
        <v>975</v>
      </c>
      <c r="C308" s="85" t="s">
        <v>974</v>
      </c>
      <c r="D308" s="415">
        <v>84381523</v>
      </c>
      <c r="E308" s="415">
        <v>0</v>
      </c>
      <c r="F308" s="415">
        <v>84381523</v>
      </c>
      <c r="G308" s="415">
        <v>0</v>
      </c>
      <c r="H308" s="415">
        <v>0</v>
      </c>
      <c r="I308" s="415">
        <v>0</v>
      </c>
      <c r="J308" s="415">
        <v>-494008.99</v>
      </c>
      <c r="K308" s="415">
        <v>0</v>
      </c>
      <c r="L308" s="415">
        <v>-494008.99</v>
      </c>
      <c r="M308" s="415">
        <v>0</v>
      </c>
      <c r="N308" s="415">
        <v>0</v>
      </c>
      <c r="O308" s="415">
        <v>0</v>
      </c>
      <c r="P308" s="415">
        <v>-1496774.4254000494</v>
      </c>
      <c r="Q308" s="415">
        <v>0</v>
      </c>
      <c r="R308" s="415">
        <v>-1496774.4254000494</v>
      </c>
      <c r="S308" s="415">
        <v>1130039</v>
      </c>
      <c r="T308" s="415">
        <v>0</v>
      </c>
      <c r="U308" s="415">
        <v>1130039</v>
      </c>
      <c r="V308" s="415">
        <v>0</v>
      </c>
      <c r="W308" s="415">
        <v>0</v>
      </c>
      <c r="X308" s="415">
        <v>0</v>
      </c>
      <c r="Y308" s="415">
        <v>-761226</v>
      </c>
      <c r="Z308" s="415">
        <v>0</v>
      </c>
      <c r="AA308" s="415">
        <v>-761226</v>
      </c>
      <c r="AB308" s="415">
        <v>-278455</v>
      </c>
      <c r="AC308" s="415">
        <v>0</v>
      </c>
      <c r="AD308" s="415">
        <v>-278455</v>
      </c>
      <c r="AE308" s="415">
        <v>82975106.574599952</v>
      </c>
      <c r="AF308" s="415">
        <v>0</v>
      </c>
      <c r="AG308" s="415">
        <v>82975106.574599952</v>
      </c>
      <c r="AH308" s="415">
        <v>0</v>
      </c>
      <c r="AI308" s="415">
        <v>0</v>
      </c>
      <c r="AJ308" s="415">
        <v>0</v>
      </c>
      <c r="AK308" s="415">
        <v>0</v>
      </c>
      <c r="AL308" s="415">
        <v>0</v>
      </c>
      <c r="AM308" s="415">
        <v>0</v>
      </c>
      <c r="AN308" s="415">
        <v>0</v>
      </c>
      <c r="AO308" s="415">
        <v>0</v>
      </c>
      <c r="AP308" s="415">
        <v>0</v>
      </c>
      <c r="AQ308" s="415">
        <v>0</v>
      </c>
      <c r="AR308" s="415">
        <v>0</v>
      </c>
      <c r="AS308" s="415">
        <v>0</v>
      </c>
      <c r="AT308" s="415">
        <v>0</v>
      </c>
      <c r="AU308" s="415">
        <v>0</v>
      </c>
      <c r="AV308" s="415">
        <v>0</v>
      </c>
      <c r="AW308" s="415">
        <v>0</v>
      </c>
      <c r="AX308" s="415">
        <v>0</v>
      </c>
      <c r="AY308" s="415">
        <v>0</v>
      </c>
      <c r="AZ308" s="415">
        <v>0</v>
      </c>
      <c r="BA308" s="415">
        <v>0</v>
      </c>
      <c r="BB308" s="415">
        <v>0</v>
      </c>
      <c r="BC308" s="415">
        <v>0</v>
      </c>
      <c r="BD308" s="415">
        <v>0</v>
      </c>
      <c r="BE308" s="415">
        <v>0</v>
      </c>
      <c r="BF308" s="415">
        <v>0</v>
      </c>
      <c r="BG308" s="415">
        <v>0</v>
      </c>
      <c r="BH308" s="415">
        <v>0</v>
      </c>
      <c r="BI308" s="415">
        <v>0</v>
      </c>
      <c r="BJ308" s="415">
        <v>0</v>
      </c>
      <c r="BK308" s="415">
        <v>0</v>
      </c>
      <c r="BL308" s="415">
        <v>10949507</v>
      </c>
      <c r="BM308" s="415">
        <v>-219369</v>
      </c>
      <c r="BN308" t="s">
        <v>974</v>
      </c>
      <c r="BO308" t="s">
        <v>1045</v>
      </c>
      <c r="BP308" t="s">
        <v>1060</v>
      </c>
      <c r="BQ308" s="84" t="s">
        <v>1047</v>
      </c>
    </row>
    <row r="309" spans="1:69" x14ac:dyDescent="0.25">
      <c r="A309" t="s">
        <v>1037</v>
      </c>
      <c r="B309" s="82" t="s">
        <v>977</v>
      </c>
      <c r="C309" s="85" t="s">
        <v>976</v>
      </c>
      <c r="D309" s="415">
        <v>151222386</v>
      </c>
      <c r="E309" s="415">
        <v>0</v>
      </c>
      <c r="F309" s="415">
        <v>151222386</v>
      </c>
      <c r="G309" s="415">
        <v>0</v>
      </c>
      <c r="H309" s="415">
        <v>0</v>
      </c>
      <c r="I309" s="415">
        <v>0</v>
      </c>
      <c r="J309" s="415">
        <v>-1265509</v>
      </c>
      <c r="K309" s="415">
        <v>0</v>
      </c>
      <c r="L309" s="415">
        <v>-1265509</v>
      </c>
      <c r="M309" s="415">
        <v>0</v>
      </c>
      <c r="N309" s="415">
        <v>0</v>
      </c>
      <c r="O309" s="415">
        <v>0</v>
      </c>
      <c r="P309" s="415">
        <v>-1213609</v>
      </c>
      <c r="Q309" s="415">
        <v>0</v>
      </c>
      <c r="R309" s="415">
        <v>-1213609</v>
      </c>
      <c r="S309" s="415">
        <v>-3681400</v>
      </c>
      <c r="T309" s="415">
        <v>0</v>
      </c>
      <c r="U309" s="415">
        <v>-3681400</v>
      </c>
      <c r="V309" s="415">
        <v>7526300</v>
      </c>
      <c r="W309" s="415">
        <v>0</v>
      </c>
      <c r="X309" s="415">
        <v>7526300</v>
      </c>
      <c r="Y309" s="415">
        <v>0</v>
      </c>
      <c r="Z309" s="415">
        <v>0</v>
      </c>
      <c r="AA309" s="415">
        <v>0</v>
      </c>
      <c r="AB309" s="415">
        <v>-3780600</v>
      </c>
      <c r="AC309" s="415">
        <v>0</v>
      </c>
      <c r="AD309" s="415">
        <v>-3780600</v>
      </c>
      <c r="AE309" s="415">
        <v>150073077</v>
      </c>
      <c r="AF309" s="415">
        <v>0</v>
      </c>
      <c r="AG309" s="415">
        <v>150073077</v>
      </c>
      <c r="AH309" s="415">
        <v>0</v>
      </c>
      <c r="AI309" s="415">
        <v>0</v>
      </c>
      <c r="AJ309" s="415">
        <v>588118</v>
      </c>
      <c r="AK309" s="415">
        <v>0</v>
      </c>
      <c r="AL309" s="415">
        <v>588118</v>
      </c>
      <c r="AM309" s="415">
        <v>0</v>
      </c>
      <c r="AN309" s="415">
        <v>0</v>
      </c>
      <c r="AO309" s="415">
        <v>0</v>
      </c>
      <c r="AP309" s="415">
        <v>0</v>
      </c>
      <c r="AQ309" s="415">
        <v>0</v>
      </c>
      <c r="AR309" s="415">
        <v>0</v>
      </c>
      <c r="AS309" s="415">
        <v>0</v>
      </c>
      <c r="AT309" s="415">
        <v>0</v>
      </c>
      <c r="AU309" s="415">
        <v>0</v>
      </c>
      <c r="AV309" s="415">
        <v>0</v>
      </c>
      <c r="AW309" s="415">
        <v>0</v>
      </c>
      <c r="AX309" s="415">
        <v>0</v>
      </c>
      <c r="AY309" s="415">
        <v>0</v>
      </c>
      <c r="AZ309" s="415">
        <v>0</v>
      </c>
      <c r="BA309" s="415">
        <v>0</v>
      </c>
      <c r="BB309" s="415">
        <v>0</v>
      </c>
      <c r="BC309" s="415">
        <v>0</v>
      </c>
      <c r="BD309" s="415">
        <v>0</v>
      </c>
      <c r="BE309" s="415">
        <v>0</v>
      </c>
      <c r="BF309" s="415">
        <v>0</v>
      </c>
      <c r="BG309" s="415">
        <v>0</v>
      </c>
      <c r="BH309" s="415">
        <v>0</v>
      </c>
      <c r="BI309" s="415">
        <v>0</v>
      </c>
      <c r="BJ309" s="415">
        <v>0</v>
      </c>
      <c r="BK309" s="415">
        <v>0</v>
      </c>
      <c r="BL309" s="415">
        <v>4358648</v>
      </c>
      <c r="BM309" s="415">
        <v>-1945535</v>
      </c>
      <c r="BN309" t="s">
        <v>976</v>
      </c>
      <c r="BO309" t="s">
        <v>1054</v>
      </c>
      <c r="BP309" t="s">
        <v>1099</v>
      </c>
      <c r="BQ309" s="84" t="s">
        <v>1054</v>
      </c>
    </row>
    <row r="310" spans="1:69" x14ac:dyDescent="0.25">
      <c r="A310" t="s">
        <v>1026</v>
      </c>
      <c r="B310" s="82" t="s">
        <v>979</v>
      </c>
      <c r="C310" s="85" t="s">
        <v>978</v>
      </c>
      <c r="D310" s="415">
        <v>64531949</v>
      </c>
      <c r="E310" s="415">
        <v>0</v>
      </c>
      <c r="F310" s="415">
        <v>64531949</v>
      </c>
      <c r="G310" s="415">
        <v>0</v>
      </c>
      <c r="H310" s="415">
        <v>0</v>
      </c>
      <c r="I310" s="415">
        <v>0</v>
      </c>
      <c r="J310" s="415">
        <v>-250702</v>
      </c>
      <c r="K310" s="415">
        <v>0</v>
      </c>
      <c r="L310" s="415">
        <v>-250702</v>
      </c>
      <c r="M310" s="415">
        <v>0</v>
      </c>
      <c r="N310" s="415">
        <v>0</v>
      </c>
      <c r="O310" s="415">
        <v>0</v>
      </c>
      <c r="P310" s="415">
        <v>-808404</v>
      </c>
      <c r="Q310" s="415">
        <v>0</v>
      </c>
      <c r="R310" s="415">
        <v>-808404</v>
      </c>
      <c r="S310" s="415">
        <v>1226185</v>
      </c>
      <c r="T310" s="415">
        <v>0</v>
      </c>
      <c r="U310" s="415">
        <v>1226185</v>
      </c>
      <c r="V310" s="415">
        <v>0</v>
      </c>
      <c r="W310" s="415">
        <v>0</v>
      </c>
      <c r="X310" s="415">
        <v>0</v>
      </c>
      <c r="Y310" s="415">
        <v>0</v>
      </c>
      <c r="Z310" s="415">
        <v>0</v>
      </c>
      <c r="AA310" s="415">
        <v>0</v>
      </c>
      <c r="AB310" s="415">
        <v>-3222328</v>
      </c>
      <c r="AC310" s="415">
        <v>0</v>
      </c>
      <c r="AD310" s="415">
        <v>-3222328</v>
      </c>
      <c r="AE310" s="415">
        <v>61727402</v>
      </c>
      <c r="AF310" s="415">
        <v>0</v>
      </c>
      <c r="AG310" s="415">
        <v>61727402</v>
      </c>
      <c r="AH310" s="415">
        <v>0</v>
      </c>
      <c r="AI310" s="415">
        <v>0</v>
      </c>
      <c r="AJ310" s="415">
        <v>-22203</v>
      </c>
      <c r="AK310" s="415">
        <v>0</v>
      </c>
      <c r="AL310" s="415">
        <v>-22203</v>
      </c>
      <c r="AM310" s="415">
        <v>0</v>
      </c>
      <c r="AN310" s="415">
        <v>0</v>
      </c>
      <c r="AO310" s="415">
        <v>0</v>
      </c>
      <c r="AP310" s="415">
        <v>0</v>
      </c>
      <c r="AQ310" s="415">
        <v>0</v>
      </c>
      <c r="AR310" s="415">
        <v>0</v>
      </c>
      <c r="AS310" s="415">
        <v>0</v>
      </c>
      <c r="AT310" s="415">
        <v>0</v>
      </c>
      <c r="AU310" s="415">
        <v>0</v>
      </c>
      <c r="AV310" s="415">
        <v>0</v>
      </c>
      <c r="AW310" s="415">
        <v>0</v>
      </c>
      <c r="AX310" s="415">
        <v>0</v>
      </c>
      <c r="AY310" s="415">
        <v>0</v>
      </c>
      <c r="AZ310" s="415">
        <v>0</v>
      </c>
      <c r="BA310" s="415">
        <v>0</v>
      </c>
      <c r="BB310" s="415">
        <v>0</v>
      </c>
      <c r="BC310" s="415">
        <v>0</v>
      </c>
      <c r="BD310" s="415">
        <v>0</v>
      </c>
      <c r="BE310" s="415">
        <v>0</v>
      </c>
      <c r="BF310" s="415">
        <v>0</v>
      </c>
      <c r="BG310" s="415">
        <v>0</v>
      </c>
      <c r="BH310" s="415">
        <v>0</v>
      </c>
      <c r="BI310" s="415">
        <v>0</v>
      </c>
      <c r="BJ310" s="415">
        <v>0</v>
      </c>
      <c r="BK310" s="415">
        <v>0</v>
      </c>
      <c r="BL310" s="415">
        <v>3363438</v>
      </c>
      <c r="BM310" s="415">
        <v>-721736</v>
      </c>
      <c r="BN310" t="s">
        <v>978</v>
      </c>
      <c r="BO310" t="s">
        <v>1050</v>
      </c>
      <c r="BP310" t="s">
        <v>1051</v>
      </c>
      <c r="BQ310" s="84" t="s">
        <v>1029</v>
      </c>
    </row>
    <row r="311" spans="1:69" x14ac:dyDescent="0.25">
      <c r="A311" t="s">
        <v>1037</v>
      </c>
      <c r="B311" s="82" t="s">
        <v>981</v>
      </c>
      <c r="C311" s="85" t="s">
        <v>980</v>
      </c>
      <c r="D311" s="415">
        <v>87081114</v>
      </c>
      <c r="E311" s="415">
        <v>0</v>
      </c>
      <c r="F311" s="415">
        <v>87081114</v>
      </c>
      <c r="G311" s="415">
        <v>0</v>
      </c>
      <c r="H311" s="415">
        <v>0</v>
      </c>
      <c r="I311" s="415">
        <v>0</v>
      </c>
      <c r="J311" s="415">
        <v>0</v>
      </c>
      <c r="K311" s="415">
        <v>0</v>
      </c>
      <c r="L311" s="415">
        <v>0</v>
      </c>
      <c r="M311" s="415">
        <v>-1602254</v>
      </c>
      <c r="N311" s="415">
        <v>0</v>
      </c>
      <c r="O311" s="415">
        <v>-1602254</v>
      </c>
      <c r="P311" s="415">
        <v>105280</v>
      </c>
      <c r="Q311" s="415">
        <v>0</v>
      </c>
      <c r="R311" s="415">
        <v>105280</v>
      </c>
      <c r="S311" s="415">
        <v>0</v>
      </c>
      <c r="T311" s="415">
        <v>0</v>
      </c>
      <c r="U311" s="415">
        <v>0</v>
      </c>
      <c r="V311" s="415">
        <v>1129150</v>
      </c>
      <c r="W311" s="415">
        <v>0</v>
      </c>
      <c r="X311" s="415">
        <v>1129150</v>
      </c>
      <c r="Y311" s="415">
        <v>-190042</v>
      </c>
      <c r="Z311" s="415">
        <v>0</v>
      </c>
      <c r="AA311" s="415">
        <v>-190042</v>
      </c>
      <c r="AB311" s="415">
        <v>0</v>
      </c>
      <c r="AC311" s="415">
        <v>0</v>
      </c>
      <c r="AD311" s="415">
        <v>0</v>
      </c>
      <c r="AE311" s="415">
        <v>86523248</v>
      </c>
      <c r="AF311" s="415">
        <v>0</v>
      </c>
      <c r="AG311" s="415">
        <v>86523248</v>
      </c>
      <c r="AH311" s="415">
        <v>0</v>
      </c>
      <c r="AI311" s="415">
        <v>0</v>
      </c>
      <c r="AJ311" s="415">
        <v>13361</v>
      </c>
      <c r="AK311" s="415">
        <v>0</v>
      </c>
      <c r="AL311" s="415">
        <v>13361</v>
      </c>
      <c r="AM311" s="415">
        <v>0</v>
      </c>
      <c r="AN311" s="415">
        <v>0</v>
      </c>
      <c r="AO311" s="415">
        <v>0</v>
      </c>
      <c r="AP311" s="415">
        <v>0</v>
      </c>
      <c r="AQ311" s="415">
        <v>0</v>
      </c>
      <c r="AR311" s="415">
        <v>0</v>
      </c>
      <c r="AS311" s="415">
        <v>0</v>
      </c>
      <c r="AT311" s="415">
        <v>0</v>
      </c>
      <c r="AU311" s="415">
        <v>0</v>
      </c>
      <c r="AV311" s="415">
        <v>0</v>
      </c>
      <c r="AW311" s="415">
        <v>0</v>
      </c>
      <c r="AX311" s="415">
        <v>0</v>
      </c>
      <c r="AY311" s="415">
        <v>0</v>
      </c>
      <c r="AZ311" s="415">
        <v>0</v>
      </c>
      <c r="BA311" s="415">
        <v>0</v>
      </c>
      <c r="BB311" s="415">
        <v>0</v>
      </c>
      <c r="BC311" s="415">
        <v>0</v>
      </c>
      <c r="BD311" s="415">
        <v>0</v>
      </c>
      <c r="BE311" s="415">
        <v>0</v>
      </c>
      <c r="BF311" s="415">
        <v>0</v>
      </c>
      <c r="BG311" s="415">
        <v>0</v>
      </c>
      <c r="BH311" s="415">
        <v>0</v>
      </c>
      <c r="BI311" s="415">
        <v>0</v>
      </c>
      <c r="BJ311" s="415">
        <v>0</v>
      </c>
      <c r="BK311" s="415">
        <v>0</v>
      </c>
      <c r="BL311" s="415">
        <v>6632585</v>
      </c>
      <c r="BM311" s="415">
        <v>-6051714</v>
      </c>
      <c r="BN311" t="s">
        <v>980</v>
      </c>
      <c r="BO311" t="s">
        <v>1054</v>
      </c>
      <c r="BP311" t="s">
        <v>1063</v>
      </c>
      <c r="BQ311" s="84" t="s">
        <v>1054</v>
      </c>
    </row>
    <row r="312" spans="1:69" x14ac:dyDescent="0.25">
      <c r="A312" t="s">
        <v>1026</v>
      </c>
      <c r="B312" s="82" t="s">
        <v>983</v>
      </c>
      <c r="C312" s="85" t="s">
        <v>982</v>
      </c>
      <c r="D312" s="415">
        <v>70987170</v>
      </c>
      <c r="E312" s="415">
        <v>841697</v>
      </c>
      <c r="F312" s="415">
        <v>71828867</v>
      </c>
      <c r="G312" s="415">
        <v>-74</v>
      </c>
      <c r="H312" s="415">
        <v>0</v>
      </c>
      <c r="I312" s="415">
        <v>-74</v>
      </c>
      <c r="J312" s="415">
        <v>-218427</v>
      </c>
      <c r="K312" s="415">
        <v>-3512</v>
      </c>
      <c r="L312" s="415">
        <v>-221939</v>
      </c>
      <c r="M312" s="415">
        <v>0</v>
      </c>
      <c r="N312" s="415">
        <v>0</v>
      </c>
      <c r="O312" s="415">
        <v>0</v>
      </c>
      <c r="P312" s="415">
        <v>-939010</v>
      </c>
      <c r="Q312" s="415">
        <v>0</v>
      </c>
      <c r="R312" s="415">
        <v>-939010</v>
      </c>
      <c r="S312" s="415">
        <v>0</v>
      </c>
      <c r="T312" s="415">
        <v>0</v>
      </c>
      <c r="U312" s="415">
        <v>0</v>
      </c>
      <c r="V312" s="415">
        <v>178592</v>
      </c>
      <c r="W312" s="415">
        <v>0</v>
      </c>
      <c r="X312" s="415">
        <v>178592</v>
      </c>
      <c r="Y312" s="415">
        <v>0</v>
      </c>
      <c r="Z312" s="415">
        <v>0</v>
      </c>
      <c r="AA312" s="415">
        <v>0</v>
      </c>
      <c r="AB312" s="415">
        <v>-50169</v>
      </c>
      <c r="AC312" s="415">
        <v>0</v>
      </c>
      <c r="AD312" s="415">
        <v>-50169</v>
      </c>
      <c r="AE312" s="415">
        <v>70176509</v>
      </c>
      <c r="AF312" s="415">
        <v>841697</v>
      </c>
      <c r="AG312" s="415">
        <v>71018206</v>
      </c>
      <c r="AH312" s="415">
        <v>841697</v>
      </c>
      <c r="AI312" s="415">
        <v>841697</v>
      </c>
      <c r="AJ312" s="415">
        <v>0</v>
      </c>
      <c r="AK312" s="415">
        <v>0</v>
      </c>
      <c r="AL312" s="415">
        <v>0</v>
      </c>
      <c r="AM312" s="415">
        <v>0</v>
      </c>
      <c r="AN312" s="415">
        <v>0</v>
      </c>
      <c r="AO312" s="415">
        <v>0</v>
      </c>
      <c r="AP312" s="415">
        <v>-2762</v>
      </c>
      <c r="AQ312" s="415">
        <v>-2762</v>
      </c>
      <c r="AR312" s="415">
        <v>924779</v>
      </c>
      <c r="AS312" s="415">
        <v>924779</v>
      </c>
      <c r="AT312" s="415">
        <v>3211</v>
      </c>
      <c r="AU312" s="415">
        <v>0</v>
      </c>
      <c r="AV312" s="415">
        <v>78794</v>
      </c>
      <c r="AW312" s="415">
        <v>78794</v>
      </c>
      <c r="AX312" s="415">
        <v>0</v>
      </c>
      <c r="AY312" s="415">
        <v>0</v>
      </c>
      <c r="AZ312" s="415">
        <v>0</v>
      </c>
      <c r="BA312" s="415">
        <v>0</v>
      </c>
      <c r="BB312" s="415">
        <v>0</v>
      </c>
      <c r="BC312" s="415">
        <v>0</v>
      </c>
      <c r="BD312" s="415">
        <v>0</v>
      </c>
      <c r="BE312" s="415">
        <v>0</v>
      </c>
      <c r="BF312" s="415">
        <v>0</v>
      </c>
      <c r="BG312" s="415">
        <v>0</v>
      </c>
      <c r="BH312" s="415">
        <v>0</v>
      </c>
      <c r="BI312" s="415">
        <v>0</v>
      </c>
      <c r="BJ312" s="415">
        <v>0</v>
      </c>
      <c r="BK312" s="415">
        <v>0</v>
      </c>
      <c r="BL312" s="415">
        <v>5628827</v>
      </c>
      <c r="BM312" s="415">
        <v>-2445600</v>
      </c>
      <c r="BN312" t="s">
        <v>982</v>
      </c>
      <c r="BO312" t="s">
        <v>1045</v>
      </c>
      <c r="BP312" t="s">
        <v>1091</v>
      </c>
      <c r="BQ312" s="84" t="s">
        <v>1047</v>
      </c>
    </row>
    <row r="313" spans="1:69" x14ac:dyDescent="0.25">
      <c r="A313" t="s">
        <v>1037</v>
      </c>
      <c r="B313" s="82" t="s">
        <v>985</v>
      </c>
      <c r="C313" s="85" t="s">
        <v>984</v>
      </c>
      <c r="D313" s="415">
        <v>47304147</v>
      </c>
      <c r="E313" s="415">
        <v>0</v>
      </c>
      <c r="F313" s="415">
        <v>47304147</v>
      </c>
      <c r="G313" s="415">
        <v>0</v>
      </c>
      <c r="H313" s="415">
        <v>0</v>
      </c>
      <c r="I313" s="415">
        <v>0</v>
      </c>
      <c r="J313" s="415">
        <v>0</v>
      </c>
      <c r="K313" s="415">
        <v>0</v>
      </c>
      <c r="L313" s="415">
        <v>0</v>
      </c>
      <c r="M313" s="415">
        <v>-643678</v>
      </c>
      <c r="N313" s="415">
        <v>0</v>
      </c>
      <c r="O313" s="415">
        <v>-643678</v>
      </c>
      <c r="P313" s="415">
        <v>-419000</v>
      </c>
      <c r="Q313" s="415">
        <v>0</v>
      </c>
      <c r="R313" s="415">
        <v>-419000</v>
      </c>
      <c r="S313" s="415">
        <v>1152109</v>
      </c>
      <c r="T313" s="415">
        <v>0</v>
      </c>
      <c r="U313" s="415">
        <v>1152109</v>
      </c>
      <c r="V313" s="415">
        <v>2239342</v>
      </c>
      <c r="W313" s="415">
        <v>0</v>
      </c>
      <c r="X313" s="415">
        <v>2239342</v>
      </c>
      <c r="Y313" s="415">
        <v>-805131</v>
      </c>
      <c r="Z313" s="415">
        <v>0</v>
      </c>
      <c r="AA313" s="415">
        <v>-805131</v>
      </c>
      <c r="AB313" s="415">
        <v>-5591391</v>
      </c>
      <c r="AC313" s="415">
        <v>0</v>
      </c>
      <c r="AD313" s="415">
        <v>-5591391</v>
      </c>
      <c r="AE313" s="415">
        <v>43236398</v>
      </c>
      <c r="AF313" s="415">
        <v>0</v>
      </c>
      <c r="AG313" s="415">
        <v>43236398</v>
      </c>
      <c r="AH313" s="415">
        <v>0</v>
      </c>
      <c r="AI313" s="415">
        <v>0</v>
      </c>
      <c r="AJ313" s="415">
        <v>0</v>
      </c>
      <c r="AK313" s="415">
        <v>0</v>
      </c>
      <c r="AL313" s="415">
        <v>0</v>
      </c>
      <c r="AM313" s="415">
        <v>0</v>
      </c>
      <c r="AN313" s="415">
        <v>0</v>
      </c>
      <c r="AO313" s="415">
        <v>0</v>
      </c>
      <c r="AP313" s="415">
        <v>0</v>
      </c>
      <c r="AQ313" s="415">
        <v>0</v>
      </c>
      <c r="AR313" s="415">
        <v>0</v>
      </c>
      <c r="AS313" s="415">
        <v>0</v>
      </c>
      <c r="AT313" s="415">
        <v>0</v>
      </c>
      <c r="AU313" s="415">
        <v>0</v>
      </c>
      <c r="AV313" s="415">
        <v>0</v>
      </c>
      <c r="AW313" s="415">
        <v>0</v>
      </c>
      <c r="AX313" s="415">
        <v>0</v>
      </c>
      <c r="AY313" s="415">
        <v>0</v>
      </c>
      <c r="AZ313" s="415">
        <v>0</v>
      </c>
      <c r="BA313" s="415">
        <v>0</v>
      </c>
      <c r="BB313" s="415">
        <v>0</v>
      </c>
      <c r="BC313" s="415">
        <v>0</v>
      </c>
      <c r="BD313" s="415">
        <v>0</v>
      </c>
      <c r="BE313" s="415">
        <v>0</v>
      </c>
      <c r="BF313" s="415">
        <v>0</v>
      </c>
      <c r="BG313" s="415">
        <v>0</v>
      </c>
      <c r="BH313" s="415">
        <v>0</v>
      </c>
      <c r="BI313" s="415">
        <v>0</v>
      </c>
      <c r="BJ313" s="415">
        <v>0</v>
      </c>
      <c r="BK313" s="415">
        <v>0</v>
      </c>
      <c r="BL313" s="415">
        <v>1694835</v>
      </c>
      <c r="BM313" s="415">
        <v>-1496810</v>
      </c>
      <c r="BN313" t="s">
        <v>984</v>
      </c>
      <c r="BO313" t="s">
        <v>1088</v>
      </c>
      <c r="BP313" t="s">
        <v>1028</v>
      </c>
      <c r="BQ313" s="84" t="s">
        <v>1029</v>
      </c>
    </row>
    <row r="314" spans="1:69" x14ac:dyDescent="0.25">
      <c r="A314" t="s">
        <v>1026</v>
      </c>
      <c r="B314" s="82" t="s">
        <v>987</v>
      </c>
      <c r="C314" s="85" t="s">
        <v>986</v>
      </c>
      <c r="D314" s="415">
        <v>72160317</v>
      </c>
      <c r="E314" s="415">
        <v>0</v>
      </c>
      <c r="F314" s="415">
        <v>72160317</v>
      </c>
      <c r="G314" s="415">
        <v>-7053</v>
      </c>
      <c r="H314" s="415">
        <v>0</v>
      </c>
      <c r="I314" s="415">
        <v>-7053</v>
      </c>
      <c r="J314" s="415">
        <v>-131595</v>
      </c>
      <c r="K314" s="415">
        <v>0</v>
      </c>
      <c r="L314" s="415">
        <v>-131595</v>
      </c>
      <c r="M314" s="415">
        <v>0</v>
      </c>
      <c r="N314" s="415">
        <v>0</v>
      </c>
      <c r="O314" s="415">
        <v>0</v>
      </c>
      <c r="P314" s="415">
        <v>-330000</v>
      </c>
      <c r="Q314" s="415">
        <v>0</v>
      </c>
      <c r="R314" s="415">
        <v>-330000</v>
      </c>
      <c r="S314" s="415">
        <v>167298</v>
      </c>
      <c r="T314" s="415">
        <v>0</v>
      </c>
      <c r="U314" s="415">
        <v>167298</v>
      </c>
      <c r="V314" s="415">
        <v>1893028</v>
      </c>
      <c r="W314" s="415">
        <v>0</v>
      </c>
      <c r="X314" s="415">
        <v>1893028</v>
      </c>
      <c r="Y314" s="415">
        <v>-3393323</v>
      </c>
      <c r="Z314" s="415">
        <v>0</v>
      </c>
      <c r="AA314" s="415">
        <v>-3393323</v>
      </c>
      <c r="AB314" s="415">
        <v>234748</v>
      </c>
      <c r="AC314" s="415">
        <v>0</v>
      </c>
      <c r="AD314" s="415">
        <v>234748</v>
      </c>
      <c r="AE314" s="415">
        <v>70725015</v>
      </c>
      <c r="AF314" s="415">
        <v>0</v>
      </c>
      <c r="AG314" s="415">
        <v>70725015</v>
      </c>
      <c r="AH314" s="415">
        <v>0</v>
      </c>
      <c r="AI314" s="415">
        <v>0</v>
      </c>
      <c r="AJ314" s="415">
        <v>12152</v>
      </c>
      <c r="AK314" s="415">
        <v>0</v>
      </c>
      <c r="AL314" s="415">
        <v>12152</v>
      </c>
      <c r="AM314" s="415">
        <v>0</v>
      </c>
      <c r="AN314" s="415">
        <v>0</v>
      </c>
      <c r="AO314" s="415">
        <v>0</v>
      </c>
      <c r="AP314" s="415">
        <v>0</v>
      </c>
      <c r="AQ314" s="415">
        <v>0</v>
      </c>
      <c r="AR314" s="415">
        <v>0</v>
      </c>
      <c r="AS314" s="415">
        <v>0</v>
      </c>
      <c r="AT314" s="415">
        <v>0</v>
      </c>
      <c r="AU314" s="415">
        <v>0</v>
      </c>
      <c r="AV314" s="415">
        <v>0</v>
      </c>
      <c r="AW314" s="415">
        <v>0</v>
      </c>
      <c r="AX314" s="415">
        <v>0</v>
      </c>
      <c r="AY314" s="415">
        <v>0</v>
      </c>
      <c r="AZ314" s="415">
        <v>0</v>
      </c>
      <c r="BA314" s="415">
        <v>0</v>
      </c>
      <c r="BB314" s="415">
        <v>0</v>
      </c>
      <c r="BC314" s="415">
        <v>0</v>
      </c>
      <c r="BD314" s="415">
        <v>0</v>
      </c>
      <c r="BE314" s="415">
        <v>0</v>
      </c>
      <c r="BF314" s="415">
        <v>0</v>
      </c>
      <c r="BG314" s="415">
        <v>0</v>
      </c>
      <c r="BH314" s="415">
        <v>0</v>
      </c>
      <c r="BI314" s="415">
        <v>0</v>
      </c>
      <c r="BJ314" s="415">
        <v>0</v>
      </c>
      <c r="BK314" s="415">
        <v>0</v>
      </c>
      <c r="BL314" s="415">
        <v>2996599</v>
      </c>
      <c r="BM314" s="415">
        <v>-4970222</v>
      </c>
      <c r="BN314" t="s">
        <v>986</v>
      </c>
      <c r="BO314" t="s">
        <v>1054</v>
      </c>
      <c r="BP314" t="s">
        <v>1063</v>
      </c>
      <c r="BQ314" s="84" t="s">
        <v>1054</v>
      </c>
    </row>
    <row r="315" spans="1:69" x14ac:dyDescent="0.25">
      <c r="A315" t="s">
        <v>1026</v>
      </c>
      <c r="B315" s="82" t="s">
        <v>989</v>
      </c>
      <c r="C315" s="85" t="s">
        <v>988</v>
      </c>
      <c r="D315" s="415">
        <v>74147658.590000004</v>
      </c>
      <c r="E315" s="415">
        <v>532688.6399999999</v>
      </c>
      <c r="F315" s="415">
        <v>74680347.230000004</v>
      </c>
      <c r="G315" s="415">
        <v>0</v>
      </c>
      <c r="H315" s="415">
        <v>0</v>
      </c>
      <c r="I315" s="415">
        <v>0</v>
      </c>
      <c r="J315" s="415">
        <v>-1202106.7899999998</v>
      </c>
      <c r="K315" s="415">
        <v>0</v>
      </c>
      <c r="L315" s="415">
        <v>-1202106.7899999998</v>
      </c>
      <c r="M315" s="415">
        <v>0</v>
      </c>
      <c r="N315" s="415">
        <v>0</v>
      </c>
      <c r="O315" s="415">
        <v>0</v>
      </c>
      <c r="P315" s="415">
        <v>-1225948.3459999999</v>
      </c>
      <c r="Q315" s="415">
        <v>0</v>
      </c>
      <c r="R315" s="415">
        <v>-1225948.3459999999</v>
      </c>
      <c r="S315" s="415">
        <v>387710.83</v>
      </c>
      <c r="T315" s="415">
        <v>0</v>
      </c>
      <c r="U315" s="415">
        <v>387710.83</v>
      </c>
      <c r="V315" s="415">
        <v>530471.73999999976</v>
      </c>
      <c r="W315" s="415">
        <v>0</v>
      </c>
      <c r="X315" s="415">
        <v>530471.73999999976</v>
      </c>
      <c r="Y315" s="415">
        <v>-254724.39699999988</v>
      </c>
      <c r="Z315" s="415">
        <v>0</v>
      </c>
      <c r="AA315" s="415">
        <v>-254724.39699999988</v>
      </c>
      <c r="AB315" s="415">
        <v>-1759880.3729999997</v>
      </c>
      <c r="AC315" s="415">
        <v>0</v>
      </c>
      <c r="AD315" s="415">
        <v>-1759880.3729999997</v>
      </c>
      <c r="AE315" s="415">
        <v>71825288.044</v>
      </c>
      <c r="AF315" s="415">
        <v>532688.6399999999</v>
      </c>
      <c r="AG315" s="415">
        <v>72357976.684</v>
      </c>
      <c r="AH315" s="415">
        <v>532688.6399999999</v>
      </c>
      <c r="AI315" s="415">
        <v>532688.6399999999</v>
      </c>
      <c r="AJ315" s="415">
        <v>5033</v>
      </c>
      <c r="AK315" s="415">
        <v>0</v>
      </c>
      <c r="AL315" s="415">
        <v>5033</v>
      </c>
      <c r="AM315" s="415">
        <v>0</v>
      </c>
      <c r="AN315" s="415">
        <v>0</v>
      </c>
      <c r="AO315" s="415">
        <v>0</v>
      </c>
      <c r="AP315" s="415">
        <v>0</v>
      </c>
      <c r="AQ315" s="415">
        <v>0</v>
      </c>
      <c r="AR315" s="415">
        <v>102986</v>
      </c>
      <c r="AS315" s="415">
        <v>102986</v>
      </c>
      <c r="AT315" s="415">
        <v>429702.6399999999</v>
      </c>
      <c r="AU315" s="415">
        <v>0</v>
      </c>
      <c r="AV315" s="415">
        <v>9314</v>
      </c>
      <c r="AW315" s="415">
        <v>9314</v>
      </c>
      <c r="AX315" s="415">
        <v>0</v>
      </c>
      <c r="AY315" s="415">
        <v>0</v>
      </c>
      <c r="AZ315" s="415">
        <v>0</v>
      </c>
      <c r="BA315" s="415">
        <v>0</v>
      </c>
      <c r="BB315" s="415">
        <v>0</v>
      </c>
      <c r="BC315" s="415">
        <v>0</v>
      </c>
      <c r="BD315" s="415">
        <v>0</v>
      </c>
      <c r="BE315" s="415">
        <v>0</v>
      </c>
      <c r="BF315" s="415">
        <v>0</v>
      </c>
      <c r="BG315" s="415">
        <v>0</v>
      </c>
      <c r="BH315" s="415">
        <v>0</v>
      </c>
      <c r="BI315" s="415">
        <v>0</v>
      </c>
      <c r="BJ315" s="415">
        <v>0</v>
      </c>
      <c r="BK315" s="415">
        <v>0</v>
      </c>
      <c r="BL315" s="415">
        <v>6595395.0899999999</v>
      </c>
      <c r="BM315" s="415">
        <v>-1209916.9500000002</v>
      </c>
      <c r="BN315" t="s">
        <v>988</v>
      </c>
      <c r="BO315" t="s">
        <v>1045</v>
      </c>
      <c r="BP315" t="s">
        <v>1056</v>
      </c>
      <c r="BQ315" s="84" t="s">
        <v>1047</v>
      </c>
    </row>
    <row r="316" spans="1:69" x14ac:dyDescent="0.25">
      <c r="A316" t="s">
        <v>1026</v>
      </c>
      <c r="B316" s="82" t="s">
        <v>991</v>
      </c>
      <c r="C316" s="82" t="s">
        <v>990</v>
      </c>
      <c r="D316" s="415">
        <v>41208064</v>
      </c>
      <c r="E316" s="415">
        <v>0</v>
      </c>
      <c r="F316" s="415">
        <v>41208064</v>
      </c>
      <c r="G316" s="415">
        <v>0</v>
      </c>
      <c r="H316" s="415">
        <v>0</v>
      </c>
      <c r="I316" s="415">
        <v>0</v>
      </c>
      <c r="J316" s="415">
        <v>-228901</v>
      </c>
      <c r="K316" s="415">
        <v>0</v>
      </c>
      <c r="L316" s="415">
        <v>-228901</v>
      </c>
      <c r="M316" s="415">
        <v>0</v>
      </c>
      <c r="N316" s="415">
        <v>0</v>
      </c>
      <c r="O316" s="415">
        <v>0</v>
      </c>
      <c r="P316" s="415">
        <v>-302302</v>
      </c>
      <c r="Q316" s="415">
        <v>0</v>
      </c>
      <c r="R316" s="415">
        <v>-302302</v>
      </c>
      <c r="S316" s="415">
        <v>515786</v>
      </c>
      <c r="T316" s="415">
        <v>0</v>
      </c>
      <c r="U316" s="415">
        <v>515786</v>
      </c>
      <c r="V316" s="415">
        <v>298043</v>
      </c>
      <c r="W316" s="415">
        <v>0</v>
      </c>
      <c r="X316" s="415">
        <v>298043</v>
      </c>
      <c r="Y316" s="415">
        <v>-259418</v>
      </c>
      <c r="Z316" s="415">
        <v>0</v>
      </c>
      <c r="AA316" s="415">
        <v>-259418</v>
      </c>
      <c r="AB316" s="415">
        <v>3572827</v>
      </c>
      <c r="AC316" s="415">
        <v>0</v>
      </c>
      <c r="AD316" s="415">
        <v>3572827</v>
      </c>
      <c r="AE316" s="415">
        <v>45033000</v>
      </c>
      <c r="AF316" s="415">
        <v>0</v>
      </c>
      <c r="AG316" s="415">
        <v>45033000</v>
      </c>
      <c r="AH316" s="415">
        <v>0</v>
      </c>
      <c r="AI316" s="415">
        <v>0</v>
      </c>
      <c r="AJ316" s="415">
        <v>4434</v>
      </c>
      <c r="AK316" s="415">
        <v>0</v>
      </c>
      <c r="AL316" s="415">
        <v>4434</v>
      </c>
      <c r="AM316" s="415">
        <v>0</v>
      </c>
      <c r="AN316" s="415">
        <v>0</v>
      </c>
      <c r="AO316" s="415">
        <v>0</v>
      </c>
      <c r="AP316" s="415">
        <v>0</v>
      </c>
      <c r="AQ316" s="415">
        <v>0</v>
      </c>
      <c r="AR316" s="415">
        <v>0</v>
      </c>
      <c r="AS316" s="415">
        <v>0</v>
      </c>
      <c r="AT316" s="415">
        <v>0</v>
      </c>
      <c r="AU316" s="415">
        <v>0</v>
      </c>
      <c r="AV316" s="415">
        <v>0</v>
      </c>
      <c r="AW316" s="415">
        <v>0</v>
      </c>
      <c r="AX316" s="415">
        <v>0</v>
      </c>
      <c r="AY316" s="415">
        <v>0</v>
      </c>
      <c r="AZ316" s="415">
        <v>0</v>
      </c>
      <c r="BA316" s="415">
        <v>0</v>
      </c>
      <c r="BB316" s="415">
        <v>0</v>
      </c>
      <c r="BC316" s="415">
        <v>0</v>
      </c>
      <c r="BD316" s="415">
        <v>0</v>
      </c>
      <c r="BE316" s="415">
        <v>0</v>
      </c>
      <c r="BF316" s="415">
        <v>0</v>
      </c>
      <c r="BG316" s="415">
        <v>0</v>
      </c>
      <c r="BH316" s="415">
        <v>0</v>
      </c>
      <c r="BI316" s="415">
        <v>0</v>
      </c>
      <c r="BJ316" s="415">
        <v>0</v>
      </c>
      <c r="BK316" s="415">
        <v>0</v>
      </c>
      <c r="BL316" s="415">
        <v>1077385</v>
      </c>
      <c r="BM316" s="415">
        <v>-620435</v>
      </c>
      <c r="BN316" t="s">
        <v>990</v>
      </c>
      <c r="BO316" t="s">
        <v>1067</v>
      </c>
      <c r="BP316" t="s">
        <v>1068</v>
      </c>
      <c r="BQ316" t="s">
        <v>1029</v>
      </c>
    </row>
    <row r="317" spans="1:69" x14ac:dyDescent="0.25">
      <c r="A317" t="s">
        <v>1026</v>
      </c>
      <c r="B317" s="82" t="s">
        <v>993</v>
      </c>
      <c r="C317" s="85" t="s">
        <v>992</v>
      </c>
      <c r="D317" s="415">
        <v>30471422</v>
      </c>
      <c r="E317" s="415">
        <v>0</v>
      </c>
      <c r="F317" s="415">
        <v>30471422</v>
      </c>
      <c r="G317" s="415">
        <v>0</v>
      </c>
      <c r="H317" s="415">
        <v>0</v>
      </c>
      <c r="I317" s="415">
        <v>0</v>
      </c>
      <c r="J317" s="415">
        <v>-442889</v>
      </c>
      <c r="K317" s="415">
        <v>0</v>
      </c>
      <c r="L317" s="415">
        <v>-442889</v>
      </c>
      <c r="M317" s="415">
        <v>0</v>
      </c>
      <c r="N317" s="415">
        <v>0</v>
      </c>
      <c r="O317" s="415">
        <v>0</v>
      </c>
      <c r="P317" s="415">
        <v>-393251</v>
      </c>
      <c r="Q317" s="415">
        <v>0</v>
      </c>
      <c r="R317" s="415">
        <v>-393251</v>
      </c>
      <c r="S317" s="415">
        <v>0</v>
      </c>
      <c r="T317" s="415">
        <v>0</v>
      </c>
      <c r="U317" s="415">
        <v>0</v>
      </c>
      <c r="V317" s="415">
        <v>0</v>
      </c>
      <c r="W317" s="415">
        <v>0</v>
      </c>
      <c r="X317" s="415">
        <v>0</v>
      </c>
      <c r="Y317" s="415">
        <v>43331</v>
      </c>
      <c r="Z317" s="415">
        <v>0</v>
      </c>
      <c r="AA317" s="415">
        <v>43331</v>
      </c>
      <c r="AB317" s="415">
        <v>1028845</v>
      </c>
      <c r="AC317" s="415">
        <v>0</v>
      </c>
      <c r="AD317" s="415">
        <v>1028845</v>
      </c>
      <c r="AE317" s="415">
        <v>31150347</v>
      </c>
      <c r="AF317" s="415">
        <v>0</v>
      </c>
      <c r="AG317" s="415">
        <v>31150347</v>
      </c>
      <c r="AH317" s="415">
        <v>0</v>
      </c>
      <c r="AI317" s="415">
        <v>0</v>
      </c>
      <c r="AJ317" s="415">
        <v>0</v>
      </c>
      <c r="AK317" s="415">
        <v>0</v>
      </c>
      <c r="AL317" s="415">
        <v>0</v>
      </c>
      <c r="AM317" s="415">
        <v>0</v>
      </c>
      <c r="AN317" s="415">
        <v>0</v>
      </c>
      <c r="AO317" s="415">
        <v>0</v>
      </c>
      <c r="AP317" s="415">
        <v>0</v>
      </c>
      <c r="AQ317" s="415">
        <v>0</v>
      </c>
      <c r="AR317" s="415">
        <v>0</v>
      </c>
      <c r="AS317" s="415">
        <v>0</v>
      </c>
      <c r="AT317" s="415">
        <v>0</v>
      </c>
      <c r="AU317" s="415">
        <v>0</v>
      </c>
      <c r="AV317" s="415">
        <v>0</v>
      </c>
      <c r="AW317" s="415">
        <v>0</v>
      </c>
      <c r="AX317" s="415">
        <v>0</v>
      </c>
      <c r="AY317" s="415">
        <v>0</v>
      </c>
      <c r="AZ317" s="415">
        <v>0</v>
      </c>
      <c r="BA317" s="415">
        <v>0</v>
      </c>
      <c r="BB317" s="415">
        <v>0</v>
      </c>
      <c r="BC317" s="415">
        <v>0</v>
      </c>
      <c r="BD317" s="415">
        <v>0</v>
      </c>
      <c r="BE317" s="415">
        <v>0</v>
      </c>
      <c r="BF317" s="415">
        <v>0</v>
      </c>
      <c r="BG317" s="415">
        <v>0</v>
      </c>
      <c r="BH317" s="415">
        <v>0</v>
      </c>
      <c r="BI317" s="415">
        <v>0</v>
      </c>
      <c r="BJ317" s="415">
        <v>0</v>
      </c>
      <c r="BK317" s="415">
        <v>0</v>
      </c>
      <c r="BL317" s="415">
        <v>1750600</v>
      </c>
      <c r="BM317" s="415">
        <v>-2047845</v>
      </c>
      <c r="BN317" t="s">
        <v>992</v>
      </c>
      <c r="BO317" t="s">
        <v>1027</v>
      </c>
      <c r="BP317" t="s">
        <v>1028</v>
      </c>
      <c r="BQ317" s="84" t="s">
        <v>1029</v>
      </c>
    </row>
    <row r="318" spans="1:69" x14ac:dyDescent="0.25">
      <c r="A318" t="s">
        <v>1026</v>
      </c>
      <c r="B318" s="82" t="s">
        <v>995</v>
      </c>
      <c r="C318" s="85" t="s">
        <v>994</v>
      </c>
      <c r="D318" s="415">
        <v>43854436</v>
      </c>
      <c r="E318" s="415">
        <v>0</v>
      </c>
      <c r="F318" s="415">
        <v>43854436</v>
      </c>
      <c r="G318" s="415">
        <v>0</v>
      </c>
      <c r="H318" s="415">
        <v>0</v>
      </c>
      <c r="I318" s="415">
        <v>0</v>
      </c>
      <c r="J318" s="415">
        <v>-204758</v>
      </c>
      <c r="K318" s="415">
        <v>0</v>
      </c>
      <c r="L318" s="415">
        <v>-204758</v>
      </c>
      <c r="M318" s="415">
        <v>0</v>
      </c>
      <c r="N318" s="415">
        <v>0</v>
      </c>
      <c r="O318" s="415">
        <v>0</v>
      </c>
      <c r="P318" s="415">
        <v>-309648</v>
      </c>
      <c r="Q318" s="415">
        <v>0</v>
      </c>
      <c r="R318" s="415">
        <v>-309648</v>
      </c>
      <c r="S318" s="415">
        <v>247687</v>
      </c>
      <c r="T318" s="415">
        <v>0</v>
      </c>
      <c r="U318" s="415">
        <v>247687</v>
      </c>
      <c r="V318" s="415">
        <v>186191</v>
      </c>
      <c r="W318" s="415">
        <v>0</v>
      </c>
      <c r="X318" s="415">
        <v>186191</v>
      </c>
      <c r="Y318" s="415">
        <v>183061</v>
      </c>
      <c r="Z318" s="415">
        <v>0</v>
      </c>
      <c r="AA318" s="415">
        <v>183061</v>
      </c>
      <c r="AB318" s="415">
        <v>3781314</v>
      </c>
      <c r="AC318" s="415">
        <v>0</v>
      </c>
      <c r="AD318" s="415">
        <v>3781314</v>
      </c>
      <c r="AE318" s="415">
        <v>47943041</v>
      </c>
      <c r="AF318" s="415">
        <v>0</v>
      </c>
      <c r="AG318" s="415">
        <v>47943041</v>
      </c>
      <c r="AH318" s="415">
        <v>0</v>
      </c>
      <c r="AI318" s="415">
        <v>0</v>
      </c>
      <c r="AJ318" s="415">
        <v>366570</v>
      </c>
      <c r="AK318" s="415">
        <v>0</v>
      </c>
      <c r="AL318" s="415">
        <v>366570</v>
      </c>
      <c r="AM318" s="415">
        <v>0</v>
      </c>
      <c r="AN318" s="415">
        <v>0</v>
      </c>
      <c r="AO318" s="415">
        <v>0</v>
      </c>
      <c r="AP318" s="415">
        <v>0</v>
      </c>
      <c r="AQ318" s="415">
        <v>0</v>
      </c>
      <c r="AR318" s="415">
        <v>0</v>
      </c>
      <c r="AS318" s="415">
        <v>0</v>
      </c>
      <c r="AT318" s="415">
        <v>0</v>
      </c>
      <c r="AU318" s="415">
        <v>0</v>
      </c>
      <c r="AV318" s="415">
        <v>0</v>
      </c>
      <c r="AW318" s="415">
        <v>0</v>
      </c>
      <c r="AX318" s="415">
        <v>0</v>
      </c>
      <c r="AY318" s="415">
        <v>0</v>
      </c>
      <c r="AZ318" s="415">
        <v>0</v>
      </c>
      <c r="BA318" s="415">
        <v>0</v>
      </c>
      <c r="BB318" s="415">
        <v>0</v>
      </c>
      <c r="BC318" s="415">
        <v>0</v>
      </c>
      <c r="BD318" s="415">
        <v>0</v>
      </c>
      <c r="BE318" s="415">
        <v>0</v>
      </c>
      <c r="BF318" s="415">
        <v>0</v>
      </c>
      <c r="BG318" s="415">
        <v>0</v>
      </c>
      <c r="BH318" s="415">
        <v>0</v>
      </c>
      <c r="BI318" s="415">
        <v>0</v>
      </c>
      <c r="BJ318" s="415">
        <v>0</v>
      </c>
      <c r="BK318" s="415">
        <v>0</v>
      </c>
      <c r="BL318" s="415">
        <v>331331</v>
      </c>
      <c r="BM318" s="415">
        <v>-440795</v>
      </c>
      <c r="BN318" t="s">
        <v>994</v>
      </c>
      <c r="BO318" t="s">
        <v>1067</v>
      </c>
      <c r="BP318" t="s">
        <v>1068</v>
      </c>
      <c r="BQ318" s="84" t="s">
        <v>1029</v>
      </c>
    </row>
    <row r="319" spans="1:69" x14ac:dyDescent="0.25">
      <c r="A319" t="s">
        <v>1037</v>
      </c>
      <c r="B319" s="82" t="s">
        <v>997</v>
      </c>
      <c r="C319" s="85" t="s">
        <v>996</v>
      </c>
      <c r="D319" s="415">
        <v>73404182</v>
      </c>
      <c r="E319" s="415">
        <v>0</v>
      </c>
      <c r="F319" s="415">
        <v>73404182</v>
      </c>
      <c r="G319" s="415">
        <v>0</v>
      </c>
      <c r="H319" s="415">
        <v>0</v>
      </c>
      <c r="I319" s="415">
        <v>0</v>
      </c>
      <c r="J319" s="415">
        <v>-655361</v>
      </c>
      <c r="K319" s="415">
        <v>0</v>
      </c>
      <c r="L319" s="415">
        <v>-655361</v>
      </c>
      <c r="M319" s="415">
        <v>0</v>
      </c>
      <c r="N319" s="415">
        <v>0</v>
      </c>
      <c r="O319" s="415">
        <v>0</v>
      </c>
      <c r="P319" s="415">
        <v>-849326</v>
      </c>
      <c r="Q319" s="415">
        <v>0</v>
      </c>
      <c r="R319" s="415">
        <v>-849326</v>
      </c>
      <c r="S319" s="415">
        <v>0</v>
      </c>
      <c r="T319" s="415">
        <v>0</v>
      </c>
      <c r="U319" s="415">
        <v>0</v>
      </c>
      <c r="V319" s="415">
        <v>0</v>
      </c>
      <c r="W319" s="415">
        <v>0</v>
      </c>
      <c r="X319" s="415">
        <v>0</v>
      </c>
      <c r="Y319" s="415">
        <v>437964</v>
      </c>
      <c r="Z319" s="415">
        <v>0</v>
      </c>
      <c r="AA319" s="415">
        <v>437964</v>
      </c>
      <c r="AB319" s="415">
        <v>3889652</v>
      </c>
      <c r="AC319" s="415">
        <v>0</v>
      </c>
      <c r="AD319" s="415">
        <v>3889652</v>
      </c>
      <c r="AE319" s="415">
        <v>76882472</v>
      </c>
      <c r="AF319" s="415">
        <v>0</v>
      </c>
      <c r="AG319" s="415">
        <v>76882472</v>
      </c>
      <c r="AH319" s="415">
        <v>0</v>
      </c>
      <c r="AI319" s="415">
        <v>0</v>
      </c>
      <c r="AJ319" s="415">
        <v>0</v>
      </c>
      <c r="AK319" s="415">
        <v>0</v>
      </c>
      <c r="AL319" s="415">
        <v>0</v>
      </c>
      <c r="AM319" s="415">
        <v>0</v>
      </c>
      <c r="AN319" s="415">
        <v>0</v>
      </c>
      <c r="AO319" s="415">
        <v>0</v>
      </c>
      <c r="AP319" s="415">
        <v>0</v>
      </c>
      <c r="AQ319" s="415">
        <v>0</v>
      </c>
      <c r="AR319" s="415">
        <v>0</v>
      </c>
      <c r="AS319" s="415">
        <v>0</v>
      </c>
      <c r="AT319" s="415">
        <v>0</v>
      </c>
      <c r="AU319" s="415">
        <v>0</v>
      </c>
      <c r="AV319" s="415">
        <v>0</v>
      </c>
      <c r="AW319" s="415">
        <v>0</v>
      </c>
      <c r="AX319" s="415">
        <v>0</v>
      </c>
      <c r="AY319" s="415">
        <v>0</v>
      </c>
      <c r="AZ319" s="415">
        <v>0</v>
      </c>
      <c r="BA319" s="415">
        <v>0</v>
      </c>
      <c r="BB319" s="415">
        <v>0</v>
      </c>
      <c r="BC319" s="415">
        <v>0</v>
      </c>
      <c r="BD319" s="415">
        <v>0</v>
      </c>
      <c r="BE319" s="415">
        <v>0</v>
      </c>
      <c r="BF319" s="415">
        <v>0</v>
      </c>
      <c r="BG319" s="415">
        <v>0</v>
      </c>
      <c r="BH319" s="415">
        <v>0</v>
      </c>
      <c r="BI319" s="415">
        <v>0</v>
      </c>
      <c r="BJ319" s="415">
        <v>0</v>
      </c>
      <c r="BK319" s="415">
        <v>0</v>
      </c>
      <c r="BL319" s="415">
        <v>4661255</v>
      </c>
      <c r="BM319" s="415">
        <v>-1832754</v>
      </c>
      <c r="BN319" t="s">
        <v>996</v>
      </c>
      <c r="BO319" t="s">
        <v>1038</v>
      </c>
      <c r="BP319" t="s">
        <v>1039</v>
      </c>
      <c r="BQ319" s="84" t="s">
        <v>1029</v>
      </c>
    </row>
    <row r="320" spans="1:69" x14ac:dyDescent="0.25">
      <c r="A320" t="s">
        <v>1026</v>
      </c>
      <c r="B320" s="82" t="s">
        <v>999</v>
      </c>
      <c r="C320" s="85" t="s">
        <v>998</v>
      </c>
      <c r="D320" s="415">
        <v>24190789</v>
      </c>
      <c r="E320" s="415">
        <v>2452663</v>
      </c>
      <c r="F320" s="415">
        <v>26643452</v>
      </c>
      <c r="G320" s="415">
        <v>0</v>
      </c>
      <c r="H320" s="415">
        <v>0</v>
      </c>
      <c r="I320" s="415">
        <v>0</v>
      </c>
      <c r="J320" s="415">
        <v>-165194</v>
      </c>
      <c r="K320" s="415">
        <v>-167</v>
      </c>
      <c r="L320" s="415">
        <v>-165361</v>
      </c>
      <c r="M320" s="415">
        <v>0</v>
      </c>
      <c r="N320" s="415">
        <v>0</v>
      </c>
      <c r="O320" s="415">
        <v>0</v>
      </c>
      <c r="P320" s="415">
        <v>-463359</v>
      </c>
      <c r="Q320" s="415">
        <v>-18283</v>
      </c>
      <c r="R320" s="415">
        <v>-481642</v>
      </c>
      <c r="S320" s="415">
        <v>0</v>
      </c>
      <c r="T320" s="415">
        <v>0</v>
      </c>
      <c r="U320" s="415">
        <v>0</v>
      </c>
      <c r="V320" s="415">
        <v>0</v>
      </c>
      <c r="W320" s="415">
        <v>0</v>
      </c>
      <c r="X320" s="415">
        <v>0</v>
      </c>
      <c r="Y320" s="415">
        <v>-1982818</v>
      </c>
      <c r="Z320" s="415">
        <v>0</v>
      </c>
      <c r="AA320" s="415">
        <v>-1982818</v>
      </c>
      <c r="AB320" s="415">
        <v>1172458</v>
      </c>
      <c r="AC320" s="415">
        <v>-17279</v>
      </c>
      <c r="AD320" s="415">
        <v>1155179</v>
      </c>
      <c r="AE320" s="415">
        <v>22917070</v>
      </c>
      <c r="AF320" s="415">
        <v>2417101</v>
      </c>
      <c r="AG320" s="415">
        <v>25334171</v>
      </c>
      <c r="AH320" s="415">
        <v>2417101</v>
      </c>
      <c r="AI320" s="415">
        <v>2417101</v>
      </c>
      <c r="AJ320" s="415">
        <v>0</v>
      </c>
      <c r="AK320" s="415">
        <v>0</v>
      </c>
      <c r="AL320" s="415">
        <v>0</v>
      </c>
      <c r="AM320" s="415">
        <v>0</v>
      </c>
      <c r="AN320" s="415">
        <v>0</v>
      </c>
      <c r="AO320" s="415">
        <v>0</v>
      </c>
      <c r="AP320" s="415">
        <v>-44948</v>
      </c>
      <c r="AQ320" s="415">
        <v>-44948</v>
      </c>
      <c r="AR320" s="415">
        <v>2541936</v>
      </c>
      <c r="AS320" s="415">
        <v>2541936</v>
      </c>
      <c r="AT320" s="415">
        <v>0</v>
      </c>
      <c r="AU320" s="415">
        <v>0</v>
      </c>
      <c r="AV320" s="415">
        <v>0</v>
      </c>
      <c r="AW320" s="415">
        <v>0</v>
      </c>
      <c r="AX320" s="415">
        <v>0</v>
      </c>
      <c r="AY320" s="415">
        <v>0</v>
      </c>
      <c r="AZ320" s="415">
        <v>0</v>
      </c>
      <c r="BA320" s="415">
        <v>0</v>
      </c>
      <c r="BB320" s="415">
        <v>0</v>
      </c>
      <c r="BC320" s="415">
        <v>0</v>
      </c>
      <c r="BD320" s="415">
        <v>0</v>
      </c>
      <c r="BE320" s="415">
        <v>0</v>
      </c>
      <c r="BF320" s="415">
        <v>0</v>
      </c>
      <c r="BG320" s="415">
        <v>0</v>
      </c>
      <c r="BH320" s="415">
        <v>0</v>
      </c>
      <c r="BI320" s="415">
        <v>0</v>
      </c>
      <c r="BJ320" s="415">
        <v>0</v>
      </c>
      <c r="BK320" s="415">
        <v>0</v>
      </c>
      <c r="BL320" s="415">
        <v>1330923</v>
      </c>
      <c r="BM320" s="415">
        <v>-495062</v>
      </c>
      <c r="BN320" t="s">
        <v>998</v>
      </c>
      <c r="BO320" t="s">
        <v>1070</v>
      </c>
      <c r="BP320" t="s">
        <v>1059</v>
      </c>
      <c r="BQ320" s="84" t="s">
        <v>1029</v>
      </c>
    </row>
    <row r="321" spans="1:69" x14ac:dyDescent="0.25">
      <c r="A321" t="s">
        <v>1026</v>
      </c>
      <c r="B321" s="82" t="s">
        <v>1001</v>
      </c>
      <c r="C321" s="85" t="s">
        <v>1000</v>
      </c>
      <c r="D321" s="415">
        <v>28464776</v>
      </c>
      <c r="E321" s="415">
        <v>0</v>
      </c>
      <c r="F321" s="415">
        <v>28464776</v>
      </c>
      <c r="G321" s="415">
        <v>0</v>
      </c>
      <c r="H321" s="415">
        <v>0</v>
      </c>
      <c r="I321" s="415">
        <v>0</v>
      </c>
      <c r="J321" s="415">
        <v>-240944</v>
      </c>
      <c r="K321" s="415">
        <v>0</v>
      </c>
      <c r="L321" s="415">
        <v>-240944</v>
      </c>
      <c r="M321" s="415">
        <v>0</v>
      </c>
      <c r="N321" s="415">
        <v>0</v>
      </c>
      <c r="O321" s="415">
        <v>0</v>
      </c>
      <c r="P321" s="415">
        <v>-243910</v>
      </c>
      <c r="Q321" s="415">
        <v>0</v>
      </c>
      <c r="R321" s="415">
        <v>-243910</v>
      </c>
      <c r="S321" s="415">
        <v>64785</v>
      </c>
      <c r="T321" s="415">
        <v>0</v>
      </c>
      <c r="U321" s="415">
        <v>64785</v>
      </c>
      <c r="V321" s="415">
        <v>53114</v>
      </c>
      <c r="W321" s="415">
        <v>0</v>
      </c>
      <c r="X321" s="415">
        <v>53114</v>
      </c>
      <c r="Y321" s="415">
        <v>0</v>
      </c>
      <c r="Z321" s="415">
        <v>0</v>
      </c>
      <c r="AA321" s="415">
        <v>0</v>
      </c>
      <c r="AB321" s="415">
        <v>2506710</v>
      </c>
      <c r="AC321" s="415">
        <v>0</v>
      </c>
      <c r="AD321" s="415">
        <v>2506710</v>
      </c>
      <c r="AE321" s="415">
        <v>30845475</v>
      </c>
      <c r="AF321" s="415">
        <v>0</v>
      </c>
      <c r="AG321" s="415">
        <v>30845475</v>
      </c>
      <c r="AH321" s="415">
        <v>0</v>
      </c>
      <c r="AI321" s="415">
        <v>0</v>
      </c>
      <c r="AJ321" s="415">
        <v>5156</v>
      </c>
      <c r="AK321" s="415">
        <v>0</v>
      </c>
      <c r="AL321" s="415">
        <v>5156</v>
      </c>
      <c r="AM321" s="415">
        <v>0</v>
      </c>
      <c r="AN321" s="415">
        <v>0</v>
      </c>
      <c r="AO321" s="415">
        <v>0</v>
      </c>
      <c r="AP321" s="415">
        <v>0</v>
      </c>
      <c r="AQ321" s="415">
        <v>0</v>
      </c>
      <c r="AR321" s="415">
        <v>0</v>
      </c>
      <c r="AS321" s="415">
        <v>0</v>
      </c>
      <c r="AT321" s="415">
        <v>0</v>
      </c>
      <c r="AU321" s="415">
        <v>0</v>
      </c>
      <c r="AV321" s="415">
        <v>0</v>
      </c>
      <c r="AW321" s="415">
        <v>0</v>
      </c>
      <c r="AX321" s="415">
        <v>0</v>
      </c>
      <c r="AY321" s="415">
        <v>0</v>
      </c>
      <c r="AZ321" s="415">
        <v>0</v>
      </c>
      <c r="BA321" s="415">
        <v>0</v>
      </c>
      <c r="BB321" s="415">
        <v>0</v>
      </c>
      <c r="BC321" s="415">
        <v>0</v>
      </c>
      <c r="BD321" s="415">
        <v>0</v>
      </c>
      <c r="BE321" s="415">
        <v>0</v>
      </c>
      <c r="BF321" s="415">
        <v>0</v>
      </c>
      <c r="BG321" s="415">
        <v>0</v>
      </c>
      <c r="BH321" s="415">
        <v>0</v>
      </c>
      <c r="BI321" s="415">
        <v>0</v>
      </c>
      <c r="BJ321" s="415">
        <v>0</v>
      </c>
      <c r="BK321" s="415">
        <v>0</v>
      </c>
      <c r="BL321" s="415">
        <v>1738168</v>
      </c>
      <c r="BM321" s="415">
        <v>-737422</v>
      </c>
      <c r="BN321" t="s">
        <v>1000</v>
      </c>
      <c r="BO321" t="s">
        <v>1067</v>
      </c>
      <c r="BP321" t="s">
        <v>1068</v>
      </c>
      <c r="BQ321" s="84" t="s">
        <v>1029</v>
      </c>
    </row>
    <row r="322" spans="1:69" x14ac:dyDescent="0.25">
      <c r="A322" t="s">
        <v>1026</v>
      </c>
      <c r="B322" s="82" t="s">
        <v>1003</v>
      </c>
      <c r="C322" s="85" t="s">
        <v>1002</v>
      </c>
      <c r="D322" s="415">
        <v>103031041</v>
      </c>
      <c r="E322" s="415">
        <v>832127</v>
      </c>
      <c r="F322" s="415">
        <v>103863168</v>
      </c>
      <c r="G322" s="415">
        <v>0</v>
      </c>
      <c r="H322" s="415">
        <v>0</v>
      </c>
      <c r="I322" s="415">
        <v>0</v>
      </c>
      <c r="J322" s="415">
        <v>382705</v>
      </c>
      <c r="K322" s="415">
        <v>0</v>
      </c>
      <c r="L322" s="415">
        <v>382705</v>
      </c>
      <c r="M322" s="415">
        <v>0</v>
      </c>
      <c r="N322" s="415">
        <v>0</v>
      </c>
      <c r="O322" s="415">
        <v>0</v>
      </c>
      <c r="P322" s="415">
        <v>-503000</v>
      </c>
      <c r="Q322" s="415">
        <v>0</v>
      </c>
      <c r="R322" s="415">
        <v>-503000</v>
      </c>
      <c r="S322" s="415">
        <v>1016303</v>
      </c>
      <c r="T322" s="415">
        <v>0</v>
      </c>
      <c r="U322" s="415">
        <v>1016303</v>
      </c>
      <c r="V322" s="415">
        <v>0</v>
      </c>
      <c r="W322" s="415">
        <v>0</v>
      </c>
      <c r="X322" s="415">
        <v>0</v>
      </c>
      <c r="Y322" s="415">
        <v>-1216303</v>
      </c>
      <c r="Z322" s="415">
        <v>0</v>
      </c>
      <c r="AA322" s="415">
        <v>-1216303</v>
      </c>
      <c r="AB322" s="415">
        <v>0</v>
      </c>
      <c r="AC322" s="415">
        <v>0</v>
      </c>
      <c r="AD322" s="415">
        <v>0</v>
      </c>
      <c r="AE322" s="415">
        <v>102328041</v>
      </c>
      <c r="AF322" s="415">
        <v>832127</v>
      </c>
      <c r="AG322" s="415">
        <v>103160168</v>
      </c>
      <c r="AH322" s="415">
        <v>832127</v>
      </c>
      <c r="AI322" s="415">
        <v>832127</v>
      </c>
      <c r="AJ322" s="415">
        <v>0</v>
      </c>
      <c r="AK322" s="415">
        <v>0</v>
      </c>
      <c r="AL322" s="415">
        <v>0</v>
      </c>
      <c r="AM322" s="415">
        <v>0</v>
      </c>
      <c r="AN322" s="415">
        <v>0</v>
      </c>
      <c r="AO322" s="415">
        <v>0</v>
      </c>
      <c r="AP322" s="415">
        <v>-25821</v>
      </c>
      <c r="AQ322" s="415">
        <v>-25821</v>
      </c>
      <c r="AR322" s="415">
        <v>785867</v>
      </c>
      <c r="AS322" s="415">
        <v>785867</v>
      </c>
      <c r="AT322" s="415">
        <v>20439</v>
      </c>
      <c r="AU322" s="415">
        <v>0</v>
      </c>
      <c r="AV322" s="415">
        <v>0</v>
      </c>
      <c r="AW322" s="415">
        <v>0</v>
      </c>
      <c r="AX322" s="415">
        <v>0</v>
      </c>
      <c r="AY322" s="415">
        <v>0</v>
      </c>
      <c r="AZ322" s="415">
        <v>0</v>
      </c>
      <c r="BA322" s="415">
        <v>0</v>
      </c>
      <c r="BB322" s="415">
        <v>0</v>
      </c>
      <c r="BC322" s="415">
        <v>0</v>
      </c>
      <c r="BD322" s="415">
        <v>0</v>
      </c>
      <c r="BE322" s="415">
        <v>0</v>
      </c>
      <c r="BF322" s="415">
        <v>0</v>
      </c>
      <c r="BG322" s="415">
        <v>0</v>
      </c>
      <c r="BH322" s="415">
        <v>0</v>
      </c>
      <c r="BI322" s="415">
        <v>0</v>
      </c>
      <c r="BJ322" s="415">
        <v>0</v>
      </c>
      <c r="BK322" s="415">
        <v>0</v>
      </c>
      <c r="BL322" s="415">
        <v>4370412</v>
      </c>
      <c r="BM322" s="415">
        <v>-734370</v>
      </c>
      <c r="BN322" t="s">
        <v>1002</v>
      </c>
      <c r="BO322" t="s">
        <v>1054</v>
      </c>
      <c r="BP322" t="s">
        <v>1082</v>
      </c>
      <c r="BQ322" s="84" t="s">
        <v>1054</v>
      </c>
    </row>
    <row r="323" spans="1:69" x14ac:dyDescent="0.25">
      <c r="A323" s="416"/>
      <c r="B323" s="82" t="s">
        <v>1005</v>
      </c>
      <c r="C323" s="82" t="s">
        <v>1004</v>
      </c>
      <c r="D323" s="415">
        <v>25649695519.979992</v>
      </c>
      <c r="E323" s="415">
        <v>276907965.94000006</v>
      </c>
      <c r="F323" s="415">
        <v>25926603485.919991</v>
      </c>
      <c r="G323" s="415">
        <v>-23089</v>
      </c>
      <c r="H323" s="415">
        <v>0</v>
      </c>
      <c r="I323" s="415">
        <v>-23089</v>
      </c>
      <c r="J323" s="415">
        <v>-169491100.81418172</v>
      </c>
      <c r="K323" s="415">
        <v>-2449490.3758183164</v>
      </c>
      <c r="L323" s="415">
        <v>-171940591.19000003</v>
      </c>
      <c r="M323" s="415">
        <v>-34155036.090000004</v>
      </c>
      <c r="N323" s="415">
        <v>0</v>
      </c>
      <c r="O323" s="415">
        <v>-34155036.090000004</v>
      </c>
      <c r="P323" s="415">
        <v>-265117385.98664561</v>
      </c>
      <c r="Q323" s="415">
        <v>-1104390.0350459807</v>
      </c>
      <c r="R323" s="415">
        <v>-266221776.02169159</v>
      </c>
      <c r="S323" s="415">
        <v>254341746.91</v>
      </c>
      <c r="T323" s="415">
        <v>3072917</v>
      </c>
      <c r="U323" s="415">
        <v>257414663.91</v>
      </c>
      <c r="V323" s="415">
        <v>430303591.74000001</v>
      </c>
      <c r="W323" s="415">
        <v>5213348</v>
      </c>
      <c r="X323" s="415">
        <v>435516939.74000001</v>
      </c>
      <c r="Y323" s="415">
        <v>-100323102.987</v>
      </c>
      <c r="Z323" s="415">
        <v>34311</v>
      </c>
      <c r="AA323" s="415">
        <v>-100288791.987</v>
      </c>
      <c r="AB323" s="415">
        <v>-529463601.42500007</v>
      </c>
      <c r="AC323" s="415">
        <v>-7294115</v>
      </c>
      <c r="AD323" s="415">
        <v>-536757716.42500007</v>
      </c>
      <c r="AE323" s="415">
        <v>25405258643.141354</v>
      </c>
      <c r="AF323" s="415">
        <v>276830036.90495408</v>
      </c>
      <c r="AG323" s="415">
        <v>25682088680.046303</v>
      </c>
      <c r="AH323" s="415">
        <v>276830036.90495408</v>
      </c>
      <c r="AI323" s="415">
        <v>276830036.90495408</v>
      </c>
      <c r="AJ323" s="415">
        <v>70958830.189999998</v>
      </c>
      <c r="AK323" s="415">
        <v>484886</v>
      </c>
      <c r="AL323" s="415">
        <v>71443716.189999998</v>
      </c>
      <c r="AM323" s="415">
        <v>25956</v>
      </c>
      <c r="AN323" s="415">
        <v>0</v>
      </c>
      <c r="AO323" s="415">
        <v>25956</v>
      </c>
      <c r="AP323" s="415">
        <v>-1890639</v>
      </c>
      <c r="AQ323" s="415">
        <v>-1890639</v>
      </c>
      <c r="AR323" s="415">
        <v>214011640</v>
      </c>
      <c r="AS323" s="415">
        <v>214011640</v>
      </c>
      <c r="AT323" s="415">
        <v>83025471.640000001</v>
      </c>
      <c r="AU323" s="415">
        <v>229810</v>
      </c>
      <c r="AV323" s="415">
        <v>4458500</v>
      </c>
      <c r="AW323" s="415">
        <v>4688310</v>
      </c>
      <c r="AX323" s="415">
        <v>992629</v>
      </c>
      <c r="AY323" s="415">
        <v>12040308</v>
      </c>
      <c r="AZ323" s="415">
        <v>13032937</v>
      </c>
      <c r="BA323" s="415">
        <v>224417829</v>
      </c>
      <c r="BB323" s="415">
        <v>224417829</v>
      </c>
      <c r="BC323" s="415">
        <v>227026470</v>
      </c>
      <c r="BD323" s="415">
        <v>227026470</v>
      </c>
      <c r="BE323" s="415">
        <v>3748583</v>
      </c>
      <c r="BF323" s="415">
        <v>3748583</v>
      </c>
      <c r="BG323" s="415">
        <v>1227325</v>
      </c>
      <c r="BH323" s="415">
        <v>625936</v>
      </c>
      <c r="BI323" s="415">
        <v>5367148</v>
      </c>
      <c r="BJ323" s="415">
        <v>12040308</v>
      </c>
      <c r="BK323" s="415">
        <v>17407456</v>
      </c>
      <c r="BL323" s="415">
        <v>1427459250.73</v>
      </c>
      <c r="BM323" s="415">
        <v>-804247246.83954203</v>
      </c>
      <c r="BN323" s="82" t="s">
        <v>1127</v>
      </c>
      <c r="BO323" s="82" t="s">
        <v>1127</v>
      </c>
      <c r="BP323" s="82" t="s">
        <v>1127</v>
      </c>
      <c r="BQ323" s="82" t="s">
        <v>1127</v>
      </c>
    </row>
    <row r="324" spans="1:69" x14ac:dyDescent="0.25">
      <c r="D324" s="415"/>
      <c r="E324" s="415"/>
      <c r="F324" s="415"/>
      <c r="G324" s="415"/>
      <c r="H324" s="4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c r="AJ324" s="415"/>
      <c r="AK324" s="415"/>
      <c r="AL324" s="415"/>
      <c r="AM324" s="415"/>
      <c r="AN324" s="415"/>
      <c r="AO324" s="415"/>
      <c r="AP324" s="415"/>
      <c r="AQ324" s="415"/>
      <c r="AR324" s="415"/>
      <c r="AS324" s="415"/>
      <c r="AT324" s="415"/>
      <c r="AU324" s="415"/>
      <c r="AV324" s="415"/>
      <c r="AW324" s="415"/>
      <c r="AX324" s="415"/>
      <c r="AY324" s="415"/>
      <c r="AZ324" s="415"/>
      <c r="BA324" s="415"/>
      <c r="BB324" s="415"/>
      <c r="BC324" s="415"/>
      <c r="BD324" s="415"/>
      <c r="BE324" s="415"/>
      <c r="BF324" s="415"/>
      <c r="BG324" s="415"/>
      <c r="BH324" s="415"/>
      <c r="BI324" s="415"/>
      <c r="BJ324" s="415"/>
      <c r="BK324" s="415"/>
      <c r="BL324" s="415"/>
      <c r="BM324" s="415"/>
    </row>
    <row r="325" spans="1:69" x14ac:dyDescent="0.25">
      <c r="B325" s="85" t="s">
        <v>1100</v>
      </c>
    </row>
  </sheetData>
  <mergeCells count="22">
    <mergeCell ref="AR2:AS2"/>
    <mergeCell ref="S2:U2"/>
    <mergeCell ref="D2:F2"/>
    <mergeCell ref="G2:I2"/>
    <mergeCell ref="J2:L2"/>
    <mergeCell ref="M2:O2"/>
    <mergeCell ref="P2:R2"/>
    <mergeCell ref="Y2:AA2"/>
    <mergeCell ref="AE2:AG2"/>
    <mergeCell ref="AH2:AI2"/>
    <mergeCell ref="AJ2:AL2"/>
    <mergeCell ref="AP2:AQ2"/>
    <mergeCell ref="V2:X2"/>
    <mergeCell ref="AB2:AD2"/>
    <mergeCell ref="AM2:AO2"/>
    <mergeCell ref="BG2:BH2"/>
    <mergeCell ref="BI2:BK2"/>
    <mergeCell ref="AU2:AW2"/>
    <mergeCell ref="AX2:AZ2"/>
    <mergeCell ref="BC2:BD2"/>
    <mergeCell ref="BA2:BB2"/>
    <mergeCell ref="BE2:BF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36"/>
  <sheetViews>
    <sheetView workbookViewId="0">
      <pane xSplit="5" ySplit="2" topLeftCell="F3" activePane="bottomRight" state="frozen"/>
      <selection pane="topRight" activeCell="F1" sqref="F1"/>
      <selection pane="bottomLeft" activeCell="A3" sqref="A3"/>
      <selection pane="bottomRight" activeCell="B2" sqref="B2"/>
    </sheetView>
  </sheetViews>
  <sheetFormatPr defaultRowHeight="12.5" x14ac:dyDescent="0.25"/>
  <cols>
    <col min="1" max="1" width="4.81640625" customWidth="1"/>
    <col min="3" max="3" width="11.7265625" customWidth="1"/>
    <col min="4" max="4" width="33.7265625" customWidth="1"/>
    <col min="5" max="5" width="39.453125" customWidth="1"/>
    <col min="6" max="6" width="24.54296875" customWidth="1"/>
    <col min="7" max="7" width="17.54296875" customWidth="1"/>
    <col min="8" max="8" width="15.54296875" customWidth="1"/>
    <col min="9" max="9" width="14.54296875" customWidth="1"/>
    <col min="10" max="10" width="10.453125" customWidth="1"/>
    <col min="11" max="11" width="23.7265625" customWidth="1"/>
    <col min="12" max="12" width="19.453125" customWidth="1"/>
    <col min="13" max="13" width="13.453125" style="202" customWidth="1"/>
  </cols>
  <sheetData>
    <row r="1" spans="1:13" x14ac:dyDescent="0.25">
      <c r="F1">
        <v>5</v>
      </c>
      <c r="G1">
        <v>6</v>
      </c>
      <c r="H1">
        <v>7</v>
      </c>
      <c r="I1">
        <v>8</v>
      </c>
      <c r="J1">
        <v>9</v>
      </c>
      <c r="K1">
        <v>10</v>
      </c>
      <c r="L1">
        <v>11</v>
      </c>
      <c r="M1" s="202">
        <v>12</v>
      </c>
    </row>
    <row r="2" spans="1:13" ht="144" customHeight="1" x14ac:dyDescent="0.3">
      <c r="B2" s="203" t="s">
        <v>1128</v>
      </c>
      <c r="C2" s="203" t="s">
        <v>1129</v>
      </c>
      <c r="D2" s="203" t="s">
        <v>1130</v>
      </c>
      <c r="E2" s="203" t="s">
        <v>1131</v>
      </c>
      <c r="F2" s="307" t="s">
        <v>108</v>
      </c>
      <c r="G2" s="307" t="s">
        <v>109</v>
      </c>
      <c r="H2" s="307" t="s">
        <v>110</v>
      </c>
      <c r="I2" s="307" t="s">
        <v>111</v>
      </c>
      <c r="J2" s="307" t="s">
        <v>112</v>
      </c>
      <c r="K2" s="307" t="s">
        <v>113</v>
      </c>
      <c r="L2" s="307" t="s">
        <v>114</v>
      </c>
      <c r="M2" s="410" t="s">
        <v>115</v>
      </c>
    </row>
    <row r="3" spans="1:13" x14ac:dyDescent="0.25">
      <c r="A3" t="s">
        <v>1037</v>
      </c>
      <c r="B3" t="s">
        <v>383</v>
      </c>
      <c r="C3" t="s">
        <v>1132</v>
      </c>
      <c r="D3" t="s">
        <v>382</v>
      </c>
      <c r="E3" t="s">
        <v>1133</v>
      </c>
      <c r="F3">
        <v>149596</v>
      </c>
      <c r="G3">
        <v>0</v>
      </c>
      <c r="H3">
        <v>0</v>
      </c>
      <c r="I3">
        <v>0</v>
      </c>
      <c r="J3">
        <v>0</v>
      </c>
      <c r="K3">
        <v>149596</v>
      </c>
      <c r="L3">
        <v>476055</v>
      </c>
      <c r="M3">
        <v>491568</v>
      </c>
    </row>
    <row r="4" spans="1:13" x14ac:dyDescent="0.25">
      <c r="A4" t="s">
        <v>1037</v>
      </c>
      <c r="B4" t="s">
        <v>383</v>
      </c>
      <c r="C4" t="s">
        <v>1134</v>
      </c>
      <c r="D4" t="s">
        <v>382</v>
      </c>
      <c r="E4" t="s">
        <v>1135</v>
      </c>
      <c r="F4">
        <v>408604</v>
      </c>
      <c r="G4">
        <v>0</v>
      </c>
      <c r="H4">
        <v>0</v>
      </c>
      <c r="I4">
        <v>0</v>
      </c>
      <c r="J4">
        <v>0</v>
      </c>
      <c r="K4">
        <v>408604</v>
      </c>
      <c r="L4">
        <v>0</v>
      </c>
      <c r="M4">
        <v>0</v>
      </c>
    </row>
    <row r="5" spans="1:13" x14ac:dyDescent="0.25">
      <c r="A5" t="s">
        <v>1037</v>
      </c>
      <c r="B5" t="s">
        <v>383</v>
      </c>
      <c r="C5" t="s">
        <v>1136</v>
      </c>
      <c r="D5" t="s">
        <v>382</v>
      </c>
      <c r="E5" t="s">
        <v>1137</v>
      </c>
      <c r="F5">
        <v>178227</v>
      </c>
      <c r="G5">
        <v>0</v>
      </c>
      <c r="H5">
        <v>0</v>
      </c>
      <c r="I5">
        <v>0</v>
      </c>
      <c r="J5">
        <v>26252</v>
      </c>
      <c r="K5">
        <v>151975</v>
      </c>
      <c r="L5">
        <v>0</v>
      </c>
      <c r="M5">
        <v>0</v>
      </c>
    </row>
    <row r="6" spans="1:13" x14ac:dyDescent="0.25">
      <c r="A6" t="s">
        <v>1026</v>
      </c>
      <c r="B6" t="s">
        <v>385</v>
      </c>
      <c r="C6" t="s">
        <v>1138</v>
      </c>
      <c r="D6" t="s">
        <v>384</v>
      </c>
      <c r="E6" t="s">
        <v>1139</v>
      </c>
      <c r="F6">
        <v>8057</v>
      </c>
      <c r="G6">
        <v>0</v>
      </c>
      <c r="H6">
        <v>0</v>
      </c>
      <c r="I6">
        <v>0</v>
      </c>
      <c r="J6">
        <v>0</v>
      </c>
      <c r="K6">
        <v>8057</v>
      </c>
      <c r="L6">
        <v>0</v>
      </c>
      <c r="M6">
        <v>0</v>
      </c>
    </row>
    <row r="7" spans="1:13" x14ac:dyDescent="0.25">
      <c r="A7" t="s">
        <v>1026</v>
      </c>
      <c r="B7" t="s">
        <v>389</v>
      </c>
      <c r="C7" t="s">
        <v>1140</v>
      </c>
      <c r="D7" t="s">
        <v>388</v>
      </c>
      <c r="E7" t="s">
        <v>1141</v>
      </c>
      <c r="F7">
        <v>17725226</v>
      </c>
      <c r="G7">
        <v>0</v>
      </c>
      <c r="H7">
        <v>0</v>
      </c>
      <c r="I7">
        <v>-404610</v>
      </c>
      <c r="J7">
        <v>20716405</v>
      </c>
      <c r="K7">
        <v>0</v>
      </c>
      <c r="L7">
        <v>0</v>
      </c>
      <c r="M7">
        <v>0</v>
      </c>
    </row>
    <row r="8" spans="1:13" x14ac:dyDescent="0.25">
      <c r="A8" t="s">
        <v>1026</v>
      </c>
      <c r="B8" t="s">
        <v>391</v>
      </c>
      <c r="C8" t="s">
        <v>1142</v>
      </c>
      <c r="D8" t="s">
        <v>390</v>
      </c>
      <c r="E8" t="s">
        <v>1143</v>
      </c>
      <c r="F8">
        <v>555312</v>
      </c>
      <c r="G8">
        <v>0</v>
      </c>
      <c r="H8">
        <v>0</v>
      </c>
      <c r="I8">
        <v>5988</v>
      </c>
      <c r="J8">
        <v>92985</v>
      </c>
      <c r="K8">
        <v>468315</v>
      </c>
      <c r="L8">
        <v>162623</v>
      </c>
      <c r="M8">
        <v>167922</v>
      </c>
    </row>
    <row r="9" spans="1:13" x14ac:dyDescent="0.25">
      <c r="A9" t="s">
        <v>1026</v>
      </c>
      <c r="B9" t="s">
        <v>397</v>
      </c>
      <c r="C9" t="s">
        <v>1144</v>
      </c>
      <c r="D9" t="s">
        <v>396</v>
      </c>
      <c r="E9" t="s">
        <v>1145</v>
      </c>
      <c r="F9">
        <v>1139020</v>
      </c>
      <c r="G9">
        <v>0</v>
      </c>
      <c r="H9">
        <v>0</v>
      </c>
      <c r="I9">
        <v>4311</v>
      </c>
      <c r="J9">
        <v>2245952</v>
      </c>
      <c r="K9">
        <v>0</v>
      </c>
      <c r="L9">
        <v>401625</v>
      </c>
      <c r="M9">
        <v>414713</v>
      </c>
    </row>
    <row r="10" spans="1:13" x14ac:dyDescent="0.25">
      <c r="A10" t="s">
        <v>1026</v>
      </c>
      <c r="B10" t="s">
        <v>401</v>
      </c>
      <c r="C10" t="s">
        <v>1146</v>
      </c>
      <c r="D10" t="s">
        <v>1147</v>
      </c>
      <c r="E10" t="s">
        <v>1148</v>
      </c>
      <c r="F10">
        <v>5998171</v>
      </c>
      <c r="G10">
        <v>0</v>
      </c>
      <c r="H10">
        <v>0</v>
      </c>
      <c r="I10">
        <v>24188</v>
      </c>
      <c r="J10">
        <v>5466643</v>
      </c>
      <c r="K10">
        <v>555716</v>
      </c>
      <c r="L10">
        <v>36702</v>
      </c>
      <c r="M10">
        <v>37898</v>
      </c>
    </row>
    <row r="11" spans="1:13" x14ac:dyDescent="0.25">
      <c r="A11" t="s">
        <v>1026</v>
      </c>
      <c r="B11" t="s">
        <v>401</v>
      </c>
      <c r="C11" t="s">
        <v>1149</v>
      </c>
      <c r="D11" t="s">
        <v>1147</v>
      </c>
      <c r="E11" t="s">
        <v>1150</v>
      </c>
      <c r="F11">
        <v>0</v>
      </c>
      <c r="G11">
        <v>0</v>
      </c>
      <c r="H11">
        <v>0</v>
      </c>
      <c r="I11">
        <v>0</v>
      </c>
      <c r="J11">
        <v>0</v>
      </c>
      <c r="K11">
        <v>0</v>
      </c>
      <c r="L11">
        <v>0</v>
      </c>
      <c r="M11">
        <v>0</v>
      </c>
    </row>
    <row r="12" spans="1:13" x14ac:dyDescent="0.25">
      <c r="A12" t="s">
        <v>1026</v>
      </c>
      <c r="B12" t="s">
        <v>401</v>
      </c>
      <c r="C12" t="s">
        <v>1151</v>
      </c>
      <c r="D12" t="s">
        <v>1147</v>
      </c>
      <c r="E12" t="s">
        <v>1152</v>
      </c>
      <c r="F12">
        <v>0</v>
      </c>
      <c r="G12">
        <v>0</v>
      </c>
      <c r="H12">
        <v>0</v>
      </c>
      <c r="I12">
        <v>0</v>
      </c>
      <c r="J12">
        <v>16259</v>
      </c>
      <c r="K12">
        <v>0</v>
      </c>
      <c r="L12">
        <v>0</v>
      </c>
      <c r="M12">
        <v>0</v>
      </c>
    </row>
    <row r="13" spans="1:13" x14ac:dyDescent="0.25">
      <c r="A13" t="s">
        <v>1026</v>
      </c>
      <c r="B13" t="s">
        <v>401</v>
      </c>
      <c r="C13" t="s">
        <v>1153</v>
      </c>
      <c r="D13" t="s">
        <v>1147</v>
      </c>
      <c r="E13" t="s">
        <v>1154</v>
      </c>
      <c r="F13">
        <v>0</v>
      </c>
      <c r="G13">
        <v>0</v>
      </c>
      <c r="H13">
        <v>0</v>
      </c>
      <c r="I13">
        <v>0</v>
      </c>
      <c r="J13">
        <v>0</v>
      </c>
      <c r="K13">
        <v>0</v>
      </c>
      <c r="L13">
        <v>0</v>
      </c>
      <c r="M13">
        <v>0</v>
      </c>
    </row>
    <row r="14" spans="1:13" x14ac:dyDescent="0.25">
      <c r="A14" t="s">
        <v>1026</v>
      </c>
      <c r="B14" t="s">
        <v>407</v>
      </c>
      <c r="C14" t="s">
        <v>1155</v>
      </c>
      <c r="D14" t="s">
        <v>406</v>
      </c>
      <c r="E14" t="s">
        <v>1156</v>
      </c>
      <c r="F14">
        <v>6788010</v>
      </c>
      <c r="G14">
        <v>0</v>
      </c>
      <c r="H14">
        <v>0</v>
      </c>
      <c r="I14">
        <v>-108101</v>
      </c>
      <c r="J14">
        <v>4306504</v>
      </c>
      <c r="K14">
        <v>2373405</v>
      </c>
      <c r="L14">
        <v>990384</v>
      </c>
      <c r="M14">
        <v>1022657</v>
      </c>
    </row>
    <row r="15" spans="1:13" x14ac:dyDescent="0.25">
      <c r="A15" t="s">
        <v>1026</v>
      </c>
      <c r="B15" t="s">
        <v>407</v>
      </c>
      <c r="C15" t="s">
        <v>1157</v>
      </c>
      <c r="D15" t="s">
        <v>406</v>
      </c>
      <c r="E15" t="s">
        <v>1158</v>
      </c>
      <c r="F15">
        <v>7040528</v>
      </c>
      <c r="G15">
        <v>0</v>
      </c>
      <c r="H15">
        <v>0</v>
      </c>
      <c r="I15">
        <v>0</v>
      </c>
      <c r="J15">
        <v>7040528</v>
      </c>
      <c r="K15">
        <v>0</v>
      </c>
      <c r="L15">
        <v>0</v>
      </c>
      <c r="M15">
        <v>0</v>
      </c>
    </row>
    <row r="16" spans="1:13" x14ac:dyDescent="0.25">
      <c r="A16" t="s">
        <v>1026</v>
      </c>
      <c r="B16" t="s">
        <v>413</v>
      </c>
      <c r="C16" t="s">
        <v>1159</v>
      </c>
      <c r="D16" t="s">
        <v>1160</v>
      </c>
      <c r="E16" t="s">
        <v>1161</v>
      </c>
      <c r="F16">
        <v>1545958</v>
      </c>
      <c r="G16">
        <v>0</v>
      </c>
      <c r="H16">
        <v>0</v>
      </c>
      <c r="I16">
        <v>-9948</v>
      </c>
      <c r="J16">
        <v>1583634</v>
      </c>
      <c r="K16">
        <v>0</v>
      </c>
      <c r="L16">
        <v>329564</v>
      </c>
      <c r="M16">
        <v>340303</v>
      </c>
    </row>
    <row r="17" spans="1:13" x14ac:dyDescent="0.25">
      <c r="A17" t="s">
        <v>1026</v>
      </c>
      <c r="B17" t="s">
        <v>425</v>
      </c>
      <c r="C17" t="s">
        <v>1162</v>
      </c>
      <c r="D17" t="s">
        <v>424</v>
      </c>
      <c r="E17" t="s">
        <v>1163</v>
      </c>
      <c r="F17">
        <v>0</v>
      </c>
      <c r="G17">
        <v>0</v>
      </c>
      <c r="H17">
        <v>0</v>
      </c>
      <c r="I17">
        <v>0</v>
      </c>
      <c r="J17">
        <v>0</v>
      </c>
      <c r="K17">
        <v>0</v>
      </c>
      <c r="L17">
        <v>0</v>
      </c>
      <c r="M17">
        <v>0</v>
      </c>
    </row>
    <row r="18" spans="1:13" x14ac:dyDescent="0.25">
      <c r="A18" t="s">
        <v>1026</v>
      </c>
      <c r="B18" t="s">
        <v>425</v>
      </c>
      <c r="C18" t="s">
        <v>1164</v>
      </c>
      <c r="D18" t="s">
        <v>424</v>
      </c>
      <c r="E18" t="s">
        <v>1165</v>
      </c>
      <c r="F18">
        <v>0</v>
      </c>
      <c r="G18">
        <v>0</v>
      </c>
      <c r="H18">
        <v>0</v>
      </c>
      <c r="I18">
        <v>0</v>
      </c>
      <c r="J18">
        <v>0</v>
      </c>
      <c r="K18">
        <v>0</v>
      </c>
      <c r="L18">
        <v>0</v>
      </c>
      <c r="M18">
        <v>0</v>
      </c>
    </row>
    <row r="19" spans="1:13" x14ac:dyDescent="0.25">
      <c r="A19" t="s">
        <v>1026</v>
      </c>
      <c r="B19" t="s">
        <v>425</v>
      </c>
      <c r="C19" t="s">
        <v>1166</v>
      </c>
      <c r="D19" t="s">
        <v>424</v>
      </c>
      <c r="E19" t="s">
        <v>1167</v>
      </c>
      <c r="F19">
        <v>0</v>
      </c>
      <c r="G19">
        <v>0</v>
      </c>
      <c r="H19">
        <v>0</v>
      </c>
      <c r="I19">
        <v>0</v>
      </c>
      <c r="J19">
        <v>0</v>
      </c>
      <c r="K19">
        <v>0</v>
      </c>
      <c r="L19">
        <v>0</v>
      </c>
      <c r="M19">
        <v>0</v>
      </c>
    </row>
    <row r="20" spans="1:13" x14ac:dyDescent="0.25">
      <c r="A20" t="s">
        <v>1026</v>
      </c>
      <c r="B20" t="s">
        <v>437</v>
      </c>
      <c r="C20" t="s">
        <v>1168</v>
      </c>
      <c r="D20" t="s">
        <v>1169</v>
      </c>
      <c r="E20" t="s">
        <v>1170</v>
      </c>
      <c r="F20">
        <v>15955623</v>
      </c>
      <c r="G20">
        <v>0</v>
      </c>
      <c r="H20">
        <v>0</v>
      </c>
      <c r="I20">
        <v>5747</v>
      </c>
      <c r="J20">
        <v>14853512</v>
      </c>
      <c r="K20">
        <v>1107858</v>
      </c>
      <c r="L20">
        <v>917528</v>
      </c>
      <c r="M20">
        <v>947427</v>
      </c>
    </row>
    <row r="21" spans="1:13" x14ac:dyDescent="0.25">
      <c r="A21" t="s">
        <v>1026</v>
      </c>
      <c r="B21" t="s">
        <v>437</v>
      </c>
      <c r="C21" t="s">
        <v>1171</v>
      </c>
      <c r="D21" t="s">
        <v>1169</v>
      </c>
      <c r="E21" t="s">
        <v>1148</v>
      </c>
      <c r="F21">
        <v>12874899</v>
      </c>
      <c r="G21">
        <v>150696</v>
      </c>
      <c r="H21">
        <v>0</v>
      </c>
      <c r="I21">
        <v>91360</v>
      </c>
      <c r="J21">
        <v>7296226</v>
      </c>
      <c r="K21">
        <v>5519337</v>
      </c>
      <c r="L21">
        <v>0</v>
      </c>
      <c r="M21">
        <v>0</v>
      </c>
    </row>
    <row r="22" spans="1:13" x14ac:dyDescent="0.25">
      <c r="A22" t="s">
        <v>1026</v>
      </c>
      <c r="B22" t="s">
        <v>437</v>
      </c>
      <c r="C22" t="s">
        <v>1172</v>
      </c>
      <c r="D22" t="s">
        <v>1169</v>
      </c>
      <c r="E22" t="s">
        <v>1173</v>
      </c>
      <c r="F22">
        <v>5510612</v>
      </c>
      <c r="G22">
        <v>0</v>
      </c>
      <c r="H22">
        <v>0</v>
      </c>
      <c r="I22">
        <v>8568</v>
      </c>
      <c r="J22">
        <v>4017332</v>
      </c>
      <c r="K22">
        <v>1501848</v>
      </c>
      <c r="L22">
        <v>0</v>
      </c>
      <c r="M22">
        <v>0</v>
      </c>
    </row>
    <row r="23" spans="1:13" x14ac:dyDescent="0.25">
      <c r="A23" t="s">
        <v>1026</v>
      </c>
      <c r="B23" t="s">
        <v>447</v>
      </c>
      <c r="C23" t="s">
        <v>1174</v>
      </c>
      <c r="D23" t="s">
        <v>446</v>
      </c>
      <c r="E23" t="s">
        <v>1175</v>
      </c>
      <c r="F23">
        <v>384565</v>
      </c>
      <c r="G23">
        <v>0</v>
      </c>
      <c r="H23">
        <v>0</v>
      </c>
      <c r="I23">
        <v>1572</v>
      </c>
      <c r="J23">
        <v>1246454</v>
      </c>
      <c r="K23">
        <v>0</v>
      </c>
      <c r="L23">
        <v>110000</v>
      </c>
      <c r="M23">
        <v>113585</v>
      </c>
    </row>
    <row r="24" spans="1:13" x14ac:dyDescent="0.25">
      <c r="A24" t="s">
        <v>1026</v>
      </c>
      <c r="B24" t="s">
        <v>453</v>
      </c>
      <c r="C24" t="s">
        <v>1176</v>
      </c>
      <c r="D24" t="s">
        <v>452</v>
      </c>
      <c r="E24" t="s">
        <v>1177</v>
      </c>
      <c r="F24">
        <v>0</v>
      </c>
      <c r="G24">
        <v>0</v>
      </c>
      <c r="H24">
        <v>0</v>
      </c>
      <c r="I24">
        <v>0</v>
      </c>
      <c r="J24">
        <v>0</v>
      </c>
      <c r="K24">
        <v>0</v>
      </c>
      <c r="L24">
        <v>0</v>
      </c>
      <c r="M24">
        <v>0</v>
      </c>
    </row>
    <row r="25" spans="1:13" x14ac:dyDescent="0.25">
      <c r="A25" t="s">
        <v>1026</v>
      </c>
      <c r="B25" t="s">
        <v>463</v>
      </c>
      <c r="C25" t="s">
        <v>1178</v>
      </c>
      <c r="D25" t="s">
        <v>462</v>
      </c>
      <c r="E25" t="s">
        <v>1179</v>
      </c>
      <c r="F25">
        <v>1626466</v>
      </c>
      <c r="G25">
        <v>5391</v>
      </c>
      <c r="H25">
        <v>0</v>
      </c>
      <c r="I25">
        <v>-817</v>
      </c>
      <c r="J25">
        <v>1715250</v>
      </c>
      <c r="K25">
        <v>0</v>
      </c>
      <c r="L25">
        <v>325009</v>
      </c>
      <c r="M25">
        <v>335600</v>
      </c>
    </row>
    <row r="26" spans="1:13" x14ac:dyDescent="0.25">
      <c r="A26" t="s">
        <v>1026</v>
      </c>
      <c r="B26" t="s">
        <v>469</v>
      </c>
      <c r="C26" t="s">
        <v>1180</v>
      </c>
      <c r="D26" t="s">
        <v>468</v>
      </c>
      <c r="E26" t="s">
        <v>1181</v>
      </c>
      <c r="F26">
        <v>0</v>
      </c>
      <c r="G26">
        <v>0</v>
      </c>
      <c r="H26">
        <v>0</v>
      </c>
      <c r="I26">
        <v>0</v>
      </c>
      <c r="J26">
        <v>0</v>
      </c>
      <c r="K26">
        <v>0</v>
      </c>
      <c r="L26">
        <v>0</v>
      </c>
      <c r="M26">
        <v>0</v>
      </c>
    </row>
    <row r="27" spans="1:13" x14ac:dyDescent="0.25">
      <c r="A27" t="s">
        <v>1026</v>
      </c>
      <c r="B27" t="s">
        <v>469</v>
      </c>
      <c r="C27" t="s">
        <v>1182</v>
      </c>
      <c r="D27" t="s">
        <v>468</v>
      </c>
      <c r="E27" t="s">
        <v>1183</v>
      </c>
      <c r="F27">
        <v>1250577</v>
      </c>
      <c r="G27">
        <v>0</v>
      </c>
      <c r="H27">
        <v>0</v>
      </c>
      <c r="I27">
        <v>0</v>
      </c>
      <c r="J27">
        <v>125384</v>
      </c>
      <c r="K27">
        <v>1125193</v>
      </c>
      <c r="L27">
        <v>119488</v>
      </c>
      <c r="M27">
        <v>123382</v>
      </c>
    </row>
    <row r="28" spans="1:13" x14ac:dyDescent="0.25">
      <c r="A28" t="s">
        <v>1026</v>
      </c>
      <c r="B28" t="s">
        <v>477</v>
      </c>
      <c r="C28" t="s">
        <v>1184</v>
      </c>
      <c r="D28" t="s">
        <v>1185</v>
      </c>
      <c r="E28" t="s">
        <v>1186</v>
      </c>
      <c r="F28">
        <v>2033161</v>
      </c>
      <c r="G28">
        <v>0</v>
      </c>
      <c r="H28">
        <v>0</v>
      </c>
      <c r="I28">
        <v>179344</v>
      </c>
      <c r="J28">
        <v>2374316</v>
      </c>
      <c r="K28">
        <v>0</v>
      </c>
      <c r="L28">
        <v>396184</v>
      </c>
      <c r="M28">
        <v>409094</v>
      </c>
    </row>
    <row r="29" spans="1:13" x14ac:dyDescent="0.25">
      <c r="A29" t="s">
        <v>1026</v>
      </c>
      <c r="B29" t="s">
        <v>479</v>
      </c>
      <c r="C29" t="s">
        <v>1187</v>
      </c>
      <c r="D29" t="s">
        <v>1188</v>
      </c>
      <c r="E29" t="s">
        <v>1189</v>
      </c>
      <c r="F29">
        <v>160124</v>
      </c>
      <c r="G29">
        <v>0</v>
      </c>
      <c r="H29">
        <v>0</v>
      </c>
      <c r="I29">
        <v>0</v>
      </c>
      <c r="J29">
        <v>151220</v>
      </c>
      <c r="K29">
        <v>8904</v>
      </c>
      <c r="L29">
        <v>0</v>
      </c>
      <c r="M29">
        <v>0</v>
      </c>
    </row>
    <row r="30" spans="1:13" x14ac:dyDescent="0.25">
      <c r="A30" t="s">
        <v>1026</v>
      </c>
      <c r="B30" t="s">
        <v>479</v>
      </c>
      <c r="C30" t="s">
        <v>1190</v>
      </c>
      <c r="D30" t="s">
        <v>1188</v>
      </c>
      <c r="E30" t="s">
        <v>1191</v>
      </c>
      <c r="F30">
        <v>0</v>
      </c>
      <c r="G30">
        <v>0</v>
      </c>
      <c r="H30">
        <v>0</v>
      </c>
      <c r="I30">
        <v>0</v>
      </c>
      <c r="J30">
        <v>0</v>
      </c>
      <c r="K30">
        <v>0</v>
      </c>
      <c r="L30">
        <v>74088</v>
      </c>
      <c r="M30">
        <v>76502</v>
      </c>
    </row>
    <row r="31" spans="1:13" x14ac:dyDescent="0.25">
      <c r="A31" t="s">
        <v>1026</v>
      </c>
      <c r="B31" t="s">
        <v>479</v>
      </c>
      <c r="C31" t="s">
        <v>1192</v>
      </c>
      <c r="D31" t="s">
        <v>1188</v>
      </c>
      <c r="E31" t="s">
        <v>1193</v>
      </c>
      <c r="F31">
        <v>0</v>
      </c>
      <c r="G31">
        <v>0</v>
      </c>
      <c r="H31">
        <v>0</v>
      </c>
      <c r="I31">
        <v>0</v>
      </c>
      <c r="J31">
        <v>0</v>
      </c>
      <c r="K31">
        <v>0</v>
      </c>
      <c r="L31">
        <v>0</v>
      </c>
      <c r="M31">
        <v>0</v>
      </c>
    </row>
    <row r="32" spans="1:13" x14ac:dyDescent="0.25">
      <c r="A32" t="s">
        <v>1026</v>
      </c>
      <c r="B32" t="s">
        <v>479</v>
      </c>
      <c r="C32" t="s">
        <v>1194</v>
      </c>
      <c r="D32" t="s">
        <v>1188</v>
      </c>
      <c r="E32" t="s">
        <v>1195</v>
      </c>
      <c r="F32">
        <v>0</v>
      </c>
      <c r="G32">
        <v>0</v>
      </c>
      <c r="H32">
        <v>0</v>
      </c>
      <c r="I32">
        <v>0</v>
      </c>
      <c r="J32">
        <v>0</v>
      </c>
      <c r="K32">
        <v>0</v>
      </c>
      <c r="L32">
        <v>0</v>
      </c>
      <c r="M32">
        <v>0</v>
      </c>
    </row>
    <row r="33" spans="1:13" x14ac:dyDescent="0.25">
      <c r="A33" t="s">
        <v>1026</v>
      </c>
      <c r="B33" t="s">
        <v>479</v>
      </c>
      <c r="C33" t="s">
        <v>1196</v>
      </c>
      <c r="D33" t="s">
        <v>1188</v>
      </c>
      <c r="E33" t="s">
        <v>1197</v>
      </c>
      <c r="F33">
        <v>0</v>
      </c>
      <c r="G33">
        <v>0</v>
      </c>
      <c r="H33">
        <v>0</v>
      </c>
      <c r="I33">
        <v>0</v>
      </c>
      <c r="J33">
        <v>0</v>
      </c>
      <c r="K33">
        <v>0</v>
      </c>
      <c r="L33">
        <v>108156</v>
      </c>
      <c r="M33">
        <v>111680</v>
      </c>
    </row>
    <row r="34" spans="1:13" x14ac:dyDescent="0.25">
      <c r="A34" t="s">
        <v>1026</v>
      </c>
      <c r="B34" t="s">
        <v>479</v>
      </c>
      <c r="C34" t="s">
        <v>1198</v>
      </c>
      <c r="D34" t="s">
        <v>1188</v>
      </c>
      <c r="E34" t="s">
        <v>1199</v>
      </c>
      <c r="F34">
        <v>0</v>
      </c>
      <c r="G34">
        <v>0</v>
      </c>
      <c r="H34">
        <v>0</v>
      </c>
      <c r="I34">
        <v>0</v>
      </c>
      <c r="J34">
        <v>0</v>
      </c>
      <c r="K34">
        <v>0</v>
      </c>
      <c r="L34">
        <v>0</v>
      </c>
      <c r="M34">
        <v>0</v>
      </c>
    </row>
    <row r="35" spans="1:13" x14ac:dyDescent="0.25">
      <c r="A35" t="s">
        <v>1026</v>
      </c>
      <c r="B35" t="s">
        <v>479</v>
      </c>
      <c r="C35" t="s">
        <v>1200</v>
      </c>
      <c r="D35" t="s">
        <v>1188</v>
      </c>
      <c r="E35" t="s">
        <v>1201</v>
      </c>
      <c r="F35">
        <v>0</v>
      </c>
      <c r="G35">
        <v>0</v>
      </c>
      <c r="H35">
        <v>0</v>
      </c>
      <c r="I35">
        <v>0</v>
      </c>
      <c r="J35">
        <v>0</v>
      </c>
      <c r="K35">
        <v>0</v>
      </c>
      <c r="L35">
        <v>0</v>
      </c>
      <c r="M35">
        <v>0</v>
      </c>
    </row>
    <row r="36" spans="1:13" x14ac:dyDescent="0.25">
      <c r="A36" t="s">
        <v>1026</v>
      </c>
      <c r="B36" t="s">
        <v>479</v>
      </c>
      <c r="C36" t="s">
        <v>1202</v>
      </c>
      <c r="D36" t="s">
        <v>1188</v>
      </c>
      <c r="E36" t="s">
        <v>1203</v>
      </c>
      <c r="F36">
        <v>64138</v>
      </c>
      <c r="G36">
        <v>0</v>
      </c>
      <c r="H36">
        <v>0</v>
      </c>
      <c r="I36">
        <v>0</v>
      </c>
      <c r="J36">
        <v>25183</v>
      </c>
      <c r="K36">
        <v>38955</v>
      </c>
      <c r="L36">
        <v>35832</v>
      </c>
      <c r="M36">
        <v>37000</v>
      </c>
    </row>
    <row r="37" spans="1:13" x14ac:dyDescent="0.25">
      <c r="A37" t="s">
        <v>1026</v>
      </c>
      <c r="B37" t="s">
        <v>479</v>
      </c>
      <c r="C37" t="s">
        <v>1204</v>
      </c>
      <c r="D37" t="s">
        <v>1188</v>
      </c>
      <c r="E37" t="s">
        <v>1205</v>
      </c>
      <c r="F37">
        <v>0</v>
      </c>
      <c r="G37">
        <v>0</v>
      </c>
      <c r="H37">
        <v>0</v>
      </c>
      <c r="I37">
        <v>0</v>
      </c>
      <c r="J37">
        <v>0</v>
      </c>
      <c r="K37">
        <v>0</v>
      </c>
      <c r="L37">
        <v>0</v>
      </c>
      <c r="M37">
        <v>0</v>
      </c>
    </row>
    <row r="38" spans="1:13" x14ac:dyDescent="0.25">
      <c r="A38" t="s">
        <v>1026</v>
      </c>
      <c r="B38" t="s">
        <v>479</v>
      </c>
      <c r="C38" t="s">
        <v>1206</v>
      </c>
      <c r="D38" t="s">
        <v>1188</v>
      </c>
      <c r="E38" t="s">
        <v>1207</v>
      </c>
      <c r="F38">
        <v>0</v>
      </c>
      <c r="G38">
        <v>0</v>
      </c>
      <c r="H38">
        <v>0</v>
      </c>
      <c r="I38">
        <v>0</v>
      </c>
      <c r="J38">
        <v>0</v>
      </c>
      <c r="K38">
        <v>0</v>
      </c>
      <c r="L38">
        <v>0</v>
      </c>
      <c r="M38">
        <v>0</v>
      </c>
    </row>
    <row r="39" spans="1:13" x14ac:dyDescent="0.25">
      <c r="A39" t="s">
        <v>1026</v>
      </c>
      <c r="B39" t="s">
        <v>481</v>
      </c>
      <c r="C39" t="s">
        <v>1208</v>
      </c>
      <c r="D39" t="s">
        <v>480</v>
      </c>
      <c r="E39" t="s">
        <v>1209</v>
      </c>
      <c r="F39">
        <v>2064849</v>
      </c>
      <c r="G39">
        <v>0</v>
      </c>
      <c r="H39">
        <v>0</v>
      </c>
      <c r="I39">
        <v>0</v>
      </c>
      <c r="J39">
        <v>0</v>
      </c>
      <c r="K39">
        <v>2064849</v>
      </c>
      <c r="L39">
        <v>0</v>
      </c>
      <c r="M39">
        <v>0</v>
      </c>
    </row>
    <row r="40" spans="1:13" x14ac:dyDescent="0.25">
      <c r="A40" t="s">
        <v>1026</v>
      </c>
      <c r="B40" t="s">
        <v>497</v>
      </c>
      <c r="C40" t="s">
        <v>1210</v>
      </c>
      <c r="D40" t="s">
        <v>496</v>
      </c>
      <c r="E40" t="s">
        <v>1211</v>
      </c>
      <c r="F40">
        <v>674316</v>
      </c>
      <c r="G40">
        <v>0</v>
      </c>
      <c r="H40">
        <v>0</v>
      </c>
      <c r="I40">
        <v>0</v>
      </c>
      <c r="J40">
        <v>533880</v>
      </c>
      <c r="K40">
        <v>140436</v>
      </c>
      <c r="L40">
        <v>210186</v>
      </c>
      <c r="M40">
        <v>217035</v>
      </c>
    </row>
    <row r="41" spans="1:13" x14ac:dyDescent="0.25">
      <c r="A41" t="s">
        <v>1026</v>
      </c>
      <c r="B41" t="s">
        <v>497</v>
      </c>
      <c r="C41" t="s">
        <v>1212</v>
      </c>
      <c r="D41" t="s">
        <v>496</v>
      </c>
      <c r="E41" t="s">
        <v>1213</v>
      </c>
      <c r="F41">
        <v>35072</v>
      </c>
      <c r="G41">
        <v>0</v>
      </c>
      <c r="H41">
        <v>0</v>
      </c>
      <c r="I41">
        <v>0</v>
      </c>
      <c r="J41">
        <v>72371</v>
      </c>
      <c r="K41">
        <v>0</v>
      </c>
      <c r="L41">
        <v>36975</v>
      </c>
      <c r="M41">
        <v>38180</v>
      </c>
    </row>
    <row r="42" spans="1:13" x14ac:dyDescent="0.25">
      <c r="A42" t="s">
        <v>1026</v>
      </c>
      <c r="B42" t="s">
        <v>497</v>
      </c>
      <c r="C42" t="s">
        <v>1214</v>
      </c>
      <c r="D42" t="s">
        <v>496</v>
      </c>
      <c r="E42" t="s">
        <v>1215</v>
      </c>
      <c r="F42">
        <v>42234</v>
      </c>
      <c r="G42">
        <v>0</v>
      </c>
      <c r="H42">
        <v>0</v>
      </c>
      <c r="I42">
        <v>0</v>
      </c>
      <c r="J42">
        <v>77851</v>
      </c>
      <c r="K42">
        <v>0</v>
      </c>
      <c r="L42">
        <v>29247</v>
      </c>
      <c r="M42">
        <v>30200</v>
      </c>
    </row>
    <row r="43" spans="1:13" x14ac:dyDescent="0.25">
      <c r="A43" t="s">
        <v>1026</v>
      </c>
      <c r="B43" t="s">
        <v>497</v>
      </c>
      <c r="C43" t="s">
        <v>1216</v>
      </c>
      <c r="D43" t="s">
        <v>496</v>
      </c>
      <c r="E43" t="s">
        <v>1217</v>
      </c>
      <c r="F43">
        <v>0</v>
      </c>
      <c r="G43">
        <v>0</v>
      </c>
      <c r="H43">
        <v>0</v>
      </c>
      <c r="I43">
        <v>0</v>
      </c>
      <c r="J43">
        <v>0</v>
      </c>
      <c r="K43">
        <v>0</v>
      </c>
      <c r="L43">
        <v>0</v>
      </c>
      <c r="M43">
        <v>0</v>
      </c>
    </row>
    <row r="44" spans="1:13" x14ac:dyDescent="0.25">
      <c r="A44" t="s">
        <v>1026</v>
      </c>
      <c r="B44" t="s">
        <v>497</v>
      </c>
      <c r="C44" t="s">
        <v>1218</v>
      </c>
      <c r="D44" t="s">
        <v>496</v>
      </c>
      <c r="E44" t="s">
        <v>1219</v>
      </c>
      <c r="F44">
        <v>12474</v>
      </c>
      <c r="G44">
        <v>0</v>
      </c>
      <c r="H44">
        <v>0</v>
      </c>
      <c r="I44">
        <v>0</v>
      </c>
      <c r="J44">
        <v>12491</v>
      </c>
      <c r="K44">
        <v>0</v>
      </c>
      <c r="L44">
        <v>0</v>
      </c>
      <c r="M44">
        <v>0</v>
      </c>
    </row>
    <row r="45" spans="1:13" x14ac:dyDescent="0.25">
      <c r="A45" t="s">
        <v>1026</v>
      </c>
      <c r="B45" t="s">
        <v>507</v>
      </c>
      <c r="C45" t="s">
        <v>1220</v>
      </c>
      <c r="D45" t="s">
        <v>506</v>
      </c>
      <c r="E45" s="82" t="s">
        <v>1221</v>
      </c>
      <c r="F45">
        <v>22696772</v>
      </c>
      <c r="G45">
        <v>0</v>
      </c>
      <c r="H45">
        <v>0</v>
      </c>
      <c r="I45">
        <v>-266207</v>
      </c>
      <c r="J45">
        <v>20409358</v>
      </c>
      <c r="K45">
        <v>2021207</v>
      </c>
      <c r="L45">
        <v>0</v>
      </c>
      <c r="M45">
        <v>0</v>
      </c>
    </row>
    <row r="46" spans="1:13" x14ac:dyDescent="0.25">
      <c r="A46" t="s">
        <v>1026</v>
      </c>
      <c r="B46" t="s">
        <v>509</v>
      </c>
      <c r="C46" t="s">
        <v>1222</v>
      </c>
      <c r="D46" t="s">
        <v>508</v>
      </c>
      <c r="E46" t="s">
        <v>1223</v>
      </c>
      <c r="F46">
        <v>86223</v>
      </c>
      <c r="G46">
        <v>0</v>
      </c>
      <c r="H46">
        <v>0</v>
      </c>
      <c r="I46">
        <v>0</v>
      </c>
      <c r="J46">
        <v>0</v>
      </c>
      <c r="K46">
        <v>86223</v>
      </c>
      <c r="L46">
        <v>0</v>
      </c>
      <c r="M46">
        <v>0</v>
      </c>
    </row>
    <row r="47" spans="1:13" x14ac:dyDescent="0.25">
      <c r="A47" t="s">
        <v>1026</v>
      </c>
      <c r="B47" t="s">
        <v>509</v>
      </c>
      <c r="C47" t="s">
        <v>1224</v>
      </c>
      <c r="D47" t="s">
        <v>508</v>
      </c>
      <c r="E47" t="s">
        <v>1225</v>
      </c>
      <c r="F47">
        <v>0</v>
      </c>
      <c r="G47">
        <v>0</v>
      </c>
      <c r="H47">
        <v>0</v>
      </c>
      <c r="I47">
        <v>0</v>
      </c>
      <c r="J47">
        <v>0</v>
      </c>
      <c r="K47">
        <v>0</v>
      </c>
      <c r="L47">
        <v>0</v>
      </c>
      <c r="M47">
        <v>0</v>
      </c>
    </row>
    <row r="48" spans="1:13" x14ac:dyDescent="0.25">
      <c r="A48" t="s">
        <v>1026</v>
      </c>
      <c r="B48" t="s">
        <v>509</v>
      </c>
      <c r="C48" t="s">
        <v>1226</v>
      </c>
      <c r="D48" t="s">
        <v>508</v>
      </c>
      <c r="E48" t="s">
        <v>1227</v>
      </c>
      <c r="F48">
        <v>942817</v>
      </c>
      <c r="G48">
        <v>0</v>
      </c>
      <c r="H48">
        <v>0</v>
      </c>
      <c r="I48">
        <v>0</v>
      </c>
      <c r="J48">
        <v>0</v>
      </c>
      <c r="K48">
        <v>942817</v>
      </c>
      <c r="L48">
        <v>50914</v>
      </c>
      <c r="M48">
        <v>52573</v>
      </c>
    </row>
    <row r="49" spans="1:13" x14ac:dyDescent="0.25">
      <c r="A49" t="s">
        <v>1026</v>
      </c>
      <c r="B49" t="s">
        <v>509</v>
      </c>
      <c r="C49" t="s">
        <v>1228</v>
      </c>
      <c r="D49" t="s">
        <v>508</v>
      </c>
      <c r="E49" t="s">
        <v>1229</v>
      </c>
      <c r="F49">
        <v>23021</v>
      </c>
      <c r="G49">
        <v>0</v>
      </c>
      <c r="H49">
        <v>0</v>
      </c>
      <c r="I49">
        <v>0</v>
      </c>
      <c r="J49">
        <v>64571</v>
      </c>
      <c r="K49">
        <v>0</v>
      </c>
      <c r="L49">
        <v>0</v>
      </c>
      <c r="M49">
        <v>0</v>
      </c>
    </row>
    <row r="50" spans="1:13" x14ac:dyDescent="0.25">
      <c r="A50" t="s">
        <v>1026</v>
      </c>
      <c r="B50" t="s">
        <v>511</v>
      </c>
      <c r="C50" t="s">
        <v>1230</v>
      </c>
      <c r="D50" t="s">
        <v>1231</v>
      </c>
      <c r="E50" t="s">
        <v>1232</v>
      </c>
      <c r="F50">
        <v>229674</v>
      </c>
      <c r="G50">
        <v>0</v>
      </c>
      <c r="H50">
        <v>0</v>
      </c>
      <c r="I50">
        <v>0</v>
      </c>
      <c r="J50">
        <v>30110</v>
      </c>
      <c r="K50">
        <v>199564</v>
      </c>
      <c r="L50">
        <v>28061</v>
      </c>
      <c r="M50">
        <v>28975</v>
      </c>
    </row>
    <row r="51" spans="1:13" x14ac:dyDescent="0.25">
      <c r="A51" t="s">
        <v>1026</v>
      </c>
      <c r="B51" t="s">
        <v>513</v>
      </c>
      <c r="C51" t="s">
        <v>1233</v>
      </c>
      <c r="D51" t="s">
        <v>512</v>
      </c>
      <c r="E51" t="s">
        <v>1234</v>
      </c>
      <c r="F51">
        <v>0</v>
      </c>
      <c r="G51">
        <v>0</v>
      </c>
      <c r="H51">
        <v>0</v>
      </c>
      <c r="I51">
        <v>0</v>
      </c>
      <c r="J51">
        <v>0</v>
      </c>
      <c r="K51">
        <v>0</v>
      </c>
      <c r="L51">
        <v>0</v>
      </c>
      <c r="M51">
        <v>0</v>
      </c>
    </row>
    <row r="52" spans="1:13" x14ac:dyDescent="0.25">
      <c r="A52" t="s">
        <v>1026</v>
      </c>
      <c r="B52" t="s">
        <v>517</v>
      </c>
      <c r="C52" t="s">
        <v>1235</v>
      </c>
      <c r="D52" t="s">
        <v>1236</v>
      </c>
      <c r="E52" t="s">
        <v>1237</v>
      </c>
      <c r="F52">
        <v>118491</v>
      </c>
      <c r="G52">
        <v>0</v>
      </c>
      <c r="H52">
        <v>0</v>
      </c>
      <c r="I52">
        <v>0</v>
      </c>
      <c r="J52">
        <v>0</v>
      </c>
      <c r="K52">
        <v>118491</v>
      </c>
      <c r="L52">
        <v>41902</v>
      </c>
      <c r="M52">
        <v>43267</v>
      </c>
    </row>
    <row r="53" spans="1:13" x14ac:dyDescent="0.25">
      <c r="A53" t="s">
        <v>1026</v>
      </c>
      <c r="B53" t="s">
        <v>517</v>
      </c>
      <c r="C53" t="s">
        <v>1238</v>
      </c>
      <c r="D53" t="s">
        <v>1236</v>
      </c>
      <c r="E53" t="s">
        <v>1239</v>
      </c>
      <c r="F53">
        <v>0</v>
      </c>
      <c r="G53">
        <v>0</v>
      </c>
      <c r="H53">
        <v>0</v>
      </c>
      <c r="I53">
        <v>0</v>
      </c>
      <c r="J53">
        <v>0</v>
      </c>
      <c r="K53">
        <v>0</v>
      </c>
      <c r="L53">
        <v>0</v>
      </c>
      <c r="M53">
        <v>0</v>
      </c>
    </row>
    <row r="54" spans="1:13" x14ac:dyDescent="0.25">
      <c r="A54" t="s">
        <v>1026</v>
      </c>
      <c r="B54" t="s">
        <v>523</v>
      </c>
      <c r="C54" t="s">
        <v>1240</v>
      </c>
      <c r="D54" t="s">
        <v>522</v>
      </c>
      <c r="E54" t="s">
        <v>1241</v>
      </c>
      <c r="F54">
        <v>302237</v>
      </c>
      <c r="G54">
        <v>0</v>
      </c>
      <c r="H54">
        <v>0</v>
      </c>
      <c r="I54">
        <v>0</v>
      </c>
      <c r="J54">
        <v>277526</v>
      </c>
      <c r="K54">
        <v>24711</v>
      </c>
      <c r="L54">
        <v>48185</v>
      </c>
      <c r="M54">
        <v>49755</v>
      </c>
    </row>
    <row r="55" spans="1:13" x14ac:dyDescent="0.25">
      <c r="A55" t="s">
        <v>1026</v>
      </c>
      <c r="B55" t="s">
        <v>527</v>
      </c>
      <c r="C55" t="s">
        <v>1242</v>
      </c>
      <c r="D55" t="s">
        <v>526</v>
      </c>
      <c r="E55" t="s">
        <v>1243</v>
      </c>
      <c r="F55">
        <v>0</v>
      </c>
      <c r="G55">
        <v>0</v>
      </c>
      <c r="H55">
        <v>0</v>
      </c>
      <c r="I55">
        <v>0</v>
      </c>
      <c r="J55">
        <v>0</v>
      </c>
      <c r="K55">
        <v>0</v>
      </c>
      <c r="L55">
        <v>0</v>
      </c>
      <c r="M55">
        <v>0</v>
      </c>
    </row>
    <row r="56" spans="1:13" x14ac:dyDescent="0.25">
      <c r="A56" t="s">
        <v>1026</v>
      </c>
      <c r="B56" t="s">
        <v>527</v>
      </c>
      <c r="C56" t="s">
        <v>1244</v>
      </c>
      <c r="D56" t="s">
        <v>526</v>
      </c>
      <c r="E56" t="s">
        <v>1245</v>
      </c>
      <c r="F56">
        <v>3044</v>
      </c>
      <c r="G56">
        <v>0</v>
      </c>
      <c r="H56">
        <v>0</v>
      </c>
      <c r="I56">
        <v>0</v>
      </c>
      <c r="J56">
        <v>15516</v>
      </c>
      <c r="K56">
        <v>0</v>
      </c>
      <c r="L56">
        <v>13994</v>
      </c>
      <c r="M56">
        <v>14450</v>
      </c>
    </row>
    <row r="57" spans="1:13" x14ac:dyDescent="0.25">
      <c r="A57" t="s">
        <v>1026</v>
      </c>
      <c r="B57" t="s">
        <v>527</v>
      </c>
      <c r="C57" t="s">
        <v>1246</v>
      </c>
      <c r="D57" t="s">
        <v>526</v>
      </c>
      <c r="E57" t="s">
        <v>1247</v>
      </c>
      <c r="F57">
        <v>18109</v>
      </c>
      <c r="G57">
        <v>0</v>
      </c>
      <c r="H57">
        <v>0</v>
      </c>
      <c r="I57">
        <v>840</v>
      </c>
      <c r="J57">
        <v>20253</v>
      </c>
      <c r="K57">
        <v>0</v>
      </c>
      <c r="L57">
        <v>0</v>
      </c>
      <c r="M57">
        <v>0</v>
      </c>
    </row>
    <row r="58" spans="1:13" x14ac:dyDescent="0.25">
      <c r="A58" t="s">
        <v>1026</v>
      </c>
      <c r="B58" t="s">
        <v>527</v>
      </c>
      <c r="C58" t="s">
        <v>1248</v>
      </c>
      <c r="D58" t="s">
        <v>526</v>
      </c>
      <c r="E58" t="s">
        <v>1249</v>
      </c>
      <c r="F58">
        <v>0</v>
      </c>
      <c r="G58">
        <v>0</v>
      </c>
      <c r="H58">
        <v>0</v>
      </c>
      <c r="I58">
        <v>0</v>
      </c>
      <c r="J58">
        <v>0</v>
      </c>
      <c r="K58">
        <v>0</v>
      </c>
      <c r="L58">
        <v>0</v>
      </c>
      <c r="M58">
        <v>0</v>
      </c>
    </row>
    <row r="59" spans="1:13" x14ac:dyDescent="0.25">
      <c r="A59" t="s">
        <v>1026</v>
      </c>
      <c r="B59" t="s">
        <v>527</v>
      </c>
      <c r="C59" t="s">
        <v>1250</v>
      </c>
      <c r="D59" t="s">
        <v>526</v>
      </c>
      <c r="E59" t="s">
        <v>1251</v>
      </c>
      <c r="F59">
        <v>0</v>
      </c>
      <c r="G59">
        <v>0</v>
      </c>
      <c r="H59">
        <v>0</v>
      </c>
      <c r="I59">
        <v>0</v>
      </c>
      <c r="J59">
        <v>17463</v>
      </c>
      <c r="K59">
        <v>0</v>
      </c>
      <c r="L59">
        <v>0</v>
      </c>
      <c r="M59">
        <v>0</v>
      </c>
    </row>
    <row r="60" spans="1:13" x14ac:dyDescent="0.25">
      <c r="A60" t="s">
        <v>1026</v>
      </c>
      <c r="B60" t="s">
        <v>527</v>
      </c>
      <c r="C60" t="s">
        <v>1252</v>
      </c>
      <c r="D60" t="s">
        <v>526</v>
      </c>
      <c r="E60" t="s">
        <v>1253</v>
      </c>
      <c r="F60">
        <v>97791</v>
      </c>
      <c r="G60">
        <v>0</v>
      </c>
      <c r="H60">
        <v>0</v>
      </c>
      <c r="I60">
        <v>0</v>
      </c>
      <c r="J60">
        <v>97791</v>
      </c>
      <c r="K60">
        <v>0</v>
      </c>
      <c r="L60">
        <v>304496</v>
      </c>
      <c r="M60">
        <v>314418</v>
      </c>
    </row>
    <row r="61" spans="1:13" x14ac:dyDescent="0.25">
      <c r="A61" t="s">
        <v>1026</v>
      </c>
      <c r="B61" t="s">
        <v>529</v>
      </c>
      <c r="C61" t="s">
        <v>1254</v>
      </c>
      <c r="D61" t="s">
        <v>528</v>
      </c>
      <c r="E61" t="s">
        <v>1255</v>
      </c>
      <c r="F61">
        <v>0</v>
      </c>
      <c r="G61">
        <v>0</v>
      </c>
      <c r="H61">
        <v>0</v>
      </c>
      <c r="I61">
        <v>0</v>
      </c>
      <c r="J61">
        <v>0</v>
      </c>
      <c r="K61">
        <v>0</v>
      </c>
      <c r="L61">
        <v>0</v>
      </c>
      <c r="M61">
        <v>0</v>
      </c>
    </row>
    <row r="62" spans="1:13" x14ac:dyDescent="0.25">
      <c r="A62" t="s">
        <v>1026</v>
      </c>
      <c r="B62" t="s">
        <v>533</v>
      </c>
      <c r="C62" t="s">
        <v>1256</v>
      </c>
      <c r="D62" t="s">
        <v>532</v>
      </c>
      <c r="E62" t="s">
        <v>1257</v>
      </c>
      <c r="F62">
        <v>313363</v>
      </c>
      <c r="G62">
        <v>0</v>
      </c>
      <c r="H62">
        <v>0</v>
      </c>
      <c r="I62">
        <v>0</v>
      </c>
      <c r="J62">
        <v>205916</v>
      </c>
      <c r="K62">
        <v>107447</v>
      </c>
      <c r="L62">
        <v>173551</v>
      </c>
      <c r="M62">
        <v>179206</v>
      </c>
    </row>
    <row r="63" spans="1:13" x14ac:dyDescent="0.25">
      <c r="A63" t="s">
        <v>1026</v>
      </c>
      <c r="B63" t="s">
        <v>535</v>
      </c>
      <c r="C63" t="s">
        <v>1258</v>
      </c>
      <c r="D63" t="s">
        <v>534</v>
      </c>
      <c r="E63" t="s">
        <v>1259</v>
      </c>
      <c r="F63">
        <v>492095</v>
      </c>
      <c r="G63">
        <v>0</v>
      </c>
      <c r="H63">
        <v>0</v>
      </c>
      <c r="I63">
        <v>2909</v>
      </c>
      <c r="J63">
        <v>250205</v>
      </c>
      <c r="K63">
        <v>244799</v>
      </c>
      <c r="L63">
        <v>115242</v>
      </c>
      <c r="M63">
        <v>118997</v>
      </c>
    </row>
    <row r="64" spans="1:13" x14ac:dyDescent="0.25">
      <c r="A64" t="s">
        <v>1026</v>
      </c>
      <c r="B64" t="s">
        <v>535</v>
      </c>
      <c r="C64" t="s">
        <v>1260</v>
      </c>
      <c r="D64" t="s">
        <v>534</v>
      </c>
      <c r="E64" t="s">
        <v>1261</v>
      </c>
      <c r="F64">
        <v>512140</v>
      </c>
      <c r="G64">
        <v>0</v>
      </c>
      <c r="H64">
        <v>0</v>
      </c>
      <c r="I64">
        <v>0</v>
      </c>
      <c r="J64">
        <v>423015</v>
      </c>
      <c r="K64">
        <v>89125</v>
      </c>
      <c r="L64">
        <v>146332</v>
      </c>
      <c r="M64">
        <v>151100</v>
      </c>
    </row>
    <row r="65" spans="1:13" x14ac:dyDescent="0.25">
      <c r="A65" t="s">
        <v>1026</v>
      </c>
      <c r="B65" t="s">
        <v>535</v>
      </c>
      <c r="C65" t="s">
        <v>1262</v>
      </c>
      <c r="D65" t="s">
        <v>534</v>
      </c>
      <c r="E65" t="s">
        <v>1263</v>
      </c>
      <c r="F65">
        <v>0</v>
      </c>
      <c r="G65">
        <v>0</v>
      </c>
      <c r="H65">
        <v>0</v>
      </c>
      <c r="I65">
        <v>0</v>
      </c>
      <c r="J65">
        <v>0</v>
      </c>
      <c r="K65">
        <v>0</v>
      </c>
      <c r="L65">
        <v>0</v>
      </c>
      <c r="M65">
        <v>0</v>
      </c>
    </row>
    <row r="66" spans="1:13" x14ac:dyDescent="0.25">
      <c r="A66" t="s">
        <v>1026</v>
      </c>
      <c r="B66" t="s">
        <v>535</v>
      </c>
      <c r="C66" t="s">
        <v>1264</v>
      </c>
      <c r="D66" t="s">
        <v>534</v>
      </c>
      <c r="E66" t="s">
        <v>1265</v>
      </c>
      <c r="F66">
        <v>45633</v>
      </c>
      <c r="G66">
        <v>0</v>
      </c>
      <c r="H66">
        <v>0</v>
      </c>
      <c r="I66">
        <v>0</v>
      </c>
      <c r="J66">
        <v>0</v>
      </c>
      <c r="K66">
        <v>45633</v>
      </c>
      <c r="L66">
        <v>0</v>
      </c>
      <c r="M66">
        <v>0</v>
      </c>
    </row>
    <row r="67" spans="1:13" x14ac:dyDescent="0.25">
      <c r="A67" t="s">
        <v>1026</v>
      </c>
      <c r="B67" t="s">
        <v>537</v>
      </c>
      <c r="C67" t="s">
        <v>1266</v>
      </c>
      <c r="D67" t="s">
        <v>536</v>
      </c>
      <c r="E67" t="s">
        <v>1267</v>
      </c>
      <c r="F67">
        <v>26173</v>
      </c>
      <c r="G67">
        <v>0</v>
      </c>
      <c r="H67">
        <v>0</v>
      </c>
      <c r="I67">
        <v>0</v>
      </c>
      <c r="J67">
        <v>0</v>
      </c>
      <c r="K67">
        <v>26173</v>
      </c>
      <c r="L67">
        <v>18484</v>
      </c>
      <c r="M67">
        <v>19086</v>
      </c>
    </row>
    <row r="68" spans="1:13" x14ac:dyDescent="0.25">
      <c r="A68" t="s">
        <v>1026</v>
      </c>
      <c r="B68" t="s">
        <v>545</v>
      </c>
      <c r="C68" t="s">
        <v>1268</v>
      </c>
      <c r="D68" t="s">
        <v>1269</v>
      </c>
      <c r="E68" t="s">
        <v>1270</v>
      </c>
      <c r="F68">
        <v>0</v>
      </c>
      <c r="G68">
        <v>0</v>
      </c>
      <c r="H68">
        <v>0</v>
      </c>
      <c r="I68">
        <v>0</v>
      </c>
      <c r="J68">
        <v>0</v>
      </c>
      <c r="K68">
        <v>0</v>
      </c>
      <c r="L68">
        <v>0</v>
      </c>
      <c r="M68">
        <v>0</v>
      </c>
    </row>
    <row r="69" spans="1:13" x14ac:dyDescent="0.25">
      <c r="A69" t="s">
        <v>1026</v>
      </c>
      <c r="B69" t="s">
        <v>545</v>
      </c>
      <c r="C69" t="s">
        <v>1271</v>
      </c>
      <c r="D69" t="s">
        <v>1269</v>
      </c>
      <c r="E69" t="s">
        <v>1272</v>
      </c>
      <c r="F69">
        <v>110706</v>
      </c>
      <c r="G69">
        <v>0</v>
      </c>
      <c r="H69">
        <v>0</v>
      </c>
      <c r="I69">
        <v>0</v>
      </c>
      <c r="J69">
        <v>143665</v>
      </c>
      <c r="K69">
        <v>0</v>
      </c>
      <c r="L69">
        <v>0</v>
      </c>
      <c r="M69">
        <v>0</v>
      </c>
    </row>
    <row r="70" spans="1:13" x14ac:dyDescent="0.25">
      <c r="A70" t="s">
        <v>1026</v>
      </c>
      <c r="B70" t="s">
        <v>545</v>
      </c>
      <c r="C70" t="s">
        <v>1273</v>
      </c>
      <c r="D70" t="s">
        <v>1269</v>
      </c>
      <c r="E70" t="s">
        <v>1274</v>
      </c>
      <c r="F70">
        <v>0</v>
      </c>
      <c r="G70">
        <v>0</v>
      </c>
      <c r="H70">
        <v>0</v>
      </c>
      <c r="I70">
        <v>0</v>
      </c>
      <c r="J70">
        <v>0</v>
      </c>
      <c r="K70">
        <v>0</v>
      </c>
      <c r="L70">
        <v>0</v>
      </c>
      <c r="M70">
        <v>0</v>
      </c>
    </row>
    <row r="71" spans="1:13" x14ac:dyDescent="0.25">
      <c r="A71" t="s">
        <v>1026</v>
      </c>
      <c r="B71" t="s">
        <v>545</v>
      </c>
      <c r="C71" t="s">
        <v>1275</v>
      </c>
      <c r="D71" t="s">
        <v>1269</v>
      </c>
      <c r="E71" t="s">
        <v>1276</v>
      </c>
      <c r="F71">
        <v>0</v>
      </c>
      <c r="G71">
        <v>0</v>
      </c>
      <c r="H71">
        <v>0</v>
      </c>
      <c r="I71">
        <v>0</v>
      </c>
      <c r="J71">
        <v>0</v>
      </c>
      <c r="K71">
        <v>0</v>
      </c>
      <c r="L71">
        <v>0</v>
      </c>
      <c r="M71">
        <v>0</v>
      </c>
    </row>
    <row r="72" spans="1:13" x14ac:dyDescent="0.25">
      <c r="A72" t="s">
        <v>1026</v>
      </c>
      <c r="B72" t="s">
        <v>545</v>
      </c>
      <c r="C72" t="s">
        <v>1277</v>
      </c>
      <c r="D72" t="s">
        <v>1269</v>
      </c>
      <c r="E72" t="s">
        <v>1278</v>
      </c>
      <c r="F72">
        <v>0</v>
      </c>
      <c r="G72">
        <v>0</v>
      </c>
      <c r="H72">
        <v>0</v>
      </c>
      <c r="I72">
        <v>0</v>
      </c>
      <c r="J72">
        <v>0</v>
      </c>
      <c r="K72">
        <v>0</v>
      </c>
      <c r="L72">
        <v>0</v>
      </c>
      <c r="M72">
        <v>0</v>
      </c>
    </row>
    <row r="73" spans="1:13" x14ac:dyDescent="0.25">
      <c r="A73" t="s">
        <v>1026</v>
      </c>
      <c r="B73" t="s">
        <v>545</v>
      </c>
      <c r="C73" t="s">
        <v>1279</v>
      </c>
      <c r="D73" t="s">
        <v>1269</v>
      </c>
      <c r="E73" t="s">
        <v>1280</v>
      </c>
      <c r="F73">
        <v>0</v>
      </c>
      <c r="G73">
        <v>0</v>
      </c>
      <c r="H73">
        <v>0</v>
      </c>
      <c r="I73">
        <v>0</v>
      </c>
      <c r="J73">
        <v>0</v>
      </c>
      <c r="K73">
        <v>0</v>
      </c>
      <c r="L73">
        <v>0</v>
      </c>
      <c r="M73">
        <v>0</v>
      </c>
    </row>
    <row r="74" spans="1:13" x14ac:dyDescent="0.25">
      <c r="A74" t="s">
        <v>1026</v>
      </c>
      <c r="B74" t="s">
        <v>545</v>
      </c>
      <c r="C74" t="s">
        <v>1281</v>
      </c>
      <c r="D74" t="s">
        <v>1269</v>
      </c>
      <c r="E74" t="s">
        <v>1282</v>
      </c>
      <c r="F74">
        <v>0</v>
      </c>
      <c r="G74">
        <v>0</v>
      </c>
      <c r="H74">
        <v>0</v>
      </c>
      <c r="I74">
        <v>0</v>
      </c>
      <c r="J74">
        <v>0</v>
      </c>
      <c r="K74">
        <v>0</v>
      </c>
      <c r="L74">
        <v>0</v>
      </c>
      <c r="M74">
        <v>0</v>
      </c>
    </row>
    <row r="75" spans="1:13" x14ac:dyDescent="0.25">
      <c r="A75" t="s">
        <v>1026</v>
      </c>
      <c r="B75" t="s">
        <v>549</v>
      </c>
      <c r="C75" t="s">
        <v>1283</v>
      </c>
      <c r="D75" t="s">
        <v>548</v>
      </c>
      <c r="E75" t="s">
        <v>1284</v>
      </c>
      <c r="F75">
        <v>368186</v>
      </c>
      <c r="G75">
        <v>0</v>
      </c>
      <c r="H75">
        <v>0</v>
      </c>
      <c r="I75">
        <v>1236</v>
      </c>
      <c r="J75">
        <v>0</v>
      </c>
      <c r="K75">
        <v>369422</v>
      </c>
      <c r="L75">
        <v>121338</v>
      </c>
      <c r="M75">
        <v>125292</v>
      </c>
    </row>
    <row r="76" spans="1:13" x14ac:dyDescent="0.25">
      <c r="A76" t="s">
        <v>1026</v>
      </c>
      <c r="B76" t="s">
        <v>549</v>
      </c>
      <c r="C76" t="s">
        <v>1285</v>
      </c>
      <c r="D76" t="s">
        <v>548</v>
      </c>
      <c r="E76" t="s">
        <v>1286</v>
      </c>
      <c r="F76">
        <v>14606</v>
      </c>
      <c r="G76">
        <v>0</v>
      </c>
      <c r="H76">
        <v>0</v>
      </c>
      <c r="I76">
        <v>0</v>
      </c>
      <c r="J76">
        <v>14606</v>
      </c>
      <c r="K76">
        <v>0</v>
      </c>
      <c r="L76">
        <v>0</v>
      </c>
      <c r="M76">
        <v>0</v>
      </c>
    </row>
    <row r="77" spans="1:13" x14ac:dyDescent="0.25">
      <c r="A77" t="s">
        <v>1026</v>
      </c>
      <c r="B77" t="s">
        <v>549</v>
      </c>
      <c r="C77" t="s">
        <v>1287</v>
      </c>
      <c r="D77" t="s">
        <v>548</v>
      </c>
      <c r="E77" t="s">
        <v>1288</v>
      </c>
      <c r="F77">
        <v>30534</v>
      </c>
      <c r="G77">
        <v>0</v>
      </c>
      <c r="H77">
        <v>0</v>
      </c>
      <c r="I77">
        <v>0</v>
      </c>
      <c r="J77">
        <v>30534</v>
      </c>
      <c r="K77">
        <v>0</v>
      </c>
      <c r="L77">
        <v>0</v>
      </c>
      <c r="M77">
        <v>0</v>
      </c>
    </row>
    <row r="78" spans="1:13" x14ac:dyDescent="0.25">
      <c r="A78" t="s">
        <v>1026</v>
      </c>
      <c r="B78" t="s">
        <v>569</v>
      </c>
      <c r="C78" t="s">
        <v>1289</v>
      </c>
      <c r="D78" t="s">
        <v>568</v>
      </c>
      <c r="E78" t="s">
        <v>1290</v>
      </c>
      <c r="F78">
        <v>399142</v>
      </c>
      <c r="G78">
        <v>0</v>
      </c>
      <c r="H78">
        <v>0</v>
      </c>
      <c r="I78">
        <v>0</v>
      </c>
      <c r="J78">
        <v>114013</v>
      </c>
      <c r="K78">
        <v>285129</v>
      </c>
      <c r="L78">
        <v>288587</v>
      </c>
      <c r="M78">
        <v>297991</v>
      </c>
    </row>
    <row r="79" spans="1:13" x14ac:dyDescent="0.25">
      <c r="A79" t="s">
        <v>1026</v>
      </c>
      <c r="B79" t="s">
        <v>577</v>
      </c>
      <c r="C79" t="s">
        <v>1291</v>
      </c>
      <c r="D79" t="s">
        <v>576</v>
      </c>
      <c r="E79" t="s">
        <v>1292</v>
      </c>
      <c r="F79">
        <v>2089894</v>
      </c>
      <c r="G79">
        <v>0</v>
      </c>
      <c r="H79">
        <v>0</v>
      </c>
      <c r="I79">
        <v>273</v>
      </c>
      <c r="J79">
        <v>2100578</v>
      </c>
      <c r="K79">
        <v>0</v>
      </c>
      <c r="L79">
        <v>0</v>
      </c>
      <c r="M79">
        <v>0</v>
      </c>
    </row>
    <row r="80" spans="1:13" x14ac:dyDescent="0.25">
      <c r="A80" t="s">
        <v>1026</v>
      </c>
      <c r="B80" t="s">
        <v>577</v>
      </c>
      <c r="C80" t="s">
        <v>1293</v>
      </c>
      <c r="D80" t="s">
        <v>576</v>
      </c>
      <c r="E80" t="s">
        <v>1161</v>
      </c>
      <c r="F80">
        <v>740257</v>
      </c>
      <c r="G80">
        <v>0</v>
      </c>
      <c r="H80">
        <v>0</v>
      </c>
      <c r="I80">
        <v>-80257</v>
      </c>
      <c r="J80">
        <v>916673</v>
      </c>
      <c r="K80">
        <v>0</v>
      </c>
      <c r="L80">
        <v>281028</v>
      </c>
      <c r="M80">
        <v>290186</v>
      </c>
    </row>
    <row r="81" spans="1:13" x14ac:dyDescent="0.25">
      <c r="A81" t="s">
        <v>1026</v>
      </c>
      <c r="B81" t="s">
        <v>579</v>
      </c>
      <c r="C81" t="s">
        <v>1294</v>
      </c>
      <c r="D81" t="s">
        <v>578</v>
      </c>
      <c r="E81" t="s">
        <v>1295</v>
      </c>
      <c r="F81">
        <v>2273486</v>
      </c>
      <c r="G81">
        <v>0</v>
      </c>
      <c r="H81">
        <v>0</v>
      </c>
      <c r="I81">
        <v>-23540</v>
      </c>
      <c r="J81">
        <v>1411122</v>
      </c>
      <c r="K81">
        <v>838824</v>
      </c>
      <c r="L81">
        <v>0</v>
      </c>
      <c r="M81">
        <v>0</v>
      </c>
    </row>
    <row r="82" spans="1:13" x14ac:dyDescent="0.25">
      <c r="A82" t="s">
        <v>1026</v>
      </c>
      <c r="B82" t="s">
        <v>579</v>
      </c>
      <c r="C82" t="s">
        <v>1296</v>
      </c>
      <c r="D82" t="s">
        <v>578</v>
      </c>
      <c r="E82" t="s">
        <v>1297</v>
      </c>
      <c r="F82">
        <v>81790</v>
      </c>
      <c r="G82">
        <v>0</v>
      </c>
      <c r="H82">
        <v>0</v>
      </c>
      <c r="I82">
        <v>0</v>
      </c>
      <c r="J82">
        <v>0</v>
      </c>
      <c r="K82">
        <v>81790</v>
      </c>
      <c r="L82">
        <v>183306</v>
      </c>
      <c r="M82">
        <v>189279</v>
      </c>
    </row>
    <row r="83" spans="1:13" x14ac:dyDescent="0.25">
      <c r="A83" t="s">
        <v>1026</v>
      </c>
      <c r="B83" t="s">
        <v>585</v>
      </c>
      <c r="C83" t="s">
        <v>1298</v>
      </c>
      <c r="D83" t="s">
        <v>584</v>
      </c>
      <c r="E83" t="s">
        <v>1290</v>
      </c>
      <c r="F83">
        <v>413750</v>
      </c>
      <c r="G83">
        <v>0</v>
      </c>
      <c r="H83">
        <v>0</v>
      </c>
      <c r="I83">
        <v>-21496</v>
      </c>
      <c r="J83">
        <v>418232</v>
      </c>
      <c r="K83">
        <v>0</v>
      </c>
      <c r="L83">
        <v>392916</v>
      </c>
      <c r="M83">
        <v>405720</v>
      </c>
    </row>
    <row r="84" spans="1:13" x14ac:dyDescent="0.25">
      <c r="A84" t="s">
        <v>1037</v>
      </c>
      <c r="B84" t="s">
        <v>587</v>
      </c>
      <c r="C84" t="s">
        <v>1299</v>
      </c>
      <c r="D84" t="s">
        <v>586</v>
      </c>
      <c r="E84" t="s">
        <v>1300</v>
      </c>
      <c r="F84">
        <v>0</v>
      </c>
      <c r="G84">
        <v>0</v>
      </c>
      <c r="H84">
        <v>0</v>
      </c>
      <c r="I84">
        <v>0</v>
      </c>
      <c r="J84">
        <v>0</v>
      </c>
      <c r="K84">
        <v>0</v>
      </c>
      <c r="L84">
        <v>0</v>
      </c>
      <c r="M84">
        <v>0</v>
      </c>
    </row>
    <row r="85" spans="1:13" x14ac:dyDescent="0.25">
      <c r="A85" t="s">
        <v>1037</v>
      </c>
      <c r="B85" t="s">
        <v>587</v>
      </c>
      <c r="C85" t="s">
        <v>1301</v>
      </c>
      <c r="D85" t="s">
        <v>586</v>
      </c>
      <c r="E85" t="s">
        <v>1302</v>
      </c>
      <c r="F85">
        <v>0</v>
      </c>
      <c r="G85">
        <v>0</v>
      </c>
      <c r="H85">
        <v>0</v>
      </c>
      <c r="I85">
        <v>0</v>
      </c>
      <c r="J85">
        <v>0</v>
      </c>
      <c r="K85">
        <v>0</v>
      </c>
      <c r="L85">
        <v>0</v>
      </c>
      <c r="M85">
        <v>0</v>
      </c>
    </row>
    <row r="86" spans="1:13" x14ac:dyDescent="0.25">
      <c r="A86" t="s">
        <v>1037</v>
      </c>
      <c r="B86" t="s">
        <v>587</v>
      </c>
      <c r="C86" t="s">
        <v>1303</v>
      </c>
      <c r="D86" t="s">
        <v>586</v>
      </c>
      <c r="E86" t="s">
        <v>1234</v>
      </c>
      <c r="F86">
        <v>0</v>
      </c>
      <c r="G86">
        <v>0</v>
      </c>
      <c r="H86">
        <v>0</v>
      </c>
      <c r="I86">
        <v>0</v>
      </c>
      <c r="J86">
        <v>0</v>
      </c>
      <c r="K86">
        <v>0</v>
      </c>
      <c r="L86">
        <v>0</v>
      </c>
      <c r="M86">
        <v>0</v>
      </c>
    </row>
    <row r="87" spans="1:13" x14ac:dyDescent="0.25">
      <c r="A87" t="s">
        <v>1026</v>
      </c>
      <c r="B87" t="s">
        <v>589</v>
      </c>
      <c r="C87" t="s">
        <v>1304</v>
      </c>
      <c r="D87" t="s">
        <v>588</v>
      </c>
      <c r="E87" t="s">
        <v>1284</v>
      </c>
      <c r="F87">
        <v>1228676</v>
      </c>
      <c r="G87">
        <v>0</v>
      </c>
      <c r="H87">
        <v>0</v>
      </c>
      <c r="I87">
        <v>1775</v>
      </c>
      <c r="J87">
        <v>309464</v>
      </c>
      <c r="K87">
        <v>920987</v>
      </c>
      <c r="L87">
        <v>495892</v>
      </c>
      <c r="M87">
        <v>512051</v>
      </c>
    </row>
    <row r="88" spans="1:13" x14ac:dyDescent="0.25">
      <c r="A88" t="s">
        <v>1026</v>
      </c>
      <c r="B88" t="s">
        <v>589</v>
      </c>
      <c r="C88" t="s">
        <v>1305</v>
      </c>
      <c r="D88" t="s">
        <v>588</v>
      </c>
      <c r="E88" t="s">
        <v>1306</v>
      </c>
      <c r="F88">
        <v>0</v>
      </c>
      <c r="G88">
        <v>0</v>
      </c>
      <c r="H88">
        <v>0</v>
      </c>
      <c r="I88">
        <v>0</v>
      </c>
      <c r="J88">
        <v>0</v>
      </c>
      <c r="K88">
        <v>0</v>
      </c>
      <c r="L88">
        <v>0</v>
      </c>
      <c r="M88">
        <v>0</v>
      </c>
    </row>
    <row r="89" spans="1:13" x14ac:dyDescent="0.25">
      <c r="A89" t="s">
        <v>1026</v>
      </c>
      <c r="B89" t="s">
        <v>589</v>
      </c>
      <c r="C89" t="s">
        <v>1307</v>
      </c>
      <c r="D89" t="s">
        <v>588</v>
      </c>
      <c r="E89" t="s">
        <v>1308</v>
      </c>
      <c r="F89">
        <v>0</v>
      </c>
      <c r="G89">
        <v>0</v>
      </c>
      <c r="H89">
        <v>0</v>
      </c>
      <c r="I89">
        <v>0</v>
      </c>
      <c r="J89">
        <v>6885</v>
      </c>
      <c r="K89">
        <v>0</v>
      </c>
      <c r="L89">
        <v>0</v>
      </c>
      <c r="M89">
        <v>0</v>
      </c>
    </row>
    <row r="90" spans="1:13" x14ac:dyDescent="0.25">
      <c r="A90" t="s">
        <v>1026</v>
      </c>
      <c r="B90" t="s">
        <v>589</v>
      </c>
      <c r="C90" t="s">
        <v>1309</v>
      </c>
      <c r="D90" t="s">
        <v>588</v>
      </c>
      <c r="E90" t="s">
        <v>1310</v>
      </c>
      <c r="F90">
        <v>0</v>
      </c>
      <c r="G90">
        <v>0</v>
      </c>
      <c r="H90">
        <v>0</v>
      </c>
      <c r="I90">
        <v>0</v>
      </c>
      <c r="J90">
        <v>2854</v>
      </c>
      <c r="K90">
        <v>0</v>
      </c>
      <c r="L90">
        <v>0</v>
      </c>
      <c r="M90">
        <v>0</v>
      </c>
    </row>
    <row r="91" spans="1:13" x14ac:dyDescent="0.25">
      <c r="A91" t="s">
        <v>1026</v>
      </c>
      <c r="B91" t="s">
        <v>589</v>
      </c>
      <c r="C91" t="s">
        <v>1311</v>
      </c>
      <c r="D91" t="s">
        <v>588</v>
      </c>
      <c r="E91" t="s">
        <v>1312</v>
      </c>
      <c r="F91">
        <v>0</v>
      </c>
      <c r="G91">
        <v>0</v>
      </c>
      <c r="H91">
        <v>0</v>
      </c>
      <c r="I91">
        <v>0</v>
      </c>
      <c r="J91">
        <v>2229</v>
      </c>
      <c r="K91">
        <v>0</v>
      </c>
      <c r="L91">
        <v>0</v>
      </c>
      <c r="M91">
        <v>0</v>
      </c>
    </row>
    <row r="92" spans="1:13" x14ac:dyDescent="0.25">
      <c r="A92" t="s">
        <v>1026</v>
      </c>
      <c r="B92" t="s">
        <v>597</v>
      </c>
      <c r="C92" t="s">
        <v>1313</v>
      </c>
      <c r="D92" t="s">
        <v>1314</v>
      </c>
      <c r="E92" t="s">
        <v>1315</v>
      </c>
      <c r="F92">
        <v>109589</v>
      </c>
      <c r="G92">
        <v>0</v>
      </c>
      <c r="H92">
        <v>0</v>
      </c>
      <c r="I92">
        <v>0</v>
      </c>
      <c r="J92">
        <v>34014</v>
      </c>
      <c r="K92">
        <v>75575</v>
      </c>
      <c r="L92">
        <v>263398</v>
      </c>
      <c r="M92">
        <v>271981</v>
      </c>
    </row>
    <row r="93" spans="1:13" x14ac:dyDescent="0.25">
      <c r="A93" t="s">
        <v>1037</v>
      </c>
      <c r="B93" t="s">
        <v>607</v>
      </c>
      <c r="C93" t="s">
        <v>1316</v>
      </c>
      <c r="D93" t="s">
        <v>606</v>
      </c>
      <c r="E93" t="s">
        <v>606</v>
      </c>
      <c r="F93">
        <v>2639175</v>
      </c>
      <c r="G93">
        <v>0</v>
      </c>
      <c r="H93">
        <v>0</v>
      </c>
      <c r="I93">
        <v>1603</v>
      </c>
      <c r="J93">
        <v>3339900</v>
      </c>
      <c r="K93">
        <v>0</v>
      </c>
      <c r="L93">
        <v>0</v>
      </c>
      <c r="M93">
        <v>0</v>
      </c>
    </row>
    <row r="94" spans="1:13" x14ac:dyDescent="0.25">
      <c r="A94" t="s">
        <v>1026</v>
      </c>
      <c r="B94" t="s">
        <v>615</v>
      </c>
      <c r="C94" t="s">
        <v>1317</v>
      </c>
      <c r="D94" t="s">
        <v>1318</v>
      </c>
      <c r="E94" t="s">
        <v>1319</v>
      </c>
      <c r="F94">
        <v>115557</v>
      </c>
      <c r="G94">
        <v>0</v>
      </c>
      <c r="H94">
        <v>0</v>
      </c>
      <c r="I94">
        <v>11125</v>
      </c>
      <c r="J94">
        <v>0</v>
      </c>
      <c r="K94">
        <v>126682</v>
      </c>
      <c r="L94">
        <v>33824</v>
      </c>
      <c r="M94">
        <v>34926</v>
      </c>
    </row>
    <row r="95" spans="1:13" x14ac:dyDescent="0.25">
      <c r="A95" t="s">
        <v>1026</v>
      </c>
      <c r="B95" t="s">
        <v>623</v>
      </c>
      <c r="C95" t="s">
        <v>1320</v>
      </c>
      <c r="D95" t="s">
        <v>1321</v>
      </c>
      <c r="E95" t="s">
        <v>1322</v>
      </c>
      <c r="F95">
        <v>349457</v>
      </c>
      <c r="G95">
        <v>0</v>
      </c>
      <c r="H95">
        <v>0</v>
      </c>
      <c r="I95">
        <v>-738</v>
      </c>
      <c r="J95">
        <v>249749</v>
      </c>
      <c r="K95">
        <v>98970</v>
      </c>
      <c r="L95">
        <v>441649</v>
      </c>
      <c r="M95">
        <v>456041</v>
      </c>
    </row>
    <row r="96" spans="1:13" x14ac:dyDescent="0.25">
      <c r="A96" t="s">
        <v>1026</v>
      </c>
      <c r="B96" t="s">
        <v>631</v>
      </c>
      <c r="C96" t="s">
        <v>1323</v>
      </c>
      <c r="D96" t="s">
        <v>630</v>
      </c>
      <c r="E96" t="s">
        <v>1324</v>
      </c>
      <c r="F96">
        <v>1095629</v>
      </c>
      <c r="G96">
        <v>0</v>
      </c>
      <c r="H96">
        <v>0</v>
      </c>
      <c r="I96">
        <v>510</v>
      </c>
      <c r="J96">
        <v>889191</v>
      </c>
      <c r="K96">
        <v>206948</v>
      </c>
      <c r="L96">
        <v>173011</v>
      </c>
      <c r="M96">
        <v>178649</v>
      </c>
    </row>
    <row r="97" spans="1:13" x14ac:dyDescent="0.25">
      <c r="A97" t="s">
        <v>1026</v>
      </c>
      <c r="B97" t="s">
        <v>631</v>
      </c>
      <c r="C97" t="s">
        <v>1325</v>
      </c>
      <c r="D97" t="s">
        <v>630</v>
      </c>
      <c r="E97" t="s">
        <v>1326</v>
      </c>
      <c r="F97">
        <v>0</v>
      </c>
      <c r="G97">
        <v>0</v>
      </c>
      <c r="H97">
        <v>0</v>
      </c>
      <c r="I97">
        <v>0</v>
      </c>
      <c r="J97">
        <v>0</v>
      </c>
      <c r="K97">
        <v>0</v>
      </c>
      <c r="L97">
        <v>0</v>
      </c>
      <c r="M97">
        <v>0</v>
      </c>
    </row>
    <row r="98" spans="1:13" x14ac:dyDescent="0.25">
      <c r="A98" t="s">
        <v>1026</v>
      </c>
      <c r="B98" t="s">
        <v>637</v>
      </c>
      <c r="C98" t="s">
        <v>1327</v>
      </c>
      <c r="D98" t="s">
        <v>636</v>
      </c>
      <c r="E98" t="s">
        <v>1328</v>
      </c>
      <c r="F98">
        <v>1402885</v>
      </c>
      <c r="G98">
        <v>0</v>
      </c>
      <c r="H98">
        <v>0</v>
      </c>
      <c r="I98">
        <v>10497</v>
      </c>
      <c r="J98">
        <v>775240</v>
      </c>
      <c r="K98">
        <v>638142</v>
      </c>
      <c r="L98">
        <v>332917</v>
      </c>
      <c r="M98">
        <v>343766</v>
      </c>
    </row>
    <row r="99" spans="1:13" x14ac:dyDescent="0.25">
      <c r="A99" t="s">
        <v>1026</v>
      </c>
      <c r="B99" t="s">
        <v>641</v>
      </c>
      <c r="C99" t="s">
        <v>1329</v>
      </c>
      <c r="D99" t="s">
        <v>640</v>
      </c>
      <c r="E99" t="s">
        <v>1330</v>
      </c>
      <c r="F99">
        <v>317547</v>
      </c>
      <c r="G99">
        <v>0</v>
      </c>
      <c r="H99">
        <v>0</v>
      </c>
      <c r="I99">
        <v>0</v>
      </c>
      <c r="J99">
        <v>0</v>
      </c>
      <c r="K99">
        <v>317547</v>
      </c>
      <c r="L99">
        <v>0</v>
      </c>
      <c r="M99">
        <v>0</v>
      </c>
    </row>
    <row r="100" spans="1:13" x14ac:dyDescent="0.25">
      <c r="A100" t="s">
        <v>1026</v>
      </c>
      <c r="B100" t="s">
        <v>641</v>
      </c>
      <c r="C100" t="s">
        <v>1331</v>
      </c>
      <c r="D100" t="s">
        <v>640</v>
      </c>
      <c r="E100" t="s">
        <v>1332</v>
      </c>
      <c r="F100">
        <v>467038</v>
      </c>
      <c r="G100">
        <v>0</v>
      </c>
      <c r="H100">
        <v>0</v>
      </c>
      <c r="I100">
        <v>0</v>
      </c>
      <c r="J100">
        <v>202888</v>
      </c>
      <c r="K100">
        <v>264150</v>
      </c>
      <c r="L100">
        <v>229553</v>
      </c>
      <c r="M100">
        <v>237033</v>
      </c>
    </row>
    <row r="101" spans="1:13" x14ac:dyDescent="0.25">
      <c r="A101" t="s">
        <v>1026</v>
      </c>
      <c r="B101" t="s">
        <v>641</v>
      </c>
      <c r="C101" t="s">
        <v>1333</v>
      </c>
      <c r="D101" t="s">
        <v>640</v>
      </c>
      <c r="E101" t="s">
        <v>1334</v>
      </c>
      <c r="F101">
        <v>0</v>
      </c>
      <c r="G101">
        <v>0</v>
      </c>
      <c r="H101">
        <v>0</v>
      </c>
      <c r="I101">
        <v>0</v>
      </c>
      <c r="J101">
        <v>0</v>
      </c>
      <c r="K101">
        <v>0</v>
      </c>
      <c r="L101">
        <v>0</v>
      </c>
      <c r="M101">
        <v>0</v>
      </c>
    </row>
    <row r="102" spans="1:13" x14ac:dyDescent="0.25">
      <c r="A102" t="s">
        <v>1037</v>
      </c>
      <c r="B102" t="s">
        <v>653</v>
      </c>
      <c r="C102" t="s">
        <v>1335</v>
      </c>
      <c r="D102" t="s">
        <v>652</v>
      </c>
      <c r="E102" t="s">
        <v>1336</v>
      </c>
      <c r="F102">
        <v>11357</v>
      </c>
      <c r="G102">
        <v>0</v>
      </c>
      <c r="H102">
        <v>0</v>
      </c>
      <c r="I102">
        <v>0</v>
      </c>
      <c r="J102">
        <v>0</v>
      </c>
      <c r="K102">
        <v>11357</v>
      </c>
      <c r="L102">
        <v>59069</v>
      </c>
      <c r="M102">
        <v>60994</v>
      </c>
    </row>
    <row r="103" spans="1:13" x14ac:dyDescent="0.25">
      <c r="A103" t="s">
        <v>1026</v>
      </c>
      <c r="B103" t="s">
        <v>655</v>
      </c>
      <c r="C103" t="s">
        <v>1337</v>
      </c>
      <c r="D103" t="s">
        <v>1338</v>
      </c>
      <c r="E103" t="s">
        <v>1270</v>
      </c>
      <c r="F103">
        <v>210331</v>
      </c>
      <c r="G103">
        <v>0</v>
      </c>
      <c r="H103">
        <v>0</v>
      </c>
      <c r="I103">
        <v>46</v>
      </c>
      <c r="J103">
        <v>0</v>
      </c>
      <c r="K103">
        <v>210377</v>
      </c>
      <c r="L103">
        <v>0</v>
      </c>
      <c r="M103">
        <v>0</v>
      </c>
    </row>
    <row r="104" spans="1:13" x14ac:dyDescent="0.25">
      <c r="A104" t="s">
        <v>1026</v>
      </c>
      <c r="B104" t="s">
        <v>655</v>
      </c>
      <c r="C104" t="s">
        <v>1339</v>
      </c>
      <c r="D104" t="s">
        <v>1338</v>
      </c>
      <c r="E104" t="s">
        <v>1272</v>
      </c>
      <c r="F104">
        <v>1884698</v>
      </c>
      <c r="G104">
        <v>0</v>
      </c>
      <c r="H104">
        <v>0</v>
      </c>
      <c r="I104">
        <v>0</v>
      </c>
      <c r="J104">
        <v>171989</v>
      </c>
      <c r="K104">
        <v>1712709</v>
      </c>
      <c r="L104">
        <v>326735</v>
      </c>
      <c r="M104">
        <v>337382</v>
      </c>
    </row>
    <row r="105" spans="1:13" x14ac:dyDescent="0.25">
      <c r="A105" t="s">
        <v>1026</v>
      </c>
      <c r="B105" t="s">
        <v>655</v>
      </c>
      <c r="C105" t="s">
        <v>1340</v>
      </c>
      <c r="D105" t="s">
        <v>1338</v>
      </c>
      <c r="E105" t="s">
        <v>1341</v>
      </c>
      <c r="F105">
        <v>27972</v>
      </c>
      <c r="G105">
        <v>0</v>
      </c>
      <c r="H105">
        <v>0</v>
      </c>
      <c r="I105">
        <v>0</v>
      </c>
      <c r="J105">
        <v>0</v>
      </c>
      <c r="K105">
        <v>27972</v>
      </c>
      <c r="L105">
        <v>0</v>
      </c>
      <c r="M105">
        <v>0</v>
      </c>
    </row>
    <row r="106" spans="1:13" x14ac:dyDescent="0.25">
      <c r="A106" t="s">
        <v>1026</v>
      </c>
      <c r="B106" t="s">
        <v>655</v>
      </c>
      <c r="C106" t="s">
        <v>1342</v>
      </c>
      <c r="D106" t="s">
        <v>1338</v>
      </c>
      <c r="E106" t="s">
        <v>1343</v>
      </c>
      <c r="F106">
        <v>207900</v>
      </c>
      <c r="G106">
        <v>0</v>
      </c>
      <c r="H106">
        <v>0</v>
      </c>
      <c r="I106">
        <v>0</v>
      </c>
      <c r="J106">
        <v>0</v>
      </c>
      <c r="K106">
        <v>207900</v>
      </c>
      <c r="L106">
        <v>0</v>
      </c>
      <c r="M106">
        <v>0</v>
      </c>
    </row>
    <row r="107" spans="1:13" x14ac:dyDescent="0.25">
      <c r="A107" t="s">
        <v>1026</v>
      </c>
      <c r="B107" t="s">
        <v>655</v>
      </c>
      <c r="C107" t="s">
        <v>1344</v>
      </c>
      <c r="D107" t="s">
        <v>1338</v>
      </c>
      <c r="E107" t="s">
        <v>1345</v>
      </c>
      <c r="F107">
        <v>13993</v>
      </c>
      <c r="G107">
        <v>0</v>
      </c>
      <c r="H107">
        <v>0</v>
      </c>
      <c r="I107">
        <v>0</v>
      </c>
      <c r="J107">
        <v>0</v>
      </c>
      <c r="K107">
        <v>13993</v>
      </c>
      <c r="L107">
        <v>0</v>
      </c>
      <c r="M107">
        <v>0</v>
      </c>
    </row>
    <row r="108" spans="1:13" x14ac:dyDescent="0.25">
      <c r="A108" t="s">
        <v>1026</v>
      </c>
      <c r="B108" t="s">
        <v>655</v>
      </c>
      <c r="C108" t="s">
        <v>1346</v>
      </c>
      <c r="D108" t="s">
        <v>1338</v>
      </c>
      <c r="E108" t="s">
        <v>1347</v>
      </c>
      <c r="F108">
        <v>0</v>
      </c>
      <c r="G108">
        <v>0</v>
      </c>
      <c r="H108">
        <v>0</v>
      </c>
      <c r="I108">
        <v>0</v>
      </c>
      <c r="J108">
        <v>17880</v>
      </c>
      <c r="K108">
        <v>0</v>
      </c>
      <c r="L108">
        <v>0</v>
      </c>
      <c r="M108">
        <v>0</v>
      </c>
    </row>
    <row r="109" spans="1:13" x14ac:dyDescent="0.25">
      <c r="A109" t="s">
        <v>1026</v>
      </c>
      <c r="B109" t="s">
        <v>655</v>
      </c>
      <c r="C109" t="s">
        <v>1348</v>
      </c>
      <c r="D109" t="s">
        <v>1338</v>
      </c>
      <c r="E109" t="s">
        <v>1349</v>
      </c>
      <c r="F109">
        <v>0</v>
      </c>
      <c r="G109">
        <v>0</v>
      </c>
      <c r="H109">
        <v>0</v>
      </c>
      <c r="I109">
        <v>0</v>
      </c>
      <c r="J109">
        <v>0</v>
      </c>
      <c r="K109">
        <v>0</v>
      </c>
      <c r="L109">
        <v>0</v>
      </c>
      <c r="M109">
        <v>0</v>
      </c>
    </row>
    <row r="110" spans="1:13" x14ac:dyDescent="0.25">
      <c r="A110" t="s">
        <v>1026</v>
      </c>
      <c r="B110" t="s">
        <v>655</v>
      </c>
      <c r="C110" t="s">
        <v>1350</v>
      </c>
      <c r="D110" t="s">
        <v>1338</v>
      </c>
      <c r="E110" t="s">
        <v>1351</v>
      </c>
      <c r="F110">
        <v>9280</v>
      </c>
      <c r="G110">
        <v>0</v>
      </c>
      <c r="H110">
        <v>0</v>
      </c>
      <c r="I110">
        <v>0</v>
      </c>
      <c r="J110">
        <v>3507</v>
      </c>
      <c r="K110">
        <v>5773</v>
      </c>
      <c r="L110">
        <v>0</v>
      </c>
      <c r="M110">
        <v>0</v>
      </c>
    </row>
    <row r="111" spans="1:13" x14ac:dyDescent="0.25">
      <c r="A111" t="s">
        <v>1026</v>
      </c>
      <c r="B111" t="s">
        <v>655</v>
      </c>
      <c r="C111" t="s">
        <v>1352</v>
      </c>
      <c r="D111" t="s">
        <v>1338</v>
      </c>
      <c r="E111" t="s">
        <v>1353</v>
      </c>
      <c r="F111">
        <v>66653</v>
      </c>
      <c r="G111">
        <v>0</v>
      </c>
      <c r="H111">
        <v>0</v>
      </c>
      <c r="I111">
        <v>0</v>
      </c>
      <c r="J111">
        <v>32887</v>
      </c>
      <c r="K111">
        <v>33766</v>
      </c>
      <c r="L111">
        <v>0</v>
      </c>
      <c r="M111">
        <v>0</v>
      </c>
    </row>
    <row r="112" spans="1:13" x14ac:dyDescent="0.25">
      <c r="A112" t="s">
        <v>1026</v>
      </c>
      <c r="B112" t="s">
        <v>655</v>
      </c>
      <c r="C112" t="s">
        <v>1354</v>
      </c>
      <c r="D112" t="s">
        <v>1338</v>
      </c>
      <c r="E112" t="s">
        <v>1355</v>
      </c>
      <c r="F112">
        <v>30418</v>
      </c>
      <c r="G112">
        <v>0</v>
      </c>
      <c r="H112">
        <v>0</v>
      </c>
      <c r="I112">
        <v>0</v>
      </c>
      <c r="J112">
        <v>6156</v>
      </c>
      <c r="K112">
        <v>24262</v>
      </c>
      <c r="L112">
        <v>0</v>
      </c>
      <c r="M112">
        <v>0</v>
      </c>
    </row>
    <row r="113" spans="1:13" x14ac:dyDescent="0.25">
      <c r="A113" t="s">
        <v>1026</v>
      </c>
      <c r="B113" t="s">
        <v>655</v>
      </c>
      <c r="C113" t="s">
        <v>1356</v>
      </c>
      <c r="D113" t="s">
        <v>1338</v>
      </c>
      <c r="E113" t="s">
        <v>1357</v>
      </c>
      <c r="F113">
        <v>0</v>
      </c>
      <c r="G113">
        <v>0</v>
      </c>
      <c r="H113">
        <v>0</v>
      </c>
      <c r="I113">
        <v>0</v>
      </c>
      <c r="J113">
        <v>7856</v>
      </c>
      <c r="K113">
        <v>0</v>
      </c>
      <c r="L113">
        <v>0</v>
      </c>
      <c r="M113">
        <v>0</v>
      </c>
    </row>
    <row r="114" spans="1:13" x14ac:dyDescent="0.25">
      <c r="A114" t="s">
        <v>1026</v>
      </c>
      <c r="B114" t="s">
        <v>655</v>
      </c>
      <c r="C114" t="s">
        <v>1358</v>
      </c>
      <c r="D114" t="s">
        <v>1338</v>
      </c>
      <c r="E114" t="s">
        <v>1359</v>
      </c>
      <c r="F114">
        <v>0</v>
      </c>
      <c r="G114">
        <v>0</v>
      </c>
      <c r="H114">
        <v>0</v>
      </c>
      <c r="I114">
        <v>0</v>
      </c>
      <c r="J114">
        <v>3633</v>
      </c>
      <c r="K114">
        <v>0</v>
      </c>
      <c r="L114">
        <v>0</v>
      </c>
      <c r="M114">
        <v>0</v>
      </c>
    </row>
    <row r="115" spans="1:13" x14ac:dyDescent="0.25">
      <c r="A115" t="s">
        <v>1026</v>
      </c>
      <c r="B115" t="s">
        <v>655</v>
      </c>
      <c r="C115" t="s">
        <v>1360</v>
      </c>
      <c r="D115" t="s">
        <v>1338</v>
      </c>
      <c r="E115" t="s">
        <v>1361</v>
      </c>
      <c r="F115">
        <v>269640</v>
      </c>
      <c r="G115">
        <v>0</v>
      </c>
      <c r="H115">
        <v>0</v>
      </c>
      <c r="I115">
        <v>0</v>
      </c>
      <c r="J115">
        <v>19778</v>
      </c>
      <c r="K115">
        <v>249862</v>
      </c>
      <c r="L115">
        <v>0</v>
      </c>
      <c r="M115">
        <v>0</v>
      </c>
    </row>
    <row r="116" spans="1:13" x14ac:dyDescent="0.25">
      <c r="A116" t="s">
        <v>1026</v>
      </c>
      <c r="B116" t="s">
        <v>655</v>
      </c>
      <c r="C116" t="s">
        <v>1362</v>
      </c>
      <c r="D116" t="s">
        <v>1338</v>
      </c>
      <c r="E116" t="s">
        <v>1363</v>
      </c>
      <c r="F116">
        <v>0</v>
      </c>
      <c r="G116">
        <v>0</v>
      </c>
      <c r="H116">
        <v>0</v>
      </c>
      <c r="I116">
        <v>0</v>
      </c>
      <c r="J116">
        <v>0</v>
      </c>
      <c r="K116">
        <v>0</v>
      </c>
      <c r="L116">
        <v>0</v>
      </c>
      <c r="M116">
        <v>0</v>
      </c>
    </row>
    <row r="117" spans="1:13" x14ac:dyDescent="0.25">
      <c r="A117" t="s">
        <v>1026</v>
      </c>
      <c r="B117" t="s">
        <v>655</v>
      </c>
      <c r="C117" t="s">
        <v>1364</v>
      </c>
      <c r="D117" t="s">
        <v>1338</v>
      </c>
      <c r="E117" t="s">
        <v>1365</v>
      </c>
      <c r="F117">
        <v>0</v>
      </c>
      <c r="G117">
        <v>0</v>
      </c>
      <c r="H117">
        <v>0</v>
      </c>
      <c r="I117">
        <v>0</v>
      </c>
      <c r="J117">
        <v>4984</v>
      </c>
      <c r="K117">
        <v>0</v>
      </c>
      <c r="L117">
        <v>0</v>
      </c>
      <c r="M117">
        <v>0</v>
      </c>
    </row>
    <row r="118" spans="1:13" x14ac:dyDescent="0.25">
      <c r="A118" t="s">
        <v>1026</v>
      </c>
      <c r="B118" t="s">
        <v>655</v>
      </c>
      <c r="C118" t="s">
        <v>1366</v>
      </c>
      <c r="D118" t="s">
        <v>1338</v>
      </c>
      <c r="E118" t="s">
        <v>1367</v>
      </c>
      <c r="F118">
        <v>20160</v>
      </c>
      <c r="G118">
        <v>0</v>
      </c>
      <c r="H118">
        <v>0</v>
      </c>
      <c r="I118">
        <v>0</v>
      </c>
      <c r="J118">
        <v>8111</v>
      </c>
      <c r="K118">
        <v>12049</v>
      </c>
      <c r="L118">
        <v>0</v>
      </c>
      <c r="M118">
        <v>0</v>
      </c>
    </row>
    <row r="119" spans="1:13" x14ac:dyDescent="0.25">
      <c r="A119" t="s">
        <v>1026</v>
      </c>
      <c r="B119" t="s">
        <v>655</v>
      </c>
      <c r="C119" t="s">
        <v>1368</v>
      </c>
      <c r="D119" t="s">
        <v>1338</v>
      </c>
      <c r="E119" t="s">
        <v>1369</v>
      </c>
      <c r="F119">
        <v>0</v>
      </c>
      <c r="G119">
        <v>0</v>
      </c>
      <c r="H119">
        <v>0</v>
      </c>
      <c r="I119">
        <v>0</v>
      </c>
      <c r="J119">
        <v>0</v>
      </c>
      <c r="K119">
        <v>0</v>
      </c>
      <c r="L119">
        <v>0</v>
      </c>
      <c r="M119">
        <v>0</v>
      </c>
    </row>
    <row r="120" spans="1:13" x14ac:dyDescent="0.25">
      <c r="A120" t="s">
        <v>1026</v>
      </c>
      <c r="B120" t="s">
        <v>655</v>
      </c>
      <c r="C120" t="s">
        <v>1370</v>
      </c>
      <c r="D120" t="s">
        <v>1338</v>
      </c>
      <c r="E120" t="s">
        <v>1371</v>
      </c>
      <c r="F120">
        <v>0</v>
      </c>
      <c r="G120">
        <v>0</v>
      </c>
      <c r="H120">
        <v>0</v>
      </c>
      <c r="I120">
        <v>0</v>
      </c>
      <c r="J120">
        <v>0</v>
      </c>
      <c r="K120">
        <v>0</v>
      </c>
      <c r="L120">
        <v>0</v>
      </c>
      <c r="M120">
        <v>0</v>
      </c>
    </row>
    <row r="121" spans="1:13" x14ac:dyDescent="0.25">
      <c r="A121" t="s">
        <v>1026</v>
      </c>
      <c r="B121" t="s">
        <v>655</v>
      </c>
      <c r="C121" t="s">
        <v>1372</v>
      </c>
      <c r="D121" t="s">
        <v>1338</v>
      </c>
      <c r="E121" t="s">
        <v>1373</v>
      </c>
      <c r="F121">
        <v>77616</v>
      </c>
      <c r="G121">
        <v>0</v>
      </c>
      <c r="H121">
        <v>0</v>
      </c>
      <c r="I121">
        <v>0</v>
      </c>
      <c r="J121">
        <v>22133</v>
      </c>
      <c r="K121">
        <v>55483</v>
      </c>
      <c r="L121">
        <v>0</v>
      </c>
      <c r="M121">
        <v>0</v>
      </c>
    </row>
    <row r="122" spans="1:13" x14ac:dyDescent="0.25">
      <c r="A122" t="s">
        <v>1026</v>
      </c>
      <c r="B122" t="s">
        <v>655</v>
      </c>
      <c r="C122" t="s">
        <v>1374</v>
      </c>
      <c r="D122" t="s">
        <v>1338</v>
      </c>
      <c r="E122" t="s">
        <v>1375</v>
      </c>
      <c r="F122">
        <v>149578</v>
      </c>
      <c r="G122">
        <v>0</v>
      </c>
      <c r="H122">
        <v>0</v>
      </c>
      <c r="I122">
        <v>0</v>
      </c>
      <c r="J122">
        <v>3437</v>
      </c>
      <c r="K122">
        <v>146141</v>
      </c>
      <c r="L122">
        <v>0</v>
      </c>
      <c r="M122">
        <v>0</v>
      </c>
    </row>
    <row r="123" spans="1:13" x14ac:dyDescent="0.25">
      <c r="A123" t="s">
        <v>1026</v>
      </c>
      <c r="B123" t="s">
        <v>655</v>
      </c>
      <c r="C123" t="s">
        <v>1376</v>
      </c>
      <c r="D123" t="s">
        <v>1338</v>
      </c>
      <c r="E123" t="s">
        <v>1377</v>
      </c>
      <c r="F123">
        <v>0</v>
      </c>
      <c r="G123">
        <v>0</v>
      </c>
      <c r="H123">
        <v>0</v>
      </c>
      <c r="I123">
        <v>0</v>
      </c>
      <c r="J123">
        <v>50070</v>
      </c>
      <c r="K123">
        <v>0</v>
      </c>
      <c r="L123">
        <v>0</v>
      </c>
      <c r="M123">
        <v>0</v>
      </c>
    </row>
    <row r="124" spans="1:13" x14ac:dyDescent="0.25">
      <c r="A124" t="s">
        <v>1026</v>
      </c>
      <c r="B124" t="s">
        <v>655</v>
      </c>
      <c r="C124" t="s">
        <v>1378</v>
      </c>
      <c r="D124" t="s">
        <v>1338</v>
      </c>
      <c r="E124" t="s">
        <v>1379</v>
      </c>
      <c r="F124">
        <v>61224</v>
      </c>
      <c r="G124">
        <v>0</v>
      </c>
      <c r="H124">
        <v>0</v>
      </c>
      <c r="I124">
        <v>0</v>
      </c>
      <c r="J124">
        <v>0</v>
      </c>
      <c r="K124">
        <v>61224</v>
      </c>
      <c r="L124">
        <v>0</v>
      </c>
      <c r="M124">
        <v>0</v>
      </c>
    </row>
    <row r="125" spans="1:13" x14ac:dyDescent="0.25">
      <c r="A125" t="s">
        <v>1026</v>
      </c>
      <c r="B125" t="s">
        <v>659</v>
      </c>
      <c r="C125" t="s">
        <v>1380</v>
      </c>
      <c r="D125" t="s">
        <v>658</v>
      </c>
      <c r="E125" t="s">
        <v>1381</v>
      </c>
      <c r="F125">
        <v>0</v>
      </c>
      <c r="G125">
        <v>0</v>
      </c>
      <c r="H125">
        <v>0</v>
      </c>
      <c r="I125">
        <v>0</v>
      </c>
      <c r="J125">
        <v>0</v>
      </c>
      <c r="K125">
        <v>0</v>
      </c>
      <c r="L125">
        <v>0</v>
      </c>
      <c r="M125">
        <v>0</v>
      </c>
    </row>
    <row r="126" spans="1:13" x14ac:dyDescent="0.25">
      <c r="A126" t="s">
        <v>1026</v>
      </c>
      <c r="B126" t="s">
        <v>659</v>
      </c>
      <c r="C126" t="s">
        <v>1382</v>
      </c>
      <c r="D126" t="s">
        <v>658</v>
      </c>
      <c r="E126" t="s">
        <v>1383</v>
      </c>
      <c r="F126">
        <v>240652</v>
      </c>
      <c r="G126">
        <v>0</v>
      </c>
      <c r="H126">
        <v>0</v>
      </c>
      <c r="I126">
        <v>0</v>
      </c>
      <c r="J126">
        <v>0</v>
      </c>
      <c r="K126">
        <v>240652</v>
      </c>
      <c r="L126">
        <v>158132</v>
      </c>
      <c r="M126">
        <v>163285</v>
      </c>
    </row>
    <row r="127" spans="1:13" x14ac:dyDescent="0.25">
      <c r="A127" t="s">
        <v>1026</v>
      </c>
      <c r="B127" t="s">
        <v>659</v>
      </c>
      <c r="C127" t="s">
        <v>1384</v>
      </c>
      <c r="D127" t="s">
        <v>658</v>
      </c>
      <c r="E127" t="s">
        <v>1385</v>
      </c>
      <c r="F127">
        <v>0</v>
      </c>
      <c r="G127">
        <v>0</v>
      </c>
      <c r="H127">
        <v>0</v>
      </c>
      <c r="I127">
        <v>0</v>
      </c>
      <c r="J127">
        <v>0</v>
      </c>
      <c r="K127">
        <v>0</v>
      </c>
      <c r="L127">
        <v>0</v>
      </c>
      <c r="M127">
        <v>0</v>
      </c>
    </row>
    <row r="128" spans="1:13" x14ac:dyDescent="0.25">
      <c r="A128" t="s">
        <v>1026</v>
      </c>
      <c r="B128" t="s">
        <v>663</v>
      </c>
      <c r="C128" t="s">
        <v>1386</v>
      </c>
      <c r="D128" t="s">
        <v>662</v>
      </c>
      <c r="E128" t="s">
        <v>1387</v>
      </c>
      <c r="F128">
        <v>1780657</v>
      </c>
      <c r="G128">
        <v>0</v>
      </c>
      <c r="H128">
        <v>0</v>
      </c>
      <c r="I128">
        <v>-52455</v>
      </c>
      <c r="J128">
        <v>1691690</v>
      </c>
      <c r="K128">
        <v>36512</v>
      </c>
      <c r="L128">
        <v>0</v>
      </c>
      <c r="M128">
        <v>0</v>
      </c>
    </row>
    <row r="129" spans="1:13" x14ac:dyDescent="0.25">
      <c r="A129" t="s">
        <v>1026</v>
      </c>
      <c r="B129" t="s">
        <v>667</v>
      </c>
      <c r="C129" t="s">
        <v>1388</v>
      </c>
      <c r="D129" t="s">
        <v>666</v>
      </c>
      <c r="E129" t="s">
        <v>1389</v>
      </c>
      <c r="F129">
        <v>2426220</v>
      </c>
      <c r="G129">
        <v>0</v>
      </c>
      <c r="H129">
        <v>0</v>
      </c>
      <c r="I129">
        <v>-28345</v>
      </c>
      <c r="J129">
        <v>1034686</v>
      </c>
      <c r="K129">
        <v>1363189</v>
      </c>
      <c r="L129">
        <v>441888</v>
      </c>
      <c r="M129">
        <v>456288</v>
      </c>
    </row>
    <row r="130" spans="1:13" x14ac:dyDescent="0.25">
      <c r="A130" t="s">
        <v>1026</v>
      </c>
      <c r="B130" t="s">
        <v>669</v>
      </c>
      <c r="C130" t="s">
        <v>1390</v>
      </c>
      <c r="D130" t="s">
        <v>1391</v>
      </c>
      <c r="E130" t="s">
        <v>1392</v>
      </c>
      <c r="F130">
        <v>2042445</v>
      </c>
      <c r="G130">
        <v>0</v>
      </c>
      <c r="H130">
        <v>0</v>
      </c>
      <c r="I130">
        <v>67138</v>
      </c>
      <c r="J130">
        <v>2459293</v>
      </c>
      <c r="K130">
        <v>0</v>
      </c>
      <c r="L130">
        <v>14530</v>
      </c>
      <c r="M130">
        <v>15003</v>
      </c>
    </row>
    <row r="131" spans="1:13" x14ac:dyDescent="0.25">
      <c r="A131" t="s">
        <v>1037</v>
      </c>
      <c r="B131" t="s">
        <v>671</v>
      </c>
      <c r="C131" t="s">
        <v>1393</v>
      </c>
      <c r="D131" t="s">
        <v>670</v>
      </c>
      <c r="E131" t="s">
        <v>1394</v>
      </c>
      <c r="F131">
        <v>291851</v>
      </c>
      <c r="G131">
        <v>0</v>
      </c>
      <c r="H131">
        <v>0</v>
      </c>
      <c r="I131">
        <v>-931</v>
      </c>
      <c r="J131">
        <v>263262</v>
      </c>
      <c r="K131">
        <v>27658</v>
      </c>
      <c r="L131">
        <v>55000</v>
      </c>
      <c r="M131">
        <v>56792</v>
      </c>
    </row>
    <row r="132" spans="1:13" x14ac:dyDescent="0.25">
      <c r="A132" t="s">
        <v>1037</v>
      </c>
      <c r="B132" t="s">
        <v>671</v>
      </c>
      <c r="C132" t="s">
        <v>1395</v>
      </c>
      <c r="D132" t="s">
        <v>670</v>
      </c>
      <c r="E132" t="s">
        <v>1396</v>
      </c>
      <c r="F132">
        <v>0</v>
      </c>
      <c r="G132">
        <v>0</v>
      </c>
      <c r="H132">
        <v>0</v>
      </c>
      <c r="I132">
        <v>0</v>
      </c>
      <c r="J132">
        <v>0</v>
      </c>
      <c r="K132">
        <v>0</v>
      </c>
      <c r="L132">
        <v>0</v>
      </c>
      <c r="M132">
        <v>0</v>
      </c>
    </row>
    <row r="133" spans="1:13" x14ac:dyDescent="0.25">
      <c r="A133" t="s">
        <v>1037</v>
      </c>
      <c r="B133" t="s">
        <v>671</v>
      </c>
      <c r="C133" t="s">
        <v>1397</v>
      </c>
      <c r="D133" t="s">
        <v>670</v>
      </c>
      <c r="E133" t="s">
        <v>1398</v>
      </c>
      <c r="F133">
        <v>3937</v>
      </c>
      <c r="G133">
        <v>0</v>
      </c>
      <c r="H133">
        <v>0</v>
      </c>
      <c r="I133">
        <v>0</v>
      </c>
      <c r="J133">
        <v>0</v>
      </c>
      <c r="K133">
        <v>3937</v>
      </c>
      <c r="L133">
        <v>69048</v>
      </c>
      <c r="M133">
        <v>71298</v>
      </c>
    </row>
    <row r="134" spans="1:13" x14ac:dyDescent="0.25">
      <c r="A134" t="s">
        <v>1037</v>
      </c>
      <c r="B134" t="s">
        <v>671</v>
      </c>
      <c r="C134" t="s">
        <v>1399</v>
      </c>
      <c r="D134" t="s">
        <v>670</v>
      </c>
      <c r="E134" t="s">
        <v>1400</v>
      </c>
      <c r="F134">
        <v>347125</v>
      </c>
      <c r="G134">
        <v>0</v>
      </c>
      <c r="H134">
        <v>0</v>
      </c>
      <c r="I134">
        <v>-6080</v>
      </c>
      <c r="J134">
        <v>178783</v>
      </c>
      <c r="K134">
        <v>162262</v>
      </c>
      <c r="L134">
        <v>0</v>
      </c>
      <c r="M134">
        <v>0</v>
      </c>
    </row>
    <row r="135" spans="1:13" x14ac:dyDescent="0.25">
      <c r="A135" t="s">
        <v>1037</v>
      </c>
      <c r="B135" t="s">
        <v>671</v>
      </c>
      <c r="C135" t="s">
        <v>1401</v>
      </c>
      <c r="D135" t="s">
        <v>670</v>
      </c>
      <c r="E135" t="s">
        <v>1402</v>
      </c>
      <c r="F135">
        <v>119448</v>
      </c>
      <c r="G135">
        <v>0</v>
      </c>
      <c r="H135">
        <v>0</v>
      </c>
      <c r="I135">
        <v>0</v>
      </c>
      <c r="J135">
        <v>1360</v>
      </c>
      <c r="K135">
        <v>118088</v>
      </c>
      <c r="L135">
        <v>0</v>
      </c>
      <c r="M135">
        <v>0</v>
      </c>
    </row>
    <row r="136" spans="1:13" x14ac:dyDescent="0.25">
      <c r="A136" t="s">
        <v>1037</v>
      </c>
      <c r="B136" t="s">
        <v>671</v>
      </c>
      <c r="C136" t="s">
        <v>1403</v>
      </c>
      <c r="D136" t="s">
        <v>670</v>
      </c>
      <c r="E136" t="s">
        <v>1404</v>
      </c>
      <c r="F136">
        <v>81216</v>
      </c>
      <c r="G136">
        <v>0</v>
      </c>
      <c r="H136">
        <v>0</v>
      </c>
      <c r="I136">
        <v>-2700</v>
      </c>
      <c r="J136">
        <v>65224</v>
      </c>
      <c r="K136">
        <v>13292</v>
      </c>
      <c r="L136">
        <v>55000</v>
      </c>
      <c r="M136">
        <v>56792</v>
      </c>
    </row>
    <row r="137" spans="1:13" x14ac:dyDescent="0.25">
      <c r="A137" t="s">
        <v>1037</v>
      </c>
      <c r="B137" t="s">
        <v>671</v>
      </c>
      <c r="C137" t="s">
        <v>1405</v>
      </c>
      <c r="D137" t="s">
        <v>670</v>
      </c>
      <c r="E137" t="s">
        <v>1406</v>
      </c>
      <c r="F137">
        <v>323481</v>
      </c>
      <c r="G137">
        <v>0</v>
      </c>
      <c r="H137">
        <v>0</v>
      </c>
      <c r="I137">
        <v>-18767</v>
      </c>
      <c r="J137">
        <v>305729</v>
      </c>
      <c r="K137">
        <v>0</v>
      </c>
      <c r="L137">
        <v>28812</v>
      </c>
      <c r="M137">
        <v>29751</v>
      </c>
    </row>
    <row r="138" spans="1:13" x14ac:dyDescent="0.25">
      <c r="A138" t="s">
        <v>1037</v>
      </c>
      <c r="B138" t="s">
        <v>671</v>
      </c>
      <c r="C138" t="s">
        <v>1407</v>
      </c>
      <c r="D138" t="s">
        <v>670</v>
      </c>
      <c r="E138" t="s">
        <v>1408</v>
      </c>
      <c r="F138">
        <v>1283534</v>
      </c>
      <c r="G138">
        <v>0</v>
      </c>
      <c r="H138">
        <v>0</v>
      </c>
      <c r="I138">
        <v>-1078</v>
      </c>
      <c r="J138">
        <v>1292253</v>
      </c>
      <c r="K138">
        <v>0</v>
      </c>
      <c r="L138">
        <v>193288</v>
      </c>
      <c r="M138">
        <v>199587</v>
      </c>
    </row>
    <row r="139" spans="1:13" x14ac:dyDescent="0.25">
      <c r="A139" t="s">
        <v>1026</v>
      </c>
      <c r="B139" t="s">
        <v>679</v>
      </c>
      <c r="C139" t="s">
        <v>1409</v>
      </c>
      <c r="D139" t="s">
        <v>678</v>
      </c>
      <c r="E139" t="s">
        <v>1410</v>
      </c>
      <c r="F139">
        <v>2671093</v>
      </c>
      <c r="G139">
        <v>0</v>
      </c>
      <c r="H139">
        <v>0</v>
      </c>
      <c r="I139">
        <v>0</v>
      </c>
      <c r="J139">
        <v>3618644</v>
      </c>
      <c r="K139">
        <v>0</v>
      </c>
      <c r="L139">
        <v>0</v>
      </c>
      <c r="M139">
        <v>0</v>
      </c>
    </row>
    <row r="140" spans="1:13" x14ac:dyDescent="0.25">
      <c r="A140" t="s">
        <v>1026</v>
      </c>
      <c r="B140" t="s">
        <v>679</v>
      </c>
      <c r="C140" t="s">
        <v>1411</v>
      </c>
      <c r="D140" t="s">
        <v>678</v>
      </c>
      <c r="E140" t="s">
        <v>1412</v>
      </c>
      <c r="F140">
        <v>22889982</v>
      </c>
      <c r="G140">
        <v>0</v>
      </c>
      <c r="H140">
        <v>0</v>
      </c>
      <c r="I140">
        <v>-619842</v>
      </c>
      <c r="J140">
        <v>31003381</v>
      </c>
      <c r="K140">
        <v>0</v>
      </c>
      <c r="L140">
        <v>283569</v>
      </c>
      <c r="M140">
        <v>292810</v>
      </c>
    </row>
    <row r="141" spans="1:13" x14ac:dyDescent="0.25">
      <c r="A141" t="s">
        <v>1037</v>
      </c>
      <c r="B141" t="s">
        <v>681</v>
      </c>
      <c r="C141" t="s">
        <v>1413</v>
      </c>
      <c r="D141" t="s">
        <v>1414</v>
      </c>
      <c r="E141" t="s">
        <v>1415</v>
      </c>
      <c r="F141">
        <v>4550414</v>
      </c>
      <c r="G141">
        <v>0</v>
      </c>
      <c r="H141">
        <v>0</v>
      </c>
      <c r="I141">
        <v>7157</v>
      </c>
      <c r="J141">
        <v>4768803</v>
      </c>
      <c r="K141">
        <v>0</v>
      </c>
      <c r="L141">
        <v>0</v>
      </c>
      <c r="M141">
        <v>0</v>
      </c>
    </row>
    <row r="142" spans="1:13" x14ac:dyDescent="0.25">
      <c r="A142" t="s">
        <v>1026</v>
      </c>
      <c r="B142" t="s">
        <v>683</v>
      </c>
      <c r="C142" t="s">
        <v>1416</v>
      </c>
      <c r="D142" t="s">
        <v>682</v>
      </c>
      <c r="E142" t="s">
        <v>1417</v>
      </c>
      <c r="F142">
        <v>129856</v>
      </c>
      <c r="G142">
        <v>0</v>
      </c>
      <c r="H142">
        <v>0</v>
      </c>
      <c r="I142">
        <v>0</v>
      </c>
      <c r="J142">
        <v>0</v>
      </c>
      <c r="K142">
        <v>129856</v>
      </c>
      <c r="L142">
        <v>109886</v>
      </c>
      <c r="M142">
        <v>113467</v>
      </c>
    </row>
    <row r="143" spans="1:13" x14ac:dyDescent="0.25">
      <c r="A143" t="s">
        <v>1026</v>
      </c>
      <c r="B143" t="s">
        <v>689</v>
      </c>
      <c r="C143" t="s">
        <v>1418</v>
      </c>
      <c r="D143" t="s">
        <v>688</v>
      </c>
      <c r="E143" t="s">
        <v>1419</v>
      </c>
      <c r="F143">
        <v>5310897</v>
      </c>
      <c r="G143">
        <v>0</v>
      </c>
      <c r="H143">
        <v>0</v>
      </c>
      <c r="I143">
        <v>-53931</v>
      </c>
      <c r="J143">
        <v>5666803</v>
      </c>
      <c r="K143">
        <v>0</v>
      </c>
      <c r="L143">
        <v>573324</v>
      </c>
      <c r="M143">
        <v>592007</v>
      </c>
    </row>
    <row r="144" spans="1:13" x14ac:dyDescent="0.25">
      <c r="A144" t="s">
        <v>1026</v>
      </c>
      <c r="B144" t="s">
        <v>689</v>
      </c>
      <c r="C144" t="s">
        <v>1420</v>
      </c>
      <c r="D144" t="s">
        <v>688</v>
      </c>
      <c r="E144" t="s">
        <v>1421</v>
      </c>
      <c r="F144">
        <v>1295142</v>
      </c>
      <c r="G144">
        <v>0</v>
      </c>
      <c r="H144">
        <v>0</v>
      </c>
      <c r="I144">
        <v>23828</v>
      </c>
      <c r="J144">
        <v>771182</v>
      </c>
      <c r="K144">
        <v>547788</v>
      </c>
      <c r="L144">
        <v>367496</v>
      </c>
      <c r="M144">
        <v>379471</v>
      </c>
    </row>
    <row r="145" spans="1:13" x14ac:dyDescent="0.25">
      <c r="A145" t="s">
        <v>1026</v>
      </c>
      <c r="B145" t="s">
        <v>689</v>
      </c>
      <c r="C145" t="s">
        <v>1422</v>
      </c>
      <c r="D145" t="s">
        <v>688</v>
      </c>
      <c r="E145" t="s">
        <v>1423</v>
      </c>
      <c r="F145">
        <v>4900200</v>
      </c>
      <c r="G145">
        <v>0</v>
      </c>
      <c r="H145">
        <v>0</v>
      </c>
      <c r="I145">
        <v>2405</v>
      </c>
      <c r="J145">
        <v>5219541</v>
      </c>
      <c r="K145">
        <v>0</v>
      </c>
      <c r="L145">
        <v>76640</v>
      </c>
      <c r="M145">
        <v>79137</v>
      </c>
    </row>
    <row r="146" spans="1:13" x14ac:dyDescent="0.25">
      <c r="A146" t="s">
        <v>1026</v>
      </c>
      <c r="B146" t="s">
        <v>689</v>
      </c>
      <c r="C146" t="s">
        <v>1424</v>
      </c>
      <c r="D146" t="s">
        <v>688</v>
      </c>
      <c r="E146" t="s">
        <v>1425</v>
      </c>
      <c r="F146">
        <v>459318</v>
      </c>
      <c r="G146">
        <v>0</v>
      </c>
      <c r="H146">
        <v>0</v>
      </c>
      <c r="I146">
        <v>-3271</v>
      </c>
      <c r="J146">
        <v>725457</v>
      </c>
      <c r="K146">
        <v>0</v>
      </c>
      <c r="L146">
        <v>110488</v>
      </c>
      <c r="M146">
        <v>114088</v>
      </c>
    </row>
    <row r="147" spans="1:13" x14ac:dyDescent="0.25">
      <c r="A147" t="s">
        <v>1026</v>
      </c>
      <c r="B147" t="s">
        <v>693</v>
      </c>
      <c r="C147" t="s">
        <v>1426</v>
      </c>
      <c r="D147" t="s">
        <v>1427</v>
      </c>
      <c r="E147" t="s">
        <v>1428</v>
      </c>
      <c r="F147">
        <v>0</v>
      </c>
      <c r="G147">
        <v>0</v>
      </c>
      <c r="H147">
        <v>0</v>
      </c>
      <c r="I147">
        <v>0</v>
      </c>
      <c r="J147">
        <v>11474</v>
      </c>
      <c r="K147">
        <v>0</v>
      </c>
      <c r="L147">
        <v>0</v>
      </c>
      <c r="M147">
        <v>0</v>
      </c>
    </row>
    <row r="148" spans="1:13" x14ac:dyDescent="0.25">
      <c r="A148" t="s">
        <v>1026</v>
      </c>
      <c r="B148" t="s">
        <v>703</v>
      </c>
      <c r="C148" t="s">
        <v>1429</v>
      </c>
      <c r="D148" t="s">
        <v>702</v>
      </c>
      <c r="E148" t="s">
        <v>1430</v>
      </c>
      <c r="F148">
        <v>0</v>
      </c>
      <c r="G148">
        <v>0</v>
      </c>
      <c r="H148">
        <v>0</v>
      </c>
      <c r="I148">
        <v>0</v>
      </c>
      <c r="J148">
        <v>0</v>
      </c>
      <c r="K148">
        <v>0</v>
      </c>
      <c r="L148">
        <v>0</v>
      </c>
      <c r="M148">
        <v>0</v>
      </c>
    </row>
    <row r="149" spans="1:13" x14ac:dyDescent="0.25">
      <c r="A149" t="s">
        <v>1026</v>
      </c>
      <c r="B149" t="s">
        <v>707</v>
      </c>
      <c r="C149" t="s">
        <v>1431</v>
      </c>
      <c r="D149" t="s">
        <v>1432</v>
      </c>
      <c r="E149" t="s">
        <v>1319</v>
      </c>
      <c r="F149">
        <v>14048</v>
      </c>
      <c r="G149">
        <v>0</v>
      </c>
      <c r="H149">
        <v>0</v>
      </c>
      <c r="I149">
        <v>0</v>
      </c>
      <c r="J149">
        <v>0</v>
      </c>
      <c r="K149">
        <v>14048</v>
      </c>
      <c r="L149">
        <v>55000</v>
      </c>
      <c r="M149">
        <v>56792</v>
      </c>
    </row>
    <row r="150" spans="1:13" x14ac:dyDescent="0.25">
      <c r="A150" t="s">
        <v>1026</v>
      </c>
      <c r="B150" t="s">
        <v>707</v>
      </c>
      <c r="C150" t="s">
        <v>1433</v>
      </c>
      <c r="D150" t="s">
        <v>1432</v>
      </c>
      <c r="E150" t="s">
        <v>1434</v>
      </c>
      <c r="F150">
        <v>2535544</v>
      </c>
      <c r="G150">
        <v>0</v>
      </c>
      <c r="H150">
        <v>0</v>
      </c>
      <c r="I150">
        <v>-159816</v>
      </c>
      <c r="J150">
        <v>2930348</v>
      </c>
      <c r="K150">
        <v>0</v>
      </c>
      <c r="L150">
        <v>111389</v>
      </c>
      <c r="M150">
        <v>115019</v>
      </c>
    </row>
    <row r="151" spans="1:13" x14ac:dyDescent="0.25">
      <c r="A151" t="s">
        <v>1026</v>
      </c>
      <c r="B151" t="s">
        <v>717</v>
      </c>
      <c r="C151" t="s">
        <v>1435</v>
      </c>
      <c r="D151" t="s">
        <v>716</v>
      </c>
      <c r="E151" t="s">
        <v>1436</v>
      </c>
      <c r="F151">
        <v>597706</v>
      </c>
      <c r="G151">
        <v>0</v>
      </c>
      <c r="H151">
        <v>0</v>
      </c>
      <c r="I151">
        <v>0</v>
      </c>
      <c r="J151">
        <v>89793</v>
      </c>
      <c r="K151">
        <v>507913</v>
      </c>
      <c r="L151">
        <v>0</v>
      </c>
      <c r="M151">
        <v>0</v>
      </c>
    </row>
    <row r="152" spans="1:13" x14ac:dyDescent="0.25">
      <c r="A152" t="s">
        <v>1026</v>
      </c>
      <c r="B152" t="s">
        <v>717</v>
      </c>
      <c r="C152" t="s">
        <v>1437</v>
      </c>
      <c r="D152" t="s">
        <v>716</v>
      </c>
      <c r="E152" t="s">
        <v>1438</v>
      </c>
      <c r="F152">
        <v>7829629</v>
      </c>
      <c r="G152">
        <v>0</v>
      </c>
      <c r="H152">
        <v>0</v>
      </c>
      <c r="I152">
        <v>-364368</v>
      </c>
      <c r="J152">
        <v>5461215</v>
      </c>
      <c r="K152">
        <v>2004046</v>
      </c>
      <c r="L152">
        <v>0</v>
      </c>
      <c r="M152">
        <v>0</v>
      </c>
    </row>
    <row r="153" spans="1:13" x14ac:dyDescent="0.25">
      <c r="A153" t="s">
        <v>1026</v>
      </c>
      <c r="B153" t="s">
        <v>717</v>
      </c>
      <c r="C153" t="s">
        <v>1439</v>
      </c>
      <c r="D153" t="s">
        <v>716</v>
      </c>
      <c r="E153" t="s">
        <v>1440</v>
      </c>
      <c r="F153">
        <v>0</v>
      </c>
      <c r="G153">
        <v>0</v>
      </c>
      <c r="H153">
        <v>0</v>
      </c>
      <c r="I153">
        <v>0</v>
      </c>
      <c r="J153">
        <v>0</v>
      </c>
      <c r="K153">
        <v>0</v>
      </c>
      <c r="L153">
        <v>0</v>
      </c>
      <c r="M153">
        <v>0</v>
      </c>
    </row>
    <row r="154" spans="1:13" x14ac:dyDescent="0.25">
      <c r="A154" t="s">
        <v>1026</v>
      </c>
      <c r="B154" t="s">
        <v>717</v>
      </c>
      <c r="C154" t="s">
        <v>1441</v>
      </c>
      <c r="D154" t="s">
        <v>716</v>
      </c>
      <c r="E154" t="s">
        <v>1442</v>
      </c>
      <c r="F154">
        <v>0</v>
      </c>
      <c r="G154">
        <v>0</v>
      </c>
      <c r="H154">
        <v>0</v>
      </c>
      <c r="I154">
        <v>0</v>
      </c>
      <c r="J154">
        <v>0</v>
      </c>
      <c r="K154">
        <v>0</v>
      </c>
      <c r="L154">
        <v>0</v>
      </c>
      <c r="M154">
        <v>0</v>
      </c>
    </row>
    <row r="155" spans="1:13" x14ac:dyDescent="0.25">
      <c r="A155" t="s">
        <v>1026</v>
      </c>
      <c r="B155" t="s">
        <v>719</v>
      </c>
      <c r="C155" t="s">
        <v>1443</v>
      </c>
      <c r="D155" t="s">
        <v>718</v>
      </c>
      <c r="E155" t="s">
        <v>1444</v>
      </c>
      <c r="F155">
        <v>0</v>
      </c>
      <c r="G155">
        <v>0</v>
      </c>
      <c r="H155">
        <v>0</v>
      </c>
      <c r="I155">
        <v>0</v>
      </c>
      <c r="J155">
        <v>0</v>
      </c>
      <c r="K155">
        <v>0</v>
      </c>
      <c r="L155">
        <v>0</v>
      </c>
      <c r="M155">
        <v>0</v>
      </c>
    </row>
    <row r="156" spans="1:13" x14ac:dyDescent="0.25">
      <c r="A156" t="s">
        <v>1026</v>
      </c>
      <c r="B156" t="s">
        <v>721</v>
      </c>
      <c r="C156" t="s">
        <v>1445</v>
      </c>
      <c r="D156" t="s">
        <v>720</v>
      </c>
      <c r="E156" t="s">
        <v>1446</v>
      </c>
      <c r="F156">
        <v>2042407</v>
      </c>
      <c r="G156">
        <v>0</v>
      </c>
      <c r="H156">
        <v>0</v>
      </c>
      <c r="I156">
        <v>7068</v>
      </c>
      <c r="J156">
        <v>243219</v>
      </c>
      <c r="K156">
        <v>1806256</v>
      </c>
      <c r="L156">
        <v>456189</v>
      </c>
      <c r="M156">
        <v>471055</v>
      </c>
    </row>
    <row r="157" spans="1:13" x14ac:dyDescent="0.25">
      <c r="A157" t="s">
        <v>1026</v>
      </c>
      <c r="B157" t="s">
        <v>727</v>
      </c>
      <c r="C157" t="s">
        <v>1447</v>
      </c>
      <c r="D157" t="s">
        <v>1448</v>
      </c>
      <c r="E157" t="s">
        <v>1270</v>
      </c>
      <c r="F157">
        <v>0</v>
      </c>
      <c r="G157">
        <v>0</v>
      </c>
      <c r="H157">
        <v>0</v>
      </c>
      <c r="I157">
        <v>0</v>
      </c>
      <c r="J157">
        <v>0</v>
      </c>
      <c r="K157">
        <v>0</v>
      </c>
      <c r="L157">
        <v>88405</v>
      </c>
      <c r="M157">
        <v>91286</v>
      </c>
    </row>
    <row r="158" spans="1:13" x14ac:dyDescent="0.25">
      <c r="A158" t="s">
        <v>1026</v>
      </c>
      <c r="B158" t="s">
        <v>727</v>
      </c>
      <c r="C158" t="s">
        <v>1449</v>
      </c>
      <c r="D158" t="s">
        <v>1448</v>
      </c>
      <c r="E158" t="s">
        <v>1272</v>
      </c>
      <c r="F158">
        <v>0</v>
      </c>
      <c r="G158">
        <v>0</v>
      </c>
      <c r="H158">
        <v>0</v>
      </c>
      <c r="I158">
        <v>0</v>
      </c>
      <c r="J158">
        <v>0</v>
      </c>
      <c r="K158">
        <v>0</v>
      </c>
      <c r="L158">
        <v>0</v>
      </c>
      <c r="M158">
        <v>0</v>
      </c>
    </row>
    <row r="159" spans="1:13" x14ac:dyDescent="0.25">
      <c r="A159" t="s">
        <v>1026</v>
      </c>
      <c r="B159" t="s">
        <v>727</v>
      </c>
      <c r="C159" t="s">
        <v>1450</v>
      </c>
      <c r="D159" t="s">
        <v>1448</v>
      </c>
      <c r="E159" t="s">
        <v>1451</v>
      </c>
      <c r="F159">
        <v>0</v>
      </c>
      <c r="G159">
        <v>0</v>
      </c>
      <c r="H159">
        <v>0</v>
      </c>
      <c r="I159">
        <v>0</v>
      </c>
      <c r="J159">
        <v>0</v>
      </c>
      <c r="K159">
        <v>0</v>
      </c>
      <c r="L159">
        <v>0</v>
      </c>
      <c r="M159">
        <v>0</v>
      </c>
    </row>
    <row r="160" spans="1:13" x14ac:dyDescent="0.25">
      <c r="A160" t="s">
        <v>1026</v>
      </c>
      <c r="B160" t="s">
        <v>727</v>
      </c>
      <c r="C160" t="s">
        <v>1452</v>
      </c>
      <c r="D160" t="s">
        <v>1448</v>
      </c>
      <c r="E160" t="s">
        <v>1453</v>
      </c>
      <c r="F160">
        <v>0</v>
      </c>
      <c r="G160">
        <v>0</v>
      </c>
      <c r="H160">
        <v>0</v>
      </c>
      <c r="I160">
        <v>0</v>
      </c>
      <c r="J160">
        <v>0</v>
      </c>
      <c r="K160">
        <v>0</v>
      </c>
      <c r="L160">
        <v>0</v>
      </c>
      <c r="M160">
        <v>0</v>
      </c>
    </row>
    <row r="161" spans="1:13" x14ac:dyDescent="0.25">
      <c r="A161" t="s">
        <v>1026</v>
      </c>
      <c r="B161" t="s">
        <v>727</v>
      </c>
      <c r="C161" t="s">
        <v>1454</v>
      </c>
      <c r="D161" t="s">
        <v>1448</v>
      </c>
      <c r="E161" t="s">
        <v>1455</v>
      </c>
      <c r="F161">
        <v>0</v>
      </c>
      <c r="G161">
        <v>0</v>
      </c>
      <c r="H161">
        <v>0</v>
      </c>
      <c r="I161">
        <v>0</v>
      </c>
      <c r="J161">
        <v>0</v>
      </c>
      <c r="K161">
        <v>0</v>
      </c>
      <c r="L161">
        <v>0</v>
      </c>
      <c r="M161">
        <v>0</v>
      </c>
    </row>
    <row r="162" spans="1:13" x14ac:dyDescent="0.25">
      <c r="A162" t="s">
        <v>1026</v>
      </c>
      <c r="B162" t="s">
        <v>727</v>
      </c>
      <c r="C162" t="s">
        <v>1456</v>
      </c>
      <c r="D162" t="s">
        <v>1448</v>
      </c>
      <c r="E162" t="s">
        <v>1457</v>
      </c>
      <c r="F162">
        <v>0</v>
      </c>
      <c r="G162">
        <v>0</v>
      </c>
      <c r="H162">
        <v>0</v>
      </c>
      <c r="I162">
        <v>0</v>
      </c>
      <c r="J162">
        <v>0</v>
      </c>
      <c r="K162">
        <v>0</v>
      </c>
      <c r="L162">
        <v>0</v>
      </c>
      <c r="M162">
        <v>0</v>
      </c>
    </row>
    <row r="163" spans="1:13" x14ac:dyDescent="0.25">
      <c r="A163" t="s">
        <v>1026</v>
      </c>
      <c r="B163" t="s">
        <v>727</v>
      </c>
      <c r="C163" t="s">
        <v>1458</v>
      </c>
      <c r="D163" t="s">
        <v>1448</v>
      </c>
      <c r="E163" t="s">
        <v>1459</v>
      </c>
      <c r="F163">
        <v>0</v>
      </c>
      <c r="G163">
        <v>0</v>
      </c>
      <c r="H163">
        <v>0</v>
      </c>
      <c r="I163">
        <v>0</v>
      </c>
      <c r="J163">
        <v>0</v>
      </c>
      <c r="K163">
        <v>0</v>
      </c>
      <c r="L163">
        <v>0</v>
      </c>
      <c r="M163">
        <v>0</v>
      </c>
    </row>
    <row r="164" spans="1:13" x14ac:dyDescent="0.25">
      <c r="A164" t="s">
        <v>1026</v>
      </c>
      <c r="B164" t="s">
        <v>727</v>
      </c>
      <c r="C164" t="s">
        <v>1460</v>
      </c>
      <c r="D164" t="s">
        <v>1448</v>
      </c>
      <c r="E164" t="s">
        <v>1461</v>
      </c>
      <c r="F164">
        <v>0</v>
      </c>
      <c r="G164">
        <v>0</v>
      </c>
      <c r="H164">
        <v>0</v>
      </c>
      <c r="I164">
        <v>0</v>
      </c>
      <c r="J164">
        <v>0</v>
      </c>
      <c r="K164">
        <v>0</v>
      </c>
      <c r="L164">
        <v>0</v>
      </c>
      <c r="M164">
        <v>0</v>
      </c>
    </row>
    <row r="165" spans="1:13" x14ac:dyDescent="0.25">
      <c r="A165" t="s">
        <v>1026</v>
      </c>
      <c r="B165" t="s">
        <v>733</v>
      </c>
      <c r="C165" t="s">
        <v>1462</v>
      </c>
      <c r="D165" t="s">
        <v>1463</v>
      </c>
      <c r="E165" t="s">
        <v>1272</v>
      </c>
      <c r="F165">
        <v>1222916</v>
      </c>
      <c r="G165">
        <v>0</v>
      </c>
      <c r="H165">
        <v>0</v>
      </c>
      <c r="I165">
        <v>0</v>
      </c>
      <c r="J165">
        <v>947253</v>
      </c>
      <c r="K165">
        <v>275663</v>
      </c>
      <c r="L165">
        <v>0</v>
      </c>
      <c r="M165">
        <v>0</v>
      </c>
    </row>
    <row r="166" spans="1:13" x14ac:dyDescent="0.25">
      <c r="A166" t="s">
        <v>1026</v>
      </c>
      <c r="B166" t="s">
        <v>733</v>
      </c>
      <c r="C166" t="s">
        <v>1464</v>
      </c>
      <c r="D166" t="s">
        <v>1463</v>
      </c>
      <c r="E166" t="s">
        <v>1465</v>
      </c>
      <c r="F166">
        <v>889741</v>
      </c>
      <c r="G166">
        <v>0</v>
      </c>
      <c r="H166">
        <v>0</v>
      </c>
      <c r="I166">
        <v>-54761</v>
      </c>
      <c r="J166">
        <v>18920</v>
      </c>
      <c r="K166">
        <v>816060</v>
      </c>
      <c r="L166">
        <v>84373</v>
      </c>
      <c r="M166">
        <v>87122</v>
      </c>
    </row>
    <row r="167" spans="1:13" x14ac:dyDescent="0.25">
      <c r="A167" t="s">
        <v>1037</v>
      </c>
      <c r="B167" t="s">
        <v>735</v>
      </c>
      <c r="C167" t="s">
        <v>1466</v>
      </c>
      <c r="D167" t="s">
        <v>734</v>
      </c>
      <c r="E167" t="s">
        <v>1467</v>
      </c>
      <c r="F167">
        <v>13801</v>
      </c>
      <c r="G167">
        <v>0</v>
      </c>
      <c r="H167">
        <v>0</v>
      </c>
      <c r="I167">
        <v>29861</v>
      </c>
      <c r="J167">
        <v>0</v>
      </c>
      <c r="K167">
        <v>43662</v>
      </c>
      <c r="L167">
        <v>260526</v>
      </c>
      <c r="M167">
        <v>269016</v>
      </c>
    </row>
    <row r="168" spans="1:13" x14ac:dyDescent="0.25">
      <c r="A168" t="s">
        <v>1037</v>
      </c>
      <c r="B168" t="s">
        <v>735</v>
      </c>
      <c r="C168" t="s">
        <v>1468</v>
      </c>
      <c r="D168" t="s">
        <v>734</v>
      </c>
      <c r="E168" t="s">
        <v>1469</v>
      </c>
      <c r="F168">
        <v>0</v>
      </c>
      <c r="G168">
        <v>0</v>
      </c>
      <c r="H168">
        <v>0</v>
      </c>
      <c r="I168">
        <v>0</v>
      </c>
      <c r="J168">
        <v>0</v>
      </c>
      <c r="K168">
        <v>0</v>
      </c>
      <c r="L168">
        <v>0</v>
      </c>
      <c r="M168">
        <v>0</v>
      </c>
    </row>
    <row r="169" spans="1:13" x14ac:dyDescent="0.25">
      <c r="A169" t="s">
        <v>1026</v>
      </c>
      <c r="B169" t="s">
        <v>737</v>
      </c>
      <c r="C169" t="s">
        <v>1470</v>
      </c>
      <c r="D169" t="s">
        <v>1471</v>
      </c>
      <c r="E169" t="s">
        <v>1148</v>
      </c>
      <c r="F169">
        <v>859239</v>
      </c>
      <c r="G169">
        <v>0</v>
      </c>
      <c r="H169">
        <v>0</v>
      </c>
      <c r="I169">
        <v>-59762</v>
      </c>
      <c r="J169">
        <v>193888</v>
      </c>
      <c r="K169">
        <v>605589</v>
      </c>
      <c r="L169">
        <v>0</v>
      </c>
      <c r="M169">
        <v>0</v>
      </c>
    </row>
    <row r="170" spans="1:13" x14ac:dyDescent="0.25">
      <c r="A170" t="s">
        <v>1026</v>
      </c>
      <c r="B170" t="s">
        <v>739</v>
      </c>
      <c r="C170" t="s">
        <v>1472</v>
      </c>
      <c r="D170" t="s">
        <v>738</v>
      </c>
      <c r="E170" t="s">
        <v>1473</v>
      </c>
      <c r="F170">
        <v>720920</v>
      </c>
      <c r="G170">
        <v>0</v>
      </c>
      <c r="H170">
        <v>0</v>
      </c>
      <c r="I170">
        <v>12059</v>
      </c>
      <c r="J170">
        <v>613621</v>
      </c>
      <c r="K170">
        <v>119358</v>
      </c>
      <c r="L170">
        <v>19373</v>
      </c>
      <c r="M170">
        <v>20004</v>
      </c>
    </row>
    <row r="171" spans="1:13" x14ac:dyDescent="0.25">
      <c r="A171" t="s">
        <v>1026</v>
      </c>
      <c r="B171" t="s">
        <v>745</v>
      </c>
      <c r="C171" t="s">
        <v>1474</v>
      </c>
      <c r="D171" t="s">
        <v>744</v>
      </c>
      <c r="E171" t="s">
        <v>1475</v>
      </c>
      <c r="F171">
        <v>5675384</v>
      </c>
      <c r="G171">
        <v>0</v>
      </c>
      <c r="H171">
        <v>0</v>
      </c>
      <c r="I171">
        <v>-94681</v>
      </c>
      <c r="J171">
        <v>3335656</v>
      </c>
      <c r="K171">
        <v>2245047</v>
      </c>
      <c r="L171">
        <v>439016</v>
      </c>
      <c r="M171">
        <v>453322</v>
      </c>
    </row>
    <row r="172" spans="1:13" x14ac:dyDescent="0.25">
      <c r="A172" t="s">
        <v>1026</v>
      </c>
      <c r="B172" t="s">
        <v>747</v>
      </c>
      <c r="C172" t="s">
        <v>1476</v>
      </c>
      <c r="D172" t="s">
        <v>746</v>
      </c>
      <c r="E172" t="s">
        <v>1477</v>
      </c>
      <c r="F172">
        <v>193385</v>
      </c>
      <c r="G172">
        <v>0</v>
      </c>
      <c r="H172">
        <v>0</v>
      </c>
      <c r="I172">
        <v>11011</v>
      </c>
      <c r="J172">
        <v>15290</v>
      </c>
      <c r="K172">
        <v>189106</v>
      </c>
      <c r="L172">
        <v>101380</v>
      </c>
      <c r="M172">
        <v>104684</v>
      </c>
    </row>
    <row r="173" spans="1:13" x14ac:dyDescent="0.25">
      <c r="A173" t="s">
        <v>1026</v>
      </c>
      <c r="B173" t="s">
        <v>747</v>
      </c>
      <c r="C173" t="s">
        <v>1478</v>
      </c>
      <c r="D173" t="s">
        <v>746</v>
      </c>
      <c r="E173" t="s">
        <v>1479</v>
      </c>
      <c r="F173">
        <v>0</v>
      </c>
      <c r="G173">
        <v>0</v>
      </c>
      <c r="H173">
        <v>0</v>
      </c>
      <c r="I173">
        <v>0</v>
      </c>
      <c r="J173">
        <v>0</v>
      </c>
      <c r="K173">
        <v>0</v>
      </c>
      <c r="L173">
        <v>0</v>
      </c>
      <c r="M173">
        <v>0</v>
      </c>
    </row>
    <row r="174" spans="1:13" x14ac:dyDescent="0.25">
      <c r="A174" t="s">
        <v>1026</v>
      </c>
      <c r="B174" t="s">
        <v>747</v>
      </c>
      <c r="C174" t="s">
        <v>1480</v>
      </c>
      <c r="D174" t="s">
        <v>746</v>
      </c>
      <c r="E174" t="s">
        <v>1481</v>
      </c>
      <c r="F174">
        <v>0</v>
      </c>
      <c r="G174">
        <v>0</v>
      </c>
      <c r="H174">
        <v>0</v>
      </c>
      <c r="I174">
        <v>0</v>
      </c>
      <c r="J174">
        <v>0</v>
      </c>
      <c r="K174">
        <v>0</v>
      </c>
      <c r="L174">
        <v>0</v>
      </c>
      <c r="M174">
        <v>0</v>
      </c>
    </row>
    <row r="175" spans="1:13" x14ac:dyDescent="0.25">
      <c r="A175" t="s">
        <v>1026</v>
      </c>
      <c r="B175" t="s">
        <v>747</v>
      </c>
      <c r="C175" t="s">
        <v>1482</v>
      </c>
      <c r="D175" t="s">
        <v>746</v>
      </c>
      <c r="E175" t="s">
        <v>1483</v>
      </c>
      <c r="F175">
        <v>6015</v>
      </c>
      <c r="G175">
        <v>0</v>
      </c>
      <c r="H175">
        <v>0</v>
      </c>
      <c r="I175">
        <v>0</v>
      </c>
      <c r="J175">
        <v>20924</v>
      </c>
      <c r="K175">
        <v>0</v>
      </c>
      <c r="L175">
        <v>33143</v>
      </c>
      <c r="M175">
        <v>34223</v>
      </c>
    </row>
    <row r="176" spans="1:13" x14ac:dyDescent="0.25">
      <c r="A176" t="s">
        <v>1037</v>
      </c>
      <c r="B176" t="s">
        <v>751</v>
      </c>
      <c r="C176" t="s">
        <v>1484</v>
      </c>
      <c r="D176" t="s">
        <v>1485</v>
      </c>
      <c r="E176" t="s">
        <v>1486</v>
      </c>
      <c r="F176">
        <v>4073410</v>
      </c>
      <c r="G176">
        <v>0</v>
      </c>
      <c r="H176">
        <v>0</v>
      </c>
      <c r="I176">
        <v>0</v>
      </c>
      <c r="J176">
        <v>4194047</v>
      </c>
      <c r="K176">
        <v>0</v>
      </c>
      <c r="L176">
        <v>0</v>
      </c>
      <c r="M176">
        <v>0</v>
      </c>
    </row>
    <row r="177" spans="1:13" x14ac:dyDescent="0.25">
      <c r="A177" t="s">
        <v>1037</v>
      </c>
      <c r="B177" t="s">
        <v>751</v>
      </c>
      <c r="C177" t="s">
        <v>1487</v>
      </c>
      <c r="D177" t="s">
        <v>1485</v>
      </c>
      <c r="E177" t="s">
        <v>1488</v>
      </c>
      <c r="F177">
        <v>6461174</v>
      </c>
      <c r="G177">
        <v>0</v>
      </c>
      <c r="H177">
        <v>0</v>
      </c>
      <c r="I177">
        <v>27970</v>
      </c>
      <c r="J177">
        <v>7328942</v>
      </c>
      <c r="K177">
        <v>0</v>
      </c>
      <c r="L177">
        <v>0</v>
      </c>
      <c r="M177">
        <v>0</v>
      </c>
    </row>
    <row r="178" spans="1:13" x14ac:dyDescent="0.25">
      <c r="A178" t="s">
        <v>1037</v>
      </c>
      <c r="B178" t="s">
        <v>765</v>
      </c>
      <c r="C178" t="s">
        <v>1489</v>
      </c>
      <c r="D178" t="s">
        <v>1490</v>
      </c>
      <c r="E178" t="s">
        <v>1491</v>
      </c>
      <c r="F178">
        <v>5156</v>
      </c>
      <c r="G178">
        <v>0</v>
      </c>
      <c r="H178">
        <v>0</v>
      </c>
      <c r="I178">
        <v>0</v>
      </c>
      <c r="J178">
        <v>556817</v>
      </c>
      <c r="K178">
        <v>0</v>
      </c>
      <c r="L178">
        <v>25598</v>
      </c>
      <c r="M178">
        <v>26432</v>
      </c>
    </row>
    <row r="179" spans="1:13" x14ac:dyDescent="0.25">
      <c r="A179" t="s">
        <v>1026</v>
      </c>
      <c r="B179" t="s">
        <v>775</v>
      </c>
      <c r="C179" t="s">
        <v>1492</v>
      </c>
      <c r="D179" t="s">
        <v>1493</v>
      </c>
      <c r="E179" t="s">
        <v>1319</v>
      </c>
      <c r="F179">
        <v>1764137</v>
      </c>
      <c r="G179">
        <v>0</v>
      </c>
      <c r="H179">
        <v>0</v>
      </c>
      <c r="I179">
        <v>-5251</v>
      </c>
      <c r="J179">
        <v>0</v>
      </c>
      <c r="K179">
        <v>1758886</v>
      </c>
      <c r="L179">
        <v>0</v>
      </c>
      <c r="M179">
        <v>0</v>
      </c>
    </row>
    <row r="180" spans="1:13" x14ac:dyDescent="0.25">
      <c r="A180" t="s">
        <v>1026</v>
      </c>
      <c r="B180" t="s">
        <v>781</v>
      </c>
      <c r="C180" t="s">
        <v>1494</v>
      </c>
      <c r="D180" t="s">
        <v>780</v>
      </c>
      <c r="E180" t="s">
        <v>1292</v>
      </c>
      <c r="F180">
        <v>2197440</v>
      </c>
      <c r="G180">
        <v>48787</v>
      </c>
      <c r="H180">
        <v>0</v>
      </c>
      <c r="I180">
        <v>0</v>
      </c>
      <c r="J180">
        <v>1938765</v>
      </c>
      <c r="K180">
        <v>209888</v>
      </c>
      <c r="L180">
        <v>0</v>
      </c>
      <c r="M180">
        <v>0</v>
      </c>
    </row>
    <row r="181" spans="1:13" x14ac:dyDescent="0.25">
      <c r="A181" t="s">
        <v>1026</v>
      </c>
      <c r="B181" t="s">
        <v>795</v>
      </c>
      <c r="C181" t="s">
        <v>1495</v>
      </c>
      <c r="D181" t="s">
        <v>794</v>
      </c>
      <c r="E181" t="s">
        <v>1209</v>
      </c>
      <c r="F181">
        <v>748685</v>
      </c>
      <c r="G181">
        <v>2035</v>
      </c>
      <c r="H181">
        <v>0</v>
      </c>
      <c r="I181">
        <v>5821</v>
      </c>
      <c r="J181">
        <v>338869</v>
      </c>
      <c r="K181">
        <v>413602</v>
      </c>
      <c r="L181">
        <v>77519</v>
      </c>
      <c r="M181">
        <v>80045</v>
      </c>
    </row>
    <row r="182" spans="1:13" x14ac:dyDescent="0.25">
      <c r="A182" t="s">
        <v>1037</v>
      </c>
      <c r="B182" t="s">
        <v>799</v>
      </c>
      <c r="C182" t="s">
        <v>1496</v>
      </c>
      <c r="D182" t="s">
        <v>798</v>
      </c>
      <c r="E182" t="s">
        <v>1497</v>
      </c>
      <c r="F182">
        <v>741857</v>
      </c>
      <c r="G182">
        <v>0</v>
      </c>
      <c r="H182">
        <v>0</v>
      </c>
      <c r="I182">
        <v>450</v>
      </c>
      <c r="J182">
        <v>635014</v>
      </c>
      <c r="K182">
        <v>107293</v>
      </c>
      <c r="L182">
        <v>0</v>
      </c>
      <c r="M182">
        <v>0</v>
      </c>
    </row>
    <row r="183" spans="1:13" x14ac:dyDescent="0.25">
      <c r="A183" t="s">
        <v>1026</v>
      </c>
      <c r="B183" t="s">
        <v>815</v>
      </c>
      <c r="C183" t="s">
        <v>1498</v>
      </c>
      <c r="D183" t="s">
        <v>814</v>
      </c>
      <c r="E183" t="s">
        <v>1499</v>
      </c>
      <c r="F183">
        <v>18648</v>
      </c>
      <c r="G183">
        <v>0</v>
      </c>
      <c r="H183">
        <v>0</v>
      </c>
      <c r="I183">
        <v>0</v>
      </c>
      <c r="J183">
        <v>21854</v>
      </c>
      <c r="K183">
        <v>0</v>
      </c>
      <c r="L183">
        <v>0</v>
      </c>
      <c r="M183">
        <v>0</v>
      </c>
    </row>
    <row r="184" spans="1:13" x14ac:dyDescent="0.25">
      <c r="A184" t="s">
        <v>1026</v>
      </c>
      <c r="B184" t="s">
        <v>823</v>
      </c>
      <c r="C184" t="s">
        <v>1500</v>
      </c>
      <c r="D184" t="s">
        <v>822</v>
      </c>
      <c r="E184" t="s">
        <v>1209</v>
      </c>
      <c r="F184">
        <v>1815192</v>
      </c>
      <c r="G184">
        <v>0</v>
      </c>
      <c r="H184">
        <v>0</v>
      </c>
      <c r="I184">
        <v>-25159</v>
      </c>
      <c r="J184">
        <v>1800198</v>
      </c>
      <c r="K184">
        <v>0</v>
      </c>
      <c r="L184">
        <v>0</v>
      </c>
      <c r="M184">
        <v>0</v>
      </c>
    </row>
    <row r="185" spans="1:13" x14ac:dyDescent="0.25">
      <c r="A185" t="s">
        <v>1026</v>
      </c>
      <c r="B185" t="s">
        <v>823</v>
      </c>
      <c r="C185" t="s">
        <v>1501</v>
      </c>
      <c r="D185" t="s">
        <v>822</v>
      </c>
      <c r="E185" t="s">
        <v>1438</v>
      </c>
      <c r="F185">
        <v>1623811</v>
      </c>
      <c r="G185">
        <v>0</v>
      </c>
      <c r="H185">
        <v>0</v>
      </c>
      <c r="I185">
        <v>956</v>
      </c>
      <c r="J185">
        <v>1690816</v>
      </c>
      <c r="K185">
        <v>0</v>
      </c>
      <c r="L185">
        <v>0</v>
      </c>
      <c r="M185">
        <v>0</v>
      </c>
    </row>
    <row r="186" spans="1:13" x14ac:dyDescent="0.25">
      <c r="A186" t="s">
        <v>1037</v>
      </c>
      <c r="B186" t="s">
        <v>835</v>
      </c>
      <c r="C186" t="s">
        <v>1502</v>
      </c>
      <c r="D186" t="s">
        <v>834</v>
      </c>
      <c r="E186" t="s">
        <v>1503</v>
      </c>
      <c r="F186">
        <v>0</v>
      </c>
      <c r="G186">
        <v>0</v>
      </c>
      <c r="H186">
        <v>0</v>
      </c>
      <c r="I186">
        <v>0</v>
      </c>
      <c r="J186">
        <v>0</v>
      </c>
      <c r="K186">
        <v>0</v>
      </c>
      <c r="L186">
        <v>0</v>
      </c>
      <c r="M186">
        <v>0</v>
      </c>
    </row>
    <row r="187" spans="1:13" x14ac:dyDescent="0.25">
      <c r="A187" t="s">
        <v>1037</v>
      </c>
      <c r="B187" t="s">
        <v>835</v>
      </c>
      <c r="C187" t="s">
        <v>1504</v>
      </c>
      <c r="D187" t="s">
        <v>834</v>
      </c>
      <c r="E187" t="s">
        <v>1505</v>
      </c>
      <c r="F187">
        <v>904112</v>
      </c>
      <c r="G187">
        <v>0</v>
      </c>
      <c r="H187">
        <v>0</v>
      </c>
      <c r="I187">
        <v>0</v>
      </c>
      <c r="J187">
        <v>0</v>
      </c>
      <c r="K187">
        <v>904112</v>
      </c>
      <c r="L187">
        <v>205927</v>
      </c>
      <c r="M187">
        <v>212637</v>
      </c>
    </row>
    <row r="188" spans="1:13" x14ac:dyDescent="0.25">
      <c r="A188" t="s">
        <v>1037</v>
      </c>
      <c r="B188" t="s">
        <v>835</v>
      </c>
      <c r="C188" t="s">
        <v>1506</v>
      </c>
      <c r="D188" t="s">
        <v>834</v>
      </c>
      <c r="E188" t="s">
        <v>1507</v>
      </c>
      <c r="F188">
        <v>0</v>
      </c>
      <c r="G188">
        <v>0</v>
      </c>
      <c r="H188">
        <v>0</v>
      </c>
      <c r="I188">
        <v>0</v>
      </c>
      <c r="J188">
        <v>0</v>
      </c>
      <c r="K188">
        <v>0</v>
      </c>
      <c r="L188">
        <v>0</v>
      </c>
      <c r="M188">
        <v>0</v>
      </c>
    </row>
    <row r="189" spans="1:13" x14ac:dyDescent="0.25">
      <c r="A189" t="s">
        <v>1026</v>
      </c>
      <c r="B189" t="s">
        <v>839</v>
      </c>
      <c r="C189" t="s">
        <v>1508</v>
      </c>
      <c r="D189" t="s">
        <v>1509</v>
      </c>
      <c r="E189" t="s">
        <v>1148</v>
      </c>
      <c r="F189">
        <v>17451653</v>
      </c>
      <c r="G189">
        <v>277810</v>
      </c>
      <c r="H189">
        <v>0</v>
      </c>
      <c r="I189">
        <v>-103975</v>
      </c>
      <c r="J189">
        <v>730618</v>
      </c>
      <c r="K189">
        <v>16339250</v>
      </c>
      <c r="L189">
        <v>0</v>
      </c>
      <c r="M189">
        <v>0</v>
      </c>
    </row>
    <row r="190" spans="1:13" x14ac:dyDescent="0.25">
      <c r="A190" t="s">
        <v>1026</v>
      </c>
      <c r="B190" t="s">
        <v>849</v>
      </c>
      <c r="C190" t="s">
        <v>1510</v>
      </c>
      <c r="D190" t="s">
        <v>848</v>
      </c>
      <c r="E190" t="s">
        <v>1511</v>
      </c>
      <c r="F190">
        <v>313261</v>
      </c>
      <c r="G190">
        <v>167</v>
      </c>
      <c r="H190">
        <v>0</v>
      </c>
      <c r="I190">
        <v>-107</v>
      </c>
      <c r="J190">
        <v>208247</v>
      </c>
      <c r="K190">
        <v>104740</v>
      </c>
      <c r="L190">
        <v>377040</v>
      </c>
      <c r="M190">
        <v>389326</v>
      </c>
    </row>
    <row r="191" spans="1:13" x14ac:dyDescent="0.25">
      <c r="A191" t="s">
        <v>1026</v>
      </c>
      <c r="B191" t="s">
        <v>853</v>
      </c>
      <c r="C191" t="s">
        <v>1512</v>
      </c>
      <c r="D191" t="s">
        <v>852</v>
      </c>
      <c r="E191" t="s">
        <v>1513</v>
      </c>
      <c r="F191">
        <v>0</v>
      </c>
      <c r="G191">
        <v>0</v>
      </c>
      <c r="H191">
        <v>0</v>
      </c>
      <c r="I191">
        <v>0</v>
      </c>
      <c r="J191">
        <v>0</v>
      </c>
      <c r="K191">
        <v>0</v>
      </c>
      <c r="L191">
        <v>0</v>
      </c>
      <c r="M191">
        <v>0</v>
      </c>
    </row>
    <row r="192" spans="1:13" x14ac:dyDescent="0.25">
      <c r="A192" t="s">
        <v>1026</v>
      </c>
      <c r="B192" t="s">
        <v>853</v>
      </c>
      <c r="C192" t="s">
        <v>1514</v>
      </c>
      <c r="D192" t="s">
        <v>852</v>
      </c>
      <c r="E192" t="s">
        <v>1515</v>
      </c>
      <c r="F192">
        <v>45864</v>
      </c>
      <c r="G192">
        <v>0</v>
      </c>
      <c r="H192">
        <v>0</v>
      </c>
      <c r="I192">
        <v>0</v>
      </c>
      <c r="J192">
        <v>45890</v>
      </c>
      <c r="K192">
        <v>0</v>
      </c>
      <c r="L192">
        <v>0</v>
      </c>
      <c r="M192">
        <v>0</v>
      </c>
    </row>
    <row r="193" spans="1:13" x14ac:dyDescent="0.25">
      <c r="A193" t="s">
        <v>1026</v>
      </c>
      <c r="B193" t="s">
        <v>853</v>
      </c>
      <c r="C193" t="s">
        <v>1516</v>
      </c>
      <c r="D193" t="s">
        <v>852</v>
      </c>
      <c r="E193" t="s">
        <v>1517</v>
      </c>
      <c r="F193">
        <v>197568</v>
      </c>
      <c r="G193">
        <v>0</v>
      </c>
      <c r="H193">
        <v>0</v>
      </c>
      <c r="I193">
        <v>0</v>
      </c>
      <c r="J193">
        <v>0</v>
      </c>
      <c r="K193">
        <v>197568</v>
      </c>
      <c r="L193">
        <v>0</v>
      </c>
      <c r="M193">
        <v>0</v>
      </c>
    </row>
    <row r="194" spans="1:13" x14ac:dyDescent="0.25">
      <c r="A194" t="s">
        <v>1026</v>
      </c>
      <c r="B194" t="s">
        <v>853</v>
      </c>
      <c r="C194" t="s">
        <v>1518</v>
      </c>
      <c r="D194" t="s">
        <v>852</v>
      </c>
      <c r="E194" t="s">
        <v>1519</v>
      </c>
      <c r="F194">
        <v>0</v>
      </c>
      <c r="G194">
        <v>0</v>
      </c>
      <c r="H194">
        <v>0</v>
      </c>
      <c r="I194">
        <v>0</v>
      </c>
      <c r="J194">
        <v>146838</v>
      </c>
      <c r="K194">
        <v>0</v>
      </c>
      <c r="L194">
        <v>0</v>
      </c>
      <c r="M194">
        <v>0</v>
      </c>
    </row>
    <row r="195" spans="1:13" x14ac:dyDescent="0.25">
      <c r="A195" t="s">
        <v>1026</v>
      </c>
      <c r="B195" t="s">
        <v>855</v>
      </c>
      <c r="C195" t="s">
        <v>1520</v>
      </c>
      <c r="D195" t="s">
        <v>854</v>
      </c>
      <c r="E195" t="s">
        <v>1292</v>
      </c>
      <c r="F195">
        <v>115226</v>
      </c>
      <c r="G195">
        <v>0</v>
      </c>
      <c r="H195">
        <v>0</v>
      </c>
      <c r="I195">
        <v>-3917</v>
      </c>
      <c r="J195">
        <v>0</v>
      </c>
      <c r="K195">
        <v>111309</v>
      </c>
      <c r="L195">
        <v>0</v>
      </c>
      <c r="M195">
        <v>0</v>
      </c>
    </row>
    <row r="196" spans="1:13" x14ac:dyDescent="0.25">
      <c r="A196" t="s">
        <v>1026</v>
      </c>
      <c r="B196" t="s">
        <v>859</v>
      </c>
      <c r="C196" t="s">
        <v>1521</v>
      </c>
      <c r="D196" t="s">
        <v>858</v>
      </c>
      <c r="E196" t="s">
        <v>1522</v>
      </c>
      <c r="F196">
        <v>5381940</v>
      </c>
      <c r="G196">
        <v>0</v>
      </c>
      <c r="H196">
        <v>0</v>
      </c>
      <c r="I196">
        <v>142990</v>
      </c>
      <c r="J196">
        <v>0</v>
      </c>
      <c r="K196">
        <v>5524930</v>
      </c>
      <c r="L196">
        <v>162387</v>
      </c>
      <c r="M196">
        <v>167679</v>
      </c>
    </row>
    <row r="197" spans="1:13" x14ac:dyDescent="0.25">
      <c r="A197" t="s">
        <v>1026</v>
      </c>
      <c r="B197" t="s">
        <v>861</v>
      </c>
      <c r="C197" t="s">
        <v>1523</v>
      </c>
      <c r="D197" t="s">
        <v>860</v>
      </c>
      <c r="E197" t="s">
        <v>1524</v>
      </c>
      <c r="F197">
        <v>0</v>
      </c>
      <c r="G197">
        <v>0</v>
      </c>
      <c r="H197">
        <v>0</v>
      </c>
      <c r="I197">
        <v>0</v>
      </c>
      <c r="J197">
        <v>0</v>
      </c>
      <c r="K197">
        <v>0</v>
      </c>
      <c r="L197">
        <v>0</v>
      </c>
      <c r="M197">
        <v>0</v>
      </c>
    </row>
    <row r="198" spans="1:13" x14ac:dyDescent="0.25">
      <c r="A198" t="s">
        <v>1026</v>
      </c>
      <c r="B198" t="s">
        <v>861</v>
      </c>
      <c r="C198" t="s">
        <v>1525</v>
      </c>
      <c r="D198" t="s">
        <v>860</v>
      </c>
      <c r="E198" t="s">
        <v>1526</v>
      </c>
      <c r="F198">
        <v>0</v>
      </c>
      <c r="G198">
        <v>0</v>
      </c>
      <c r="H198">
        <v>0</v>
      </c>
      <c r="I198">
        <v>0</v>
      </c>
      <c r="J198">
        <v>0</v>
      </c>
      <c r="K198">
        <v>0</v>
      </c>
      <c r="L198">
        <v>0</v>
      </c>
      <c r="M198">
        <v>0</v>
      </c>
    </row>
    <row r="199" spans="1:13" x14ac:dyDescent="0.25">
      <c r="A199" t="s">
        <v>1026</v>
      </c>
      <c r="B199" t="s">
        <v>871</v>
      </c>
      <c r="C199" t="s">
        <v>1527</v>
      </c>
      <c r="D199" t="s">
        <v>870</v>
      </c>
      <c r="E199" t="s">
        <v>1528</v>
      </c>
      <c r="F199">
        <v>35359</v>
      </c>
      <c r="G199">
        <v>0</v>
      </c>
      <c r="H199">
        <v>0</v>
      </c>
      <c r="I199">
        <v>0</v>
      </c>
      <c r="J199">
        <v>42837</v>
      </c>
      <c r="K199">
        <v>0</v>
      </c>
      <c r="L199">
        <v>0</v>
      </c>
      <c r="M199">
        <v>0</v>
      </c>
    </row>
    <row r="200" spans="1:13" x14ac:dyDescent="0.25">
      <c r="A200" t="s">
        <v>1026</v>
      </c>
      <c r="B200" t="s">
        <v>871</v>
      </c>
      <c r="C200" t="s">
        <v>1529</v>
      </c>
      <c r="D200" t="s">
        <v>870</v>
      </c>
      <c r="E200" t="s">
        <v>1530</v>
      </c>
      <c r="F200">
        <v>340174</v>
      </c>
      <c r="G200">
        <v>0</v>
      </c>
      <c r="H200">
        <v>0</v>
      </c>
      <c r="I200">
        <v>0</v>
      </c>
      <c r="J200">
        <v>912182</v>
      </c>
      <c r="K200">
        <v>0</v>
      </c>
      <c r="L200">
        <v>0</v>
      </c>
      <c r="M200">
        <v>0</v>
      </c>
    </row>
    <row r="201" spans="1:13" x14ac:dyDescent="0.25">
      <c r="A201" t="s">
        <v>1026</v>
      </c>
      <c r="B201" t="s">
        <v>871</v>
      </c>
      <c r="C201" t="s">
        <v>1531</v>
      </c>
      <c r="D201" t="s">
        <v>870</v>
      </c>
      <c r="E201" t="s">
        <v>1532</v>
      </c>
      <c r="F201">
        <v>220754</v>
      </c>
      <c r="G201">
        <v>0</v>
      </c>
      <c r="H201">
        <v>0</v>
      </c>
      <c r="I201">
        <v>0</v>
      </c>
      <c r="J201">
        <v>95585</v>
      </c>
      <c r="K201">
        <v>125169</v>
      </c>
      <c r="L201">
        <v>0</v>
      </c>
      <c r="M201">
        <v>0</v>
      </c>
    </row>
    <row r="202" spans="1:13" x14ac:dyDescent="0.25">
      <c r="A202" t="s">
        <v>1026</v>
      </c>
      <c r="B202" t="s">
        <v>881</v>
      </c>
      <c r="C202" t="s">
        <v>1533</v>
      </c>
      <c r="D202" t="s">
        <v>880</v>
      </c>
      <c r="E202" t="s">
        <v>1534</v>
      </c>
      <c r="F202">
        <v>0</v>
      </c>
      <c r="G202">
        <v>0</v>
      </c>
      <c r="H202">
        <v>0</v>
      </c>
      <c r="I202">
        <v>0</v>
      </c>
      <c r="J202">
        <v>0</v>
      </c>
      <c r="K202">
        <v>0</v>
      </c>
      <c r="L202">
        <v>0</v>
      </c>
      <c r="M202">
        <v>0</v>
      </c>
    </row>
    <row r="203" spans="1:13" x14ac:dyDescent="0.25">
      <c r="A203" t="s">
        <v>1026</v>
      </c>
      <c r="B203" t="s">
        <v>883</v>
      </c>
      <c r="C203" t="s">
        <v>1535</v>
      </c>
      <c r="D203" t="s">
        <v>1536</v>
      </c>
      <c r="E203" t="s">
        <v>1319</v>
      </c>
      <c r="F203">
        <v>130663</v>
      </c>
      <c r="G203">
        <v>0</v>
      </c>
      <c r="H203">
        <v>0</v>
      </c>
      <c r="I203">
        <v>-45417</v>
      </c>
      <c r="J203">
        <v>0</v>
      </c>
      <c r="K203">
        <v>85246</v>
      </c>
      <c r="L203">
        <v>25634</v>
      </c>
      <c r="M203">
        <v>26469</v>
      </c>
    </row>
    <row r="204" spans="1:13" x14ac:dyDescent="0.25">
      <c r="A204" t="s">
        <v>1026</v>
      </c>
      <c r="B204" t="s">
        <v>883</v>
      </c>
      <c r="C204" t="s">
        <v>1537</v>
      </c>
      <c r="D204" t="s">
        <v>1536</v>
      </c>
      <c r="E204" t="s">
        <v>1538</v>
      </c>
      <c r="F204">
        <v>182084</v>
      </c>
      <c r="G204">
        <v>0</v>
      </c>
      <c r="H204">
        <v>0</v>
      </c>
      <c r="I204">
        <v>0</v>
      </c>
      <c r="J204">
        <v>76347</v>
      </c>
      <c r="K204">
        <v>105737</v>
      </c>
      <c r="L204">
        <v>28893</v>
      </c>
      <c r="M204">
        <v>29835</v>
      </c>
    </row>
    <row r="205" spans="1:13" x14ac:dyDescent="0.25">
      <c r="A205" t="s">
        <v>1037</v>
      </c>
      <c r="B205" t="s">
        <v>885</v>
      </c>
      <c r="C205" t="s">
        <v>1539</v>
      </c>
      <c r="D205" t="s">
        <v>1540</v>
      </c>
      <c r="E205" t="s">
        <v>1541</v>
      </c>
      <c r="F205">
        <v>220943</v>
      </c>
      <c r="G205">
        <v>0</v>
      </c>
      <c r="H205">
        <v>0</v>
      </c>
      <c r="I205">
        <v>0</v>
      </c>
      <c r="J205">
        <v>285750</v>
      </c>
      <c r="K205">
        <v>0</v>
      </c>
      <c r="L205">
        <v>0</v>
      </c>
      <c r="M205">
        <v>0</v>
      </c>
    </row>
    <row r="206" spans="1:13" x14ac:dyDescent="0.25">
      <c r="A206" t="s">
        <v>1037</v>
      </c>
      <c r="B206" t="s">
        <v>885</v>
      </c>
      <c r="C206" t="s">
        <v>1542</v>
      </c>
      <c r="D206" t="s">
        <v>1540</v>
      </c>
      <c r="E206" t="s">
        <v>1543</v>
      </c>
      <c r="F206">
        <v>77141</v>
      </c>
      <c r="G206">
        <v>0</v>
      </c>
      <c r="H206">
        <v>0</v>
      </c>
      <c r="I206">
        <v>0</v>
      </c>
      <c r="J206">
        <v>0</v>
      </c>
      <c r="K206">
        <v>77141</v>
      </c>
      <c r="L206">
        <v>250963</v>
      </c>
      <c r="M206">
        <v>259141</v>
      </c>
    </row>
    <row r="207" spans="1:13" x14ac:dyDescent="0.25">
      <c r="A207" t="s">
        <v>1037</v>
      </c>
      <c r="B207" t="s">
        <v>885</v>
      </c>
      <c r="C207" t="s">
        <v>1544</v>
      </c>
      <c r="D207" t="s">
        <v>1540</v>
      </c>
      <c r="E207" t="s">
        <v>1545</v>
      </c>
      <c r="F207">
        <v>220046</v>
      </c>
      <c r="G207">
        <v>0</v>
      </c>
      <c r="H207">
        <v>0</v>
      </c>
      <c r="I207">
        <v>0</v>
      </c>
      <c r="J207">
        <v>50389</v>
      </c>
      <c r="K207">
        <v>169657</v>
      </c>
      <c r="L207">
        <v>80447</v>
      </c>
      <c r="M207">
        <v>83068</v>
      </c>
    </row>
    <row r="208" spans="1:13" x14ac:dyDescent="0.25">
      <c r="A208" t="s">
        <v>1037</v>
      </c>
      <c r="B208" t="s">
        <v>885</v>
      </c>
      <c r="C208" t="s">
        <v>1546</v>
      </c>
      <c r="D208" t="s">
        <v>1540</v>
      </c>
      <c r="E208" t="s">
        <v>1547</v>
      </c>
      <c r="F208">
        <v>489666</v>
      </c>
      <c r="G208">
        <v>0</v>
      </c>
      <c r="H208">
        <v>0</v>
      </c>
      <c r="I208">
        <v>0</v>
      </c>
      <c r="J208">
        <v>18254</v>
      </c>
      <c r="K208">
        <v>471412</v>
      </c>
      <c r="L208">
        <v>0</v>
      </c>
      <c r="M208">
        <v>0</v>
      </c>
    </row>
    <row r="209" spans="1:13" x14ac:dyDescent="0.25">
      <c r="A209" t="s">
        <v>1037</v>
      </c>
      <c r="B209" t="s">
        <v>885</v>
      </c>
      <c r="C209" t="s">
        <v>1548</v>
      </c>
      <c r="D209" t="s">
        <v>1540</v>
      </c>
      <c r="E209" t="s">
        <v>1549</v>
      </c>
      <c r="F209">
        <v>44371</v>
      </c>
      <c r="G209">
        <v>0</v>
      </c>
      <c r="H209">
        <v>0</v>
      </c>
      <c r="I209">
        <v>0</v>
      </c>
      <c r="J209">
        <v>35182</v>
      </c>
      <c r="K209">
        <v>9189</v>
      </c>
      <c r="L209">
        <v>0</v>
      </c>
      <c r="M209">
        <v>0</v>
      </c>
    </row>
    <row r="210" spans="1:13" x14ac:dyDescent="0.25">
      <c r="A210" t="s">
        <v>1026</v>
      </c>
      <c r="B210" t="s">
        <v>891</v>
      </c>
      <c r="C210" t="s">
        <v>1550</v>
      </c>
      <c r="D210" t="s">
        <v>890</v>
      </c>
      <c r="E210" t="s">
        <v>1477</v>
      </c>
      <c r="F210">
        <v>897293</v>
      </c>
      <c r="G210">
        <v>0</v>
      </c>
      <c r="H210">
        <v>0</v>
      </c>
      <c r="I210">
        <v>2118</v>
      </c>
      <c r="J210">
        <v>142006</v>
      </c>
      <c r="K210">
        <v>757405</v>
      </c>
      <c r="L210">
        <v>0</v>
      </c>
      <c r="M210">
        <v>0</v>
      </c>
    </row>
    <row r="211" spans="1:13" x14ac:dyDescent="0.25">
      <c r="A211" t="s">
        <v>1026</v>
      </c>
      <c r="B211" t="s">
        <v>891</v>
      </c>
      <c r="C211" t="s">
        <v>1551</v>
      </c>
      <c r="D211" t="s">
        <v>890</v>
      </c>
      <c r="E211" t="s">
        <v>1552</v>
      </c>
      <c r="F211">
        <v>0</v>
      </c>
      <c r="G211">
        <v>0</v>
      </c>
      <c r="H211">
        <v>0</v>
      </c>
      <c r="I211">
        <v>0</v>
      </c>
      <c r="J211">
        <v>0</v>
      </c>
      <c r="K211">
        <v>0</v>
      </c>
      <c r="L211">
        <v>0</v>
      </c>
      <c r="M211">
        <v>0</v>
      </c>
    </row>
    <row r="212" spans="1:13" x14ac:dyDescent="0.25">
      <c r="A212" t="s">
        <v>1026</v>
      </c>
      <c r="B212" t="s">
        <v>891</v>
      </c>
      <c r="C212" t="s">
        <v>1553</v>
      </c>
      <c r="D212" t="s">
        <v>890</v>
      </c>
      <c r="E212" t="s">
        <v>1554</v>
      </c>
      <c r="F212">
        <v>0</v>
      </c>
      <c r="G212">
        <v>0</v>
      </c>
      <c r="H212">
        <v>0</v>
      </c>
      <c r="I212">
        <v>0</v>
      </c>
      <c r="J212">
        <v>0</v>
      </c>
      <c r="K212">
        <v>0</v>
      </c>
      <c r="L212">
        <v>0</v>
      </c>
      <c r="M212">
        <v>0</v>
      </c>
    </row>
    <row r="213" spans="1:13" x14ac:dyDescent="0.25">
      <c r="A213" t="s">
        <v>1026</v>
      </c>
      <c r="B213" t="s">
        <v>923</v>
      </c>
      <c r="C213" t="s">
        <v>1555</v>
      </c>
      <c r="D213" t="s">
        <v>922</v>
      </c>
      <c r="E213" t="s">
        <v>1428</v>
      </c>
      <c r="F213">
        <v>0</v>
      </c>
      <c r="G213">
        <v>0</v>
      </c>
      <c r="H213">
        <v>0</v>
      </c>
      <c r="I213">
        <v>0</v>
      </c>
      <c r="J213">
        <v>0</v>
      </c>
      <c r="K213">
        <v>0</v>
      </c>
      <c r="L213">
        <v>0</v>
      </c>
      <c r="M213">
        <v>0</v>
      </c>
    </row>
    <row r="214" spans="1:13" x14ac:dyDescent="0.25">
      <c r="A214" t="s">
        <v>1026</v>
      </c>
      <c r="B214" t="s">
        <v>937</v>
      </c>
      <c r="C214" t="s">
        <v>1556</v>
      </c>
      <c r="D214" t="s">
        <v>936</v>
      </c>
      <c r="E214" t="s">
        <v>1557</v>
      </c>
      <c r="F214">
        <v>2971680</v>
      </c>
      <c r="G214">
        <v>0</v>
      </c>
      <c r="H214">
        <v>0</v>
      </c>
      <c r="I214">
        <v>-186</v>
      </c>
      <c r="J214">
        <v>1337182</v>
      </c>
      <c r="K214">
        <v>1634312</v>
      </c>
      <c r="L214">
        <v>1056199</v>
      </c>
      <c r="M214">
        <v>1090617</v>
      </c>
    </row>
    <row r="215" spans="1:13" x14ac:dyDescent="0.25">
      <c r="A215" t="s">
        <v>1026</v>
      </c>
      <c r="B215" t="s">
        <v>937</v>
      </c>
      <c r="C215" t="s">
        <v>1558</v>
      </c>
      <c r="D215" t="s">
        <v>936</v>
      </c>
      <c r="E215" t="s">
        <v>1559</v>
      </c>
      <c r="F215">
        <v>0</v>
      </c>
      <c r="G215">
        <v>0</v>
      </c>
      <c r="H215">
        <v>0</v>
      </c>
      <c r="I215">
        <v>0</v>
      </c>
      <c r="J215">
        <v>603163</v>
      </c>
      <c r="K215">
        <v>0</v>
      </c>
      <c r="L215">
        <v>0</v>
      </c>
      <c r="M215">
        <v>0</v>
      </c>
    </row>
    <row r="216" spans="1:13" x14ac:dyDescent="0.25">
      <c r="A216" t="s">
        <v>1026</v>
      </c>
      <c r="B216" t="s">
        <v>937</v>
      </c>
      <c r="C216" t="s">
        <v>1560</v>
      </c>
      <c r="D216" t="s">
        <v>936</v>
      </c>
      <c r="E216" t="s">
        <v>1561</v>
      </c>
      <c r="F216">
        <v>673492</v>
      </c>
      <c r="G216">
        <v>0</v>
      </c>
      <c r="H216">
        <v>0</v>
      </c>
      <c r="I216">
        <v>0</v>
      </c>
      <c r="J216">
        <v>0</v>
      </c>
      <c r="K216">
        <v>673492</v>
      </c>
      <c r="L216">
        <v>87548</v>
      </c>
      <c r="M216">
        <v>90401</v>
      </c>
    </row>
    <row r="217" spans="1:13" x14ac:dyDescent="0.25">
      <c r="A217" t="s">
        <v>1026</v>
      </c>
      <c r="B217" t="s">
        <v>937</v>
      </c>
      <c r="C217" t="s">
        <v>1562</v>
      </c>
      <c r="D217" t="s">
        <v>936</v>
      </c>
      <c r="E217" t="s">
        <v>1563</v>
      </c>
      <c r="F217">
        <v>0</v>
      </c>
      <c r="G217">
        <v>0</v>
      </c>
      <c r="H217">
        <v>0</v>
      </c>
      <c r="I217">
        <v>0</v>
      </c>
      <c r="J217">
        <v>0</v>
      </c>
      <c r="K217">
        <v>0</v>
      </c>
      <c r="L217">
        <v>0</v>
      </c>
      <c r="M217">
        <v>0</v>
      </c>
    </row>
    <row r="218" spans="1:13" x14ac:dyDescent="0.25">
      <c r="A218" t="s">
        <v>1026</v>
      </c>
      <c r="B218" t="s">
        <v>937</v>
      </c>
      <c r="C218" t="s">
        <v>1564</v>
      </c>
      <c r="D218" t="s">
        <v>936</v>
      </c>
      <c r="E218" t="s">
        <v>1565</v>
      </c>
      <c r="F218">
        <v>0</v>
      </c>
      <c r="G218">
        <v>0</v>
      </c>
      <c r="H218">
        <v>0</v>
      </c>
      <c r="I218">
        <v>0</v>
      </c>
      <c r="J218">
        <v>0</v>
      </c>
      <c r="K218">
        <v>0</v>
      </c>
      <c r="L218">
        <v>0</v>
      </c>
      <c r="M218">
        <v>0</v>
      </c>
    </row>
    <row r="219" spans="1:13" x14ac:dyDescent="0.25">
      <c r="A219" t="s">
        <v>1026</v>
      </c>
      <c r="B219" t="s">
        <v>937</v>
      </c>
      <c r="C219" t="s">
        <v>1566</v>
      </c>
      <c r="D219" t="s">
        <v>936</v>
      </c>
      <c r="E219" t="s">
        <v>1567</v>
      </c>
      <c r="F219">
        <v>1252</v>
      </c>
      <c r="G219">
        <v>0</v>
      </c>
      <c r="H219">
        <v>0</v>
      </c>
      <c r="I219">
        <v>0</v>
      </c>
      <c r="J219">
        <v>1252</v>
      </c>
      <c r="K219">
        <v>0</v>
      </c>
      <c r="L219">
        <v>0</v>
      </c>
      <c r="M219">
        <v>0</v>
      </c>
    </row>
    <row r="220" spans="1:13" x14ac:dyDescent="0.25">
      <c r="A220" t="s">
        <v>1026</v>
      </c>
      <c r="B220" t="s">
        <v>937</v>
      </c>
      <c r="C220" t="s">
        <v>1568</v>
      </c>
      <c r="D220" t="s">
        <v>936</v>
      </c>
      <c r="E220" t="s">
        <v>1569</v>
      </c>
      <c r="F220">
        <v>28678</v>
      </c>
      <c r="G220">
        <v>0</v>
      </c>
      <c r="H220">
        <v>0</v>
      </c>
      <c r="I220">
        <v>0</v>
      </c>
      <c r="J220">
        <v>47815</v>
      </c>
      <c r="K220">
        <v>0</v>
      </c>
      <c r="L220">
        <v>0</v>
      </c>
      <c r="M220">
        <v>0</v>
      </c>
    </row>
    <row r="221" spans="1:13" x14ac:dyDescent="0.25">
      <c r="A221" t="s">
        <v>1026</v>
      </c>
      <c r="B221" t="s">
        <v>937</v>
      </c>
      <c r="C221" t="s">
        <v>1570</v>
      </c>
      <c r="D221" t="s">
        <v>936</v>
      </c>
      <c r="E221" t="s">
        <v>1571</v>
      </c>
      <c r="F221">
        <v>260518</v>
      </c>
      <c r="G221">
        <v>0</v>
      </c>
      <c r="H221">
        <v>0</v>
      </c>
      <c r="I221">
        <v>0</v>
      </c>
      <c r="J221">
        <v>438141</v>
      </c>
      <c r="K221">
        <v>0</v>
      </c>
      <c r="L221">
        <v>0</v>
      </c>
      <c r="M221">
        <v>0</v>
      </c>
    </row>
    <row r="222" spans="1:13" x14ac:dyDescent="0.25">
      <c r="A222" t="s">
        <v>1026</v>
      </c>
      <c r="B222" t="s">
        <v>937</v>
      </c>
      <c r="C222" t="s">
        <v>1572</v>
      </c>
      <c r="D222" t="s">
        <v>936</v>
      </c>
      <c r="E222" t="s">
        <v>1573</v>
      </c>
      <c r="F222">
        <v>0</v>
      </c>
      <c r="G222">
        <v>0</v>
      </c>
      <c r="H222">
        <v>0</v>
      </c>
      <c r="I222">
        <v>0</v>
      </c>
      <c r="J222">
        <v>66063</v>
      </c>
      <c r="K222">
        <v>0</v>
      </c>
      <c r="L222">
        <v>0</v>
      </c>
      <c r="M222">
        <v>0</v>
      </c>
    </row>
    <row r="223" spans="1:13" x14ac:dyDescent="0.25">
      <c r="A223" t="s">
        <v>1026</v>
      </c>
      <c r="B223" t="s">
        <v>937</v>
      </c>
      <c r="C223" t="s">
        <v>1574</v>
      </c>
      <c r="D223" t="s">
        <v>936</v>
      </c>
      <c r="E223" t="s">
        <v>1575</v>
      </c>
      <c r="F223">
        <v>0</v>
      </c>
      <c r="G223">
        <v>0</v>
      </c>
      <c r="H223">
        <v>0</v>
      </c>
      <c r="I223">
        <v>0</v>
      </c>
      <c r="J223">
        <v>151289</v>
      </c>
      <c r="K223">
        <v>0</v>
      </c>
      <c r="L223">
        <v>9084</v>
      </c>
      <c r="M223">
        <v>9380</v>
      </c>
    </row>
    <row r="224" spans="1:13" x14ac:dyDescent="0.25">
      <c r="A224" t="s">
        <v>1026</v>
      </c>
      <c r="B224" t="s">
        <v>937</v>
      </c>
      <c r="C224" t="s">
        <v>1576</v>
      </c>
      <c r="D224" t="s">
        <v>936</v>
      </c>
      <c r="E224" t="s">
        <v>1577</v>
      </c>
      <c r="F224">
        <v>45087</v>
      </c>
      <c r="G224">
        <v>0</v>
      </c>
      <c r="H224">
        <v>0</v>
      </c>
      <c r="I224">
        <v>0</v>
      </c>
      <c r="J224">
        <v>57868</v>
      </c>
      <c r="K224">
        <v>0</v>
      </c>
      <c r="L224">
        <v>0</v>
      </c>
      <c r="M224">
        <v>0</v>
      </c>
    </row>
    <row r="225" spans="1:13" x14ac:dyDescent="0.25">
      <c r="A225" t="s">
        <v>1026</v>
      </c>
      <c r="B225" t="s">
        <v>939</v>
      </c>
      <c r="C225" t="s">
        <v>1578</v>
      </c>
      <c r="D225" t="s">
        <v>938</v>
      </c>
      <c r="E225" t="s">
        <v>1579</v>
      </c>
      <c r="F225">
        <v>0</v>
      </c>
      <c r="G225">
        <v>0</v>
      </c>
      <c r="H225">
        <v>0</v>
      </c>
      <c r="I225">
        <v>0</v>
      </c>
      <c r="J225">
        <v>0</v>
      </c>
      <c r="K225">
        <v>0</v>
      </c>
      <c r="L225">
        <v>0</v>
      </c>
      <c r="M225">
        <v>0</v>
      </c>
    </row>
    <row r="226" spans="1:13" x14ac:dyDescent="0.25">
      <c r="A226" t="s">
        <v>1026</v>
      </c>
      <c r="B226" t="s">
        <v>939</v>
      </c>
      <c r="C226" t="s">
        <v>1580</v>
      </c>
      <c r="D226" t="s">
        <v>938</v>
      </c>
      <c r="E226" t="s">
        <v>1581</v>
      </c>
      <c r="F226">
        <v>20600</v>
      </c>
      <c r="G226">
        <v>0</v>
      </c>
      <c r="H226">
        <v>0</v>
      </c>
      <c r="I226">
        <v>0</v>
      </c>
      <c r="J226">
        <v>0</v>
      </c>
      <c r="K226">
        <v>20600</v>
      </c>
      <c r="L226">
        <v>110380</v>
      </c>
      <c r="M226">
        <v>113977</v>
      </c>
    </row>
    <row r="227" spans="1:13" x14ac:dyDescent="0.25">
      <c r="A227" t="s">
        <v>1026</v>
      </c>
      <c r="B227" t="s">
        <v>941</v>
      </c>
      <c r="C227" t="s">
        <v>1582</v>
      </c>
      <c r="D227" t="s">
        <v>940</v>
      </c>
      <c r="E227" t="s">
        <v>1522</v>
      </c>
      <c r="F227">
        <v>190726</v>
      </c>
      <c r="G227">
        <v>0</v>
      </c>
      <c r="H227">
        <v>0</v>
      </c>
      <c r="I227">
        <v>1833</v>
      </c>
      <c r="J227">
        <v>179178</v>
      </c>
      <c r="K227">
        <v>13381</v>
      </c>
      <c r="L227">
        <v>18044</v>
      </c>
      <c r="M227">
        <v>18632</v>
      </c>
    </row>
    <row r="228" spans="1:13" x14ac:dyDescent="0.25">
      <c r="A228" t="s">
        <v>1026</v>
      </c>
      <c r="B228" t="s">
        <v>945</v>
      </c>
      <c r="C228" t="s">
        <v>1583</v>
      </c>
      <c r="D228" t="s">
        <v>944</v>
      </c>
      <c r="E228" t="s">
        <v>1584</v>
      </c>
      <c r="F228">
        <v>19098420</v>
      </c>
      <c r="G228">
        <v>0</v>
      </c>
      <c r="H228">
        <v>0</v>
      </c>
      <c r="I228">
        <v>135792</v>
      </c>
      <c r="J228">
        <v>4432118</v>
      </c>
      <c r="K228">
        <v>14802094</v>
      </c>
      <c r="L228">
        <v>0</v>
      </c>
      <c r="M228">
        <v>0</v>
      </c>
    </row>
    <row r="229" spans="1:13" x14ac:dyDescent="0.25">
      <c r="A229" t="s">
        <v>1037</v>
      </c>
      <c r="B229" t="s">
        <v>947</v>
      </c>
      <c r="C229" t="s">
        <v>1585</v>
      </c>
      <c r="D229" t="s">
        <v>1586</v>
      </c>
      <c r="E229" t="s">
        <v>1587</v>
      </c>
      <c r="F229">
        <v>1067463</v>
      </c>
      <c r="G229">
        <v>0</v>
      </c>
      <c r="H229">
        <v>0</v>
      </c>
      <c r="I229">
        <v>-26943</v>
      </c>
      <c r="J229">
        <v>976250</v>
      </c>
      <c r="K229">
        <v>64270</v>
      </c>
      <c r="L229">
        <v>296924</v>
      </c>
      <c r="M229">
        <v>306600</v>
      </c>
    </row>
    <row r="230" spans="1:13" x14ac:dyDescent="0.25">
      <c r="A230" t="s">
        <v>1026</v>
      </c>
      <c r="B230" t="s">
        <v>971</v>
      </c>
      <c r="C230" t="s">
        <v>1588</v>
      </c>
      <c r="D230" t="s">
        <v>970</v>
      </c>
      <c r="E230" t="s">
        <v>1589</v>
      </c>
      <c r="F230">
        <v>0</v>
      </c>
      <c r="G230">
        <v>0</v>
      </c>
      <c r="H230">
        <v>0</v>
      </c>
      <c r="I230">
        <v>0</v>
      </c>
      <c r="J230">
        <v>0</v>
      </c>
      <c r="K230">
        <v>0</v>
      </c>
      <c r="L230">
        <v>0</v>
      </c>
      <c r="M230">
        <v>0</v>
      </c>
    </row>
    <row r="231" spans="1:13" x14ac:dyDescent="0.25">
      <c r="A231" t="s">
        <v>1026</v>
      </c>
      <c r="B231" t="s">
        <v>971</v>
      </c>
      <c r="C231" t="s">
        <v>1590</v>
      </c>
      <c r="D231" t="s">
        <v>970</v>
      </c>
      <c r="E231" t="s">
        <v>1591</v>
      </c>
      <c r="F231">
        <v>95182</v>
      </c>
      <c r="G231">
        <v>0</v>
      </c>
      <c r="H231">
        <v>0</v>
      </c>
      <c r="I231">
        <v>0</v>
      </c>
      <c r="J231">
        <v>0</v>
      </c>
      <c r="K231">
        <v>95182</v>
      </c>
      <c r="L231">
        <v>0</v>
      </c>
      <c r="M231">
        <v>0</v>
      </c>
    </row>
    <row r="232" spans="1:13" x14ac:dyDescent="0.25">
      <c r="A232" t="s">
        <v>1026</v>
      </c>
      <c r="B232" t="s">
        <v>983</v>
      </c>
      <c r="C232" t="s">
        <v>1592</v>
      </c>
      <c r="D232" t="s">
        <v>982</v>
      </c>
      <c r="E232" t="s">
        <v>1410</v>
      </c>
      <c r="F232">
        <v>3211</v>
      </c>
      <c r="G232">
        <v>0</v>
      </c>
      <c r="H232">
        <v>0</v>
      </c>
      <c r="I232">
        <v>0</v>
      </c>
      <c r="J232">
        <v>0</v>
      </c>
      <c r="K232">
        <v>3211</v>
      </c>
      <c r="L232">
        <v>0</v>
      </c>
      <c r="M232">
        <v>0</v>
      </c>
    </row>
    <row r="233" spans="1:13" x14ac:dyDescent="0.25">
      <c r="A233" t="s">
        <v>1026</v>
      </c>
      <c r="B233" t="s">
        <v>983</v>
      </c>
      <c r="C233" t="s">
        <v>1593</v>
      </c>
      <c r="D233" t="s">
        <v>982</v>
      </c>
      <c r="E233" t="s">
        <v>1594</v>
      </c>
      <c r="F233">
        <v>838486</v>
      </c>
      <c r="G233">
        <v>0</v>
      </c>
      <c r="H233">
        <v>0</v>
      </c>
      <c r="I233">
        <v>-2762</v>
      </c>
      <c r="J233">
        <v>924779</v>
      </c>
      <c r="K233">
        <v>0</v>
      </c>
      <c r="L233">
        <v>76307</v>
      </c>
      <c r="M233">
        <v>78794</v>
      </c>
    </row>
    <row r="234" spans="1:13" x14ac:dyDescent="0.25">
      <c r="A234" t="s">
        <v>1026</v>
      </c>
      <c r="B234" t="s">
        <v>989</v>
      </c>
      <c r="C234" t="s">
        <v>1595</v>
      </c>
      <c r="D234" t="s">
        <v>988</v>
      </c>
      <c r="E234" t="s">
        <v>1522</v>
      </c>
      <c r="F234">
        <v>532688.6399999999</v>
      </c>
      <c r="G234">
        <v>0</v>
      </c>
      <c r="H234">
        <v>0</v>
      </c>
      <c r="I234">
        <v>0</v>
      </c>
      <c r="J234">
        <v>102986</v>
      </c>
      <c r="K234">
        <v>429702.6399999999</v>
      </c>
      <c r="L234">
        <v>9020.4500000000007</v>
      </c>
      <c r="M234">
        <v>9314</v>
      </c>
    </row>
    <row r="235" spans="1:13" x14ac:dyDescent="0.25">
      <c r="A235" t="s">
        <v>1026</v>
      </c>
      <c r="B235" t="s">
        <v>999</v>
      </c>
      <c r="C235" t="s">
        <v>1596</v>
      </c>
      <c r="D235" t="s">
        <v>998</v>
      </c>
      <c r="E235" t="s">
        <v>1597</v>
      </c>
      <c r="F235">
        <v>2417101</v>
      </c>
      <c r="G235">
        <v>0</v>
      </c>
      <c r="H235">
        <v>0</v>
      </c>
      <c r="I235">
        <v>-44948</v>
      </c>
      <c r="J235">
        <v>2541936</v>
      </c>
      <c r="K235">
        <v>0</v>
      </c>
      <c r="L235">
        <v>0</v>
      </c>
      <c r="M235">
        <v>0</v>
      </c>
    </row>
    <row r="236" spans="1:13" x14ac:dyDescent="0.25">
      <c r="A236" t="s">
        <v>1026</v>
      </c>
      <c r="B236" t="s">
        <v>1003</v>
      </c>
      <c r="C236" t="s">
        <v>1598</v>
      </c>
      <c r="D236" t="s">
        <v>1599</v>
      </c>
      <c r="E236" t="s">
        <v>1600</v>
      </c>
      <c r="F236">
        <v>832127</v>
      </c>
      <c r="G236">
        <v>0</v>
      </c>
      <c r="H236">
        <v>0</v>
      </c>
      <c r="I236">
        <v>-25821</v>
      </c>
      <c r="J236">
        <v>785867</v>
      </c>
      <c r="K236">
        <v>20439</v>
      </c>
      <c r="L236">
        <v>0</v>
      </c>
      <c r="M236">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N325"/>
  <sheetViews>
    <sheetView workbookViewId="0">
      <pane xSplit="3" ySplit="5" topLeftCell="D6" activePane="bottomRight" state="frozen"/>
      <selection pane="topRight" activeCell="D1" sqref="D1"/>
      <selection pane="bottomLeft" activeCell="A6" sqref="A6"/>
      <selection pane="bottomRight" activeCell="A2" sqref="A2"/>
    </sheetView>
  </sheetViews>
  <sheetFormatPr defaultRowHeight="12.5" x14ac:dyDescent="0.25"/>
  <cols>
    <col min="1" max="1" width="3.81640625" customWidth="1"/>
    <col min="3" max="3" width="34" customWidth="1"/>
    <col min="4" max="4" width="13.81640625" style="202" bestFit="1" customWidth="1"/>
    <col min="5" max="5" width="11.1796875" style="202" bestFit="1" customWidth="1"/>
    <col min="6" max="6" width="14.453125" style="202" customWidth="1"/>
    <col min="7" max="7" width="11.7265625" style="202" bestFit="1" customWidth="1"/>
    <col min="8" max="8" width="9.453125" style="202" bestFit="1" customWidth="1"/>
    <col min="9" max="10" width="11.7265625" style="202" bestFit="1" customWidth="1"/>
    <col min="11" max="11" width="9.453125" style="202" bestFit="1" customWidth="1"/>
    <col min="12" max="12" width="11.7265625" style="202" bestFit="1" customWidth="1"/>
    <col min="13" max="13" width="10.1796875" style="202" bestFit="1" customWidth="1"/>
    <col min="14" max="14" width="9.453125" style="202" bestFit="1" customWidth="1"/>
    <col min="15" max="15" width="10.1796875" style="202" bestFit="1" customWidth="1"/>
    <col min="16" max="16" width="11.1796875" style="202" bestFit="1" customWidth="1"/>
    <col min="17" max="17" width="9.453125" style="202" bestFit="1" customWidth="1"/>
    <col min="18" max="18" width="12.81640625" style="202" customWidth="1"/>
    <col min="19" max="19" width="13.453125" style="202" bestFit="1" customWidth="1"/>
    <col min="20" max="20" width="9.7265625" style="202" bestFit="1" customWidth="1"/>
    <col min="21" max="21" width="13.453125" style="202" bestFit="1" customWidth="1"/>
    <col min="22" max="22" width="9.7265625" style="202" bestFit="1" customWidth="1"/>
    <col min="23" max="23" width="9.453125" style="202" bestFit="1" customWidth="1"/>
    <col min="24" max="24" width="9.7265625" style="202" bestFit="1" customWidth="1"/>
    <col min="25" max="25" width="10.7265625" style="202" bestFit="1" customWidth="1"/>
    <col min="26" max="26" width="9.453125" style="202" bestFit="1" customWidth="1"/>
    <col min="27" max="28" width="10.7265625" style="202" bestFit="1" customWidth="1"/>
    <col min="29" max="29" width="9.453125" style="202" bestFit="1" customWidth="1"/>
    <col min="30" max="30" width="10.7265625" style="202" bestFit="1" customWidth="1"/>
    <col min="31" max="33" width="10.7265625" style="202" customWidth="1"/>
    <col min="34" max="36" width="9.453125" style="202" bestFit="1" customWidth="1"/>
    <col min="37" max="39" width="9.453125" style="202" customWidth="1"/>
    <col min="40" max="40" width="11.1796875" style="202" bestFit="1" customWidth="1"/>
    <col min="41" max="41" width="9.453125" style="202" bestFit="1" customWidth="1"/>
    <col min="42" max="42" width="11.1796875" style="202" bestFit="1" customWidth="1"/>
    <col min="43" max="43" width="9.7265625" style="202" bestFit="1" customWidth="1"/>
    <col min="44" max="44" width="9.453125" style="202" bestFit="1" customWidth="1"/>
    <col min="45" max="45" width="9.7265625" style="202" bestFit="1" customWidth="1"/>
    <col min="46" max="46" width="13.453125" style="202" bestFit="1" customWidth="1"/>
    <col min="47" max="47" width="9.7265625" style="202" bestFit="1" customWidth="1"/>
    <col min="48" max="48" width="13.453125" style="202" bestFit="1" customWidth="1"/>
    <col min="49" max="49" width="9.7265625" style="202" bestFit="1" customWidth="1"/>
    <col min="50" max="50" width="9.453125" style="202" bestFit="1" customWidth="1"/>
    <col min="51" max="51" width="9.7265625" style="202" bestFit="1" customWidth="1"/>
    <col min="52" max="52" width="10.7265625" style="202" bestFit="1" customWidth="1"/>
    <col min="53" max="53" width="9.453125" style="202" bestFit="1" customWidth="1"/>
    <col min="54" max="54" width="10.7265625" style="202" bestFit="1" customWidth="1"/>
    <col min="55" max="57" width="9.453125" style="202" bestFit="1" customWidth="1"/>
    <col min="58" max="58" width="9.7265625" style="202" bestFit="1" customWidth="1"/>
    <col min="59" max="59" width="9.453125" style="202" bestFit="1" customWidth="1"/>
    <col min="60" max="60" width="9.7265625" style="202" bestFit="1" customWidth="1"/>
    <col min="61" max="63" width="9.453125" style="202" bestFit="1" customWidth="1"/>
    <col min="64" max="64" width="13.453125" style="202" bestFit="1" customWidth="1"/>
    <col min="65" max="65" width="9.7265625" style="202" bestFit="1" customWidth="1"/>
    <col min="66" max="66" width="13.453125" style="202" bestFit="1" customWidth="1"/>
    <col min="67" max="67" width="10.7265625" style="202" bestFit="1" customWidth="1"/>
    <col min="68" max="68" width="9.453125" style="202" bestFit="1" customWidth="1"/>
    <col min="69" max="70" width="10.7265625" style="202" bestFit="1" customWidth="1"/>
    <col min="71" max="71" width="9.453125" style="202" bestFit="1" customWidth="1"/>
    <col min="72" max="72" width="10.7265625" style="202" bestFit="1" customWidth="1"/>
    <col min="73" max="73" width="11.7265625" style="202" bestFit="1" customWidth="1"/>
    <col min="74" max="74" width="10.7265625" style="202" bestFit="1" customWidth="1"/>
    <col min="75" max="75" width="11.7265625" style="202" bestFit="1" customWidth="1"/>
    <col min="76" max="76" width="10.7265625" style="202" bestFit="1" customWidth="1"/>
    <col min="77" max="77" width="9.453125" style="202" bestFit="1" customWidth="1"/>
    <col min="78" max="78" width="10.7265625" style="202" bestFit="1" customWidth="1"/>
    <col min="79" max="79" width="11.7265625" style="202" bestFit="1" customWidth="1"/>
    <col min="80" max="80" width="10.7265625" style="202" bestFit="1" customWidth="1"/>
    <col min="81" max="81" width="11.7265625" style="202" bestFit="1" customWidth="1"/>
    <col min="82" max="82" width="10.7265625" style="202" bestFit="1" customWidth="1"/>
    <col min="83" max="83" width="9.453125" style="202" bestFit="1" customWidth="1"/>
    <col min="84" max="84" width="10.7265625" style="202" bestFit="1" customWidth="1"/>
    <col min="85" max="87" width="9.453125" style="202" bestFit="1" customWidth="1"/>
    <col min="88" max="88" width="10.7265625" style="202" bestFit="1" customWidth="1"/>
    <col min="89" max="89" width="9.453125" style="202" bestFit="1" customWidth="1"/>
    <col min="90" max="90" width="10.7265625" style="202" bestFit="1" customWidth="1"/>
    <col min="91" max="91" width="9.7265625" style="202" bestFit="1" customWidth="1"/>
    <col min="92" max="92" width="9.453125" style="202" bestFit="1" customWidth="1"/>
    <col min="93" max="94" width="9.7265625" style="202" bestFit="1" customWidth="1"/>
    <col min="95" max="95" width="9.453125" style="202" bestFit="1" customWidth="1"/>
    <col min="96" max="96" width="9.7265625" style="202" bestFit="1" customWidth="1"/>
    <col min="97" max="99" width="9.453125" style="202" bestFit="1" customWidth="1"/>
    <col min="100" max="100" width="9.7265625" style="202" bestFit="1" customWidth="1"/>
    <col min="101" max="101" width="9.453125" style="202" bestFit="1" customWidth="1"/>
    <col min="102" max="102" width="9.7265625" style="202" bestFit="1" customWidth="1"/>
    <col min="103" max="105" width="9.453125" style="202" bestFit="1" customWidth="1"/>
    <col min="106" max="106" width="9.7265625" style="202" bestFit="1" customWidth="1"/>
    <col min="107" max="107" width="9.453125" style="202" bestFit="1" customWidth="1"/>
    <col min="108" max="108" width="9.7265625" style="202" bestFit="1" customWidth="1"/>
    <col min="109" max="111" width="9.453125" style="202" bestFit="1" customWidth="1"/>
    <col min="112" max="113" width="9.7265625" style="202" bestFit="1" customWidth="1"/>
    <col min="114" max="114" width="10" style="202" customWidth="1"/>
    <col min="115" max="117" width="9.453125" style="202" bestFit="1" customWidth="1"/>
    <col min="118" max="118" width="14.453125" style="202" customWidth="1"/>
    <col min="119" max="119" width="13.453125" style="202" customWidth="1"/>
    <col min="120" max="120" width="10.7265625" style="202" bestFit="1" customWidth="1"/>
    <col min="121" max="121" width="9.7265625" style="202" bestFit="1" customWidth="1"/>
    <col min="122" max="122" width="11.7265625" style="202" bestFit="1" customWidth="1"/>
    <col min="123" max="125" width="9.453125" style="202" bestFit="1" customWidth="1"/>
    <col min="126" max="126" width="9.7265625" style="202" bestFit="1" customWidth="1"/>
    <col min="127" max="127" width="9.453125" style="202" bestFit="1" customWidth="1"/>
    <col min="128" max="128" width="9.7265625" style="202" bestFit="1" customWidth="1"/>
    <col min="129" max="129" width="11.7265625" style="202" bestFit="1" customWidth="1"/>
    <col min="130" max="130" width="9.453125" style="202" bestFit="1" customWidth="1"/>
    <col min="131" max="131" width="11.7265625" style="202" bestFit="1" customWidth="1"/>
    <col min="132" max="132" width="9.7265625" style="202" bestFit="1" customWidth="1"/>
    <col min="133" max="133" width="9.453125" style="202" bestFit="1" customWidth="1"/>
    <col min="134" max="134" width="9.7265625" style="202" bestFit="1" customWidth="1"/>
    <col min="135" max="137" width="9.453125" style="202" bestFit="1" customWidth="1"/>
    <col min="138" max="179" width="9.7265625" style="202" customWidth="1"/>
    <col min="180" max="180" width="11.7265625" style="202" bestFit="1" customWidth="1"/>
    <col min="181" max="181" width="9.453125" style="202" bestFit="1" customWidth="1"/>
    <col min="182" max="182" width="11.7265625" style="202" bestFit="1" customWidth="1"/>
    <col min="183" max="183" width="9.7265625" style="202" bestFit="1" customWidth="1"/>
    <col min="184" max="184" width="9.453125" style="202" bestFit="1" customWidth="1"/>
    <col min="185" max="185" width="9.7265625" style="202" bestFit="1" customWidth="1"/>
    <col min="186" max="188" width="9.453125" style="202" bestFit="1" customWidth="1"/>
    <col min="189" max="189" width="9.7265625" style="202" bestFit="1" customWidth="1"/>
    <col min="190" max="190" width="9.453125" style="202" bestFit="1" customWidth="1"/>
    <col min="191" max="191" width="11.1796875" style="202" customWidth="1"/>
    <col min="192" max="192" width="11.81640625" style="202" customWidth="1"/>
    <col min="193" max="193" width="10.453125" style="202" customWidth="1"/>
    <col min="194" max="194" width="10.54296875" style="202" customWidth="1"/>
    <col min="195" max="195" width="10" style="202" customWidth="1"/>
    <col min="196" max="196" width="9.453125" style="202" bestFit="1" customWidth="1"/>
    <col min="197" max="197" width="11.1796875" style="202" bestFit="1" customWidth="1"/>
    <col min="198" max="198" width="13.453125" style="202" bestFit="1" customWidth="1"/>
    <col min="199" max="199" width="9.7265625" style="202" bestFit="1" customWidth="1"/>
    <col min="200" max="200" width="13.453125" style="202" bestFit="1" customWidth="1"/>
    <col min="201" max="201" width="11.7265625" style="202" bestFit="1" customWidth="1"/>
    <col min="202" max="202" width="10.7265625" style="202" bestFit="1" customWidth="1"/>
    <col min="203" max="203" width="11.7265625" style="202" bestFit="1" customWidth="1"/>
    <col min="204" max="204" width="10.7265625" style="202" bestFit="1" customWidth="1"/>
    <col min="205" max="205" width="9.7265625" style="202" bestFit="1" customWidth="1"/>
    <col min="206" max="207" width="11.7265625" style="202" bestFit="1" customWidth="1"/>
    <col min="208" max="208" width="9.453125" style="202" bestFit="1" customWidth="1"/>
    <col min="209" max="209" width="11.7265625" style="202" bestFit="1" customWidth="1"/>
    <col min="210" max="210" width="9.7265625" style="202" bestFit="1" customWidth="1"/>
    <col min="211" max="211" width="9.453125" style="202" bestFit="1" customWidth="1"/>
    <col min="212" max="212" width="9.7265625" style="202" bestFit="1" customWidth="1"/>
    <col min="213" max="213" width="12.1796875" style="202" customWidth="1"/>
    <col min="214" max="214" width="11.26953125" style="202" customWidth="1"/>
    <col min="215" max="215" width="10.453125" style="202" customWidth="1"/>
    <col min="216" max="216" width="13.453125" style="202" customWidth="1"/>
    <col min="217" max="217" width="10.453125" style="202" customWidth="1"/>
    <col min="218" max="218" width="14.1796875" style="202" customWidth="1"/>
    <col min="219" max="219" width="13.81640625" bestFit="1" customWidth="1"/>
    <col min="220" max="220" width="11.1796875" bestFit="1" customWidth="1"/>
    <col min="221" max="221" width="13.81640625" bestFit="1" customWidth="1"/>
  </cols>
  <sheetData>
    <row r="1" spans="1:222" x14ac:dyDescent="0.25">
      <c r="B1" s="82"/>
      <c r="D1" s="202">
        <v>3</v>
      </c>
      <c r="E1" s="202">
        <v>4</v>
      </c>
      <c r="F1" s="202">
        <v>5</v>
      </c>
      <c r="G1" s="202">
        <v>6</v>
      </c>
      <c r="H1" s="202">
        <v>7</v>
      </c>
      <c r="I1" s="202">
        <v>8</v>
      </c>
      <c r="J1" s="202">
        <v>9</v>
      </c>
      <c r="K1" s="202">
        <v>10</v>
      </c>
      <c r="L1" s="202">
        <v>11</v>
      </c>
      <c r="M1" s="202">
        <v>12</v>
      </c>
      <c r="N1" s="202">
        <v>13</v>
      </c>
      <c r="O1" s="202">
        <v>14</v>
      </c>
      <c r="P1" s="202">
        <v>15</v>
      </c>
      <c r="Q1" s="202">
        <v>16</v>
      </c>
      <c r="R1" s="202">
        <v>17</v>
      </c>
      <c r="S1" s="202">
        <v>18</v>
      </c>
      <c r="T1" s="202">
        <v>19</v>
      </c>
      <c r="U1" s="202">
        <v>20</v>
      </c>
      <c r="V1" s="202">
        <v>21</v>
      </c>
      <c r="W1" s="202">
        <v>22</v>
      </c>
      <c r="X1" s="202">
        <v>23</v>
      </c>
      <c r="Y1" s="202">
        <v>24</v>
      </c>
      <c r="Z1" s="202">
        <v>25</v>
      </c>
      <c r="AA1" s="202">
        <v>26</v>
      </c>
      <c r="AB1" s="202">
        <v>27</v>
      </c>
      <c r="AC1" s="202">
        <v>28</v>
      </c>
      <c r="AD1" s="202">
        <v>29</v>
      </c>
      <c r="AE1" s="202">
        <v>30</v>
      </c>
      <c r="AF1" s="202">
        <v>31</v>
      </c>
      <c r="AG1" s="202">
        <v>32</v>
      </c>
      <c r="AH1" s="202">
        <v>33</v>
      </c>
      <c r="AI1" s="202">
        <v>34</v>
      </c>
      <c r="AJ1" s="202">
        <v>35</v>
      </c>
      <c r="AK1" s="202">
        <v>36</v>
      </c>
      <c r="AL1" s="202">
        <v>37</v>
      </c>
      <c r="AM1" s="202">
        <v>38</v>
      </c>
      <c r="AN1" s="202">
        <v>39</v>
      </c>
      <c r="AO1" s="202">
        <v>40</v>
      </c>
      <c r="AP1" s="202">
        <v>41</v>
      </c>
      <c r="AQ1" s="202">
        <v>42</v>
      </c>
      <c r="AR1" s="202">
        <v>43</v>
      </c>
      <c r="AS1" s="202">
        <v>44</v>
      </c>
      <c r="AT1" s="202">
        <v>45</v>
      </c>
      <c r="AU1" s="202">
        <v>46</v>
      </c>
      <c r="AV1" s="202">
        <v>47</v>
      </c>
      <c r="AW1" s="202">
        <v>48</v>
      </c>
      <c r="AX1" s="202">
        <v>49</v>
      </c>
      <c r="AY1" s="202">
        <v>50</v>
      </c>
      <c r="AZ1" s="202">
        <v>51</v>
      </c>
      <c r="BA1" s="202">
        <v>52</v>
      </c>
      <c r="BB1" s="202">
        <v>53</v>
      </c>
      <c r="BC1" s="202">
        <v>54</v>
      </c>
      <c r="BD1" s="202">
        <v>55</v>
      </c>
      <c r="BE1" s="202">
        <v>56</v>
      </c>
      <c r="BF1" s="202">
        <v>57</v>
      </c>
      <c r="BG1" s="202">
        <v>58</v>
      </c>
      <c r="BH1" s="202">
        <v>59</v>
      </c>
      <c r="BI1" s="202">
        <v>60</v>
      </c>
      <c r="BJ1" s="202">
        <v>61</v>
      </c>
      <c r="BK1" s="202">
        <v>62</v>
      </c>
      <c r="BL1" s="202">
        <v>63</v>
      </c>
      <c r="BM1" s="202">
        <v>64</v>
      </c>
      <c r="BN1" s="202">
        <v>65</v>
      </c>
      <c r="BO1" s="202">
        <v>66</v>
      </c>
      <c r="BP1" s="202">
        <v>67</v>
      </c>
      <c r="BQ1" s="202">
        <v>68</v>
      </c>
      <c r="BR1" s="202">
        <v>69</v>
      </c>
      <c r="BS1" s="202">
        <v>70</v>
      </c>
      <c r="BT1" s="202">
        <v>71</v>
      </c>
      <c r="BU1" s="202">
        <v>72</v>
      </c>
      <c r="BV1" s="202">
        <v>73</v>
      </c>
      <c r="BW1" s="202">
        <v>74</v>
      </c>
      <c r="BX1" s="202">
        <v>75</v>
      </c>
      <c r="BY1" s="202">
        <v>76</v>
      </c>
      <c r="BZ1" s="202">
        <v>77</v>
      </c>
      <c r="CA1" s="202">
        <v>78</v>
      </c>
      <c r="CB1" s="202">
        <v>79</v>
      </c>
      <c r="CC1" s="202">
        <v>80</v>
      </c>
      <c r="CD1" s="202">
        <v>81</v>
      </c>
      <c r="CE1" s="202">
        <v>82</v>
      </c>
      <c r="CF1" s="202">
        <v>83</v>
      </c>
      <c r="CG1" s="202">
        <v>84</v>
      </c>
      <c r="CH1" s="202">
        <v>85</v>
      </c>
      <c r="CI1" s="202">
        <v>86</v>
      </c>
      <c r="CJ1" s="202">
        <v>87</v>
      </c>
      <c r="CK1" s="202">
        <v>88</v>
      </c>
      <c r="CL1" s="202">
        <v>89</v>
      </c>
      <c r="CM1" s="202">
        <v>90</v>
      </c>
      <c r="CN1" s="202">
        <v>91</v>
      </c>
      <c r="CO1" s="202">
        <v>92</v>
      </c>
      <c r="CP1" s="202">
        <v>93</v>
      </c>
      <c r="CQ1" s="202">
        <v>94</v>
      </c>
      <c r="CR1" s="202">
        <v>95</v>
      </c>
      <c r="CS1" s="202">
        <v>96</v>
      </c>
      <c r="CT1" s="202">
        <v>97</v>
      </c>
      <c r="CU1" s="202">
        <v>98</v>
      </c>
      <c r="CV1" s="202">
        <v>99</v>
      </c>
      <c r="CW1" s="202">
        <v>100</v>
      </c>
      <c r="CX1" s="202">
        <v>101</v>
      </c>
      <c r="CY1" s="202">
        <v>102</v>
      </c>
      <c r="CZ1" s="202">
        <v>103</v>
      </c>
      <c r="DA1" s="202">
        <v>104</v>
      </c>
      <c r="DB1" s="202">
        <v>105</v>
      </c>
      <c r="DC1" s="202">
        <v>106</v>
      </c>
      <c r="DD1" s="202">
        <v>107</v>
      </c>
      <c r="DE1" s="202">
        <v>108</v>
      </c>
      <c r="DF1" s="202">
        <v>109</v>
      </c>
      <c r="DG1" s="202">
        <v>110</v>
      </c>
      <c r="DH1" s="202">
        <v>111</v>
      </c>
      <c r="DI1" s="202">
        <v>112</v>
      </c>
      <c r="DJ1" s="202">
        <v>113</v>
      </c>
      <c r="DK1" s="202">
        <v>114</v>
      </c>
      <c r="DL1" s="202">
        <v>115</v>
      </c>
      <c r="DM1" s="202">
        <v>116</v>
      </c>
      <c r="DN1" s="202">
        <v>117</v>
      </c>
      <c r="DO1" s="202">
        <v>118</v>
      </c>
      <c r="DP1" s="202">
        <v>119</v>
      </c>
      <c r="DQ1" s="202">
        <v>120</v>
      </c>
      <c r="DR1" s="202">
        <v>121</v>
      </c>
      <c r="DS1" s="202">
        <v>122</v>
      </c>
      <c r="DT1" s="202">
        <v>123</v>
      </c>
      <c r="DU1" s="202">
        <v>124</v>
      </c>
      <c r="DV1" s="202">
        <v>125</v>
      </c>
      <c r="DW1" s="202">
        <v>126</v>
      </c>
      <c r="DX1" s="202">
        <v>127</v>
      </c>
      <c r="DY1" s="202">
        <v>128</v>
      </c>
      <c r="DZ1" s="202">
        <v>129</v>
      </c>
      <c r="EA1" s="202">
        <v>130</v>
      </c>
      <c r="EB1" s="202">
        <v>131</v>
      </c>
      <c r="EC1" s="202">
        <v>132</v>
      </c>
      <c r="ED1" s="202">
        <v>133</v>
      </c>
      <c r="EE1" s="202">
        <v>134</v>
      </c>
      <c r="EF1" s="202">
        <v>135</v>
      </c>
      <c r="EG1" s="202">
        <v>136</v>
      </c>
      <c r="EH1" s="202">
        <v>137</v>
      </c>
      <c r="EI1" s="202">
        <v>138</v>
      </c>
      <c r="EJ1" s="202">
        <v>139</v>
      </c>
      <c r="EK1" s="202">
        <v>140</v>
      </c>
      <c r="EL1" s="202">
        <v>141</v>
      </c>
      <c r="EM1" s="202">
        <v>142</v>
      </c>
      <c r="EN1" s="202">
        <v>143</v>
      </c>
      <c r="EO1" s="202">
        <v>144</v>
      </c>
      <c r="EP1" s="202">
        <v>145</v>
      </c>
      <c r="EQ1" s="202">
        <v>146</v>
      </c>
      <c r="ER1" s="202">
        <v>147</v>
      </c>
      <c r="ES1" s="202">
        <v>148</v>
      </c>
      <c r="ET1" s="202">
        <v>149</v>
      </c>
      <c r="EU1" s="202">
        <v>150</v>
      </c>
      <c r="EV1" s="202">
        <v>151</v>
      </c>
      <c r="EW1" s="202">
        <v>152</v>
      </c>
      <c r="EX1" s="533">
        <v>218</v>
      </c>
      <c r="EY1" s="533">
        <v>219</v>
      </c>
      <c r="EZ1" s="202">
        <v>153</v>
      </c>
      <c r="FA1" s="202">
        <v>154</v>
      </c>
      <c r="FB1" s="533">
        <v>220</v>
      </c>
      <c r="FC1" s="202">
        <v>155</v>
      </c>
      <c r="FD1" s="202">
        <v>156</v>
      </c>
      <c r="FE1" s="202">
        <v>157</v>
      </c>
      <c r="FF1" s="202">
        <v>158</v>
      </c>
      <c r="FG1" s="202">
        <v>159</v>
      </c>
      <c r="FH1" s="202">
        <v>160</v>
      </c>
      <c r="FI1" s="202">
        <v>161</v>
      </c>
      <c r="FJ1" s="202">
        <v>162</v>
      </c>
      <c r="FK1" s="202">
        <v>163</v>
      </c>
      <c r="FL1" s="202">
        <v>164</v>
      </c>
      <c r="FM1" s="202">
        <v>165</v>
      </c>
      <c r="FN1" s="202">
        <v>166</v>
      </c>
      <c r="FO1" s="202">
        <v>167</v>
      </c>
      <c r="FP1" s="202">
        <v>168</v>
      </c>
      <c r="FQ1" s="202">
        <v>169</v>
      </c>
      <c r="FR1" s="202">
        <v>170</v>
      </c>
      <c r="FS1" s="202">
        <v>171</v>
      </c>
      <c r="FT1" s="202">
        <v>172</v>
      </c>
      <c r="FU1" s="202">
        <v>173</v>
      </c>
      <c r="FV1" s="202">
        <v>174</v>
      </c>
      <c r="FW1" s="202">
        <v>175</v>
      </c>
      <c r="FX1" s="202">
        <v>176</v>
      </c>
      <c r="FY1" s="202">
        <v>177</v>
      </c>
      <c r="FZ1" s="202">
        <v>178</v>
      </c>
      <c r="GA1" s="202">
        <v>179</v>
      </c>
      <c r="GB1" s="202">
        <v>180</v>
      </c>
      <c r="GC1" s="202">
        <v>181</v>
      </c>
      <c r="GD1" s="202">
        <v>182</v>
      </c>
      <c r="GE1" s="202">
        <v>183</v>
      </c>
      <c r="GF1" s="202">
        <v>184</v>
      </c>
      <c r="GG1" s="202">
        <v>185</v>
      </c>
      <c r="GH1" s="202">
        <v>186</v>
      </c>
      <c r="GI1" s="202">
        <v>187</v>
      </c>
      <c r="GJ1" s="202">
        <v>188</v>
      </c>
      <c r="GK1" s="202">
        <v>189</v>
      </c>
      <c r="GL1" s="202">
        <v>190</v>
      </c>
      <c r="GM1" s="202">
        <v>191</v>
      </c>
      <c r="GN1" s="202">
        <v>192</v>
      </c>
      <c r="GO1" s="202">
        <v>193</v>
      </c>
      <c r="GP1" s="202">
        <v>194</v>
      </c>
      <c r="GQ1" s="202">
        <v>195</v>
      </c>
      <c r="GR1" s="202">
        <v>196</v>
      </c>
      <c r="GS1" s="202">
        <v>197</v>
      </c>
      <c r="GT1" s="202">
        <v>198</v>
      </c>
      <c r="GU1" s="202">
        <v>199</v>
      </c>
      <c r="GV1" s="202">
        <v>200</v>
      </c>
      <c r="GW1" s="202">
        <v>201</v>
      </c>
      <c r="GX1" s="202">
        <v>202</v>
      </c>
      <c r="GY1" s="202">
        <v>203</v>
      </c>
      <c r="GZ1" s="202">
        <v>204</v>
      </c>
      <c r="HA1" s="202">
        <v>205</v>
      </c>
      <c r="HB1" s="202">
        <v>206</v>
      </c>
      <c r="HC1" s="202">
        <v>207</v>
      </c>
      <c r="HD1" s="202">
        <v>208</v>
      </c>
      <c r="HE1" s="202">
        <v>209</v>
      </c>
      <c r="HF1" s="202">
        <v>210</v>
      </c>
      <c r="HG1" s="202">
        <v>211</v>
      </c>
      <c r="HH1" s="202">
        <v>212</v>
      </c>
      <c r="HI1" s="202">
        <v>213</v>
      </c>
      <c r="HJ1" s="202">
        <v>214</v>
      </c>
      <c r="HK1" s="202">
        <v>215</v>
      </c>
      <c r="HL1" s="202">
        <v>216</v>
      </c>
      <c r="HM1" s="202">
        <v>217</v>
      </c>
    </row>
    <row r="2" spans="1:222" s="203" customFormat="1" ht="80.25" customHeight="1" x14ac:dyDescent="0.3">
      <c r="B2" s="82"/>
      <c r="C2" s="665"/>
      <c r="D2" s="876" t="s">
        <v>1601</v>
      </c>
      <c r="E2" s="880"/>
      <c r="F2" s="881"/>
      <c r="G2" s="876" t="s">
        <v>1602</v>
      </c>
      <c r="H2" s="880"/>
      <c r="I2" s="881"/>
      <c r="J2" s="876" t="s">
        <v>1603</v>
      </c>
      <c r="K2" s="880"/>
      <c r="L2" s="881"/>
      <c r="M2" s="876" t="s">
        <v>1604</v>
      </c>
      <c r="N2" s="880"/>
      <c r="O2" s="881"/>
      <c r="P2" s="876" t="s">
        <v>1605</v>
      </c>
      <c r="Q2" s="880"/>
      <c r="R2" s="881"/>
      <c r="S2" s="876" t="s">
        <v>1606</v>
      </c>
      <c r="T2" s="880"/>
      <c r="U2" s="881"/>
      <c r="V2" s="876" t="s">
        <v>1607</v>
      </c>
      <c r="W2" s="880"/>
      <c r="X2" s="881"/>
      <c r="Y2" s="876" t="s">
        <v>1608</v>
      </c>
      <c r="Z2" s="880"/>
      <c r="AA2" s="881"/>
      <c r="AB2" s="876" t="s">
        <v>1609</v>
      </c>
      <c r="AC2" s="880"/>
      <c r="AD2" s="881"/>
      <c r="AE2" s="876" t="s">
        <v>1610</v>
      </c>
      <c r="AF2" s="880"/>
      <c r="AG2" s="881"/>
      <c r="AH2" s="876" t="s">
        <v>1611</v>
      </c>
      <c r="AI2" s="880"/>
      <c r="AJ2" s="881"/>
      <c r="AK2" s="876" t="s">
        <v>1612</v>
      </c>
      <c r="AL2" s="880"/>
      <c r="AM2" s="881"/>
      <c r="AN2" s="876" t="s">
        <v>1613</v>
      </c>
      <c r="AO2" s="880"/>
      <c r="AP2" s="881"/>
      <c r="AQ2" s="876" t="s">
        <v>1614</v>
      </c>
      <c r="AR2" s="880"/>
      <c r="AS2" s="881"/>
      <c r="AT2" s="876" t="s">
        <v>1615</v>
      </c>
      <c r="AU2" s="880"/>
      <c r="AV2" s="881"/>
      <c r="AW2" s="876" t="s">
        <v>1616</v>
      </c>
      <c r="AX2" s="880"/>
      <c r="AY2" s="881"/>
      <c r="AZ2" s="876" t="s">
        <v>1617</v>
      </c>
      <c r="BA2" s="880"/>
      <c r="BB2" s="881"/>
      <c r="BC2" s="876" t="s">
        <v>1618</v>
      </c>
      <c r="BD2" s="880"/>
      <c r="BE2" s="881"/>
      <c r="BF2" s="876" t="s">
        <v>1619</v>
      </c>
      <c r="BG2" s="880"/>
      <c r="BH2" s="881"/>
      <c r="BI2" s="876" t="s">
        <v>1620</v>
      </c>
      <c r="BJ2" s="880"/>
      <c r="BK2" s="881"/>
      <c r="BL2" s="876" t="s">
        <v>1621</v>
      </c>
      <c r="BM2" s="880"/>
      <c r="BN2" s="881"/>
      <c r="BO2" s="876" t="s">
        <v>1622</v>
      </c>
      <c r="BP2" s="880"/>
      <c r="BQ2" s="881"/>
      <c r="BR2" s="876" t="s">
        <v>1623</v>
      </c>
      <c r="BS2" s="880"/>
      <c r="BT2" s="881"/>
      <c r="BU2" s="876" t="s">
        <v>1624</v>
      </c>
      <c r="BV2" s="880"/>
      <c r="BW2" s="881"/>
      <c r="BX2" s="876" t="s">
        <v>1625</v>
      </c>
      <c r="BY2" s="880"/>
      <c r="BZ2" s="881"/>
      <c r="CA2" s="876" t="s">
        <v>1626</v>
      </c>
      <c r="CB2" s="880"/>
      <c r="CC2" s="881"/>
      <c r="CD2" s="876" t="s">
        <v>1627</v>
      </c>
      <c r="CE2" s="880"/>
      <c r="CF2" s="881"/>
      <c r="CG2" s="876" t="s">
        <v>1628</v>
      </c>
      <c r="CH2" s="880"/>
      <c r="CI2" s="881"/>
      <c r="CJ2" s="876" t="s">
        <v>1629</v>
      </c>
      <c r="CK2" s="880"/>
      <c r="CL2" s="881"/>
      <c r="CM2" s="876" t="s">
        <v>1630</v>
      </c>
      <c r="CN2" s="880"/>
      <c r="CO2" s="881"/>
      <c r="CP2" s="876" t="s">
        <v>1631</v>
      </c>
      <c r="CQ2" s="880"/>
      <c r="CR2" s="881"/>
      <c r="CS2" s="876" t="s">
        <v>1618</v>
      </c>
      <c r="CT2" s="880"/>
      <c r="CU2" s="881"/>
      <c r="CV2" s="876" t="s">
        <v>1632</v>
      </c>
      <c r="CW2" s="880"/>
      <c r="CX2" s="881"/>
      <c r="CY2" s="876" t="s">
        <v>1633</v>
      </c>
      <c r="CZ2" s="880"/>
      <c r="DA2" s="881"/>
      <c r="DB2" s="876" t="s">
        <v>1619</v>
      </c>
      <c r="DC2" s="880"/>
      <c r="DD2" s="881"/>
      <c r="DE2" s="876" t="s">
        <v>1620</v>
      </c>
      <c r="DF2" s="880"/>
      <c r="DG2" s="881"/>
      <c r="DH2" s="876" t="s">
        <v>1634</v>
      </c>
      <c r="DI2" s="880"/>
      <c r="DJ2" s="881"/>
      <c r="DK2" s="876" t="s">
        <v>1635</v>
      </c>
      <c r="DL2" s="880"/>
      <c r="DM2" s="881"/>
      <c r="DN2" s="876" t="s">
        <v>1636</v>
      </c>
      <c r="DO2" s="880"/>
      <c r="DP2" s="881"/>
      <c r="DQ2" s="876" t="s">
        <v>1637</v>
      </c>
      <c r="DR2" s="880"/>
      <c r="DS2" s="881"/>
      <c r="DT2" s="876" t="s">
        <v>1638</v>
      </c>
      <c r="DU2" s="880"/>
      <c r="DV2" s="881"/>
      <c r="DW2" s="876" t="s">
        <v>1639</v>
      </c>
      <c r="DX2" s="880"/>
      <c r="DY2" s="881"/>
      <c r="DZ2" s="667" t="s">
        <v>1640</v>
      </c>
      <c r="EA2" s="667" t="s">
        <v>1641</v>
      </c>
      <c r="EB2" s="876" t="s">
        <v>1642</v>
      </c>
      <c r="EC2" s="880"/>
      <c r="ED2" s="881"/>
      <c r="EE2" s="876" t="s">
        <v>1643</v>
      </c>
      <c r="EF2" s="880"/>
      <c r="EG2" s="881"/>
      <c r="EH2" s="876" t="s">
        <v>1644</v>
      </c>
      <c r="EI2" s="880"/>
      <c r="EJ2" s="881"/>
      <c r="EK2" s="876" t="s">
        <v>1645</v>
      </c>
      <c r="EL2" s="880"/>
      <c r="EM2" s="881"/>
      <c r="EN2" s="876" t="s">
        <v>1646</v>
      </c>
      <c r="EO2" s="880"/>
      <c r="EP2" s="881"/>
      <c r="EQ2" s="876" t="s">
        <v>1647</v>
      </c>
      <c r="ER2" s="880"/>
      <c r="ES2" s="881"/>
      <c r="ET2" s="882" t="s">
        <v>1648</v>
      </c>
      <c r="EU2" s="883"/>
      <c r="EV2" s="884"/>
      <c r="EW2" s="876" t="s">
        <v>1649</v>
      </c>
      <c r="EX2" s="880"/>
      <c r="EY2" s="880"/>
      <c r="EZ2" s="876" t="s">
        <v>1650</v>
      </c>
      <c r="FA2" s="880"/>
      <c r="FB2" s="881"/>
      <c r="FC2" s="882" t="s">
        <v>1651</v>
      </c>
      <c r="FD2" s="883"/>
      <c r="FE2" s="884"/>
      <c r="FF2" s="876" t="s">
        <v>1652</v>
      </c>
      <c r="FG2" s="880"/>
      <c r="FH2" s="881"/>
      <c r="FI2" s="882" t="s">
        <v>1653</v>
      </c>
      <c r="FJ2" s="883"/>
      <c r="FK2" s="884"/>
      <c r="FL2" s="876" t="s">
        <v>1654</v>
      </c>
      <c r="FM2" s="880"/>
      <c r="FN2" s="881"/>
      <c r="FO2" s="882" t="s">
        <v>1655</v>
      </c>
      <c r="FP2" s="883"/>
      <c r="FQ2" s="884"/>
      <c r="FR2" s="882" t="s">
        <v>1656</v>
      </c>
      <c r="FS2" s="883"/>
      <c r="FT2" s="884"/>
      <c r="FU2" s="882" t="s">
        <v>1657</v>
      </c>
      <c r="FV2" s="883"/>
      <c r="FW2" s="884"/>
      <c r="FX2" s="876" t="s">
        <v>1658</v>
      </c>
      <c r="FY2" s="880"/>
      <c r="FZ2" s="881"/>
      <c r="GA2" s="876" t="s">
        <v>1659</v>
      </c>
      <c r="GB2" s="880"/>
      <c r="GC2" s="881"/>
      <c r="GD2" s="876" t="s">
        <v>1660</v>
      </c>
      <c r="GE2" s="880"/>
      <c r="GF2" s="881"/>
      <c r="GG2" s="876" t="s">
        <v>1661</v>
      </c>
      <c r="GH2" s="880"/>
      <c r="GI2" s="881"/>
      <c r="GJ2" s="876" t="s">
        <v>1662</v>
      </c>
      <c r="GK2" s="880"/>
      <c r="GL2" s="881"/>
      <c r="GM2" s="876" t="s">
        <v>1663</v>
      </c>
      <c r="GN2" s="880"/>
      <c r="GO2" s="881"/>
      <c r="GP2" s="876" t="s">
        <v>1664</v>
      </c>
      <c r="GQ2" s="880"/>
      <c r="GR2" s="881"/>
      <c r="GS2" s="876" t="s">
        <v>1665</v>
      </c>
      <c r="GT2" s="880"/>
      <c r="GU2" s="881"/>
      <c r="GV2" s="876" t="s">
        <v>1666</v>
      </c>
      <c r="GW2" s="880"/>
      <c r="GX2" s="881"/>
      <c r="GY2" s="876" t="s">
        <v>1667</v>
      </c>
      <c r="GZ2" s="880"/>
      <c r="HA2" s="881"/>
      <c r="HB2" s="876" t="s">
        <v>1668</v>
      </c>
      <c r="HC2" s="880"/>
      <c r="HD2" s="881"/>
      <c r="HE2" s="876" t="s">
        <v>1669</v>
      </c>
      <c r="HF2" s="880"/>
      <c r="HG2" s="881"/>
      <c r="HH2" s="882" t="s">
        <v>1670</v>
      </c>
      <c r="HI2" s="883"/>
      <c r="HJ2" s="884"/>
      <c r="HK2" s="882" t="s">
        <v>1671</v>
      </c>
      <c r="HL2" s="883"/>
      <c r="HM2" s="884"/>
    </row>
    <row r="3" spans="1:222" x14ac:dyDescent="0.25">
      <c r="B3" s="82"/>
      <c r="C3" t="s">
        <v>1124</v>
      </c>
      <c r="D3" s="202">
        <v>1</v>
      </c>
      <c r="G3" s="202">
        <v>2</v>
      </c>
      <c r="J3" s="202">
        <v>3</v>
      </c>
      <c r="M3" s="202">
        <v>4</v>
      </c>
      <c r="P3" s="202">
        <v>5</v>
      </c>
      <c r="S3" s="202">
        <v>6</v>
      </c>
      <c r="V3" s="202">
        <v>7</v>
      </c>
      <c r="Y3" s="202">
        <v>8</v>
      </c>
      <c r="AB3" s="418">
        <v>9</v>
      </c>
      <c r="AE3" s="418">
        <v>10</v>
      </c>
      <c r="AH3" s="418">
        <v>11</v>
      </c>
      <c r="AK3" s="418" t="s">
        <v>1672</v>
      </c>
      <c r="AN3" s="202">
        <v>12</v>
      </c>
      <c r="AQ3" s="202" t="s">
        <v>1673</v>
      </c>
      <c r="AT3" s="202">
        <v>13</v>
      </c>
      <c r="AW3" s="202">
        <v>14</v>
      </c>
      <c r="AZ3" s="202">
        <v>15</v>
      </c>
      <c r="BC3" s="202">
        <v>16</v>
      </c>
      <c r="BF3" s="202">
        <v>17</v>
      </c>
      <c r="BI3" s="202">
        <v>18</v>
      </c>
      <c r="BL3" s="202">
        <v>19</v>
      </c>
      <c r="BO3" s="202">
        <v>20</v>
      </c>
      <c r="BR3" s="202">
        <v>21</v>
      </c>
      <c r="BU3" s="202">
        <v>22</v>
      </c>
      <c r="BX3" s="202">
        <v>23</v>
      </c>
      <c r="CA3" s="202">
        <v>24</v>
      </c>
      <c r="CD3" s="202">
        <v>25</v>
      </c>
      <c r="CG3" s="202">
        <v>26</v>
      </c>
      <c r="CJ3" s="202">
        <v>27</v>
      </c>
      <c r="CM3" s="202">
        <v>28</v>
      </c>
      <c r="CP3" s="202">
        <v>29</v>
      </c>
      <c r="CS3" s="202">
        <v>30</v>
      </c>
      <c r="CV3" s="202">
        <v>31</v>
      </c>
      <c r="CY3" s="202">
        <v>32</v>
      </c>
      <c r="DB3" s="202">
        <v>33</v>
      </c>
      <c r="DE3" s="202">
        <v>34</v>
      </c>
      <c r="DH3" s="202">
        <v>35</v>
      </c>
      <c r="DK3" s="202">
        <v>36</v>
      </c>
      <c r="DN3" s="202">
        <v>37</v>
      </c>
      <c r="DQ3" s="202">
        <v>38</v>
      </c>
      <c r="DT3" s="202">
        <v>39</v>
      </c>
      <c r="DW3" s="202">
        <v>40</v>
      </c>
      <c r="DZ3" s="202">
        <v>41</v>
      </c>
      <c r="EA3" s="202">
        <v>42</v>
      </c>
      <c r="EB3" s="202">
        <v>43</v>
      </c>
      <c r="EE3" s="202">
        <v>44</v>
      </c>
      <c r="EH3" s="202">
        <v>45</v>
      </c>
      <c r="EK3" s="202">
        <v>46</v>
      </c>
      <c r="EN3" s="202">
        <v>47</v>
      </c>
      <c r="EQ3" s="202">
        <v>48</v>
      </c>
      <c r="ET3" s="202">
        <v>49</v>
      </c>
      <c r="EW3" s="202">
        <v>50</v>
      </c>
      <c r="EZ3" s="202">
        <v>51</v>
      </c>
      <c r="FC3" s="202">
        <v>52</v>
      </c>
      <c r="FF3" s="202">
        <v>53</v>
      </c>
      <c r="FI3" s="202">
        <v>54</v>
      </c>
      <c r="FL3" s="202">
        <v>55</v>
      </c>
      <c r="FO3" s="202">
        <v>56</v>
      </c>
      <c r="FR3" s="202">
        <v>57</v>
      </c>
      <c r="FU3" s="202">
        <v>58</v>
      </c>
      <c r="FX3" s="202">
        <v>59</v>
      </c>
      <c r="GA3" s="202">
        <v>60</v>
      </c>
      <c r="GD3" s="202">
        <v>61</v>
      </c>
      <c r="GG3" s="202">
        <v>62</v>
      </c>
      <c r="GJ3" s="202">
        <v>63</v>
      </c>
    </row>
    <row r="4" spans="1:222" x14ac:dyDescent="0.25">
      <c r="B4" s="82"/>
      <c r="C4" t="s">
        <v>1020</v>
      </c>
      <c r="D4" s="202">
        <v>1</v>
      </c>
      <c r="E4" s="202">
        <v>2</v>
      </c>
      <c r="F4" s="202">
        <v>3</v>
      </c>
      <c r="G4" s="202">
        <v>1</v>
      </c>
      <c r="H4" s="202">
        <v>2</v>
      </c>
      <c r="I4" s="202">
        <v>3</v>
      </c>
      <c r="J4" s="202">
        <v>1</v>
      </c>
      <c r="K4" s="202">
        <v>2</v>
      </c>
      <c r="L4" s="202">
        <v>3</v>
      </c>
      <c r="M4" s="202">
        <v>1</v>
      </c>
      <c r="N4" s="202">
        <v>2</v>
      </c>
      <c r="O4" s="202">
        <v>3</v>
      </c>
      <c r="P4" s="202">
        <v>1</v>
      </c>
      <c r="Q4" s="202">
        <v>2</v>
      </c>
      <c r="R4" s="202">
        <v>3</v>
      </c>
      <c r="S4" s="202">
        <v>1</v>
      </c>
      <c r="T4" s="202">
        <v>2</v>
      </c>
      <c r="U4" s="202">
        <v>3</v>
      </c>
      <c r="V4" s="202">
        <v>1</v>
      </c>
      <c r="W4" s="202">
        <v>2</v>
      </c>
      <c r="X4" s="202">
        <v>3</v>
      </c>
      <c r="Y4" s="202">
        <v>1</v>
      </c>
      <c r="Z4" s="202">
        <v>2</v>
      </c>
      <c r="AA4" s="202">
        <v>3</v>
      </c>
      <c r="AB4" s="202">
        <v>1</v>
      </c>
      <c r="AC4" s="202">
        <v>2</v>
      </c>
      <c r="AD4" s="202">
        <v>3</v>
      </c>
      <c r="AE4" s="202">
        <v>1</v>
      </c>
      <c r="AF4" s="202">
        <v>2</v>
      </c>
      <c r="AG4" s="202">
        <v>3</v>
      </c>
      <c r="AH4" s="202">
        <v>1</v>
      </c>
      <c r="AI4" s="202">
        <v>2</v>
      </c>
      <c r="AJ4" s="202">
        <v>3</v>
      </c>
      <c r="AK4" s="202">
        <v>1</v>
      </c>
      <c r="AL4" s="202">
        <v>2</v>
      </c>
      <c r="AM4" s="202">
        <v>3</v>
      </c>
      <c r="AN4" s="202">
        <v>1</v>
      </c>
      <c r="AO4" s="202">
        <v>2</v>
      </c>
      <c r="AP4" s="202">
        <v>3</v>
      </c>
      <c r="AQ4" s="202">
        <v>1</v>
      </c>
      <c r="AR4" s="202">
        <v>2</v>
      </c>
      <c r="AS4" s="202">
        <v>3</v>
      </c>
      <c r="AT4" s="202">
        <v>1</v>
      </c>
      <c r="AU4" s="202">
        <v>2</v>
      </c>
      <c r="AV4" s="202">
        <v>3</v>
      </c>
      <c r="AW4" s="202">
        <v>1</v>
      </c>
      <c r="AX4" s="202">
        <v>2</v>
      </c>
      <c r="AY4" s="202">
        <v>3</v>
      </c>
      <c r="AZ4" s="202">
        <v>1</v>
      </c>
      <c r="BA4" s="202">
        <v>2</v>
      </c>
      <c r="BB4" s="202">
        <v>3</v>
      </c>
      <c r="BC4" s="202">
        <v>1</v>
      </c>
      <c r="BD4" s="202">
        <v>2</v>
      </c>
      <c r="BE4" s="202">
        <v>3</v>
      </c>
      <c r="BF4" s="202">
        <v>1</v>
      </c>
      <c r="BG4" s="202">
        <v>2</v>
      </c>
      <c r="BH4" s="202">
        <v>3</v>
      </c>
      <c r="BI4" s="202">
        <v>1</v>
      </c>
      <c r="BJ4" s="202">
        <v>2</v>
      </c>
      <c r="BK4" s="202">
        <v>3</v>
      </c>
      <c r="BL4" s="202">
        <v>1</v>
      </c>
      <c r="BM4" s="202">
        <v>2</v>
      </c>
      <c r="BN4" s="202">
        <v>3</v>
      </c>
      <c r="BO4" s="202">
        <v>1</v>
      </c>
      <c r="BP4" s="202">
        <v>2</v>
      </c>
      <c r="BQ4" s="202">
        <v>3</v>
      </c>
      <c r="BR4" s="202">
        <v>1</v>
      </c>
      <c r="BS4" s="202">
        <v>2</v>
      </c>
      <c r="BT4" s="202">
        <v>3</v>
      </c>
      <c r="BU4" s="202">
        <v>1</v>
      </c>
      <c r="BV4" s="202">
        <v>2</v>
      </c>
      <c r="BW4" s="202">
        <v>3</v>
      </c>
      <c r="BX4" s="202">
        <v>1</v>
      </c>
      <c r="BY4" s="202">
        <v>2</v>
      </c>
      <c r="BZ4" s="202">
        <v>3</v>
      </c>
      <c r="CA4" s="202">
        <v>1</v>
      </c>
      <c r="CB4" s="202">
        <v>2</v>
      </c>
      <c r="CC4" s="202">
        <v>3</v>
      </c>
      <c r="CD4" s="202">
        <v>1</v>
      </c>
      <c r="CE4" s="202">
        <v>2</v>
      </c>
      <c r="CF4" s="202">
        <v>3</v>
      </c>
      <c r="CG4" s="202">
        <v>1</v>
      </c>
      <c r="CH4" s="202">
        <v>2</v>
      </c>
      <c r="CI4" s="202">
        <v>3</v>
      </c>
      <c r="CJ4" s="202">
        <v>1</v>
      </c>
      <c r="CK4" s="202">
        <v>2</v>
      </c>
      <c r="CL4" s="202">
        <v>3</v>
      </c>
      <c r="CM4" s="202">
        <v>1</v>
      </c>
      <c r="CN4" s="202">
        <v>2</v>
      </c>
      <c r="CO4" s="202">
        <v>3</v>
      </c>
      <c r="CP4" s="202">
        <v>1</v>
      </c>
      <c r="CQ4" s="202">
        <v>2</v>
      </c>
      <c r="CR4" s="202">
        <v>3</v>
      </c>
      <c r="CS4" s="202">
        <v>1</v>
      </c>
      <c r="CT4" s="202">
        <v>2</v>
      </c>
      <c r="CU4" s="202">
        <v>3</v>
      </c>
      <c r="CV4" s="202">
        <v>1</v>
      </c>
      <c r="CW4" s="202">
        <v>2</v>
      </c>
      <c r="CX4" s="202">
        <v>3</v>
      </c>
      <c r="CY4" s="202">
        <v>1</v>
      </c>
      <c r="CZ4" s="202">
        <v>2</v>
      </c>
      <c r="DA4" s="202">
        <v>3</v>
      </c>
      <c r="DB4" s="202">
        <v>1</v>
      </c>
      <c r="DC4" s="202">
        <v>2</v>
      </c>
      <c r="DD4" s="202">
        <v>3</v>
      </c>
      <c r="DE4" s="202">
        <v>1</v>
      </c>
      <c r="DF4" s="202">
        <v>2</v>
      </c>
      <c r="DG4" s="202">
        <v>3</v>
      </c>
      <c r="DH4" s="202">
        <v>1</v>
      </c>
      <c r="DI4" s="202">
        <v>2</v>
      </c>
      <c r="DJ4" s="202">
        <v>3</v>
      </c>
      <c r="DK4" s="202">
        <v>1</v>
      </c>
      <c r="DL4" s="202">
        <v>2</v>
      </c>
      <c r="DM4" s="202">
        <v>3</v>
      </c>
      <c r="DN4" s="202">
        <v>1</v>
      </c>
      <c r="DO4" s="202">
        <v>2</v>
      </c>
      <c r="DP4" s="202">
        <v>3</v>
      </c>
      <c r="DQ4" s="202">
        <v>1</v>
      </c>
      <c r="DR4" s="202">
        <v>2</v>
      </c>
      <c r="DS4" s="202">
        <v>3</v>
      </c>
      <c r="DT4" s="202">
        <v>1</v>
      </c>
      <c r="DU4" s="202">
        <v>2</v>
      </c>
      <c r="DV4" s="202">
        <v>3</v>
      </c>
      <c r="DW4" s="202">
        <v>1</v>
      </c>
      <c r="DX4" s="202">
        <v>2</v>
      </c>
      <c r="DY4" s="202">
        <v>3</v>
      </c>
      <c r="DZ4" s="202">
        <v>2</v>
      </c>
      <c r="EA4" s="202">
        <v>1</v>
      </c>
      <c r="EB4" s="202">
        <v>1</v>
      </c>
      <c r="EC4" s="202">
        <v>2</v>
      </c>
      <c r="ED4" s="202">
        <v>3</v>
      </c>
      <c r="EE4" s="202">
        <v>1</v>
      </c>
      <c r="EF4" s="202">
        <v>2</v>
      </c>
      <c r="EG4" s="202">
        <v>3</v>
      </c>
      <c r="EH4" s="202">
        <v>1</v>
      </c>
      <c r="EI4" s="202">
        <v>2</v>
      </c>
      <c r="EJ4" s="202">
        <v>3</v>
      </c>
      <c r="EK4" s="202">
        <v>1</v>
      </c>
      <c r="EL4" s="202">
        <v>2</v>
      </c>
      <c r="EM4" s="202">
        <v>3</v>
      </c>
      <c r="EN4" s="202">
        <v>1</v>
      </c>
      <c r="EO4" s="202">
        <v>2</v>
      </c>
      <c r="EP4" s="202">
        <v>3</v>
      </c>
      <c r="EQ4" s="202">
        <v>1</v>
      </c>
      <c r="ER4" s="202">
        <v>2</v>
      </c>
      <c r="ES4" s="202">
        <v>3</v>
      </c>
      <c r="ET4" s="202">
        <v>1</v>
      </c>
      <c r="EU4" s="202">
        <v>2</v>
      </c>
      <c r="EV4" s="202">
        <v>3</v>
      </c>
      <c r="EW4" s="202">
        <v>1</v>
      </c>
      <c r="EX4" s="202">
        <v>2</v>
      </c>
      <c r="EY4" s="202">
        <v>3</v>
      </c>
      <c r="EZ4" s="202">
        <v>1</v>
      </c>
      <c r="FA4" s="202">
        <v>2</v>
      </c>
      <c r="FB4" s="202">
        <v>3</v>
      </c>
      <c r="FC4" s="202">
        <v>1</v>
      </c>
      <c r="FD4" s="202">
        <v>2</v>
      </c>
      <c r="FE4" s="202">
        <v>3</v>
      </c>
      <c r="FF4" s="202">
        <v>1</v>
      </c>
      <c r="FG4" s="202">
        <v>2</v>
      </c>
      <c r="FH4" s="202">
        <v>3</v>
      </c>
      <c r="FI4" s="202">
        <v>1</v>
      </c>
      <c r="FJ4" s="202">
        <v>2</v>
      </c>
      <c r="FK4" s="202">
        <v>3</v>
      </c>
      <c r="FL4" s="202">
        <v>1</v>
      </c>
      <c r="FM4" s="202">
        <v>2</v>
      </c>
      <c r="FN4" s="202">
        <v>3</v>
      </c>
      <c r="FO4" s="202">
        <v>1</v>
      </c>
      <c r="FP4" s="202">
        <v>2</v>
      </c>
      <c r="FQ4" s="202">
        <v>3</v>
      </c>
      <c r="FR4" s="202">
        <v>1</v>
      </c>
      <c r="FS4" s="202">
        <v>2</v>
      </c>
      <c r="FT4" s="202">
        <v>3</v>
      </c>
      <c r="FU4" s="202">
        <v>1</v>
      </c>
      <c r="FV4" s="202">
        <v>2</v>
      </c>
      <c r="FW4" s="202">
        <v>3</v>
      </c>
      <c r="FX4" s="202">
        <v>1</v>
      </c>
      <c r="FY4" s="202">
        <v>2</v>
      </c>
      <c r="FZ4" s="202">
        <v>3</v>
      </c>
      <c r="GA4" s="202">
        <v>1</v>
      </c>
      <c r="GB4" s="202">
        <v>2</v>
      </c>
      <c r="GC4" s="202">
        <v>3</v>
      </c>
      <c r="GD4" s="202">
        <v>1</v>
      </c>
      <c r="GE4" s="202">
        <v>2</v>
      </c>
      <c r="GF4" s="202">
        <v>3</v>
      </c>
      <c r="GG4" s="202">
        <v>1</v>
      </c>
      <c r="GH4" s="202">
        <v>2</v>
      </c>
      <c r="GI4" s="202">
        <v>3</v>
      </c>
      <c r="GJ4" s="202">
        <v>1</v>
      </c>
      <c r="GK4" s="202">
        <v>2</v>
      </c>
      <c r="GL4" s="202">
        <v>3</v>
      </c>
      <c r="GM4" s="202">
        <v>1</v>
      </c>
      <c r="GN4" s="202">
        <v>2</v>
      </c>
      <c r="GO4" s="202">
        <v>3</v>
      </c>
      <c r="GP4" s="202">
        <v>1</v>
      </c>
      <c r="GQ4" s="202">
        <v>2</v>
      </c>
      <c r="GR4" s="202">
        <v>3</v>
      </c>
      <c r="GS4" s="202">
        <v>1</v>
      </c>
      <c r="GT4" s="202">
        <v>2</v>
      </c>
      <c r="GU4" s="202">
        <v>3</v>
      </c>
      <c r="GV4" s="202">
        <v>1</v>
      </c>
      <c r="GW4" s="202">
        <v>2</v>
      </c>
      <c r="GX4" s="202">
        <v>3</v>
      </c>
      <c r="GY4" s="202">
        <v>1</v>
      </c>
      <c r="GZ4" s="202">
        <v>2</v>
      </c>
      <c r="HA4" s="202">
        <v>3</v>
      </c>
      <c r="HB4" s="202">
        <v>1</v>
      </c>
      <c r="HC4" s="202">
        <v>2</v>
      </c>
      <c r="HD4" s="202">
        <v>3</v>
      </c>
      <c r="HE4" s="202">
        <v>1</v>
      </c>
      <c r="HF4" s="202">
        <v>2</v>
      </c>
      <c r="HG4" s="202">
        <v>3</v>
      </c>
      <c r="HH4" s="202">
        <v>1</v>
      </c>
      <c r="HI4" s="202">
        <v>2</v>
      </c>
      <c r="HJ4" s="202">
        <v>3</v>
      </c>
      <c r="HK4">
        <v>1</v>
      </c>
      <c r="HL4">
        <v>2</v>
      </c>
      <c r="HM4">
        <v>3</v>
      </c>
    </row>
    <row r="5" spans="1:222" ht="13" x14ac:dyDescent="0.3">
      <c r="B5" s="203" t="s">
        <v>1021</v>
      </c>
      <c r="C5" s="203" t="s">
        <v>1125</v>
      </c>
      <c r="HN5" s="203" t="s">
        <v>1025</v>
      </c>
    </row>
    <row r="6" spans="1:222" x14ac:dyDescent="0.25">
      <c r="A6" t="s">
        <v>1026</v>
      </c>
      <c r="B6" s="82" t="s">
        <v>371</v>
      </c>
      <c r="C6" s="85" t="s">
        <v>370</v>
      </c>
      <c r="D6" s="415">
        <v>22319208</v>
      </c>
      <c r="E6" s="415">
        <v>0</v>
      </c>
      <c r="F6" s="415">
        <v>22319208</v>
      </c>
      <c r="G6" s="415">
        <v>0</v>
      </c>
      <c r="H6" s="415">
        <v>0</v>
      </c>
      <c r="I6" s="415">
        <v>0</v>
      </c>
      <c r="J6" s="415">
        <v>-165812</v>
      </c>
      <c r="K6" s="415">
        <v>0</v>
      </c>
      <c r="L6" s="415">
        <v>-165812</v>
      </c>
      <c r="M6" s="415">
        <v>-4802</v>
      </c>
      <c r="N6" s="415">
        <v>0</v>
      </c>
      <c r="O6" s="415">
        <v>-4802</v>
      </c>
      <c r="P6" s="415">
        <v>1012907</v>
      </c>
      <c r="Q6" s="415">
        <v>0</v>
      </c>
      <c r="R6" s="415">
        <v>1012907</v>
      </c>
      <c r="S6" s="415">
        <v>37114</v>
      </c>
      <c r="T6" s="415">
        <v>0</v>
      </c>
      <c r="U6" s="415">
        <v>37114</v>
      </c>
      <c r="V6" s="415">
        <v>879407</v>
      </c>
      <c r="W6" s="415">
        <v>0</v>
      </c>
      <c r="X6" s="415">
        <v>879407</v>
      </c>
      <c r="Y6" s="415">
        <v>-2221613</v>
      </c>
      <c r="Z6" s="415">
        <v>0</v>
      </c>
      <c r="AA6" s="415">
        <v>-2221613</v>
      </c>
      <c r="AB6" s="415">
        <v>0</v>
      </c>
      <c r="AC6" s="415">
        <v>0</v>
      </c>
      <c r="AD6" s="415">
        <v>0</v>
      </c>
      <c r="AE6" s="415">
        <v>-77471</v>
      </c>
      <c r="AF6" s="415">
        <v>0</v>
      </c>
      <c r="AG6" s="415">
        <v>-77471</v>
      </c>
      <c r="AH6" s="415">
        <v>0</v>
      </c>
      <c r="AI6" s="415">
        <v>0</v>
      </c>
      <c r="AJ6" s="415">
        <v>0</v>
      </c>
      <c r="AK6" s="415">
        <v>0</v>
      </c>
      <c r="AL6" s="415">
        <v>0</v>
      </c>
      <c r="AM6" s="415">
        <v>0</v>
      </c>
      <c r="AN6" s="415">
        <v>0</v>
      </c>
      <c r="AO6" s="415">
        <v>0</v>
      </c>
      <c r="AP6" s="415">
        <v>0</v>
      </c>
      <c r="AQ6" s="415">
        <v>0</v>
      </c>
      <c r="AR6" s="415">
        <v>0</v>
      </c>
      <c r="AS6" s="415">
        <v>0</v>
      </c>
      <c r="AT6" s="415">
        <v>402491</v>
      </c>
      <c r="AU6" s="415">
        <v>0</v>
      </c>
      <c r="AV6" s="415">
        <v>402491</v>
      </c>
      <c r="AW6" s="415">
        <v>-11055</v>
      </c>
      <c r="AX6" s="415">
        <v>0</v>
      </c>
      <c r="AY6" s="415">
        <v>-11055</v>
      </c>
      <c r="AZ6" s="415">
        <v>-1734754</v>
      </c>
      <c r="BA6" s="415">
        <v>0</v>
      </c>
      <c r="BB6" s="415">
        <v>-1734754</v>
      </c>
      <c r="BC6" s="415">
        <v>39879</v>
      </c>
      <c r="BD6" s="415">
        <v>0</v>
      </c>
      <c r="BE6" s="415">
        <v>39879</v>
      </c>
      <c r="BF6" s="415">
        <v>-50580</v>
      </c>
      <c r="BG6" s="415">
        <v>0</v>
      </c>
      <c r="BH6" s="415">
        <v>-50580</v>
      </c>
      <c r="BI6" s="415">
        <v>0</v>
      </c>
      <c r="BJ6" s="415">
        <v>0</v>
      </c>
      <c r="BK6" s="415">
        <v>0</v>
      </c>
      <c r="BL6" s="415">
        <v>0</v>
      </c>
      <c r="BM6" s="415">
        <v>0</v>
      </c>
      <c r="BN6" s="415">
        <v>0</v>
      </c>
      <c r="BO6" s="415">
        <v>0</v>
      </c>
      <c r="BP6" s="415">
        <v>0</v>
      </c>
      <c r="BQ6" s="415">
        <v>0</v>
      </c>
      <c r="BR6" s="415">
        <v>0</v>
      </c>
      <c r="BS6" s="415">
        <v>0</v>
      </c>
      <c r="BT6" s="415">
        <v>0</v>
      </c>
      <c r="BU6" s="415">
        <v>0</v>
      </c>
      <c r="BV6" s="415">
        <v>0</v>
      </c>
      <c r="BW6" s="415">
        <v>0</v>
      </c>
      <c r="BX6" s="415">
        <v>-3653103</v>
      </c>
      <c r="BY6" s="415">
        <v>0</v>
      </c>
      <c r="BZ6" s="415">
        <v>-3653103</v>
      </c>
      <c r="CA6" s="415">
        <v>-1568</v>
      </c>
      <c r="CB6" s="415">
        <v>0</v>
      </c>
      <c r="CC6" s="415">
        <v>-1568</v>
      </c>
      <c r="CD6" s="415">
        <v>-53379</v>
      </c>
      <c r="CE6" s="415">
        <v>0</v>
      </c>
      <c r="CF6" s="415">
        <v>-53379</v>
      </c>
      <c r="CG6" s="415">
        <v>-869808</v>
      </c>
      <c r="CH6" s="415">
        <v>0</v>
      </c>
      <c r="CI6" s="415">
        <v>-869808</v>
      </c>
      <c r="CJ6" s="415">
        <v>-191572</v>
      </c>
      <c r="CK6" s="415">
        <v>0</v>
      </c>
      <c r="CL6" s="415">
        <v>-191572</v>
      </c>
      <c r="CM6" s="415">
        <v>-1116327</v>
      </c>
      <c r="CN6" s="415">
        <v>0</v>
      </c>
      <c r="CO6" s="415">
        <v>-1116327</v>
      </c>
      <c r="CP6" s="415">
        <v>-65565</v>
      </c>
      <c r="CQ6" s="415">
        <v>0</v>
      </c>
      <c r="CR6" s="415">
        <v>-65565</v>
      </c>
      <c r="CS6" s="415">
        <v>0</v>
      </c>
      <c r="CT6" s="415">
        <v>0</v>
      </c>
      <c r="CU6" s="415">
        <v>0</v>
      </c>
      <c r="CV6" s="415">
        <v>-20254</v>
      </c>
      <c r="CW6" s="415">
        <v>0</v>
      </c>
      <c r="CX6" s="415">
        <v>-20254</v>
      </c>
      <c r="CY6" s="415">
        <v>0</v>
      </c>
      <c r="CZ6" s="415">
        <v>0</v>
      </c>
      <c r="DA6" s="415">
        <v>0</v>
      </c>
      <c r="DB6" s="415">
        <v>0</v>
      </c>
      <c r="DC6" s="415">
        <v>0</v>
      </c>
      <c r="DD6" s="415">
        <v>0</v>
      </c>
      <c r="DE6" s="415">
        <v>0</v>
      </c>
      <c r="DF6" s="415">
        <v>0</v>
      </c>
      <c r="DG6" s="415">
        <v>0</v>
      </c>
      <c r="DH6" s="415">
        <v>0</v>
      </c>
      <c r="DI6" s="415">
        <v>0</v>
      </c>
      <c r="DJ6" s="415">
        <v>0</v>
      </c>
      <c r="DK6" s="415">
        <v>0</v>
      </c>
      <c r="DL6" s="415">
        <v>0</v>
      </c>
      <c r="DM6" s="415">
        <v>0</v>
      </c>
      <c r="DN6" s="415">
        <v>0</v>
      </c>
      <c r="DO6" s="415">
        <v>0</v>
      </c>
      <c r="DP6" s="415">
        <v>0</v>
      </c>
      <c r="DQ6" s="415">
        <v>0</v>
      </c>
      <c r="DR6" s="415">
        <v>0</v>
      </c>
      <c r="DS6" s="415">
        <v>0</v>
      </c>
      <c r="DT6" s="415">
        <v>0</v>
      </c>
      <c r="DU6" s="415">
        <v>0</v>
      </c>
      <c r="DV6" s="415">
        <v>0</v>
      </c>
      <c r="DW6" s="415">
        <v>0</v>
      </c>
      <c r="DX6" s="415">
        <v>0</v>
      </c>
      <c r="DY6" s="415">
        <v>0</v>
      </c>
      <c r="DZ6" s="415">
        <v>0</v>
      </c>
      <c r="EA6" s="415">
        <v>0</v>
      </c>
      <c r="EB6" s="415">
        <v>-85819</v>
      </c>
      <c r="EC6" s="415">
        <v>0</v>
      </c>
      <c r="ED6" s="415">
        <v>-85819</v>
      </c>
      <c r="EE6" s="415">
        <v>0</v>
      </c>
      <c r="EF6" s="415">
        <v>0</v>
      </c>
      <c r="EG6" s="415">
        <v>0</v>
      </c>
      <c r="EH6" s="415">
        <v>0</v>
      </c>
      <c r="EI6" s="415">
        <v>0</v>
      </c>
      <c r="EJ6" s="415">
        <v>0</v>
      </c>
      <c r="EK6" s="415">
        <v>0</v>
      </c>
      <c r="EL6" s="415">
        <v>0</v>
      </c>
      <c r="EM6" s="415">
        <v>0</v>
      </c>
      <c r="EN6" s="415">
        <v>0</v>
      </c>
      <c r="EO6" s="415">
        <v>0</v>
      </c>
      <c r="EP6" s="415">
        <v>0</v>
      </c>
      <c r="EQ6" s="415">
        <v>0</v>
      </c>
      <c r="ER6" s="415">
        <v>0</v>
      </c>
      <c r="ES6" s="415">
        <v>0</v>
      </c>
      <c r="ET6" s="415">
        <v>116</v>
      </c>
      <c r="EU6" s="415">
        <v>0</v>
      </c>
      <c r="EV6" s="415">
        <v>116</v>
      </c>
      <c r="EW6" s="415">
        <v>0</v>
      </c>
      <c r="EX6" s="415">
        <v>0</v>
      </c>
      <c r="EY6" s="415">
        <v>0</v>
      </c>
      <c r="EZ6" s="415">
        <v>0</v>
      </c>
      <c r="FA6" s="415">
        <v>0</v>
      </c>
      <c r="FB6" s="415">
        <v>0</v>
      </c>
      <c r="FC6" s="415">
        <v>0</v>
      </c>
      <c r="FD6" s="415">
        <v>0</v>
      </c>
      <c r="FE6" s="415">
        <v>0</v>
      </c>
      <c r="FF6" s="415">
        <v>0</v>
      </c>
      <c r="FG6" s="415">
        <v>0</v>
      </c>
      <c r="FH6" s="415">
        <v>0</v>
      </c>
      <c r="FI6" s="415">
        <v>-12297</v>
      </c>
      <c r="FJ6" s="415">
        <v>0</v>
      </c>
      <c r="FK6" s="415">
        <v>-12297</v>
      </c>
      <c r="FL6" s="415">
        <v>0</v>
      </c>
      <c r="FM6" s="415">
        <v>0</v>
      </c>
      <c r="FN6" s="415">
        <v>0</v>
      </c>
      <c r="FO6" s="415">
        <v>-14549</v>
      </c>
      <c r="FP6" s="415">
        <v>0</v>
      </c>
      <c r="FQ6" s="415">
        <v>-14549</v>
      </c>
      <c r="FR6" s="415">
        <v>2646</v>
      </c>
      <c r="FS6" s="415">
        <v>0</v>
      </c>
      <c r="FT6" s="415">
        <v>2646</v>
      </c>
      <c r="FU6" s="415">
        <v>13.7</v>
      </c>
      <c r="FV6" s="415">
        <v>0</v>
      </c>
      <c r="FW6" s="415">
        <v>13.7</v>
      </c>
      <c r="FX6" s="415">
        <v>-289520</v>
      </c>
      <c r="FY6" s="415">
        <v>0</v>
      </c>
      <c r="FZ6" s="415">
        <v>-289520</v>
      </c>
      <c r="GA6" s="415">
        <v>-313590</v>
      </c>
      <c r="GB6" s="415">
        <v>0</v>
      </c>
      <c r="GC6" s="415">
        <v>-313590</v>
      </c>
      <c r="GD6" s="415">
        <v>0</v>
      </c>
      <c r="GE6" s="415">
        <v>0</v>
      </c>
      <c r="GF6" s="415">
        <v>0</v>
      </c>
      <c r="GG6" s="415">
        <v>0</v>
      </c>
      <c r="GH6" s="415">
        <v>0</v>
      </c>
      <c r="GI6" s="415">
        <v>0</v>
      </c>
      <c r="GJ6" s="415">
        <v>0</v>
      </c>
      <c r="GK6" s="415">
        <v>0</v>
      </c>
      <c r="GL6" s="415">
        <v>0</v>
      </c>
      <c r="GM6" s="415">
        <v>22319208</v>
      </c>
      <c r="GN6" s="415">
        <v>0</v>
      </c>
      <c r="GO6" s="415">
        <v>22319208</v>
      </c>
      <c r="GP6" s="415">
        <v>879407</v>
      </c>
      <c r="GQ6" s="415">
        <v>0</v>
      </c>
      <c r="GR6" s="415">
        <v>879407</v>
      </c>
      <c r="GS6" s="415">
        <v>-3653103</v>
      </c>
      <c r="GT6" s="415">
        <v>0</v>
      </c>
      <c r="GU6" s="415">
        <v>-3653103</v>
      </c>
      <c r="GV6" s="415">
        <v>-1116327</v>
      </c>
      <c r="GW6" s="415">
        <v>0</v>
      </c>
      <c r="GX6" s="415">
        <v>-1116327</v>
      </c>
      <c r="GY6" s="415">
        <v>-85819</v>
      </c>
      <c r="GZ6" s="415">
        <v>0</v>
      </c>
      <c r="HA6" s="415">
        <v>-85819</v>
      </c>
      <c r="HB6" s="415">
        <v>-313590</v>
      </c>
      <c r="HC6" s="415">
        <v>0</v>
      </c>
      <c r="HD6" s="415">
        <v>-313590</v>
      </c>
      <c r="HE6" s="415">
        <v>0</v>
      </c>
      <c r="HF6" s="415">
        <v>0</v>
      </c>
      <c r="HG6" s="415">
        <v>0</v>
      </c>
      <c r="HH6" s="415">
        <v>-4289432</v>
      </c>
      <c r="HI6" s="415">
        <v>0</v>
      </c>
      <c r="HJ6" s="415">
        <v>-4289432</v>
      </c>
      <c r="HK6" s="415">
        <v>18029776</v>
      </c>
      <c r="HL6" s="415">
        <v>0</v>
      </c>
      <c r="HM6" s="415">
        <v>18029776</v>
      </c>
      <c r="HN6" s="84" t="s">
        <v>1029</v>
      </c>
    </row>
    <row r="7" spans="1:222" x14ac:dyDescent="0.25">
      <c r="A7" t="s">
        <v>1026</v>
      </c>
      <c r="B7" s="82" t="s">
        <v>373</v>
      </c>
      <c r="C7" s="85" t="s">
        <v>372</v>
      </c>
      <c r="D7" s="415">
        <v>39154316</v>
      </c>
      <c r="E7" s="415">
        <v>0</v>
      </c>
      <c r="F7" s="415">
        <v>39154316</v>
      </c>
      <c r="G7" s="415">
        <v>-211605</v>
      </c>
      <c r="H7" s="415">
        <v>0</v>
      </c>
      <c r="I7" s="415">
        <v>-211605</v>
      </c>
      <c r="J7" s="415">
        <v>-714594</v>
      </c>
      <c r="K7" s="415">
        <v>0</v>
      </c>
      <c r="L7" s="415">
        <v>-714594</v>
      </c>
      <c r="M7" s="415">
        <v>-22544</v>
      </c>
      <c r="N7" s="415">
        <v>0</v>
      </c>
      <c r="O7" s="415">
        <v>-22544</v>
      </c>
      <c r="P7" s="415">
        <v>290072</v>
      </c>
      <c r="Q7" s="415">
        <v>0</v>
      </c>
      <c r="R7" s="415">
        <v>290072</v>
      </c>
      <c r="S7" s="415">
        <v>16732</v>
      </c>
      <c r="T7" s="415">
        <v>0</v>
      </c>
      <c r="U7" s="415">
        <v>16732</v>
      </c>
      <c r="V7" s="415">
        <v>-430334</v>
      </c>
      <c r="W7" s="415">
        <v>0</v>
      </c>
      <c r="X7" s="415">
        <v>-430334</v>
      </c>
      <c r="Y7" s="415">
        <v>-5795352</v>
      </c>
      <c r="Z7" s="415">
        <v>0</v>
      </c>
      <c r="AA7" s="415">
        <v>-5795352</v>
      </c>
      <c r="AB7" s="415">
        <v>-25625</v>
      </c>
      <c r="AC7" s="415">
        <v>0</v>
      </c>
      <c r="AD7" s="415">
        <v>-25625</v>
      </c>
      <c r="AE7" s="415">
        <v>-42295</v>
      </c>
      <c r="AF7" s="415">
        <v>0</v>
      </c>
      <c r="AG7" s="415">
        <v>-42295</v>
      </c>
      <c r="AH7" s="415">
        <v>-4587</v>
      </c>
      <c r="AI7" s="415">
        <v>0</v>
      </c>
      <c r="AJ7" s="415">
        <v>-4587</v>
      </c>
      <c r="AK7" s="415">
        <v>-2631</v>
      </c>
      <c r="AL7" s="415">
        <v>0</v>
      </c>
      <c r="AM7" s="415">
        <v>-2631</v>
      </c>
      <c r="AN7" s="415">
        <v>-37678</v>
      </c>
      <c r="AO7" s="415">
        <v>0</v>
      </c>
      <c r="AP7" s="415">
        <v>-37678</v>
      </c>
      <c r="AQ7" s="415">
        <v>-2972</v>
      </c>
      <c r="AR7" s="415">
        <v>0</v>
      </c>
      <c r="AS7" s="415">
        <v>-2972</v>
      </c>
      <c r="AT7" s="415">
        <v>595753</v>
      </c>
      <c r="AU7" s="415">
        <v>0</v>
      </c>
      <c r="AV7" s="415">
        <v>595753</v>
      </c>
      <c r="AW7" s="415">
        <v>-2500</v>
      </c>
      <c r="AX7" s="415">
        <v>0</v>
      </c>
      <c r="AY7" s="415">
        <v>-2500</v>
      </c>
      <c r="AZ7" s="415">
        <v>-2319936</v>
      </c>
      <c r="BA7" s="415">
        <v>0</v>
      </c>
      <c r="BB7" s="415">
        <v>-2319936</v>
      </c>
      <c r="BC7" s="415">
        <v>-56634</v>
      </c>
      <c r="BD7" s="415">
        <v>0</v>
      </c>
      <c r="BE7" s="415">
        <v>-56634</v>
      </c>
      <c r="BF7" s="415">
        <v>-64653</v>
      </c>
      <c r="BG7" s="415">
        <v>0</v>
      </c>
      <c r="BH7" s="415">
        <v>-64653</v>
      </c>
      <c r="BI7" s="415">
        <v>-1006</v>
      </c>
      <c r="BJ7" s="415">
        <v>0</v>
      </c>
      <c r="BK7" s="415">
        <v>-1006</v>
      </c>
      <c r="BL7" s="415">
        <v>-39714</v>
      </c>
      <c r="BM7" s="415">
        <v>0</v>
      </c>
      <c r="BN7" s="415">
        <v>-39714</v>
      </c>
      <c r="BO7" s="415">
        <v>316</v>
      </c>
      <c r="BP7" s="415">
        <v>0</v>
      </c>
      <c r="BQ7" s="415">
        <v>316</v>
      </c>
      <c r="BR7" s="415">
        <v>0</v>
      </c>
      <c r="BS7" s="415">
        <v>0</v>
      </c>
      <c r="BT7" s="415">
        <v>0</v>
      </c>
      <c r="BU7" s="415">
        <v>0</v>
      </c>
      <c r="BV7" s="415">
        <v>0</v>
      </c>
      <c r="BW7" s="415">
        <v>0</v>
      </c>
      <c r="BX7" s="415">
        <v>-7726021</v>
      </c>
      <c r="BY7" s="415">
        <v>0</v>
      </c>
      <c r="BZ7" s="415">
        <v>-7726021</v>
      </c>
      <c r="CA7" s="415">
        <v>0</v>
      </c>
      <c r="CB7" s="415">
        <v>0</v>
      </c>
      <c r="CC7" s="415">
        <v>0</v>
      </c>
      <c r="CD7" s="415">
        <v>0</v>
      </c>
      <c r="CE7" s="415">
        <v>0</v>
      </c>
      <c r="CF7" s="415">
        <v>0</v>
      </c>
      <c r="CG7" s="415">
        <v>-787980</v>
      </c>
      <c r="CH7" s="415">
        <v>0</v>
      </c>
      <c r="CI7" s="415">
        <v>-787980</v>
      </c>
      <c r="CJ7" s="415">
        <v>-79898</v>
      </c>
      <c r="CK7" s="415">
        <v>0</v>
      </c>
      <c r="CL7" s="415">
        <v>-79898</v>
      </c>
      <c r="CM7" s="415">
        <v>-867878</v>
      </c>
      <c r="CN7" s="415">
        <v>0</v>
      </c>
      <c r="CO7" s="415">
        <v>-867878</v>
      </c>
      <c r="CP7" s="415">
        <v>-174627</v>
      </c>
      <c r="CQ7" s="415">
        <v>0</v>
      </c>
      <c r="CR7" s="415">
        <v>-174627</v>
      </c>
      <c r="CS7" s="415">
        <v>-1096</v>
      </c>
      <c r="CT7" s="415">
        <v>0</v>
      </c>
      <c r="CU7" s="415">
        <v>-1096</v>
      </c>
      <c r="CV7" s="415">
        <v>-74330</v>
      </c>
      <c r="CW7" s="415">
        <v>0</v>
      </c>
      <c r="CX7" s="415">
        <v>-74330</v>
      </c>
      <c r="CY7" s="415">
        <v>0</v>
      </c>
      <c r="CZ7" s="415">
        <v>0</v>
      </c>
      <c r="DA7" s="415">
        <v>0</v>
      </c>
      <c r="DB7" s="415">
        <v>-1260</v>
      </c>
      <c r="DC7" s="415">
        <v>0</v>
      </c>
      <c r="DD7" s="415">
        <v>-1260</v>
      </c>
      <c r="DE7" s="415">
        <v>0</v>
      </c>
      <c r="DF7" s="415">
        <v>0</v>
      </c>
      <c r="DG7" s="415">
        <v>0</v>
      </c>
      <c r="DH7" s="415">
        <v>0</v>
      </c>
      <c r="DI7" s="415">
        <v>0</v>
      </c>
      <c r="DJ7" s="415">
        <v>0</v>
      </c>
      <c r="DK7" s="415">
        <v>0</v>
      </c>
      <c r="DL7" s="415">
        <v>0</v>
      </c>
      <c r="DM7" s="415">
        <v>0</v>
      </c>
      <c r="DN7" s="415">
        <v>0</v>
      </c>
      <c r="DO7" s="415">
        <v>0</v>
      </c>
      <c r="DP7" s="415">
        <v>0</v>
      </c>
      <c r="DQ7" s="415">
        <v>0</v>
      </c>
      <c r="DR7" s="415">
        <v>0</v>
      </c>
      <c r="DS7" s="415">
        <v>0</v>
      </c>
      <c r="DT7" s="415">
        <v>0</v>
      </c>
      <c r="DU7" s="415">
        <v>0</v>
      </c>
      <c r="DV7" s="415">
        <v>0</v>
      </c>
      <c r="DW7" s="415">
        <v>0</v>
      </c>
      <c r="DX7" s="415">
        <v>0</v>
      </c>
      <c r="DY7" s="415">
        <v>0</v>
      </c>
      <c r="DZ7" s="415">
        <v>0</v>
      </c>
      <c r="EA7" s="415">
        <v>0</v>
      </c>
      <c r="EB7" s="415">
        <v>-251313</v>
      </c>
      <c r="EC7" s="415">
        <v>0</v>
      </c>
      <c r="ED7" s="415">
        <v>-251313</v>
      </c>
      <c r="EE7" s="415">
        <v>0</v>
      </c>
      <c r="EF7" s="415">
        <v>0</v>
      </c>
      <c r="EG7" s="415">
        <v>0</v>
      </c>
      <c r="EH7" s="415">
        <v>0</v>
      </c>
      <c r="EI7" s="415">
        <v>0</v>
      </c>
      <c r="EJ7" s="415">
        <v>0</v>
      </c>
      <c r="EK7" s="415">
        <v>3713</v>
      </c>
      <c r="EL7" s="415">
        <v>0</v>
      </c>
      <c r="EM7" s="415">
        <v>3713</v>
      </c>
      <c r="EN7" s="415">
        <v>0</v>
      </c>
      <c r="EO7" s="415">
        <v>0</v>
      </c>
      <c r="EP7" s="415">
        <v>0</v>
      </c>
      <c r="EQ7" s="415">
        <v>276</v>
      </c>
      <c r="ER7" s="415">
        <v>0</v>
      </c>
      <c r="ES7" s="415">
        <v>276</v>
      </c>
      <c r="ET7" s="415">
        <v>0</v>
      </c>
      <c r="EU7" s="415">
        <v>0</v>
      </c>
      <c r="EV7" s="415">
        <v>0</v>
      </c>
      <c r="EW7" s="415">
        <v>-39714</v>
      </c>
      <c r="EX7" s="415">
        <v>0</v>
      </c>
      <c r="EY7" s="415">
        <v>-39714</v>
      </c>
      <c r="EZ7" s="415">
        <v>316</v>
      </c>
      <c r="FA7" s="415">
        <v>0</v>
      </c>
      <c r="FB7" s="415">
        <v>316</v>
      </c>
      <c r="FC7" s="415">
        <v>0</v>
      </c>
      <c r="FD7" s="415">
        <v>0</v>
      </c>
      <c r="FE7" s="415">
        <v>0</v>
      </c>
      <c r="FF7" s="415">
        <v>0</v>
      </c>
      <c r="FG7" s="415">
        <v>0</v>
      </c>
      <c r="FH7" s="415">
        <v>0</v>
      </c>
      <c r="FI7" s="415">
        <v>-25227</v>
      </c>
      <c r="FJ7" s="415">
        <v>0</v>
      </c>
      <c r="FK7" s="415">
        <v>-25227</v>
      </c>
      <c r="FL7" s="415">
        <v>-11241</v>
      </c>
      <c r="FM7" s="415">
        <v>0</v>
      </c>
      <c r="FN7" s="415">
        <v>-11241</v>
      </c>
      <c r="FO7" s="415">
        <v>-56761</v>
      </c>
      <c r="FP7" s="415">
        <v>0</v>
      </c>
      <c r="FQ7" s="415">
        <v>-56761</v>
      </c>
      <c r="FR7" s="415">
        <v>12133</v>
      </c>
      <c r="FS7" s="415">
        <v>0</v>
      </c>
      <c r="FT7" s="415">
        <v>12133</v>
      </c>
      <c r="FU7" s="415">
        <v>1630</v>
      </c>
      <c r="FV7" s="415">
        <v>0</v>
      </c>
      <c r="FW7" s="415">
        <v>1630</v>
      </c>
      <c r="FX7" s="415">
        <v>-1011128</v>
      </c>
      <c r="FY7" s="415">
        <v>0</v>
      </c>
      <c r="FZ7" s="415">
        <v>-1011128</v>
      </c>
      <c r="GA7" s="415">
        <v>-1126003</v>
      </c>
      <c r="GB7" s="415">
        <v>0</v>
      </c>
      <c r="GC7" s="415">
        <v>-1126003</v>
      </c>
      <c r="GD7" s="415">
        <v>0</v>
      </c>
      <c r="GE7" s="415">
        <v>0</v>
      </c>
      <c r="GF7" s="415">
        <v>0</v>
      </c>
      <c r="GG7" s="415">
        <v>0</v>
      </c>
      <c r="GH7" s="415">
        <v>0</v>
      </c>
      <c r="GI7" s="415">
        <v>0</v>
      </c>
      <c r="GJ7" s="415">
        <v>0</v>
      </c>
      <c r="GK7" s="415">
        <v>0</v>
      </c>
      <c r="GL7" s="415">
        <v>0</v>
      </c>
      <c r="GM7" s="415">
        <v>38942711</v>
      </c>
      <c r="GN7" s="415">
        <v>0</v>
      </c>
      <c r="GO7" s="415">
        <v>38942711</v>
      </c>
      <c r="GP7" s="415">
        <v>-430334</v>
      </c>
      <c r="GQ7" s="415">
        <v>0</v>
      </c>
      <c r="GR7" s="415">
        <v>-430334</v>
      </c>
      <c r="GS7" s="415">
        <v>-7726021</v>
      </c>
      <c r="GT7" s="415">
        <v>0</v>
      </c>
      <c r="GU7" s="415">
        <v>-7726021</v>
      </c>
      <c r="GV7" s="415">
        <v>-867878</v>
      </c>
      <c r="GW7" s="415">
        <v>0</v>
      </c>
      <c r="GX7" s="415">
        <v>-867878</v>
      </c>
      <c r="GY7" s="415">
        <v>-251313</v>
      </c>
      <c r="GZ7" s="415">
        <v>0</v>
      </c>
      <c r="HA7" s="415">
        <v>-251313</v>
      </c>
      <c r="HB7" s="415">
        <v>-1126003</v>
      </c>
      <c r="HC7" s="415">
        <v>0</v>
      </c>
      <c r="HD7" s="415">
        <v>-1126003</v>
      </c>
      <c r="HE7" s="415">
        <v>0</v>
      </c>
      <c r="HF7" s="415">
        <v>0</v>
      </c>
      <c r="HG7" s="415">
        <v>0</v>
      </c>
      <c r="HH7" s="415">
        <v>-10401549</v>
      </c>
      <c r="HI7" s="415">
        <v>0</v>
      </c>
      <c r="HJ7" s="415">
        <v>-10401549</v>
      </c>
      <c r="HK7" s="415">
        <v>28541162</v>
      </c>
      <c r="HL7" s="415">
        <v>0</v>
      </c>
      <c r="HM7" s="415">
        <v>28541162</v>
      </c>
      <c r="HN7" s="84" t="s">
        <v>1029</v>
      </c>
    </row>
    <row r="8" spans="1:222" x14ac:dyDescent="0.25">
      <c r="A8" t="s">
        <v>1026</v>
      </c>
      <c r="B8" s="82" t="s">
        <v>375</v>
      </c>
      <c r="C8" s="85" t="s">
        <v>374</v>
      </c>
      <c r="D8" s="415">
        <v>41446945</v>
      </c>
      <c r="E8" s="415">
        <v>0</v>
      </c>
      <c r="F8" s="415">
        <v>41446945</v>
      </c>
      <c r="G8" s="415">
        <v>-72826</v>
      </c>
      <c r="H8" s="415">
        <v>0</v>
      </c>
      <c r="I8" s="415">
        <v>-72826</v>
      </c>
      <c r="J8" s="415">
        <v>-528197</v>
      </c>
      <c r="K8" s="415">
        <v>0</v>
      </c>
      <c r="L8" s="415">
        <v>-528197</v>
      </c>
      <c r="M8" s="415">
        <v>2202</v>
      </c>
      <c r="N8" s="415">
        <v>0</v>
      </c>
      <c r="O8" s="415">
        <v>2202</v>
      </c>
      <c r="P8" s="415">
        <v>152749</v>
      </c>
      <c r="Q8" s="415">
        <v>0</v>
      </c>
      <c r="R8" s="415">
        <v>152749</v>
      </c>
      <c r="S8" s="415">
        <v>18853</v>
      </c>
      <c r="T8" s="415">
        <v>0</v>
      </c>
      <c r="U8" s="415">
        <v>18853</v>
      </c>
      <c r="V8" s="415">
        <v>-354393</v>
      </c>
      <c r="W8" s="415">
        <v>0</v>
      </c>
      <c r="X8" s="415">
        <v>-354393</v>
      </c>
      <c r="Y8" s="415">
        <v>-4811896</v>
      </c>
      <c r="Z8" s="415">
        <v>0</v>
      </c>
      <c r="AA8" s="415">
        <v>-4811896</v>
      </c>
      <c r="AB8" s="415">
        <v>0</v>
      </c>
      <c r="AC8" s="415">
        <v>0</v>
      </c>
      <c r="AD8" s="415">
        <v>0</v>
      </c>
      <c r="AE8" s="415">
        <v>-178248</v>
      </c>
      <c r="AF8" s="415">
        <v>0</v>
      </c>
      <c r="AG8" s="415">
        <v>-178248</v>
      </c>
      <c r="AH8" s="415">
        <v>-25065</v>
      </c>
      <c r="AI8" s="415">
        <v>0</v>
      </c>
      <c r="AJ8" s="415">
        <v>-25065</v>
      </c>
      <c r="AK8" s="415">
        <v>0</v>
      </c>
      <c r="AL8" s="415">
        <v>0</v>
      </c>
      <c r="AM8" s="415">
        <v>0</v>
      </c>
      <c r="AN8" s="415">
        <v>-153183</v>
      </c>
      <c r="AO8" s="415">
        <v>0</v>
      </c>
      <c r="AP8" s="415">
        <v>-153183</v>
      </c>
      <c r="AQ8" s="415">
        <v>0</v>
      </c>
      <c r="AR8" s="415">
        <v>0</v>
      </c>
      <c r="AS8" s="415">
        <v>0</v>
      </c>
      <c r="AT8" s="415">
        <v>706743</v>
      </c>
      <c r="AU8" s="415">
        <v>0</v>
      </c>
      <c r="AV8" s="415">
        <v>706743</v>
      </c>
      <c r="AW8" s="415">
        <v>-2965</v>
      </c>
      <c r="AX8" s="415">
        <v>0</v>
      </c>
      <c r="AY8" s="415">
        <v>-2965</v>
      </c>
      <c r="AZ8" s="415">
        <v>-2042752</v>
      </c>
      <c r="BA8" s="415">
        <v>0</v>
      </c>
      <c r="BB8" s="415">
        <v>-2042752</v>
      </c>
      <c r="BC8" s="415">
        <v>-43662</v>
      </c>
      <c r="BD8" s="415">
        <v>0</v>
      </c>
      <c r="BE8" s="415">
        <v>-43662</v>
      </c>
      <c r="BF8" s="415">
        <v>-22982</v>
      </c>
      <c r="BG8" s="415">
        <v>0</v>
      </c>
      <c r="BH8" s="415">
        <v>-22982</v>
      </c>
      <c r="BI8" s="415">
        <v>0</v>
      </c>
      <c r="BJ8" s="415">
        <v>0</v>
      </c>
      <c r="BK8" s="415">
        <v>0</v>
      </c>
      <c r="BL8" s="415">
        <v>-14908</v>
      </c>
      <c r="BM8" s="415">
        <v>0</v>
      </c>
      <c r="BN8" s="415">
        <v>-14908</v>
      </c>
      <c r="BO8" s="415">
        <v>605</v>
      </c>
      <c r="BP8" s="415">
        <v>0</v>
      </c>
      <c r="BQ8" s="415">
        <v>605</v>
      </c>
      <c r="BR8" s="415">
        <v>0</v>
      </c>
      <c r="BS8" s="415">
        <v>0</v>
      </c>
      <c r="BT8" s="415">
        <v>0</v>
      </c>
      <c r="BU8" s="415">
        <v>0</v>
      </c>
      <c r="BV8" s="415">
        <v>0</v>
      </c>
      <c r="BW8" s="415">
        <v>0</v>
      </c>
      <c r="BX8" s="415">
        <v>-6410065</v>
      </c>
      <c r="BY8" s="415">
        <v>0</v>
      </c>
      <c r="BZ8" s="415">
        <v>-6410065</v>
      </c>
      <c r="CA8" s="415">
        <v>-113894</v>
      </c>
      <c r="CB8" s="415">
        <v>0</v>
      </c>
      <c r="CC8" s="415">
        <v>-113894</v>
      </c>
      <c r="CD8" s="415">
        <v>7415</v>
      </c>
      <c r="CE8" s="415">
        <v>0</v>
      </c>
      <c r="CF8" s="415">
        <v>7415</v>
      </c>
      <c r="CG8" s="415">
        <v>-1221928</v>
      </c>
      <c r="CH8" s="415">
        <v>0</v>
      </c>
      <c r="CI8" s="415">
        <v>-1221928</v>
      </c>
      <c r="CJ8" s="415">
        <v>-24272</v>
      </c>
      <c r="CK8" s="415">
        <v>0</v>
      </c>
      <c r="CL8" s="415">
        <v>-24272</v>
      </c>
      <c r="CM8" s="415">
        <v>-1352679</v>
      </c>
      <c r="CN8" s="415">
        <v>0</v>
      </c>
      <c r="CO8" s="415">
        <v>-1352679</v>
      </c>
      <c r="CP8" s="415">
        <v>-48385</v>
      </c>
      <c r="CQ8" s="415">
        <v>0</v>
      </c>
      <c r="CR8" s="415">
        <v>-48385</v>
      </c>
      <c r="CS8" s="415">
        <v>587</v>
      </c>
      <c r="CT8" s="415">
        <v>0</v>
      </c>
      <c r="CU8" s="415">
        <v>587</v>
      </c>
      <c r="CV8" s="415">
        <v>-404539</v>
      </c>
      <c r="CW8" s="415">
        <v>0</v>
      </c>
      <c r="CX8" s="415">
        <v>-404539</v>
      </c>
      <c r="CY8" s="415">
        <v>0</v>
      </c>
      <c r="CZ8" s="415">
        <v>0</v>
      </c>
      <c r="DA8" s="415">
        <v>0</v>
      </c>
      <c r="DB8" s="415">
        <v>0</v>
      </c>
      <c r="DC8" s="415">
        <v>0</v>
      </c>
      <c r="DD8" s="415">
        <v>0</v>
      </c>
      <c r="DE8" s="415">
        <v>0</v>
      </c>
      <c r="DF8" s="415">
        <v>0</v>
      </c>
      <c r="DG8" s="415">
        <v>0</v>
      </c>
      <c r="DH8" s="415">
        <v>-2344</v>
      </c>
      <c r="DI8" s="415">
        <v>0</v>
      </c>
      <c r="DJ8" s="415">
        <v>-2344</v>
      </c>
      <c r="DK8" s="415">
        <v>0</v>
      </c>
      <c r="DL8" s="415">
        <v>0</v>
      </c>
      <c r="DM8" s="415">
        <v>0</v>
      </c>
      <c r="DN8" s="415">
        <v>-1001</v>
      </c>
      <c r="DO8" s="415">
        <v>0</v>
      </c>
      <c r="DP8" s="415">
        <v>-1001</v>
      </c>
      <c r="DQ8" s="415">
        <v>0</v>
      </c>
      <c r="DR8" s="415">
        <v>0</v>
      </c>
      <c r="DS8" s="415">
        <v>0</v>
      </c>
      <c r="DT8" s="415">
        <v>0</v>
      </c>
      <c r="DU8" s="415">
        <v>0</v>
      </c>
      <c r="DV8" s="415">
        <v>0</v>
      </c>
      <c r="DW8" s="415">
        <v>0</v>
      </c>
      <c r="DX8" s="415">
        <v>0</v>
      </c>
      <c r="DY8" s="415">
        <v>0</v>
      </c>
      <c r="DZ8" s="415">
        <v>0</v>
      </c>
      <c r="EA8" s="415">
        <v>0</v>
      </c>
      <c r="EB8" s="415">
        <v>-455682</v>
      </c>
      <c r="EC8" s="415">
        <v>0</v>
      </c>
      <c r="ED8" s="415">
        <v>-455682</v>
      </c>
      <c r="EE8" s="415">
        <v>0</v>
      </c>
      <c r="EF8" s="415">
        <v>0</v>
      </c>
      <c r="EG8" s="415">
        <v>0</v>
      </c>
      <c r="EH8" s="415">
        <v>0</v>
      </c>
      <c r="EI8" s="415">
        <v>0</v>
      </c>
      <c r="EJ8" s="415">
        <v>0</v>
      </c>
      <c r="EK8" s="415">
        <v>0</v>
      </c>
      <c r="EL8" s="415">
        <v>0</v>
      </c>
      <c r="EM8" s="415">
        <v>0</v>
      </c>
      <c r="EN8" s="415">
        <v>0</v>
      </c>
      <c r="EO8" s="415">
        <v>0</v>
      </c>
      <c r="EP8" s="415">
        <v>0</v>
      </c>
      <c r="EQ8" s="415">
        <v>0</v>
      </c>
      <c r="ER8" s="415">
        <v>0</v>
      </c>
      <c r="ES8" s="415">
        <v>0</v>
      </c>
      <c r="ET8" s="415">
        <v>1671.33</v>
      </c>
      <c r="EU8" s="415">
        <v>0</v>
      </c>
      <c r="EV8" s="415">
        <v>1671.33</v>
      </c>
      <c r="EW8" s="415">
        <v>-12564</v>
      </c>
      <c r="EX8" s="415">
        <v>0</v>
      </c>
      <c r="EY8" s="415">
        <v>-12564</v>
      </c>
      <c r="EZ8" s="415">
        <v>604.84</v>
      </c>
      <c r="FA8" s="415">
        <v>0</v>
      </c>
      <c r="FB8" s="415">
        <v>604.84</v>
      </c>
      <c r="FC8" s="415">
        <v>0</v>
      </c>
      <c r="FD8" s="415">
        <v>0</v>
      </c>
      <c r="FE8" s="415">
        <v>0</v>
      </c>
      <c r="FF8" s="415">
        <v>0</v>
      </c>
      <c r="FG8" s="415">
        <v>0</v>
      </c>
      <c r="FH8" s="415">
        <v>0</v>
      </c>
      <c r="FI8" s="415">
        <v>-36721</v>
      </c>
      <c r="FJ8" s="415">
        <v>0</v>
      </c>
      <c r="FK8" s="415">
        <v>-36721</v>
      </c>
      <c r="FL8" s="415">
        <v>-48</v>
      </c>
      <c r="FM8" s="415">
        <v>0</v>
      </c>
      <c r="FN8" s="415">
        <v>-48</v>
      </c>
      <c r="FO8" s="415">
        <v>-1667</v>
      </c>
      <c r="FP8" s="415">
        <v>0</v>
      </c>
      <c r="FQ8" s="415">
        <v>-1667</v>
      </c>
      <c r="FR8" s="415">
        <v>0</v>
      </c>
      <c r="FS8" s="415">
        <v>0</v>
      </c>
      <c r="FT8" s="415">
        <v>0</v>
      </c>
      <c r="FU8" s="415">
        <v>-2395</v>
      </c>
      <c r="FV8" s="415">
        <v>0</v>
      </c>
      <c r="FW8" s="415">
        <v>-2395</v>
      </c>
      <c r="FX8" s="415">
        <v>-651094</v>
      </c>
      <c r="FY8" s="415">
        <v>0</v>
      </c>
      <c r="FZ8" s="415">
        <v>-651094</v>
      </c>
      <c r="GA8" s="415">
        <v>-702213</v>
      </c>
      <c r="GB8" s="415">
        <v>0</v>
      </c>
      <c r="GC8" s="415">
        <v>-702213</v>
      </c>
      <c r="GD8" s="415">
        <v>0</v>
      </c>
      <c r="GE8" s="415">
        <v>0</v>
      </c>
      <c r="GF8" s="415">
        <v>0</v>
      </c>
      <c r="GG8" s="415">
        <v>0</v>
      </c>
      <c r="GH8" s="415">
        <v>0</v>
      </c>
      <c r="GI8" s="415">
        <v>0</v>
      </c>
      <c r="GJ8" s="415">
        <v>0</v>
      </c>
      <c r="GK8" s="415">
        <v>0</v>
      </c>
      <c r="GL8" s="415">
        <v>0</v>
      </c>
      <c r="GM8" s="415">
        <v>41374119</v>
      </c>
      <c r="GN8" s="415">
        <v>0</v>
      </c>
      <c r="GO8" s="415">
        <v>41374119</v>
      </c>
      <c r="GP8" s="415">
        <v>-354393</v>
      </c>
      <c r="GQ8" s="415">
        <v>0</v>
      </c>
      <c r="GR8" s="415">
        <v>-354393</v>
      </c>
      <c r="GS8" s="415">
        <v>-6410065</v>
      </c>
      <c r="GT8" s="415">
        <v>0</v>
      </c>
      <c r="GU8" s="415">
        <v>-6410065</v>
      </c>
      <c r="GV8" s="415">
        <v>-1352679</v>
      </c>
      <c r="GW8" s="415">
        <v>0</v>
      </c>
      <c r="GX8" s="415">
        <v>-1352679</v>
      </c>
      <c r="GY8" s="415">
        <v>-455682</v>
      </c>
      <c r="GZ8" s="415">
        <v>0</v>
      </c>
      <c r="HA8" s="415">
        <v>-455682</v>
      </c>
      <c r="HB8" s="415">
        <v>-702213</v>
      </c>
      <c r="HC8" s="415">
        <v>0</v>
      </c>
      <c r="HD8" s="415">
        <v>-702213</v>
      </c>
      <c r="HE8" s="415">
        <v>0</v>
      </c>
      <c r="HF8" s="415">
        <v>0</v>
      </c>
      <c r="HG8" s="415">
        <v>0</v>
      </c>
      <c r="HH8" s="415">
        <v>-9275032</v>
      </c>
      <c r="HI8" s="415">
        <v>0</v>
      </c>
      <c r="HJ8" s="415">
        <v>-9275032</v>
      </c>
      <c r="HK8" s="415">
        <v>32099087</v>
      </c>
      <c r="HL8" s="415">
        <v>0</v>
      </c>
      <c r="HM8" s="415">
        <v>32099087</v>
      </c>
      <c r="HN8" s="84" t="s">
        <v>1029</v>
      </c>
    </row>
    <row r="9" spans="1:222" x14ac:dyDescent="0.25">
      <c r="A9" t="s">
        <v>1026</v>
      </c>
      <c r="B9" s="82" t="s">
        <v>377</v>
      </c>
      <c r="C9" s="85" t="s">
        <v>376</v>
      </c>
      <c r="D9" s="415">
        <v>48667389</v>
      </c>
      <c r="E9" s="415">
        <v>0</v>
      </c>
      <c r="F9" s="415">
        <v>48667389</v>
      </c>
      <c r="G9" s="415">
        <v>-1692</v>
      </c>
      <c r="H9" s="415">
        <v>0</v>
      </c>
      <c r="I9" s="415">
        <v>-1692</v>
      </c>
      <c r="J9" s="415">
        <v>-711066</v>
      </c>
      <c r="K9" s="415">
        <v>0</v>
      </c>
      <c r="L9" s="415">
        <v>-711066</v>
      </c>
      <c r="M9" s="415">
        <v>-20718</v>
      </c>
      <c r="N9" s="415">
        <v>0</v>
      </c>
      <c r="O9" s="415">
        <v>-20718</v>
      </c>
      <c r="P9" s="415">
        <v>575793</v>
      </c>
      <c r="Q9" s="415">
        <v>0</v>
      </c>
      <c r="R9" s="415">
        <v>575793</v>
      </c>
      <c r="S9" s="415">
        <v>-12621</v>
      </c>
      <c r="T9" s="415">
        <v>0</v>
      </c>
      <c r="U9" s="415">
        <v>-12621</v>
      </c>
      <c r="V9" s="415">
        <v>-168612</v>
      </c>
      <c r="W9" s="415">
        <v>0</v>
      </c>
      <c r="X9" s="415">
        <v>-168612</v>
      </c>
      <c r="Y9" s="415">
        <v>-5686912</v>
      </c>
      <c r="Z9" s="415">
        <v>0</v>
      </c>
      <c r="AA9" s="415">
        <v>-5686912</v>
      </c>
      <c r="AB9" s="415">
        <v>0</v>
      </c>
      <c r="AC9" s="415">
        <v>0</v>
      </c>
      <c r="AD9" s="415">
        <v>0</v>
      </c>
      <c r="AE9" s="415">
        <v>-82300</v>
      </c>
      <c r="AF9" s="415">
        <v>0</v>
      </c>
      <c r="AG9" s="415">
        <v>-82300</v>
      </c>
      <c r="AH9" s="415">
        <v>-33862</v>
      </c>
      <c r="AI9" s="415">
        <v>0</v>
      </c>
      <c r="AJ9" s="415">
        <v>-33862</v>
      </c>
      <c r="AK9" s="415">
        <v>-1262</v>
      </c>
      <c r="AL9" s="415">
        <v>0</v>
      </c>
      <c r="AM9" s="415">
        <v>-1262</v>
      </c>
      <c r="AN9" s="415">
        <v>-48438</v>
      </c>
      <c r="AO9" s="415">
        <v>0</v>
      </c>
      <c r="AP9" s="415">
        <v>-48438</v>
      </c>
      <c r="AQ9" s="415">
        <v>-33880</v>
      </c>
      <c r="AR9" s="415">
        <v>0</v>
      </c>
      <c r="AS9" s="415">
        <v>-33880</v>
      </c>
      <c r="AT9" s="415">
        <v>806009</v>
      </c>
      <c r="AU9" s="415">
        <v>0</v>
      </c>
      <c r="AV9" s="415">
        <v>806009</v>
      </c>
      <c r="AW9" s="415">
        <v>5968</v>
      </c>
      <c r="AX9" s="415">
        <v>0</v>
      </c>
      <c r="AY9" s="415">
        <v>5968</v>
      </c>
      <c r="AZ9" s="415">
        <v>-3280620</v>
      </c>
      <c r="BA9" s="415">
        <v>0</v>
      </c>
      <c r="BB9" s="415">
        <v>-3280620</v>
      </c>
      <c r="BC9" s="415">
        <v>-114639</v>
      </c>
      <c r="BD9" s="415">
        <v>0</v>
      </c>
      <c r="BE9" s="415">
        <v>-114639</v>
      </c>
      <c r="BF9" s="415">
        <v>-121318</v>
      </c>
      <c r="BG9" s="415">
        <v>0</v>
      </c>
      <c r="BH9" s="415">
        <v>-121318</v>
      </c>
      <c r="BI9" s="415">
        <v>-61</v>
      </c>
      <c r="BJ9" s="415">
        <v>0</v>
      </c>
      <c r="BK9" s="415">
        <v>-61</v>
      </c>
      <c r="BL9" s="415">
        <v>0</v>
      </c>
      <c r="BM9" s="415">
        <v>0</v>
      </c>
      <c r="BN9" s="415">
        <v>0</v>
      </c>
      <c r="BO9" s="415">
        <v>0</v>
      </c>
      <c r="BP9" s="415">
        <v>0</v>
      </c>
      <c r="BQ9" s="415">
        <v>0</v>
      </c>
      <c r="BR9" s="415">
        <v>0</v>
      </c>
      <c r="BS9" s="415">
        <v>0</v>
      </c>
      <c r="BT9" s="415">
        <v>0</v>
      </c>
      <c r="BU9" s="415">
        <v>0</v>
      </c>
      <c r="BV9" s="415">
        <v>0</v>
      </c>
      <c r="BW9" s="415">
        <v>0</v>
      </c>
      <c r="BX9" s="415">
        <v>-8473873</v>
      </c>
      <c r="BY9" s="415">
        <v>0</v>
      </c>
      <c r="BZ9" s="415">
        <v>-8473873</v>
      </c>
      <c r="CA9" s="415">
        <v>-1496</v>
      </c>
      <c r="CB9" s="415">
        <v>0</v>
      </c>
      <c r="CC9" s="415">
        <v>-1496</v>
      </c>
      <c r="CD9" s="415">
        <v>7968</v>
      </c>
      <c r="CE9" s="415">
        <v>0</v>
      </c>
      <c r="CF9" s="415">
        <v>7968</v>
      </c>
      <c r="CG9" s="415">
        <v>-725525</v>
      </c>
      <c r="CH9" s="415">
        <v>0</v>
      </c>
      <c r="CI9" s="415">
        <v>-725525</v>
      </c>
      <c r="CJ9" s="415">
        <v>-126882</v>
      </c>
      <c r="CK9" s="415">
        <v>0</v>
      </c>
      <c r="CL9" s="415">
        <v>-126882</v>
      </c>
      <c r="CM9" s="415">
        <v>-845935</v>
      </c>
      <c r="CN9" s="415">
        <v>0</v>
      </c>
      <c r="CO9" s="415">
        <v>-845935</v>
      </c>
      <c r="CP9" s="415">
        <v>-131455</v>
      </c>
      <c r="CQ9" s="415">
        <v>0</v>
      </c>
      <c r="CR9" s="415">
        <v>-131455</v>
      </c>
      <c r="CS9" s="415">
        <v>-1934</v>
      </c>
      <c r="CT9" s="415">
        <v>0</v>
      </c>
      <c r="CU9" s="415">
        <v>-1934</v>
      </c>
      <c r="CV9" s="415">
        <v>-61728</v>
      </c>
      <c r="CW9" s="415">
        <v>0</v>
      </c>
      <c r="CX9" s="415">
        <v>-61728</v>
      </c>
      <c r="CY9" s="415">
        <v>0</v>
      </c>
      <c r="CZ9" s="415">
        <v>0</v>
      </c>
      <c r="DA9" s="415">
        <v>0</v>
      </c>
      <c r="DB9" s="415">
        <v>-488</v>
      </c>
      <c r="DC9" s="415">
        <v>0</v>
      </c>
      <c r="DD9" s="415">
        <v>-488</v>
      </c>
      <c r="DE9" s="415">
        <v>0</v>
      </c>
      <c r="DF9" s="415">
        <v>0</v>
      </c>
      <c r="DG9" s="415">
        <v>0</v>
      </c>
      <c r="DH9" s="415">
        <v>0</v>
      </c>
      <c r="DI9" s="415">
        <v>0</v>
      </c>
      <c r="DJ9" s="415">
        <v>0</v>
      </c>
      <c r="DK9" s="415">
        <v>0</v>
      </c>
      <c r="DL9" s="415">
        <v>0</v>
      </c>
      <c r="DM9" s="415">
        <v>0</v>
      </c>
      <c r="DN9" s="415">
        <v>0</v>
      </c>
      <c r="DO9" s="415">
        <v>0</v>
      </c>
      <c r="DP9" s="415">
        <v>0</v>
      </c>
      <c r="DQ9" s="415">
        <v>0</v>
      </c>
      <c r="DR9" s="415">
        <v>0</v>
      </c>
      <c r="DS9" s="415">
        <v>0</v>
      </c>
      <c r="DT9" s="415">
        <v>0</v>
      </c>
      <c r="DU9" s="415">
        <v>0</v>
      </c>
      <c r="DV9" s="415">
        <v>0</v>
      </c>
      <c r="DW9" s="415">
        <v>0</v>
      </c>
      <c r="DX9" s="415">
        <v>0</v>
      </c>
      <c r="DY9" s="415">
        <v>0</v>
      </c>
      <c r="DZ9" s="415">
        <v>0</v>
      </c>
      <c r="EA9" s="415">
        <v>0</v>
      </c>
      <c r="EB9" s="415">
        <v>-195605</v>
      </c>
      <c r="EC9" s="415">
        <v>0</v>
      </c>
      <c r="ED9" s="415">
        <v>-195605</v>
      </c>
      <c r="EE9" s="415">
        <v>0</v>
      </c>
      <c r="EF9" s="415">
        <v>0</v>
      </c>
      <c r="EG9" s="415">
        <v>0</v>
      </c>
      <c r="EH9" s="415">
        <v>0</v>
      </c>
      <c r="EI9" s="415">
        <v>0</v>
      </c>
      <c r="EJ9" s="415">
        <v>0</v>
      </c>
      <c r="EK9" s="415">
        <v>0</v>
      </c>
      <c r="EL9" s="415">
        <v>0</v>
      </c>
      <c r="EM9" s="415">
        <v>0</v>
      </c>
      <c r="EN9" s="415">
        <v>0</v>
      </c>
      <c r="EO9" s="415">
        <v>0</v>
      </c>
      <c r="EP9" s="415">
        <v>0</v>
      </c>
      <c r="EQ9" s="415">
        <v>0</v>
      </c>
      <c r="ER9" s="415">
        <v>0</v>
      </c>
      <c r="ES9" s="415">
        <v>0</v>
      </c>
      <c r="ET9" s="415">
        <v>0</v>
      </c>
      <c r="EU9" s="415">
        <v>0</v>
      </c>
      <c r="EV9" s="415">
        <v>0</v>
      </c>
      <c r="EW9" s="415">
        <v>0</v>
      </c>
      <c r="EX9" s="415">
        <v>0</v>
      </c>
      <c r="EY9" s="415">
        <v>0</v>
      </c>
      <c r="EZ9" s="415">
        <v>0</v>
      </c>
      <c r="FA9" s="415">
        <v>0</v>
      </c>
      <c r="FB9" s="415">
        <v>0</v>
      </c>
      <c r="FC9" s="415">
        <v>0</v>
      </c>
      <c r="FD9" s="415">
        <v>0</v>
      </c>
      <c r="FE9" s="415">
        <v>0</v>
      </c>
      <c r="FF9" s="415">
        <v>0</v>
      </c>
      <c r="FG9" s="415">
        <v>0</v>
      </c>
      <c r="FH9" s="415">
        <v>0</v>
      </c>
      <c r="FI9" s="415">
        <v>-36121</v>
      </c>
      <c r="FJ9" s="415">
        <v>0</v>
      </c>
      <c r="FK9" s="415">
        <v>-36121</v>
      </c>
      <c r="FL9" s="415">
        <v>128</v>
      </c>
      <c r="FM9" s="415">
        <v>0</v>
      </c>
      <c r="FN9" s="415">
        <v>128</v>
      </c>
      <c r="FO9" s="415">
        <v>-68234</v>
      </c>
      <c r="FP9" s="415">
        <v>0</v>
      </c>
      <c r="FQ9" s="415">
        <v>-68234</v>
      </c>
      <c r="FR9" s="415">
        <v>-22974</v>
      </c>
      <c r="FS9" s="415">
        <v>0</v>
      </c>
      <c r="FT9" s="415">
        <v>-22974</v>
      </c>
      <c r="FU9" s="415">
        <v>118</v>
      </c>
      <c r="FV9" s="415">
        <v>0</v>
      </c>
      <c r="FW9" s="415">
        <v>118</v>
      </c>
      <c r="FX9" s="415">
        <v>-496658</v>
      </c>
      <c r="FY9" s="415">
        <v>0</v>
      </c>
      <c r="FZ9" s="415">
        <v>-496658</v>
      </c>
      <c r="GA9" s="415">
        <v>-623741</v>
      </c>
      <c r="GB9" s="415">
        <v>0</v>
      </c>
      <c r="GC9" s="415">
        <v>-623741</v>
      </c>
      <c r="GD9" s="415">
        <v>-5146</v>
      </c>
      <c r="GE9" s="415">
        <v>0</v>
      </c>
      <c r="GF9" s="415">
        <v>-5146</v>
      </c>
      <c r="GG9" s="415">
        <v>0</v>
      </c>
      <c r="GH9" s="415">
        <v>0</v>
      </c>
      <c r="GI9" s="415">
        <v>0</v>
      </c>
      <c r="GJ9" s="415">
        <v>-5146</v>
      </c>
      <c r="GK9" s="415">
        <v>0</v>
      </c>
      <c r="GL9" s="415">
        <v>-5146</v>
      </c>
      <c r="GM9" s="415">
        <v>48665697</v>
      </c>
      <c r="GN9" s="415">
        <v>0</v>
      </c>
      <c r="GO9" s="415">
        <v>48665697</v>
      </c>
      <c r="GP9" s="415">
        <v>-168612</v>
      </c>
      <c r="GQ9" s="415">
        <v>0</v>
      </c>
      <c r="GR9" s="415">
        <v>-168612</v>
      </c>
      <c r="GS9" s="415">
        <v>-8473873</v>
      </c>
      <c r="GT9" s="415">
        <v>0</v>
      </c>
      <c r="GU9" s="415">
        <v>-8473873</v>
      </c>
      <c r="GV9" s="415">
        <v>-845935</v>
      </c>
      <c r="GW9" s="415">
        <v>0</v>
      </c>
      <c r="GX9" s="415">
        <v>-845935</v>
      </c>
      <c r="GY9" s="415">
        <v>-195605</v>
      </c>
      <c r="GZ9" s="415">
        <v>0</v>
      </c>
      <c r="HA9" s="415">
        <v>-195605</v>
      </c>
      <c r="HB9" s="415">
        <v>-623741</v>
      </c>
      <c r="HC9" s="415">
        <v>0</v>
      </c>
      <c r="HD9" s="415">
        <v>-623741</v>
      </c>
      <c r="HE9" s="415">
        <v>-5146</v>
      </c>
      <c r="HF9" s="415">
        <v>0</v>
      </c>
      <c r="HG9" s="415">
        <v>-5146</v>
      </c>
      <c r="HH9" s="415">
        <v>-10312912</v>
      </c>
      <c r="HI9" s="415">
        <v>0</v>
      </c>
      <c r="HJ9" s="415">
        <v>-10312912</v>
      </c>
      <c r="HK9" s="415">
        <v>38352785</v>
      </c>
      <c r="HL9" s="415">
        <v>0</v>
      </c>
      <c r="HM9" s="415">
        <v>38352785</v>
      </c>
      <c r="HN9" s="84" t="s">
        <v>1029</v>
      </c>
    </row>
    <row r="10" spans="1:222" x14ac:dyDescent="0.25">
      <c r="A10" t="s">
        <v>1026</v>
      </c>
      <c r="B10" s="82" t="s">
        <v>379</v>
      </c>
      <c r="C10" s="85" t="s">
        <v>378</v>
      </c>
      <c r="D10" s="415">
        <v>45452041</v>
      </c>
      <c r="E10" s="415">
        <v>0</v>
      </c>
      <c r="F10" s="415">
        <v>45452041</v>
      </c>
      <c r="G10" s="415">
        <v>-142603</v>
      </c>
      <c r="H10" s="415">
        <v>0</v>
      </c>
      <c r="I10" s="415">
        <v>-142603</v>
      </c>
      <c r="J10" s="415">
        <v>-349874</v>
      </c>
      <c r="K10" s="415">
        <v>0</v>
      </c>
      <c r="L10" s="415">
        <v>-349874</v>
      </c>
      <c r="M10" s="415">
        <v>-7325</v>
      </c>
      <c r="N10" s="415">
        <v>0</v>
      </c>
      <c r="O10" s="415">
        <v>-7325</v>
      </c>
      <c r="P10" s="415">
        <v>74067</v>
      </c>
      <c r="Q10" s="415">
        <v>0</v>
      </c>
      <c r="R10" s="415">
        <v>74067</v>
      </c>
      <c r="S10" s="415">
        <v>37033</v>
      </c>
      <c r="T10" s="415">
        <v>0</v>
      </c>
      <c r="U10" s="415">
        <v>37033</v>
      </c>
      <c r="V10" s="415">
        <v>-246099</v>
      </c>
      <c r="W10" s="415">
        <v>0</v>
      </c>
      <c r="X10" s="415">
        <v>-246099</v>
      </c>
      <c r="Y10" s="415">
        <v>-3477820</v>
      </c>
      <c r="Z10" s="415">
        <v>0</v>
      </c>
      <c r="AA10" s="415">
        <v>-3477820</v>
      </c>
      <c r="AB10" s="415">
        <v>0</v>
      </c>
      <c r="AC10" s="415">
        <v>0</v>
      </c>
      <c r="AD10" s="415">
        <v>0</v>
      </c>
      <c r="AE10" s="415">
        <v>-133819</v>
      </c>
      <c r="AF10" s="415">
        <v>0</v>
      </c>
      <c r="AG10" s="415">
        <v>-133819</v>
      </c>
      <c r="AH10" s="415">
        <v>-12156</v>
      </c>
      <c r="AI10" s="415">
        <v>0</v>
      </c>
      <c r="AJ10" s="415">
        <v>-12156</v>
      </c>
      <c r="AK10" s="415">
        <v>0</v>
      </c>
      <c r="AL10" s="415">
        <v>0</v>
      </c>
      <c r="AM10" s="415">
        <v>0</v>
      </c>
      <c r="AN10" s="415">
        <v>-120633</v>
      </c>
      <c r="AO10" s="415">
        <v>0</v>
      </c>
      <c r="AP10" s="415">
        <v>-120633</v>
      </c>
      <c r="AQ10" s="415">
        <v>0</v>
      </c>
      <c r="AR10" s="415">
        <v>0</v>
      </c>
      <c r="AS10" s="415">
        <v>0</v>
      </c>
      <c r="AT10" s="415">
        <v>901831</v>
      </c>
      <c r="AU10" s="415">
        <v>0</v>
      </c>
      <c r="AV10" s="415">
        <v>901831</v>
      </c>
      <c r="AW10" s="415">
        <v>-6711</v>
      </c>
      <c r="AX10" s="415">
        <v>0</v>
      </c>
      <c r="AY10" s="415">
        <v>-6711</v>
      </c>
      <c r="AZ10" s="415">
        <v>-2196939</v>
      </c>
      <c r="BA10" s="415">
        <v>0</v>
      </c>
      <c r="BB10" s="415">
        <v>-2196939</v>
      </c>
      <c r="BC10" s="415">
        <v>-21591</v>
      </c>
      <c r="BD10" s="415">
        <v>0</v>
      </c>
      <c r="BE10" s="415">
        <v>-21591</v>
      </c>
      <c r="BF10" s="415">
        <v>-23527</v>
      </c>
      <c r="BG10" s="415">
        <v>0</v>
      </c>
      <c r="BH10" s="415">
        <v>-23527</v>
      </c>
      <c r="BI10" s="415">
        <v>0</v>
      </c>
      <c r="BJ10" s="415">
        <v>0</v>
      </c>
      <c r="BK10" s="415">
        <v>0</v>
      </c>
      <c r="BL10" s="415">
        <v>-11726</v>
      </c>
      <c r="BM10" s="415">
        <v>0</v>
      </c>
      <c r="BN10" s="415">
        <v>-11726</v>
      </c>
      <c r="BO10" s="415">
        <v>-9</v>
      </c>
      <c r="BP10" s="415">
        <v>0</v>
      </c>
      <c r="BQ10" s="415">
        <v>-9</v>
      </c>
      <c r="BR10" s="415">
        <v>0</v>
      </c>
      <c r="BS10" s="415">
        <v>0</v>
      </c>
      <c r="BT10" s="415">
        <v>0</v>
      </c>
      <c r="BU10" s="415">
        <v>0</v>
      </c>
      <c r="BV10" s="415">
        <v>0</v>
      </c>
      <c r="BW10" s="415">
        <v>0</v>
      </c>
      <c r="BX10" s="415">
        <v>-4970311</v>
      </c>
      <c r="BY10" s="415">
        <v>0</v>
      </c>
      <c r="BZ10" s="415">
        <v>-4970311</v>
      </c>
      <c r="CA10" s="415">
        <v>-81935</v>
      </c>
      <c r="CB10" s="415">
        <v>0</v>
      </c>
      <c r="CC10" s="415">
        <v>-81935</v>
      </c>
      <c r="CD10" s="415">
        <v>-23957</v>
      </c>
      <c r="CE10" s="415">
        <v>0</v>
      </c>
      <c r="CF10" s="415">
        <v>-23957</v>
      </c>
      <c r="CG10" s="415">
        <v>-1472101</v>
      </c>
      <c r="CH10" s="415">
        <v>0</v>
      </c>
      <c r="CI10" s="415">
        <v>-1472101</v>
      </c>
      <c r="CJ10" s="415">
        <v>-20296</v>
      </c>
      <c r="CK10" s="415">
        <v>0</v>
      </c>
      <c r="CL10" s="415">
        <v>-20296</v>
      </c>
      <c r="CM10" s="415">
        <v>-1598289</v>
      </c>
      <c r="CN10" s="415">
        <v>0</v>
      </c>
      <c r="CO10" s="415">
        <v>-1598289</v>
      </c>
      <c r="CP10" s="415">
        <v>-158981</v>
      </c>
      <c r="CQ10" s="415">
        <v>0</v>
      </c>
      <c r="CR10" s="415">
        <v>-158981</v>
      </c>
      <c r="CS10" s="415">
        <v>-1264</v>
      </c>
      <c r="CT10" s="415">
        <v>0</v>
      </c>
      <c r="CU10" s="415">
        <v>-1264</v>
      </c>
      <c r="CV10" s="415">
        <v>-43556</v>
      </c>
      <c r="CW10" s="415">
        <v>0</v>
      </c>
      <c r="CX10" s="415">
        <v>-43556</v>
      </c>
      <c r="CY10" s="415">
        <v>0</v>
      </c>
      <c r="CZ10" s="415">
        <v>0</v>
      </c>
      <c r="DA10" s="415">
        <v>0</v>
      </c>
      <c r="DB10" s="415">
        <v>0</v>
      </c>
      <c r="DC10" s="415">
        <v>0</v>
      </c>
      <c r="DD10" s="415">
        <v>0</v>
      </c>
      <c r="DE10" s="415">
        <v>0</v>
      </c>
      <c r="DF10" s="415">
        <v>0</v>
      </c>
      <c r="DG10" s="415">
        <v>0</v>
      </c>
      <c r="DH10" s="415">
        <v>-9697</v>
      </c>
      <c r="DI10" s="415">
        <v>0</v>
      </c>
      <c r="DJ10" s="415">
        <v>-9697</v>
      </c>
      <c r="DK10" s="415">
        <v>-9</v>
      </c>
      <c r="DL10" s="415">
        <v>0</v>
      </c>
      <c r="DM10" s="415">
        <v>-9</v>
      </c>
      <c r="DN10" s="415">
        <v>-4832</v>
      </c>
      <c r="DO10" s="415">
        <v>0</v>
      </c>
      <c r="DP10" s="415">
        <v>-4832</v>
      </c>
      <c r="DQ10" s="415">
        <v>0</v>
      </c>
      <c r="DR10" s="415">
        <v>0</v>
      </c>
      <c r="DS10" s="415">
        <v>0</v>
      </c>
      <c r="DT10" s="415">
        <v>0</v>
      </c>
      <c r="DU10" s="415">
        <v>0</v>
      </c>
      <c r="DV10" s="415">
        <v>0</v>
      </c>
      <c r="DW10" s="415">
        <v>0</v>
      </c>
      <c r="DX10" s="415">
        <v>0</v>
      </c>
      <c r="DY10" s="415">
        <v>0</v>
      </c>
      <c r="DZ10" s="415">
        <v>0</v>
      </c>
      <c r="EA10" s="415">
        <v>0</v>
      </c>
      <c r="EB10" s="415">
        <v>-218339</v>
      </c>
      <c r="EC10" s="415">
        <v>0</v>
      </c>
      <c r="ED10" s="415">
        <v>-218339</v>
      </c>
      <c r="EE10" s="415">
        <v>0</v>
      </c>
      <c r="EF10" s="415">
        <v>0</v>
      </c>
      <c r="EG10" s="415">
        <v>0</v>
      </c>
      <c r="EH10" s="415">
        <v>0</v>
      </c>
      <c r="EI10" s="415">
        <v>0</v>
      </c>
      <c r="EJ10" s="415">
        <v>0</v>
      </c>
      <c r="EK10" s="415">
        <v>0</v>
      </c>
      <c r="EL10" s="415">
        <v>0</v>
      </c>
      <c r="EM10" s="415">
        <v>0</v>
      </c>
      <c r="EN10" s="415">
        <v>0</v>
      </c>
      <c r="EO10" s="415">
        <v>0</v>
      </c>
      <c r="EP10" s="415">
        <v>0</v>
      </c>
      <c r="EQ10" s="415">
        <v>0</v>
      </c>
      <c r="ER10" s="415">
        <v>0</v>
      </c>
      <c r="ES10" s="415">
        <v>0</v>
      </c>
      <c r="ET10" s="415">
        <v>0</v>
      </c>
      <c r="EU10" s="415">
        <v>0</v>
      </c>
      <c r="EV10" s="415">
        <v>0</v>
      </c>
      <c r="EW10" s="415">
        <v>0</v>
      </c>
      <c r="EX10" s="415">
        <v>0</v>
      </c>
      <c r="EY10" s="415">
        <v>0</v>
      </c>
      <c r="EZ10" s="415">
        <v>0</v>
      </c>
      <c r="FA10" s="415">
        <v>0</v>
      </c>
      <c r="FB10" s="415">
        <v>0</v>
      </c>
      <c r="FC10" s="415">
        <v>0</v>
      </c>
      <c r="FD10" s="415">
        <v>0</v>
      </c>
      <c r="FE10" s="415">
        <v>0</v>
      </c>
      <c r="FF10" s="415">
        <v>0</v>
      </c>
      <c r="FG10" s="415">
        <v>0</v>
      </c>
      <c r="FH10" s="415">
        <v>0</v>
      </c>
      <c r="FI10" s="415">
        <v>-14095</v>
      </c>
      <c r="FJ10" s="415">
        <v>0</v>
      </c>
      <c r="FK10" s="415">
        <v>-14095</v>
      </c>
      <c r="FL10" s="415">
        <v>179</v>
      </c>
      <c r="FM10" s="415">
        <v>0</v>
      </c>
      <c r="FN10" s="415">
        <v>179</v>
      </c>
      <c r="FO10" s="415">
        <v>-35774</v>
      </c>
      <c r="FP10" s="415">
        <v>0</v>
      </c>
      <c r="FQ10" s="415">
        <v>-35774</v>
      </c>
      <c r="FR10" s="415">
        <v>9102</v>
      </c>
      <c r="FS10" s="415">
        <v>0</v>
      </c>
      <c r="FT10" s="415">
        <v>9102</v>
      </c>
      <c r="FU10" s="415">
        <v>82</v>
      </c>
      <c r="FV10" s="415">
        <v>0</v>
      </c>
      <c r="FW10" s="415">
        <v>82</v>
      </c>
      <c r="FX10" s="415">
        <v>-425700</v>
      </c>
      <c r="FY10" s="415">
        <v>0</v>
      </c>
      <c r="FZ10" s="415">
        <v>-425700</v>
      </c>
      <c r="GA10" s="415">
        <v>-466206</v>
      </c>
      <c r="GB10" s="415">
        <v>0</v>
      </c>
      <c r="GC10" s="415">
        <v>-466206</v>
      </c>
      <c r="GD10" s="415">
        <v>0</v>
      </c>
      <c r="GE10" s="415">
        <v>0</v>
      </c>
      <c r="GF10" s="415">
        <v>0</v>
      </c>
      <c r="GG10" s="415">
        <v>0</v>
      </c>
      <c r="GH10" s="415">
        <v>0</v>
      </c>
      <c r="GI10" s="415">
        <v>0</v>
      </c>
      <c r="GJ10" s="415">
        <v>0</v>
      </c>
      <c r="GK10" s="415">
        <v>0</v>
      </c>
      <c r="GL10" s="415">
        <v>0</v>
      </c>
      <c r="GM10" s="415">
        <v>45309438</v>
      </c>
      <c r="GN10" s="415">
        <v>0</v>
      </c>
      <c r="GO10" s="415">
        <v>45309438</v>
      </c>
      <c r="GP10" s="415">
        <v>-246099</v>
      </c>
      <c r="GQ10" s="415">
        <v>0</v>
      </c>
      <c r="GR10" s="415">
        <v>-246099</v>
      </c>
      <c r="GS10" s="415">
        <v>-4970311</v>
      </c>
      <c r="GT10" s="415">
        <v>0</v>
      </c>
      <c r="GU10" s="415">
        <v>-4970311</v>
      </c>
      <c r="GV10" s="415">
        <v>-1598289</v>
      </c>
      <c r="GW10" s="415">
        <v>0</v>
      </c>
      <c r="GX10" s="415">
        <v>-1598289</v>
      </c>
      <c r="GY10" s="415">
        <v>-218339</v>
      </c>
      <c r="GZ10" s="415">
        <v>0</v>
      </c>
      <c r="HA10" s="415">
        <v>-218339</v>
      </c>
      <c r="HB10" s="415">
        <v>-466206</v>
      </c>
      <c r="HC10" s="415">
        <v>0</v>
      </c>
      <c r="HD10" s="415">
        <v>-466206</v>
      </c>
      <c r="HE10" s="415">
        <v>0</v>
      </c>
      <c r="HF10" s="415">
        <v>0</v>
      </c>
      <c r="HG10" s="415">
        <v>0</v>
      </c>
      <c r="HH10" s="415">
        <v>-7499244</v>
      </c>
      <c r="HI10" s="415">
        <v>0</v>
      </c>
      <c r="HJ10" s="415">
        <v>-7499244</v>
      </c>
      <c r="HK10" s="415">
        <v>37810194</v>
      </c>
      <c r="HL10" s="415">
        <v>0</v>
      </c>
      <c r="HM10" s="415">
        <v>37810194</v>
      </c>
      <c r="HN10" s="84" t="s">
        <v>1029</v>
      </c>
    </row>
    <row r="11" spans="1:222" x14ac:dyDescent="0.25">
      <c r="A11" t="s">
        <v>1026</v>
      </c>
      <c r="B11" s="82" t="s">
        <v>381</v>
      </c>
      <c r="C11" s="85" t="s">
        <v>380</v>
      </c>
      <c r="D11" s="415">
        <v>64504833</v>
      </c>
      <c r="E11" s="415">
        <v>0</v>
      </c>
      <c r="F11" s="415">
        <v>64504833</v>
      </c>
      <c r="G11" s="415">
        <v>-611299</v>
      </c>
      <c r="H11" s="415">
        <v>0</v>
      </c>
      <c r="I11" s="415">
        <v>-611299</v>
      </c>
      <c r="J11" s="415">
        <v>-534924</v>
      </c>
      <c r="K11" s="415">
        <v>0</v>
      </c>
      <c r="L11" s="415">
        <v>-534924</v>
      </c>
      <c r="M11" s="415">
        <v>106213</v>
      </c>
      <c r="N11" s="415">
        <v>0</v>
      </c>
      <c r="O11" s="415">
        <v>106213</v>
      </c>
      <c r="P11" s="415">
        <v>557410</v>
      </c>
      <c r="Q11" s="415">
        <v>0</v>
      </c>
      <c r="R11" s="415">
        <v>557410</v>
      </c>
      <c r="S11" s="415">
        <v>420444</v>
      </c>
      <c r="T11" s="415">
        <v>0</v>
      </c>
      <c r="U11" s="415">
        <v>420444</v>
      </c>
      <c r="V11" s="415">
        <v>549143</v>
      </c>
      <c r="W11" s="415">
        <v>0</v>
      </c>
      <c r="X11" s="415">
        <v>549143</v>
      </c>
      <c r="Y11" s="415">
        <v>-5095300</v>
      </c>
      <c r="Z11" s="415">
        <v>0</v>
      </c>
      <c r="AA11" s="415">
        <v>-5095300</v>
      </c>
      <c r="AB11" s="415">
        <v>-29497</v>
      </c>
      <c r="AC11" s="415">
        <v>0</v>
      </c>
      <c r="AD11" s="415">
        <v>-29497</v>
      </c>
      <c r="AE11" s="415">
        <v>-182213</v>
      </c>
      <c r="AF11" s="415">
        <v>0</v>
      </c>
      <c r="AG11" s="415">
        <v>-182213</v>
      </c>
      <c r="AH11" s="415">
        <v>-23887</v>
      </c>
      <c r="AI11" s="415">
        <v>0</v>
      </c>
      <c r="AJ11" s="415">
        <v>-23887</v>
      </c>
      <c r="AK11" s="415">
        <v>-6019</v>
      </c>
      <c r="AL11" s="415">
        <v>0</v>
      </c>
      <c r="AM11" s="415">
        <v>-6019</v>
      </c>
      <c r="AN11" s="415">
        <v>-139074</v>
      </c>
      <c r="AO11" s="415">
        <v>0</v>
      </c>
      <c r="AP11" s="415">
        <v>-139074</v>
      </c>
      <c r="AQ11" s="415">
        <v>-6377</v>
      </c>
      <c r="AR11" s="415">
        <v>0</v>
      </c>
      <c r="AS11" s="415">
        <v>-6377</v>
      </c>
      <c r="AT11" s="415">
        <v>1224455</v>
      </c>
      <c r="AU11" s="415">
        <v>0</v>
      </c>
      <c r="AV11" s="415">
        <v>1224455</v>
      </c>
      <c r="AW11" s="415">
        <v>88587</v>
      </c>
      <c r="AX11" s="415">
        <v>0</v>
      </c>
      <c r="AY11" s="415">
        <v>88587</v>
      </c>
      <c r="AZ11" s="415">
        <v>-4029336</v>
      </c>
      <c r="BA11" s="415">
        <v>0</v>
      </c>
      <c r="BB11" s="415">
        <v>-4029336</v>
      </c>
      <c r="BC11" s="415">
        <v>-118930</v>
      </c>
      <c r="BD11" s="415">
        <v>0</v>
      </c>
      <c r="BE11" s="415">
        <v>-118930</v>
      </c>
      <c r="BF11" s="415">
        <v>-99298</v>
      </c>
      <c r="BG11" s="415">
        <v>0</v>
      </c>
      <c r="BH11" s="415">
        <v>-99298</v>
      </c>
      <c r="BI11" s="415">
        <v>296</v>
      </c>
      <c r="BJ11" s="415">
        <v>0</v>
      </c>
      <c r="BK11" s="415">
        <v>296</v>
      </c>
      <c r="BL11" s="415">
        <v>-24697</v>
      </c>
      <c r="BM11" s="415">
        <v>0</v>
      </c>
      <c r="BN11" s="415">
        <v>-24697</v>
      </c>
      <c r="BO11" s="415">
        <v>-75</v>
      </c>
      <c r="BP11" s="415">
        <v>0</v>
      </c>
      <c r="BQ11" s="415">
        <v>-75</v>
      </c>
      <c r="BR11" s="415">
        <v>0</v>
      </c>
      <c r="BS11" s="415">
        <v>0</v>
      </c>
      <c r="BT11" s="415">
        <v>0</v>
      </c>
      <c r="BU11" s="415">
        <v>0</v>
      </c>
      <c r="BV11" s="415">
        <v>0</v>
      </c>
      <c r="BW11" s="415">
        <v>0</v>
      </c>
      <c r="BX11" s="415">
        <v>-8236511</v>
      </c>
      <c r="BY11" s="415">
        <v>0</v>
      </c>
      <c r="BZ11" s="415">
        <v>-8236511</v>
      </c>
      <c r="CA11" s="415">
        <v>-10710</v>
      </c>
      <c r="CB11" s="415">
        <v>0</v>
      </c>
      <c r="CC11" s="415">
        <v>-10710</v>
      </c>
      <c r="CD11" s="415">
        <v>-1650</v>
      </c>
      <c r="CE11" s="415">
        <v>0</v>
      </c>
      <c r="CF11" s="415">
        <v>-1650</v>
      </c>
      <c r="CG11" s="415">
        <v>-2215753</v>
      </c>
      <c r="CH11" s="415">
        <v>0</v>
      </c>
      <c r="CI11" s="415">
        <v>-2215753</v>
      </c>
      <c r="CJ11" s="415">
        <v>10853</v>
      </c>
      <c r="CK11" s="415">
        <v>0</v>
      </c>
      <c r="CL11" s="415">
        <v>10853</v>
      </c>
      <c r="CM11" s="415">
        <v>-2217260</v>
      </c>
      <c r="CN11" s="415">
        <v>0</v>
      </c>
      <c r="CO11" s="415">
        <v>-2217260</v>
      </c>
      <c r="CP11" s="415">
        <v>-167370</v>
      </c>
      <c r="CQ11" s="415">
        <v>0</v>
      </c>
      <c r="CR11" s="415">
        <v>-167370</v>
      </c>
      <c r="CS11" s="415">
        <v>-553</v>
      </c>
      <c r="CT11" s="415">
        <v>0</v>
      </c>
      <c r="CU11" s="415">
        <v>-553</v>
      </c>
      <c r="CV11" s="415">
        <v>-60787</v>
      </c>
      <c r="CW11" s="415">
        <v>0</v>
      </c>
      <c r="CX11" s="415">
        <v>-60787</v>
      </c>
      <c r="CY11" s="415">
        <v>-1469</v>
      </c>
      <c r="CZ11" s="415">
        <v>0</v>
      </c>
      <c r="DA11" s="415">
        <v>-1469</v>
      </c>
      <c r="DB11" s="415">
        <v>-13948</v>
      </c>
      <c r="DC11" s="415">
        <v>0</v>
      </c>
      <c r="DD11" s="415">
        <v>-13948</v>
      </c>
      <c r="DE11" s="415">
        <v>73.930000000000007</v>
      </c>
      <c r="DF11" s="415">
        <v>0</v>
      </c>
      <c r="DG11" s="415">
        <v>73.930000000000007</v>
      </c>
      <c r="DH11" s="415">
        <v>-11852</v>
      </c>
      <c r="DI11" s="415">
        <v>0</v>
      </c>
      <c r="DJ11" s="415">
        <v>-11852</v>
      </c>
      <c r="DK11" s="415">
        <v>-75</v>
      </c>
      <c r="DL11" s="415">
        <v>0</v>
      </c>
      <c r="DM11" s="415">
        <v>-75</v>
      </c>
      <c r="DN11" s="415">
        <v>-46352</v>
      </c>
      <c r="DO11" s="415">
        <v>0</v>
      </c>
      <c r="DP11" s="415">
        <v>-46352</v>
      </c>
      <c r="DQ11" s="415">
        <v>-4054</v>
      </c>
      <c r="DR11" s="415">
        <v>0</v>
      </c>
      <c r="DS11" s="415">
        <v>-4054</v>
      </c>
      <c r="DT11" s="415">
        <v>0</v>
      </c>
      <c r="DU11" s="415">
        <v>0</v>
      </c>
      <c r="DV11" s="415">
        <v>0</v>
      </c>
      <c r="DW11" s="415">
        <v>0</v>
      </c>
      <c r="DX11" s="415">
        <v>0</v>
      </c>
      <c r="DY11" s="415">
        <v>0</v>
      </c>
      <c r="DZ11" s="415">
        <v>0</v>
      </c>
      <c r="EA11" s="415">
        <v>0</v>
      </c>
      <c r="EB11" s="415">
        <v>-306386</v>
      </c>
      <c r="EC11" s="415">
        <v>0</v>
      </c>
      <c r="ED11" s="415">
        <v>-306386</v>
      </c>
      <c r="EE11" s="415">
        <v>-56</v>
      </c>
      <c r="EF11" s="415">
        <v>0</v>
      </c>
      <c r="EG11" s="415">
        <v>-56</v>
      </c>
      <c r="EH11" s="415">
        <v>0</v>
      </c>
      <c r="EI11" s="415">
        <v>0</v>
      </c>
      <c r="EJ11" s="415">
        <v>0</v>
      </c>
      <c r="EK11" s="415">
        <v>0</v>
      </c>
      <c r="EL11" s="415">
        <v>0</v>
      </c>
      <c r="EM11" s="415">
        <v>0</v>
      </c>
      <c r="EN11" s="415">
        <v>0</v>
      </c>
      <c r="EO11" s="415">
        <v>0</v>
      </c>
      <c r="EP11" s="415">
        <v>0</v>
      </c>
      <c r="EQ11" s="415">
        <v>0</v>
      </c>
      <c r="ER11" s="415">
        <v>0</v>
      </c>
      <c r="ES11" s="415">
        <v>0</v>
      </c>
      <c r="ET11" s="415">
        <v>0</v>
      </c>
      <c r="EU11" s="415">
        <v>0</v>
      </c>
      <c r="EV11" s="415">
        <v>0</v>
      </c>
      <c r="EW11" s="415">
        <v>-11734</v>
      </c>
      <c r="EX11" s="415">
        <v>0</v>
      </c>
      <c r="EY11" s="415">
        <v>-11734</v>
      </c>
      <c r="EZ11" s="415">
        <v>0</v>
      </c>
      <c r="FA11" s="415">
        <v>0</v>
      </c>
      <c r="FB11" s="415">
        <v>0</v>
      </c>
      <c r="FC11" s="415">
        <v>0</v>
      </c>
      <c r="FD11" s="415">
        <v>0</v>
      </c>
      <c r="FE11" s="415">
        <v>0</v>
      </c>
      <c r="FF11" s="415">
        <v>0</v>
      </c>
      <c r="FG11" s="415">
        <v>0</v>
      </c>
      <c r="FH11" s="415">
        <v>0</v>
      </c>
      <c r="FI11" s="415">
        <v>-25421</v>
      </c>
      <c r="FJ11" s="415">
        <v>0</v>
      </c>
      <c r="FK11" s="415">
        <v>-25421</v>
      </c>
      <c r="FL11" s="415">
        <v>4415</v>
      </c>
      <c r="FM11" s="415">
        <v>0</v>
      </c>
      <c r="FN11" s="415">
        <v>4415</v>
      </c>
      <c r="FO11" s="415">
        <v>-34074</v>
      </c>
      <c r="FP11" s="415">
        <v>0</v>
      </c>
      <c r="FQ11" s="415">
        <v>-34074</v>
      </c>
      <c r="FR11" s="415">
        <v>2354</v>
      </c>
      <c r="FS11" s="415">
        <v>0</v>
      </c>
      <c r="FT11" s="415">
        <v>2354</v>
      </c>
      <c r="FU11" s="415">
        <v>2005</v>
      </c>
      <c r="FV11" s="415">
        <v>0</v>
      </c>
      <c r="FW11" s="415">
        <v>2005</v>
      </c>
      <c r="FX11" s="415">
        <v>-1121628</v>
      </c>
      <c r="FY11" s="415">
        <v>0</v>
      </c>
      <c r="FZ11" s="415">
        <v>-1121628</v>
      </c>
      <c r="GA11" s="415">
        <v>-1184139</v>
      </c>
      <c r="GB11" s="415">
        <v>0</v>
      </c>
      <c r="GC11" s="415">
        <v>-1184139</v>
      </c>
      <c r="GD11" s="415">
        <v>0</v>
      </c>
      <c r="GE11" s="415">
        <v>0</v>
      </c>
      <c r="GF11" s="415">
        <v>0</v>
      </c>
      <c r="GG11" s="415">
        <v>0</v>
      </c>
      <c r="GH11" s="415">
        <v>0</v>
      </c>
      <c r="GI11" s="415">
        <v>0</v>
      </c>
      <c r="GJ11" s="415">
        <v>0</v>
      </c>
      <c r="GK11" s="415">
        <v>0</v>
      </c>
      <c r="GL11" s="415">
        <v>0</v>
      </c>
      <c r="GM11" s="415">
        <v>63893534</v>
      </c>
      <c r="GN11" s="415">
        <v>0</v>
      </c>
      <c r="GO11" s="415">
        <v>63893534</v>
      </c>
      <c r="GP11" s="415">
        <v>549143</v>
      </c>
      <c r="GQ11" s="415">
        <v>0</v>
      </c>
      <c r="GR11" s="415">
        <v>549143</v>
      </c>
      <c r="GS11" s="415">
        <v>-8236511</v>
      </c>
      <c r="GT11" s="415">
        <v>0</v>
      </c>
      <c r="GU11" s="415">
        <v>-8236511</v>
      </c>
      <c r="GV11" s="415">
        <v>-2217260</v>
      </c>
      <c r="GW11" s="415">
        <v>0</v>
      </c>
      <c r="GX11" s="415">
        <v>-2217260</v>
      </c>
      <c r="GY11" s="415">
        <v>-306386</v>
      </c>
      <c r="GZ11" s="415">
        <v>0</v>
      </c>
      <c r="HA11" s="415">
        <v>-306386</v>
      </c>
      <c r="HB11" s="415">
        <v>-1184139</v>
      </c>
      <c r="HC11" s="415">
        <v>0</v>
      </c>
      <c r="HD11" s="415">
        <v>-1184139</v>
      </c>
      <c r="HE11" s="415">
        <v>0</v>
      </c>
      <c r="HF11" s="415">
        <v>0</v>
      </c>
      <c r="HG11" s="415">
        <v>0</v>
      </c>
      <c r="HH11" s="415">
        <v>-11395153</v>
      </c>
      <c r="HI11" s="415">
        <v>0</v>
      </c>
      <c r="HJ11" s="415">
        <v>-11395153</v>
      </c>
      <c r="HK11" s="415">
        <v>52498381</v>
      </c>
      <c r="HL11" s="415">
        <v>0</v>
      </c>
      <c r="HM11" s="415">
        <v>52498381</v>
      </c>
      <c r="HN11" s="84" t="s">
        <v>1029</v>
      </c>
    </row>
    <row r="12" spans="1:222" x14ac:dyDescent="0.25">
      <c r="A12" t="s">
        <v>1037</v>
      </c>
      <c r="B12" s="82" t="s">
        <v>383</v>
      </c>
      <c r="C12" s="85" t="s">
        <v>382</v>
      </c>
      <c r="D12" s="415">
        <v>70185677</v>
      </c>
      <c r="E12" s="415">
        <v>1339040</v>
      </c>
      <c r="F12" s="415">
        <v>71524717</v>
      </c>
      <c r="G12" s="415">
        <v>-2072696</v>
      </c>
      <c r="H12" s="415">
        <v>94407</v>
      </c>
      <c r="I12" s="415">
        <v>-1978289</v>
      </c>
      <c r="J12" s="415">
        <v>-1176257</v>
      </c>
      <c r="K12" s="415">
        <v>0</v>
      </c>
      <c r="L12" s="415">
        <v>-1176257</v>
      </c>
      <c r="M12" s="415">
        <v>-1042159</v>
      </c>
      <c r="N12" s="415">
        <v>0</v>
      </c>
      <c r="O12" s="415">
        <v>-1042159</v>
      </c>
      <c r="P12" s="415">
        <v>506742</v>
      </c>
      <c r="Q12" s="415">
        <v>0</v>
      </c>
      <c r="R12" s="415">
        <v>506742</v>
      </c>
      <c r="S12" s="415">
        <v>-108320</v>
      </c>
      <c r="T12" s="415">
        <v>0</v>
      </c>
      <c r="U12" s="415">
        <v>-108320</v>
      </c>
      <c r="V12" s="415">
        <v>-1819994</v>
      </c>
      <c r="W12" s="415">
        <v>0</v>
      </c>
      <c r="X12" s="415">
        <v>-1819994</v>
      </c>
      <c r="Y12" s="415">
        <v>-6048269</v>
      </c>
      <c r="Z12" s="415">
        <v>-9178</v>
      </c>
      <c r="AA12" s="415">
        <v>-6057447</v>
      </c>
      <c r="AB12" s="415">
        <v>-25942</v>
      </c>
      <c r="AC12" s="415">
        <v>0</v>
      </c>
      <c r="AD12" s="415">
        <v>-25942</v>
      </c>
      <c r="AE12" s="415">
        <v>-338011</v>
      </c>
      <c r="AF12" s="415">
        <v>-1082</v>
      </c>
      <c r="AG12" s="415">
        <v>-339093</v>
      </c>
      <c r="AH12" s="415">
        <v>-42311</v>
      </c>
      <c r="AI12" s="415">
        <v>0</v>
      </c>
      <c r="AJ12" s="415">
        <v>-42311</v>
      </c>
      <c r="AK12" s="415">
        <v>0</v>
      </c>
      <c r="AL12" s="415">
        <v>0</v>
      </c>
      <c r="AM12" s="415">
        <v>0</v>
      </c>
      <c r="AN12" s="415">
        <v>-284763</v>
      </c>
      <c r="AO12" s="415">
        <v>0</v>
      </c>
      <c r="AP12" s="415">
        <v>-284763</v>
      </c>
      <c r="AQ12" s="415">
        <v>-7380</v>
      </c>
      <c r="AR12" s="415">
        <v>0</v>
      </c>
      <c r="AS12" s="415">
        <v>-7380</v>
      </c>
      <c r="AT12" s="415">
        <v>1300144</v>
      </c>
      <c r="AU12" s="415">
        <v>0</v>
      </c>
      <c r="AV12" s="415">
        <v>1300144</v>
      </c>
      <c r="AW12" s="415">
        <v>-13708</v>
      </c>
      <c r="AX12" s="415">
        <v>0</v>
      </c>
      <c r="AY12" s="415">
        <v>-13708</v>
      </c>
      <c r="AZ12" s="415">
        <v>-5941993</v>
      </c>
      <c r="BA12" s="415">
        <v>0</v>
      </c>
      <c r="BB12" s="415">
        <v>-5941993</v>
      </c>
      <c r="BC12" s="415">
        <v>12440</v>
      </c>
      <c r="BD12" s="415">
        <v>0</v>
      </c>
      <c r="BE12" s="415">
        <v>12440</v>
      </c>
      <c r="BF12" s="415">
        <v>-55460</v>
      </c>
      <c r="BG12" s="415">
        <v>0</v>
      </c>
      <c r="BH12" s="415">
        <v>-55460</v>
      </c>
      <c r="BI12" s="415">
        <v>0</v>
      </c>
      <c r="BJ12" s="415">
        <v>0</v>
      </c>
      <c r="BK12" s="415">
        <v>0</v>
      </c>
      <c r="BL12" s="415">
        <v>-54274</v>
      </c>
      <c r="BM12" s="415">
        <v>0</v>
      </c>
      <c r="BN12" s="415">
        <v>-54274</v>
      </c>
      <c r="BO12" s="415">
        <v>1286</v>
      </c>
      <c r="BP12" s="415">
        <v>0</v>
      </c>
      <c r="BQ12" s="415">
        <v>1286</v>
      </c>
      <c r="BR12" s="415">
        <v>0</v>
      </c>
      <c r="BS12" s="415">
        <v>0</v>
      </c>
      <c r="BT12" s="415">
        <v>0</v>
      </c>
      <c r="BU12" s="415">
        <v>0</v>
      </c>
      <c r="BV12" s="415">
        <v>0</v>
      </c>
      <c r="BW12" s="415">
        <v>0</v>
      </c>
      <c r="BX12" s="415">
        <v>-11137845</v>
      </c>
      <c r="BY12" s="415">
        <v>-10260</v>
      </c>
      <c r="BZ12" s="415">
        <v>-11148105</v>
      </c>
      <c r="CA12" s="415">
        <v>0</v>
      </c>
      <c r="CB12" s="415">
        <v>0</v>
      </c>
      <c r="CC12" s="415">
        <v>0</v>
      </c>
      <c r="CD12" s="415">
        <v>0</v>
      </c>
      <c r="CE12" s="415">
        <v>0</v>
      </c>
      <c r="CF12" s="415">
        <v>0</v>
      </c>
      <c r="CG12" s="415">
        <v>-2911473</v>
      </c>
      <c r="CH12" s="415">
        <v>-209749</v>
      </c>
      <c r="CI12" s="415">
        <v>-3121222</v>
      </c>
      <c r="CJ12" s="415">
        <v>684816</v>
      </c>
      <c r="CK12" s="415">
        <v>-956</v>
      </c>
      <c r="CL12" s="415">
        <v>683860</v>
      </c>
      <c r="CM12" s="415">
        <v>-2226657</v>
      </c>
      <c r="CN12" s="415">
        <v>-210705</v>
      </c>
      <c r="CO12" s="415">
        <v>-2437362</v>
      </c>
      <c r="CP12" s="415">
        <v>-233180</v>
      </c>
      <c r="CQ12" s="415">
        <v>0</v>
      </c>
      <c r="CR12" s="415">
        <v>-233180</v>
      </c>
      <c r="CS12" s="415">
        <v>-21520</v>
      </c>
      <c r="CT12" s="415">
        <v>0</v>
      </c>
      <c r="CU12" s="415">
        <v>-21520</v>
      </c>
      <c r="CV12" s="415">
        <v>-68636</v>
      </c>
      <c r="CW12" s="415">
        <v>0</v>
      </c>
      <c r="CX12" s="415">
        <v>-68636</v>
      </c>
      <c r="CY12" s="415">
        <v>21426</v>
      </c>
      <c r="CZ12" s="415">
        <v>0</v>
      </c>
      <c r="DA12" s="415">
        <v>21426</v>
      </c>
      <c r="DB12" s="415">
        <v>-2462</v>
      </c>
      <c r="DC12" s="415">
        <v>0</v>
      </c>
      <c r="DD12" s="415">
        <v>-2462</v>
      </c>
      <c r="DE12" s="415">
        <v>-880</v>
      </c>
      <c r="DF12" s="415">
        <v>0</v>
      </c>
      <c r="DG12" s="415">
        <v>-880</v>
      </c>
      <c r="DH12" s="415">
        <v>0</v>
      </c>
      <c r="DI12" s="415">
        <v>0</v>
      </c>
      <c r="DJ12" s="415">
        <v>0</v>
      </c>
      <c r="DK12" s="415">
        <v>0</v>
      </c>
      <c r="DL12" s="415">
        <v>0</v>
      </c>
      <c r="DM12" s="415">
        <v>0</v>
      </c>
      <c r="DN12" s="415">
        <v>0</v>
      </c>
      <c r="DO12" s="415">
        <v>0</v>
      </c>
      <c r="DP12" s="415">
        <v>0</v>
      </c>
      <c r="DQ12" s="415">
        <v>0</v>
      </c>
      <c r="DR12" s="415">
        <v>0</v>
      </c>
      <c r="DS12" s="415">
        <v>0</v>
      </c>
      <c r="DT12" s="415">
        <v>0</v>
      </c>
      <c r="DU12" s="415">
        <v>-374985</v>
      </c>
      <c r="DV12" s="415">
        <v>-374985</v>
      </c>
      <c r="DW12" s="415">
        <v>0</v>
      </c>
      <c r="DX12" s="415">
        <v>-101070</v>
      </c>
      <c r="DY12" s="415">
        <v>-101070</v>
      </c>
      <c r="DZ12" s="415">
        <v>-476055</v>
      </c>
      <c r="EA12" s="415">
        <v>0</v>
      </c>
      <c r="EB12" s="415">
        <v>-305252</v>
      </c>
      <c r="EC12" s="415">
        <v>-476055</v>
      </c>
      <c r="ED12" s="415">
        <v>-781307</v>
      </c>
      <c r="EE12" s="415">
        <v>0</v>
      </c>
      <c r="EF12" s="415">
        <v>0</v>
      </c>
      <c r="EG12" s="415">
        <v>0</v>
      </c>
      <c r="EH12" s="415">
        <v>0</v>
      </c>
      <c r="EI12" s="415">
        <v>0</v>
      </c>
      <c r="EJ12" s="415">
        <v>0</v>
      </c>
      <c r="EK12" s="415">
        <v>0</v>
      </c>
      <c r="EL12" s="415">
        <v>0</v>
      </c>
      <c r="EM12" s="415">
        <v>0</v>
      </c>
      <c r="EN12" s="415">
        <v>0</v>
      </c>
      <c r="EO12" s="415">
        <v>0</v>
      </c>
      <c r="EP12" s="415">
        <v>0</v>
      </c>
      <c r="EQ12" s="415">
        <v>0</v>
      </c>
      <c r="ER12" s="415">
        <v>0</v>
      </c>
      <c r="ES12" s="415">
        <v>0</v>
      </c>
      <c r="ET12" s="415">
        <v>0</v>
      </c>
      <c r="EU12" s="415">
        <v>0</v>
      </c>
      <c r="EV12" s="415">
        <v>0</v>
      </c>
      <c r="EW12" s="415">
        <v>-62627</v>
      </c>
      <c r="EX12" s="415">
        <v>0</v>
      </c>
      <c r="EY12" s="415">
        <v>-62627</v>
      </c>
      <c r="EZ12" s="415">
        <v>0</v>
      </c>
      <c r="FA12" s="415">
        <v>0</v>
      </c>
      <c r="FB12" s="415">
        <v>0</v>
      </c>
      <c r="FC12" s="415">
        <v>0</v>
      </c>
      <c r="FD12" s="415">
        <v>0</v>
      </c>
      <c r="FE12" s="415">
        <v>0</v>
      </c>
      <c r="FF12" s="415">
        <v>0</v>
      </c>
      <c r="FG12" s="415">
        <v>0</v>
      </c>
      <c r="FH12" s="415">
        <v>0</v>
      </c>
      <c r="FI12" s="415">
        <v>-33781</v>
      </c>
      <c r="FJ12" s="415">
        <v>0</v>
      </c>
      <c r="FK12" s="415">
        <v>-33781</v>
      </c>
      <c r="FL12" s="415">
        <v>0</v>
      </c>
      <c r="FM12" s="415">
        <v>0</v>
      </c>
      <c r="FN12" s="415">
        <v>0</v>
      </c>
      <c r="FO12" s="415">
        <v>-79137</v>
      </c>
      <c r="FP12" s="415">
        <v>0</v>
      </c>
      <c r="FQ12" s="415">
        <v>-79137</v>
      </c>
      <c r="FR12" s="415">
        <v>-63</v>
      </c>
      <c r="FS12" s="415">
        <v>0</v>
      </c>
      <c r="FT12" s="415">
        <v>-63</v>
      </c>
      <c r="FU12" s="415">
        <v>-630</v>
      </c>
      <c r="FV12" s="415">
        <v>0</v>
      </c>
      <c r="FW12" s="415">
        <v>-630</v>
      </c>
      <c r="FX12" s="415">
        <v>-879940</v>
      </c>
      <c r="FY12" s="415">
        <v>0</v>
      </c>
      <c r="FZ12" s="415">
        <v>-879940</v>
      </c>
      <c r="GA12" s="415">
        <v>-1056178</v>
      </c>
      <c r="GB12" s="415">
        <v>0</v>
      </c>
      <c r="GC12" s="415">
        <v>-1056178</v>
      </c>
      <c r="GD12" s="415">
        <v>0</v>
      </c>
      <c r="GE12" s="415">
        <v>0</v>
      </c>
      <c r="GF12" s="415">
        <v>0</v>
      </c>
      <c r="GG12" s="415">
        <v>0</v>
      </c>
      <c r="GH12" s="415">
        <v>0</v>
      </c>
      <c r="GI12" s="415">
        <v>0</v>
      </c>
      <c r="GJ12" s="415">
        <v>0</v>
      </c>
      <c r="GK12" s="415">
        <v>0</v>
      </c>
      <c r="GL12" s="415">
        <v>0</v>
      </c>
      <c r="GM12" s="415">
        <v>68112981</v>
      </c>
      <c r="GN12" s="415">
        <v>1433447</v>
      </c>
      <c r="GO12" s="415">
        <v>69546428</v>
      </c>
      <c r="GP12" s="415">
        <v>-1819994</v>
      </c>
      <c r="GQ12" s="415">
        <v>0</v>
      </c>
      <c r="GR12" s="415">
        <v>-1819994</v>
      </c>
      <c r="GS12" s="415">
        <v>-11137845</v>
      </c>
      <c r="GT12" s="415">
        <v>-10260</v>
      </c>
      <c r="GU12" s="415">
        <v>-11148105</v>
      </c>
      <c r="GV12" s="415">
        <v>-2226657</v>
      </c>
      <c r="GW12" s="415">
        <v>-210705</v>
      </c>
      <c r="GX12" s="415">
        <v>-2437362</v>
      </c>
      <c r="GY12" s="415">
        <v>-305252</v>
      </c>
      <c r="GZ12" s="415">
        <v>-476055</v>
      </c>
      <c r="HA12" s="415">
        <v>-781307</v>
      </c>
      <c r="HB12" s="415">
        <v>-1056178</v>
      </c>
      <c r="HC12" s="415">
        <v>0</v>
      </c>
      <c r="HD12" s="415">
        <v>-1056178</v>
      </c>
      <c r="HE12" s="415">
        <v>0</v>
      </c>
      <c r="HF12" s="415">
        <v>0</v>
      </c>
      <c r="HG12" s="415">
        <v>0</v>
      </c>
      <c r="HH12" s="415">
        <v>-16545926</v>
      </c>
      <c r="HI12" s="415">
        <v>-697020</v>
      </c>
      <c r="HJ12" s="415">
        <v>-17242946</v>
      </c>
      <c r="HK12" s="415">
        <v>51567055</v>
      </c>
      <c r="HL12" s="415">
        <v>736427</v>
      </c>
      <c r="HM12" s="415">
        <v>52303482</v>
      </c>
      <c r="HN12" s="84" t="s">
        <v>1029</v>
      </c>
    </row>
    <row r="13" spans="1:222" x14ac:dyDescent="0.25">
      <c r="A13" t="s">
        <v>1026</v>
      </c>
      <c r="B13" s="82" t="s">
        <v>385</v>
      </c>
      <c r="C13" s="85" t="s">
        <v>384</v>
      </c>
      <c r="D13" s="415">
        <v>31630044</v>
      </c>
      <c r="E13" s="415">
        <v>31240</v>
      </c>
      <c r="F13" s="415">
        <v>31661284</v>
      </c>
      <c r="G13" s="415">
        <v>8040</v>
      </c>
      <c r="H13" s="415">
        <v>0</v>
      </c>
      <c r="I13" s="415">
        <v>8040</v>
      </c>
      <c r="J13" s="415">
        <v>-323138</v>
      </c>
      <c r="K13" s="415">
        <v>0</v>
      </c>
      <c r="L13" s="415">
        <v>-323138</v>
      </c>
      <c r="M13" s="415">
        <v>28258</v>
      </c>
      <c r="N13" s="415">
        <v>0</v>
      </c>
      <c r="O13" s="415">
        <v>28258</v>
      </c>
      <c r="P13" s="415">
        <v>298881</v>
      </c>
      <c r="Q13" s="415">
        <v>0</v>
      </c>
      <c r="R13" s="415">
        <v>298881</v>
      </c>
      <c r="S13" s="415">
        <v>-387</v>
      </c>
      <c r="T13" s="415">
        <v>0</v>
      </c>
      <c r="U13" s="415">
        <v>-387</v>
      </c>
      <c r="V13" s="415">
        <v>3614</v>
      </c>
      <c r="W13" s="415">
        <v>0</v>
      </c>
      <c r="X13" s="415">
        <v>3614</v>
      </c>
      <c r="Y13" s="415">
        <v>-3969475</v>
      </c>
      <c r="Z13" s="415">
        <v>-749</v>
      </c>
      <c r="AA13" s="415">
        <v>-3970224</v>
      </c>
      <c r="AB13" s="415">
        <v>-5893</v>
      </c>
      <c r="AC13" s="415">
        <v>0</v>
      </c>
      <c r="AD13" s="415">
        <v>-5893</v>
      </c>
      <c r="AE13" s="415">
        <v>-186225</v>
      </c>
      <c r="AF13" s="415">
        <v>0</v>
      </c>
      <c r="AG13" s="415">
        <v>-186225</v>
      </c>
      <c r="AH13" s="415">
        <v>-12892</v>
      </c>
      <c r="AI13" s="415">
        <v>0</v>
      </c>
      <c r="AJ13" s="415">
        <v>-12892</v>
      </c>
      <c r="AK13" s="415">
        <v>0</v>
      </c>
      <c r="AL13" s="415">
        <v>0</v>
      </c>
      <c r="AM13" s="415">
        <v>0</v>
      </c>
      <c r="AN13" s="415">
        <v>-170294</v>
      </c>
      <c r="AO13" s="415">
        <v>0</v>
      </c>
      <c r="AP13" s="415">
        <v>-170294</v>
      </c>
      <c r="AQ13" s="415">
        <v>79</v>
      </c>
      <c r="AR13" s="415">
        <v>0</v>
      </c>
      <c r="AS13" s="415">
        <v>79</v>
      </c>
      <c r="AT13" s="415">
        <v>497270</v>
      </c>
      <c r="AU13" s="415">
        <v>723</v>
      </c>
      <c r="AV13" s="415">
        <v>497993</v>
      </c>
      <c r="AW13" s="415">
        <v>3416</v>
      </c>
      <c r="AX13" s="415">
        <v>0</v>
      </c>
      <c r="AY13" s="415">
        <v>3416</v>
      </c>
      <c r="AZ13" s="415">
        <v>-2353354</v>
      </c>
      <c r="BA13" s="415">
        <v>0</v>
      </c>
      <c r="BB13" s="415">
        <v>-2353354</v>
      </c>
      <c r="BC13" s="415">
        <v>-28600</v>
      </c>
      <c r="BD13" s="415">
        <v>0</v>
      </c>
      <c r="BE13" s="415">
        <v>-28600</v>
      </c>
      <c r="BF13" s="415">
        <v>-51635</v>
      </c>
      <c r="BG13" s="415">
        <v>0</v>
      </c>
      <c r="BH13" s="415">
        <v>-51635</v>
      </c>
      <c r="BI13" s="415">
        <v>0</v>
      </c>
      <c r="BJ13" s="415">
        <v>0</v>
      </c>
      <c r="BK13" s="415">
        <v>0</v>
      </c>
      <c r="BL13" s="415">
        <v>-75421</v>
      </c>
      <c r="BM13" s="415">
        <v>0</v>
      </c>
      <c r="BN13" s="415">
        <v>-75421</v>
      </c>
      <c r="BO13" s="415">
        <v>0</v>
      </c>
      <c r="BP13" s="415">
        <v>0</v>
      </c>
      <c r="BQ13" s="415">
        <v>0</v>
      </c>
      <c r="BR13" s="415">
        <v>0</v>
      </c>
      <c r="BS13" s="415">
        <v>0</v>
      </c>
      <c r="BT13" s="415">
        <v>0</v>
      </c>
      <c r="BU13" s="415">
        <v>0</v>
      </c>
      <c r="BV13" s="415">
        <v>0</v>
      </c>
      <c r="BW13" s="415">
        <v>0</v>
      </c>
      <c r="BX13" s="415">
        <v>-6164024</v>
      </c>
      <c r="BY13" s="415">
        <v>-26</v>
      </c>
      <c r="BZ13" s="415">
        <v>-6164050</v>
      </c>
      <c r="CA13" s="415">
        <v>-68915</v>
      </c>
      <c r="CB13" s="415">
        <v>0</v>
      </c>
      <c r="CC13" s="415">
        <v>-68915</v>
      </c>
      <c r="CD13" s="415">
        <v>-1897</v>
      </c>
      <c r="CE13" s="415">
        <v>0</v>
      </c>
      <c r="CF13" s="415">
        <v>-1897</v>
      </c>
      <c r="CG13" s="415">
        <v>-1056506</v>
      </c>
      <c r="CH13" s="415">
        <v>-23157</v>
      </c>
      <c r="CI13" s="415">
        <v>-1079663</v>
      </c>
      <c r="CJ13" s="415">
        <v>-2904</v>
      </c>
      <c r="CK13" s="415">
        <v>0</v>
      </c>
      <c r="CL13" s="415">
        <v>-2904</v>
      </c>
      <c r="CM13" s="415">
        <v>-1130222</v>
      </c>
      <c r="CN13" s="415">
        <v>-23157</v>
      </c>
      <c r="CO13" s="415">
        <v>-1153379</v>
      </c>
      <c r="CP13" s="415">
        <v>-52940</v>
      </c>
      <c r="CQ13" s="415">
        <v>0</v>
      </c>
      <c r="CR13" s="415">
        <v>-52940</v>
      </c>
      <c r="CS13" s="415">
        <v>-1705</v>
      </c>
      <c r="CT13" s="415">
        <v>0</v>
      </c>
      <c r="CU13" s="415">
        <v>-1705</v>
      </c>
      <c r="CV13" s="415">
        <v>-31817</v>
      </c>
      <c r="CW13" s="415">
        <v>0</v>
      </c>
      <c r="CX13" s="415">
        <v>-31817</v>
      </c>
      <c r="CY13" s="415">
        <v>-6798</v>
      </c>
      <c r="CZ13" s="415">
        <v>0</v>
      </c>
      <c r="DA13" s="415">
        <v>-6798</v>
      </c>
      <c r="DB13" s="415">
        <v>-5845</v>
      </c>
      <c r="DC13" s="415">
        <v>0</v>
      </c>
      <c r="DD13" s="415">
        <v>-5845</v>
      </c>
      <c r="DE13" s="415">
        <v>0</v>
      </c>
      <c r="DF13" s="415">
        <v>0</v>
      </c>
      <c r="DG13" s="415">
        <v>0</v>
      </c>
      <c r="DH13" s="415">
        <v>0</v>
      </c>
      <c r="DI13" s="415">
        <v>0</v>
      </c>
      <c r="DJ13" s="415">
        <v>0</v>
      </c>
      <c r="DK13" s="415">
        <v>0</v>
      </c>
      <c r="DL13" s="415">
        <v>0</v>
      </c>
      <c r="DM13" s="415">
        <v>0</v>
      </c>
      <c r="DN13" s="415">
        <v>-15763</v>
      </c>
      <c r="DO13" s="415">
        <v>0</v>
      </c>
      <c r="DP13" s="415">
        <v>-15763</v>
      </c>
      <c r="DQ13" s="415">
        <v>0</v>
      </c>
      <c r="DR13" s="415">
        <v>0</v>
      </c>
      <c r="DS13" s="415">
        <v>0</v>
      </c>
      <c r="DT13" s="415">
        <v>0</v>
      </c>
      <c r="DU13" s="415">
        <v>0</v>
      </c>
      <c r="DV13" s="415">
        <v>0</v>
      </c>
      <c r="DW13" s="415">
        <v>0</v>
      </c>
      <c r="DX13" s="415">
        <v>0</v>
      </c>
      <c r="DY13" s="415">
        <v>0</v>
      </c>
      <c r="DZ13" s="415">
        <v>0</v>
      </c>
      <c r="EA13" s="415">
        <v>0</v>
      </c>
      <c r="EB13" s="415">
        <v>-114868</v>
      </c>
      <c r="EC13" s="415">
        <v>0</v>
      </c>
      <c r="ED13" s="415">
        <v>-114868</v>
      </c>
      <c r="EE13" s="415">
        <v>0</v>
      </c>
      <c r="EF13" s="415">
        <v>0</v>
      </c>
      <c r="EG13" s="415">
        <v>0</v>
      </c>
      <c r="EH13" s="415">
        <v>0</v>
      </c>
      <c r="EI13" s="415">
        <v>0</v>
      </c>
      <c r="EJ13" s="415">
        <v>0</v>
      </c>
      <c r="EK13" s="415">
        <v>2586</v>
      </c>
      <c r="EL13" s="415">
        <v>0</v>
      </c>
      <c r="EM13" s="415">
        <v>2586</v>
      </c>
      <c r="EN13" s="415">
        <v>0</v>
      </c>
      <c r="EO13" s="415">
        <v>0</v>
      </c>
      <c r="EP13" s="415">
        <v>0</v>
      </c>
      <c r="EQ13" s="415">
        <v>0</v>
      </c>
      <c r="ER13" s="415">
        <v>0</v>
      </c>
      <c r="ES13" s="415">
        <v>0</v>
      </c>
      <c r="ET13" s="415">
        <v>0</v>
      </c>
      <c r="EU13" s="415">
        <v>0</v>
      </c>
      <c r="EV13" s="415">
        <v>0</v>
      </c>
      <c r="EW13" s="415">
        <v>-75421</v>
      </c>
      <c r="EX13" s="415">
        <v>0</v>
      </c>
      <c r="EY13" s="415">
        <v>-75421</v>
      </c>
      <c r="EZ13" s="415">
        <v>0</v>
      </c>
      <c r="FA13" s="415">
        <v>0</v>
      </c>
      <c r="FB13" s="415">
        <v>0</v>
      </c>
      <c r="FC13" s="415">
        <v>-1500</v>
      </c>
      <c r="FD13" s="415">
        <v>0</v>
      </c>
      <c r="FE13" s="415">
        <v>-1500</v>
      </c>
      <c r="FF13" s="415">
        <v>0</v>
      </c>
      <c r="FG13" s="415">
        <v>0</v>
      </c>
      <c r="FH13" s="415">
        <v>0</v>
      </c>
      <c r="FI13" s="415">
        <v>-29848</v>
      </c>
      <c r="FJ13" s="415">
        <v>0</v>
      </c>
      <c r="FK13" s="415">
        <v>-29848</v>
      </c>
      <c r="FL13" s="415">
        <v>1481</v>
      </c>
      <c r="FM13" s="415">
        <v>0</v>
      </c>
      <c r="FN13" s="415">
        <v>1481</v>
      </c>
      <c r="FO13" s="415">
        <v>-34056</v>
      </c>
      <c r="FP13" s="415">
        <v>0</v>
      </c>
      <c r="FQ13" s="415">
        <v>-34056</v>
      </c>
      <c r="FR13" s="415">
        <v>748</v>
      </c>
      <c r="FS13" s="415">
        <v>0</v>
      </c>
      <c r="FT13" s="415">
        <v>748</v>
      </c>
      <c r="FU13" s="415">
        <v>-2004</v>
      </c>
      <c r="FV13" s="415">
        <v>0</v>
      </c>
      <c r="FW13" s="415">
        <v>-2004</v>
      </c>
      <c r="FX13" s="415">
        <v>-570136</v>
      </c>
      <c r="FY13" s="415">
        <v>0</v>
      </c>
      <c r="FZ13" s="415">
        <v>-570136</v>
      </c>
      <c r="GA13" s="415">
        <v>-708150</v>
      </c>
      <c r="GB13" s="415">
        <v>0</v>
      </c>
      <c r="GC13" s="415">
        <v>-708150</v>
      </c>
      <c r="GD13" s="415">
        <v>0</v>
      </c>
      <c r="GE13" s="415">
        <v>0</v>
      </c>
      <c r="GF13" s="415">
        <v>0</v>
      </c>
      <c r="GG13" s="415">
        <v>3700</v>
      </c>
      <c r="GH13" s="415">
        <v>0</v>
      </c>
      <c r="GI13" s="415">
        <v>3700</v>
      </c>
      <c r="GJ13" s="415">
        <v>3700</v>
      </c>
      <c r="GK13" s="415">
        <v>0</v>
      </c>
      <c r="GL13" s="415">
        <v>3700</v>
      </c>
      <c r="GM13" s="415">
        <v>31638084</v>
      </c>
      <c r="GN13" s="415">
        <v>31240</v>
      </c>
      <c r="GO13" s="415">
        <v>31669324</v>
      </c>
      <c r="GP13" s="415">
        <v>3614</v>
      </c>
      <c r="GQ13" s="415">
        <v>0</v>
      </c>
      <c r="GR13" s="415">
        <v>3614</v>
      </c>
      <c r="GS13" s="415">
        <v>-6164024</v>
      </c>
      <c r="GT13" s="415">
        <v>-26</v>
      </c>
      <c r="GU13" s="415">
        <v>-6164050</v>
      </c>
      <c r="GV13" s="415">
        <v>-1130222</v>
      </c>
      <c r="GW13" s="415">
        <v>-23157</v>
      </c>
      <c r="GX13" s="415">
        <v>-1153379</v>
      </c>
      <c r="GY13" s="415">
        <v>-114868</v>
      </c>
      <c r="GZ13" s="415">
        <v>0</v>
      </c>
      <c r="HA13" s="415">
        <v>-114868</v>
      </c>
      <c r="HB13" s="415">
        <v>-708150</v>
      </c>
      <c r="HC13" s="415">
        <v>0</v>
      </c>
      <c r="HD13" s="415">
        <v>-708150</v>
      </c>
      <c r="HE13" s="415">
        <v>3700</v>
      </c>
      <c r="HF13" s="415">
        <v>0</v>
      </c>
      <c r="HG13" s="415">
        <v>3700</v>
      </c>
      <c r="HH13" s="415">
        <v>-8109950</v>
      </c>
      <c r="HI13" s="415">
        <v>-23183</v>
      </c>
      <c r="HJ13" s="415">
        <v>-8133133</v>
      </c>
      <c r="HK13" s="415">
        <v>23528134</v>
      </c>
      <c r="HL13" s="415">
        <v>8057</v>
      </c>
      <c r="HM13" s="415">
        <v>23536191</v>
      </c>
      <c r="HN13" s="84" t="s">
        <v>1029</v>
      </c>
    </row>
    <row r="14" spans="1:222" x14ac:dyDescent="0.25">
      <c r="A14" t="s">
        <v>1037</v>
      </c>
      <c r="B14" s="82" t="s">
        <v>387</v>
      </c>
      <c r="C14" s="85" t="s">
        <v>1041</v>
      </c>
      <c r="D14" s="415">
        <v>75574633</v>
      </c>
      <c r="E14" s="415">
        <v>0</v>
      </c>
      <c r="F14" s="415">
        <v>75574633</v>
      </c>
      <c r="G14" s="415">
        <v>-1941366</v>
      </c>
      <c r="H14" s="415">
        <v>0</v>
      </c>
      <c r="I14" s="415">
        <v>-1941366</v>
      </c>
      <c r="J14" s="415">
        <v>-775142</v>
      </c>
      <c r="K14" s="415">
        <v>0</v>
      </c>
      <c r="L14" s="415">
        <v>-775142</v>
      </c>
      <c r="M14" s="415">
        <v>37437</v>
      </c>
      <c r="N14" s="415">
        <v>0</v>
      </c>
      <c r="O14" s="415">
        <v>37437</v>
      </c>
      <c r="P14" s="415">
        <v>493308</v>
      </c>
      <c r="Q14" s="415">
        <v>0</v>
      </c>
      <c r="R14" s="415">
        <v>493308</v>
      </c>
      <c r="S14" s="415">
        <v>-201367</v>
      </c>
      <c r="T14" s="415">
        <v>0</v>
      </c>
      <c r="U14" s="415">
        <v>-201367</v>
      </c>
      <c r="V14" s="415">
        <v>-445764</v>
      </c>
      <c r="W14" s="415">
        <v>0</v>
      </c>
      <c r="X14" s="415">
        <v>-445764</v>
      </c>
      <c r="Y14" s="415">
        <v>-5284800</v>
      </c>
      <c r="Z14" s="415">
        <v>0</v>
      </c>
      <c r="AA14" s="415">
        <v>-5284800</v>
      </c>
      <c r="AB14" s="415">
        <v>-21840</v>
      </c>
      <c r="AC14" s="415">
        <v>0</v>
      </c>
      <c r="AD14" s="415">
        <v>-21840</v>
      </c>
      <c r="AE14" s="415">
        <v>-169449</v>
      </c>
      <c r="AF14" s="415">
        <v>0</v>
      </c>
      <c r="AG14" s="415">
        <v>-169449</v>
      </c>
      <c r="AH14" s="415">
        <v>0</v>
      </c>
      <c r="AI14" s="415">
        <v>0</v>
      </c>
      <c r="AJ14" s="415">
        <v>0</v>
      </c>
      <c r="AK14" s="415">
        <v>0</v>
      </c>
      <c r="AL14" s="415">
        <v>0</v>
      </c>
      <c r="AM14" s="415">
        <v>0</v>
      </c>
      <c r="AN14" s="415">
        <v>0</v>
      </c>
      <c r="AO14" s="415">
        <v>0</v>
      </c>
      <c r="AP14" s="415">
        <v>0</v>
      </c>
      <c r="AQ14" s="415">
        <v>0</v>
      </c>
      <c r="AR14" s="415">
        <v>0</v>
      </c>
      <c r="AS14" s="415">
        <v>0</v>
      </c>
      <c r="AT14" s="415">
        <v>1470324</v>
      </c>
      <c r="AU14" s="415">
        <v>0</v>
      </c>
      <c r="AV14" s="415">
        <v>1470324</v>
      </c>
      <c r="AW14" s="415">
        <v>-44942</v>
      </c>
      <c r="AX14" s="415">
        <v>0</v>
      </c>
      <c r="AY14" s="415">
        <v>-44942</v>
      </c>
      <c r="AZ14" s="415">
        <v>-5252296</v>
      </c>
      <c r="BA14" s="415">
        <v>0</v>
      </c>
      <c r="BB14" s="415">
        <v>-5252296</v>
      </c>
      <c r="BC14" s="415">
        <v>-143376</v>
      </c>
      <c r="BD14" s="415">
        <v>0</v>
      </c>
      <c r="BE14" s="415">
        <v>-143376</v>
      </c>
      <c r="BF14" s="415">
        <v>-25781</v>
      </c>
      <c r="BG14" s="415">
        <v>0</v>
      </c>
      <c r="BH14" s="415">
        <v>-25781</v>
      </c>
      <c r="BI14" s="415">
        <v>0</v>
      </c>
      <c r="BJ14" s="415">
        <v>0</v>
      </c>
      <c r="BK14" s="415">
        <v>0</v>
      </c>
      <c r="BL14" s="415">
        <v>0</v>
      </c>
      <c r="BM14" s="415">
        <v>0</v>
      </c>
      <c r="BN14" s="415">
        <v>0</v>
      </c>
      <c r="BO14" s="415">
        <v>0</v>
      </c>
      <c r="BP14" s="415">
        <v>0</v>
      </c>
      <c r="BQ14" s="415">
        <v>0</v>
      </c>
      <c r="BR14" s="415">
        <v>0</v>
      </c>
      <c r="BS14" s="415">
        <v>0</v>
      </c>
      <c r="BT14" s="415">
        <v>0</v>
      </c>
      <c r="BU14" s="415">
        <v>0</v>
      </c>
      <c r="BV14" s="415">
        <v>0</v>
      </c>
      <c r="BW14" s="415">
        <v>0</v>
      </c>
      <c r="BX14" s="415">
        <v>-9450320</v>
      </c>
      <c r="BY14" s="415">
        <v>0</v>
      </c>
      <c r="BZ14" s="415">
        <v>-9450320</v>
      </c>
      <c r="CA14" s="415">
        <v>-115110</v>
      </c>
      <c r="CB14" s="415">
        <v>0</v>
      </c>
      <c r="CC14" s="415">
        <v>-115110</v>
      </c>
      <c r="CD14" s="415">
        <v>-1493</v>
      </c>
      <c r="CE14" s="415">
        <v>0</v>
      </c>
      <c r="CF14" s="415">
        <v>-1493</v>
      </c>
      <c r="CG14" s="415">
        <v>-2320179</v>
      </c>
      <c r="CH14" s="415">
        <v>0</v>
      </c>
      <c r="CI14" s="415">
        <v>-2320179</v>
      </c>
      <c r="CJ14" s="415">
        <v>484402</v>
      </c>
      <c r="CK14" s="415">
        <v>0</v>
      </c>
      <c r="CL14" s="415">
        <v>484402</v>
      </c>
      <c r="CM14" s="415">
        <v>-1952380</v>
      </c>
      <c r="CN14" s="415">
        <v>0</v>
      </c>
      <c r="CO14" s="415">
        <v>-1952380</v>
      </c>
      <c r="CP14" s="415">
        <v>-247204</v>
      </c>
      <c r="CQ14" s="415">
        <v>0</v>
      </c>
      <c r="CR14" s="415">
        <v>-247204</v>
      </c>
      <c r="CS14" s="415">
        <v>0</v>
      </c>
      <c r="CT14" s="415">
        <v>0</v>
      </c>
      <c r="CU14" s="415">
        <v>0</v>
      </c>
      <c r="CV14" s="415">
        <v>0</v>
      </c>
      <c r="CW14" s="415">
        <v>0</v>
      </c>
      <c r="CX14" s="415">
        <v>0</v>
      </c>
      <c r="CY14" s="415">
        <v>0</v>
      </c>
      <c r="CZ14" s="415">
        <v>0</v>
      </c>
      <c r="DA14" s="415">
        <v>0</v>
      </c>
      <c r="DB14" s="415">
        <v>-6445</v>
      </c>
      <c r="DC14" s="415">
        <v>0</v>
      </c>
      <c r="DD14" s="415">
        <v>-6445</v>
      </c>
      <c r="DE14" s="415">
        <v>0</v>
      </c>
      <c r="DF14" s="415">
        <v>0</v>
      </c>
      <c r="DG14" s="415">
        <v>0</v>
      </c>
      <c r="DH14" s="415">
        <v>0</v>
      </c>
      <c r="DI14" s="415">
        <v>0</v>
      </c>
      <c r="DJ14" s="415">
        <v>0</v>
      </c>
      <c r="DK14" s="415">
        <v>0</v>
      </c>
      <c r="DL14" s="415">
        <v>0</v>
      </c>
      <c r="DM14" s="415">
        <v>0</v>
      </c>
      <c r="DN14" s="415">
        <v>0</v>
      </c>
      <c r="DO14" s="415">
        <v>0</v>
      </c>
      <c r="DP14" s="415">
        <v>0</v>
      </c>
      <c r="DQ14" s="415">
        <v>0</v>
      </c>
      <c r="DR14" s="415">
        <v>0</v>
      </c>
      <c r="DS14" s="415">
        <v>0</v>
      </c>
      <c r="DT14" s="415">
        <v>0</v>
      </c>
      <c r="DU14" s="415">
        <v>0</v>
      </c>
      <c r="DV14" s="415">
        <v>0</v>
      </c>
      <c r="DW14" s="415">
        <v>0</v>
      </c>
      <c r="DX14" s="415">
        <v>0</v>
      </c>
      <c r="DY14" s="415">
        <v>0</v>
      </c>
      <c r="DZ14" s="415">
        <v>0</v>
      </c>
      <c r="EA14" s="415">
        <v>0</v>
      </c>
      <c r="EB14" s="415">
        <v>-253649</v>
      </c>
      <c r="EC14" s="415">
        <v>0</v>
      </c>
      <c r="ED14" s="415">
        <v>-253649</v>
      </c>
      <c r="EE14" s="415">
        <v>0</v>
      </c>
      <c r="EF14" s="415">
        <v>0</v>
      </c>
      <c r="EG14" s="415">
        <v>0</v>
      </c>
      <c r="EH14" s="415">
        <v>0</v>
      </c>
      <c r="EI14" s="415">
        <v>0</v>
      </c>
      <c r="EJ14" s="415">
        <v>0</v>
      </c>
      <c r="EK14" s="415">
        <v>0</v>
      </c>
      <c r="EL14" s="415">
        <v>0</v>
      </c>
      <c r="EM14" s="415">
        <v>0</v>
      </c>
      <c r="EN14" s="415">
        <v>0</v>
      </c>
      <c r="EO14" s="415">
        <v>0</v>
      </c>
      <c r="EP14" s="415">
        <v>0</v>
      </c>
      <c r="EQ14" s="415">
        <v>0</v>
      </c>
      <c r="ER14" s="415">
        <v>0</v>
      </c>
      <c r="ES14" s="415">
        <v>0</v>
      </c>
      <c r="ET14" s="415">
        <v>0</v>
      </c>
      <c r="EU14" s="415">
        <v>0</v>
      </c>
      <c r="EV14" s="415">
        <v>0</v>
      </c>
      <c r="EW14" s="415">
        <v>0</v>
      </c>
      <c r="EX14" s="415">
        <v>0</v>
      </c>
      <c r="EY14" s="415">
        <v>0</v>
      </c>
      <c r="EZ14" s="415">
        <v>0</v>
      </c>
      <c r="FA14" s="415">
        <v>0</v>
      </c>
      <c r="FB14" s="415">
        <v>0</v>
      </c>
      <c r="FC14" s="415">
        <v>0</v>
      </c>
      <c r="FD14" s="415">
        <v>0</v>
      </c>
      <c r="FE14" s="415">
        <v>0</v>
      </c>
      <c r="FF14" s="415">
        <v>0</v>
      </c>
      <c r="FG14" s="415">
        <v>0</v>
      </c>
      <c r="FH14" s="415">
        <v>0</v>
      </c>
      <c r="FI14" s="415">
        <v>-25158</v>
      </c>
      <c r="FJ14" s="415">
        <v>0</v>
      </c>
      <c r="FK14" s="415">
        <v>-25158</v>
      </c>
      <c r="FL14" s="415">
        <v>3399</v>
      </c>
      <c r="FM14" s="415">
        <v>0</v>
      </c>
      <c r="FN14" s="415">
        <v>3399</v>
      </c>
      <c r="FO14" s="415">
        <v>-79501</v>
      </c>
      <c r="FP14" s="415">
        <v>0</v>
      </c>
      <c r="FQ14" s="415">
        <v>-79501</v>
      </c>
      <c r="FR14" s="415">
        <v>0</v>
      </c>
      <c r="FS14" s="415">
        <v>0</v>
      </c>
      <c r="FT14" s="415">
        <v>0</v>
      </c>
      <c r="FU14" s="415">
        <v>0</v>
      </c>
      <c r="FV14" s="415">
        <v>0</v>
      </c>
      <c r="FW14" s="415">
        <v>0</v>
      </c>
      <c r="FX14" s="415">
        <v>-1234756</v>
      </c>
      <c r="FY14" s="415">
        <v>0</v>
      </c>
      <c r="FZ14" s="415">
        <v>-1234756</v>
      </c>
      <c r="GA14" s="415">
        <v>-1336016</v>
      </c>
      <c r="GB14" s="415">
        <v>0</v>
      </c>
      <c r="GC14" s="415">
        <v>-1336016</v>
      </c>
      <c r="GD14" s="415">
        <v>0</v>
      </c>
      <c r="GE14" s="415">
        <v>0</v>
      </c>
      <c r="GF14" s="415">
        <v>0</v>
      </c>
      <c r="GG14" s="415">
        <v>0</v>
      </c>
      <c r="GH14" s="415">
        <v>0</v>
      </c>
      <c r="GI14" s="415">
        <v>0</v>
      </c>
      <c r="GJ14" s="415">
        <v>0</v>
      </c>
      <c r="GK14" s="415">
        <v>0</v>
      </c>
      <c r="GL14" s="415">
        <v>0</v>
      </c>
      <c r="GM14" s="415">
        <v>73633267</v>
      </c>
      <c r="GN14" s="415">
        <v>0</v>
      </c>
      <c r="GO14" s="415">
        <v>73633267</v>
      </c>
      <c r="GP14" s="415">
        <v>-445764</v>
      </c>
      <c r="GQ14" s="415">
        <v>0</v>
      </c>
      <c r="GR14" s="415">
        <v>-445764</v>
      </c>
      <c r="GS14" s="415">
        <v>-9450320</v>
      </c>
      <c r="GT14" s="415">
        <v>0</v>
      </c>
      <c r="GU14" s="415">
        <v>-9450320</v>
      </c>
      <c r="GV14" s="415">
        <v>-1952380</v>
      </c>
      <c r="GW14" s="415">
        <v>0</v>
      </c>
      <c r="GX14" s="415">
        <v>-1952380</v>
      </c>
      <c r="GY14" s="415">
        <v>-253649</v>
      </c>
      <c r="GZ14" s="415">
        <v>0</v>
      </c>
      <c r="HA14" s="415">
        <v>-253649</v>
      </c>
      <c r="HB14" s="415">
        <v>-1336016</v>
      </c>
      <c r="HC14" s="415">
        <v>0</v>
      </c>
      <c r="HD14" s="415">
        <v>-1336016</v>
      </c>
      <c r="HE14" s="415">
        <v>0</v>
      </c>
      <c r="HF14" s="415">
        <v>0</v>
      </c>
      <c r="HG14" s="415">
        <v>0</v>
      </c>
      <c r="HH14" s="415">
        <v>-13438129</v>
      </c>
      <c r="HI14" s="415">
        <v>0</v>
      </c>
      <c r="HJ14" s="415">
        <v>-13438129</v>
      </c>
      <c r="HK14" s="415">
        <v>60195138</v>
      </c>
      <c r="HL14" s="415">
        <v>0</v>
      </c>
      <c r="HM14" s="415">
        <v>60195138</v>
      </c>
      <c r="HN14" s="84" t="s">
        <v>1044</v>
      </c>
    </row>
    <row r="15" spans="1:222" x14ac:dyDescent="0.25">
      <c r="A15" t="s">
        <v>1026</v>
      </c>
      <c r="B15" s="82" t="s">
        <v>389</v>
      </c>
      <c r="C15" s="85" t="s">
        <v>388</v>
      </c>
      <c r="D15" s="415">
        <v>124876908</v>
      </c>
      <c r="E15" s="415">
        <v>21245663</v>
      </c>
      <c r="F15" s="415">
        <v>146122571</v>
      </c>
      <c r="G15" s="415">
        <v>-951115</v>
      </c>
      <c r="H15" s="415">
        <v>-4981372</v>
      </c>
      <c r="I15" s="415">
        <v>-5932487</v>
      </c>
      <c r="J15" s="415">
        <v>-2141712</v>
      </c>
      <c r="K15" s="415">
        <v>-54245</v>
      </c>
      <c r="L15" s="415">
        <v>-2195957</v>
      </c>
      <c r="M15" s="415">
        <v>303832</v>
      </c>
      <c r="N15" s="415">
        <v>10794</v>
      </c>
      <c r="O15" s="415">
        <v>314626</v>
      </c>
      <c r="P15" s="415">
        <v>401656</v>
      </c>
      <c r="Q15" s="415">
        <v>1478314</v>
      </c>
      <c r="R15" s="415">
        <v>1879970</v>
      </c>
      <c r="S15" s="415">
        <v>54376</v>
      </c>
      <c r="T15" s="415">
        <v>-1030253</v>
      </c>
      <c r="U15" s="415">
        <v>-975877</v>
      </c>
      <c r="V15" s="415">
        <v>-1381848</v>
      </c>
      <c r="W15" s="415">
        <v>404610</v>
      </c>
      <c r="X15" s="415">
        <v>-977238</v>
      </c>
      <c r="Y15" s="415">
        <v>-7944812</v>
      </c>
      <c r="Z15" s="415">
        <v>-9779</v>
      </c>
      <c r="AA15" s="415">
        <v>-7954591</v>
      </c>
      <c r="AB15" s="415">
        <v>0</v>
      </c>
      <c r="AC15" s="415">
        <v>0</v>
      </c>
      <c r="AD15" s="415">
        <v>0</v>
      </c>
      <c r="AE15" s="415">
        <v>-523875</v>
      </c>
      <c r="AF15" s="415">
        <v>-1908</v>
      </c>
      <c r="AG15" s="415">
        <v>-525783</v>
      </c>
      <c r="AH15" s="415">
        <v>-146762</v>
      </c>
      <c r="AI15" s="415">
        <v>0</v>
      </c>
      <c r="AJ15" s="415">
        <v>-146762</v>
      </c>
      <c r="AK15" s="415">
        <v>0</v>
      </c>
      <c r="AL15" s="415">
        <v>0</v>
      </c>
      <c r="AM15" s="415">
        <v>0</v>
      </c>
      <c r="AN15" s="415">
        <v>-333718</v>
      </c>
      <c r="AO15" s="415">
        <v>0</v>
      </c>
      <c r="AP15" s="415">
        <v>-333718</v>
      </c>
      <c r="AQ15" s="415">
        <v>0</v>
      </c>
      <c r="AR15" s="415">
        <v>0</v>
      </c>
      <c r="AS15" s="415">
        <v>0</v>
      </c>
      <c r="AT15" s="415">
        <v>2163378</v>
      </c>
      <c r="AU15" s="415">
        <v>515961</v>
      </c>
      <c r="AV15" s="415">
        <v>2679339</v>
      </c>
      <c r="AW15" s="415">
        <v>-46525</v>
      </c>
      <c r="AX15" s="415">
        <v>-104292</v>
      </c>
      <c r="AY15" s="415">
        <v>-150817</v>
      </c>
      <c r="AZ15" s="415">
        <v>-13943373</v>
      </c>
      <c r="BA15" s="415">
        <v>0</v>
      </c>
      <c r="BB15" s="415">
        <v>-13943373</v>
      </c>
      <c r="BC15" s="415">
        <v>-80019</v>
      </c>
      <c r="BD15" s="415">
        <v>0</v>
      </c>
      <c r="BE15" s="415">
        <v>-80019</v>
      </c>
      <c r="BF15" s="415">
        <v>-218151</v>
      </c>
      <c r="BG15" s="415">
        <v>0</v>
      </c>
      <c r="BH15" s="415">
        <v>-218151</v>
      </c>
      <c r="BI15" s="415">
        <v>0</v>
      </c>
      <c r="BJ15" s="415">
        <v>0</v>
      </c>
      <c r="BK15" s="415">
        <v>0</v>
      </c>
      <c r="BL15" s="415">
        <v>0</v>
      </c>
      <c r="BM15" s="415">
        <v>0</v>
      </c>
      <c r="BN15" s="415">
        <v>0</v>
      </c>
      <c r="BO15" s="415">
        <v>0</v>
      </c>
      <c r="BP15" s="415">
        <v>0</v>
      </c>
      <c r="BQ15" s="415">
        <v>0</v>
      </c>
      <c r="BR15" s="415">
        <v>0</v>
      </c>
      <c r="BS15" s="415">
        <v>0</v>
      </c>
      <c r="BT15" s="415">
        <v>0</v>
      </c>
      <c r="BU15" s="415">
        <v>0</v>
      </c>
      <c r="BV15" s="415">
        <v>0</v>
      </c>
      <c r="BW15" s="415">
        <v>0</v>
      </c>
      <c r="BX15" s="415">
        <v>-20593377</v>
      </c>
      <c r="BY15" s="415">
        <v>399982</v>
      </c>
      <c r="BZ15" s="415">
        <v>-20193395</v>
      </c>
      <c r="CA15" s="415">
        <v>0</v>
      </c>
      <c r="CB15" s="415">
        <v>0</v>
      </c>
      <c r="CC15" s="415">
        <v>0</v>
      </c>
      <c r="CD15" s="415">
        <v>2407</v>
      </c>
      <c r="CE15" s="415">
        <v>45428</v>
      </c>
      <c r="CF15" s="415">
        <v>47835</v>
      </c>
      <c r="CG15" s="415">
        <v>-2798697</v>
      </c>
      <c r="CH15" s="415">
        <v>-1478474</v>
      </c>
      <c r="CI15" s="415">
        <v>-4277171</v>
      </c>
      <c r="CJ15" s="415">
        <v>-129887</v>
      </c>
      <c r="CK15" s="415">
        <v>759686</v>
      </c>
      <c r="CL15" s="415">
        <v>629799</v>
      </c>
      <c r="CM15" s="415">
        <v>-2926177</v>
      </c>
      <c r="CN15" s="415">
        <v>-673360</v>
      </c>
      <c r="CO15" s="415">
        <v>-3599537</v>
      </c>
      <c r="CP15" s="415">
        <v>-289503</v>
      </c>
      <c r="CQ15" s="415">
        <v>0</v>
      </c>
      <c r="CR15" s="415">
        <v>-289503</v>
      </c>
      <c r="CS15" s="415">
        <v>363</v>
      </c>
      <c r="CT15" s="415">
        <v>0</v>
      </c>
      <c r="CU15" s="415">
        <v>363</v>
      </c>
      <c r="CV15" s="415">
        <v>-19757</v>
      </c>
      <c r="CW15" s="415">
        <v>0</v>
      </c>
      <c r="CX15" s="415">
        <v>-19757</v>
      </c>
      <c r="CY15" s="415">
        <v>0</v>
      </c>
      <c r="CZ15" s="415">
        <v>0</v>
      </c>
      <c r="DA15" s="415">
        <v>0</v>
      </c>
      <c r="DB15" s="415">
        <v>-3732</v>
      </c>
      <c r="DC15" s="415">
        <v>0</v>
      </c>
      <c r="DD15" s="415">
        <v>-3732</v>
      </c>
      <c r="DE15" s="415">
        <v>0</v>
      </c>
      <c r="DF15" s="415">
        <v>0</v>
      </c>
      <c r="DG15" s="415">
        <v>0</v>
      </c>
      <c r="DH15" s="415">
        <v>0</v>
      </c>
      <c r="DI15" s="415">
        <v>0</v>
      </c>
      <c r="DJ15" s="415">
        <v>0</v>
      </c>
      <c r="DK15" s="415">
        <v>0</v>
      </c>
      <c r="DL15" s="415">
        <v>0</v>
      </c>
      <c r="DM15" s="415">
        <v>0</v>
      </c>
      <c r="DN15" s="415">
        <v>0</v>
      </c>
      <c r="DO15" s="415">
        <v>0</v>
      </c>
      <c r="DP15" s="415">
        <v>0</v>
      </c>
      <c r="DQ15" s="415">
        <v>0</v>
      </c>
      <c r="DR15" s="415">
        <v>0</v>
      </c>
      <c r="DS15" s="415">
        <v>0</v>
      </c>
      <c r="DT15" s="415">
        <v>0</v>
      </c>
      <c r="DU15" s="415">
        <v>0</v>
      </c>
      <c r="DV15" s="415">
        <v>0</v>
      </c>
      <c r="DW15" s="415">
        <v>0</v>
      </c>
      <c r="DX15" s="415">
        <v>0</v>
      </c>
      <c r="DY15" s="415">
        <v>0</v>
      </c>
      <c r="DZ15" s="415">
        <v>0</v>
      </c>
      <c r="EA15" s="415">
        <v>0</v>
      </c>
      <c r="EB15" s="415">
        <v>-312629</v>
      </c>
      <c r="EC15" s="415">
        <v>0</v>
      </c>
      <c r="ED15" s="415">
        <v>-312629</v>
      </c>
      <c r="EE15" s="415">
        <v>0</v>
      </c>
      <c r="EF15" s="415">
        <v>0</v>
      </c>
      <c r="EG15" s="415">
        <v>0</v>
      </c>
      <c r="EH15" s="415">
        <v>0</v>
      </c>
      <c r="EI15" s="415">
        <v>0</v>
      </c>
      <c r="EJ15" s="415">
        <v>0</v>
      </c>
      <c r="EK15" s="415">
        <v>6443</v>
      </c>
      <c r="EL15" s="415">
        <v>-3303</v>
      </c>
      <c r="EM15" s="415">
        <v>3140</v>
      </c>
      <c r="EN15" s="415">
        <v>0</v>
      </c>
      <c r="EO15" s="415">
        <v>0</v>
      </c>
      <c r="EP15" s="415">
        <v>0</v>
      </c>
      <c r="EQ15" s="415">
        <v>0</v>
      </c>
      <c r="ER15" s="415">
        <v>0</v>
      </c>
      <c r="ES15" s="415">
        <v>0</v>
      </c>
      <c r="ET15" s="415">
        <v>0</v>
      </c>
      <c r="EU15" s="415">
        <v>1028</v>
      </c>
      <c r="EV15" s="415">
        <v>1028</v>
      </c>
      <c r="EW15" s="415">
        <v>0</v>
      </c>
      <c r="EX15" s="415">
        <v>0</v>
      </c>
      <c r="EY15" s="415">
        <v>0</v>
      </c>
      <c r="EZ15" s="415">
        <v>0</v>
      </c>
      <c r="FA15" s="415">
        <v>0</v>
      </c>
      <c r="FB15" s="415">
        <v>0</v>
      </c>
      <c r="FC15" s="415">
        <v>0</v>
      </c>
      <c r="FD15" s="415">
        <v>0</v>
      </c>
      <c r="FE15" s="415">
        <v>0</v>
      </c>
      <c r="FF15" s="415">
        <v>0</v>
      </c>
      <c r="FG15" s="415">
        <v>0</v>
      </c>
      <c r="FH15" s="415">
        <v>0</v>
      </c>
      <c r="FI15" s="415">
        <v>-123886</v>
      </c>
      <c r="FJ15" s="415">
        <v>0</v>
      </c>
      <c r="FK15" s="415">
        <v>-123886</v>
      </c>
      <c r="FL15" s="415">
        <v>7678</v>
      </c>
      <c r="FM15" s="415">
        <v>0</v>
      </c>
      <c r="FN15" s="415">
        <v>7678</v>
      </c>
      <c r="FO15" s="415">
        <v>-290123</v>
      </c>
      <c r="FP15" s="415">
        <v>-2180</v>
      </c>
      <c r="FQ15" s="415">
        <v>-292303</v>
      </c>
      <c r="FR15" s="415">
        <v>34352</v>
      </c>
      <c r="FS15" s="415">
        <v>327</v>
      </c>
      <c r="FT15" s="415">
        <v>34679</v>
      </c>
      <c r="FU15" s="415">
        <v>0</v>
      </c>
      <c r="FV15" s="415">
        <v>0</v>
      </c>
      <c r="FW15" s="415">
        <v>0</v>
      </c>
      <c r="FX15" s="415">
        <v>-5859100</v>
      </c>
      <c r="FY15" s="415">
        <v>-46520</v>
      </c>
      <c r="FZ15" s="415">
        <v>-5905620</v>
      </c>
      <c r="GA15" s="415">
        <v>-6224636</v>
      </c>
      <c r="GB15" s="415">
        <v>-50648</v>
      </c>
      <c r="GC15" s="415">
        <v>-6275284</v>
      </c>
      <c r="GD15" s="415">
        <v>-136117</v>
      </c>
      <c r="GE15" s="415">
        <v>0</v>
      </c>
      <c r="GF15" s="415">
        <v>-136117</v>
      </c>
      <c r="GG15" s="415">
        <v>0</v>
      </c>
      <c r="GH15" s="415">
        <v>0</v>
      </c>
      <c r="GI15" s="415">
        <v>0</v>
      </c>
      <c r="GJ15" s="415">
        <v>-136117</v>
      </c>
      <c r="GK15" s="415">
        <v>0</v>
      </c>
      <c r="GL15" s="415">
        <v>-136117</v>
      </c>
      <c r="GM15" s="415">
        <v>123925793</v>
      </c>
      <c r="GN15" s="415">
        <v>16264291</v>
      </c>
      <c r="GO15" s="415">
        <v>140190084</v>
      </c>
      <c r="GP15" s="415">
        <v>-1381848</v>
      </c>
      <c r="GQ15" s="415">
        <v>404610</v>
      </c>
      <c r="GR15" s="415">
        <v>-977238</v>
      </c>
      <c r="GS15" s="415">
        <v>-20593377</v>
      </c>
      <c r="GT15" s="415">
        <v>399982</v>
      </c>
      <c r="GU15" s="415">
        <v>-20193395</v>
      </c>
      <c r="GV15" s="415">
        <v>-2926177</v>
      </c>
      <c r="GW15" s="415">
        <v>-673360</v>
      </c>
      <c r="GX15" s="415">
        <v>-3599537</v>
      </c>
      <c r="GY15" s="415">
        <v>-312629</v>
      </c>
      <c r="GZ15" s="415">
        <v>0</v>
      </c>
      <c r="HA15" s="415">
        <v>-312629</v>
      </c>
      <c r="HB15" s="415">
        <v>-6224636</v>
      </c>
      <c r="HC15" s="415">
        <v>-50648</v>
      </c>
      <c r="HD15" s="415">
        <v>-6275284</v>
      </c>
      <c r="HE15" s="415">
        <v>-136117</v>
      </c>
      <c r="HF15" s="415">
        <v>0</v>
      </c>
      <c r="HG15" s="415">
        <v>-136117</v>
      </c>
      <c r="HH15" s="415">
        <v>-31574784</v>
      </c>
      <c r="HI15" s="415">
        <v>80584</v>
      </c>
      <c r="HJ15" s="415">
        <v>-31494200</v>
      </c>
      <c r="HK15" s="415">
        <v>92351009</v>
      </c>
      <c r="HL15" s="415">
        <v>16344875</v>
      </c>
      <c r="HM15" s="415">
        <v>108695884</v>
      </c>
      <c r="HN15" s="84" t="s">
        <v>1044</v>
      </c>
    </row>
    <row r="16" spans="1:222" x14ac:dyDescent="0.25">
      <c r="A16" t="s">
        <v>1026</v>
      </c>
      <c r="B16" s="82" t="s">
        <v>391</v>
      </c>
      <c r="C16" s="85" t="s">
        <v>390</v>
      </c>
      <c r="D16" s="415">
        <v>68140159</v>
      </c>
      <c r="E16" s="415">
        <v>871402</v>
      </c>
      <c r="F16" s="415">
        <v>69011561</v>
      </c>
      <c r="G16" s="415">
        <v>-552850</v>
      </c>
      <c r="H16" s="415">
        <v>-157530</v>
      </c>
      <c r="I16" s="415">
        <v>-710380</v>
      </c>
      <c r="J16" s="415">
        <v>-561395</v>
      </c>
      <c r="K16" s="415">
        <v>0</v>
      </c>
      <c r="L16" s="415">
        <v>-561395</v>
      </c>
      <c r="M16" s="415">
        <v>52052</v>
      </c>
      <c r="N16" s="415">
        <v>0</v>
      </c>
      <c r="O16" s="415">
        <v>52052</v>
      </c>
      <c r="P16" s="415">
        <v>1708462</v>
      </c>
      <c r="Q16" s="415">
        <v>0</v>
      </c>
      <c r="R16" s="415">
        <v>1708462</v>
      </c>
      <c r="S16" s="415">
        <v>121384</v>
      </c>
      <c r="T16" s="415">
        <v>-5988</v>
      </c>
      <c r="U16" s="415">
        <v>115396</v>
      </c>
      <c r="V16" s="415">
        <v>1320503</v>
      </c>
      <c r="W16" s="415">
        <v>-5988</v>
      </c>
      <c r="X16" s="415">
        <v>1314515</v>
      </c>
      <c r="Y16" s="415">
        <v>-8030348</v>
      </c>
      <c r="Z16" s="415">
        <v>0</v>
      </c>
      <c r="AA16" s="415">
        <v>-8030348</v>
      </c>
      <c r="AB16" s="415">
        <v>0</v>
      </c>
      <c r="AC16" s="415">
        <v>0</v>
      </c>
      <c r="AD16" s="415">
        <v>0</v>
      </c>
      <c r="AE16" s="415">
        <v>-423737</v>
      </c>
      <c r="AF16" s="415">
        <v>0</v>
      </c>
      <c r="AG16" s="415">
        <v>-423737</v>
      </c>
      <c r="AH16" s="415">
        <v>-88209</v>
      </c>
      <c r="AI16" s="415">
        <v>0</v>
      </c>
      <c r="AJ16" s="415">
        <v>-88209</v>
      </c>
      <c r="AK16" s="415">
        <v>0</v>
      </c>
      <c r="AL16" s="415">
        <v>0</v>
      </c>
      <c r="AM16" s="415">
        <v>0</v>
      </c>
      <c r="AN16" s="415">
        <v>-335528</v>
      </c>
      <c r="AO16" s="415">
        <v>0</v>
      </c>
      <c r="AP16" s="415">
        <v>-335528</v>
      </c>
      <c r="AQ16" s="415">
        <v>0</v>
      </c>
      <c r="AR16" s="415">
        <v>0</v>
      </c>
      <c r="AS16" s="415">
        <v>0</v>
      </c>
      <c r="AT16" s="415">
        <v>1195091</v>
      </c>
      <c r="AU16" s="415">
        <v>19886</v>
      </c>
      <c r="AV16" s="415">
        <v>1214977</v>
      </c>
      <c r="AW16" s="415">
        <v>-20958</v>
      </c>
      <c r="AX16" s="415">
        <v>-4156</v>
      </c>
      <c r="AY16" s="415">
        <v>-25114</v>
      </c>
      <c r="AZ16" s="415">
        <v>-5406261</v>
      </c>
      <c r="BA16" s="415">
        <v>0</v>
      </c>
      <c r="BB16" s="415">
        <v>-5406261</v>
      </c>
      <c r="BC16" s="415">
        <v>14693</v>
      </c>
      <c r="BD16" s="415">
        <v>0</v>
      </c>
      <c r="BE16" s="415">
        <v>14693</v>
      </c>
      <c r="BF16" s="415">
        <v>-46640</v>
      </c>
      <c r="BG16" s="415">
        <v>0</v>
      </c>
      <c r="BH16" s="415">
        <v>-46640</v>
      </c>
      <c r="BI16" s="415">
        <v>-114</v>
      </c>
      <c r="BJ16" s="415">
        <v>0</v>
      </c>
      <c r="BK16" s="415">
        <v>-114</v>
      </c>
      <c r="BL16" s="415">
        <v>-3371</v>
      </c>
      <c r="BM16" s="415">
        <v>0</v>
      </c>
      <c r="BN16" s="415">
        <v>-3371</v>
      </c>
      <c r="BO16" s="415">
        <v>0</v>
      </c>
      <c r="BP16" s="415">
        <v>0</v>
      </c>
      <c r="BQ16" s="415">
        <v>0</v>
      </c>
      <c r="BR16" s="415">
        <v>0</v>
      </c>
      <c r="BS16" s="415">
        <v>0</v>
      </c>
      <c r="BT16" s="415">
        <v>0</v>
      </c>
      <c r="BU16" s="415">
        <v>0</v>
      </c>
      <c r="BV16" s="415">
        <v>0</v>
      </c>
      <c r="BW16" s="415">
        <v>0</v>
      </c>
      <c r="BX16" s="415">
        <v>-12721645</v>
      </c>
      <c r="BY16" s="415">
        <v>15730</v>
      </c>
      <c r="BZ16" s="415">
        <v>-12705915</v>
      </c>
      <c r="CA16" s="415">
        <v>0</v>
      </c>
      <c r="CB16" s="415">
        <v>0</v>
      </c>
      <c r="CC16" s="415">
        <v>0</v>
      </c>
      <c r="CD16" s="415">
        <v>0</v>
      </c>
      <c r="CE16" s="415">
        <v>0</v>
      </c>
      <c r="CF16" s="415">
        <v>0</v>
      </c>
      <c r="CG16" s="415">
        <v>-1877628</v>
      </c>
      <c r="CH16" s="415">
        <v>-347</v>
      </c>
      <c r="CI16" s="415">
        <v>-1877975</v>
      </c>
      <c r="CJ16" s="415">
        <v>143418</v>
      </c>
      <c r="CK16" s="415">
        <v>-4528</v>
      </c>
      <c r="CL16" s="415">
        <v>138890</v>
      </c>
      <c r="CM16" s="415">
        <v>-1734210</v>
      </c>
      <c r="CN16" s="415">
        <v>-4875</v>
      </c>
      <c r="CO16" s="415">
        <v>-1739085</v>
      </c>
      <c r="CP16" s="415">
        <v>-18489</v>
      </c>
      <c r="CQ16" s="415">
        <v>0</v>
      </c>
      <c r="CR16" s="415">
        <v>-18489</v>
      </c>
      <c r="CS16" s="415">
        <v>-844</v>
      </c>
      <c r="CT16" s="415">
        <v>0</v>
      </c>
      <c r="CU16" s="415">
        <v>-844</v>
      </c>
      <c r="CV16" s="415">
        <v>-72379</v>
      </c>
      <c r="CW16" s="415">
        <v>0</v>
      </c>
      <c r="CX16" s="415">
        <v>-72379</v>
      </c>
      <c r="CY16" s="415">
        <v>0</v>
      </c>
      <c r="CZ16" s="415">
        <v>0</v>
      </c>
      <c r="DA16" s="415">
        <v>0</v>
      </c>
      <c r="DB16" s="415">
        <v>0</v>
      </c>
      <c r="DC16" s="415">
        <v>0</v>
      </c>
      <c r="DD16" s="415">
        <v>0</v>
      </c>
      <c r="DE16" s="415">
        <v>0</v>
      </c>
      <c r="DF16" s="415">
        <v>0</v>
      </c>
      <c r="DG16" s="415">
        <v>0</v>
      </c>
      <c r="DH16" s="415">
        <v>-416</v>
      </c>
      <c r="DI16" s="415">
        <v>0</v>
      </c>
      <c r="DJ16" s="415">
        <v>-416</v>
      </c>
      <c r="DK16" s="415">
        <v>0</v>
      </c>
      <c r="DL16" s="415">
        <v>0</v>
      </c>
      <c r="DM16" s="415">
        <v>0</v>
      </c>
      <c r="DN16" s="415">
        <v>0</v>
      </c>
      <c r="DO16" s="415">
        <v>0</v>
      </c>
      <c r="DP16" s="415">
        <v>0</v>
      </c>
      <c r="DQ16" s="415">
        <v>0</v>
      </c>
      <c r="DR16" s="415">
        <v>0</v>
      </c>
      <c r="DS16" s="415">
        <v>0</v>
      </c>
      <c r="DT16" s="415">
        <v>-15942</v>
      </c>
      <c r="DU16" s="415">
        <v>-181718</v>
      </c>
      <c r="DV16" s="415">
        <v>-197660</v>
      </c>
      <c r="DW16" s="415">
        <v>0</v>
      </c>
      <c r="DX16" s="415">
        <v>19095</v>
      </c>
      <c r="DY16" s="415">
        <v>19095</v>
      </c>
      <c r="DZ16" s="415">
        <v>-162623</v>
      </c>
      <c r="EA16" s="415">
        <v>0</v>
      </c>
      <c r="EB16" s="415">
        <v>-108070</v>
      </c>
      <c r="EC16" s="415">
        <v>-162623</v>
      </c>
      <c r="ED16" s="415">
        <v>-270693</v>
      </c>
      <c r="EE16" s="415">
        <v>0</v>
      </c>
      <c r="EF16" s="415">
        <v>0</v>
      </c>
      <c r="EG16" s="415">
        <v>0</v>
      </c>
      <c r="EH16" s="415">
        <v>0</v>
      </c>
      <c r="EI16" s="415">
        <v>0</v>
      </c>
      <c r="EJ16" s="415">
        <v>0</v>
      </c>
      <c r="EK16" s="415">
        <v>-1118711</v>
      </c>
      <c r="EL16" s="415">
        <v>0</v>
      </c>
      <c r="EM16" s="415">
        <v>-1118711</v>
      </c>
      <c r="EN16" s="415">
        <v>-4690</v>
      </c>
      <c r="EO16" s="415">
        <v>0</v>
      </c>
      <c r="EP16" s="415">
        <v>-4690</v>
      </c>
      <c r="EQ16" s="415">
        <v>0</v>
      </c>
      <c r="ER16" s="415">
        <v>0</v>
      </c>
      <c r="ES16" s="415">
        <v>0</v>
      </c>
      <c r="ET16" s="415">
        <v>0</v>
      </c>
      <c r="EU16" s="415">
        <v>0</v>
      </c>
      <c r="EV16" s="415">
        <v>0</v>
      </c>
      <c r="EW16" s="415">
        <v>-1833</v>
      </c>
      <c r="EX16" s="415">
        <v>0</v>
      </c>
      <c r="EY16" s="415">
        <v>-1833</v>
      </c>
      <c r="EZ16" s="415">
        <v>0</v>
      </c>
      <c r="FA16" s="415">
        <v>0</v>
      </c>
      <c r="FB16" s="415">
        <v>0</v>
      </c>
      <c r="FC16" s="415">
        <v>-1500</v>
      </c>
      <c r="FD16" s="415">
        <v>0</v>
      </c>
      <c r="FE16" s="415">
        <v>-1500</v>
      </c>
      <c r="FF16" s="415">
        <v>0</v>
      </c>
      <c r="FG16" s="415">
        <v>0</v>
      </c>
      <c r="FH16" s="415">
        <v>0</v>
      </c>
      <c r="FI16" s="415">
        <v>-17265</v>
      </c>
      <c r="FJ16" s="415">
        <v>0</v>
      </c>
      <c r="FK16" s="415">
        <v>-17265</v>
      </c>
      <c r="FL16" s="415">
        <v>0</v>
      </c>
      <c r="FM16" s="415">
        <v>0</v>
      </c>
      <c r="FN16" s="415">
        <v>0</v>
      </c>
      <c r="FO16" s="415">
        <v>-53917</v>
      </c>
      <c r="FP16" s="415">
        <v>0</v>
      </c>
      <c r="FQ16" s="415">
        <v>-53917</v>
      </c>
      <c r="FR16" s="415">
        <v>6687</v>
      </c>
      <c r="FS16" s="415">
        <v>0</v>
      </c>
      <c r="FT16" s="415">
        <v>6687</v>
      </c>
      <c r="FU16" s="415">
        <v>0</v>
      </c>
      <c r="FV16" s="415">
        <v>0</v>
      </c>
      <c r="FW16" s="415">
        <v>0</v>
      </c>
      <c r="FX16" s="415">
        <v>0</v>
      </c>
      <c r="FY16" s="415">
        <v>0</v>
      </c>
      <c r="FZ16" s="415">
        <v>0</v>
      </c>
      <c r="GA16" s="415">
        <v>-1191229</v>
      </c>
      <c r="GB16" s="415">
        <v>0</v>
      </c>
      <c r="GC16" s="415">
        <v>-1191229</v>
      </c>
      <c r="GD16" s="415">
        <v>-18535</v>
      </c>
      <c r="GE16" s="415">
        <v>0</v>
      </c>
      <c r="GF16" s="415">
        <v>-18535</v>
      </c>
      <c r="GG16" s="415">
        <v>-5125</v>
      </c>
      <c r="GH16" s="415">
        <v>-804</v>
      </c>
      <c r="GI16" s="415">
        <v>-5929</v>
      </c>
      <c r="GJ16" s="415">
        <v>-23660</v>
      </c>
      <c r="GK16" s="415">
        <v>-804</v>
      </c>
      <c r="GL16" s="415">
        <v>-24464</v>
      </c>
      <c r="GM16" s="415">
        <v>67587309</v>
      </c>
      <c r="GN16" s="415">
        <v>713872</v>
      </c>
      <c r="GO16" s="415">
        <v>68301181</v>
      </c>
      <c r="GP16" s="415">
        <v>1320503</v>
      </c>
      <c r="GQ16" s="415">
        <v>-5988</v>
      </c>
      <c r="GR16" s="415">
        <v>1314515</v>
      </c>
      <c r="GS16" s="415">
        <v>-12721645</v>
      </c>
      <c r="GT16" s="415">
        <v>15730</v>
      </c>
      <c r="GU16" s="415">
        <v>-12705915</v>
      </c>
      <c r="GV16" s="415">
        <v>-1734210</v>
      </c>
      <c r="GW16" s="415">
        <v>-4875</v>
      </c>
      <c r="GX16" s="415">
        <v>-1739085</v>
      </c>
      <c r="GY16" s="415">
        <v>-108070</v>
      </c>
      <c r="GZ16" s="415">
        <v>-162623</v>
      </c>
      <c r="HA16" s="415">
        <v>-270693</v>
      </c>
      <c r="HB16" s="415">
        <v>-1191229</v>
      </c>
      <c r="HC16" s="415">
        <v>0</v>
      </c>
      <c r="HD16" s="415">
        <v>-1191229</v>
      </c>
      <c r="HE16" s="415">
        <v>-23660</v>
      </c>
      <c r="HF16" s="415">
        <v>-804</v>
      </c>
      <c r="HG16" s="415">
        <v>-24464</v>
      </c>
      <c r="HH16" s="415">
        <v>-14458311</v>
      </c>
      <c r="HI16" s="415">
        <v>-158560</v>
      </c>
      <c r="HJ16" s="415">
        <v>-14616871</v>
      </c>
      <c r="HK16" s="415">
        <v>53128998</v>
      </c>
      <c r="HL16" s="415">
        <v>555312</v>
      </c>
      <c r="HM16" s="415">
        <v>53684310</v>
      </c>
      <c r="HN16" s="84" t="s">
        <v>1047</v>
      </c>
    </row>
    <row r="17" spans="1:222" x14ac:dyDescent="0.25">
      <c r="A17" t="s">
        <v>1026</v>
      </c>
      <c r="B17" s="82" t="s">
        <v>393</v>
      </c>
      <c r="C17" s="85" t="s">
        <v>392</v>
      </c>
      <c r="D17" s="415">
        <v>26648551</v>
      </c>
      <c r="E17" s="415">
        <v>0</v>
      </c>
      <c r="F17" s="415">
        <v>26648551</v>
      </c>
      <c r="G17" s="415">
        <v>-958381</v>
      </c>
      <c r="H17" s="415">
        <v>0</v>
      </c>
      <c r="I17" s="415">
        <v>-958381</v>
      </c>
      <c r="J17" s="415">
        <v>-186076</v>
      </c>
      <c r="K17" s="415">
        <v>0</v>
      </c>
      <c r="L17" s="415">
        <v>-186076</v>
      </c>
      <c r="M17" s="415">
        <v>810</v>
      </c>
      <c r="N17" s="415">
        <v>0</v>
      </c>
      <c r="O17" s="415">
        <v>810</v>
      </c>
      <c r="P17" s="415">
        <v>1389463</v>
      </c>
      <c r="Q17" s="415">
        <v>0</v>
      </c>
      <c r="R17" s="415">
        <v>1389463</v>
      </c>
      <c r="S17" s="415">
        <v>-442718</v>
      </c>
      <c r="T17" s="415">
        <v>0</v>
      </c>
      <c r="U17" s="415">
        <v>-442718</v>
      </c>
      <c r="V17" s="415">
        <v>761479</v>
      </c>
      <c r="W17" s="415">
        <v>0</v>
      </c>
      <c r="X17" s="415">
        <v>761479</v>
      </c>
      <c r="Y17" s="415">
        <v>-2323073</v>
      </c>
      <c r="Z17" s="415">
        <v>0</v>
      </c>
      <c r="AA17" s="415">
        <v>-2323073</v>
      </c>
      <c r="AB17" s="415">
        <v>0</v>
      </c>
      <c r="AC17" s="415">
        <v>0</v>
      </c>
      <c r="AD17" s="415">
        <v>0</v>
      </c>
      <c r="AE17" s="415">
        <v>-56937</v>
      </c>
      <c r="AF17" s="415">
        <v>0</v>
      </c>
      <c r="AG17" s="415">
        <v>-56937</v>
      </c>
      <c r="AH17" s="415">
        <v>-789</v>
      </c>
      <c r="AI17" s="415">
        <v>0</v>
      </c>
      <c r="AJ17" s="415">
        <v>-789</v>
      </c>
      <c r="AK17" s="415">
        <v>0</v>
      </c>
      <c r="AL17" s="415">
        <v>0</v>
      </c>
      <c r="AM17" s="415">
        <v>0</v>
      </c>
      <c r="AN17" s="415">
        <v>-56148</v>
      </c>
      <c r="AO17" s="415">
        <v>0</v>
      </c>
      <c r="AP17" s="415">
        <v>-56148</v>
      </c>
      <c r="AQ17" s="415">
        <v>0</v>
      </c>
      <c r="AR17" s="415">
        <v>0</v>
      </c>
      <c r="AS17" s="415">
        <v>0</v>
      </c>
      <c r="AT17" s="415">
        <v>503283</v>
      </c>
      <c r="AU17" s="415">
        <v>0</v>
      </c>
      <c r="AV17" s="415">
        <v>503283</v>
      </c>
      <c r="AW17" s="415">
        <v>-10856</v>
      </c>
      <c r="AX17" s="415">
        <v>0</v>
      </c>
      <c r="AY17" s="415">
        <v>-10856</v>
      </c>
      <c r="AZ17" s="415">
        <v>-1820243</v>
      </c>
      <c r="BA17" s="415">
        <v>0</v>
      </c>
      <c r="BB17" s="415">
        <v>-1820243</v>
      </c>
      <c r="BC17" s="415">
        <v>13939</v>
      </c>
      <c r="BD17" s="415">
        <v>0</v>
      </c>
      <c r="BE17" s="415">
        <v>13939</v>
      </c>
      <c r="BF17" s="415">
        <v>-98420</v>
      </c>
      <c r="BG17" s="415">
        <v>0</v>
      </c>
      <c r="BH17" s="415">
        <v>-98420</v>
      </c>
      <c r="BI17" s="415">
        <v>-1183</v>
      </c>
      <c r="BJ17" s="415">
        <v>0</v>
      </c>
      <c r="BK17" s="415">
        <v>-1183</v>
      </c>
      <c r="BL17" s="415">
        <v>0</v>
      </c>
      <c r="BM17" s="415">
        <v>0</v>
      </c>
      <c r="BN17" s="415">
        <v>0</v>
      </c>
      <c r="BO17" s="415">
        <v>0</v>
      </c>
      <c r="BP17" s="415">
        <v>0</v>
      </c>
      <c r="BQ17" s="415">
        <v>0</v>
      </c>
      <c r="BR17" s="415">
        <v>0</v>
      </c>
      <c r="BS17" s="415">
        <v>0</v>
      </c>
      <c r="BT17" s="415">
        <v>0</v>
      </c>
      <c r="BU17" s="415">
        <v>0</v>
      </c>
      <c r="BV17" s="415">
        <v>0</v>
      </c>
      <c r="BW17" s="415">
        <v>0</v>
      </c>
      <c r="BX17" s="415">
        <v>-3793490</v>
      </c>
      <c r="BY17" s="415">
        <v>0</v>
      </c>
      <c r="BZ17" s="415">
        <v>-3793490</v>
      </c>
      <c r="CA17" s="415">
        <v>-194881</v>
      </c>
      <c r="CB17" s="415">
        <v>0</v>
      </c>
      <c r="CC17" s="415">
        <v>-194881</v>
      </c>
      <c r="CD17" s="415">
        <v>0</v>
      </c>
      <c r="CE17" s="415">
        <v>0</v>
      </c>
      <c r="CF17" s="415">
        <v>0</v>
      </c>
      <c r="CG17" s="415">
        <v>-427128</v>
      </c>
      <c r="CH17" s="415">
        <v>0</v>
      </c>
      <c r="CI17" s="415">
        <v>-427128</v>
      </c>
      <c r="CJ17" s="415">
        <v>-62370</v>
      </c>
      <c r="CK17" s="415">
        <v>0</v>
      </c>
      <c r="CL17" s="415">
        <v>-62370</v>
      </c>
      <c r="CM17" s="415">
        <v>-684379</v>
      </c>
      <c r="CN17" s="415">
        <v>0</v>
      </c>
      <c r="CO17" s="415">
        <v>-684379</v>
      </c>
      <c r="CP17" s="415">
        <v>0</v>
      </c>
      <c r="CQ17" s="415">
        <v>0</v>
      </c>
      <c r="CR17" s="415">
        <v>0</v>
      </c>
      <c r="CS17" s="415">
        <v>0</v>
      </c>
      <c r="CT17" s="415">
        <v>0</v>
      </c>
      <c r="CU17" s="415">
        <v>0</v>
      </c>
      <c r="CV17" s="415">
        <v>0</v>
      </c>
      <c r="CW17" s="415">
        <v>0</v>
      </c>
      <c r="CX17" s="415">
        <v>0</v>
      </c>
      <c r="CY17" s="415">
        <v>0</v>
      </c>
      <c r="CZ17" s="415">
        <v>0</v>
      </c>
      <c r="DA17" s="415">
        <v>0</v>
      </c>
      <c r="DB17" s="415">
        <v>0</v>
      </c>
      <c r="DC17" s="415">
        <v>0</v>
      </c>
      <c r="DD17" s="415">
        <v>0</v>
      </c>
      <c r="DE17" s="415">
        <v>0</v>
      </c>
      <c r="DF17" s="415">
        <v>0</v>
      </c>
      <c r="DG17" s="415">
        <v>0</v>
      </c>
      <c r="DH17" s="415">
        <v>0</v>
      </c>
      <c r="DI17" s="415">
        <v>0</v>
      </c>
      <c r="DJ17" s="415">
        <v>0</v>
      </c>
      <c r="DK17" s="415">
        <v>0</v>
      </c>
      <c r="DL17" s="415">
        <v>0</v>
      </c>
      <c r="DM17" s="415">
        <v>0</v>
      </c>
      <c r="DN17" s="415">
        <v>0</v>
      </c>
      <c r="DO17" s="415">
        <v>0</v>
      </c>
      <c r="DP17" s="415">
        <v>0</v>
      </c>
      <c r="DQ17" s="415">
        <v>0</v>
      </c>
      <c r="DR17" s="415">
        <v>0</v>
      </c>
      <c r="DS17" s="415">
        <v>0</v>
      </c>
      <c r="DT17" s="415">
        <v>0</v>
      </c>
      <c r="DU17" s="415">
        <v>0</v>
      </c>
      <c r="DV17" s="415">
        <v>0</v>
      </c>
      <c r="DW17" s="415">
        <v>0</v>
      </c>
      <c r="DX17" s="415">
        <v>0</v>
      </c>
      <c r="DY17" s="415">
        <v>0</v>
      </c>
      <c r="DZ17" s="415">
        <v>0</v>
      </c>
      <c r="EA17" s="415">
        <v>0</v>
      </c>
      <c r="EB17" s="415">
        <v>0</v>
      </c>
      <c r="EC17" s="415">
        <v>0</v>
      </c>
      <c r="ED17" s="415">
        <v>0</v>
      </c>
      <c r="EE17" s="415">
        <v>0</v>
      </c>
      <c r="EF17" s="415">
        <v>0</v>
      </c>
      <c r="EG17" s="415">
        <v>0</v>
      </c>
      <c r="EH17" s="415">
        <v>0</v>
      </c>
      <c r="EI17" s="415">
        <v>0</v>
      </c>
      <c r="EJ17" s="415">
        <v>0</v>
      </c>
      <c r="EK17" s="415">
        <v>500</v>
      </c>
      <c r="EL17" s="415">
        <v>0</v>
      </c>
      <c r="EM17" s="415">
        <v>500</v>
      </c>
      <c r="EN17" s="415">
        <v>0</v>
      </c>
      <c r="EO17" s="415">
        <v>0</v>
      </c>
      <c r="EP17" s="415">
        <v>0</v>
      </c>
      <c r="EQ17" s="415">
        <v>0</v>
      </c>
      <c r="ER17" s="415">
        <v>0</v>
      </c>
      <c r="ES17" s="415">
        <v>0</v>
      </c>
      <c r="ET17" s="415">
        <v>0</v>
      </c>
      <c r="EU17" s="415">
        <v>0</v>
      </c>
      <c r="EV17" s="415">
        <v>0</v>
      </c>
      <c r="EW17" s="415">
        <v>0</v>
      </c>
      <c r="EX17" s="415">
        <v>0</v>
      </c>
      <c r="EY17" s="415">
        <v>0</v>
      </c>
      <c r="EZ17" s="415">
        <v>0</v>
      </c>
      <c r="FA17" s="415">
        <v>0</v>
      </c>
      <c r="FB17" s="415">
        <v>0</v>
      </c>
      <c r="FC17" s="415">
        <v>-1500</v>
      </c>
      <c r="FD17" s="415">
        <v>0</v>
      </c>
      <c r="FE17" s="415">
        <v>-1500</v>
      </c>
      <c r="FF17" s="415">
        <v>0</v>
      </c>
      <c r="FG17" s="415">
        <v>0</v>
      </c>
      <c r="FH17" s="415">
        <v>0</v>
      </c>
      <c r="FI17" s="415">
        <v>-2443</v>
      </c>
      <c r="FJ17" s="415">
        <v>0</v>
      </c>
      <c r="FK17" s="415">
        <v>-2443</v>
      </c>
      <c r="FL17" s="415">
        <v>47</v>
      </c>
      <c r="FM17" s="415">
        <v>0</v>
      </c>
      <c r="FN17" s="415">
        <v>47</v>
      </c>
      <c r="FO17" s="415">
        <v>-7485</v>
      </c>
      <c r="FP17" s="415">
        <v>0</v>
      </c>
      <c r="FQ17" s="415">
        <v>-7485</v>
      </c>
      <c r="FR17" s="415">
        <v>21075</v>
      </c>
      <c r="FS17" s="415">
        <v>0</v>
      </c>
      <c r="FT17" s="415">
        <v>21075</v>
      </c>
      <c r="FU17" s="415">
        <v>2575</v>
      </c>
      <c r="FV17" s="415">
        <v>0</v>
      </c>
      <c r="FW17" s="415">
        <v>2575</v>
      </c>
      <c r="FX17" s="415">
        <v>-355332</v>
      </c>
      <c r="FY17" s="415">
        <v>0</v>
      </c>
      <c r="FZ17" s="415">
        <v>-355332</v>
      </c>
      <c r="GA17" s="415">
        <v>-342563</v>
      </c>
      <c r="GB17" s="415">
        <v>0</v>
      </c>
      <c r="GC17" s="415">
        <v>-342563</v>
      </c>
      <c r="GD17" s="415">
        <v>0</v>
      </c>
      <c r="GE17" s="415">
        <v>0</v>
      </c>
      <c r="GF17" s="415">
        <v>0</v>
      </c>
      <c r="GG17" s="415">
        <v>0</v>
      </c>
      <c r="GH17" s="415">
        <v>0</v>
      </c>
      <c r="GI17" s="415">
        <v>0</v>
      </c>
      <c r="GJ17" s="415">
        <v>0</v>
      </c>
      <c r="GK17" s="415">
        <v>0</v>
      </c>
      <c r="GL17" s="415">
        <v>0</v>
      </c>
      <c r="GM17" s="415">
        <v>25690170</v>
      </c>
      <c r="GN17" s="415">
        <v>0</v>
      </c>
      <c r="GO17" s="415">
        <v>25690170</v>
      </c>
      <c r="GP17" s="415">
        <v>761479</v>
      </c>
      <c r="GQ17" s="415">
        <v>0</v>
      </c>
      <c r="GR17" s="415">
        <v>761479</v>
      </c>
      <c r="GS17" s="415">
        <v>-3793490</v>
      </c>
      <c r="GT17" s="415">
        <v>0</v>
      </c>
      <c r="GU17" s="415">
        <v>-3793490</v>
      </c>
      <c r="GV17" s="415">
        <v>-684379</v>
      </c>
      <c r="GW17" s="415">
        <v>0</v>
      </c>
      <c r="GX17" s="415">
        <v>-684379</v>
      </c>
      <c r="GY17" s="415">
        <v>0</v>
      </c>
      <c r="GZ17" s="415">
        <v>0</v>
      </c>
      <c r="HA17" s="415">
        <v>0</v>
      </c>
      <c r="HB17" s="415">
        <v>-342563</v>
      </c>
      <c r="HC17" s="415">
        <v>0</v>
      </c>
      <c r="HD17" s="415">
        <v>-342563</v>
      </c>
      <c r="HE17" s="415">
        <v>0</v>
      </c>
      <c r="HF17" s="415">
        <v>0</v>
      </c>
      <c r="HG17" s="415">
        <v>0</v>
      </c>
      <c r="HH17" s="415">
        <v>-4058953</v>
      </c>
      <c r="HI17" s="415">
        <v>0</v>
      </c>
      <c r="HJ17" s="415">
        <v>-4058953</v>
      </c>
      <c r="HK17" s="415">
        <v>21631217</v>
      </c>
      <c r="HL17" s="415">
        <v>0</v>
      </c>
      <c r="HM17" s="415">
        <v>21631217</v>
      </c>
      <c r="HN17" s="84" t="s">
        <v>1029</v>
      </c>
    </row>
    <row r="18" spans="1:222" x14ac:dyDescent="0.25">
      <c r="A18" t="s">
        <v>1026</v>
      </c>
      <c r="B18" s="82" t="s">
        <v>395</v>
      </c>
      <c r="C18" s="85" t="s">
        <v>394</v>
      </c>
      <c r="D18" s="415">
        <v>94047063</v>
      </c>
      <c r="E18" s="415">
        <v>0</v>
      </c>
      <c r="F18" s="415">
        <v>94047063</v>
      </c>
      <c r="G18" s="415">
        <v>-828038</v>
      </c>
      <c r="H18" s="415">
        <v>0</v>
      </c>
      <c r="I18" s="415">
        <v>-828038</v>
      </c>
      <c r="J18" s="415">
        <v>-947189</v>
      </c>
      <c r="K18" s="415">
        <v>0</v>
      </c>
      <c r="L18" s="415">
        <v>-947189</v>
      </c>
      <c r="M18" s="415">
        <v>292708</v>
      </c>
      <c r="N18" s="415">
        <v>0</v>
      </c>
      <c r="O18" s="415">
        <v>292708</v>
      </c>
      <c r="P18" s="415">
        <v>1235619</v>
      </c>
      <c r="Q18" s="415">
        <v>0</v>
      </c>
      <c r="R18" s="415">
        <v>1235619</v>
      </c>
      <c r="S18" s="415">
        <v>4290</v>
      </c>
      <c r="T18" s="415">
        <v>0</v>
      </c>
      <c r="U18" s="415">
        <v>4290</v>
      </c>
      <c r="V18" s="415">
        <v>585428</v>
      </c>
      <c r="W18" s="415">
        <v>0</v>
      </c>
      <c r="X18" s="415">
        <v>585428</v>
      </c>
      <c r="Y18" s="415">
        <v>-5441208</v>
      </c>
      <c r="Z18" s="415">
        <v>0</v>
      </c>
      <c r="AA18" s="415">
        <v>-5441208</v>
      </c>
      <c r="AB18" s="415">
        <v>0</v>
      </c>
      <c r="AC18" s="415">
        <v>0</v>
      </c>
      <c r="AD18" s="415">
        <v>0</v>
      </c>
      <c r="AE18" s="415">
        <v>-218629</v>
      </c>
      <c r="AF18" s="415">
        <v>0</v>
      </c>
      <c r="AG18" s="415">
        <v>-218629</v>
      </c>
      <c r="AH18" s="415">
        <v>-9157</v>
      </c>
      <c r="AI18" s="415">
        <v>0</v>
      </c>
      <c r="AJ18" s="415">
        <v>-9157</v>
      </c>
      <c r="AK18" s="415">
        <v>0</v>
      </c>
      <c r="AL18" s="415">
        <v>0</v>
      </c>
      <c r="AM18" s="415">
        <v>0</v>
      </c>
      <c r="AN18" s="415">
        <v>-210989</v>
      </c>
      <c r="AO18" s="415">
        <v>0</v>
      </c>
      <c r="AP18" s="415">
        <v>-210989</v>
      </c>
      <c r="AQ18" s="415">
        <v>0</v>
      </c>
      <c r="AR18" s="415">
        <v>0</v>
      </c>
      <c r="AS18" s="415">
        <v>0</v>
      </c>
      <c r="AT18" s="415">
        <v>1846152</v>
      </c>
      <c r="AU18" s="415">
        <v>0</v>
      </c>
      <c r="AV18" s="415">
        <v>1846152</v>
      </c>
      <c r="AW18" s="415">
        <v>-19523</v>
      </c>
      <c r="AX18" s="415">
        <v>0</v>
      </c>
      <c r="AY18" s="415">
        <v>-19523</v>
      </c>
      <c r="AZ18" s="415">
        <v>-4309799</v>
      </c>
      <c r="BA18" s="415">
        <v>0</v>
      </c>
      <c r="BB18" s="415">
        <v>-4309799</v>
      </c>
      <c r="BC18" s="415">
        <v>19142</v>
      </c>
      <c r="BD18" s="415">
        <v>0</v>
      </c>
      <c r="BE18" s="415">
        <v>19142</v>
      </c>
      <c r="BF18" s="415">
        <v>-60458</v>
      </c>
      <c r="BG18" s="415">
        <v>0</v>
      </c>
      <c r="BH18" s="415">
        <v>-60458</v>
      </c>
      <c r="BI18" s="415">
        <v>0</v>
      </c>
      <c r="BJ18" s="415">
        <v>0</v>
      </c>
      <c r="BK18" s="415">
        <v>0</v>
      </c>
      <c r="BL18" s="415">
        <v>-1688</v>
      </c>
      <c r="BM18" s="415">
        <v>0</v>
      </c>
      <c r="BN18" s="415">
        <v>-1688</v>
      </c>
      <c r="BO18" s="415">
        <v>0</v>
      </c>
      <c r="BP18" s="415">
        <v>0</v>
      </c>
      <c r="BQ18" s="415">
        <v>0</v>
      </c>
      <c r="BR18" s="415">
        <v>0</v>
      </c>
      <c r="BS18" s="415">
        <v>0</v>
      </c>
      <c r="BT18" s="415">
        <v>0</v>
      </c>
      <c r="BU18" s="415">
        <v>0</v>
      </c>
      <c r="BV18" s="415">
        <v>0</v>
      </c>
      <c r="BW18" s="415">
        <v>0</v>
      </c>
      <c r="BX18" s="415">
        <v>-8186011</v>
      </c>
      <c r="BY18" s="415">
        <v>0</v>
      </c>
      <c r="BZ18" s="415">
        <v>-8186011</v>
      </c>
      <c r="CA18" s="415">
        <v>-32061</v>
      </c>
      <c r="CB18" s="415">
        <v>0</v>
      </c>
      <c r="CC18" s="415">
        <v>-32061</v>
      </c>
      <c r="CD18" s="415">
        <v>-95413</v>
      </c>
      <c r="CE18" s="415">
        <v>0</v>
      </c>
      <c r="CF18" s="415">
        <v>-95413</v>
      </c>
      <c r="CG18" s="415">
        <v>-1984834</v>
      </c>
      <c r="CH18" s="415">
        <v>0</v>
      </c>
      <c r="CI18" s="415">
        <v>-1984834</v>
      </c>
      <c r="CJ18" s="415">
        <v>-25722</v>
      </c>
      <c r="CK18" s="415">
        <v>0</v>
      </c>
      <c r="CL18" s="415">
        <v>-25722</v>
      </c>
      <c r="CM18" s="415">
        <v>-2138030</v>
      </c>
      <c r="CN18" s="415">
        <v>0</v>
      </c>
      <c r="CO18" s="415">
        <v>-2138030</v>
      </c>
      <c r="CP18" s="415">
        <v>-1011</v>
      </c>
      <c r="CQ18" s="415">
        <v>0</v>
      </c>
      <c r="CR18" s="415">
        <v>-1011</v>
      </c>
      <c r="CS18" s="415">
        <v>0</v>
      </c>
      <c r="CT18" s="415">
        <v>0</v>
      </c>
      <c r="CU18" s="415">
        <v>0</v>
      </c>
      <c r="CV18" s="415">
        <v>-38637</v>
      </c>
      <c r="CW18" s="415">
        <v>0</v>
      </c>
      <c r="CX18" s="415">
        <v>-38637</v>
      </c>
      <c r="CY18" s="415">
        <v>-103</v>
      </c>
      <c r="CZ18" s="415">
        <v>0</v>
      </c>
      <c r="DA18" s="415">
        <v>-103</v>
      </c>
      <c r="DB18" s="415">
        <v>0</v>
      </c>
      <c r="DC18" s="415">
        <v>0</v>
      </c>
      <c r="DD18" s="415">
        <v>0</v>
      </c>
      <c r="DE18" s="415">
        <v>0</v>
      </c>
      <c r="DF18" s="415">
        <v>0</v>
      </c>
      <c r="DG18" s="415">
        <v>0</v>
      </c>
      <c r="DH18" s="415">
        <v>0</v>
      </c>
      <c r="DI18" s="415">
        <v>0</v>
      </c>
      <c r="DJ18" s="415">
        <v>0</v>
      </c>
      <c r="DK18" s="415">
        <v>0</v>
      </c>
      <c r="DL18" s="415">
        <v>0</v>
      </c>
      <c r="DM18" s="415">
        <v>0</v>
      </c>
      <c r="DN18" s="415">
        <v>0</v>
      </c>
      <c r="DO18" s="415">
        <v>0</v>
      </c>
      <c r="DP18" s="415">
        <v>0</v>
      </c>
      <c r="DQ18" s="415">
        <v>0</v>
      </c>
      <c r="DR18" s="415">
        <v>0</v>
      </c>
      <c r="DS18" s="415">
        <v>0</v>
      </c>
      <c r="DT18" s="415">
        <v>0</v>
      </c>
      <c r="DU18" s="415">
        <v>0</v>
      </c>
      <c r="DV18" s="415">
        <v>0</v>
      </c>
      <c r="DW18" s="415">
        <v>0</v>
      </c>
      <c r="DX18" s="415">
        <v>0</v>
      </c>
      <c r="DY18" s="415">
        <v>0</v>
      </c>
      <c r="DZ18" s="415">
        <v>0</v>
      </c>
      <c r="EA18" s="415">
        <v>0</v>
      </c>
      <c r="EB18" s="415">
        <v>-39751</v>
      </c>
      <c r="EC18" s="415">
        <v>0</v>
      </c>
      <c r="ED18" s="415">
        <v>-39751</v>
      </c>
      <c r="EE18" s="415">
        <v>0</v>
      </c>
      <c r="EF18" s="415">
        <v>0</v>
      </c>
      <c r="EG18" s="415">
        <v>0</v>
      </c>
      <c r="EH18" s="415">
        <v>0</v>
      </c>
      <c r="EI18" s="415">
        <v>0</v>
      </c>
      <c r="EJ18" s="415">
        <v>0</v>
      </c>
      <c r="EK18" s="415">
        <v>0</v>
      </c>
      <c r="EL18" s="415">
        <v>0</v>
      </c>
      <c r="EM18" s="415">
        <v>0</v>
      </c>
      <c r="EN18" s="415">
        <v>0</v>
      </c>
      <c r="EO18" s="415">
        <v>0</v>
      </c>
      <c r="EP18" s="415">
        <v>0</v>
      </c>
      <c r="EQ18" s="415">
        <v>0</v>
      </c>
      <c r="ER18" s="415">
        <v>0</v>
      </c>
      <c r="ES18" s="415">
        <v>0</v>
      </c>
      <c r="ET18" s="415">
        <v>0</v>
      </c>
      <c r="EU18" s="415">
        <v>0</v>
      </c>
      <c r="EV18" s="415">
        <v>0</v>
      </c>
      <c r="EW18" s="415">
        <v>-1688</v>
      </c>
      <c r="EX18" s="415">
        <v>0</v>
      </c>
      <c r="EY18" s="415">
        <v>-1688</v>
      </c>
      <c r="EZ18" s="415">
        <v>0</v>
      </c>
      <c r="FA18" s="415">
        <v>0</v>
      </c>
      <c r="FB18" s="415">
        <v>0</v>
      </c>
      <c r="FC18" s="415">
        <v>0</v>
      </c>
      <c r="FD18" s="415">
        <v>0</v>
      </c>
      <c r="FE18" s="415">
        <v>0</v>
      </c>
      <c r="FF18" s="415">
        <v>111</v>
      </c>
      <c r="FG18" s="415">
        <v>0</v>
      </c>
      <c r="FH18" s="415">
        <v>111</v>
      </c>
      <c r="FI18" s="415">
        <v>-18631</v>
      </c>
      <c r="FJ18" s="415">
        <v>0</v>
      </c>
      <c r="FK18" s="415">
        <v>-18631</v>
      </c>
      <c r="FL18" s="415">
        <v>-3407</v>
      </c>
      <c r="FM18" s="415">
        <v>0</v>
      </c>
      <c r="FN18" s="415">
        <v>-3407</v>
      </c>
      <c r="FO18" s="415">
        <v>-52163</v>
      </c>
      <c r="FP18" s="415">
        <v>0</v>
      </c>
      <c r="FQ18" s="415">
        <v>-52163</v>
      </c>
      <c r="FR18" s="415">
        <v>5085</v>
      </c>
      <c r="FS18" s="415">
        <v>0</v>
      </c>
      <c r="FT18" s="415">
        <v>5085</v>
      </c>
      <c r="FU18" s="415">
        <v>-2000</v>
      </c>
      <c r="FV18" s="415">
        <v>0</v>
      </c>
      <c r="FW18" s="415">
        <v>-2000</v>
      </c>
      <c r="FX18" s="415">
        <v>-1577424</v>
      </c>
      <c r="FY18" s="415">
        <v>0</v>
      </c>
      <c r="FZ18" s="415">
        <v>-1577424</v>
      </c>
      <c r="GA18" s="415">
        <v>-1650117</v>
      </c>
      <c r="GB18" s="415">
        <v>0</v>
      </c>
      <c r="GC18" s="415">
        <v>-1650117</v>
      </c>
      <c r="GD18" s="415">
        <v>0</v>
      </c>
      <c r="GE18" s="415">
        <v>0</v>
      </c>
      <c r="GF18" s="415">
        <v>0</v>
      </c>
      <c r="GG18" s="415">
        <v>0</v>
      </c>
      <c r="GH18" s="415">
        <v>0</v>
      </c>
      <c r="GI18" s="415">
        <v>0</v>
      </c>
      <c r="GJ18" s="415">
        <v>0</v>
      </c>
      <c r="GK18" s="415">
        <v>0</v>
      </c>
      <c r="GL18" s="415">
        <v>0</v>
      </c>
      <c r="GM18" s="415">
        <v>93219025</v>
      </c>
      <c r="GN18" s="415">
        <v>0</v>
      </c>
      <c r="GO18" s="415">
        <v>93219025</v>
      </c>
      <c r="GP18" s="415">
        <v>585428</v>
      </c>
      <c r="GQ18" s="415">
        <v>0</v>
      </c>
      <c r="GR18" s="415">
        <v>585428</v>
      </c>
      <c r="GS18" s="415">
        <v>-8186011</v>
      </c>
      <c r="GT18" s="415">
        <v>0</v>
      </c>
      <c r="GU18" s="415">
        <v>-8186011</v>
      </c>
      <c r="GV18" s="415">
        <v>-2138030</v>
      </c>
      <c r="GW18" s="415">
        <v>0</v>
      </c>
      <c r="GX18" s="415">
        <v>-2138030</v>
      </c>
      <c r="GY18" s="415">
        <v>-39751</v>
      </c>
      <c r="GZ18" s="415">
        <v>0</v>
      </c>
      <c r="HA18" s="415">
        <v>-39751</v>
      </c>
      <c r="HB18" s="415">
        <v>-1650117</v>
      </c>
      <c r="HC18" s="415">
        <v>0</v>
      </c>
      <c r="HD18" s="415">
        <v>-1650117</v>
      </c>
      <c r="HE18" s="415">
        <v>0</v>
      </c>
      <c r="HF18" s="415">
        <v>0</v>
      </c>
      <c r="HG18" s="415">
        <v>0</v>
      </c>
      <c r="HH18" s="415">
        <v>-11428481</v>
      </c>
      <c r="HI18" s="415">
        <v>0</v>
      </c>
      <c r="HJ18" s="415">
        <v>-11428481</v>
      </c>
      <c r="HK18" s="415">
        <v>81790544</v>
      </c>
      <c r="HL18" s="415">
        <v>0</v>
      </c>
      <c r="HM18" s="415">
        <v>81790544</v>
      </c>
      <c r="HN18" s="84" t="s">
        <v>1029</v>
      </c>
    </row>
    <row r="19" spans="1:222" x14ac:dyDescent="0.25">
      <c r="A19" t="s">
        <v>1026</v>
      </c>
      <c r="B19" s="82" t="s">
        <v>397</v>
      </c>
      <c r="C19" s="85" t="s">
        <v>396</v>
      </c>
      <c r="D19" s="415">
        <v>86003357</v>
      </c>
      <c r="E19" s="415">
        <v>2214565</v>
      </c>
      <c r="F19" s="415">
        <v>88217922</v>
      </c>
      <c r="G19" s="415">
        <v>-1970515</v>
      </c>
      <c r="H19" s="415">
        <v>-79497</v>
      </c>
      <c r="I19" s="415">
        <v>-2050012</v>
      </c>
      <c r="J19" s="415">
        <v>-609383</v>
      </c>
      <c r="K19" s="415">
        <v>-8100</v>
      </c>
      <c r="L19" s="415">
        <v>-617483</v>
      </c>
      <c r="M19" s="415">
        <v>-10554.05</v>
      </c>
      <c r="N19" s="415">
        <v>3789</v>
      </c>
      <c r="O19" s="415">
        <v>-6765.0499999999993</v>
      </c>
      <c r="P19" s="415">
        <v>2699214</v>
      </c>
      <c r="Q19" s="415">
        <v>0</v>
      </c>
      <c r="R19" s="415">
        <v>2699214</v>
      </c>
      <c r="S19" s="415">
        <v>1014179</v>
      </c>
      <c r="T19" s="415">
        <v>0</v>
      </c>
      <c r="U19" s="415">
        <v>1014179</v>
      </c>
      <c r="V19" s="415">
        <v>3093456</v>
      </c>
      <c r="W19" s="415">
        <v>-4311</v>
      </c>
      <c r="X19" s="415">
        <v>3089145</v>
      </c>
      <c r="Y19" s="415">
        <v>-3037431</v>
      </c>
      <c r="Z19" s="415">
        <v>-22360</v>
      </c>
      <c r="AA19" s="415">
        <v>-3059791</v>
      </c>
      <c r="AB19" s="415">
        <v>-71415</v>
      </c>
      <c r="AC19" s="415">
        <v>0</v>
      </c>
      <c r="AD19" s="415">
        <v>-71415</v>
      </c>
      <c r="AE19" s="415">
        <v>-145914</v>
      </c>
      <c r="AF19" s="415">
        <v>86</v>
      </c>
      <c r="AG19" s="415">
        <v>-145828</v>
      </c>
      <c r="AH19" s="415">
        <v>-63631</v>
      </c>
      <c r="AI19" s="415">
        <v>0</v>
      </c>
      <c r="AJ19" s="415">
        <v>-63631</v>
      </c>
      <c r="AK19" s="415">
        <v>0</v>
      </c>
      <c r="AL19" s="415">
        <v>0</v>
      </c>
      <c r="AM19" s="415">
        <v>0</v>
      </c>
      <c r="AN19" s="415">
        <v>-73526</v>
      </c>
      <c r="AO19" s="415">
        <v>86</v>
      </c>
      <c r="AP19" s="415">
        <v>-73440</v>
      </c>
      <c r="AQ19" s="415">
        <v>-7162</v>
      </c>
      <c r="AR19" s="415">
        <v>0</v>
      </c>
      <c r="AS19" s="415">
        <v>-7162</v>
      </c>
      <c r="AT19" s="415">
        <v>1779148</v>
      </c>
      <c r="AU19" s="415">
        <v>43521</v>
      </c>
      <c r="AV19" s="415">
        <v>1822669</v>
      </c>
      <c r="AW19" s="415">
        <v>-56050</v>
      </c>
      <c r="AX19" s="415">
        <v>-1729</v>
      </c>
      <c r="AY19" s="415">
        <v>-57779</v>
      </c>
      <c r="AZ19" s="415">
        <v>-3990967</v>
      </c>
      <c r="BA19" s="415">
        <v>-25200</v>
      </c>
      <c r="BB19" s="415">
        <v>-4016167</v>
      </c>
      <c r="BC19" s="415">
        <v>-286</v>
      </c>
      <c r="BD19" s="415">
        <v>8841</v>
      </c>
      <c r="BE19" s="415">
        <v>8555</v>
      </c>
      <c r="BF19" s="415">
        <v>-11471</v>
      </c>
      <c r="BG19" s="415">
        <v>0</v>
      </c>
      <c r="BH19" s="415">
        <v>-11471</v>
      </c>
      <c r="BI19" s="415">
        <v>0</v>
      </c>
      <c r="BJ19" s="415">
        <v>0</v>
      </c>
      <c r="BK19" s="415">
        <v>0</v>
      </c>
      <c r="BL19" s="415">
        <v>-23935</v>
      </c>
      <c r="BM19" s="415">
        <v>0</v>
      </c>
      <c r="BN19" s="415">
        <v>-23935</v>
      </c>
      <c r="BO19" s="415">
        <v>0</v>
      </c>
      <c r="BP19" s="415">
        <v>0</v>
      </c>
      <c r="BQ19" s="415">
        <v>0</v>
      </c>
      <c r="BR19" s="415">
        <v>0</v>
      </c>
      <c r="BS19" s="415">
        <v>0</v>
      </c>
      <c r="BT19" s="415">
        <v>0</v>
      </c>
      <c r="BU19" s="415">
        <v>0</v>
      </c>
      <c r="BV19" s="415">
        <v>0</v>
      </c>
      <c r="BW19" s="415">
        <v>0</v>
      </c>
      <c r="BX19" s="415">
        <v>-5486906</v>
      </c>
      <c r="BY19" s="415">
        <v>3159</v>
      </c>
      <c r="BZ19" s="415">
        <v>-5483747</v>
      </c>
      <c r="CA19" s="415">
        <v>-301135</v>
      </c>
      <c r="CB19" s="415">
        <v>0</v>
      </c>
      <c r="CC19" s="415">
        <v>-301135</v>
      </c>
      <c r="CD19" s="415">
        <v>-123688</v>
      </c>
      <c r="CE19" s="415">
        <v>0</v>
      </c>
      <c r="CF19" s="415">
        <v>-123688</v>
      </c>
      <c r="CG19" s="415">
        <v>-3125305</v>
      </c>
      <c r="CH19" s="415">
        <v>-646369</v>
      </c>
      <c r="CI19" s="415">
        <v>-3771674</v>
      </c>
      <c r="CJ19" s="415">
        <v>331107</v>
      </c>
      <c r="CK19" s="415">
        <v>34232</v>
      </c>
      <c r="CL19" s="415">
        <v>365339</v>
      </c>
      <c r="CM19" s="415">
        <v>-3219021</v>
      </c>
      <c r="CN19" s="415">
        <v>-612137</v>
      </c>
      <c r="CO19" s="415">
        <v>-3831158</v>
      </c>
      <c r="CP19" s="415">
        <v>-551028</v>
      </c>
      <c r="CQ19" s="415">
        <v>-6300</v>
      </c>
      <c r="CR19" s="415">
        <v>-557328</v>
      </c>
      <c r="CS19" s="415">
        <v>-71</v>
      </c>
      <c r="CT19" s="415">
        <v>2210</v>
      </c>
      <c r="CU19" s="415">
        <v>2139</v>
      </c>
      <c r="CV19" s="415">
        <v>-145354</v>
      </c>
      <c r="CW19" s="415">
        <v>0</v>
      </c>
      <c r="CX19" s="415">
        <v>-145354</v>
      </c>
      <c r="CY19" s="415">
        <v>0</v>
      </c>
      <c r="CZ19" s="415">
        <v>0</v>
      </c>
      <c r="DA19" s="415">
        <v>0</v>
      </c>
      <c r="DB19" s="415">
        <v>-2868</v>
      </c>
      <c r="DC19" s="415">
        <v>0</v>
      </c>
      <c r="DD19" s="415">
        <v>-2868</v>
      </c>
      <c r="DE19" s="415">
        <v>0</v>
      </c>
      <c r="DF19" s="415">
        <v>0</v>
      </c>
      <c r="DG19" s="415">
        <v>0</v>
      </c>
      <c r="DH19" s="415">
        <v>-29991</v>
      </c>
      <c r="DI19" s="415">
        <v>0</v>
      </c>
      <c r="DJ19" s="415">
        <v>-29991</v>
      </c>
      <c r="DK19" s="415">
        <v>0</v>
      </c>
      <c r="DL19" s="415">
        <v>0</v>
      </c>
      <c r="DM19" s="415">
        <v>0</v>
      </c>
      <c r="DN19" s="415">
        <v>-23419</v>
      </c>
      <c r="DO19" s="415">
        <v>0</v>
      </c>
      <c r="DP19" s="415">
        <v>-23419</v>
      </c>
      <c r="DQ19" s="415">
        <v>0</v>
      </c>
      <c r="DR19" s="415">
        <v>0</v>
      </c>
      <c r="DS19" s="415">
        <v>0</v>
      </c>
      <c r="DT19" s="415">
        <v>0</v>
      </c>
      <c r="DU19" s="415">
        <v>-396831</v>
      </c>
      <c r="DV19" s="415">
        <v>-396831</v>
      </c>
      <c r="DW19" s="415">
        <v>0</v>
      </c>
      <c r="DX19" s="415">
        <v>-4794</v>
      </c>
      <c r="DY19" s="415">
        <v>-4794</v>
      </c>
      <c r="DZ19" s="415">
        <v>-401625</v>
      </c>
      <c r="EA19" s="415">
        <v>0</v>
      </c>
      <c r="EB19" s="415">
        <v>-752731</v>
      </c>
      <c r="EC19" s="415">
        <v>-405715</v>
      </c>
      <c r="ED19" s="415">
        <v>-1158446</v>
      </c>
      <c r="EE19" s="415">
        <v>0</v>
      </c>
      <c r="EF19" s="415">
        <v>0</v>
      </c>
      <c r="EG19" s="415">
        <v>0</v>
      </c>
      <c r="EH19" s="415">
        <v>0</v>
      </c>
      <c r="EI19" s="415">
        <v>0</v>
      </c>
      <c r="EJ19" s="415">
        <v>0</v>
      </c>
      <c r="EK19" s="415">
        <v>0</v>
      </c>
      <c r="EL19" s="415">
        <v>0</v>
      </c>
      <c r="EM19" s="415">
        <v>0</v>
      </c>
      <c r="EN19" s="415">
        <v>0</v>
      </c>
      <c r="EO19" s="415">
        <v>0</v>
      </c>
      <c r="EP19" s="415">
        <v>0</v>
      </c>
      <c r="EQ19" s="415">
        <v>0</v>
      </c>
      <c r="ER19" s="415">
        <v>0</v>
      </c>
      <c r="ES19" s="415">
        <v>0</v>
      </c>
      <c r="ET19" s="415">
        <v>0</v>
      </c>
      <c r="EU19" s="415">
        <v>0</v>
      </c>
      <c r="EV19" s="415">
        <v>0</v>
      </c>
      <c r="EW19" s="415">
        <v>-23935</v>
      </c>
      <c r="EX19" s="415">
        <v>0</v>
      </c>
      <c r="EY19" s="415">
        <v>-23935</v>
      </c>
      <c r="EZ19" s="415">
        <v>0</v>
      </c>
      <c r="FA19" s="415">
        <v>0</v>
      </c>
      <c r="FB19" s="415">
        <v>0</v>
      </c>
      <c r="FC19" s="415">
        <v>-1500</v>
      </c>
      <c r="FD19" s="415">
        <v>0</v>
      </c>
      <c r="FE19" s="415">
        <v>-1500</v>
      </c>
      <c r="FF19" s="415">
        <v>0</v>
      </c>
      <c r="FG19" s="415">
        <v>0</v>
      </c>
      <c r="FH19" s="415">
        <v>0</v>
      </c>
      <c r="FI19" s="415">
        <v>-24116</v>
      </c>
      <c r="FJ19" s="415">
        <v>-37</v>
      </c>
      <c r="FK19" s="415">
        <v>-24153</v>
      </c>
      <c r="FL19" s="415">
        <v>0</v>
      </c>
      <c r="FM19" s="415">
        <v>0</v>
      </c>
      <c r="FN19" s="415">
        <v>0</v>
      </c>
      <c r="FO19" s="415">
        <v>-86095</v>
      </c>
      <c r="FP19" s="415">
        <v>-1094</v>
      </c>
      <c r="FQ19" s="415">
        <v>-87189</v>
      </c>
      <c r="FR19" s="415">
        <v>5415</v>
      </c>
      <c r="FS19" s="415">
        <v>764</v>
      </c>
      <c r="FT19" s="415">
        <v>6179</v>
      </c>
      <c r="FU19" s="415">
        <v>622</v>
      </c>
      <c r="FV19" s="415">
        <v>0</v>
      </c>
      <c r="FW19" s="415">
        <v>622</v>
      </c>
      <c r="FX19" s="415">
        <v>-1019330</v>
      </c>
      <c r="FY19" s="415">
        <v>-677</v>
      </c>
      <c r="FZ19" s="415">
        <v>-1020007</v>
      </c>
      <c r="GA19" s="415">
        <v>-1148939</v>
      </c>
      <c r="GB19" s="415">
        <v>-1044</v>
      </c>
      <c r="GC19" s="415">
        <v>-1149983</v>
      </c>
      <c r="GD19" s="415">
        <v>0</v>
      </c>
      <c r="GE19" s="415">
        <v>0</v>
      </c>
      <c r="GF19" s="415">
        <v>0</v>
      </c>
      <c r="GG19" s="415">
        <v>0</v>
      </c>
      <c r="GH19" s="415">
        <v>0</v>
      </c>
      <c r="GI19" s="415">
        <v>0</v>
      </c>
      <c r="GJ19" s="415">
        <v>0</v>
      </c>
      <c r="GK19" s="415">
        <v>0</v>
      </c>
      <c r="GL19" s="415">
        <v>0</v>
      </c>
      <c r="GM19" s="415">
        <v>84032842</v>
      </c>
      <c r="GN19" s="415">
        <v>2135068</v>
      </c>
      <c r="GO19" s="415">
        <v>86167910</v>
      </c>
      <c r="GP19" s="415">
        <v>3093456</v>
      </c>
      <c r="GQ19" s="415">
        <v>-4311</v>
      </c>
      <c r="GR19" s="415">
        <v>3089145</v>
      </c>
      <c r="GS19" s="415">
        <v>-5486906</v>
      </c>
      <c r="GT19" s="415">
        <v>3159</v>
      </c>
      <c r="GU19" s="415">
        <v>-5483747</v>
      </c>
      <c r="GV19" s="415">
        <v>-3219021</v>
      </c>
      <c r="GW19" s="415">
        <v>-612137</v>
      </c>
      <c r="GX19" s="415">
        <v>-3831158</v>
      </c>
      <c r="GY19" s="415">
        <v>-752731</v>
      </c>
      <c r="GZ19" s="415">
        <v>-405715</v>
      </c>
      <c r="HA19" s="415">
        <v>-1158446</v>
      </c>
      <c r="HB19" s="415">
        <v>-1148939</v>
      </c>
      <c r="HC19" s="415">
        <v>-1044</v>
      </c>
      <c r="HD19" s="415">
        <v>-1149983</v>
      </c>
      <c r="HE19" s="415">
        <v>0</v>
      </c>
      <c r="HF19" s="415">
        <v>0</v>
      </c>
      <c r="HG19" s="415">
        <v>0</v>
      </c>
      <c r="HH19" s="415">
        <v>-7514141</v>
      </c>
      <c r="HI19" s="415">
        <v>-1020048</v>
      </c>
      <c r="HJ19" s="415">
        <v>-8534189</v>
      </c>
      <c r="HK19" s="415">
        <v>76518701</v>
      </c>
      <c r="HL19" s="415">
        <v>1115020</v>
      </c>
      <c r="HM19" s="415">
        <v>77633721</v>
      </c>
      <c r="HN19" s="84" t="s">
        <v>1029</v>
      </c>
    </row>
    <row r="20" spans="1:222" x14ac:dyDescent="0.25">
      <c r="A20" t="s">
        <v>1026</v>
      </c>
      <c r="B20" s="82" t="s">
        <v>399</v>
      </c>
      <c r="C20" s="85" t="s">
        <v>398</v>
      </c>
      <c r="D20" s="415">
        <v>53966354</v>
      </c>
      <c r="E20" s="415">
        <v>0</v>
      </c>
      <c r="F20" s="415">
        <v>53966354</v>
      </c>
      <c r="G20" s="415">
        <v>-2943631</v>
      </c>
      <c r="H20" s="415">
        <v>0</v>
      </c>
      <c r="I20" s="415">
        <v>-2943631</v>
      </c>
      <c r="J20" s="415">
        <v>-592476</v>
      </c>
      <c r="K20" s="415">
        <v>0</v>
      </c>
      <c r="L20" s="415">
        <v>-592476</v>
      </c>
      <c r="M20" s="415">
        <v>19120</v>
      </c>
      <c r="N20" s="415">
        <v>0</v>
      </c>
      <c r="O20" s="415">
        <v>19120</v>
      </c>
      <c r="P20" s="415">
        <v>6459516</v>
      </c>
      <c r="Q20" s="415">
        <v>0</v>
      </c>
      <c r="R20" s="415">
        <v>6459516</v>
      </c>
      <c r="S20" s="415">
        <v>1660120</v>
      </c>
      <c r="T20" s="415">
        <v>0</v>
      </c>
      <c r="U20" s="415">
        <v>1660120</v>
      </c>
      <c r="V20" s="415">
        <v>7546280</v>
      </c>
      <c r="W20" s="415">
        <v>0</v>
      </c>
      <c r="X20" s="415">
        <v>7546280</v>
      </c>
      <c r="Y20" s="415">
        <v>-4499163</v>
      </c>
      <c r="Z20" s="415">
        <v>0</v>
      </c>
      <c r="AA20" s="415">
        <v>-4499163</v>
      </c>
      <c r="AB20" s="415">
        <v>-12606</v>
      </c>
      <c r="AC20" s="415">
        <v>0</v>
      </c>
      <c r="AD20" s="415">
        <v>-12606</v>
      </c>
      <c r="AE20" s="415">
        <v>-174001</v>
      </c>
      <c r="AF20" s="415">
        <v>0</v>
      </c>
      <c r="AG20" s="415">
        <v>-174001</v>
      </c>
      <c r="AH20" s="415">
        <v>-44574</v>
      </c>
      <c r="AI20" s="415">
        <v>0</v>
      </c>
      <c r="AJ20" s="415">
        <v>-44574</v>
      </c>
      <c r="AK20" s="415">
        <v>0</v>
      </c>
      <c r="AL20" s="415">
        <v>0</v>
      </c>
      <c r="AM20" s="415">
        <v>0</v>
      </c>
      <c r="AN20" s="415">
        <v>-129427</v>
      </c>
      <c r="AO20" s="415">
        <v>0</v>
      </c>
      <c r="AP20" s="415">
        <v>-129427</v>
      </c>
      <c r="AQ20" s="415">
        <v>7100</v>
      </c>
      <c r="AR20" s="415">
        <v>0</v>
      </c>
      <c r="AS20" s="415">
        <v>7100</v>
      </c>
      <c r="AT20" s="415">
        <v>1025943</v>
      </c>
      <c r="AU20" s="415">
        <v>0</v>
      </c>
      <c r="AV20" s="415">
        <v>1025943</v>
      </c>
      <c r="AW20" s="415">
        <v>-53295</v>
      </c>
      <c r="AX20" s="415">
        <v>0</v>
      </c>
      <c r="AY20" s="415">
        <v>-53295</v>
      </c>
      <c r="AZ20" s="415">
        <v>-3194019</v>
      </c>
      <c r="BA20" s="415">
        <v>0</v>
      </c>
      <c r="BB20" s="415">
        <v>-3194019</v>
      </c>
      <c r="BC20" s="415">
        <v>10015</v>
      </c>
      <c r="BD20" s="415">
        <v>0</v>
      </c>
      <c r="BE20" s="415">
        <v>10015</v>
      </c>
      <c r="BF20" s="415">
        <v>-43149</v>
      </c>
      <c r="BG20" s="415">
        <v>0</v>
      </c>
      <c r="BH20" s="415">
        <v>-43149</v>
      </c>
      <c r="BI20" s="415">
        <v>1317</v>
      </c>
      <c r="BJ20" s="415">
        <v>0</v>
      </c>
      <c r="BK20" s="415">
        <v>1317</v>
      </c>
      <c r="BL20" s="415">
        <v>-32082</v>
      </c>
      <c r="BM20" s="415">
        <v>0</v>
      </c>
      <c r="BN20" s="415">
        <v>-32082</v>
      </c>
      <c r="BO20" s="415">
        <v>0</v>
      </c>
      <c r="BP20" s="415">
        <v>0</v>
      </c>
      <c r="BQ20" s="415">
        <v>0</v>
      </c>
      <c r="BR20" s="415">
        <v>0</v>
      </c>
      <c r="BS20" s="415">
        <v>0</v>
      </c>
      <c r="BT20" s="415">
        <v>0</v>
      </c>
      <c r="BU20" s="415">
        <v>0</v>
      </c>
      <c r="BV20" s="415">
        <v>0</v>
      </c>
      <c r="BW20" s="415">
        <v>0</v>
      </c>
      <c r="BX20" s="415">
        <v>-6958434</v>
      </c>
      <c r="BY20" s="415">
        <v>0</v>
      </c>
      <c r="BZ20" s="415">
        <v>-6958434</v>
      </c>
      <c r="CA20" s="415">
        <v>-24552</v>
      </c>
      <c r="CB20" s="415">
        <v>0</v>
      </c>
      <c r="CC20" s="415">
        <v>-24552</v>
      </c>
      <c r="CD20" s="415">
        <v>44138</v>
      </c>
      <c r="CE20" s="415">
        <v>0</v>
      </c>
      <c r="CF20" s="415">
        <v>44138</v>
      </c>
      <c r="CG20" s="415">
        <v>-1374606</v>
      </c>
      <c r="CH20" s="415">
        <v>0</v>
      </c>
      <c r="CI20" s="415">
        <v>-1374606</v>
      </c>
      <c r="CJ20" s="415">
        <v>-94651</v>
      </c>
      <c r="CK20" s="415">
        <v>0</v>
      </c>
      <c r="CL20" s="415">
        <v>-94651</v>
      </c>
      <c r="CM20" s="415">
        <v>-1449671</v>
      </c>
      <c r="CN20" s="415">
        <v>0</v>
      </c>
      <c r="CO20" s="415">
        <v>-1449671</v>
      </c>
      <c r="CP20" s="415">
        <v>-89014</v>
      </c>
      <c r="CQ20" s="415">
        <v>0</v>
      </c>
      <c r="CR20" s="415">
        <v>-89014</v>
      </c>
      <c r="CS20" s="415">
        <v>-7097</v>
      </c>
      <c r="CT20" s="415">
        <v>0</v>
      </c>
      <c r="CU20" s="415">
        <v>-7097</v>
      </c>
      <c r="CV20" s="415">
        <v>-39525</v>
      </c>
      <c r="CW20" s="415">
        <v>0</v>
      </c>
      <c r="CX20" s="415">
        <v>-39525</v>
      </c>
      <c r="CY20" s="415">
        <v>-9312</v>
      </c>
      <c r="CZ20" s="415">
        <v>0</v>
      </c>
      <c r="DA20" s="415">
        <v>-9312</v>
      </c>
      <c r="DB20" s="415">
        <v>-1226</v>
      </c>
      <c r="DC20" s="415">
        <v>0</v>
      </c>
      <c r="DD20" s="415">
        <v>-1226</v>
      </c>
      <c r="DE20" s="415">
        <v>329</v>
      </c>
      <c r="DF20" s="415">
        <v>0</v>
      </c>
      <c r="DG20" s="415">
        <v>329</v>
      </c>
      <c r="DH20" s="415">
        <v>0</v>
      </c>
      <c r="DI20" s="415">
        <v>0</v>
      </c>
      <c r="DJ20" s="415">
        <v>0</v>
      </c>
      <c r="DK20" s="415">
        <v>0</v>
      </c>
      <c r="DL20" s="415">
        <v>0</v>
      </c>
      <c r="DM20" s="415">
        <v>0</v>
      </c>
      <c r="DN20" s="415">
        <v>0</v>
      </c>
      <c r="DO20" s="415">
        <v>0</v>
      </c>
      <c r="DP20" s="415">
        <v>0</v>
      </c>
      <c r="DQ20" s="415">
        <v>0</v>
      </c>
      <c r="DR20" s="415">
        <v>0</v>
      </c>
      <c r="DS20" s="415">
        <v>0</v>
      </c>
      <c r="DT20" s="415">
        <v>0</v>
      </c>
      <c r="DU20" s="415">
        <v>0</v>
      </c>
      <c r="DV20" s="415">
        <v>0</v>
      </c>
      <c r="DW20" s="415">
        <v>0</v>
      </c>
      <c r="DX20" s="415">
        <v>0</v>
      </c>
      <c r="DY20" s="415">
        <v>0</v>
      </c>
      <c r="DZ20" s="415">
        <v>0</v>
      </c>
      <c r="EA20" s="415">
        <v>0</v>
      </c>
      <c r="EB20" s="415">
        <v>-145845</v>
      </c>
      <c r="EC20" s="415">
        <v>0</v>
      </c>
      <c r="ED20" s="415">
        <v>-145845</v>
      </c>
      <c r="EE20" s="415">
        <v>0</v>
      </c>
      <c r="EF20" s="415">
        <v>0</v>
      </c>
      <c r="EG20" s="415">
        <v>0</v>
      </c>
      <c r="EH20" s="415">
        <v>0</v>
      </c>
      <c r="EI20" s="415">
        <v>0</v>
      </c>
      <c r="EJ20" s="415">
        <v>0</v>
      </c>
      <c r="EK20" s="415">
        <v>1500</v>
      </c>
      <c r="EL20" s="415">
        <v>0</v>
      </c>
      <c r="EM20" s="415">
        <v>1500</v>
      </c>
      <c r="EN20" s="415">
        <v>-323865</v>
      </c>
      <c r="EO20" s="415">
        <v>0</v>
      </c>
      <c r="EP20" s="415">
        <v>-323865</v>
      </c>
      <c r="EQ20" s="415">
        <v>0</v>
      </c>
      <c r="ER20" s="415">
        <v>0</v>
      </c>
      <c r="ES20" s="415">
        <v>0</v>
      </c>
      <c r="ET20" s="415">
        <v>0</v>
      </c>
      <c r="EU20" s="415">
        <v>0</v>
      </c>
      <c r="EV20" s="415">
        <v>0</v>
      </c>
      <c r="EW20" s="415">
        <v>-32082</v>
      </c>
      <c r="EX20" s="415">
        <v>0</v>
      </c>
      <c r="EY20" s="415">
        <v>-32082</v>
      </c>
      <c r="EZ20" s="415">
        <v>0</v>
      </c>
      <c r="FA20" s="415">
        <v>0</v>
      </c>
      <c r="FB20" s="415">
        <v>0</v>
      </c>
      <c r="FC20" s="415">
        <v>0</v>
      </c>
      <c r="FD20" s="415">
        <v>0</v>
      </c>
      <c r="FE20" s="415">
        <v>0</v>
      </c>
      <c r="FF20" s="415">
        <v>0</v>
      </c>
      <c r="FG20" s="415">
        <v>0</v>
      </c>
      <c r="FH20" s="415">
        <v>0</v>
      </c>
      <c r="FI20" s="415">
        <v>-34612</v>
      </c>
      <c r="FJ20" s="415">
        <v>0</v>
      </c>
      <c r="FK20" s="415">
        <v>-34612</v>
      </c>
      <c r="FL20" s="415">
        <v>3635</v>
      </c>
      <c r="FM20" s="415">
        <v>0</v>
      </c>
      <c r="FN20" s="415">
        <v>3635</v>
      </c>
      <c r="FO20" s="415">
        <v>-47772</v>
      </c>
      <c r="FP20" s="415">
        <v>0</v>
      </c>
      <c r="FQ20" s="415">
        <v>-47772</v>
      </c>
      <c r="FR20" s="415">
        <v>6014</v>
      </c>
      <c r="FS20" s="415">
        <v>0</v>
      </c>
      <c r="FT20" s="415">
        <v>6014</v>
      </c>
      <c r="FU20" s="415">
        <v>2581</v>
      </c>
      <c r="FV20" s="415">
        <v>0</v>
      </c>
      <c r="FW20" s="415">
        <v>2581</v>
      </c>
      <c r="FX20" s="415">
        <v>-718259</v>
      </c>
      <c r="FY20" s="415">
        <v>0</v>
      </c>
      <c r="FZ20" s="415">
        <v>-718259</v>
      </c>
      <c r="GA20" s="415">
        <v>-1142860</v>
      </c>
      <c r="GB20" s="415">
        <v>0</v>
      </c>
      <c r="GC20" s="415">
        <v>-1142860</v>
      </c>
      <c r="GD20" s="415">
        <v>0</v>
      </c>
      <c r="GE20" s="415">
        <v>0</v>
      </c>
      <c r="GF20" s="415">
        <v>0</v>
      </c>
      <c r="GG20" s="415">
        <v>0</v>
      </c>
      <c r="GH20" s="415">
        <v>0</v>
      </c>
      <c r="GI20" s="415">
        <v>0</v>
      </c>
      <c r="GJ20" s="415">
        <v>0</v>
      </c>
      <c r="GK20" s="415">
        <v>0</v>
      </c>
      <c r="GL20" s="415">
        <v>0</v>
      </c>
      <c r="GM20" s="415">
        <v>51022723</v>
      </c>
      <c r="GN20" s="415">
        <v>0</v>
      </c>
      <c r="GO20" s="415">
        <v>51022723</v>
      </c>
      <c r="GP20" s="415">
        <v>7546280</v>
      </c>
      <c r="GQ20" s="415">
        <v>0</v>
      </c>
      <c r="GR20" s="415">
        <v>7546280</v>
      </c>
      <c r="GS20" s="415">
        <v>-6958434</v>
      </c>
      <c r="GT20" s="415">
        <v>0</v>
      </c>
      <c r="GU20" s="415">
        <v>-6958434</v>
      </c>
      <c r="GV20" s="415">
        <v>-1449671</v>
      </c>
      <c r="GW20" s="415">
        <v>0</v>
      </c>
      <c r="GX20" s="415">
        <v>-1449671</v>
      </c>
      <c r="GY20" s="415">
        <v>-145845</v>
      </c>
      <c r="GZ20" s="415">
        <v>0</v>
      </c>
      <c r="HA20" s="415">
        <v>-145845</v>
      </c>
      <c r="HB20" s="415">
        <v>-1142860</v>
      </c>
      <c r="HC20" s="415">
        <v>0</v>
      </c>
      <c r="HD20" s="415">
        <v>-1142860</v>
      </c>
      <c r="HE20" s="415">
        <v>0</v>
      </c>
      <c r="HF20" s="415">
        <v>0</v>
      </c>
      <c r="HG20" s="415">
        <v>0</v>
      </c>
      <c r="HH20" s="415">
        <v>-2150530</v>
      </c>
      <c r="HI20" s="415">
        <v>0</v>
      </c>
      <c r="HJ20" s="415">
        <v>-2150530</v>
      </c>
      <c r="HK20" s="415">
        <v>48872193</v>
      </c>
      <c r="HL20" s="415">
        <v>0</v>
      </c>
      <c r="HM20" s="415">
        <v>48872193</v>
      </c>
      <c r="HN20" s="84" t="s">
        <v>1029</v>
      </c>
    </row>
    <row r="21" spans="1:222" x14ac:dyDescent="0.25">
      <c r="A21" t="s">
        <v>1026</v>
      </c>
      <c r="B21" s="82" t="s">
        <v>401</v>
      </c>
      <c r="C21" s="85" t="s">
        <v>400</v>
      </c>
      <c r="D21" s="415">
        <v>84353300</v>
      </c>
      <c r="E21" s="415">
        <v>6998020</v>
      </c>
      <c r="F21" s="415">
        <v>91351320</v>
      </c>
      <c r="G21" s="415">
        <v>143975</v>
      </c>
      <c r="H21" s="415">
        <v>-30795</v>
      </c>
      <c r="I21" s="415">
        <v>113180</v>
      </c>
      <c r="J21" s="415">
        <v>-554769</v>
      </c>
      <c r="K21" s="415">
        <v>-26295</v>
      </c>
      <c r="L21" s="415">
        <v>-581064</v>
      </c>
      <c r="M21" s="415">
        <v>-24991</v>
      </c>
      <c r="N21" s="415">
        <v>1861</v>
      </c>
      <c r="O21" s="415">
        <v>-23130</v>
      </c>
      <c r="P21" s="415">
        <v>852394</v>
      </c>
      <c r="Q21" s="415">
        <v>0</v>
      </c>
      <c r="R21" s="415">
        <v>852394</v>
      </c>
      <c r="S21" s="415">
        <v>43095.07</v>
      </c>
      <c r="T21" s="415">
        <v>246</v>
      </c>
      <c r="U21" s="415">
        <v>43341.07</v>
      </c>
      <c r="V21" s="415">
        <v>315729</v>
      </c>
      <c r="W21" s="415">
        <v>-24188</v>
      </c>
      <c r="X21" s="415">
        <v>291541</v>
      </c>
      <c r="Y21" s="415">
        <v>-6964011</v>
      </c>
      <c r="Z21" s="415">
        <v>-119352</v>
      </c>
      <c r="AA21" s="415">
        <v>-7083363</v>
      </c>
      <c r="AB21" s="415">
        <v>-17960</v>
      </c>
      <c r="AC21" s="415">
        <v>0</v>
      </c>
      <c r="AD21" s="415">
        <v>-17960</v>
      </c>
      <c r="AE21" s="415">
        <v>-391716</v>
      </c>
      <c r="AF21" s="415">
        <v>4867</v>
      </c>
      <c r="AG21" s="415">
        <v>-386849</v>
      </c>
      <c r="AH21" s="415">
        <v>-26722</v>
      </c>
      <c r="AI21" s="415">
        <v>0</v>
      </c>
      <c r="AJ21" s="415">
        <v>-26722</v>
      </c>
      <c r="AK21" s="415">
        <v>897</v>
      </c>
      <c r="AL21" s="415">
        <v>0</v>
      </c>
      <c r="AM21" s="415">
        <v>897</v>
      </c>
      <c r="AN21" s="415">
        <v>-364994</v>
      </c>
      <c r="AO21" s="415">
        <v>4867</v>
      </c>
      <c r="AP21" s="415">
        <v>-360127</v>
      </c>
      <c r="AQ21" s="415">
        <v>-1910</v>
      </c>
      <c r="AR21" s="415">
        <v>0</v>
      </c>
      <c r="AS21" s="415">
        <v>-1910</v>
      </c>
      <c r="AT21" s="415">
        <v>1557915</v>
      </c>
      <c r="AU21" s="415">
        <v>162350</v>
      </c>
      <c r="AV21" s="415">
        <v>1720265</v>
      </c>
      <c r="AW21" s="415">
        <v>40385</v>
      </c>
      <c r="AX21" s="415">
        <v>2441</v>
      </c>
      <c r="AY21" s="415">
        <v>42826</v>
      </c>
      <c r="AZ21" s="415">
        <v>-9493383</v>
      </c>
      <c r="BA21" s="415">
        <v>-343580</v>
      </c>
      <c r="BB21" s="415">
        <v>-9836963</v>
      </c>
      <c r="BC21" s="415">
        <v>-92250</v>
      </c>
      <c r="BD21" s="415">
        <v>0</v>
      </c>
      <c r="BE21" s="415">
        <v>-92250</v>
      </c>
      <c r="BF21" s="415">
        <v>-167668</v>
      </c>
      <c r="BG21" s="415">
        <v>0</v>
      </c>
      <c r="BH21" s="415">
        <v>-167668</v>
      </c>
      <c r="BI21" s="415">
        <v>0</v>
      </c>
      <c r="BJ21" s="415">
        <v>0</v>
      </c>
      <c r="BK21" s="415">
        <v>0</v>
      </c>
      <c r="BL21" s="415">
        <v>-16683</v>
      </c>
      <c r="BM21" s="415">
        <v>0</v>
      </c>
      <c r="BN21" s="415">
        <v>-16683</v>
      </c>
      <c r="BO21" s="415">
        <v>0</v>
      </c>
      <c r="BP21" s="415">
        <v>0</v>
      </c>
      <c r="BQ21" s="415">
        <v>0</v>
      </c>
      <c r="BR21" s="415">
        <v>0</v>
      </c>
      <c r="BS21" s="415">
        <v>0</v>
      </c>
      <c r="BT21" s="415">
        <v>0</v>
      </c>
      <c r="BU21" s="415">
        <v>0</v>
      </c>
      <c r="BV21" s="415">
        <v>0</v>
      </c>
      <c r="BW21" s="415">
        <v>0</v>
      </c>
      <c r="BX21" s="415">
        <v>-15527411</v>
      </c>
      <c r="BY21" s="415">
        <v>-293274</v>
      </c>
      <c r="BZ21" s="415">
        <v>-15820685</v>
      </c>
      <c r="CA21" s="415">
        <v>0</v>
      </c>
      <c r="CB21" s="415">
        <v>0</v>
      </c>
      <c r="CC21" s="415">
        <v>0</v>
      </c>
      <c r="CD21" s="415">
        <v>1081</v>
      </c>
      <c r="CE21" s="415">
        <v>0</v>
      </c>
      <c r="CF21" s="415">
        <v>1081</v>
      </c>
      <c r="CG21" s="415">
        <v>-2828260</v>
      </c>
      <c r="CH21" s="415">
        <v>-233513</v>
      </c>
      <c r="CI21" s="415">
        <v>-3061773</v>
      </c>
      <c r="CJ21" s="415">
        <v>-161922</v>
      </c>
      <c r="CK21" s="415">
        <v>1167</v>
      </c>
      <c r="CL21" s="415">
        <v>-160755</v>
      </c>
      <c r="CM21" s="415">
        <v>-2989101</v>
      </c>
      <c r="CN21" s="415">
        <v>-232346</v>
      </c>
      <c r="CO21" s="415">
        <v>-3221447</v>
      </c>
      <c r="CP21" s="415">
        <v>-97076</v>
      </c>
      <c r="CQ21" s="415">
        <v>0</v>
      </c>
      <c r="CR21" s="415">
        <v>-97076</v>
      </c>
      <c r="CS21" s="415">
        <v>-491</v>
      </c>
      <c r="CT21" s="415">
        <v>0</v>
      </c>
      <c r="CU21" s="415">
        <v>-491</v>
      </c>
      <c r="CV21" s="415">
        <v>-30218</v>
      </c>
      <c r="CW21" s="415">
        <v>0</v>
      </c>
      <c r="CX21" s="415">
        <v>-30218</v>
      </c>
      <c r="CY21" s="415">
        <v>520</v>
      </c>
      <c r="CZ21" s="415">
        <v>0</v>
      </c>
      <c r="DA21" s="415">
        <v>520</v>
      </c>
      <c r="DB21" s="415">
        <v>-22221</v>
      </c>
      <c r="DC21" s="415">
        <v>0</v>
      </c>
      <c r="DD21" s="415">
        <v>-22221</v>
      </c>
      <c r="DE21" s="415">
        <v>0</v>
      </c>
      <c r="DF21" s="415">
        <v>0</v>
      </c>
      <c r="DG21" s="415">
        <v>0</v>
      </c>
      <c r="DH21" s="415">
        <v>0</v>
      </c>
      <c r="DI21" s="415">
        <v>0</v>
      </c>
      <c r="DJ21" s="415">
        <v>0</v>
      </c>
      <c r="DK21" s="415">
        <v>0</v>
      </c>
      <c r="DL21" s="415">
        <v>0</v>
      </c>
      <c r="DM21" s="415">
        <v>0</v>
      </c>
      <c r="DN21" s="415">
        <v>-23749</v>
      </c>
      <c r="DO21" s="415">
        <v>0</v>
      </c>
      <c r="DP21" s="415">
        <v>-23749</v>
      </c>
      <c r="DQ21" s="415">
        <v>216</v>
      </c>
      <c r="DR21" s="415">
        <v>0</v>
      </c>
      <c r="DS21" s="415">
        <v>216</v>
      </c>
      <c r="DT21" s="415">
        <v>0</v>
      </c>
      <c r="DU21" s="415">
        <v>-36702</v>
      </c>
      <c r="DV21" s="415">
        <v>-36702</v>
      </c>
      <c r="DW21" s="415">
        <v>0</v>
      </c>
      <c r="DX21" s="415">
        <v>0</v>
      </c>
      <c r="DY21" s="415">
        <v>0</v>
      </c>
      <c r="DZ21" s="415">
        <v>-36702</v>
      </c>
      <c r="EA21" s="415">
        <v>0</v>
      </c>
      <c r="EB21" s="415">
        <v>-173019</v>
      </c>
      <c r="EC21" s="415">
        <v>-36702</v>
      </c>
      <c r="ED21" s="415">
        <v>-209721</v>
      </c>
      <c r="EE21" s="415">
        <v>0</v>
      </c>
      <c r="EF21" s="415">
        <v>0</v>
      </c>
      <c r="EG21" s="415">
        <v>0</v>
      </c>
      <c r="EH21" s="415">
        <v>0</v>
      </c>
      <c r="EI21" s="415">
        <v>0</v>
      </c>
      <c r="EJ21" s="415">
        <v>0</v>
      </c>
      <c r="EK21" s="415">
        <v>0</v>
      </c>
      <c r="EL21" s="415">
        <v>0</v>
      </c>
      <c r="EM21" s="415">
        <v>0</v>
      </c>
      <c r="EN21" s="415">
        <v>0</v>
      </c>
      <c r="EO21" s="415">
        <v>0</v>
      </c>
      <c r="EP21" s="415">
        <v>0</v>
      </c>
      <c r="EQ21" s="415">
        <v>0</v>
      </c>
      <c r="ER21" s="415">
        <v>0</v>
      </c>
      <c r="ES21" s="415">
        <v>0</v>
      </c>
      <c r="ET21" s="415">
        <v>0</v>
      </c>
      <c r="EU21" s="415">
        <v>0</v>
      </c>
      <c r="EV21" s="415">
        <v>0</v>
      </c>
      <c r="EW21" s="415">
        <v>-16683</v>
      </c>
      <c r="EX21" s="415">
        <v>0</v>
      </c>
      <c r="EY21" s="415">
        <v>-16683</v>
      </c>
      <c r="EZ21" s="415">
        <v>0</v>
      </c>
      <c r="FA21" s="415">
        <v>0</v>
      </c>
      <c r="FB21" s="415">
        <v>0</v>
      </c>
      <c r="FC21" s="415">
        <v>0</v>
      </c>
      <c r="FD21" s="415">
        <v>0</v>
      </c>
      <c r="FE21" s="415">
        <v>0</v>
      </c>
      <c r="FF21" s="415">
        <v>0</v>
      </c>
      <c r="FG21" s="415">
        <v>0</v>
      </c>
      <c r="FH21" s="415">
        <v>0</v>
      </c>
      <c r="FI21" s="415">
        <v>-19650</v>
      </c>
      <c r="FJ21" s="415">
        <v>0</v>
      </c>
      <c r="FK21" s="415">
        <v>-19650</v>
      </c>
      <c r="FL21" s="415">
        <v>7706</v>
      </c>
      <c r="FM21" s="415">
        <v>0</v>
      </c>
      <c r="FN21" s="415">
        <v>7706</v>
      </c>
      <c r="FO21" s="415">
        <v>-70555</v>
      </c>
      <c r="FP21" s="415">
        <v>0</v>
      </c>
      <c r="FQ21" s="415">
        <v>-70555</v>
      </c>
      <c r="FR21" s="415">
        <v>0</v>
      </c>
      <c r="FS21" s="415">
        <v>0</v>
      </c>
      <c r="FT21" s="415">
        <v>0</v>
      </c>
      <c r="FU21" s="415">
        <v>1926</v>
      </c>
      <c r="FV21" s="415">
        <v>0</v>
      </c>
      <c r="FW21" s="415">
        <v>1926</v>
      </c>
      <c r="FX21" s="415">
        <v>-1640969</v>
      </c>
      <c r="FY21" s="415">
        <v>-89206</v>
      </c>
      <c r="FZ21" s="415">
        <v>-1730175</v>
      </c>
      <c r="GA21" s="415">
        <v>-1738225</v>
      </c>
      <c r="GB21" s="415">
        <v>-89206</v>
      </c>
      <c r="GC21" s="415">
        <v>-1827431</v>
      </c>
      <c r="GD21" s="415">
        <v>0</v>
      </c>
      <c r="GE21" s="415">
        <v>0</v>
      </c>
      <c r="GF21" s="415">
        <v>0</v>
      </c>
      <c r="GG21" s="415">
        <v>0</v>
      </c>
      <c r="GH21" s="415">
        <v>0</v>
      </c>
      <c r="GI21" s="415">
        <v>0</v>
      </c>
      <c r="GJ21" s="415">
        <v>0</v>
      </c>
      <c r="GK21" s="415">
        <v>0</v>
      </c>
      <c r="GL21" s="415">
        <v>0</v>
      </c>
      <c r="GM21" s="415">
        <v>84497275</v>
      </c>
      <c r="GN21" s="415">
        <v>6967225</v>
      </c>
      <c r="GO21" s="415">
        <v>91464500</v>
      </c>
      <c r="GP21" s="415">
        <v>315729</v>
      </c>
      <c r="GQ21" s="415">
        <v>-24188</v>
      </c>
      <c r="GR21" s="415">
        <v>291541</v>
      </c>
      <c r="GS21" s="415">
        <v>-15527411</v>
      </c>
      <c r="GT21" s="415">
        <v>-293274</v>
      </c>
      <c r="GU21" s="415">
        <v>-15820685</v>
      </c>
      <c r="GV21" s="415">
        <v>-2989101</v>
      </c>
      <c r="GW21" s="415">
        <v>-232346</v>
      </c>
      <c r="GX21" s="415">
        <v>-3221447</v>
      </c>
      <c r="GY21" s="415">
        <v>-173019</v>
      </c>
      <c r="GZ21" s="415">
        <v>-36702</v>
      </c>
      <c r="HA21" s="415">
        <v>-209721</v>
      </c>
      <c r="HB21" s="415">
        <v>-1738225</v>
      </c>
      <c r="HC21" s="415">
        <v>-89206</v>
      </c>
      <c r="HD21" s="415">
        <v>-1827431</v>
      </c>
      <c r="HE21" s="415">
        <v>0</v>
      </c>
      <c r="HF21" s="415">
        <v>0</v>
      </c>
      <c r="HG21" s="415">
        <v>0</v>
      </c>
      <c r="HH21" s="415">
        <v>-20112027</v>
      </c>
      <c r="HI21" s="415">
        <v>-675716</v>
      </c>
      <c r="HJ21" s="415">
        <v>-20787743</v>
      </c>
      <c r="HK21" s="415">
        <v>64385248</v>
      </c>
      <c r="HL21" s="415">
        <v>6291509</v>
      </c>
      <c r="HM21" s="415">
        <v>70676757</v>
      </c>
      <c r="HN21" s="84" t="s">
        <v>1054</v>
      </c>
    </row>
    <row r="22" spans="1:222" x14ac:dyDescent="0.25">
      <c r="A22" t="s">
        <v>1026</v>
      </c>
      <c r="B22" s="82" t="s">
        <v>403</v>
      </c>
      <c r="C22" s="85" t="s">
        <v>402</v>
      </c>
      <c r="D22" s="415">
        <v>80752727</v>
      </c>
      <c r="E22" s="415">
        <v>0</v>
      </c>
      <c r="F22" s="415">
        <v>80752727</v>
      </c>
      <c r="G22" s="415">
        <v>-4533904</v>
      </c>
      <c r="H22" s="415">
        <v>0</v>
      </c>
      <c r="I22" s="415">
        <v>-4533904</v>
      </c>
      <c r="J22" s="415">
        <v>-381084</v>
      </c>
      <c r="K22" s="415">
        <v>0</v>
      </c>
      <c r="L22" s="415">
        <v>-381084</v>
      </c>
      <c r="M22" s="415">
        <v>1661307</v>
      </c>
      <c r="N22" s="415">
        <v>0</v>
      </c>
      <c r="O22" s="415">
        <v>1661307</v>
      </c>
      <c r="P22" s="415">
        <v>1861066</v>
      </c>
      <c r="Q22" s="415">
        <v>0</v>
      </c>
      <c r="R22" s="415">
        <v>1861066</v>
      </c>
      <c r="S22" s="415">
        <v>-508488</v>
      </c>
      <c r="T22" s="415">
        <v>0</v>
      </c>
      <c r="U22" s="415">
        <v>-508488</v>
      </c>
      <c r="V22" s="415">
        <v>2632801</v>
      </c>
      <c r="W22" s="415">
        <v>0</v>
      </c>
      <c r="X22" s="415">
        <v>2632801</v>
      </c>
      <c r="Y22" s="415">
        <v>-5802781</v>
      </c>
      <c r="Z22" s="415">
        <v>0</v>
      </c>
      <c r="AA22" s="415">
        <v>-5802781</v>
      </c>
      <c r="AB22" s="415">
        <v>-26304</v>
      </c>
      <c r="AC22" s="415">
        <v>0</v>
      </c>
      <c r="AD22" s="415">
        <v>-26304</v>
      </c>
      <c r="AE22" s="415">
        <v>-149412</v>
      </c>
      <c r="AF22" s="415">
        <v>0</v>
      </c>
      <c r="AG22" s="415">
        <v>-149412</v>
      </c>
      <c r="AH22" s="415">
        <v>9498</v>
      </c>
      <c r="AI22" s="415">
        <v>0</v>
      </c>
      <c r="AJ22" s="415">
        <v>9498</v>
      </c>
      <c r="AK22" s="415">
        <v>-2066</v>
      </c>
      <c r="AL22" s="415">
        <v>0</v>
      </c>
      <c r="AM22" s="415">
        <v>-2066</v>
      </c>
      <c r="AN22" s="415">
        <v>-165058</v>
      </c>
      <c r="AO22" s="415">
        <v>0</v>
      </c>
      <c r="AP22" s="415">
        <v>-165058</v>
      </c>
      <c r="AQ22" s="415">
        <v>-5896</v>
      </c>
      <c r="AR22" s="415">
        <v>0</v>
      </c>
      <c r="AS22" s="415">
        <v>-5896</v>
      </c>
      <c r="AT22" s="415">
        <v>1596567</v>
      </c>
      <c r="AU22" s="415">
        <v>0</v>
      </c>
      <c r="AV22" s="415">
        <v>1596567</v>
      </c>
      <c r="AW22" s="415">
        <v>-52606</v>
      </c>
      <c r="AX22" s="415">
        <v>0</v>
      </c>
      <c r="AY22" s="415">
        <v>-52606</v>
      </c>
      <c r="AZ22" s="415">
        <v>-6642898</v>
      </c>
      <c r="BA22" s="415">
        <v>0</v>
      </c>
      <c r="BB22" s="415">
        <v>-6642898</v>
      </c>
      <c r="BC22" s="415">
        <v>-16307</v>
      </c>
      <c r="BD22" s="415">
        <v>0</v>
      </c>
      <c r="BE22" s="415">
        <v>-16307</v>
      </c>
      <c r="BF22" s="415">
        <v>-163983</v>
      </c>
      <c r="BG22" s="415">
        <v>0</v>
      </c>
      <c r="BH22" s="415">
        <v>-163983</v>
      </c>
      <c r="BI22" s="415">
        <v>0</v>
      </c>
      <c r="BJ22" s="415">
        <v>0</v>
      </c>
      <c r="BK22" s="415">
        <v>0</v>
      </c>
      <c r="BL22" s="415">
        <v>-41499</v>
      </c>
      <c r="BM22" s="415">
        <v>0</v>
      </c>
      <c r="BN22" s="415">
        <v>-41499</v>
      </c>
      <c r="BO22" s="415">
        <v>-640</v>
      </c>
      <c r="BP22" s="415">
        <v>0</v>
      </c>
      <c r="BQ22" s="415">
        <v>-640</v>
      </c>
      <c r="BR22" s="415">
        <v>0</v>
      </c>
      <c r="BS22" s="415">
        <v>0</v>
      </c>
      <c r="BT22" s="415">
        <v>0</v>
      </c>
      <c r="BU22" s="415">
        <v>0</v>
      </c>
      <c r="BV22" s="415">
        <v>0</v>
      </c>
      <c r="BW22" s="415">
        <v>0</v>
      </c>
      <c r="BX22" s="415">
        <v>-11273559</v>
      </c>
      <c r="BY22" s="415">
        <v>0</v>
      </c>
      <c r="BZ22" s="415">
        <v>-11273559</v>
      </c>
      <c r="CA22" s="415">
        <v>0</v>
      </c>
      <c r="CB22" s="415">
        <v>0</v>
      </c>
      <c r="CC22" s="415">
        <v>0</v>
      </c>
      <c r="CD22" s="415">
        <v>2915</v>
      </c>
      <c r="CE22" s="415">
        <v>0</v>
      </c>
      <c r="CF22" s="415">
        <v>2915</v>
      </c>
      <c r="CG22" s="415">
        <v>-2061122</v>
      </c>
      <c r="CH22" s="415">
        <v>0</v>
      </c>
      <c r="CI22" s="415">
        <v>-2061122</v>
      </c>
      <c r="CJ22" s="415">
        <v>-27269</v>
      </c>
      <c r="CK22" s="415">
        <v>0</v>
      </c>
      <c r="CL22" s="415">
        <v>-27269</v>
      </c>
      <c r="CM22" s="415">
        <v>-2085476</v>
      </c>
      <c r="CN22" s="415">
        <v>0</v>
      </c>
      <c r="CO22" s="415">
        <v>-2085476</v>
      </c>
      <c r="CP22" s="415">
        <v>-88996</v>
      </c>
      <c r="CQ22" s="415">
        <v>0</v>
      </c>
      <c r="CR22" s="415">
        <v>-88996</v>
      </c>
      <c r="CS22" s="415">
        <v>-5594</v>
      </c>
      <c r="CT22" s="415">
        <v>0</v>
      </c>
      <c r="CU22" s="415">
        <v>-5594</v>
      </c>
      <c r="CV22" s="415">
        <v>0</v>
      </c>
      <c r="CW22" s="415">
        <v>0</v>
      </c>
      <c r="CX22" s="415">
        <v>0</v>
      </c>
      <c r="CY22" s="415">
        <v>-2145</v>
      </c>
      <c r="CZ22" s="415">
        <v>0</v>
      </c>
      <c r="DA22" s="415">
        <v>-2145</v>
      </c>
      <c r="DB22" s="415">
        <v>-1850</v>
      </c>
      <c r="DC22" s="415">
        <v>0</v>
      </c>
      <c r="DD22" s="415">
        <v>-1850</v>
      </c>
      <c r="DE22" s="415">
        <v>0</v>
      </c>
      <c r="DF22" s="415">
        <v>0</v>
      </c>
      <c r="DG22" s="415">
        <v>0</v>
      </c>
      <c r="DH22" s="415">
        <v>0</v>
      </c>
      <c r="DI22" s="415">
        <v>0</v>
      </c>
      <c r="DJ22" s="415">
        <v>0</v>
      </c>
      <c r="DK22" s="415">
        <v>0</v>
      </c>
      <c r="DL22" s="415">
        <v>0</v>
      </c>
      <c r="DM22" s="415">
        <v>0</v>
      </c>
      <c r="DN22" s="415">
        <v>-2087</v>
      </c>
      <c r="DO22" s="415">
        <v>0</v>
      </c>
      <c r="DP22" s="415">
        <v>-2087</v>
      </c>
      <c r="DQ22" s="415">
        <v>0</v>
      </c>
      <c r="DR22" s="415">
        <v>0</v>
      </c>
      <c r="DS22" s="415">
        <v>0</v>
      </c>
      <c r="DT22" s="415">
        <v>0</v>
      </c>
      <c r="DU22" s="415">
        <v>0</v>
      </c>
      <c r="DV22" s="415">
        <v>0</v>
      </c>
      <c r="DW22" s="415">
        <v>0</v>
      </c>
      <c r="DX22" s="415">
        <v>0</v>
      </c>
      <c r="DY22" s="415">
        <v>0</v>
      </c>
      <c r="DZ22" s="415">
        <v>0</v>
      </c>
      <c r="EA22" s="415">
        <v>0</v>
      </c>
      <c r="EB22" s="415">
        <v>-100672</v>
      </c>
      <c r="EC22" s="415">
        <v>0</v>
      </c>
      <c r="ED22" s="415">
        <v>-100672</v>
      </c>
      <c r="EE22" s="415">
        <v>3073</v>
      </c>
      <c r="EF22" s="415">
        <v>0</v>
      </c>
      <c r="EG22" s="415">
        <v>3073</v>
      </c>
      <c r="EH22" s="415">
        <v>0</v>
      </c>
      <c r="EI22" s="415">
        <v>0</v>
      </c>
      <c r="EJ22" s="415">
        <v>0</v>
      </c>
      <c r="EK22" s="415">
        <v>0</v>
      </c>
      <c r="EL22" s="415">
        <v>0</v>
      </c>
      <c r="EM22" s="415">
        <v>0</v>
      </c>
      <c r="EN22" s="415">
        <v>0</v>
      </c>
      <c r="EO22" s="415">
        <v>0</v>
      </c>
      <c r="EP22" s="415">
        <v>0</v>
      </c>
      <c r="EQ22" s="415">
        <v>0</v>
      </c>
      <c r="ER22" s="415">
        <v>0</v>
      </c>
      <c r="ES22" s="415">
        <v>0</v>
      </c>
      <c r="ET22" s="415">
        <v>0</v>
      </c>
      <c r="EU22" s="415">
        <v>0</v>
      </c>
      <c r="EV22" s="415">
        <v>0</v>
      </c>
      <c r="EW22" s="415">
        <v>-35797</v>
      </c>
      <c r="EX22" s="415">
        <v>0</v>
      </c>
      <c r="EY22" s="415">
        <v>-35797</v>
      </c>
      <c r="EZ22" s="415">
        <v>-640</v>
      </c>
      <c r="FA22" s="415">
        <v>0</v>
      </c>
      <c r="FB22" s="415">
        <v>-640</v>
      </c>
      <c r="FC22" s="415">
        <v>0</v>
      </c>
      <c r="FD22" s="415">
        <v>0</v>
      </c>
      <c r="FE22" s="415">
        <v>0</v>
      </c>
      <c r="FF22" s="415">
        <v>0</v>
      </c>
      <c r="FG22" s="415">
        <v>0</v>
      </c>
      <c r="FH22" s="415">
        <v>0</v>
      </c>
      <c r="FI22" s="415">
        <v>-8604</v>
      </c>
      <c r="FJ22" s="415">
        <v>0</v>
      </c>
      <c r="FK22" s="415">
        <v>-8604</v>
      </c>
      <c r="FL22" s="415">
        <v>4671</v>
      </c>
      <c r="FM22" s="415">
        <v>0</v>
      </c>
      <c r="FN22" s="415">
        <v>4671</v>
      </c>
      <c r="FO22" s="415">
        <v>-46041</v>
      </c>
      <c r="FP22" s="415">
        <v>0</v>
      </c>
      <c r="FQ22" s="415">
        <v>-46041</v>
      </c>
      <c r="FR22" s="415">
        <v>2130</v>
      </c>
      <c r="FS22" s="415">
        <v>0</v>
      </c>
      <c r="FT22" s="415">
        <v>2130</v>
      </c>
      <c r="FU22" s="415">
        <v>2000</v>
      </c>
      <c r="FV22" s="415">
        <v>0</v>
      </c>
      <c r="FW22" s="415">
        <v>2000</v>
      </c>
      <c r="FX22" s="415">
        <v>-942551</v>
      </c>
      <c r="FY22" s="415">
        <v>0</v>
      </c>
      <c r="FZ22" s="415">
        <v>-942551</v>
      </c>
      <c r="GA22" s="415">
        <v>-1021759</v>
      </c>
      <c r="GB22" s="415">
        <v>0</v>
      </c>
      <c r="GC22" s="415">
        <v>-1021759</v>
      </c>
      <c r="GD22" s="415">
        <v>-9943</v>
      </c>
      <c r="GE22" s="415">
        <v>0</v>
      </c>
      <c r="GF22" s="415">
        <v>-9943</v>
      </c>
      <c r="GG22" s="415">
        <v>0</v>
      </c>
      <c r="GH22" s="415">
        <v>0</v>
      </c>
      <c r="GI22" s="415">
        <v>0</v>
      </c>
      <c r="GJ22" s="415">
        <v>-9943</v>
      </c>
      <c r="GK22" s="415">
        <v>0</v>
      </c>
      <c r="GL22" s="415">
        <v>-9943</v>
      </c>
      <c r="GM22" s="415">
        <v>76218823</v>
      </c>
      <c r="GN22" s="415">
        <v>0</v>
      </c>
      <c r="GO22" s="415">
        <v>76218823</v>
      </c>
      <c r="GP22" s="415">
        <v>2632801</v>
      </c>
      <c r="GQ22" s="415">
        <v>0</v>
      </c>
      <c r="GR22" s="415">
        <v>2632801</v>
      </c>
      <c r="GS22" s="415">
        <v>-11273559</v>
      </c>
      <c r="GT22" s="415">
        <v>0</v>
      </c>
      <c r="GU22" s="415">
        <v>-11273559</v>
      </c>
      <c r="GV22" s="415">
        <v>-2085476</v>
      </c>
      <c r="GW22" s="415">
        <v>0</v>
      </c>
      <c r="GX22" s="415">
        <v>-2085476</v>
      </c>
      <c r="GY22" s="415">
        <v>-100672</v>
      </c>
      <c r="GZ22" s="415">
        <v>0</v>
      </c>
      <c r="HA22" s="415">
        <v>-100672</v>
      </c>
      <c r="HB22" s="415">
        <v>-1021759</v>
      </c>
      <c r="HC22" s="415">
        <v>0</v>
      </c>
      <c r="HD22" s="415">
        <v>-1021759</v>
      </c>
      <c r="HE22" s="415">
        <v>-9943</v>
      </c>
      <c r="HF22" s="415">
        <v>0</v>
      </c>
      <c r="HG22" s="415">
        <v>-9943</v>
      </c>
      <c r="HH22" s="415">
        <v>-11858608</v>
      </c>
      <c r="HI22" s="415">
        <v>0</v>
      </c>
      <c r="HJ22" s="415">
        <v>-11858608</v>
      </c>
      <c r="HK22" s="415">
        <v>64360215</v>
      </c>
      <c r="HL22" s="415">
        <v>0</v>
      </c>
      <c r="HM22" s="415">
        <v>64360215</v>
      </c>
      <c r="HN22" s="84" t="s">
        <v>1054</v>
      </c>
    </row>
    <row r="23" spans="1:222" x14ac:dyDescent="0.25">
      <c r="A23" t="s">
        <v>1026</v>
      </c>
      <c r="B23" s="82" t="s">
        <v>405</v>
      </c>
      <c r="C23" s="85" t="s">
        <v>404</v>
      </c>
      <c r="D23" s="415">
        <v>94292988</v>
      </c>
      <c r="E23" s="415">
        <v>0</v>
      </c>
      <c r="F23" s="415">
        <v>94292988</v>
      </c>
      <c r="G23" s="415">
        <v>-2525324</v>
      </c>
      <c r="H23" s="415">
        <v>0</v>
      </c>
      <c r="I23" s="415">
        <v>-2525324</v>
      </c>
      <c r="J23" s="415">
        <v>-714205</v>
      </c>
      <c r="K23" s="415">
        <v>0</v>
      </c>
      <c r="L23" s="415">
        <v>-714205</v>
      </c>
      <c r="M23" s="415">
        <v>250315</v>
      </c>
      <c r="N23" s="415">
        <v>0</v>
      </c>
      <c r="O23" s="415">
        <v>250315</v>
      </c>
      <c r="P23" s="415">
        <v>912471</v>
      </c>
      <c r="Q23" s="415">
        <v>0</v>
      </c>
      <c r="R23" s="415">
        <v>912471</v>
      </c>
      <c r="S23" s="415">
        <v>-16448</v>
      </c>
      <c r="T23" s="415">
        <v>0</v>
      </c>
      <c r="U23" s="415">
        <v>-16448</v>
      </c>
      <c r="V23" s="415">
        <v>432133</v>
      </c>
      <c r="W23" s="415">
        <v>0</v>
      </c>
      <c r="X23" s="415">
        <v>432133</v>
      </c>
      <c r="Y23" s="415">
        <v>-6670698</v>
      </c>
      <c r="Z23" s="415">
        <v>0</v>
      </c>
      <c r="AA23" s="415">
        <v>-6670698</v>
      </c>
      <c r="AB23" s="415">
        <v>-2895</v>
      </c>
      <c r="AC23" s="415">
        <v>0</v>
      </c>
      <c r="AD23" s="415">
        <v>-2895</v>
      </c>
      <c r="AE23" s="415">
        <v>-37783</v>
      </c>
      <c r="AF23" s="415">
        <v>0</v>
      </c>
      <c r="AG23" s="415">
        <v>-37783</v>
      </c>
      <c r="AH23" s="415">
        <v>-2125</v>
      </c>
      <c r="AI23" s="415">
        <v>0</v>
      </c>
      <c r="AJ23" s="415">
        <v>-2125</v>
      </c>
      <c r="AK23" s="415">
        <v>0</v>
      </c>
      <c r="AL23" s="415">
        <v>0</v>
      </c>
      <c r="AM23" s="415">
        <v>0</v>
      </c>
      <c r="AN23" s="415">
        <v>-35658</v>
      </c>
      <c r="AO23" s="415">
        <v>0</v>
      </c>
      <c r="AP23" s="415">
        <v>-35658</v>
      </c>
      <c r="AQ23" s="415">
        <v>0</v>
      </c>
      <c r="AR23" s="415">
        <v>0</v>
      </c>
      <c r="AS23" s="415">
        <v>0</v>
      </c>
      <c r="AT23" s="415">
        <v>1870180</v>
      </c>
      <c r="AU23" s="415">
        <v>0</v>
      </c>
      <c r="AV23" s="415">
        <v>1870180</v>
      </c>
      <c r="AW23" s="415">
        <v>-53694</v>
      </c>
      <c r="AX23" s="415">
        <v>0</v>
      </c>
      <c r="AY23" s="415">
        <v>-53694</v>
      </c>
      <c r="AZ23" s="415">
        <v>-8485236</v>
      </c>
      <c r="BA23" s="415">
        <v>0</v>
      </c>
      <c r="BB23" s="415">
        <v>-8485236</v>
      </c>
      <c r="BC23" s="415">
        <v>-164099</v>
      </c>
      <c r="BD23" s="415">
        <v>0</v>
      </c>
      <c r="BE23" s="415">
        <v>-164099</v>
      </c>
      <c r="BF23" s="415">
        <v>-106156</v>
      </c>
      <c r="BG23" s="415">
        <v>0</v>
      </c>
      <c r="BH23" s="415">
        <v>-106156</v>
      </c>
      <c r="BI23" s="415">
        <v>0</v>
      </c>
      <c r="BJ23" s="415">
        <v>0</v>
      </c>
      <c r="BK23" s="415">
        <v>0</v>
      </c>
      <c r="BL23" s="415">
        <v>0</v>
      </c>
      <c r="BM23" s="415">
        <v>0</v>
      </c>
      <c r="BN23" s="415">
        <v>0</v>
      </c>
      <c r="BO23" s="415">
        <v>0</v>
      </c>
      <c r="BP23" s="415">
        <v>0</v>
      </c>
      <c r="BQ23" s="415">
        <v>0</v>
      </c>
      <c r="BR23" s="415">
        <v>0</v>
      </c>
      <c r="BS23" s="415">
        <v>0</v>
      </c>
      <c r="BT23" s="415">
        <v>0</v>
      </c>
      <c r="BU23" s="415">
        <v>0</v>
      </c>
      <c r="BV23" s="415">
        <v>0</v>
      </c>
      <c r="BW23" s="415">
        <v>0</v>
      </c>
      <c r="BX23" s="415">
        <v>-13647486</v>
      </c>
      <c r="BY23" s="415">
        <v>0</v>
      </c>
      <c r="BZ23" s="415">
        <v>-13647486</v>
      </c>
      <c r="CA23" s="415">
        <v>-6784</v>
      </c>
      <c r="CB23" s="415">
        <v>0</v>
      </c>
      <c r="CC23" s="415">
        <v>-6784</v>
      </c>
      <c r="CD23" s="415">
        <v>103488</v>
      </c>
      <c r="CE23" s="415">
        <v>0</v>
      </c>
      <c r="CF23" s="415">
        <v>103488</v>
      </c>
      <c r="CG23" s="415">
        <v>-1567210</v>
      </c>
      <c r="CH23" s="415">
        <v>0</v>
      </c>
      <c r="CI23" s="415">
        <v>-1567210</v>
      </c>
      <c r="CJ23" s="415">
        <v>80179</v>
      </c>
      <c r="CK23" s="415">
        <v>0</v>
      </c>
      <c r="CL23" s="415">
        <v>80179</v>
      </c>
      <c r="CM23" s="415">
        <v>-1390327</v>
      </c>
      <c r="CN23" s="415">
        <v>0</v>
      </c>
      <c r="CO23" s="415">
        <v>-1390327</v>
      </c>
      <c r="CP23" s="415">
        <v>0</v>
      </c>
      <c r="CQ23" s="415">
        <v>0</v>
      </c>
      <c r="CR23" s="415">
        <v>0</v>
      </c>
      <c r="CS23" s="415">
        <v>0</v>
      </c>
      <c r="CT23" s="415">
        <v>0</v>
      </c>
      <c r="CU23" s="415">
        <v>0</v>
      </c>
      <c r="CV23" s="415">
        <v>0</v>
      </c>
      <c r="CW23" s="415">
        <v>0</v>
      </c>
      <c r="CX23" s="415">
        <v>0</v>
      </c>
      <c r="CY23" s="415">
        <v>0</v>
      </c>
      <c r="CZ23" s="415">
        <v>0</v>
      </c>
      <c r="DA23" s="415">
        <v>0</v>
      </c>
      <c r="DB23" s="415">
        <v>0</v>
      </c>
      <c r="DC23" s="415">
        <v>0</v>
      </c>
      <c r="DD23" s="415">
        <v>0</v>
      </c>
      <c r="DE23" s="415">
        <v>0</v>
      </c>
      <c r="DF23" s="415">
        <v>0</v>
      </c>
      <c r="DG23" s="415">
        <v>0</v>
      </c>
      <c r="DH23" s="415">
        <v>0</v>
      </c>
      <c r="DI23" s="415">
        <v>0</v>
      </c>
      <c r="DJ23" s="415">
        <v>0</v>
      </c>
      <c r="DK23" s="415">
        <v>0</v>
      </c>
      <c r="DL23" s="415">
        <v>0</v>
      </c>
      <c r="DM23" s="415">
        <v>0</v>
      </c>
      <c r="DN23" s="415">
        <v>0</v>
      </c>
      <c r="DO23" s="415">
        <v>0</v>
      </c>
      <c r="DP23" s="415">
        <v>0</v>
      </c>
      <c r="DQ23" s="415">
        <v>0</v>
      </c>
      <c r="DR23" s="415">
        <v>0</v>
      </c>
      <c r="DS23" s="415">
        <v>0</v>
      </c>
      <c r="DT23" s="415">
        <v>0</v>
      </c>
      <c r="DU23" s="415">
        <v>0</v>
      </c>
      <c r="DV23" s="415">
        <v>0</v>
      </c>
      <c r="DW23" s="415">
        <v>0</v>
      </c>
      <c r="DX23" s="415">
        <v>0</v>
      </c>
      <c r="DY23" s="415">
        <v>0</v>
      </c>
      <c r="DZ23" s="415">
        <v>0</v>
      </c>
      <c r="EA23" s="415">
        <v>0</v>
      </c>
      <c r="EB23" s="415">
        <v>0</v>
      </c>
      <c r="EC23" s="415">
        <v>0</v>
      </c>
      <c r="ED23" s="415">
        <v>0</v>
      </c>
      <c r="EE23" s="415">
        <v>0</v>
      </c>
      <c r="EF23" s="415">
        <v>0</v>
      </c>
      <c r="EG23" s="415">
        <v>0</v>
      </c>
      <c r="EH23" s="415">
        <v>0</v>
      </c>
      <c r="EI23" s="415">
        <v>0</v>
      </c>
      <c r="EJ23" s="415">
        <v>0</v>
      </c>
      <c r="EK23" s="415">
        <v>1127</v>
      </c>
      <c r="EL23" s="415">
        <v>0</v>
      </c>
      <c r="EM23" s="415">
        <v>1127</v>
      </c>
      <c r="EN23" s="415">
        <v>0</v>
      </c>
      <c r="EO23" s="415">
        <v>0</v>
      </c>
      <c r="EP23" s="415">
        <v>0</v>
      </c>
      <c r="EQ23" s="415">
        <v>0</v>
      </c>
      <c r="ER23" s="415">
        <v>0</v>
      </c>
      <c r="ES23" s="415">
        <v>0</v>
      </c>
      <c r="ET23" s="415">
        <v>0</v>
      </c>
      <c r="EU23" s="415">
        <v>0</v>
      </c>
      <c r="EV23" s="415">
        <v>0</v>
      </c>
      <c r="EW23" s="415">
        <v>0</v>
      </c>
      <c r="EX23" s="415">
        <v>0</v>
      </c>
      <c r="EY23" s="415">
        <v>0</v>
      </c>
      <c r="EZ23" s="415">
        <v>0</v>
      </c>
      <c r="FA23" s="415">
        <v>0</v>
      </c>
      <c r="FB23" s="415">
        <v>0</v>
      </c>
      <c r="FC23" s="415">
        <v>0</v>
      </c>
      <c r="FD23" s="415">
        <v>0</v>
      </c>
      <c r="FE23" s="415">
        <v>0</v>
      </c>
      <c r="FF23" s="415">
        <v>0</v>
      </c>
      <c r="FG23" s="415">
        <v>0</v>
      </c>
      <c r="FH23" s="415">
        <v>0</v>
      </c>
      <c r="FI23" s="415">
        <v>-30186</v>
      </c>
      <c r="FJ23" s="415">
        <v>0</v>
      </c>
      <c r="FK23" s="415">
        <v>-30186</v>
      </c>
      <c r="FL23" s="415">
        <v>2231</v>
      </c>
      <c r="FM23" s="415">
        <v>0</v>
      </c>
      <c r="FN23" s="415">
        <v>2231</v>
      </c>
      <c r="FO23" s="415">
        <v>-107052</v>
      </c>
      <c r="FP23" s="415">
        <v>0</v>
      </c>
      <c r="FQ23" s="415">
        <v>-107052</v>
      </c>
      <c r="FR23" s="415">
        <v>12433</v>
      </c>
      <c r="FS23" s="415">
        <v>0</v>
      </c>
      <c r="FT23" s="415">
        <v>12433</v>
      </c>
      <c r="FU23" s="415">
        <v>0</v>
      </c>
      <c r="FV23" s="415">
        <v>0</v>
      </c>
      <c r="FW23" s="415">
        <v>0</v>
      </c>
      <c r="FX23" s="415">
        <v>-1205791</v>
      </c>
      <c r="FY23" s="415">
        <v>0</v>
      </c>
      <c r="FZ23" s="415">
        <v>-1205791</v>
      </c>
      <c r="GA23" s="415">
        <v>-1327238</v>
      </c>
      <c r="GB23" s="415">
        <v>0</v>
      </c>
      <c r="GC23" s="415">
        <v>-1327238</v>
      </c>
      <c r="GD23" s="415">
        <v>0</v>
      </c>
      <c r="GE23" s="415">
        <v>0</v>
      </c>
      <c r="GF23" s="415">
        <v>0</v>
      </c>
      <c r="GG23" s="415">
        <v>0</v>
      </c>
      <c r="GH23" s="415">
        <v>0</v>
      </c>
      <c r="GI23" s="415">
        <v>0</v>
      </c>
      <c r="GJ23" s="415">
        <v>0</v>
      </c>
      <c r="GK23" s="415">
        <v>0</v>
      </c>
      <c r="GL23" s="415">
        <v>0</v>
      </c>
      <c r="GM23" s="415">
        <v>91767664</v>
      </c>
      <c r="GN23" s="415">
        <v>0</v>
      </c>
      <c r="GO23" s="415">
        <v>91767664</v>
      </c>
      <c r="GP23" s="415">
        <v>432133</v>
      </c>
      <c r="GQ23" s="415">
        <v>0</v>
      </c>
      <c r="GR23" s="415">
        <v>432133</v>
      </c>
      <c r="GS23" s="415">
        <v>-13647486</v>
      </c>
      <c r="GT23" s="415">
        <v>0</v>
      </c>
      <c r="GU23" s="415">
        <v>-13647486</v>
      </c>
      <c r="GV23" s="415">
        <v>-1390327</v>
      </c>
      <c r="GW23" s="415">
        <v>0</v>
      </c>
      <c r="GX23" s="415">
        <v>-1390327</v>
      </c>
      <c r="GY23" s="415">
        <v>0</v>
      </c>
      <c r="GZ23" s="415">
        <v>0</v>
      </c>
      <c r="HA23" s="415">
        <v>0</v>
      </c>
      <c r="HB23" s="415">
        <v>-1327238</v>
      </c>
      <c r="HC23" s="415">
        <v>0</v>
      </c>
      <c r="HD23" s="415">
        <v>-1327238</v>
      </c>
      <c r="HE23" s="415">
        <v>0</v>
      </c>
      <c r="HF23" s="415">
        <v>0</v>
      </c>
      <c r="HG23" s="415">
        <v>0</v>
      </c>
      <c r="HH23" s="415">
        <v>-15932918</v>
      </c>
      <c r="HI23" s="415">
        <v>0</v>
      </c>
      <c r="HJ23" s="415">
        <v>-15932918</v>
      </c>
      <c r="HK23" s="415">
        <v>75834746</v>
      </c>
      <c r="HL23" s="415">
        <v>0</v>
      </c>
      <c r="HM23" s="415">
        <v>75834746</v>
      </c>
      <c r="HN23" s="84" t="s">
        <v>1044</v>
      </c>
    </row>
    <row r="24" spans="1:222" x14ac:dyDescent="0.25">
      <c r="A24" t="s">
        <v>1026</v>
      </c>
      <c r="B24" s="82" t="s">
        <v>407</v>
      </c>
      <c r="C24" s="85" t="s">
        <v>406</v>
      </c>
      <c r="D24" s="415">
        <v>540497385</v>
      </c>
      <c r="E24" s="415">
        <v>19493223</v>
      </c>
      <c r="F24" s="415">
        <v>559990608</v>
      </c>
      <c r="G24" s="415">
        <v>-2373653</v>
      </c>
      <c r="H24" s="415">
        <v>-189568</v>
      </c>
      <c r="I24" s="415">
        <v>-2563221</v>
      </c>
      <c r="J24" s="415">
        <v>-6695714.29</v>
      </c>
      <c r="K24" s="415">
        <v>-121041.70999999999</v>
      </c>
      <c r="L24" s="415">
        <v>-6816756</v>
      </c>
      <c r="M24" s="415">
        <v>712520.29</v>
      </c>
      <c r="N24" s="415">
        <v>69368.709999999992</v>
      </c>
      <c r="O24" s="415">
        <v>781889</v>
      </c>
      <c r="P24" s="415">
        <v>7226948.6600000001</v>
      </c>
      <c r="Q24" s="415">
        <v>173622.34000000003</v>
      </c>
      <c r="R24" s="415">
        <v>7400571</v>
      </c>
      <c r="S24" s="415">
        <v>-487789.66</v>
      </c>
      <c r="T24" s="415">
        <v>-13848.340000000022</v>
      </c>
      <c r="U24" s="415">
        <v>-501638</v>
      </c>
      <c r="V24" s="415">
        <v>755965</v>
      </c>
      <c r="W24" s="415">
        <v>108101</v>
      </c>
      <c r="X24" s="415">
        <v>864066</v>
      </c>
      <c r="Y24" s="415">
        <v>-40948456</v>
      </c>
      <c r="Z24" s="415">
        <v>-842207</v>
      </c>
      <c r="AA24" s="415">
        <v>-41790663</v>
      </c>
      <c r="AB24" s="415">
        <v>-76182</v>
      </c>
      <c r="AC24" s="415">
        <v>-2145</v>
      </c>
      <c r="AD24" s="415">
        <v>-78327</v>
      </c>
      <c r="AE24" s="415">
        <v>-2339259.69</v>
      </c>
      <c r="AF24" s="415">
        <v>-57018.589999999989</v>
      </c>
      <c r="AG24" s="415">
        <v>-2396278.2799999998</v>
      </c>
      <c r="AH24" s="415">
        <v>-203327.95</v>
      </c>
      <c r="AI24" s="415">
        <v>-6924.0499999999993</v>
      </c>
      <c r="AJ24" s="415">
        <v>-210252</v>
      </c>
      <c r="AK24" s="415">
        <v>-1424</v>
      </c>
      <c r="AL24" s="415">
        <v>0</v>
      </c>
      <c r="AM24" s="415">
        <v>-1424</v>
      </c>
      <c r="AN24" s="415">
        <v>-2126499.46</v>
      </c>
      <c r="AO24" s="415">
        <v>-50094.539999999994</v>
      </c>
      <c r="AP24" s="415">
        <v>-2176594</v>
      </c>
      <c r="AQ24" s="415">
        <v>-5531</v>
      </c>
      <c r="AR24" s="415">
        <v>0</v>
      </c>
      <c r="AS24" s="415">
        <v>-5531</v>
      </c>
      <c r="AT24" s="415">
        <v>10554300</v>
      </c>
      <c r="AU24" s="415">
        <v>430679</v>
      </c>
      <c r="AV24" s="415">
        <v>10984979</v>
      </c>
      <c r="AW24" s="415">
        <v>309093</v>
      </c>
      <c r="AX24" s="415">
        <v>79531</v>
      </c>
      <c r="AY24" s="415">
        <v>388624</v>
      </c>
      <c r="AZ24" s="415">
        <v>-38025373</v>
      </c>
      <c r="BA24" s="415">
        <v>-2407130</v>
      </c>
      <c r="BB24" s="415">
        <v>-40432503</v>
      </c>
      <c r="BC24" s="415">
        <v>-2521660.3499999982</v>
      </c>
      <c r="BD24" s="415">
        <v>21210.739999999998</v>
      </c>
      <c r="BE24" s="415">
        <v>-2500449.609999998</v>
      </c>
      <c r="BF24" s="415">
        <v>-129019</v>
      </c>
      <c r="BG24" s="415">
        <v>0</v>
      </c>
      <c r="BH24" s="415">
        <v>-129019</v>
      </c>
      <c r="BI24" s="415">
        <v>0</v>
      </c>
      <c r="BJ24" s="415">
        <v>0</v>
      </c>
      <c r="BK24" s="415">
        <v>0</v>
      </c>
      <c r="BL24" s="415">
        <v>0</v>
      </c>
      <c r="BM24" s="415">
        <v>0</v>
      </c>
      <c r="BN24" s="415">
        <v>0</v>
      </c>
      <c r="BO24" s="415">
        <v>0</v>
      </c>
      <c r="BP24" s="415">
        <v>0</v>
      </c>
      <c r="BQ24" s="415">
        <v>0</v>
      </c>
      <c r="BR24" s="415">
        <v>0</v>
      </c>
      <c r="BS24" s="415">
        <v>0</v>
      </c>
      <c r="BT24" s="415">
        <v>0</v>
      </c>
      <c r="BU24" s="415">
        <v>0</v>
      </c>
      <c r="BV24" s="415">
        <v>0</v>
      </c>
      <c r="BW24" s="415">
        <v>0</v>
      </c>
      <c r="BX24" s="415">
        <v>-73100375</v>
      </c>
      <c r="BY24" s="415">
        <v>-2774935</v>
      </c>
      <c r="BZ24" s="415">
        <v>-75875310</v>
      </c>
      <c r="CA24" s="415">
        <v>-309301.48</v>
      </c>
      <c r="CB24" s="415">
        <v>0</v>
      </c>
      <c r="CC24" s="415">
        <v>-309301.48</v>
      </c>
      <c r="CD24" s="415">
        <v>-214802.52000000002</v>
      </c>
      <c r="CE24" s="415">
        <v>0</v>
      </c>
      <c r="CF24" s="415">
        <v>-214802.52000000002</v>
      </c>
      <c r="CG24" s="415">
        <v>-22797698</v>
      </c>
      <c r="CH24" s="415">
        <v>-894210</v>
      </c>
      <c r="CI24" s="415">
        <v>-23691908</v>
      </c>
      <c r="CJ24" s="415">
        <v>-1637961.42</v>
      </c>
      <c r="CK24" s="415">
        <v>-165982.58000000002</v>
      </c>
      <c r="CL24" s="415">
        <v>-1803944</v>
      </c>
      <c r="CM24" s="415">
        <v>-24959763</v>
      </c>
      <c r="CN24" s="415">
        <v>-1060193</v>
      </c>
      <c r="CO24" s="415">
        <v>-26019956</v>
      </c>
      <c r="CP24" s="415">
        <v>-269003</v>
      </c>
      <c r="CQ24" s="415">
        <v>0</v>
      </c>
      <c r="CR24" s="415">
        <v>-269003</v>
      </c>
      <c r="CS24" s="415">
        <v>-62094</v>
      </c>
      <c r="CT24" s="415">
        <v>0</v>
      </c>
      <c r="CU24" s="415">
        <v>-62094</v>
      </c>
      <c r="CV24" s="415">
        <v>-349412</v>
      </c>
      <c r="CW24" s="415">
        <v>-8421</v>
      </c>
      <c r="CX24" s="415">
        <v>-357833</v>
      </c>
      <c r="CY24" s="415">
        <v>-39541</v>
      </c>
      <c r="CZ24" s="415">
        <v>0</v>
      </c>
      <c r="DA24" s="415">
        <v>-39541</v>
      </c>
      <c r="DB24" s="415">
        <v>0</v>
      </c>
      <c r="DC24" s="415">
        <v>0</v>
      </c>
      <c r="DD24" s="415">
        <v>0</v>
      </c>
      <c r="DE24" s="415">
        <v>0</v>
      </c>
      <c r="DF24" s="415">
        <v>0</v>
      </c>
      <c r="DG24" s="415">
        <v>0</v>
      </c>
      <c r="DH24" s="415">
        <v>0</v>
      </c>
      <c r="DI24" s="415">
        <v>0</v>
      </c>
      <c r="DJ24" s="415">
        <v>0</v>
      </c>
      <c r="DK24" s="415">
        <v>0</v>
      </c>
      <c r="DL24" s="415">
        <v>0</v>
      </c>
      <c r="DM24" s="415">
        <v>0</v>
      </c>
      <c r="DN24" s="415">
        <v>0</v>
      </c>
      <c r="DO24" s="415">
        <v>0</v>
      </c>
      <c r="DP24" s="415">
        <v>0</v>
      </c>
      <c r="DQ24" s="415">
        <v>0</v>
      </c>
      <c r="DR24" s="415">
        <v>0</v>
      </c>
      <c r="DS24" s="415">
        <v>0</v>
      </c>
      <c r="DT24" s="415">
        <v>0</v>
      </c>
      <c r="DU24" s="415">
        <v>-783091</v>
      </c>
      <c r="DV24" s="415">
        <v>-783091</v>
      </c>
      <c r="DW24" s="415">
        <v>0</v>
      </c>
      <c r="DX24" s="415">
        <v>-207293</v>
      </c>
      <c r="DY24" s="415">
        <v>-207293</v>
      </c>
      <c r="DZ24" s="415">
        <v>-990384</v>
      </c>
      <c r="EA24" s="415">
        <v>0</v>
      </c>
      <c r="EB24" s="415">
        <v>-720050</v>
      </c>
      <c r="EC24" s="415">
        <v>-998805</v>
      </c>
      <c r="ED24" s="415">
        <v>-1718855</v>
      </c>
      <c r="EE24" s="415">
        <v>98523</v>
      </c>
      <c r="EF24" s="415">
        <v>0</v>
      </c>
      <c r="EG24" s="415">
        <v>98523</v>
      </c>
      <c r="EH24" s="415">
        <v>0</v>
      </c>
      <c r="EI24" s="415">
        <v>0</v>
      </c>
      <c r="EJ24" s="415">
        <v>0</v>
      </c>
      <c r="EK24" s="415">
        <v>0</v>
      </c>
      <c r="EL24" s="415">
        <v>0</v>
      </c>
      <c r="EM24" s="415">
        <v>0</v>
      </c>
      <c r="EN24" s="415">
        <v>0</v>
      </c>
      <c r="EO24" s="415">
        <v>0</v>
      </c>
      <c r="EP24" s="415">
        <v>0</v>
      </c>
      <c r="EQ24" s="415">
        <v>0</v>
      </c>
      <c r="ER24" s="415">
        <v>0</v>
      </c>
      <c r="ES24" s="415">
        <v>0</v>
      </c>
      <c r="ET24" s="415">
        <v>0</v>
      </c>
      <c r="EU24" s="415">
        <v>0</v>
      </c>
      <c r="EV24" s="415">
        <v>0</v>
      </c>
      <c r="EW24" s="415">
        <v>0</v>
      </c>
      <c r="EX24" s="415">
        <v>0</v>
      </c>
      <c r="EY24" s="415">
        <v>0</v>
      </c>
      <c r="EZ24" s="415">
        <v>0</v>
      </c>
      <c r="FA24" s="415">
        <v>0</v>
      </c>
      <c r="FB24" s="415">
        <v>0</v>
      </c>
      <c r="FC24" s="415">
        <v>-1500</v>
      </c>
      <c r="FD24" s="415">
        <v>0</v>
      </c>
      <c r="FE24" s="415">
        <v>-1500</v>
      </c>
      <c r="FF24" s="415">
        <v>-2112.33</v>
      </c>
      <c r="FG24" s="415">
        <v>0</v>
      </c>
      <c r="FH24" s="415">
        <v>-2112.33</v>
      </c>
      <c r="FI24" s="415">
        <v>-405478</v>
      </c>
      <c r="FJ24" s="415">
        <v>-2127</v>
      </c>
      <c r="FK24" s="415">
        <v>-407605</v>
      </c>
      <c r="FL24" s="415">
        <v>46127</v>
      </c>
      <c r="FM24" s="415">
        <v>0</v>
      </c>
      <c r="FN24" s="415">
        <v>46127</v>
      </c>
      <c r="FO24" s="415">
        <v>-474582</v>
      </c>
      <c r="FP24" s="415">
        <v>0</v>
      </c>
      <c r="FQ24" s="415">
        <v>-474582</v>
      </c>
      <c r="FR24" s="415">
        <v>60928.67000000002</v>
      </c>
      <c r="FS24" s="415">
        <v>165.04</v>
      </c>
      <c r="FT24" s="415">
        <v>61093.710000000021</v>
      </c>
      <c r="FU24" s="415">
        <v>2448</v>
      </c>
      <c r="FV24" s="415">
        <v>0</v>
      </c>
      <c r="FW24" s="415">
        <v>2448</v>
      </c>
      <c r="FX24" s="415">
        <v>-6946186</v>
      </c>
      <c r="FY24" s="415">
        <v>-168847</v>
      </c>
      <c r="FZ24" s="415">
        <v>-7115033</v>
      </c>
      <c r="GA24" s="415">
        <v>-7621832</v>
      </c>
      <c r="GB24" s="415">
        <v>-170809</v>
      </c>
      <c r="GC24" s="415">
        <v>-7792641</v>
      </c>
      <c r="GD24" s="415">
        <v>0</v>
      </c>
      <c r="GE24" s="415">
        <v>0</v>
      </c>
      <c r="GF24" s="415">
        <v>0</v>
      </c>
      <c r="GG24" s="415">
        <v>0</v>
      </c>
      <c r="GH24" s="415">
        <v>0</v>
      </c>
      <c r="GI24" s="415">
        <v>0</v>
      </c>
      <c r="GJ24" s="415">
        <v>0</v>
      </c>
      <c r="GK24" s="415">
        <v>0</v>
      </c>
      <c r="GL24" s="415">
        <v>0</v>
      </c>
      <c r="GM24" s="415">
        <v>538123732</v>
      </c>
      <c r="GN24" s="415">
        <v>19303655</v>
      </c>
      <c r="GO24" s="415">
        <v>557427387</v>
      </c>
      <c r="GP24" s="415">
        <v>755965</v>
      </c>
      <c r="GQ24" s="415">
        <v>108101</v>
      </c>
      <c r="GR24" s="415">
        <v>864066</v>
      </c>
      <c r="GS24" s="415">
        <v>-73100375</v>
      </c>
      <c r="GT24" s="415">
        <v>-2774935</v>
      </c>
      <c r="GU24" s="415">
        <v>-75875310</v>
      </c>
      <c r="GV24" s="415">
        <v>-24959763</v>
      </c>
      <c r="GW24" s="415">
        <v>-1060193</v>
      </c>
      <c r="GX24" s="415">
        <v>-26019956</v>
      </c>
      <c r="GY24" s="415">
        <v>-720050</v>
      </c>
      <c r="GZ24" s="415">
        <v>-998805</v>
      </c>
      <c r="HA24" s="415">
        <v>-1718855</v>
      </c>
      <c r="HB24" s="415">
        <v>-7621832</v>
      </c>
      <c r="HC24" s="415">
        <v>-170809</v>
      </c>
      <c r="HD24" s="415">
        <v>-7792641</v>
      </c>
      <c r="HE24" s="415">
        <v>0</v>
      </c>
      <c r="HF24" s="415">
        <v>0</v>
      </c>
      <c r="HG24" s="415">
        <v>0</v>
      </c>
      <c r="HH24" s="415">
        <v>-105646055</v>
      </c>
      <c r="HI24" s="415">
        <v>-4896641</v>
      </c>
      <c r="HJ24" s="415">
        <v>-110542696</v>
      </c>
      <c r="HK24" s="415">
        <v>432477677</v>
      </c>
      <c r="HL24" s="415">
        <v>14407014</v>
      </c>
      <c r="HM24" s="415">
        <v>446884691</v>
      </c>
      <c r="HN24" s="84" t="s">
        <v>1047</v>
      </c>
    </row>
    <row r="25" spans="1:222" x14ac:dyDescent="0.25">
      <c r="A25" t="s">
        <v>1026</v>
      </c>
      <c r="B25" s="82" t="s">
        <v>409</v>
      </c>
      <c r="C25" s="85" t="s">
        <v>408</v>
      </c>
      <c r="D25" s="415">
        <v>52108854</v>
      </c>
      <c r="E25" s="415">
        <v>0</v>
      </c>
      <c r="F25" s="415">
        <v>52108854</v>
      </c>
      <c r="G25" s="415">
        <v>-1182503</v>
      </c>
      <c r="H25" s="415">
        <v>0</v>
      </c>
      <c r="I25" s="415">
        <v>-1182503</v>
      </c>
      <c r="J25" s="415">
        <v>-425140</v>
      </c>
      <c r="K25" s="415">
        <v>0</v>
      </c>
      <c r="L25" s="415">
        <v>-425140</v>
      </c>
      <c r="M25" s="415">
        <v>55145</v>
      </c>
      <c r="N25" s="415">
        <v>0</v>
      </c>
      <c r="O25" s="415">
        <v>55145</v>
      </c>
      <c r="P25" s="415">
        <v>294355</v>
      </c>
      <c r="Q25" s="415">
        <v>0</v>
      </c>
      <c r="R25" s="415">
        <v>294355</v>
      </c>
      <c r="S25" s="415">
        <v>80900</v>
      </c>
      <c r="T25" s="415">
        <v>0</v>
      </c>
      <c r="U25" s="415">
        <v>80900</v>
      </c>
      <c r="V25" s="415">
        <v>5260</v>
      </c>
      <c r="W25" s="415">
        <v>0</v>
      </c>
      <c r="X25" s="415">
        <v>5260</v>
      </c>
      <c r="Y25" s="415">
        <v>-2303151</v>
      </c>
      <c r="Z25" s="415">
        <v>0</v>
      </c>
      <c r="AA25" s="415">
        <v>-2303151</v>
      </c>
      <c r="AB25" s="415">
        <v>-18747</v>
      </c>
      <c r="AC25" s="415">
        <v>0</v>
      </c>
      <c r="AD25" s="415">
        <v>-18747</v>
      </c>
      <c r="AE25" s="415">
        <v>-40021.57</v>
      </c>
      <c r="AF25" s="415">
        <v>0</v>
      </c>
      <c r="AG25" s="415">
        <v>-40021.57</v>
      </c>
      <c r="AH25" s="415">
        <v>3361</v>
      </c>
      <c r="AI25" s="415">
        <v>0</v>
      </c>
      <c r="AJ25" s="415">
        <v>3361</v>
      </c>
      <c r="AK25" s="415">
        <v>0</v>
      </c>
      <c r="AL25" s="415">
        <v>0</v>
      </c>
      <c r="AM25" s="415">
        <v>0</v>
      </c>
      <c r="AN25" s="415">
        <v>-43382.47</v>
      </c>
      <c r="AO25" s="415">
        <v>0</v>
      </c>
      <c r="AP25" s="415">
        <v>-43382.47</v>
      </c>
      <c r="AQ25" s="415">
        <v>-7239.73</v>
      </c>
      <c r="AR25" s="415">
        <v>0</v>
      </c>
      <c r="AS25" s="415">
        <v>-7239.73</v>
      </c>
      <c r="AT25" s="415">
        <v>1134752</v>
      </c>
      <c r="AU25" s="415">
        <v>0</v>
      </c>
      <c r="AV25" s="415">
        <v>1134752</v>
      </c>
      <c r="AW25" s="415">
        <v>-6428</v>
      </c>
      <c r="AX25" s="415">
        <v>0</v>
      </c>
      <c r="AY25" s="415">
        <v>-6428</v>
      </c>
      <c r="AZ25" s="415">
        <v>-1248051</v>
      </c>
      <c r="BA25" s="415">
        <v>0</v>
      </c>
      <c r="BB25" s="415">
        <v>-1248051</v>
      </c>
      <c r="BC25" s="415">
        <v>-410</v>
      </c>
      <c r="BD25" s="415">
        <v>0</v>
      </c>
      <c r="BE25" s="415">
        <v>-410</v>
      </c>
      <c r="BF25" s="415">
        <v>-48221</v>
      </c>
      <c r="BG25" s="415">
        <v>0</v>
      </c>
      <c r="BH25" s="415">
        <v>-48221</v>
      </c>
      <c r="BI25" s="415">
        <v>0</v>
      </c>
      <c r="BJ25" s="415">
        <v>0</v>
      </c>
      <c r="BK25" s="415">
        <v>0</v>
      </c>
      <c r="BL25" s="415">
        <v>0</v>
      </c>
      <c r="BM25" s="415">
        <v>0</v>
      </c>
      <c r="BN25" s="415">
        <v>0</v>
      </c>
      <c r="BO25" s="415">
        <v>0</v>
      </c>
      <c r="BP25" s="415">
        <v>0</v>
      </c>
      <c r="BQ25" s="415">
        <v>0</v>
      </c>
      <c r="BR25" s="415">
        <v>0</v>
      </c>
      <c r="BS25" s="415">
        <v>0</v>
      </c>
      <c r="BT25" s="415">
        <v>0</v>
      </c>
      <c r="BU25" s="415">
        <v>0</v>
      </c>
      <c r="BV25" s="415">
        <v>0</v>
      </c>
      <c r="BW25" s="415">
        <v>0</v>
      </c>
      <c r="BX25" s="415">
        <v>-2511531</v>
      </c>
      <c r="BY25" s="415">
        <v>0</v>
      </c>
      <c r="BZ25" s="415">
        <v>-2511531</v>
      </c>
      <c r="CA25" s="415">
        <v>-144245</v>
      </c>
      <c r="CB25" s="415">
        <v>0</v>
      </c>
      <c r="CC25" s="415">
        <v>-144245</v>
      </c>
      <c r="CD25" s="415">
        <v>3066</v>
      </c>
      <c r="CE25" s="415">
        <v>0</v>
      </c>
      <c r="CF25" s="415">
        <v>3066</v>
      </c>
      <c r="CG25" s="415">
        <v>-517921</v>
      </c>
      <c r="CH25" s="415">
        <v>0</v>
      </c>
      <c r="CI25" s="415">
        <v>-517921</v>
      </c>
      <c r="CJ25" s="415">
        <v>109802</v>
      </c>
      <c r="CK25" s="415">
        <v>0</v>
      </c>
      <c r="CL25" s="415">
        <v>109802</v>
      </c>
      <c r="CM25" s="415">
        <v>-549298</v>
      </c>
      <c r="CN25" s="415">
        <v>0</v>
      </c>
      <c r="CO25" s="415">
        <v>-549298</v>
      </c>
      <c r="CP25" s="415">
        <v>-67531</v>
      </c>
      <c r="CQ25" s="415">
        <v>0</v>
      </c>
      <c r="CR25" s="415">
        <v>-67531</v>
      </c>
      <c r="CS25" s="415">
        <v>-166</v>
      </c>
      <c r="CT25" s="415">
        <v>0</v>
      </c>
      <c r="CU25" s="415">
        <v>-166</v>
      </c>
      <c r="CV25" s="415">
        <v>-2670</v>
      </c>
      <c r="CW25" s="415">
        <v>0</v>
      </c>
      <c r="CX25" s="415">
        <v>-2670</v>
      </c>
      <c r="CY25" s="415">
        <v>793</v>
      </c>
      <c r="CZ25" s="415">
        <v>0</v>
      </c>
      <c r="DA25" s="415">
        <v>793</v>
      </c>
      <c r="DB25" s="415">
        <v>-5112</v>
      </c>
      <c r="DC25" s="415">
        <v>0</v>
      </c>
      <c r="DD25" s="415">
        <v>-5112</v>
      </c>
      <c r="DE25" s="415">
        <v>0</v>
      </c>
      <c r="DF25" s="415">
        <v>0</v>
      </c>
      <c r="DG25" s="415">
        <v>0</v>
      </c>
      <c r="DH25" s="415">
        <v>0</v>
      </c>
      <c r="DI25" s="415">
        <v>0</v>
      </c>
      <c r="DJ25" s="415">
        <v>0</v>
      </c>
      <c r="DK25" s="415">
        <v>0</v>
      </c>
      <c r="DL25" s="415">
        <v>0</v>
      </c>
      <c r="DM25" s="415">
        <v>0</v>
      </c>
      <c r="DN25" s="415">
        <v>0</v>
      </c>
      <c r="DO25" s="415">
        <v>0</v>
      </c>
      <c r="DP25" s="415">
        <v>0</v>
      </c>
      <c r="DQ25" s="415">
        <v>0</v>
      </c>
      <c r="DR25" s="415">
        <v>0</v>
      </c>
      <c r="DS25" s="415">
        <v>0</v>
      </c>
      <c r="DT25" s="415">
        <v>0</v>
      </c>
      <c r="DU25" s="415">
        <v>0</v>
      </c>
      <c r="DV25" s="415">
        <v>0</v>
      </c>
      <c r="DW25" s="415">
        <v>0</v>
      </c>
      <c r="DX25" s="415">
        <v>0</v>
      </c>
      <c r="DY25" s="415">
        <v>0</v>
      </c>
      <c r="DZ25" s="415">
        <v>0</v>
      </c>
      <c r="EA25" s="415">
        <v>0</v>
      </c>
      <c r="EB25" s="415">
        <v>-74686</v>
      </c>
      <c r="EC25" s="415">
        <v>0</v>
      </c>
      <c r="ED25" s="415">
        <v>-74686</v>
      </c>
      <c r="EE25" s="415">
        <v>0</v>
      </c>
      <c r="EF25" s="415">
        <v>0</v>
      </c>
      <c r="EG25" s="415">
        <v>0</v>
      </c>
      <c r="EH25" s="415">
        <v>0</v>
      </c>
      <c r="EI25" s="415">
        <v>0</v>
      </c>
      <c r="EJ25" s="415">
        <v>0</v>
      </c>
      <c r="EK25" s="415">
        <v>0</v>
      </c>
      <c r="EL25" s="415">
        <v>0</v>
      </c>
      <c r="EM25" s="415">
        <v>0</v>
      </c>
      <c r="EN25" s="415">
        <v>0</v>
      </c>
      <c r="EO25" s="415">
        <v>0</v>
      </c>
      <c r="EP25" s="415">
        <v>0</v>
      </c>
      <c r="EQ25" s="415">
        <v>0</v>
      </c>
      <c r="ER25" s="415">
        <v>0</v>
      </c>
      <c r="ES25" s="415">
        <v>0</v>
      </c>
      <c r="ET25" s="415">
        <v>0</v>
      </c>
      <c r="EU25" s="415">
        <v>0</v>
      </c>
      <c r="EV25" s="415">
        <v>0</v>
      </c>
      <c r="EW25" s="415">
        <v>0</v>
      </c>
      <c r="EX25" s="415">
        <v>0</v>
      </c>
      <c r="EY25" s="415">
        <v>0</v>
      </c>
      <c r="EZ25" s="415">
        <v>0</v>
      </c>
      <c r="FA25" s="415">
        <v>0</v>
      </c>
      <c r="FB25" s="415">
        <v>0</v>
      </c>
      <c r="FC25" s="415">
        <v>0</v>
      </c>
      <c r="FD25" s="415">
        <v>0</v>
      </c>
      <c r="FE25" s="415">
        <v>0</v>
      </c>
      <c r="FF25" s="415">
        <v>0</v>
      </c>
      <c r="FG25" s="415">
        <v>0</v>
      </c>
      <c r="FH25" s="415">
        <v>0</v>
      </c>
      <c r="FI25" s="415">
        <v>-13806</v>
      </c>
      <c r="FJ25" s="415">
        <v>0</v>
      </c>
      <c r="FK25" s="415">
        <v>-13806</v>
      </c>
      <c r="FL25" s="415">
        <v>3007</v>
      </c>
      <c r="FM25" s="415">
        <v>0</v>
      </c>
      <c r="FN25" s="415">
        <v>3007</v>
      </c>
      <c r="FO25" s="415">
        <v>-33366</v>
      </c>
      <c r="FP25" s="415">
        <v>0</v>
      </c>
      <c r="FQ25" s="415">
        <v>-33366</v>
      </c>
      <c r="FR25" s="415">
        <v>22487.5</v>
      </c>
      <c r="FS25" s="415">
        <v>0</v>
      </c>
      <c r="FT25" s="415">
        <v>22487.5</v>
      </c>
      <c r="FU25" s="415">
        <v>0</v>
      </c>
      <c r="FV25" s="415">
        <v>0</v>
      </c>
      <c r="FW25" s="415">
        <v>0</v>
      </c>
      <c r="FX25" s="415">
        <v>-166624</v>
      </c>
      <c r="FY25" s="415">
        <v>0</v>
      </c>
      <c r="FZ25" s="415">
        <v>-166624</v>
      </c>
      <c r="GA25" s="415">
        <v>-188302</v>
      </c>
      <c r="GB25" s="415">
        <v>0</v>
      </c>
      <c r="GC25" s="415">
        <v>-188302</v>
      </c>
      <c r="GD25" s="415">
        <v>0</v>
      </c>
      <c r="GE25" s="415">
        <v>0</v>
      </c>
      <c r="GF25" s="415">
        <v>0</v>
      </c>
      <c r="GG25" s="415">
        <v>0</v>
      </c>
      <c r="GH25" s="415">
        <v>0</v>
      </c>
      <c r="GI25" s="415">
        <v>0</v>
      </c>
      <c r="GJ25" s="415">
        <v>0</v>
      </c>
      <c r="GK25" s="415">
        <v>0</v>
      </c>
      <c r="GL25" s="415">
        <v>0</v>
      </c>
      <c r="GM25" s="415">
        <v>50926351</v>
      </c>
      <c r="GN25" s="415">
        <v>0</v>
      </c>
      <c r="GO25" s="415">
        <v>50926351</v>
      </c>
      <c r="GP25" s="415">
        <v>5260</v>
      </c>
      <c r="GQ25" s="415">
        <v>0</v>
      </c>
      <c r="GR25" s="415">
        <v>5260</v>
      </c>
      <c r="GS25" s="415">
        <v>-2511531</v>
      </c>
      <c r="GT25" s="415">
        <v>0</v>
      </c>
      <c r="GU25" s="415">
        <v>-2511531</v>
      </c>
      <c r="GV25" s="415">
        <v>-549298</v>
      </c>
      <c r="GW25" s="415">
        <v>0</v>
      </c>
      <c r="GX25" s="415">
        <v>-549298</v>
      </c>
      <c r="GY25" s="415">
        <v>-74686</v>
      </c>
      <c r="GZ25" s="415">
        <v>0</v>
      </c>
      <c r="HA25" s="415">
        <v>-74686</v>
      </c>
      <c r="HB25" s="415">
        <v>-188302</v>
      </c>
      <c r="HC25" s="415">
        <v>0</v>
      </c>
      <c r="HD25" s="415">
        <v>-188302</v>
      </c>
      <c r="HE25" s="415">
        <v>0</v>
      </c>
      <c r="HF25" s="415">
        <v>0</v>
      </c>
      <c r="HG25" s="415">
        <v>0</v>
      </c>
      <c r="HH25" s="415">
        <v>-3318557</v>
      </c>
      <c r="HI25" s="415">
        <v>0</v>
      </c>
      <c r="HJ25" s="415">
        <v>-3318557</v>
      </c>
      <c r="HK25" s="415">
        <v>47607794</v>
      </c>
      <c r="HL25" s="415">
        <v>0</v>
      </c>
      <c r="HM25" s="415">
        <v>47607794</v>
      </c>
      <c r="HN25" s="84" t="s">
        <v>1029</v>
      </c>
    </row>
    <row r="26" spans="1:222" x14ac:dyDescent="0.25">
      <c r="A26" t="s">
        <v>1026</v>
      </c>
      <c r="B26" s="82" t="s">
        <v>411</v>
      </c>
      <c r="C26" s="85" t="s">
        <v>410</v>
      </c>
      <c r="D26" s="415">
        <v>59071483</v>
      </c>
      <c r="E26" s="415">
        <v>0</v>
      </c>
      <c r="F26" s="415">
        <v>59071483</v>
      </c>
      <c r="G26" s="415">
        <v>-1112871</v>
      </c>
      <c r="H26" s="415">
        <v>0</v>
      </c>
      <c r="I26" s="415">
        <v>-1112871</v>
      </c>
      <c r="J26" s="415">
        <v>-385086</v>
      </c>
      <c r="K26" s="415">
        <v>0</v>
      </c>
      <c r="L26" s="415">
        <v>-385086</v>
      </c>
      <c r="M26" s="415">
        <v>185431</v>
      </c>
      <c r="N26" s="415">
        <v>0</v>
      </c>
      <c r="O26" s="415">
        <v>185431</v>
      </c>
      <c r="P26" s="415">
        <v>2285805</v>
      </c>
      <c r="Q26" s="415">
        <v>0</v>
      </c>
      <c r="R26" s="415">
        <v>2285805</v>
      </c>
      <c r="S26" s="415">
        <v>-161554</v>
      </c>
      <c r="T26" s="415">
        <v>0</v>
      </c>
      <c r="U26" s="415">
        <v>-161554</v>
      </c>
      <c r="V26" s="415">
        <v>1924596</v>
      </c>
      <c r="W26" s="415">
        <v>0</v>
      </c>
      <c r="X26" s="415">
        <v>1924596</v>
      </c>
      <c r="Y26" s="415">
        <v>-8196571</v>
      </c>
      <c r="Z26" s="415">
        <v>0</v>
      </c>
      <c r="AA26" s="415">
        <v>-8196571</v>
      </c>
      <c r="AB26" s="415">
        <v>-30958</v>
      </c>
      <c r="AC26" s="415">
        <v>0</v>
      </c>
      <c r="AD26" s="415">
        <v>-30958</v>
      </c>
      <c r="AE26" s="415">
        <v>-191525</v>
      </c>
      <c r="AF26" s="415">
        <v>0</v>
      </c>
      <c r="AG26" s="415">
        <v>-191525</v>
      </c>
      <c r="AH26" s="415">
        <v>-18936</v>
      </c>
      <c r="AI26" s="415">
        <v>0</v>
      </c>
      <c r="AJ26" s="415">
        <v>-18936</v>
      </c>
      <c r="AK26" s="415">
        <v>-768</v>
      </c>
      <c r="AL26" s="415">
        <v>0</v>
      </c>
      <c r="AM26" s="415">
        <v>-768</v>
      </c>
      <c r="AN26" s="415">
        <v>-171979</v>
      </c>
      <c r="AO26" s="415">
        <v>0</v>
      </c>
      <c r="AP26" s="415">
        <v>-171979</v>
      </c>
      <c r="AQ26" s="415">
        <v>3754</v>
      </c>
      <c r="AR26" s="415">
        <v>0</v>
      </c>
      <c r="AS26" s="415">
        <v>3754</v>
      </c>
      <c r="AT26" s="415">
        <v>1024101</v>
      </c>
      <c r="AU26" s="415">
        <v>0</v>
      </c>
      <c r="AV26" s="415">
        <v>1024101</v>
      </c>
      <c r="AW26" s="415">
        <v>-10514</v>
      </c>
      <c r="AX26" s="415">
        <v>0</v>
      </c>
      <c r="AY26" s="415">
        <v>-10514</v>
      </c>
      <c r="AZ26" s="415">
        <v>-4822362</v>
      </c>
      <c r="BA26" s="415">
        <v>0</v>
      </c>
      <c r="BB26" s="415">
        <v>-4822362</v>
      </c>
      <c r="BC26" s="415">
        <v>99983</v>
      </c>
      <c r="BD26" s="415">
        <v>0</v>
      </c>
      <c r="BE26" s="415">
        <v>99983</v>
      </c>
      <c r="BF26" s="415">
        <v>-84672</v>
      </c>
      <c r="BG26" s="415">
        <v>0</v>
      </c>
      <c r="BH26" s="415">
        <v>-84672</v>
      </c>
      <c r="BI26" s="415">
        <v>0</v>
      </c>
      <c r="BJ26" s="415">
        <v>0</v>
      </c>
      <c r="BK26" s="415">
        <v>0</v>
      </c>
      <c r="BL26" s="415">
        <v>-2899</v>
      </c>
      <c r="BM26" s="415">
        <v>0</v>
      </c>
      <c r="BN26" s="415">
        <v>-2899</v>
      </c>
      <c r="BO26" s="415">
        <v>0</v>
      </c>
      <c r="BP26" s="415">
        <v>0</v>
      </c>
      <c r="BQ26" s="415">
        <v>0</v>
      </c>
      <c r="BR26" s="415">
        <v>0</v>
      </c>
      <c r="BS26" s="415">
        <v>0</v>
      </c>
      <c r="BT26" s="415">
        <v>0</v>
      </c>
      <c r="BU26" s="415">
        <v>0</v>
      </c>
      <c r="BV26" s="415">
        <v>0</v>
      </c>
      <c r="BW26" s="415">
        <v>0</v>
      </c>
      <c r="BX26" s="415">
        <v>-12184459</v>
      </c>
      <c r="BY26" s="415">
        <v>0</v>
      </c>
      <c r="BZ26" s="415">
        <v>-12184459</v>
      </c>
      <c r="CA26" s="415">
        <v>-28587</v>
      </c>
      <c r="CB26" s="415">
        <v>0</v>
      </c>
      <c r="CC26" s="415">
        <v>-28587</v>
      </c>
      <c r="CD26" s="415">
        <v>20004</v>
      </c>
      <c r="CE26" s="415">
        <v>0</v>
      </c>
      <c r="CF26" s="415">
        <v>20004</v>
      </c>
      <c r="CG26" s="415">
        <v>-2313220</v>
      </c>
      <c r="CH26" s="415">
        <v>0</v>
      </c>
      <c r="CI26" s="415">
        <v>-2313220</v>
      </c>
      <c r="CJ26" s="415">
        <v>21351</v>
      </c>
      <c r="CK26" s="415">
        <v>0</v>
      </c>
      <c r="CL26" s="415">
        <v>21351</v>
      </c>
      <c r="CM26" s="415">
        <v>-2300452</v>
      </c>
      <c r="CN26" s="415">
        <v>0</v>
      </c>
      <c r="CO26" s="415">
        <v>-2300452</v>
      </c>
      <c r="CP26" s="415">
        <v>-34598</v>
      </c>
      <c r="CQ26" s="415">
        <v>0</v>
      </c>
      <c r="CR26" s="415">
        <v>-34598</v>
      </c>
      <c r="CS26" s="415">
        <v>-580</v>
      </c>
      <c r="CT26" s="415">
        <v>0</v>
      </c>
      <c r="CU26" s="415">
        <v>-580</v>
      </c>
      <c r="CV26" s="415">
        <v>0</v>
      </c>
      <c r="CW26" s="415">
        <v>0</v>
      </c>
      <c r="CX26" s="415">
        <v>0</v>
      </c>
      <c r="CY26" s="415">
        <v>0</v>
      </c>
      <c r="CZ26" s="415">
        <v>0</v>
      </c>
      <c r="DA26" s="415">
        <v>0</v>
      </c>
      <c r="DB26" s="415">
        <v>-1000</v>
      </c>
      <c r="DC26" s="415">
        <v>0</v>
      </c>
      <c r="DD26" s="415">
        <v>-1000</v>
      </c>
      <c r="DE26" s="415">
        <v>0</v>
      </c>
      <c r="DF26" s="415">
        <v>0</v>
      </c>
      <c r="DG26" s="415">
        <v>0</v>
      </c>
      <c r="DH26" s="415">
        <v>0</v>
      </c>
      <c r="DI26" s="415">
        <v>0</v>
      </c>
      <c r="DJ26" s="415">
        <v>0</v>
      </c>
      <c r="DK26" s="415">
        <v>0</v>
      </c>
      <c r="DL26" s="415">
        <v>0</v>
      </c>
      <c r="DM26" s="415">
        <v>0</v>
      </c>
      <c r="DN26" s="415">
        <v>0</v>
      </c>
      <c r="DO26" s="415">
        <v>0</v>
      </c>
      <c r="DP26" s="415">
        <v>0</v>
      </c>
      <c r="DQ26" s="415">
        <v>0</v>
      </c>
      <c r="DR26" s="415">
        <v>0</v>
      </c>
      <c r="DS26" s="415">
        <v>0</v>
      </c>
      <c r="DT26" s="415">
        <v>0</v>
      </c>
      <c r="DU26" s="415">
        <v>0</v>
      </c>
      <c r="DV26" s="415">
        <v>0</v>
      </c>
      <c r="DW26" s="415">
        <v>-35048</v>
      </c>
      <c r="DX26" s="415">
        <v>0</v>
      </c>
      <c r="DY26" s="415">
        <v>-35048</v>
      </c>
      <c r="DZ26" s="415">
        <v>0</v>
      </c>
      <c r="EA26" s="415">
        <v>0</v>
      </c>
      <c r="EB26" s="415">
        <v>-71226</v>
      </c>
      <c r="EC26" s="415">
        <v>0</v>
      </c>
      <c r="ED26" s="415">
        <v>-71226</v>
      </c>
      <c r="EE26" s="415">
        <v>0</v>
      </c>
      <c r="EF26" s="415">
        <v>0</v>
      </c>
      <c r="EG26" s="415">
        <v>0</v>
      </c>
      <c r="EH26" s="415">
        <v>0</v>
      </c>
      <c r="EI26" s="415">
        <v>0</v>
      </c>
      <c r="EJ26" s="415">
        <v>0</v>
      </c>
      <c r="EK26" s="415">
        <v>5347</v>
      </c>
      <c r="EL26" s="415">
        <v>0</v>
      </c>
      <c r="EM26" s="415">
        <v>5347</v>
      </c>
      <c r="EN26" s="415">
        <v>0</v>
      </c>
      <c r="EO26" s="415">
        <v>0</v>
      </c>
      <c r="EP26" s="415">
        <v>0</v>
      </c>
      <c r="EQ26" s="415">
        <v>0</v>
      </c>
      <c r="ER26" s="415">
        <v>0</v>
      </c>
      <c r="ES26" s="415">
        <v>0</v>
      </c>
      <c r="ET26" s="415">
        <v>0</v>
      </c>
      <c r="EU26" s="415">
        <v>0</v>
      </c>
      <c r="EV26" s="415">
        <v>0</v>
      </c>
      <c r="EW26" s="415">
        <v>-2899</v>
      </c>
      <c r="EX26" s="415">
        <v>0</v>
      </c>
      <c r="EY26" s="415">
        <v>-2899</v>
      </c>
      <c r="EZ26" s="415">
        <v>0</v>
      </c>
      <c r="FA26" s="415">
        <v>0</v>
      </c>
      <c r="FB26" s="415">
        <v>0</v>
      </c>
      <c r="FC26" s="415">
        <v>0</v>
      </c>
      <c r="FD26" s="415">
        <v>0</v>
      </c>
      <c r="FE26" s="415">
        <v>0</v>
      </c>
      <c r="FF26" s="415">
        <v>0</v>
      </c>
      <c r="FG26" s="415">
        <v>0</v>
      </c>
      <c r="FH26" s="415">
        <v>0</v>
      </c>
      <c r="FI26" s="415">
        <v>-14806</v>
      </c>
      <c r="FJ26" s="415">
        <v>0</v>
      </c>
      <c r="FK26" s="415">
        <v>-14806</v>
      </c>
      <c r="FL26" s="415">
        <v>6331</v>
      </c>
      <c r="FM26" s="415">
        <v>0</v>
      </c>
      <c r="FN26" s="415">
        <v>6331</v>
      </c>
      <c r="FO26" s="415">
        <v>-23862</v>
      </c>
      <c r="FP26" s="415">
        <v>0</v>
      </c>
      <c r="FQ26" s="415">
        <v>-23862</v>
      </c>
      <c r="FR26" s="415">
        <v>1529</v>
      </c>
      <c r="FS26" s="415">
        <v>0</v>
      </c>
      <c r="FT26" s="415">
        <v>1529</v>
      </c>
      <c r="FU26" s="415">
        <v>0</v>
      </c>
      <c r="FV26" s="415">
        <v>0</v>
      </c>
      <c r="FW26" s="415">
        <v>0</v>
      </c>
      <c r="FX26" s="415">
        <v>-902979</v>
      </c>
      <c r="FY26" s="415">
        <v>0</v>
      </c>
      <c r="FZ26" s="415">
        <v>-902979</v>
      </c>
      <c r="GA26" s="415">
        <v>-931339</v>
      </c>
      <c r="GB26" s="415">
        <v>0</v>
      </c>
      <c r="GC26" s="415">
        <v>-931339</v>
      </c>
      <c r="GD26" s="415">
        <v>0</v>
      </c>
      <c r="GE26" s="415">
        <v>0</v>
      </c>
      <c r="GF26" s="415">
        <v>0</v>
      </c>
      <c r="GG26" s="415">
        <v>0</v>
      </c>
      <c r="GH26" s="415">
        <v>0</v>
      </c>
      <c r="GI26" s="415">
        <v>0</v>
      </c>
      <c r="GJ26" s="415">
        <v>0</v>
      </c>
      <c r="GK26" s="415">
        <v>0</v>
      </c>
      <c r="GL26" s="415">
        <v>0</v>
      </c>
      <c r="GM26" s="415">
        <v>57958612</v>
      </c>
      <c r="GN26" s="415">
        <v>0</v>
      </c>
      <c r="GO26" s="415">
        <v>57958612</v>
      </c>
      <c r="GP26" s="415">
        <v>1924596</v>
      </c>
      <c r="GQ26" s="415">
        <v>0</v>
      </c>
      <c r="GR26" s="415">
        <v>1924596</v>
      </c>
      <c r="GS26" s="415">
        <v>-12184459</v>
      </c>
      <c r="GT26" s="415">
        <v>0</v>
      </c>
      <c r="GU26" s="415">
        <v>-12184459</v>
      </c>
      <c r="GV26" s="415">
        <v>-2300452</v>
      </c>
      <c r="GW26" s="415">
        <v>0</v>
      </c>
      <c r="GX26" s="415">
        <v>-2300452</v>
      </c>
      <c r="GY26" s="415">
        <v>-71226</v>
      </c>
      <c r="GZ26" s="415">
        <v>0</v>
      </c>
      <c r="HA26" s="415">
        <v>-71226</v>
      </c>
      <c r="HB26" s="415">
        <v>-931339</v>
      </c>
      <c r="HC26" s="415">
        <v>0</v>
      </c>
      <c r="HD26" s="415">
        <v>-931339</v>
      </c>
      <c r="HE26" s="415">
        <v>0</v>
      </c>
      <c r="HF26" s="415">
        <v>0</v>
      </c>
      <c r="HG26" s="415">
        <v>0</v>
      </c>
      <c r="HH26" s="415">
        <v>-13562880</v>
      </c>
      <c r="HI26" s="415">
        <v>0</v>
      </c>
      <c r="HJ26" s="415">
        <v>-13562880</v>
      </c>
      <c r="HK26" s="415">
        <v>44395732</v>
      </c>
      <c r="HL26" s="415">
        <v>0</v>
      </c>
      <c r="HM26" s="415">
        <v>44395732</v>
      </c>
      <c r="HN26" s="84" t="s">
        <v>1054</v>
      </c>
    </row>
    <row r="27" spans="1:222" x14ac:dyDescent="0.25">
      <c r="A27" t="s">
        <v>1026</v>
      </c>
      <c r="B27" s="82" t="s">
        <v>413</v>
      </c>
      <c r="C27" s="85" t="s">
        <v>412</v>
      </c>
      <c r="D27" s="415">
        <v>60101331</v>
      </c>
      <c r="E27" s="415">
        <v>2597131</v>
      </c>
      <c r="F27" s="415">
        <v>62698462</v>
      </c>
      <c r="G27" s="415">
        <v>-1664459</v>
      </c>
      <c r="H27" s="415">
        <v>-17554</v>
      </c>
      <c r="I27" s="415">
        <v>-1682013</v>
      </c>
      <c r="J27" s="415">
        <v>-415283</v>
      </c>
      <c r="K27" s="415">
        <v>-42</v>
      </c>
      <c r="L27" s="415">
        <v>-415325</v>
      </c>
      <c r="M27" s="415">
        <v>-127291</v>
      </c>
      <c r="N27" s="415">
        <v>-1</v>
      </c>
      <c r="O27" s="415">
        <v>-127292</v>
      </c>
      <c r="P27" s="415">
        <v>1255881</v>
      </c>
      <c r="Q27" s="415">
        <v>7979</v>
      </c>
      <c r="R27" s="415">
        <v>1263860</v>
      </c>
      <c r="S27" s="415">
        <v>-68392</v>
      </c>
      <c r="T27" s="415">
        <v>2012</v>
      </c>
      <c r="U27" s="415">
        <v>-66380</v>
      </c>
      <c r="V27" s="415">
        <v>644915</v>
      </c>
      <c r="W27" s="415">
        <v>9948</v>
      </c>
      <c r="X27" s="415">
        <v>654863</v>
      </c>
      <c r="Y27" s="415">
        <v>-9306259</v>
      </c>
      <c r="Z27" s="415">
        <v>-250114</v>
      </c>
      <c r="AA27" s="415">
        <v>-9556373</v>
      </c>
      <c r="AB27" s="415">
        <v>-4665</v>
      </c>
      <c r="AC27" s="415">
        <v>0</v>
      </c>
      <c r="AD27" s="415">
        <v>-4665</v>
      </c>
      <c r="AE27" s="415">
        <v>-133603</v>
      </c>
      <c r="AF27" s="415">
        <v>1070</v>
      </c>
      <c r="AG27" s="415">
        <v>-132533</v>
      </c>
      <c r="AH27" s="415">
        <v>-17734</v>
      </c>
      <c r="AI27" s="415">
        <v>0</v>
      </c>
      <c r="AJ27" s="415">
        <v>-17734</v>
      </c>
      <c r="AK27" s="415">
        <v>0</v>
      </c>
      <c r="AL27" s="415">
        <v>0</v>
      </c>
      <c r="AM27" s="415">
        <v>0</v>
      </c>
      <c r="AN27" s="415">
        <v>-115869</v>
      </c>
      <c r="AO27" s="415">
        <v>1070</v>
      </c>
      <c r="AP27" s="415">
        <v>-114799</v>
      </c>
      <c r="AQ27" s="415">
        <v>0</v>
      </c>
      <c r="AR27" s="415">
        <v>0</v>
      </c>
      <c r="AS27" s="415">
        <v>0</v>
      </c>
      <c r="AT27" s="415">
        <v>1045993</v>
      </c>
      <c r="AU27" s="415">
        <v>42400</v>
      </c>
      <c r="AV27" s="415">
        <v>1088393</v>
      </c>
      <c r="AW27" s="415">
        <v>-38291</v>
      </c>
      <c r="AX27" s="415">
        <v>-593</v>
      </c>
      <c r="AY27" s="415">
        <v>-38884</v>
      </c>
      <c r="AZ27" s="415">
        <v>-3080698</v>
      </c>
      <c r="BA27" s="415">
        <v>-29275</v>
      </c>
      <c r="BB27" s="415">
        <v>-3109973</v>
      </c>
      <c r="BC27" s="415">
        <v>-17301</v>
      </c>
      <c r="BD27" s="415">
        <v>0</v>
      </c>
      <c r="BE27" s="415">
        <v>-17301</v>
      </c>
      <c r="BF27" s="415">
        <v>0</v>
      </c>
      <c r="BG27" s="415">
        <v>0</v>
      </c>
      <c r="BH27" s="415">
        <v>0</v>
      </c>
      <c r="BI27" s="415">
        <v>0</v>
      </c>
      <c r="BJ27" s="415">
        <v>0</v>
      </c>
      <c r="BK27" s="415">
        <v>0</v>
      </c>
      <c r="BL27" s="415">
        <v>0</v>
      </c>
      <c r="BM27" s="415">
        <v>0</v>
      </c>
      <c r="BN27" s="415">
        <v>0</v>
      </c>
      <c r="BO27" s="415">
        <v>0</v>
      </c>
      <c r="BP27" s="415">
        <v>0</v>
      </c>
      <c r="BQ27" s="415">
        <v>0</v>
      </c>
      <c r="BR27" s="415">
        <v>0</v>
      </c>
      <c r="BS27" s="415">
        <v>0</v>
      </c>
      <c r="BT27" s="415">
        <v>0</v>
      </c>
      <c r="BU27" s="415">
        <v>0</v>
      </c>
      <c r="BV27" s="415">
        <v>0</v>
      </c>
      <c r="BW27" s="415">
        <v>0</v>
      </c>
      <c r="BX27" s="415">
        <v>-11530159</v>
      </c>
      <c r="BY27" s="415">
        <v>-236512</v>
      </c>
      <c r="BZ27" s="415">
        <v>-11766671</v>
      </c>
      <c r="CA27" s="415">
        <v>0</v>
      </c>
      <c r="CB27" s="415">
        <v>0</v>
      </c>
      <c r="CC27" s="415">
        <v>0</v>
      </c>
      <c r="CD27" s="415">
        <v>1176</v>
      </c>
      <c r="CE27" s="415">
        <v>0</v>
      </c>
      <c r="CF27" s="415">
        <v>1176</v>
      </c>
      <c r="CG27" s="415">
        <v>-1695051</v>
      </c>
      <c r="CH27" s="415">
        <v>-245910</v>
      </c>
      <c r="CI27" s="415">
        <v>-1940961</v>
      </c>
      <c r="CJ27" s="415">
        <v>79626</v>
      </c>
      <c r="CK27" s="415">
        <v>9019</v>
      </c>
      <c r="CL27" s="415">
        <v>88645</v>
      </c>
      <c r="CM27" s="415">
        <v>-1614249</v>
      </c>
      <c r="CN27" s="415">
        <v>-236891</v>
      </c>
      <c r="CO27" s="415">
        <v>-1851140</v>
      </c>
      <c r="CP27" s="415">
        <v>-4259</v>
      </c>
      <c r="CQ27" s="415">
        <v>0</v>
      </c>
      <c r="CR27" s="415">
        <v>-4259</v>
      </c>
      <c r="CS27" s="415">
        <v>0</v>
      </c>
      <c r="CT27" s="415">
        <v>0</v>
      </c>
      <c r="CU27" s="415">
        <v>0</v>
      </c>
      <c r="CV27" s="415">
        <v>-18328</v>
      </c>
      <c r="CW27" s="415">
        <v>-6285</v>
      </c>
      <c r="CX27" s="415">
        <v>-24613</v>
      </c>
      <c r="CY27" s="415">
        <v>0</v>
      </c>
      <c r="CZ27" s="415">
        <v>0</v>
      </c>
      <c r="DA27" s="415">
        <v>0</v>
      </c>
      <c r="DB27" s="415">
        <v>0</v>
      </c>
      <c r="DC27" s="415">
        <v>0</v>
      </c>
      <c r="DD27" s="415">
        <v>0</v>
      </c>
      <c r="DE27" s="415">
        <v>0</v>
      </c>
      <c r="DF27" s="415">
        <v>0</v>
      </c>
      <c r="DG27" s="415">
        <v>0</v>
      </c>
      <c r="DH27" s="415">
        <v>0</v>
      </c>
      <c r="DI27" s="415">
        <v>0</v>
      </c>
      <c r="DJ27" s="415">
        <v>0</v>
      </c>
      <c r="DK27" s="415">
        <v>0</v>
      </c>
      <c r="DL27" s="415">
        <v>0</v>
      </c>
      <c r="DM27" s="415">
        <v>0</v>
      </c>
      <c r="DN27" s="415">
        <v>0</v>
      </c>
      <c r="DO27" s="415">
        <v>0</v>
      </c>
      <c r="DP27" s="415">
        <v>0</v>
      </c>
      <c r="DQ27" s="415">
        <v>0</v>
      </c>
      <c r="DR27" s="415">
        <v>0</v>
      </c>
      <c r="DS27" s="415">
        <v>0</v>
      </c>
      <c r="DT27" s="415">
        <v>0</v>
      </c>
      <c r="DU27" s="415">
        <v>-326454</v>
      </c>
      <c r="DV27" s="415">
        <v>-326454</v>
      </c>
      <c r="DW27" s="415">
        <v>0</v>
      </c>
      <c r="DX27" s="415">
        <v>-3110</v>
      </c>
      <c r="DY27" s="415">
        <v>-3110</v>
      </c>
      <c r="DZ27" s="415">
        <v>-329564</v>
      </c>
      <c r="EA27" s="415">
        <v>0</v>
      </c>
      <c r="EB27" s="415">
        <v>-22587</v>
      </c>
      <c r="EC27" s="415">
        <v>-335849</v>
      </c>
      <c r="ED27" s="415">
        <v>-358436</v>
      </c>
      <c r="EE27" s="415">
        <v>0</v>
      </c>
      <c r="EF27" s="415">
        <v>0</v>
      </c>
      <c r="EG27" s="415">
        <v>0</v>
      </c>
      <c r="EH27" s="415">
        <v>0</v>
      </c>
      <c r="EI27" s="415">
        <v>0</v>
      </c>
      <c r="EJ27" s="415">
        <v>0</v>
      </c>
      <c r="EK27" s="415">
        <v>0</v>
      </c>
      <c r="EL27" s="415">
        <v>0</v>
      </c>
      <c r="EM27" s="415">
        <v>0</v>
      </c>
      <c r="EN27" s="415">
        <v>0</v>
      </c>
      <c r="EO27" s="415">
        <v>0</v>
      </c>
      <c r="EP27" s="415">
        <v>0</v>
      </c>
      <c r="EQ27" s="415">
        <v>0</v>
      </c>
      <c r="ER27" s="415">
        <v>0</v>
      </c>
      <c r="ES27" s="415">
        <v>0</v>
      </c>
      <c r="ET27" s="415">
        <v>0</v>
      </c>
      <c r="EU27" s="415">
        <v>0</v>
      </c>
      <c r="EV27" s="415">
        <v>0</v>
      </c>
      <c r="EW27" s="415">
        <v>0</v>
      </c>
      <c r="EX27" s="415">
        <v>0</v>
      </c>
      <c r="EY27" s="415">
        <v>0</v>
      </c>
      <c r="EZ27" s="415">
        <v>0</v>
      </c>
      <c r="FA27" s="415">
        <v>0</v>
      </c>
      <c r="FB27" s="415">
        <v>0</v>
      </c>
      <c r="FC27" s="415">
        <v>0</v>
      </c>
      <c r="FD27" s="415">
        <v>0</v>
      </c>
      <c r="FE27" s="415">
        <v>0</v>
      </c>
      <c r="FF27" s="415">
        <v>0</v>
      </c>
      <c r="FG27" s="415">
        <v>0</v>
      </c>
      <c r="FH27" s="415">
        <v>0</v>
      </c>
      <c r="FI27" s="415">
        <v>-10304</v>
      </c>
      <c r="FJ27" s="415">
        <v>0</v>
      </c>
      <c r="FK27" s="415">
        <v>-10304</v>
      </c>
      <c r="FL27" s="415">
        <v>3974</v>
      </c>
      <c r="FM27" s="415">
        <v>0</v>
      </c>
      <c r="FN27" s="415">
        <v>3974</v>
      </c>
      <c r="FO27" s="415">
        <v>-36543</v>
      </c>
      <c r="FP27" s="415">
        <v>-219</v>
      </c>
      <c r="FQ27" s="415">
        <v>-36762</v>
      </c>
      <c r="FR27" s="415">
        <v>1134</v>
      </c>
      <c r="FS27" s="415">
        <v>0</v>
      </c>
      <c r="FT27" s="415">
        <v>1134</v>
      </c>
      <c r="FU27" s="415">
        <v>0</v>
      </c>
      <c r="FV27" s="415">
        <v>0</v>
      </c>
      <c r="FW27" s="415">
        <v>0</v>
      </c>
      <c r="FX27" s="415">
        <v>-1187815</v>
      </c>
      <c r="FY27" s="415">
        <v>0</v>
      </c>
      <c r="FZ27" s="415">
        <v>-1187815</v>
      </c>
      <c r="GA27" s="415">
        <v>-1229554</v>
      </c>
      <c r="GB27" s="415">
        <v>-219</v>
      </c>
      <c r="GC27" s="415">
        <v>-1229773</v>
      </c>
      <c r="GD27" s="415">
        <v>0</v>
      </c>
      <c r="GE27" s="415">
        <v>0</v>
      </c>
      <c r="GF27" s="415">
        <v>0</v>
      </c>
      <c r="GG27" s="415">
        <v>0</v>
      </c>
      <c r="GH27" s="415">
        <v>0</v>
      </c>
      <c r="GI27" s="415">
        <v>0</v>
      </c>
      <c r="GJ27" s="415">
        <v>0</v>
      </c>
      <c r="GK27" s="415">
        <v>0</v>
      </c>
      <c r="GL27" s="415">
        <v>0</v>
      </c>
      <c r="GM27" s="415">
        <v>58436872</v>
      </c>
      <c r="GN27" s="415">
        <v>2579577</v>
      </c>
      <c r="GO27" s="415">
        <v>61016449</v>
      </c>
      <c r="GP27" s="415">
        <v>644915</v>
      </c>
      <c r="GQ27" s="415">
        <v>9948</v>
      </c>
      <c r="GR27" s="415">
        <v>654863</v>
      </c>
      <c r="GS27" s="415">
        <v>-11530159</v>
      </c>
      <c r="GT27" s="415">
        <v>-236512</v>
      </c>
      <c r="GU27" s="415">
        <v>-11766671</v>
      </c>
      <c r="GV27" s="415">
        <v>-1614249</v>
      </c>
      <c r="GW27" s="415">
        <v>-236891</v>
      </c>
      <c r="GX27" s="415">
        <v>-1851140</v>
      </c>
      <c r="GY27" s="415">
        <v>-22587</v>
      </c>
      <c r="GZ27" s="415">
        <v>-335849</v>
      </c>
      <c r="HA27" s="415">
        <v>-358436</v>
      </c>
      <c r="HB27" s="415">
        <v>-1229554</v>
      </c>
      <c r="HC27" s="415">
        <v>-219</v>
      </c>
      <c r="HD27" s="415">
        <v>-1229773</v>
      </c>
      <c r="HE27" s="415">
        <v>0</v>
      </c>
      <c r="HF27" s="415">
        <v>0</v>
      </c>
      <c r="HG27" s="415">
        <v>0</v>
      </c>
      <c r="HH27" s="415">
        <v>-13751634</v>
      </c>
      <c r="HI27" s="415">
        <v>-799523</v>
      </c>
      <c r="HJ27" s="415">
        <v>-14551157</v>
      </c>
      <c r="HK27" s="415">
        <v>44685238</v>
      </c>
      <c r="HL27" s="415">
        <v>1780054</v>
      </c>
      <c r="HM27" s="415">
        <v>46465292</v>
      </c>
      <c r="HN27" s="84" t="s">
        <v>1054</v>
      </c>
    </row>
    <row r="28" spans="1:222" x14ac:dyDescent="0.25">
      <c r="A28" t="s">
        <v>1026</v>
      </c>
      <c r="B28" s="82" t="s">
        <v>415</v>
      </c>
      <c r="C28" s="85" t="s">
        <v>414</v>
      </c>
      <c r="D28" s="415">
        <v>32001692</v>
      </c>
      <c r="E28" s="415">
        <v>0</v>
      </c>
      <c r="F28" s="415">
        <v>32001692</v>
      </c>
      <c r="G28" s="415">
        <v>-501800</v>
      </c>
      <c r="H28" s="415">
        <v>0</v>
      </c>
      <c r="I28" s="415">
        <v>-501800</v>
      </c>
      <c r="J28" s="415">
        <v>-376564</v>
      </c>
      <c r="K28" s="415">
        <v>0</v>
      </c>
      <c r="L28" s="415">
        <v>-376564</v>
      </c>
      <c r="M28" s="415">
        <v>2778</v>
      </c>
      <c r="N28" s="415">
        <v>0</v>
      </c>
      <c r="O28" s="415">
        <v>2778</v>
      </c>
      <c r="P28" s="415">
        <v>372421</v>
      </c>
      <c r="Q28" s="415">
        <v>0</v>
      </c>
      <c r="R28" s="415">
        <v>372421</v>
      </c>
      <c r="S28" s="415">
        <v>-79541</v>
      </c>
      <c r="T28" s="415">
        <v>0</v>
      </c>
      <c r="U28" s="415">
        <v>-79541</v>
      </c>
      <c r="V28" s="415">
        <v>-80906</v>
      </c>
      <c r="W28" s="415">
        <v>0</v>
      </c>
      <c r="X28" s="415">
        <v>-80906</v>
      </c>
      <c r="Y28" s="415">
        <v>-2207122</v>
      </c>
      <c r="Z28" s="415">
        <v>0</v>
      </c>
      <c r="AA28" s="415">
        <v>-2207122</v>
      </c>
      <c r="AB28" s="415">
        <v>-1735</v>
      </c>
      <c r="AC28" s="415">
        <v>0</v>
      </c>
      <c r="AD28" s="415">
        <v>-1735</v>
      </c>
      <c r="AE28" s="415">
        <v>-125541</v>
      </c>
      <c r="AF28" s="415">
        <v>0</v>
      </c>
      <c r="AG28" s="415">
        <v>-125541</v>
      </c>
      <c r="AH28" s="415">
        <v>-933</v>
      </c>
      <c r="AI28" s="415">
        <v>0</v>
      </c>
      <c r="AJ28" s="415">
        <v>-933</v>
      </c>
      <c r="AK28" s="415">
        <v>0</v>
      </c>
      <c r="AL28" s="415">
        <v>0</v>
      </c>
      <c r="AM28" s="415">
        <v>0</v>
      </c>
      <c r="AN28" s="415">
        <v>-124608</v>
      </c>
      <c r="AO28" s="415">
        <v>0</v>
      </c>
      <c r="AP28" s="415">
        <v>-124608</v>
      </c>
      <c r="AQ28" s="415">
        <v>38</v>
      </c>
      <c r="AR28" s="415">
        <v>0</v>
      </c>
      <c r="AS28" s="415">
        <v>38</v>
      </c>
      <c r="AT28" s="415">
        <v>641795</v>
      </c>
      <c r="AU28" s="415">
        <v>0</v>
      </c>
      <c r="AV28" s="415">
        <v>641795</v>
      </c>
      <c r="AW28" s="415">
        <v>-12742</v>
      </c>
      <c r="AX28" s="415">
        <v>0</v>
      </c>
      <c r="AY28" s="415">
        <v>-12742</v>
      </c>
      <c r="AZ28" s="415">
        <v>-964856</v>
      </c>
      <c r="BA28" s="415">
        <v>0</v>
      </c>
      <c r="BB28" s="415">
        <v>-964856</v>
      </c>
      <c r="BC28" s="415">
        <v>0</v>
      </c>
      <c r="BD28" s="415">
        <v>0</v>
      </c>
      <c r="BE28" s="415">
        <v>0</v>
      </c>
      <c r="BF28" s="415">
        <v>-9899</v>
      </c>
      <c r="BG28" s="415">
        <v>0</v>
      </c>
      <c r="BH28" s="415">
        <v>-9899</v>
      </c>
      <c r="BI28" s="415">
        <v>0</v>
      </c>
      <c r="BJ28" s="415">
        <v>0</v>
      </c>
      <c r="BK28" s="415">
        <v>0</v>
      </c>
      <c r="BL28" s="415">
        <v>-8960</v>
      </c>
      <c r="BM28" s="415">
        <v>0</v>
      </c>
      <c r="BN28" s="415">
        <v>-8960</v>
      </c>
      <c r="BO28" s="415">
        <v>0</v>
      </c>
      <c r="BP28" s="415">
        <v>0</v>
      </c>
      <c r="BQ28" s="415">
        <v>0</v>
      </c>
      <c r="BR28" s="415">
        <v>0</v>
      </c>
      <c r="BS28" s="415">
        <v>0</v>
      </c>
      <c r="BT28" s="415">
        <v>0</v>
      </c>
      <c r="BU28" s="415">
        <v>0</v>
      </c>
      <c r="BV28" s="415">
        <v>0</v>
      </c>
      <c r="BW28" s="415">
        <v>0</v>
      </c>
      <c r="BX28" s="415">
        <v>-2687325</v>
      </c>
      <c r="BY28" s="415">
        <v>0</v>
      </c>
      <c r="BZ28" s="415">
        <v>-2687325</v>
      </c>
      <c r="CA28" s="415">
        <v>-20745</v>
      </c>
      <c r="CB28" s="415">
        <v>0</v>
      </c>
      <c r="CC28" s="415">
        <v>-20745</v>
      </c>
      <c r="CD28" s="415">
        <v>-19120</v>
      </c>
      <c r="CE28" s="415">
        <v>0</v>
      </c>
      <c r="CF28" s="415">
        <v>-19120</v>
      </c>
      <c r="CG28" s="415">
        <v>-688762</v>
      </c>
      <c r="CH28" s="415">
        <v>0</v>
      </c>
      <c r="CI28" s="415">
        <v>-688762</v>
      </c>
      <c r="CJ28" s="415">
        <v>-6160</v>
      </c>
      <c r="CK28" s="415">
        <v>0</v>
      </c>
      <c r="CL28" s="415">
        <v>-6160</v>
      </c>
      <c r="CM28" s="415">
        <v>-734787</v>
      </c>
      <c r="CN28" s="415">
        <v>0</v>
      </c>
      <c r="CO28" s="415">
        <v>-734787</v>
      </c>
      <c r="CP28" s="415">
        <v>-454</v>
      </c>
      <c r="CQ28" s="415">
        <v>0</v>
      </c>
      <c r="CR28" s="415">
        <v>-454</v>
      </c>
      <c r="CS28" s="415">
        <v>0</v>
      </c>
      <c r="CT28" s="415">
        <v>0</v>
      </c>
      <c r="CU28" s="415">
        <v>0</v>
      </c>
      <c r="CV28" s="415">
        <v>-23310</v>
      </c>
      <c r="CW28" s="415">
        <v>0</v>
      </c>
      <c r="CX28" s="415">
        <v>-23310</v>
      </c>
      <c r="CY28" s="415">
        <v>0</v>
      </c>
      <c r="CZ28" s="415">
        <v>0</v>
      </c>
      <c r="DA28" s="415">
        <v>0</v>
      </c>
      <c r="DB28" s="415">
        <v>0</v>
      </c>
      <c r="DC28" s="415">
        <v>0</v>
      </c>
      <c r="DD28" s="415">
        <v>0</v>
      </c>
      <c r="DE28" s="415">
        <v>0</v>
      </c>
      <c r="DF28" s="415">
        <v>0</v>
      </c>
      <c r="DG28" s="415">
        <v>0</v>
      </c>
      <c r="DH28" s="415">
        <v>0</v>
      </c>
      <c r="DI28" s="415">
        <v>0</v>
      </c>
      <c r="DJ28" s="415">
        <v>0</v>
      </c>
      <c r="DK28" s="415">
        <v>0</v>
      </c>
      <c r="DL28" s="415">
        <v>0</v>
      </c>
      <c r="DM28" s="415">
        <v>0</v>
      </c>
      <c r="DN28" s="415">
        <v>0</v>
      </c>
      <c r="DO28" s="415">
        <v>0</v>
      </c>
      <c r="DP28" s="415">
        <v>0</v>
      </c>
      <c r="DQ28" s="415">
        <v>0</v>
      </c>
      <c r="DR28" s="415">
        <v>0</v>
      </c>
      <c r="DS28" s="415">
        <v>0</v>
      </c>
      <c r="DT28" s="415">
        <v>0</v>
      </c>
      <c r="DU28" s="415">
        <v>0</v>
      </c>
      <c r="DV28" s="415">
        <v>0</v>
      </c>
      <c r="DW28" s="415">
        <v>0</v>
      </c>
      <c r="DX28" s="415">
        <v>0</v>
      </c>
      <c r="DY28" s="415">
        <v>0</v>
      </c>
      <c r="DZ28" s="415">
        <v>0</v>
      </c>
      <c r="EA28" s="415">
        <v>0</v>
      </c>
      <c r="EB28" s="415">
        <v>-23764</v>
      </c>
      <c r="EC28" s="415">
        <v>0</v>
      </c>
      <c r="ED28" s="415">
        <v>-23764</v>
      </c>
      <c r="EE28" s="415">
        <v>0</v>
      </c>
      <c r="EF28" s="415">
        <v>0</v>
      </c>
      <c r="EG28" s="415">
        <v>0</v>
      </c>
      <c r="EH28" s="415">
        <v>0</v>
      </c>
      <c r="EI28" s="415">
        <v>0</v>
      </c>
      <c r="EJ28" s="415">
        <v>0</v>
      </c>
      <c r="EK28" s="415">
        <v>0</v>
      </c>
      <c r="EL28" s="415">
        <v>0</v>
      </c>
      <c r="EM28" s="415">
        <v>0</v>
      </c>
      <c r="EN28" s="415">
        <v>0</v>
      </c>
      <c r="EO28" s="415">
        <v>0</v>
      </c>
      <c r="EP28" s="415">
        <v>0</v>
      </c>
      <c r="EQ28" s="415">
        <v>0</v>
      </c>
      <c r="ER28" s="415">
        <v>0</v>
      </c>
      <c r="ES28" s="415">
        <v>0</v>
      </c>
      <c r="ET28" s="415">
        <v>0</v>
      </c>
      <c r="EU28" s="415">
        <v>0</v>
      </c>
      <c r="EV28" s="415">
        <v>0</v>
      </c>
      <c r="EW28" s="415">
        <v>-8960</v>
      </c>
      <c r="EX28" s="415">
        <v>0</v>
      </c>
      <c r="EY28" s="415">
        <v>-8960</v>
      </c>
      <c r="EZ28" s="415">
        <v>0</v>
      </c>
      <c r="FA28" s="415">
        <v>0</v>
      </c>
      <c r="FB28" s="415">
        <v>0</v>
      </c>
      <c r="FC28" s="415">
        <v>0</v>
      </c>
      <c r="FD28" s="415">
        <v>0</v>
      </c>
      <c r="FE28" s="415">
        <v>0</v>
      </c>
      <c r="FF28" s="415">
        <v>0</v>
      </c>
      <c r="FG28" s="415">
        <v>0</v>
      </c>
      <c r="FH28" s="415">
        <v>0</v>
      </c>
      <c r="FI28" s="415">
        <v>-13081</v>
      </c>
      <c r="FJ28" s="415">
        <v>0</v>
      </c>
      <c r="FK28" s="415">
        <v>-13081</v>
      </c>
      <c r="FL28" s="415">
        <v>966</v>
      </c>
      <c r="FM28" s="415">
        <v>0</v>
      </c>
      <c r="FN28" s="415">
        <v>966</v>
      </c>
      <c r="FO28" s="415">
        <v>-30875</v>
      </c>
      <c r="FP28" s="415">
        <v>0</v>
      </c>
      <c r="FQ28" s="415">
        <v>-30875</v>
      </c>
      <c r="FR28" s="415">
        <v>7428</v>
      </c>
      <c r="FS28" s="415">
        <v>0</v>
      </c>
      <c r="FT28" s="415">
        <v>7428</v>
      </c>
      <c r="FU28" s="415">
        <v>0</v>
      </c>
      <c r="FV28" s="415">
        <v>0</v>
      </c>
      <c r="FW28" s="415">
        <v>0</v>
      </c>
      <c r="FX28" s="415">
        <v>-331550</v>
      </c>
      <c r="FY28" s="415">
        <v>0</v>
      </c>
      <c r="FZ28" s="415">
        <v>-331550</v>
      </c>
      <c r="GA28" s="415">
        <v>-376072</v>
      </c>
      <c r="GB28" s="415">
        <v>0</v>
      </c>
      <c r="GC28" s="415">
        <v>-376072</v>
      </c>
      <c r="GD28" s="415">
        <v>0</v>
      </c>
      <c r="GE28" s="415">
        <v>0</v>
      </c>
      <c r="GF28" s="415">
        <v>0</v>
      </c>
      <c r="GG28" s="415">
        <v>0</v>
      </c>
      <c r="GH28" s="415">
        <v>0</v>
      </c>
      <c r="GI28" s="415">
        <v>0</v>
      </c>
      <c r="GJ28" s="415">
        <v>0</v>
      </c>
      <c r="GK28" s="415">
        <v>0</v>
      </c>
      <c r="GL28" s="415">
        <v>0</v>
      </c>
      <c r="GM28" s="415">
        <v>31499892</v>
      </c>
      <c r="GN28" s="415">
        <v>0</v>
      </c>
      <c r="GO28" s="415">
        <v>31499892</v>
      </c>
      <c r="GP28" s="415">
        <v>-80906</v>
      </c>
      <c r="GQ28" s="415">
        <v>0</v>
      </c>
      <c r="GR28" s="415">
        <v>-80906</v>
      </c>
      <c r="GS28" s="415">
        <v>-2687325</v>
      </c>
      <c r="GT28" s="415">
        <v>0</v>
      </c>
      <c r="GU28" s="415">
        <v>-2687325</v>
      </c>
      <c r="GV28" s="415">
        <v>-734787</v>
      </c>
      <c r="GW28" s="415">
        <v>0</v>
      </c>
      <c r="GX28" s="415">
        <v>-734787</v>
      </c>
      <c r="GY28" s="415">
        <v>-23764</v>
      </c>
      <c r="GZ28" s="415">
        <v>0</v>
      </c>
      <c r="HA28" s="415">
        <v>-23764</v>
      </c>
      <c r="HB28" s="415">
        <v>-376072</v>
      </c>
      <c r="HC28" s="415">
        <v>0</v>
      </c>
      <c r="HD28" s="415">
        <v>-376072</v>
      </c>
      <c r="HE28" s="415">
        <v>0</v>
      </c>
      <c r="HF28" s="415">
        <v>0</v>
      </c>
      <c r="HG28" s="415">
        <v>0</v>
      </c>
      <c r="HH28" s="415">
        <v>-3902854</v>
      </c>
      <c r="HI28" s="415">
        <v>0</v>
      </c>
      <c r="HJ28" s="415">
        <v>-3902854</v>
      </c>
      <c r="HK28" s="415">
        <v>27597038</v>
      </c>
      <c r="HL28" s="415">
        <v>0</v>
      </c>
      <c r="HM28" s="415">
        <v>27597038</v>
      </c>
      <c r="HN28" s="84" t="s">
        <v>1029</v>
      </c>
    </row>
    <row r="29" spans="1:222" x14ac:dyDescent="0.25">
      <c r="A29" t="s">
        <v>1026</v>
      </c>
      <c r="B29" s="82" t="s">
        <v>417</v>
      </c>
      <c r="C29" s="85" t="s">
        <v>416</v>
      </c>
      <c r="D29" s="415">
        <v>115037358</v>
      </c>
      <c r="E29" s="415">
        <v>0</v>
      </c>
      <c r="F29" s="415">
        <v>115037358</v>
      </c>
      <c r="G29" s="415">
        <v>-863829</v>
      </c>
      <c r="H29" s="415">
        <v>0</v>
      </c>
      <c r="I29" s="415">
        <v>-863829</v>
      </c>
      <c r="J29" s="415">
        <v>-655192</v>
      </c>
      <c r="K29" s="415">
        <v>0</v>
      </c>
      <c r="L29" s="415">
        <v>-655192</v>
      </c>
      <c r="M29" s="415">
        <v>147047</v>
      </c>
      <c r="N29" s="415">
        <v>0</v>
      </c>
      <c r="O29" s="415">
        <v>147047</v>
      </c>
      <c r="P29" s="415">
        <v>2807085</v>
      </c>
      <c r="Q29" s="415">
        <v>0</v>
      </c>
      <c r="R29" s="415">
        <v>2807085</v>
      </c>
      <c r="S29" s="415">
        <v>104094</v>
      </c>
      <c r="T29" s="415">
        <v>0</v>
      </c>
      <c r="U29" s="415">
        <v>104094</v>
      </c>
      <c r="V29" s="415">
        <v>2403034</v>
      </c>
      <c r="W29" s="415">
        <v>0</v>
      </c>
      <c r="X29" s="415">
        <v>2403034</v>
      </c>
      <c r="Y29" s="415">
        <v>-12605050</v>
      </c>
      <c r="Z29" s="415">
        <v>0</v>
      </c>
      <c r="AA29" s="415">
        <v>-12605050</v>
      </c>
      <c r="AB29" s="415">
        <v>0</v>
      </c>
      <c r="AC29" s="415">
        <v>0</v>
      </c>
      <c r="AD29" s="415">
        <v>0</v>
      </c>
      <c r="AE29" s="415">
        <v>-332858</v>
      </c>
      <c r="AF29" s="415">
        <v>0</v>
      </c>
      <c r="AG29" s="415">
        <v>-332858</v>
      </c>
      <c r="AH29" s="415">
        <v>10152</v>
      </c>
      <c r="AI29" s="415">
        <v>0</v>
      </c>
      <c r="AJ29" s="415">
        <v>10152</v>
      </c>
      <c r="AK29" s="415">
        <v>0</v>
      </c>
      <c r="AL29" s="415">
        <v>0</v>
      </c>
      <c r="AM29" s="415">
        <v>0</v>
      </c>
      <c r="AN29" s="415">
        <v>-343010</v>
      </c>
      <c r="AO29" s="415">
        <v>0</v>
      </c>
      <c r="AP29" s="415">
        <v>-343010</v>
      </c>
      <c r="AQ29" s="415">
        <v>0</v>
      </c>
      <c r="AR29" s="415">
        <v>0</v>
      </c>
      <c r="AS29" s="415">
        <v>0</v>
      </c>
      <c r="AT29" s="415">
        <v>2151869</v>
      </c>
      <c r="AU29" s="415">
        <v>0</v>
      </c>
      <c r="AV29" s="415">
        <v>2151869</v>
      </c>
      <c r="AW29" s="415">
        <v>-21506</v>
      </c>
      <c r="AX29" s="415">
        <v>0</v>
      </c>
      <c r="AY29" s="415">
        <v>-21506</v>
      </c>
      <c r="AZ29" s="415">
        <v>-7618904</v>
      </c>
      <c r="BA29" s="415">
        <v>0</v>
      </c>
      <c r="BB29" s="415">
        <v>-7618904</v>
      </c>
      <c r="BC29" s="415">
        <v>47574</v>
      </c>
      <c r="BD29" s="415">
        <v>0</v>
      </c>
      <c r="BE29" s="415">
        <v>47574</v>
      </c>
      <c r="BF29" s="415">
        <v>-116973</v>
      </c>
      <c r="BG29" s="415">
        <v>0</v>
      </c>
      <c r="BH29" s="415">
        <v>-116973</v>
      </c>
      <c r="BI29" s="415">
        <v>0</v>
      </c>
      <c r="BJ29" s="415">
        <v>0</v>
      </c>
      <c r="BK29" s="415">
        <v>0</v>
      </c>
      <c r="BL29" s="415">
        <v>0</v>
      </c>
      <c r="BM29" s="415">
        <v>0</v>
      </c>
      <c r="BN29" s="415">
        <v>0</v>
      </c>
      <c r="BO29" s="415">
        <v>0</v>
      </c>
      <c r="BP29" s="415">
        <v>0</v>
      </c>
      <c r="BQ29" s="415">
        <v>0</v>
      </c>
      <c r="BR29" s="415">
        <v>0</v>
      </c>
      <c r="BS29" s="415">
        <v>0</v>
      </c>
      <c r="BT29" s="415">
        <v>0</v>
      </c>
      <c r="BU29" s="415">
        <v>0</v>
      </c>
      <c r="BV29" s="415">
        <v>0</v>
      </c>
      <c r="BW29" s="415">
        <v>0</v>
      </c>
      <c r="BX29" s="415">
        <v>-18495848</v>
      </c>
      <c r="BY29" s="415">
        <v>0</v>
      </c>
      <c r="BZ29" s="415">
        <v>-18495848</v>
      </c>
      <c r="CA29" s="415">
        <v>-110993</v>
      </c>
      <c r="CB29" s="415">
        <v>0</v>
      </c>
      <c r="CC29" s="415">
        <v>-110993</v>
      </c>
      <c r="CD29" s="415">
        <v>-35336</v>
      </c>
      <c r="CE29" s="415">
        <v>0</v>
      </c>
      <c r="CF29" s="415">
        <v>-35336</v>
      </c>
      <c r="CG29" s="415">
        <v>-4856570</v>
      </c>
      <c r="CH29" s="415">
        <v>0</v>
      </c>
      <c r="CI29" s="415">
        <v>-4856570</v>
      </c>
      <c r="CJ29" s="415">
        <v>-11965</v>
      </c>
      <c r="CK29" s="415">
        <v>0</v>
      </c>
      <c r="CL29" s="415">
        <v>-11965</v>
      </c>
      <c r="CM29" s="415">
        <v>-5014864</v>
      </c>
      <c r="CN29" s="415">
        <v>0</v>
      </c>
      <c r="CO29" s="415">
        <v>-5014864</v>
      </c>
      <c r="CP29" s="415">
        <v>-626435</v>
      </c>
      <c r="CQ29" s="415">
        <v>0</v>
      </c>
      <c r="CR29" s="415">
        <v>-626435</v>
      </c>
      <c r="CS29" s="415">
        <v>5116</v>
      </c>
      <c r="CT29" s="415">
        <v>0</v>
      </c>
      <c r="CU29" s="415">
        <v>5116</v>
      </c>
      <c r="CV29" s="415">
        <v>-271038</v>
      </c>
      <c r="CW29" s="415">
        <v>0</v>
      </c>
      <c r="CX29" s="415">
        <v>-271038</v>
      </c>
      <c r="CY29" s="415">
        <v>2427</v>
      </c>
      <c r="CZ29" s="415">
        <v>0</v>
      </c>
      <c r="DA29" s="415">
        <v>2427</v>
      </c>
      <c r="DB29" s="415">
        <v>-8184</v>
      </c>
      <c r="DC29" s="415">
        <v>0</v>
      </c>
      <c r="DD29" s="415">
        <v>-8184</v>
      </c>
      <c r="DE29" s="415">
        <v>0</v>
      </c>
      <c r="DF29" s="415">
        <v>0</v>
      </c>
      <c r="DG29" s="415">
        <v>0</v>
      </c>
      <c r="DH29" s="415">
        <v>0</v>
      </c>
      <c r="DI29" s="415">
        <v>0</v>
      </c>
      <c r="DJ29" s="415">
        <v>0</v>
      </c>
      <c r="DK29" s="415">
        <v>0</v>
      </c>
      <c r="DL29" s="415">
        <v>0</v>
      </c>
      <c r="DM29" s="415">
        <v>0</v>
      </c>
      <c r="DN29" s="415">
        <v>0</v>
      </c>
      <c r="DO29" s="415">
        <v>0</v>
      </c>
      <c r="DP29" s="415">
        <v>0</v>
      </c>
      <c r="DQ29" s="415">
        <v>0</v>
      </c>
      <c r="DR29" s="415">
        <v>0</v>
      </c>
      <c r="DS29" s="415">
        <v>0</v>
      </c>
      <c r="DT29" s="415">
        <v>0</v>
      </c>
      <c r="DU29" s="415">
        <v>0</v>
      </c>
      <c r="DV29" s="415">
        <v>0</v>
      </c>
      <c r="DW29" s="415">
        <v>0</v>
      </c>
      <c r="DX29" s="415">
        <v>0</v>
      </c>
      <c r="DY29" s="415">
        <v>0</v>
      </c>
      <c r="DZ29" s="415">
        <v>0</v>
      </c>
      <c r="EA29" s="415">
        <v>0</v>
      </c>
      <c r="EB29" s="415">
        <v>-898114</v>
      </c>
      <c r="EC29" s="415">
        <v>0</v>
      </c>
      <c r="ED29" s="415">
        <v>-898114</v>
      </c>
      <c r="EE29" s="415">
        <v>0</v>
      </c>
      <c r="EF29" s="415">
        <v>0</v>
      </c>
      <c r="EG29" s="415">
        <v>0</v>
      </c>
      <c r="EH29" s="415">
        <v>-1778</v>
      </c>
      <c r="EI29" s="415">
        <v>0</v>
      </c>
      <c r="EJ29" s="415">
        <v>-1778</v>
      </c>
      <c r="EK29" s="415">
        <v>857</v>
      </c>
      <c r="EL29" s="415">
        <v>0</v>
      </c>
      <c r="EM29" s="415">
        <v>857</v>
      </c>
      <c r="EN29" s="415">
        <v>0</v>
      </c>
      <c r="EO29" s="415">
        <v>0</v>
      </c>
      <c r="EP29" s="415">
        <v>0</v>
      </c>
      <c r="EQ29" s="415">
        <v>0</v>
      </c>
      <c r="ER29" s="415">
        <v>0</v>
      </c>
      <c r="ES29" s="415">
        <v>0</v>
      </c>
      <c r="ET29" s="415">
        <v>0</v>
      </c>
      <c r="EU29" s="415">
        <v>0</v>
      </c>
      <c r="EV29" s="415">
        <v>0</v>
      </c>
      <c r="EW29" s="415">
        <v>0</v>
      </c>
      <c r="EX29" s="415">
        <v>0</v>
      </c>
      <c r="EY29" s="415">
        <v>0</v>
      </c>
      <c r="EZ29" s="415">
        <v>0</v>
      </c>
      <c r="FA29" s="415">
        <v>0</v>
      </c>
      <c r="FB29" s="415">
        <v>0</v>
      </c>
      <c r="FC29" s="415">
        <v>-1500</v>
      </c>
      <c r="FD29" s="415">
        <v>0</v>
      </c>
      <c r="FE29" s="415">
        <v>-1500</v>
      </c>
      <c r="FF29" s="415">
        <v>0</v>
      </c>
      <c r="FG29" s="415">
        <v>0</v>
      </c>
      <c r="FH29" s="415">
        <v>0</v>
      </c>
      <c r="FI29" s="415">
        <v>-50609</v>
      </c>
      <c r="FJ29" s="415">
        <v>0</v>
      </c>
      <c r="FK29" s="415">
        <v>-50609</v>
      </c>
      <c r="FL29" s="415">
        <v>0</v>
      </c>
      <c r="FM29" s="415">
        <v>0</v>
      </c>
      <c r="FN29" s="415">
        <v>0</v>
      </c>
      <c r="FO29" s="415">
        <v>-83865</v>
      </c>
      <c r="FP29" s="415">
        <v>0</v>
      </c>
      <c r="FQ29" s="415">
        <v>-83865</v>
      </c>
      <c r="FR29" s="415">
        <v>0</v>
      </c>
      <c r="FS29" s="415">
        <v>0</v>
      </c>
      <c r="FT29" s="415">
        <v>0</v>
      </c>
      <c r="FU29" s="415">
        <v>-2234</v>
      </c>
      <c r="FV29" s="415">
        <v>0</v>
      </c>
      <c r="FW29" s="415">
        <v>-2234</v>
      </c>
      <c r="FX29" s="415">
        <v>-1665749</v>
      </c>
      <c r="FY29" s="415">
        <v>0</v>
      </c>
      <c r="FZ29" s="415">
        <v>-1665749</v>
      </c>
      <c r="GA29" s="415">
        <v>-1804878</v>
      </c>
      <c r="GB29" s="415">
        <v>0</v>
      </c>
      <c r="GC29" s="415">
        <v>-1804878</v>
      </c>
      <c r="GD29" s="415">
        <v>-5685</v>
      </c>
      <c r="GE29" s="415">
        <v>0</v>
      </c>
      <c r="GF29" s="415">
        <v>-5685</v>
      </c>
      <c r="GG29" s="415">
        <v>-26015</v>
      </c>
      <c r="GH29" s="415">
        <v>0</v>
      </c>
      <c r="GI29" s="415">
        <v>-26015</v>
      </c>
      <c r="GJ29" s="415">
        <v>-31700</v>
      </c>
      <c r="GK29" s="415">
        <v>0</v>
      </c>
      <c r="GL29" s="415">
        <v>-31700</v>
      </c>
      <c r="GM29" s="415">
        <v>114173529</v>
      </c>
      <c r="GN29" s="415">
        <v>0</v>
      </c>
      <c r="GO29" s="415">
        <v>114173529</v>
      </c>
      <c r="GP29" s="415">
        <v>2403034</v>
      </c>
      <c r="GQ29" s="415">
        <v>0</v>
      </c>
      <c r="GR29" s="415">
        <v>2403034</v>
      </c>
      <c r="GS29" s="415">
        <v>-18495848</v>
      </c>
      <c r="GT29" s="415">
        <v>0</v>
      </c>
      <c r="GU29" s="415">
        <v>-18495848</v>
      </c>
      <c r="GV29" s="415">
        <v>-5014864</v>
      </c>
      <c r="GW29" s="415">
        <v>0</v>
      </c>
      <c r="GX29" s="415">
        <v>-5014864</v>
      </c>
      <c r="GY29" s="415">
        <v>-898114</v>
      </c>
      <c r="GZ29" s="415">
        <v>0</v>
      </c>
      <c r="HA29" s="415">
        <v>-898114</v>
      </c>
      <c r="HB29" s="415">
        <v>-1804878</v>
      </c>
      <c r="HC29" s="415">
        <v>0</v>
      </c>
      <c r="HD29" s="415">
        <v>-1804878</v>
      </c>
      <c r="HE29" s="415">
        <v>-31700</v>
      </c>
      <c r="HF29" s="415">
        <v>0</v>
      </c>
      <c r="HG29" s="415">
        <v>-31700</v>
      </c>
      <c r="HH29" s="415">
        <v>-23842370</v>
      </c>
      <c r="HI29" s="415">
        <v>0</v>
      </c>
      <c r="HJ29" s="415">
        <v>-23842370</v>
      </c>
      <c r="HK29" s="415">
        <v>90331159</v>
      </c>
      <c r="HL29" s="415">
        <v>0</v>
      </c>
      <c r="HM29" s="415">
        <v>90331159</v>
      </c>
      <c r="HN29" s="84" t="s">
        <v>1047</v>
      </c>
    </row>
    <row r="30" spans="1:222" x14ac:dyDescent="0.25">
      <c r="A30" t="s">
        <v>1026</v>
      </c>
      <c r="B30" s="82" t="s">
        <v>419</v>
      </c>
      <c r="C30" s="85" t="s">
        <v>418</v>
      </c>
      <c r="D30" s="415">
        <v>26507968</v>
      </c>
      <c r="E30" s="415">
        <v>0</v>
      </c>
      <c r="F30" s="415">
        <v>26507968</v>
      </c>
      <c r="G30" s="415">
        <v>-172948</v>
      </c>
      <c r="H30" s="415">
        <v>0</v>
      </c>
      <c r="I30" s="415">
        <v>-172948</v>
      </c>
      <c r="J30" s="415">
        <v>-325301</v>
      </c>
      <c r="K30" s="415">
        <v>0</v>
      </c>
      <c r="L30" s="415">
        <v>-325301</v>
      </c>
      <c r="M30" s="415">
        <v>-26724</v>
      </c>
      <c r="N30" s="415">
        <v>0</v>
      </c>
      <c r="O30" s="415">
        <v>-26724</v>
      </c>
      <c r="P30" s="415">
        <v>121174</v>
      </c>
      <c r="Q30" s="415">
        <v>0</v>
      </c>
      <c r="R30" s="415">
        <v>121174</v>
      </c>
      <c r="S30" s="415">
        <v>-27141</v>
      </c>
      <c r="T30" s="415">
        <v>0</v>
      </c>
      <c r="U30" s="415">
        <v>-27141</v>
      </c>
      <c r="V30" s="415">
        <v>-257992</v>
      </c>
      <c r="W30" s="415">
        <v>0</v>
      </c>
      <c r="X30" s="415">
        <v>-257992</v>
      </c>
      <c r="Y30" s="415">
        <v>-2761131</v>
      </c>
      <c r="Z30" s="415">
        <v>0</v>
      </c>
      <c r="AA30" s="415">
        <v>-2761131</v>
      </c>
      <c r="AB30" s="415">
        <v>-975</v>
      </c>
      <c r="AC30" s="415">
        <v>0</v>
      </c>
      <c r="AD30" s="415">
        <v>-975</v>
      </c>
      <c r="AE30" s="415">
        <v>-152815</v>
      </c>
      <c r="AF30" s="415">
        <v>0</v>
      </c>
      <c r="AG30" s="415">
        <v>-152815</v>
      </c>
      <c r="AH30" s="415">
        <v>-131843</v>
      </c>
      <c r="AI30" s="415">
        <v>0</v>
      </c>
      <c r="AJ30" s="415">
        <v>-131843</v>
      </c>
      <c r="AK30" s="415">
        <v>0</v>
      </c>
      <c r="AL30" s="415">
        <v>0</v>
      </c>
      <c r="AM30" s="415">
        <v>0</v>
      </c>
      <c r="AN30" s="415">
        <v>-16231</v>
      </c>
      <c r="AO30" s="415">
        <v>0</v>
      </c>
      <c r="AP30" s="415">
        <v>-16231</v>
      </c>
      <c r="AQ30" s="415">
        <v>0</v>
      </c>
      <c r="AR30" s="415">
        <v>0</v>
      </c>
      <c r="AS30" s="415">
        <v>0</v>
      </c>
      <c r="AT30" s="415">
        <v>478013</v>
      </c>
      <c r="AU30" s="415">
        <v>0</v>
      </c>
      <c r="AV30" s="415">
        <v>478013</v>
      </c>
      <c r="AW30" s="415">
        <v>-5622</v>
      </c>
      <c r="AX30" s="415">
        <v>0</v>
      </c>
      <c r="AY30" s="415">
        <v>-5622</v>
      </c>
      <c r="AZ30" s="415">
        <v>-1817711</v>
      </c>
      <c r="BA30" s="415">
        <v>0</v>
      </c>
      <c r="BB30" s="415">
        <v>-1817711</v>
      </c>
      <c r="BC30" s="415">
        <v>-4469</v>
      </c>
      <c r="BD30" s="415">
        <v>0</v>
      </c>
      <c r="BE30" s="415">
        <v>-4469</v>
      </c>
      <c r="BF30" s="415">
        <v>-83396</v>
      </c>
      <c r="BG30" s="415">
        <v>0</v>
      </c>
      <c r="BH30" s="415">
        <v>-83396</v>
      </c>
      <c r="BI30" s="415">
        <v>0</v>
      </c>
      <c r="BJ30" s="415">
        <v>0</v>
      </c>
      <c r="BK30" s="415">
        <v>0</v>
      </c>
      <c r="BL30" s="415">
        <v>-17700</v>
      </c>
      <c r="BM30" s="415">
        <v>0</v>
      </c>
      <c r="BN30" s="415">
        <v>-17700</v>
      </c>
      <c r="BO30" s="415">
        <v>0</v>
      </c>
      <c r="BP30" s="415">
        <v>0</v>
      </c>
      <c r="BQ30" s="415">
        <v>0</v>
      </c>
      <c r="BR30" s="415">
        <v>0</v>
      </c>
      <c r="BS30" s="415">
        <v>0</v>
      </c>
      <c r="BT30" s="415">
        <v>0</v>
      </c>
      <c r="BU30" s="415">
        <v>0</v>
      </c>
      <c r="BV30" s="415">
        <v>0</v>
      </c>
      <c r="BW30" s="415">
        <v>0</v>
      </c>
      <c r="BX30" s="415">
        <v>-4364831</v>
      </c>
      <c r="BY30" s="415">
        <v>0</v>
      </c>
      <c r="BZ30" s="415">
        <v>-4364831</v>
      </c>
      <c r="CA30" s="415">
        <v>0</v>
      </c>
      <c r="CB30" s="415">
        <v>0</v>
      </c>
      <c r="CC30" s="415">
        <v>0</v>
      </c>
      <c r="CD30" s="415">
        <v>0</v>
      </c>
      <c r="CE30" s="415">
        <v>0</v>
      </c>
      <c r="CF30" s="415">
        <v>0</v>
      </c>
      <c r="CG30" s="415">
        <v>-1259149</v>
      </c>
      <c r="CH30" s="415">
        <v>0</v>
      </c>
      <c r="CI30" s="415">
        <v>-1259149</v>
      </c>
      <c r="CJ30" s="415">
        <v>-20105</v>
      </c>
      <c r="CK30" s="415">
        <v>0</v>
      </c>
      <c r="CL30" s="415">
        <v>-20105</v>
      </c>
      <c r="CM30" s="415">
        <v>-1279254</v>
      </c>
      <c r="CN30" s="415">
        <v>0</v>
      </c>
      <c r="CO30" s="415">
        <v>-1279254</v>
      </c>
      <c r="CP30" s="415">
        <v>-51774</v>
      </c>
      <c r="CQ30" s="415">
        <v>0</v>
      </c>
      <c r="CR30" s="415">
        <v>-51774</v>
      </c>
      <c r="CS30" s="415">
        <v>-884</v>
      </c>
      <c r="CT30" s="415">
        <v>0</v>
      </c>
      <c r="CU30" s="415">
        <v>-884</v>
      </c>
      <c r="CV30" s="415">
        <v>-10550</v>
      </c>
      <c r="CW30" s="415">
        <v>0</v>
      </c>
      <c r="CX30" s="415">
        <v>-10550</v>
      </c>
      <c r="CY30" s="415">
        <v>0</v>
      </c>
      <c r="CZ30" s="415">
        <v>0</v>
      </c>
      <c r="DA30" s="415">
        <v>0</v>
      </c>
      <c r="DB30" s="415">
        <v>-15637</v>
      </c>
      <c r="DC30" s="415">
        <v>0</v>
      </c>
      <c r="DD30" s="415">
        <v>-15637</v>
      </c>
      <c r="DE30" s="415">
        <v>0</v>
      </c>
      <c r="DF30" s="415">
        <v>0</v>
      </c>
      <c r="DG30" s="415">
        <v>0</v>
      </c>
      <c r="DH30" s="415">
        <v>0</v>
      </c>
      <c r="DI30" s="415">
        <v>0</v>
      </c>
      <c r="DJ30" s="415">
        <v>0</v>
      </c>
      <c r="DK30" s="415">
        <v>0</v>
      </c>
      <c r="DL30" s="415">
        <v>0</v>
      </c>
      <c r="DM30" s="415">
        <v>0</v>
      </c>
      <c r="DN30" s="415">
        <v>0</v>
      </c>
      <c r="DO30" s="415">
        <v>0</v>
      </c>
      <c r="DP30" s="415">
        <v>0</v>
      </c>
      <c r="DQ30" s="415">
        <v>0</v>
      </c>
      <c r="DR30" s="415">
        <v>0</v>
      </c>
      <c r="DS30" s="415">
        <v>0</v>
      </c>
      <c r="DT30" s="415">
        <v>0</v>
      </c>
      <c r="DU30" s="415">
        <v>0</v>
      </c>
      <c r="DV30" s="415">
        <v>0</v>
      </c>
      <c r="DW30" s="415">
        <v>0</v>
      </c>
      <c r="DX30" s="415">
        <v>0</v>
      </c>
      <c r="DY30" s="415">
        <v>0</v>
      </c>
      <c r="DZ30" s="415">
        <v>0</v>
      </c>
      <c r="EA30" s="415">
        <v>0</v>
      </c>
      <c r="EB30" s="415">
        <v>-78845</v>
      </c>
      <c r="EC30" s="415">
        <v>0</v>
      </c>
      <c r="ED30" s="415">
        <v>-78845</v>
      </c>
      <c r="EE30" s="415">
        <v>0</v>
      </c>
      <c r="EF30" s="415">
        <v>0</v>
      </c>
      <c r="EG30" s="415">
        <v>0</v>
      </c>
      <c r="EH30" s="415">
        <v>0</v>
      </c>
      <c r="EI30" s="415">
        <v>0</v>
      </c>
      <c r="EJ30" s="415">
        <v>0</v>
      </c>
      <c r="EK30" s="415">
        <v>0</v>
      </c>
      <c r="EL30" s="415">
        <v>0</v>
      </c>
      <c r="EM30" s="415">
        <v>0</v>
      </c>
      <c r="EN30" s="415">
        <v>0</v>
      </c>
      <c r="EO30" s="415">
        <v>0</v>
      </c>
      <c r="EP30" s="415">
        <v>0</v>
      </c>
      <c r="EQ30" s="415">
        <v>0</v>
      </c>
      <c r="ER30" s="415">
        <v>0</v>
      </c>
      <c r="ES30" s="415">
        <v>0</v>
      </c>
      <c r="ET30" s="415">
        <v>0</v>
      </c>
      <c r="EU30" s="415">
        <v>0</v>
      </c>
      <c r="EV30" s="415">
        <v>0</v>
      </c>
      <c r="EW30" s="415">
        <v>-17700</v>
      </c>
      <c r="EX30" s="415">
        <v>0</v>
      </c>
      <c r="EY30" s="415">
        <v>-17700</v>
      </c>
      <c r="EZ30" s="415">
        <v>0</v>
      </c>
      <c r="FA30" s="415">
        <v>0</v>
      </c>
      <c r="FB30" s="415">
        <v>0</v>
      </c>
      <c r="FC30" s="415">
        <v>-2687</v>
      </c>
      <c r="FD30" s="415">
        <v>0</v>
      </c>
      <c r="FE30" s="415">
        <v>-2687</v>
      </c>
      <c r="FF30" s="415">
        <v>0</v>
      </c>
      <c r="FG30" s="415">
        <v>0</v>
      </c>
      <c r="FH30" s="415">
        <v>0</v>
      </c>
      <c r="FI30" s="415">
        <v>-7249</v>
      </c>
      <c r="FJ30" s="415">
        <v>0</v>
      </c>
      <c r="FK30" s="415">
        <v>-7249</v>
      </c>
      <c r="FL30" s="415">
        <v>0</v>
      </c>
      <c r="FM30" s="415">
        <v>0</v>
      </c>
      <c r="FN30" s="415">
        <v>0</v>
      </c>
      <c r="FO30" s="415">
        <v>-24227</v>
      </c>
      <c r="FP30" s="415">
        <v>0</v>
      </c>
      <c r="FQ30" s="415">
        <v>-24227</v>
      </c>
      <c r="FR30" s="415">
        <v>4167</v>
      </c>
      <c r="FS30" s="415">
        <v>0</v>
      </c>
      <c r="FT30" s="415">
        <v>4167</v>
      </c>
      <c r="FU30" s="415">
        <v>0</v>
      </c>
      <c r="FV30" s="415">
        <v>0</v>
      </c>
      <c r="FW30" s="415">
        <v>0</v>
      </c>
      <c r="FX30" s="415">
        <v>-399475</v>
      </c>
      <c r="FY30" s="415">
        <v>0</v>
      </c>
      <c r="FZ30" s="415">
        <v>-399475</v>
      </c>
      <c r="GA30" s="415">
        <v>-447171</v>
      </c>
      <c r="GB30" s="415">
        <v>0</v>
      </c>
      <c r="GC30" s="415">
        <v>-447171</v>
      </c>
      <c r="GD30" s="415">
        <v>-878</v>
      </c>
      <c r="GE30" s="415">
        <v>0</v>
      </c>
      <c r="GF30" s="415">
        <v>-878</v>
      </c>
      <c r="GG30" s="415">
        <v>-1387</v>
      </c>
      <c r="GH30" s="415">
        <v>0</v>
      </c>
      <c r="GI30" s="415">
        <v>-1387</v>
      </c>
      <c r="GJ30" s="415">
        <v>-2265</v>
      </c>
      <c r="GK30" s="415">
        <v>0</v>
      </c>
      <c r="GL30" s="415">
        <v>-2265</v>
      </c>
      <c r="GM30" s="415">
        <v>26335020</v>
      </c>
      <c r="GN30" s="415">
        <v>0</v>
      </c>
      <c r="GO30" s="415">
        <v>26335020</v>
      </c>
      <c r="GP30" s="415">
        <v>-257992</v>
      </c>
      <c r="GQ30" s="415">
        <v>0</v>
      </c>
      <c r="GR30" s="415">
        <v>-257992</v>
      </c>
      <c r="GS30" s="415">
        <v>-4364831</v>
      </c>
      <c r="GT30" s="415">
        <v>0</v>
      </c>
      <c r="GU30" s="415">
        <v>-4364831</v>
      </c>
      <c r="GV30" s="415">
        <v>-1279254</v>
      </c>
      <c r="GW30" s="415">
        <v>0</v>
      </c>
      <c r="GX30" s="415">
        <v>-1279254</v>
      </c>
      <c r="GY30" s="415">
        <v>-78845</v>
      </c>
      <c r="GZ30" s="415">
        <v>0</v>
      </c>
      <c r="HA30" s="415">
        <v>-78845</v>
      </c>
      <c r="HB30" s="415">
        <v>-447171</v>
      </c>
      <c r="HC30" s="415">
        <v>0</v>
      </c>
      <c r="HD30" s="415">
        <v>-447171</v>
      </c>
      <c r="HE30" s="415">
        <v>-2265</v>
      </c>
      <c r="HF30" s="415">
        <v>0</v>
      </c>
      <c r="HG30" s="415">
        <v>-2265</v>
      </c>
      <c r="HH30" s="415">
        <v>-6430358</v>
      </c>
      <c r="HI30" s="415">
        <v>0</v>
      </c>
      <c r="HJ30" s="415">
        <v>-6430358</v>
      </c>
      <c r="HK30" s="415">
        <v>19904662</v>
      </c>
      <c r="HL30" s="415">
        <v>0</v>
      </c>
      <c r="HM30" s="415">
        <v>19904662</v>
      </c>
      <c r="HN30" s="84" t="s">
        <v>1029</v>
      </c>
    </row>
    <row r="31" spans="1:222" x14ac:dyDescent="0.25">
      <c r="A31" t="s">
        <v>1026</v>
      </c>
      <c r="B31" s="82" t="s">
        <v>421</v>
      </c>
      <c r="C31" s="85" t="s">
        <v>420</v>
      </c>
      <c r="D31" s="415">
        <v>184079866</v>
      </c>
      <c r="E31" s="415">
        <v>0</v>
      </c>
      <c r="F31" s="415">
        <v>184079866</v>
      </c>
      <c r="G31" s="415">
        <v>-2364723</v>
      </c>
      <c r="H31" s="415">
        <v>0</v>
      </c>
      <c r="I31" s="415">
        <v>-2364723</v>
      </c>
      <c r="J31" s="415">
        <v>-2032034</v>
      </c>
      <c r="K31" s="415">
        <v>0</v>
      </c>
      <c r="L31" s="415">
        <v>-2032034</v>
      </c>
      <c r="M31" s="415">
        <v>155456</v>
      </c>
      <c r="N31" s="415">
        <v>0</v>
      </c>
      <c r="O31" s="415">
        <v>155456</v>
      </c>
      <c r="P31" s="415">
        <v>2951324</v>
      </c>
      <c r="Q31" s="415">
        <v>0</v>
      </c>
      <c r="R31" s="415">
        <v>2951324</v>
      </c>
      <c r="S31" s="415">
        <v>-51307</v>
      </c>
      <c r="T31" s="415">
        <v>0</v>
      </c>
      <c r="U31" s="415">
        <v>-51307</v>
      </c>
      <c r="V31" s="415">
        <v>1023439</v>
      </c>
      <c r="W31" s="415">
        <v>0</v>
      </c>
      <c r="X31" s="415">
        <v>1023439</v>
      </c>
      <c r="Y31" s="415">
        <v>-16093370</v>
      </c>
      <c r="Z31" s="415">
        <v>0</v>
      </c>
      <c r="AA31" s="415">
        <v>-16093370</v>
      </c>
      <c r="AB31" s="415">
        <v>-21476</v>
      </c>
      <c r="AC31" s="415">
        <v>0</v>
      </c>
      <c r="AD31" s="415">
        <v>-21476</v>
      </c>
      <c r="AE31" s="415">
        <v>-459047</v>
      </c>
      <c r="AF31" s="415">
        <v>0</v>
      </c>
      <c r="AG31" s="415">
        <v>-459047</v>
      </c>
      <c r="AH31" s="415">
        <v>105485</v>
      </c>
      <c r="AI31" s="415">
        <v>0</v>
      </c>
      <c r="AJ31" s="415">
        <v>105485</v>
      </c>
      <c r="AK31" s="415">
        <v>0</v>
      </c>
      <c r="AL31" s="415">
        <v>0</v>
      </c>
      <c r="AM31" s="415">
        <v>0</v>
      </c>
      <c r="AN31" s="415">
        <v>-84460</v>
      </c>
      <c r="AO31" s="415">
        <v>0</v>
      </c>
      <c r="AP31" s="415">
        <v>-84460</v>
      </c>
      <c r="AQ31" s="415">
        <v>-2539</v>
      </c>
      <c r="AR31" s="415">
        <v>0</v>
      </c>
      <c r="AS31" s="415">
        <v>-2539</v>
      </c>
      <c r="AT31" s="415">
        <v>3416312</v>
      </c>
      <c r="AU31" s="415">
        <v>0</v>
      </c>
      <c r="AV31" s="415">
        <v>3416312</v>
      </c>
      <c r="AW31" s="415">
        <v>-73138</v>
      </c>
      <c r="AX31" s="415">
        <v>0</v>
      </c>
      <c r="AY31" s="415">
        <v>-73138</v>
      </c>
      <c r="AZ31" s="415">
        <v>-13340013</v>
      </c>
      <c r="BA31" s="415">
        <v>0</v>
      </c>
      <c r="BB31" s="415">
        <v>-13340013</v>
      </c>
      <c r="BC31" s="415">
        <v>95268</v>
      </c>
      <c r="BD31" s="415">
        <v>0</v>
      </c>
      <c r="BE31" s="415">
        <v>95268</v>
      </c>
      <c r="BF31" s="415">
        <v>-236994</v>
      </c>
      <c r="BG31" s="415">
        <v>0</v>
      </c>
      <c r="BH31" s="415">
        <v>-236994</v>
      </c>
      <c r="BI31" s="415">
        <v>0</v>
      </c>
      <c r="BJ31" s="415">
        <v>0</v>
      </c>
      <c r="BK31" s="415">
        <v>0</v>
      </c>
      <c r="BL31" s="415">
        <v>0</v>
      </c>
      <c r="BM31" s="415">
        <v>0</v>
      </c>
      <c r="BN31" s="415">
        <v>0</v>
      </c>
      <c r="BO31" s="415">
        <v>0</v>
      </c>
      <c r="BP31" s="415">
        <v>0</v>
      </c>
      <c r="BQ31" s="415">
        <v>0</v>
      </c>
      <c r="BR31" s="415">
        <v>0</v>
      </c>
      <c r="BS31" s="415">
        <v>0</v>
      </c>
      <c r="BT31" s="415">
        <v>0</v>
      </c>
      <c r="BU31" s="415">
        <v>0</v>
      </c>
      <c r="BV31" s="415">
        <v>0</v>
      </c>
      <c r="BW31" s="415">
        <v>0</v>
      </c>
      <c r="BX31" s="415">
        <v>-26690982</v>
      </c>
      <c r="BY31" s="415">
        <v>0</v>
      </c>
      <c r="BZ31" s="415">
        <v>-26690982</v>
      </c>
      <c r="CA31" s="415">
        <v>-264815</v>
      </c>
      <c r="CB31" s="415">
        <v>0</v>
      </c>
      <c r="CC31" s="415">
        <v>-264815</v>
      </c>
      <c r="CD31" s="415">
        <v>-9811</v>
      </c>
      <c r="CE31" s="415">
        <v>0</v>
      </c>
      <c r="CF31" s="415">
        <v>-9811</v>
      </c>
      <c r="CG31" s="415">
        <v>-4150486</v>
      </c>
      <c r="CH31" s="415">
        <v>0</v>
      </c>
      <c r="CI31" s="415">
        <v>-4150486</v>
      </c>
      <c r="CJ31" s="415">
        <v>410433</v>
      </c>
      <c r="CK31" s="415">
        <v>0</v>
      </c>
      <c r="CL31" s="415">
        <v>410433</v>
      </c>
      <c r="CM31" s="415">
        <v>-4014679</v>
      </c>
      <c r="CN31" s="415">
        <v>0</v>
      </c>
      <c r="CO31" s="415">
        <v>-4014679</v>
      </c>
      <c r="CP31" s="415">
        <v>-224936</v>
      </c>
      <c r="CQ31" s="415">
        <v>0</v>
      </c>
      <c r="CR31" s="415">
        <v>-224936</v>
      </c>
      <c r="CS31" s="415">
        <v>-3564</v>
      </c>
      <c r="CT31" s="415">
        <v>0</v>
      </c>
      <c r="CU31" s="415">
        <v>-3564</v>
      </c>
      <c r="CV31" s="415">
        <v>-60744</v>
      </c>
      <c r="CW31" s="415">
        <v>0</v>
      </c>
      <c r="CX31" s="415">
        <v>-60744</v>
      </c>
      <c r="CY31" s="415">
        <v>-5156</v>
      </c>
      <c r="CZ31" s="415">
        <v>0</v>
      </c>
      <c r="DA31" s="415">
        <v>-5156</v>
      </c>
      <c r="DB31" s="415">
        <v>-7047</v>
      </c>
      <c r="DC31" s="415">
        <v>0</v>
      </c>
      <c r="DD31" s="415">
        <v>-7047</v>
      </c>
      <c r="DE31" s="415">
        <v>0</v>
      </c>
      <c r="DF31" s="415">
        <v>0</v>
      </c>
      <c r="DG31" s="415">
        <v>0</v>
      </c>
      <c r="DH31" s="415">
        <v>0</v>
      </c>
      <c r="DI31" s="415">
        <v>0</v>
      </c>
      <c r="DJ31" s="415">
        <v>0</v>
      </c>
      <c r="DK31" s="415">
        <v>0</v>
      </c>
      <c r="DL31" s="415">
        <v>0</v>
      </c>
      <c r="DM31" s="415">
        <v>0</v>
      </c>
      <c r="DN31" s="415">
        <v>0</v>
      </c>
      <c r="DO31" s="415">
        <v>0</v>
      </c>
      <c r="DP31" s="415">
        <v>0</v>
      </c>
      <c r="DQ31" s="415">
        <v>0</v>
      </c>
      <c r="DR31" s="415">
        <v>0</v>
      </c>
      <c r="DS31" s="415">
        <v>0</v>
      </c>
      <c r="DT31" s="415">
        <v>0</v>
      </c>
      <c r="DU31" s="415">
        <v>0</v>
      </c>
      <c r="DV31" s="415">
        <v>0</v>
      </c>
      <c r="DW31" s="415">
        <v>0</v>
      </c>
      <c r="DX31" s="415">
        <v>0</v>
      </c>
      <c r="DY31" s="415">
        <v>0</v>
      </c>
      <c r="DZ31" s="415">
        <v>0</v>
      </c>
      <c r="EA31" s="415">
        <v>0</v>
      </c>
      <c r="EB31" s="415">
        <v>-301447</v>
      </c>
      <c r="EC31" s="415">
        <v>0</v>
      </c>
      <c r="ED31" s="415">
        <v>-301447</v>
      </c>
      <c r="EE31" s="415">
        <v>0</v>
      </c>
      <c r="EF31" s="415">
        <v>0</v>
      </c>
      <c r="EG31" s="415">
        <v>0</v>
      </c>
      <c r="EH31" s="415">
        <v>0</v>
      </c>
      <c r="EI31" s="415">
        <v>0</v>
      </c>
      <c r="EJ31" s="415">
        <v>0</v>
      </c>
      <c r="EK31" s="415">
        <v>1889</v>
      </c>
      <c r="EL31" s="415">
        <v>0</v>
      </c>
      <c r="EM31" s="415">
        <v>1889</v>
      </c>
      <c r="EN31" s="415">
        <v>0</v>
      </c>
      <c r="EO31" s="415">
        <v>0</v>
      </c>
      <c r="EP31" s="415">
        <v>0</v>
      </c>
      <c r="EQ31" s="415">
        <v>0</v>
      </c>
      <c r="ER31" s="415">
        <v>0</v>
      </c>
      <c r="ES31" s="415">
        <v>0</v>
      </c>
      <c r="ET31" s="415">
        <v>0</v>
      </c>
      <c r="EU31" s="415">
        <v>0</v>
      </c>
      <c r="EV31" s="415">
        <v>0</v>
      </c>
      <c r="EW31" s="415">
        <v>0</v>
      </c>
      <c r="EX31" s="415">
        <v>0</v>
      </c>
      <c r="EY31" s="415">
        <v>0</v>
      </c>
      <c r="EZ31" s="415">
        <v>0</v>
      </c>
      <c r="FA31" s="415">
        <v>0</v>
      </c>
      <c r="FB31" s="415">
        <v>0</v>
      </c>
      <c r="FC31" s="415">
        <v>-1500</v>
      </c>
      <c r="FD31" s="415">
        <v>0</v>
      </c>
      <c r="FE31" s="415">
        <v>-1500</v>
      </c>
      <c r="FF31" s="415">
        <v>0</v>
      </c>
      <c r="FG31" s="415">
        <v>0</v>
      </c>
      <c r="FH31" s="415">
        <v>0</v>
      </c>
      <c r="FI31" s="415">
        <v>-65066</v>
      </c>
      <c r="FJ31" s="415">
        <v>0</v>
      </c>
      <c r="FK31" s="415">
        <v>-65066</v>
      </c>
      <c r="FL31" s="415">
        <v>6966</v>
      </c>
      <c r="FM31" s="415">
        <v>0</v>
      </c>
      <c r="FN31" s="415">
        <v>6966</v>
      </c>
      <c r="FO31" s="415">
        <v>-154736</v>
      </c>
      <c r="FP31" s="415">
        <v>0</v>
      </c>
      <c r="FQ31" s="415">
        <v>-154736</v>
      </c>
      <c r="FR31" s="415">
        <v>101404</v>
      </c>
      <c r="FS31" s="415">
        <v>0</v>
      </c>
      <c r="FT31" s="415">
        <v>101404</v>
      </c>
      <c r="FU31" s="415">
        <v>0</v>
      </c>
      <c r="FV31" s="415">
        <v>0</v>
      </c>
      <c r="FW31" s="415">
        <v>0</v>
      </c>
      <c r="FX31" s="415">
        <v>-3901802</v>
      </c>
      <c r="FY31" s="415">
        <v>0</v>
      </c>
      <c r="FZ31" s="415">
        <v>-3901802</v>
      </c>
      <c r="GA31" s="415">
        <v>-4012845</v>
      </c>
      <c r="GB31" s="415">
        <v>0</v>
      </c>
      <c r="GC31" s="415">
        <v>-4012845</v>
      </c>
      <c r="GD31" s="415">
        <v>0</v>
      </c>
      <c r="GE31" s="415">
        <v>0</v>
      </c>
      <c r="GF31" s="415">
        <v>0</v>
      </c>
      <c r="GG31" s="415">
        <v>0</v>
      </c>
      <c r="GH31" s="415">
        <v>0</v>
      </c>
      <c r="GI31" s="415">
        <v>0</v>
      </c>
      <c r="GJ31" s="415">
        <v>0</v>
      </c>
      <c r="GK31" s="415">
        <v>0</v>
      </c>
      <c r="GL31" s="415">
        <v>0</v>
      </c>
      <c r="GM31" s="415">
        <v>181715143</v>
      </c>
      <c r="GN31" s="415">
        <v>0</v>
      </c>
      <c r="GO31" s="415">
        <v>181715143</v>
      </c>
      <c r="GP31" s="415">
        <v>1023439</v>
      </c>
      <c r="GQ31" s="415">
        <v>0</v>
      </c>
      <c r="GR31" s="415">
        <v>1023439</v>
      </c>
      <c r="GS31" s="415">
        <v>-26690982</v>
      </c>
      <c r="GT31" s="415">
        <v>0</v>
      </c>
      <c r="GU31" s="415">
        <v>-26690982</v>
      </c>
      <c r="GV31" s="415">
        <v>-4014679</v>
      </c>
      <c r="GW31" s="415">
        <v>0</v>
      </c>
      <c r="GX31" s="415">
        <v>-4014679</v>
      </c>
      <c r="GY31" s="415">
        <v>-301447</v>
      </c>
      <c r="GZ31" s="415">
        <v>0</v>
      </c>
      <c r="HA31" s="415">
        <v>-301447</v>
      </c>
      <c r="HB31" s="415">
        <v>-4012845</v>
      </c>
      <c r="HC31" s="415">
        <v>0</v>
      </c>
      <c r="HD31" s="415">
        <v>-4012845</v>
      </c>
      <c r="HE31" s="415">
        <v>0</v>
      </c>
      <c r="HF31" s="415">
        <v>0</v>
      </c>
      <c r="HG31" s="415">
        <v>0</v>
      </c>
      <c r="HH31" s="415">
        <v>-33996514</v>
      </c>
      <c r="HI31" s="415">
        <v>0</v>
      </c>
      <c r="HJ31" s="415">
        <v>-33996514</v>
      </c>
      <c r="HK31" s="415">
        <v>147718629</v>
      </c>
      <c r="HL31" s="415">
        <v>0</v>
      </c>
      <c r="HM31" s="415">
        <v>147718629</v>
      </c>
      <c r="HN31" s="84" t="s">
        <v>1054</v>
      </c>
    </row>
    <row r="32" spans="1:222" x14ac:dyDescent="0.25">
      <c r="A32" t="s">
        <v>1026</v>
      </c>
      <c r="B32" s="82" t="s">
        <v>423</v>
      </c>
      <c r="C32" s="85" t="s">
        <v>422</v>
      </c>
      <c r="D32" s="415">
        <v>82431102</v>
      </c>
      <c r="E32" s="415">
        <v>0</v>
      </c>
      <c r="F32" s="415">
        <v>82431102</v>
      </c>
      <c r="G32" s="415">
        <v>-2843489</v>
      </c>
      <c r="H32" s="415">
        <v>0</v>
      </c>
      <c r="I32" s="415">
        <v>-2843489</v>
      </c>
      <c r="J32" s="415">
        <v>-609583</v>
      </c>
      <c r="K32" s="415">
        <v>0</v>
      </c>
      <c r="L32" s="415">
        <v>-609583</v>
      </c>
      <c r="M32" s="415">
        <v>-60457</v>
      </c>
      <c r="N32" s="415">
        <v>0</v>
      </c>
      <c r="O32" s="415">
        <v>-60457</v>
      </c>
      <c r="P32" s="415">
        <v>386511</v>
      </c>
      <c r="Q32" s="415">
        <v>0</v>
      </c>
      <c r="R32" s="415">
        <v>386511</v>
      </c>
      <c r="S32" s="415">
        <v>126834</v>
      </c>
      <c r="T32" s="415">
        <v>0</v>
      </c>
      <c r="U32" s="415">
        <v>126834</v>
      </c>
      <c r="V32" s="415">
        <v>-156695</v>
      </c>
      <c r="W32" s="415">
        <v>0</v>
      </c>
      <c r="X32" s="415">
        <v>-156695</v>
      </c>
      <c r="Y32" s="415">
        <v>-1784928</v>
      </c>
      <c r="Z32" s="415">
        <v>0</v>
      </c>
      <c r="AA32" s="415">
        <v>-1784928</v>
      </c>
      <c r="AB32" s="415">
        <v>-3527</v>
      </c>
      <c r="AC32" s="415">
        <v>0</v>
      </c>
      <c r="AD32" s="415">
        <v>-3527</v>
      </c>
      <c r="AE32" s="415">
        <v>-131217</v>
      </c>
      <c r="AF32" s="415">
        <v>0</v>
      </c>
      <c r="AG32" s="415">
        <v>-131217</v>
      </c>
      <c r="AH32" s="415">
        <v>-39544</v>
      </c>
      <c r="AI32" s="415">
        <v>0</v>
      </c>
      <c r="AJ32" s="415">
        <v>-39544</v>
      </c>
      <c r="AK32" s="415">
        <v>0</v>
      </c>
      <c r="AL32" s="415">
        <v>0</v>
      </c>
      <c r="AM32" s="415">
        <v>0</v>
      </c>
      <c r="AN32" s="415">
        <v>-37692</v>
      </c>
      <c r="AO32" s="415">
        <v>0</v>
      </c>
      <c r="AP32" s="415">
        <v>-37692</v>
      </c>
      <c r="AQ32" s="415">
        <v>0</v>
      </c>
      <c r="AR32" s="415">
        <v>0</v>
      </c>
      <c r="AS32" s="415">
        <v>0</v>
      </c>
      <c r="AT32" s="415">
        <v>1889913</v>
      </c>
      <c r="AU32" s="415">
        <v>0</v>
      </c>
      <c r="AV32" s="415">
        <v>1889913</v>
      </c>
      <c r="AW32" s="415">
        <v>-29559</v>
      </c>
      <c r="AX32" s="415">
        <v>0</v>
      </c>
      <c r="AY32" s="415">
        <v>-29559</v>
      </c>
      <c r="AZ32" s="415">
        <v>-3348797</v>
      </c>
      <c r="BA32" s="415">
        <v>0</v>
      </c>
      <c r="BB32" s="415">
        <v>-3348797</v>
      </c>
      <c r="BC32" s="415">
        <v>65797</v>
      </c>
      <c r="BD32" s="415">
        <v>0</v>
      </c>
      <c r="BE32" s="415">
        <v>65797</v>
      </c>
      <c r="BF32" s="415">
        <v>-3588</v>
      </c>
      <c r="BG32" s="415">
        <v>0</v>
      </c>
      <c r="BH32" s="415">
        <v>-3588</v>
      </c>
      <c r="BI32" s="415">
        <v>0</v>
      </c>
      <c r="BJ32" s="415">
        <v>0</v>
      </c>
      <c r="BK32" s="415">
        <v>0</v>
      </c>
      <c r="BL32" s="415">
        <v>0</v>
      </c>
      <c r="BM32" s="415">
        <v>0</v>
      </c>
      <c r="BN32" s="415">
        <v>0</v>
      </c>
      <c r="BO32" s="415">
        <v>0</v>
      </c>
      <c r="BP32" s="415">
        <v>0</v>
      </c>
      <c r="BQ32" s="415">
        <v>0</v>
      </c>
      <c r="BR32" s="415">
        <v>0</v>
      </c>
      <c r="BS32" s="415">
        <v>0</v>
      </c>
      <c r="BT32" s="415">
        <v>0</v>
      </c>
      <c r="BU32" s="415">
        <v>0</v>
      </c>
      <c r="BV32" s="415">
        <v>0</v>
      </c>
      <c r="BW32" s="415">
        <v>0</v>
      </c>
      <c r="BX32" s="415">
        <v>-3342379</v>
      </c>
      <c r="BY32" s="415">
        <v>0</v>
      </c>
      <c r="BZ32" s="415">
        <v>-3342379</v>
      </c>
      <c r="CA32" s="415">
        <v>-75496</v>
      </c>
      <c r="CB32" s="415">
        <v>0</v>
      </c>
      <c r="CC32" s="415">
        <v>-75496</v>
      </c>
      <c r="CD32" s="415">
        <v>-7746</v>
      </c>
      <c r="CE32" s="415">
        <v>0</v>
      </c>
      <c r="CF32" s="415">
        <v>-7746</v>
      </c>
      <c r="CG32" s="415">
        <v>-2452552</v>
      </c>
      <c r="CH32" s="415">
        <v>0</v>
      </c>
      <c r="CI32" s="415">
        <v>-2452552</v>
      </c>
      <c r="CJ32" s="415">
        <v>327810</v>
      </c>
      <c r="CK32" s="415">
        <v>0</v>
      </c>
      <c r="CL32" s="415">
        <v>327810</v>
      </c>
      <c r="CM32" s="415">
        <v>-2207984</v>
      </c>
      <c r="CN32" s="415">
        <v>0</v>
      </c>
      <c r="CO32" s="415">
        <v>-2207984</v>
      </c>
      <c r="CP32" s="415">
        <v>-37915</v>
      </c>
      <c r="CQ32" s="415">
        <v>0</v>
      </c>
      <c r="CR32" s="415">
        <v>-37915</v>
      </c>
      <c r="CS32" s="415">
        <v>3457</v>
      </c>
      <c r="CT32" s="415">
        <v>0</v>
      </c>
      <c r="CU32" s="415">
        <v>3457</v>
      </c>
      <c r="CV32" s="415">
        <v>-114095</v>
      </c>
      <c r="CW32" s="415">
        <v>0</v>
      </c>
      <c r="CX32" s="415">
        <v>-114095</v>
      </c>
      <c r="CY32" s="415">
        <v>-2947</v>
      </c>
      <c r="CZ32" s="415">
        <v>0</v>
      </c>
      <c r="DA32" s="415">
        <v>-2947</v>
      </c>
      <c r="DB32" s="415">
        <v>-3588</v>
      </c>
      <c r="DC32" s="415">
        <v>0</v>
      </c>
      <c r="DD32" s="415">
        <v>-3588</v>
      </c>
      <c r="DE32" s="415">
        <v>0</v>
      </c>
      <c r="DF32" s="415">
        <v>0</v>
      </c>
      <c r="DG32" s="415">
        <v>0</v>
      </c>
      <c r="DH32" s="415">
        <v>0</v>
      </c>
      <c r="DI32" s="415">
        <v>0</v>
      </c>
      <c r="DJ32" s="415">
        <v>0</v>
      </c>
      <c r="DK32" s="415">
        <v>0</v>
      </c>
      <c r="DL32" s="415">
        <v>0</v>
      </c>
      <c r="DM32" s="415">
        <v>0</v>
      </c>
      <c r="DN32" s="415">
        <v>0</v>
      </c>
      <c r="DO32" s="415">
        <v>0</v>
      </c>
      <c r="DP32" s="415">
        <v>0</v>
      </c>
      <c r="DQ32" s="415">
        <v>0</v>
      </c>
      <c r="DR32" s="415">
        <v>0</v>
      </c>
      <c r="DS32" s="415">
        <v>0</v>
      </c>
      <c r="DT32" s="415">
        <v>0</v>
      </c>
      <c r="DU32" s="415">
        <v>0</v>
      </c>
      <c r="DV32" s="415">
        <v>0</v>
      </c>
      <c r="DW32" s="415">
        <v>0</v>
      </c>
      <c r="DX32" s="415">
        <v>0</v>
      </c>
      <c r="DY32" s="415">
        <v>0</v>
      </c>
      <c r="DZ32" s="415">
        <v>0</v>
      </c>
      <c r="EA32" s="415">
        <v>0</v>
      </c>
      <c r="EB32" s="415">
        <v>-155088</v>
      </c>
      <c r="EC32" s="415">
        <v>0</v>
      </c>
      <c r="ED32" s="415">
        <v>-155088</v>
      </c>
      <c r="EE32" s="415">
        <v>0</v>
      </c>
      <c r="EF32" s="415">
        <v>0</v>
      </c>
      <c r="EG32" s="415">
        <v>0</v>
      </c>
      <c r="EH32" s="415">
        <v>0</v>
      </c>
      <c r="EI32" s="415">
        <v>0</v>
      </c>
      <c r="EJ32" s="415">
        <v>0</v>
      </c>
      <c r="EK32" s="415">
        <v>0</v>
      </c>
      <c r="EL32" s="415">
        <v>0</v>
      </c>
      <c r="EM32" s="415">
        <v>0</v>
      </c>
      <c r="EN32" s="415">
        <v>0</v>
      </c>
      <c r="EO32" s="415">
        <v>0</v>
      </c>
      <c r="EP32" s="415">
        <v>0</v>
      </c>
      <c r="EQ32" s="415">
        <v>0</v>
      </c>
      <c r="ER32" s="415">
        <v>0</v>
      </c>
      <c r="ES32" s="415">
        <v>0</v>
      </c>
      <c r="ET32" s="415">
        <v>0</v>
      </c>
      <c r="EU32" s="415">
        <v>0</v>
      </c>
      <c r="EV32" s="415">
        <v>0</v>
      </c>
      <c r="EW32" s="415">
        <v>0</v>
      </c>
      <c r="EX32" s="415">
        <v>0</v>
      </c>
      <c r="EY32" s="415">
        <v>0</v>
      </c>
      <c r="EZ32" s="415">
        <v>0</v>
      </c>
      <c r="FA32" s="415">
        <v>0</v>
      </c>
      <c r="FB32" s="415">
        <v>0</v>
      </c>
      <c r="FC32" s="415">
        <v>0</v>
      </c>
      <c r="FD32" s="415">
        <v>0</v>
      </c>
      <c r="FE32" s="415">
        <v>0</v>
      </c>
      <c r="FF32" s="415">
        <v>0</v>
      </c>
      <c r="FG32" s="415">
        <v>0</v>
      </c>
      <c r="FH32" s="415">
        <v>0</v>
      </c>
      <c r="FI32" s="415">
        <v>-54808</v>
      </c>
      <c r="FJ32" s="415">
        <v>0</v>
      </c>
      <c r="FK32" s="415">
        <v>-54808</v>
      </c>
      <c r="FL32" s="415">
        <v>-54036</v>
      </c>
      <c r="FM32" s="415">
        <v>0</v>
      </c>
      <c r="FN32" s="415">
        <v>-54036</v>
      </c>
      <c r="FO32" s="415">
        <v>-34458</v>
      </c>
      <c r="FP32" s="415">
        <v>0</v>
      </c>
      <c r="FQ32" s="415">
        <v>-34458</v>
      </c>
      <c r="FR32" s="415">
        <v>0</v>
      </c>
      <c r="FS32" s="415">
        <v>0</v>
      </c>
      <c r="FT32" s="415">
        <v>0</v>
      </c>
      <c r="FU32" s="415">
        <v>-545</v>
      </c>
      <c r="FV32" s="415">
        <v>0</v>
      </c>
      <c r="FW32" s="415">
        <v>-545</v>
      </c>
      <c r="FX32" s="415">
        <v>-687798</v>
      </c>
      <c r="FY32" s="415">
        <v>0</v>
      </c>
      <c r="FZ32" s="415">
        <v>-687798</v>
      </c>
      <c r="GA32" s="415">
        <v>-831645</v>
      </c>
      <c r="GB32" s="415">
        <v>0</v>
      </c>
      <c r="GC32" s="415">
        <v>-831645</v>
      </c>
      <c r="GD32" s="415">
        <v>0</v>
      </c>
      <c r="GE32" s="415">
        <v>0</v>
      </c>
      <c r="GF32" s="415">
        <v>0</v>
      </c>
      <c r="GG32" s="415">
        <v>0</v>
      </c>
      <c r="GH32" s="415">
        <v>0</v>
      </c>
      <c r="GI32" s="415">
        <v>0</v>
      </c>
      <c r="GJ32" s="415">
        <v>0</v>
      </c>
      <c r="GK32" s="415">
        <v>0</v>
      </c>
      <c r="GL32" s="415">
        <v>0</v>
      </c>
      <c r="GM32" s="415">
        <v>79587613</v>
      </c>
      <c r="GN32" s="415">
        <v>0</v>
      </c>
      <c r="GO32" s="415">
        <v>79587613</v>
      </c>
      <c r="GP32" s="415">
        <v>-156695</v>
      </c>
      <c r="GQ32" s="415">
        <v>0</v>
      </c>
      <c r="GR32" s="415">
        <v>-156695</v>
      </c>
      <c r="GS32" s="415">
        <v>-3342379</v>
      </c>
      <c r="GT32" s="415">
        <v>0</v>
      </c>
      <c r="GU32" s="415">
        <v>-3342379</v>
      </c>
      <c r="GV32" s="415">
        <v>-2207984</v>
      </c>
      <c r="GW32" s="415">
        <v>0</v>
      </c>
      <c r="GX32" s="415">
        <v>-2207984</v>
      </c>
      <c r="GY32" s="415">
        <v>-155088</v>
      </c>
      <c r="GZ32" s="415">
        <v>0</v>
      </c>
      <c r="HA32" s="415">
        <v>-155088</v>
      </c>
      <c r="HB32" s="415">
        <v>-831645</v>
      </c>
      <c r="HC32" s="415">
        <v>0</v>
      </c>
      <c r="HD32" s="415">
        <v>-831645</v>
      </c>
      <c r="HE32" s="415">
        <v>0</v>
      </c>
      <c r="HF32" s="415">
        <v>0</v>
      </c>
      <c r="HG32" s="415">
        <v>0</v>
      </c>
      <c r="HH32" s="415">
        <v>-6693791</v>
      </c>
      <c r="HI32" s="415">
        <v>0</v>
      </c>
      <c r="HJ32" s="415">
        <v>-6693791</v>
      </c>
      <c r="HK32" s="415">
        <v>72893822</v>
      </c>
      <c r="HL32" s="415">
        <v>0</v>
      </c>
      <c r="HM32" s="415">
        <v>72893822</v>
      </c>
      <c r="HN32" s="84" t="s">
        <v>1054</v>
      </c>
    </row>
    <row r="33" spans="1:222" x14ac:dyDescent="0.25">
      <c r="A33" t="s">
        <v>1026</v>
      </c>
      <c r="B33" s="82" t="s">
        <v>425</v>
      </c>
      <c r="C33" s="85" t="s">
        <v>424</v>
      </c>
      <c r="D33" s="415">
        <v>191730671</v>
      </c>
      <c r="E33" s="415">
        <v>0</v>
      </c>
      <c r="F33" s="415">
        <v>191730671</v>
      </c>
      <c r="G33" s="415">
        <v>-1319116.8</v>
      </c>
      <c r="H33" s="415">
        <v>0</v>
      </c>
      <c r="I33" s="415">
        <v>-1319116.8</v>
      </c>
      <c r="J33" s="415">
        <v>-2027704</v>
      </c>
      <c r="K33" s="415">
        <v>0</v>
      </c>
      <c r="L33" s="415">
        <v>-2027704</v>
      </c>
      <c r="M33" s="415">
        <v>327647</v>
      </c>
      <c r="N33" s="415">
        <v>0</v>
      </c>
      <c r="O33" s="415">
        <v>327647</v>
      </c>
      <c r="P33" s="415">
        <v>3109031</v>
      </c>
      <c r="Q33" s="415">
        <v>0</v>
      </c>
      <c r="R33" s="415">
        <v>3109031</v>
      </c>
      <c r="S33" s="415">
        <v>211714</v>
      </c>
      <c r="T33" s="415">
        <v>0</v>
      </c>
      <c r="U33" s="415">
        <v>211714</v>
      </c>
      <c r="V33" s="415">
        <v>1620688</v>
      </c>
      <c r="W33" s="415">
        <v>0</v>
      </c>
      <c r="X33" s="415">
        <v>1620688</v>
      </c>
      <c r="Y33" s="415">
        <v>-26835986</v>
      </c>
      <c r="Z33" s="415">
        <v>0</v>
      </c>
      <c r="AA33" s="415">
        <v>-26835986</v>
      </c>
      <c r="AB33" s="415">
        <v>-77931</v>
      </c>
      <c r="AC33" s="415">
        <v>0</v>
      </c>
      <c r="AD33" s="415">
        <v>-77931</v>
      </c>
      <c r="AE33" s="415">
        <v>-849952.1</v>
      </c>
      <c r="AF33" s="415">
        <v>0</v>
      </c>
      <c r="AG33" s="415">
        <v>-849952.1</v>
      </c>
      <c r="AH33" s="415">
        <v>0</v>
      </c>
      <c r="AI33" s="415">
        <v>0</v>
      </c>
      <c r="AJ33" s="415">
        <v>0</v>
      </c>
      <c r="AK33" s="415">
        <v>0</v>
      </c>
      <c r="AL33" s="415">
        <v>0</v>
      </c>
      <c r="AM33" s="415">
        <v>0</v>
      </c>
      <c r="AN33" s="415">
        <v>0</v>
      </c>
      <c r="AO33" s="415">
        <v>0</v>
      </c>
      <c r="AP33" s="415">
        <v>0</v>
      </c>
      <c r="AQ33" s="415">
        <v>0</v>
      </c>
      <c r="AR33" s="415">
        <v>0</v>
      </c>
      <c r="AS33" s="415">
        <v>0</v>
      </c>
      <c r="AT33" s="415">
        <v>3335466</v>
      </c>
      <c r="AU33" s="415">
        <v>0</v>
      </c>
      <c r="AV33" s="415">
        <v>3335466</v>
      </c>
      <c r="AW33" s="415">
        <v>43176.800000000003</v>
      </c>
      <c r="AX33" s="415">
        <v>0</v>
      </c>
      <c r="AY33" s="415">
        <v>43176.800000000003</v>
      </c>
      <c r="AZ33" s="415">
        <v>-16173249</v>
      </c>
      <c r="BA33" s="415">
        <v>0</v>
      </c>
      <c r="BB33" s="415">
        <v>-16173249</v>
      </c>
      <c r="BC33" s="415">
        <v>-291134</v>
      </c>
      <c r="BD33" s="415">
        <v>0</v>
      </c>
      <c r="BE33" s="415">
        <v>-291134</v>
      </c>
      <c r="BF33" s="415">
        <v>-180025</v>
      </c>
      <c r="BG33" s="415">
        <v>0</v>
      </c>
      <c r="BH33" s="415">
        <v>-180025</v>
      </c>
      <c r="BI33" s="415">
        <v>0</v>
      </c>
      <c r="BJ33" s="415">
        <v>0</v>
      </c>
      <c r="BK33" s="415">
        <v>0</v>
      </c>
      <c r="BL33" s="415">
        <v>-9729</v>
      </c>
      <c r="BM33" s="415">
        <v>0</v>
      </c>
      <c r="BN33" s="415">
        <v>-9729</v>
      </c>
      <c r="BO33" s="415">
        <v>0</v>
      </c>
      <c r="BP33" s="415">
        <v>0</v>
      </c>
      <c r="BQ33" s="415">
        <v>0</v>
      </c>
      <c r="BR33" s="415">
        <v>0</v>
      </c>
      <c r="BS33" s="415">
        <v>0</v>
      </c>
      <c r="BT33" s="415">
        <v>0</v>
      </c>
      <c r="BU33" s="415">
        <v>0</v>
      </c>
      <c r="BV33" s="415">
        <v>0</v>
      </c>
      <c r="BW33" s="415">
        <v>0</v>
      </c>
      <c r="BX33" s="415">
        <v>-40961432</v>
      </c>
      <c r="BY33" s="415">
        <v>0</v>
      </c>
      <c r="BZ33" s="415">
        <v>-40961432</v>
      </c>
      <c r="CA33" s="415">
        <v>-12449</v>
      </c>
      <c r="CB33" s="415">
        <v>0</v>
      </c>
      <c r="CC33" s="415">
        <v>-12449</v>
      </c>
      <c r="CD33" s="415">
        <v>-147269</v>
      </c>
      <c r="CE33" s="415">
        <v>0</v>
      </c>
      <c r="CF33" s="415">
        <v>-147269</v>
      </c>
      <c r="CG33" s="415">
        <v>-8183413</v>
      </c>
      <c r="CH33" s="415">
        <v>0</v>
      </c>
      <c r="CI33" s="415">
        <v>-8183413</v>
      </c>
      <c r="CJ33" s="415">
        <v>-16139</v>
      </c>
      <c r="CK33" s="415">
        <v>0</v>
      </c>
      <c r="CL33" s="415">
        <v>-16139</v>
      </c>
      <c r="CM33" s="415">
        <v>-8359270</v>
      </c>
      <c r="CN33" s="415">
        <v>0</v>
      </c>
      <c r="CO33" s="415">
        <v>-8359270</v>
      </c>
      <c r="CP33" s="415">
        <v>0</v>
      </c>
      <c r="CQ33" s="415">
        <v>0</v>
      </c>
      <c r="CR33" s="415">
        <v>0</v>
      </c>
      <c r="CS33" s="415">
        <v>0</v>
      </c>
      <c r="CT33" s="415">
        <v>0</v>
      </c>
      <c r="CU33" s="415">
        <v>0</v>
      </c>
      <c r="CV33" s="415">
        <v>0</v>
      </c>
      <c r="CW33" s="415">
        <v>0</v>
      </c>
      <c r="CX33" s="415">
        <v>0</v>
      </c>
      <c r="CY33" s="415">
        <v>0</v>
      </c>
      <c r="CZ33" s="415">
        <v>0</v>
      </c>
      <c r="DA33" s="415">
        <v>0</v>
      </c>
      <c r="DB33" s="415">
        <v>0</v>
      </c>
      <c r="DC33" s="415">
        <v>0</v>
      </c>
      <c r="DD33" s="415">
        <v>0</v>
      </c>
      <c r="DE33" s="415">
        <v>0</v>
      </c>
      <c r="DF33" s="415">
        <v>0</v>
      </c>
      <c r="DG33" s="415">
        <v>0</v>
      </c>
      <c r="DH33" s="415">
        <v>0</v>
      </c>
      <c r="DI33" s="415">
        <v>0</v>
      </c>
      <c r="DJ33" s="415">
        <v>0</v>
      </c>
      <c r="DK33" s="415">
        <v>0</v>
      </c>
      <c r="DL33" s="415">
        <v>0</v>
      </c>
      <c r="DM33" s="415">
        <v>0</v>
      </c>
      <c r="DN33" s="415">
        <v>0</v>
      </c>
      <c r="DO33" s="415">
        <v>0</v>
      </c>
      <c r="DP33" s="415">
        <v>0</v>
      </c>
      <c r="DQ33" s="415">
        <v>0</v>
      </c>
      <c r="DR33" s="415">
        <v>0</v>
      </c>
      <c r="DS33" s="415">
        <v>0</v>
      </c>
      <c r="DT33" s="415">
        <v>0</v>
      </c>
      <c r="DU33" s="415">
        <v>0</v>
      </c>
      <c r="DV33" s="415">
        <v>0</v>
      </c>
      <c r="DW33" s="415">
        <v>0</v>
      </c>
      <c r="DX33" s="415">
        <v>0</v>
      </c>
      <c r="DY33" s="415">
        <v>0</v>
      </c>
      <c r="DZ33" s="415">
        <v>0</v>
      </c>
      <c r="EA33" s="415">
        <v>0</v>
      </c>
      <c r="EB33" s="415">
        <v>0</v>
      </c>
      <c r="EC33" s="415">
        <v>0</v>
      </c>
      <c r="ED33" s="415">
        <v>0</v>
      </c>
      <c r="EE33" s="415">
        <v>0</v>
      </c>
      <c r="EF33" s="415">
        <v>0</v>
      </c>
      <c r="EG33" s="415">
        <v>0</v>
      </c>
      <c r="EH33" s="415">
        <v>0</v>
      </c>
      <c r="EI33" s="415">
        <v>0</v>
      </c>
      <c r="EJ33" s="415">
        <v>0</v>
      </c>
      <c r="EK33" s="415">
        <v>6603.29</v>
      </c>
      <c r="EL33" s="415">
        <v>0</v>
      </c>
      <c r="EM33" s="415">
        <v>6603.29</v>
      </c>
      <c r="EN33" s="415">
        <v>-3562</v>
      </c>
      <c r="EO33" s="415">
        <v>0</v>
      </c>
      <c r="EP33" s="415">
        <v>-3562</v>
      </c>
      <c r="EQ33" s="415">
        <v>-283</v>
      </c>
      <c r="ER33" s="415">
        <v>0</v>
      </c>
      <c r="ES33" s="415">
        <v>-283</v>
      </c>
      <c r="ET33" s="415">
        <v>0</v>
      </c>
      <c r="EU33" s="415">
        <v>0</v>
      </c>
      <c r="EV33" s="415">
        <v>0</v>
      </c>
      <c r="EW33" s="415">
        <v>-5401</v>
      </c>
      <c r="EX33" s="415">
        <v>0</v>
      </c>
      <c r="EY33" s="415">
        <v>-5401</v>
      </c>
      <c r="EZ33" s="415">
        <v>0</v>
      </c>
      <c r="FA33" s="415">
        <v>0</v>
      </c>
      <c r="FB33" s="415">
        <v>0</v>
      </c>
      <c r="FC33" s="415">
        <v>0</v>
      </c>
      <c r="FD33" s="415">
        <v>0</v>
      </c>
      <c r="FE33" s="415">
        <v>0</v>
      </c>
      <c r="FF33" s="415">
        <v>0</v>
      </c>
      <c r="FG33" s="415">
        <v>0</v>
      </c>
      <c r="FH33" s="415">
        <v>0</v>
      </c>
      <c r="FI33" s="415">
        <v>-48949</v>
      </c>
      <c r="FJ33" s="415">
        <v>0</v>
      </c>
      <c r="FK33" s="415">
        <v>-48949</v>
      </c>
      <c r="FL33" s="415">
        <v>-1118</v>
      </c>
      <c r="FM33" s="415">
        <v>0</v>
      </c>
      <c r="FN33" s="415">
        <v>-1118</v>
      </c>
      <c r="FO33" s="415">
        <v>-171415</v>
      </c>
      <c r="FP33" s="415">
        <v>0</v>
      </c>
      <c r="FQ33" s="415">
        <v>-171415</v>
      </c>
      <c r="FR33" s="415">
        <v>31686</v>
      </c>
      <c r="FS33" s="415">
        <v>0</v>
      </c>
      <c r="FT33" s="415">
        <v>31686</v>
      </c>
      <c r="FU33" s="415">
        <v>1841.1</v>
      </c>
      <c r="FV33" s="415">
        <v>0</v>
      </c>
      <c r="FW33" s="415">
        <v>1841.1</v>
      </c>
      <c r="FX33" s="415">
        <v>-3438213</v>
      </c>
      <c r="FY33" s="415">
        <v>0</v>
      </c>
      <c r="FZ33" s="415">
        <v>-3438213</v>
      </c>
      <c r="GA33" s="415">
        <v>-3628811</v>
      </c>
      <c r="GB33" s="415">
        <v>0</v>
      </c>
      <c r="GC33" s="415">
        <v>-3628811</v>
      </c>
      <c r="GD33" s="415">
        <v>0</v>
      </c>
      <c r="GE33" s="415">
        <v>0</v>
      </c>
      <c r="GF33" s="415">
        <v>0</v>
      </c>
      <c r="GG33" s="415">
        <v>0</v>
      </c>
      <c r="GH33" s="415">
        <v>0</v>
      </c>
      <c r="GI33" s="415">
        <v>0</v>
      </c>
      <c r="GJ33" s="415">
        <v>0</v>
      </c>
      <c r="GK33" s="415">
        <v>0</v>
      </c>
      <c r="GL33" s="415">
        <v>0</v>
      </c>
      <c r="GM33" s="415">
        <v>190411554.19999999</v>
      </c>
      <c r="GN33" s="415">
        <v>0</v>
      </c>
      <c r="GO33" s="415">
        <v>190411554.19999999</v>
      </c>
      <c r="GP33" s="415">
        <v>1620688</v>
      </c>
      <c r="GQ33" s="415">
        <v>0</v>
      </c>
      <c r="GR33" s="415">
        <v>1620688</v>
      </c>
      <c r="GS33" s="415">
        <v>-40961432</v>
      </c>
      <c r="GT33" s="415">
        <v>0</v>
      </c>
      <c r="GU33" s="415">
        <v>-40961432</v>
      </c>
      <c r="GV33" s="415">
        <v>-8359270</v>
      </c>
      <c r="GW33" s="415">
        <v>0</v>
      </c>
      <c r="GX33" s="415">
        <v>-8359270</v>
      </c>
      <c r="GY33" s="415">
        <v>0</v>
      </c>
      <c r="GZ33" s="415">
        <v>0</v>
      </c>
      <c r="HA33" s="415">
        <v>0</v>
      </c>
      <c r="HB33" s="415">
        <v>-3628811</v>
      </c>
      <c r="HC33" s="415">
        <v>0</v>
      </c>
      <c r="HD33" s="415">
        <v>-3628811</v>
      </c>
      <c r="HE33" s="415">
        <v>0</v>
      </c>
      <c r="HF33" s="415">
        <v>0</v>
      </c>
      <c r="HG33" s="415">
        <v>0</v>
      </c>
      <c r="HH33" s="415">
        <v>-51328825</v>
      </c>
      <c r="HI33" s="415">
        <v>0</v>
      </c>
      <c r="HJ33" s="415">
        <v>-51328825</v>
      </c>
      <c r="HK33" s="415">
        <v>139082729.19999999</v>
      </c>
      <c r="HL33" s="415">
        <v>0</v>
      </c>
      <c r="HM33" s="415">
        <v>139082729.19999999</v>
      </c>
      <c r="HN33" s="84" t="s">
        <v>1047</v>
      </c>
    </row>
    <row r="34" spans="1:222" x14ac:dyDescent="0.25">
      <c r="A34" t="s">
        <v>1026</v>
      </c>
      <c r="B34" s="82" t="s">
        <v>427</v>
      </c>
      <c r="C34" s="85" t="s">
        <v>426</v>
      </c>
      <c r="D34" s="415">
        <v>54520162</v>
      </c>
      <c r="E34" s="415">
        <v>0</v>
      </c>
      <c r="F34" s="415">
        <v>54520162</v>
      </c>
      <c r="G34" s="415">
        <v>-61048</v>
      </c>
      <c r="H34" s="415">
        <v>0</v>
      </c>
      <c r="I34" s="415">
        <v>-61048</v>
      </c>
      <c r="J34" s="415">
        <v>-320688</v>
      </c>
      <c r="K34" s="415">
        <v>0</v>
      </c>
      <c r="L34" s="415">
        <v>-320688</v>
      </c>
      <c r="M34" s="415">
        <v>4368</v>
      </c>
      <c r="N34" s="415">
        <v>0</v>
      </c>
      <c r="O34" s="415">
        <v>4368</v>
      </c>
      <c r="P34" s="415">
        <v>91760</v>
      </c>
      <c r="Q34" s="415">
        <v>0</v>
      </c>
      <c r="R34" s="415">
        <v>91760</v>
      </c>
      <c r="S34" s="415">
        <v>3582</v>
      </c>
      <c r="T34" s="415">
        <v>0</v>
      </c>
      <c r="U34" s="415">
        <v>3582</v>
      </c>
      <c r="V34" s="415">
        <v>-220978</v>
      </c>
      <c r="W34" s="415">
        <v>0</v>
      </c>
      <c r="X34" s="415">
        <v>-220978</v>
      </c>
      <c r="Y34" s="415">
        <v>-5758786</v>
      </c>
      <c r="Z34" s="415">
        <v>0</v>
      </c>
      <c r="AA34" s="415">
        <v>-5758786</v>
      </c>
      <c r="AB34" s="415">
        <v>0</v>
      </c>
      <c r="AC34" s="415">
        <v>0</v>
      </c>
      <c r="AD34" s="415">
        <v>0</v>
      </c>
      <c r="AE34" s="415">
        <v>-258156</v>
      </c>
      <c r="AF34" s="415">
        <v>0</v>
      </c>
      <c r="AG34" s="415">
        <v>-258156</v>
      </c>
      <c r="AH34" s="415">
        <v>-25361</v>
      </c>
      <c r="AI34" s="415">
        <v>0</v>
      </c>
      <c r="AJ34" s="415">
        <v>-25361</v>
      </c>
      <c r="AK34" s="415">
        <v>0</v>
      </c>
      <c r="AL34" s="415">
        <v>0</v>
      </c>
      <c r="AM34" s="415">
        <v>0</v>
      </c>
      <c r="AN34" s="415">
        <v>-231315</v>
      </c>
      <c r="AO34" s="415">
        <v>0</v>
      </c>
      <c r="AP34" s="415">
        <v>-231315</v>
      </c>
      <c r="AQ34" s="415">
        <v>0</v>
      </c>
      <c r="AR34" s="415">
        <v>0</v>
      </c>
      <c r="AS34" s="415">
        <v>0</v>
      </c>
      <c r="AT34" s="415">
        <v>905352</v>
      </c>
      <c r="AU34" s="415">
        <v>0</v>
      </c>
      <c r="AV34" s="415">
        <v>905352</v>
      </c>
      <c r="AW34" s="415">
        <v>1216</v>
      </c>
      <c r="AX34" s="415">
        <v>0</v>
      </c>
      <c r="AY34" s="415">
        <v>1216</v>
      </c>
      <c r="AZ34" s="415">
        <v>-3233380</v>
      </c>
      <c r="BA34" s="415">
        <v>0</v>
      </c>
      <c r="BB34" s="415">
        <v>-3233380</v>
      </c>
      <c r="BC34" s="415">
        <v>-49578</v>
      </c>
      <c r="BD34" s="415">
        <v>0</v>
      </c>
      <c r="BE34" s="415">
        <v>-49578</v>
      </c>
      <c r="BF34" s="415">
        <v>-112251</v>
      </c>
      <c r="BG34" s="415">
        <v>0</v>
      </c>
      <c r="BH34" s="415">
        <v>-112251</v>
      </c>
      <c r="BI34" s="415">
        <v>0</v>
      </c>
      <c r="BJ34" s="415">
        <v>0</v>
      </c>
      <c r="BK34" s="415">
        <v>0</v>
      </c>
      <c r="BL34" s="415">
        <v>-13109</v>
      </c>
      <c r="BM34" s="415">
        <v>0</v>
      </c>
      <c r="BN34" s="415">
        <v>-13109</v>
      </c>
      <c r="BO34" s="415">
        <v>20</v>
      </c>
      <c r="BP34" s="415">
        <v>0</v>
      </c>
      <c r="BQ34" s="415">
        <v>20</v>
      </c>
      <c r="BR34" s="415">
        <v>0</v>
      </c>
      <c r="BS34" s="415">
        <v>0</v>
      </c>
      <c r="BT34" s="415">
        <v>0</v>
      </c>
      <c r="BU34" s="415">
        <v>0</v>
      </c>
      <c r="BV34" s="415">
        <v>0</v>
      </c>
      <c r="BW34" s="415">
        <v>0</v>
      </c>
      <c r="BX34" s="415">
        <v>-8518672</v>
      </c>
      <c r="BY34" s="415">
        <v>0</v>
      </c>
      <c r="BZ34" s="415">
        <v>-8518672</v>
      </c>
      <c r="CA34" s="415">
        <v>-772</v>
      </c>
      <c r="CB34" s="415">
        <v>0</v>
      </c>
      <c r="CC34" s="415">
        <v>-772</v>
      </c>
      <c r="CD34" s="415">
        <v>0</v>
      </c>
      <c r="CE34" s="415">
        <v>0</v>
      </c>
      <c r="CF34" s="415">
        <v>0</v>
      </c>
      <c r="CG34" s="415">
        <v>-1399956</v>
      </c>
      <c r="CH34" s="415">
        <v>0</v>
      </c>
      <c r="CI34" s="415">
        <v>-1399956</v>
      </c>
      <c r="CJ34" s="415">
        <v>-95030</v>
      </c>
      <c r="CK34" s="415">
        <v>0</v>
      </c>
      <c r="CL34" s="415">
        <v>-95030</v>
      </c>
      <c r="CM34" s="415">
        <v>-1495758</v>
      </c>
      <c r="CN34" s="415">
        <v>0</v>
      </c>
      <c r="CO34" s="415">
        <v>-1495758</v>
      </c>
      <c r="CP34" s="415">
        <v>0</v>
      </c>
      <c r="CQ34" s="415">
        <v>0</v>
      </c>
      <c r="CR34" s="415">
        <v>0</v>
      </c>
      <c r="CS34" s="415">
        <v>9</v>
      </c>
      <c r="CT34" s="415">
        <v>0</v>
      </c>
      <c r="CU34" s="415">
        <v>9</v>
      </c>
      <c r="CV34" s="415">
        <v>-274363</v>
      </c>
      <c r="CW34" s="415">
        <v>0</v>
      </c>
      <c r="CX34" s="415">
        <v>-274363</v>
      </c>
      <c r="CY34" s="415">
        <v>-2921</v>
      </c>
      <c r="CZ34" s="415">
        <v>0</v>
      </c>
      <c r="DA34" s="415">
        <v>-2921</v>
      </c>
      <c r="DB34" s="415">
        <v>0</v>
      </c>
      <c r="DC34" s="415">
        <v>0</v>
      </c>
      <c r="DD34" s="415">
        <v>0</v>
      </c>
      <c r="DE34" s="415">
        <v>0</v>
      </c>
      <c r="DF34" s="415">
        <v>0</v>
      </c>
      <c r="DG34" s="415">
        <v>0</v>
      </c>
      <c r="DH34" s="415">
        <v>0</v>
      </c>
      <c r="DI34" s="415">
        <v>0</v>
      </c>
      <c r="DJ34" s="415">
        <v>0</v>
      </c>
      <c r="DK34" s="415">
        <v>0</v>
      </c>
      <c r="DL34" s="415">
        <v>0</v>
      </c>
      <c r="DM34" s="415">
        <v>0</v>
      </c>
      <c r="DN34" s="415">
        <v>0</v>
      </c>
      <c r="DO34" s="415">
        <v>0</v>
      </c>
      <c r="DP34" s="415">
        <v>0</v>
      </c>
      <c r="DQ34" s="415">
        <v>0</v>
      </c>
      <c r="DR34" s="415">
        <v>0</v>
      </c>
      <c r="DS34" s="415">
        <v>0</v>
      </c>
      <c r="DT34" s="415">
        <v>0</v>
      </c>
      <c r="DU34" s="415">
        <v>0</v>
      </c>
      <c r="DV34" s="415">
        <v>0</v>
      </c>
      <c r="DW34" s="415">
        <v>0</v>
      </c>
      <c r="DX34" s="415">
        <v>0</v>
      </c>
      <c r="DY34" s="415">
        <v>0</v>
      </c>
      <c r="DZ34" s="415">
        <v>0</v>
      </c>
      <c r="EA34" s="415">
        <v>0</v>
      </c>
      <c r="EB34" s="415">
        <v>-277275</v>
      </c>
      <c r="EC34" s="415">
        <v>0</v>
      </c>
      <c r="ED34" s="415">
        <v>-277275</v>
      </c>
      <c r="EE34" s="415">
        <v>0</v>
      </c>
      <c r="EF34" s="415">
        <v>0</v>
      </c>
      <c r="EG34" s="415">
        <v>0</v>
      </c>
      <c r="EH34" s="415">
        <v>0</v>
      </c>
      <c r="EI34" s="415">
        <v>0</v>
      </c>
      <c r="EJ34" s="415">
        <v>0</v>
      </c>
      <c r="EK34" s="415">
        <v>0</v>
      </c>
      <c r="EL34" s="415">
        <v>0</v>
      </c>
      <c r="EM34" s="415">
        <v>0</v>
      </c>
      <c r="EN34" s="415">
        <v>0</v>
      </c>
      <c r="EO34" s="415">
        <v>0</v>
      </c>
      <c r="EP34" s="415">
        <v>0</v>
      </c>
      <c r="EQ34" s="415">
        <v>0</v>
      </c>
      <c r="ER34" s="415">
        <v>0</v>
      </c>
      <c r="ES34" s="415">
        <v>0</v>
      </c>
      <c r="ET34" s="415">
        <v>0</v>
      </c>
      <c r="EU34" s="415">
        <v>0</v>
      </c>
      <c r="EV34" s="415">
        <v>0</v>
      </c>
      <c r="EW34" s="415">
        <v>-9195</v>
      </c>
      <c r="EX34" s="415">
        <v>0</v>
      </c>
      <c r="EY34" s="415">
        <v>-9195</v>
      </c>
      <c r="EZ34" s="415">
        <v>20</v>
      </c>
      <c r="FA34" s="415">
        <v>0</v>
      </c>
      <c r="FB34" s="415">
        <v>20</v>
      </c>
      <c r="FC34" s="415">
        <v>-1500</v>
      </c>
      <c r="FD34" s="415">
        <v>0</v>
      </c>
      <c r="FE34" s="415">
        <v>-1500</v>
      </c>
      <c r="FF34" s="415">
        <v>0</v>
      </c>
      <c r="FG34" s="415">
        <v>0</v>
      </c>
      <c r="FH34" s="415">
        <v>0</v>
      </c>
      <c r="FI34" s="415">
        <v>-13880</v>
      </c>
      <c r="FJ34" s="415">
        <v>0</v>
      </c>
      <c r="FK34" s="415">
        <v>-13880</v>
      </c>
      <c r="FL34" s="415">
        <v>0</v>
      </c>
      <c r="FM34" s="415">
        <v>0</v>
      </c>
      <c r="FN34" s="415">
        <v>0</v>
      </c>
      <c r="FO34" s="415">
        <v>-50685</v>
      </c>
      <c r="FP34" s="415">
        <v>0</v>
      </c>
      <c r="FQ34" s="415">
        <v>-50685</v>
      </c>
      <c r="FR34" s="415">
        <v>11873</v>
      </c>
      <c r="FS34" s="415">
        <v>0</v>
      </c>
      <c r="FT34" s="415">
        <v>11873</v>
      </c>
      <c r="FU34" s="415">
        <v>2000</v>
      </c>
      <c r="FV34" s="415">
        <v>0</v>
      </c>
      <c r="FW34" s="415">
        <v>2000</v>
      </c>
      <c r="FX34" s="415">
        <v>-861977</v>
      </c>
      <c r="FY34" s="415">
        <v>0</v>
      </c>
      <c r="FZ34" s="415">
        <v>-861977</v>
      </c>
      <c r="GA34" s="415">
        <v>-923344</v>
      </c>
      <c r="GB34" s="415">
        <v>0</v>
      </c>
      <c r="GC34" s="415">
        <v>-923344</v>
      </c>
      <c r="GD34" s="415">
        <v>0</v>
      </c>
      <c r="GE34" s="415">
        <v>0</v>
      </c>
      <c r="GF34" s="415">
        <v>0</v>
      </c>
      <c r="GG34" s="415">
        <v>0</v>
      </c>
      <c r="GH34" s="415">
        <v>0</v>
      </c>
      <c r="GI34" s="415">
        <v>0</v>
      </c>
      <c r="GJ34" s="415">
        <v>0</v>
      </c>
      <c r="GK34" s="415">
        <v>0</v>
      </c>
      <c r="GL34" s="415">
        <v>0</v>
      </c>
      <c r="GM34" s="415">
        <v>54459114</v>
      </c>
      <c r="GN34" s="415">
        <v>0</v>
      </c>
      <c r="GO34" s="415">
        <v>54459114</v>
      </c>
      <c r="GP34" s="415">
        <v>-220978</v>
      </c>
      <c r="GQ34" s="415">
        <v>0</v>
      </c>
      <c r="GR34" s="415">
        <v>-220978</v>
      </c>
      <c r="GS34" s="415">
        <v>-8518672</v>
      </c>
      <c r="GT34" s="415">
        <v>0</v>
      </c>
      <c r="GU34" s="415">
        <v>-8518672</v>
      </c>
      <c r="GV34" s="415">
        <v>-1495758</v>
      </c>
      <c r="GW34" s="415">
        <v>0</v>
      </c>
      <c r="GX34" s="415">
        <v>-1495758</v>
      </c>
      <c r="GY34" s="415">
        <v>-277275</v>
      </c>
      <c r="GZ34" s="415">
        <v>0</v>
      </c>
      <c r="HA34" s="415">
        <v>-277275</v>
      </c>
      <c r="HB34" s="415">
        <v>-923344</v>
      </c>
      <c r="HC34" s="415">
        <v>0</v>
      </c>
      <c r="HD34" s="415">
        <v>-923344</v>
      </c>
      <c r="HE34" s="415">
        <v>0</v>
      </c>
      <c r="HF34" s="415">
        <v>0</v>
      </c>
      <c r="HG34" s="415">
        <v>0</v>
      </c>
      <c r="HH34" s="415">
        <v>-11436027</v>
      </c>
      <c r="HI34" s="415">
        <v>0</v>
      </c>
      <c r="HJ34" s="415">
        <v>-11436027</v>
      </c>
      <c r="HK34" s="415">
        <v>43023087</v>
      </c>
      <c r="HL34" s="415">
        <v>0</v>
      </c>
      <c r="HM34" s="415">
        <v>43023087</v>
      </c>
      <c r="HN34" s="84" t="s">
        <v>1029</v>
      </c>
    </row>
    <row r="35" spans="1:222" x14ac:dyDescent="0.25">
      <c r="A35" t="s">
        <v>1026</v>
      </c>
      <c r="B35" s="82" t="s">
        <v>429</v>
      </c>
      <c r="C35" s="85" t="s">
        <v>428</v>
      </c>
      <c r="D35" s="415">
        <v>44423618</v>
      </c>
      <c r="E35" s="415">
        <v>0</v>
      </c>
      <c r="F35" s="415">
        <v>44423618</v>
      </c>
      <c r="G35" s="415">
        <v>-543740.26</v>
      </c>
      <c r="H35" s="415">
        <v>0</v>
      </c>
      <c r="I35" s="415">
        <v>-543740.26</v>
      </c>
      <c r="J35" s="415">
        <v>-426536</v>
      </c>
      <c r="K35" s="415">
        <v>0</v>
      </c>
      <c r="L35" s="415">
        <v>-426536</v>
      </c>
      <c r="M35" s="415">
        <v>48419</v>
      </c>
      <c r="N35" s="415">
        <v>0</v>
      </c>
      <c r="O35" s="415">
        <v>48419</v>
      </c>
      <c r="P35" s="415">
        <v>142658</v>
      </c>
      <c r="Q35" s="415">
        <v>0</v>
      </c>
      <c r="R35" s="415">
        <v>142658</v>
      </c>
      <c r="S35" s="415">
        <v>3094</v>
      </c>
      <c r="T35" s="415">
        <v>0</v>
      </c>
      <c r="U35" s="415">
        <v>3094</v>
      </c>
      <c r="V35" s="415">
        <v>-232365</v>
      </c>
      <c r="W35" s="415">
        <v>0</v>
      </c>
      <c r="X35" s="415">
        <v>-232365</v>
      </c>
      <c r="Y35" s="415">
        <v>-5005733</v>
      </c>
      <c r="Z35" s="415">
        <v>0</v>
      </c>
      <c r="AA35" s="415">
        <v>-5005733</v>
      </c>
      <c r="AB35" s="415">
        <v>0</v>
      </c>
      <c r="AC35" s="415">
        <v>0</v>
      </c>
      <c r="AD35" s="415">
        <v>0</v>
      </c>
      <c r="AE35" s="415">
        <v>-66409</v>
      </c>
      <c r="AF35" s="415">
        <v>0</v>
      </c>
      <c r="AG35" s="415">
        <v>-66409</v>
      </c>
      <c r="AH35" s="415">
        <v>-7943</v>
      </c>
      <c r="AI35" s="415">
        <v>0</v>
      </c>
      <c r="AJ35" s="415">
        <v>-7943</v>
      </c>
      <c r="AK35" s="415">
        <v>0</v>
      </c>
      <c r="AL35" s="415">
        <v>0</v>
      </c>
      <c r="AM35" s="415">
        <v>0</v>
      </c>
      <c r="AN35" s="415">
        <v>-58466</v>
      </c>
      <c r="AO35" s="415">
        <v>0</v>
      </c>
      <c r="AP35" s="415">
        <v>-58466</v>
      </c>
      <c r="AQ35" s="415">
        <v>0</v>
      </c>
      <c r="AR35" s="415">
        <v>0</v>
      </c>
      <c r="AS35" s="415">
        <v>0</v>
      </c>
      <c r="AT35" s="415">
        <v>728072</v>
      </c>
      <c r="AU35" s="415">
        <v>0</v>
      </c>
      <c r="AV35" s="415">
        <v>728072</v>
      </c>
      <c r="AW35" s="415">
        <v>-10292</v>
      </c>
      <c r="AX35" s="415">
        <v>0</v>
      </c>
      <c r="AY35" s="415">
        <v>-10292</v>
      </c>
      <c r="AZ35" s="415">
        <v>-2645868</v>
      </c>
      <c r="BA35" s="415">
        <v>0</v>
      </c>
      <c r="BB35" s="415">
        <v>-2645868</v>
      </c>
      <c r="BC35" s="415">
        <v>-115129</v>
      </c>
      <c r="BD35" s="415">
        <v>0</v>
      </c>
      <c r="BE35" s="415">
        <v>-115129</v>
      </c>
      <c r="BF35" s="415">
        <v>-37202</v>
      </c>
      <c r="BG35" s="415">
        <v>0</v>
      </c>
      <c r="BH35" s="415">
        <v>-37202</v>
      </c>
      <c r="BI35" s="415">
        <v>0</v>
      </c>
      <c r="BJ35" s="415">
        <v>0</v>
      </c>
      <c r="BK35" s="415">
        <v>0</v>
      </c>
      <c r="BL35" s="415">
        <v>-57956</v>
      </c>
      <c r="BM35" s="415">
        <v>0</v>
      </c>
      <c r="BN35" s="415">
        <v>-57956</v>
      </c>
      <c r="BO35" s="415">
        <v>192</v>
      </c>
      <c r="BP35" s="415">
        <v>0</v>
      </c>
      <c r="BQ35" s="415">
        <v>192</v>
      </c>
      <c r="BR35" s="415">
        <v>0</v>
      </c>
      <c r="BS35" s="415">
        <v>0</v>
      </c>
      <c r="BT35" s="415">
        <v>0</v>
      </c>
      <c r="BU35" s="415">
        <v>0</v>
      </c>
      <c r="BV35" s="415">
        <v>0</v>
      </c>
      <c r="BW35" s="415">
        <v>0</v>
      </c>
      <c r="BX35" s="415">
        <v>-7210325</v>
      </c>
      <c r="BY35" s="415">
        <v>0</v>
      </c>
      <c r="BZ35" s="415">
        <v>-7210325</v>
      </c>
      <c r="CA35" s="415">
        <v>0</v>
      </c>
      <c r="CB35" s="415">
        <v>0</v>
      </c>
      <c r="CC35" s="415">
        <v>0</v>
      </c>
      <c r="CD35" s="415">
        <v>0</v>
      </c>
      <c r="CE35" s="415">
        <v>0</v>
      </c>
      <c r="CF35" s="415">
        <v>0</v>
      </c>
      <c r="CG35" s="415">
        <v>-964360</v>
      </c>
      <c r="CH35" s="415">
        <v>0</v>
      </c>
      <c r="CI35" s="415">
        <v>-964360</v>
      </c>
      <c r="CJ35" s="415">
        <v>-135839</v>
      </c>
      <c r="CK35" s="415">
        <v>0</v>
      </c>
      <c r="CL35" s="415">
        <v>-135839</v>
      </c>
      <c r="CM35" s="415">
        <v>-1100199</v>
      </c>
      <c r="CN35" s="415">
        <v>0</v>
      </c>
      <c r="CO35" s="415">
        <v>-1100199</v>
      </c>
      <c r="CP35" s="415">
        <v>-42589</v>
      </c>
      <c r="CQ35" s="415">
        <v>0</v>
      </c>
      <c r="CR35" s="415">
        <v>-42589</v>
      </c>
      <c r="CS35" s="415">
        <v>160</v>
      </c>
      <c r="CT35" s="415">
        <v>0</v>
      </c>
      <c r="CU35" s="415">
        <v>160</v>
      </c>
      <c r="CV35" s="415">
        <v>-223899</v>
      </c>
      <c r="CW35" s="415">
        <v>0</v>
      </c>
      <c r="CX35" s="415">
        <v>-223899</v>
      </c>
      <c r="CY35" s="415">
        <v>-8000</v>
      </c>
      <c r="CZ35" s="415">
        <v>0</v>
      </c>
      <c r="DA35" s="415">
        <v>-8000</v>
      </c>
      <c r="DB35" s="415">
        <v>-4419</v>
      </c>
      <c r="DC35" s="415">
        <v>0</v>
      </c>
      <c r="DD35" s="415">
        <v>-4419</v>
      </c>
      <c r="DE35" s="415">
        <v>0</v>
      </c>
      <c r="DF35" s="415">
        <v>0</v>
      </c>
      <c r="DG35" s="415">
        <v>0</v>
      </c>
      <c r="DH35" s="415">
        <v>-2585</v>
      </c>
      <c r="DI35" s="415">
        <v>0</v>
      </c>
      <c r="DJ35" s="415">
        <v>-2585</v>
      </c>
      <c r="DK35" s="415">
        <v>0</v>
      </c>
      <c r="DL35" s="415">
        <v>0</v>
      </c>
      <c r="DM35" s="415">
        <v>0</v>
      </c>
      <c r="DN35" s="415">
        <v>0</v>
      </c>
      <c r="DO35" s="415">
        <v>0</v>
      </c>
      <c r="DP35" s="415">
        <v>0</v>
      </c>
      <c r="DQ35" s="415">
        <v>0</v>
      </c>
      <c r="DR35" s="415">
        <v>0</v>
      </c>
      <c r="DS35" s="415">
        <v>0</v>
      </c>
      <c r="DT35" s="415">
        <v>-22257</v>
      </c>
      <c r="DU35" s="415">
        <v>0</v>
      </c>
      <c r="DV35" s="415">
        <v>-22257</v>
      </c>
      <c r="DW35" s="415">
        <v>0</v>
      </c>
      <c r="DX35" s="415">
        <v>0</v>
      </c>
      <c r="DY35" s="415">
        <v>0</v>
      </c>
      <c r="DZ35" s="415">
        <v>0</v>
      </c>
      <c r="EA35" s="415">
        <v>0</v>
      </c>
      <c r="EB35" s="415">
        <v>-303589</v>
      </c>
      <c r="EC35" s="415">
        <v>0</v>
      </c>
      <c r="ED35" s="415">
        <v>-303589</v>
      </c>
      <c r="EE35" s="415">
        <v>0</v>
      </c>
      <c r="EF35" s="415">
        <v>0</v>
      </c>
      <c r="EG35" s="415">
        <v>0</v>
      </c>
      <c r="EH35" s="415">
        <v>0</v>
      </c>
      <c r="EI35" s="415">
        <v>0</v>
      </c>
      <c r="EJ35" s="415">
        <v>0</v>
      </c>
      <c r="EK35" s="415">
        <v>0</v>
      </c>
      <c r="EL35" s="415">
        <v>0</v>
      </c>
      <c r="EM35" s="415">
        <v>0</v>
      </c>
      <c r="EN35" s="415">
        <v>0</v>
      </c>
      <c r="EO35" s="415">
        <v>0</v>
      </c>
      <c r="EP35" s="415">
        <v>0</v>
      </c>
      <c r="EQ35" s="415">
        <v>0</v>
      </c>
      <c r="ER35" s="415">
        <v>0</v>
      </c>
      <c r="ES35" s="415">
        <v>0</v>
      </c>
      <c r="ET35" s="415">
        <v>1793</v>
      </c>
      <c r="EU35" s="415">
        <v>0</v>
      </c>
      <c r="EV35" s="415">
        <v>1793</v>
      </c>
      <c r="EW35" s="415">
        <v>-65408</v>
      </c>
      <c r="EX35" s="415">
        <v>0</v>
      </c>
      <c r="EY35" s="415">
        <v>-65408</v>
      </c>
      <c r="EZ35" s="415">
        <v>-2665</v>
      </c>
      <c r="FA35" s="415">
        <v>0</v>
      </c>
      <c r="FB35" s="415">
        <v>-2665</v>
      </c>
      <c r="FC35" s="415">
        <v>-1252</v>
      </c>
      <c r="FD35" s="415">
        <v>0</v>
      </c>
      <c r="FE35" s="415">
        <v>-1252</v>
      </c>
      <c r="FF35" s="415">
        <v>0</v>
      </c>
      <c r="FG35" s="415">
        <v>0</v>
      </c>
      <c r="FH35" s="415">
        <v>0</v>
      </c>
      <c r="FI35" s="415">
        <v>-34943</v>
      </c>
      <c r="FJ35" s="415">
        <v>0</v>
      </c>
      <c r="FK35" s="415">
        <v>-34943</v>
      </c>
      <c r="FL35" s="415">
        <v>5651</v>
      </c>
      <c r="FM35" s="415">
        <v>0</v>
      </c>
      <c r="FN35" s="415">
        <v>5651</v>
      </c>
      <c r="FO35" s="415">
        <v>-56133</v>
      </c>
      <c r="FP35" s="415">
        <v>0</v>
      </c>
      <c r="FQ35" s="415">
        <v>-56133</v>
      </c>
      <c r="FR35" s="415">
        <v>4171</v>
      </c>
      <c r="FS35" s="415">
        <v>0</v>
      </c>
      <c r="FT35" s="415">
        <v>4171</v>
      </c>
      <c r="FU35" s="415">
        <v>42</v>
      </c>
      <c r="FV35" s="415">
        <v>0</v>
      </c>
      <c r="FW35" s="415">
        <v>42</v>
      </c>
      <c r="FX35" s="415">
        <v>-697501</v>
      </c>
      <c r="FY35" s="415">
        <v>0</v>
      </c>
      <c r="FZ35" s="415">
        <v>-697501</v>
      </c>
      <c r="GA35" s="415">
        <v>-846245</v>
      </c>
      <c r="GB35" s="415">
        <v>0</v>
      </c>
      <c r="GC35" s="415">
        <v>-846245</v>
      </c>
      <c r="GD35" s="415">
        <v>-21112</v>
      </c>
      <c r="GE35" s="415">
        <v>0</v>
      </c>
      <c r="GF35" s="415">
        <v>-21112</v>
      </c>
      <c r="GG35" s="415">
        <v>-37004</v>
      </c>
      <c r="GH35" s="415">
        <v>0</v>
      </c>
      <c r="GI35" s="415">
        <v>-37004</v>
      </c>
      <c r="GJ35" s="415">
        <v>-58116</v>
      </c>
      <c r="GK35" s="415">
        <v>0</v>
      </c>
      <c r="GL35" s="415">
        <v>-58116</v>
      </c>
      <c r="GM35" s="415">
        <v>43879877.740000002</v>
      </c>
      <c r="GN35" s="415">
        <v>0</v>
      </c>
      <c r="GO35" s="415">
        <v>43879877.740000002</v>
      </c>
      <c r="GP35" s="415">
        <v>-232365</v>
      </c>
      <c r="GQ35" s="415">
        <v>0</v>
      </c>
      <c r="GR35" s="415">
        <v>-232365</v>
      </c>
      <c r="GS35" s="415">
        <v>-7210325</v>
      </c>
      <c r="GT35" s="415">
        <v>0</v>
      </c>
      <c r="GU35" s="415">
        <v>-7210325</v>
      </c>
      <c r="GV35" s="415">
        <v>-1100199</v>
      </c>
      <c r="GW35" s="415">
        <v>0</v>
      </c>
      <c r="GX35" s="415">
        <v>-1100199</v>
      </c>
      <c r="GY35" s="415">
        <v>-303589</v>
      </c>
      <c r="GZ35" s="415">
        <v>0</v>
      </c>
      <c r="HA35" s="415">
        <v>-303589</v>
      </c>
      <c r="HB35" s="415">
        <v>-846245</v>
      </c>
      <c r="HC35" s="415">
        <v>0</v>
      </c>
      <c r="HD35" s="415">
        <v>-846245</v>
      </c>
      <c r="HE35" s="415">
        <v>-58116</v>
      </c>
      <c r="HF35" s="415">
        <v>0</v>
      </c>
      <c r="HG35" s="415">
        <v>-58116</v>
      </c>
      <c r="HH35" s="415">
        <v>-9750839</v>
      </c>
      <c r="HI35" s="415">
        <v>0</v>
      </c>
      <c r="HJ35" s="415">
        <v>-9750839</v>
      </c>
      <c r="HK35" s="415">
        <v>34129038.740000002</v>
      </c>
      <c r="HL35" s="415">
        <v>0</v>
      </c>
      <c r="HM35" s="415">
        <v>34129038.740000002</v>
      </c>
      <c r="HN35" s="84" t="s">
        <v>1029</v>
      </c>
    </row>
    <row r="36" spans="1:222" x14ac:dyDescent="0.25">
      <c r="A36" t="s">
        <v>1026</v>
      </c>
      <c r="B36" s="82" t="s">
        <v>431</v>
      </c>
      <c r="C36" s="85" t="s">
        <v>430</v>
      </c>
      <c r="D36" s="415">
        <v>155903119</v>
      </c>
      <c r="E36" s="415">
        <v>0</v>
      </c>
      <c r="F36" s="415">
        <v>155903119</v>
      </c>
      <c r="G36" s="415">
        <v>-3550630</v>
      </c>
      <c r="H36" s="415">
        <v>0</v>
      </c>
      <c r="I36" s="415">
        <v>-3550630</v>
      </c>
      <c r="J36" s="415">
        <v>-1757244</v>
      </c>
      <c r="K36" s="415">
        <v>0</v>
      </c>
      <c r="L36" s="415">
        <v>-1757244</v>
      </c>
      <c r="M36" s="415">
        <v>-192175</v>
      </c>
      <c r="N36" s="415">
        <v>0</v>
      </c>
      <c r="O36" s="415">
        <v>-192175</v>
      </c>
      <c r="P36" s="415">
        <v>662234</v>
      </c>
      <c r="Q36" s="415">
        <v>0</v>
      </c>
      <c r="R36" s="415">
        <v>662234</v>
      </c>
      <c r="S36" s="415">
        <v>-10174</v>
      </c>
      <c r="T36" s="415">
        <v>0</v>
      </c>
      <c r="U36" s="415">
        <v>-10174</v>
      </c>
      <c r="V36" s="415">
        <v>-1297359</v>
      </c>
      <c r="W36" s="415">
        <v>0</v>
      </c>
      <c r="X36" s="415">
        <v>-1297359</v>
      </c>
      <c r="Y36" s="415">
        <v>-9446650</v>
      </c>
      <c r="Z36" s="415">
        <v>0</v>
      </c>
      <c r="AA36" s="415">
        <v>-9446650</v>
      </c>
      <c r="AB36" s="415">
        <v>-4124</v>
      </c>
      <c r="AC36" s="415">
        <v>0</v>
      </c>
      <c r="AD36" s="415">
        <v>-4124</v>
      </c>
      <c r="AE36" s="415">
        <v>-406122</v>
      </c>
      <c r="AF36" s="415">
        <v>0</v>
      </c>
      <c r="AG36" s="415">
        <v>-406122</v>
      </c>
      <c r="AH36" s="415">
        <v>-38227</v>
      </c>
      <c r="AI36" s="415">
        <v>0</v>
      </c>
      <c r="AJ36" s="415">
        <v>-38227</v>
      </c>
      <c r="AK36" s="415">
        <v>0</v>
      </c>
      <c r="AL36" s="415">
        <v>0</v>
      </c>
      <c r="AM36" s="415">
        <v>0</v>
      </c>
      <c r="AN36" s="415">
        <v>-364379</v>
      </c>
      <c r="AO36" s="415">
        <v>0</v>
      </c>
      <c r="AP36" s="415">
        <v>-364379</v>
      </c>
      <c r="AQ36" s="415">
        <v>0</v>
      </c>
      <c r="AR36" s="415">
        <v>0</v>
      </c>
      <c r="AS36" s="415">
        <v>0</v>
      </c>
      <c r="AT36" s="415">
        <v>2904673</v>
      </c>
      <c r="AU36" s="415">
        <v>0</v>
      </c>
      <c r="AV36" s="415">
        <v>2904673</v>
      </c>
      <c r="AW36" s="415">
        <v>-85217</v>
      </c>
      <c r="AX36" s="415">
        <v>0</v>
      </c>
      <c r="AY36" s="415">
        <v>-85217</v>
      </c>
      <c r="AZ36" s="415">
        <v>-10111745</v>
      </c>
      <c r="BA36" s="415">
        <v>0</v>
      </c>
      <c r="BB36" s="415">
        <v>-10111745</v>
      </c>
      <c r="BC36" s="415">
        <v>-765376</v>
      </c>
      <c r="BD36" s="415">
        <v>0</v>
      </c>
      <c r="BE36" s="415">
        <v>-765376</v>
      </c>
      <c r="BF36" s="415">
        <v>-32256</v>
      </c>
      <c r="BG36" s="415">
        <v>0</v>
      </c>
      <c r="BH36" s="415">
        <v>-32256</v>
      </c>
      <c r="BI36" s="415">
        <v>0</v>
      </c>
      <c r="BJ36" s="415">
        <v>0</v>
      </c>
      <c r="BK36" s="415">
        <v>0</v>
      </c>
      <c r="BL36" s="415">
        <v>0</v>
      </c>
      <c r="BM36" s="415">
        <v>0</v>
      </c>
      <c r="BN36" s="415">
        <v>0</v>
      </c>
      <c r="BO36" s="415">
        <v>0</v>
      </c>
      <c r="BP36" s="415">
        <v>0</v>
      </c>
      <c r="BQ36" s="415">
        <v>0</v>
      </c>
      <c r="BR36" s="415">
        <v>0</v>
      </c>
      <c r="BS36" s="415">
        <v>0</v>
      </c>
      <c r="BT36" s="415">
        <v>0</v>
      </c>
      <c r="BU36" s="415">
        <v>0</v>
      </c>
      <c r="BV36" s="415">
        <v>0</v>
      </c>
      <c r="BW36" s="415">
        <v>0</v>
      </c>
      <c r="BX36" s="415">
        <v>-17942693</v>
      </c>
      <c r="BY36" s="415">
        <v>0</v>
      </c>
      <c r="BZ36" s="415">
        <v>-17942693</v>
      </c>
      <c r="CA36" s="415">
        <v>-136763</v>
      </c>
      <c r="CB36" s="415">
        <v>0</v>
      </c>
      <c r="CC36" s="415">
        <v>-136763</v>
      </c>
      <c r="CD36" s="415">
        <v>-56892</v>
      </c>
      <c r="CE36" s="415">
        <v>0</v>
      </c>
      <c r="CF36" s="415">
        <v>-56892</v>
      </c>
      <c r="CG36" s="415">
        <v>-3939317</v>
      </c>
      <c r="CH36" s="415">
        <v>0</v>
      </c>
      <c r="CI36" s="415">
        <v>-3939317</v>
      </c>
      <c r="CJ36" s="415">
        <v>-170880</v>
      </c>
      <c r="CK36" s="415">
        <v>0</v>
      </c>
      <c r="CL36" s="415">
        <v>-170880</v>
      </c>
      <c r="CM36" s="415">
        <v>-4303852</v>
      </c>
      <c r="CN36" s="415">
        <v>0</v>
      </c>
      <c r="CO36" s="415">
        <v>-4303852</v>
      </c>
      <c r="CP36" s="415">
        <v>-437407</v>
      </c>
      <c r="CQ36" s="415">
        <v>0</v>
      </c>
      <c r="CR36" s="415">
        <v>-437407</v>
      </c>
      <c r="CS36" s="415">
        <v>-13075</v>
      </c>
      <c r="CT36" s="415">
        <v>0</v>
      </c>
      <c r="CU36" s="415">
        <v>-13075</v>
      </c>
      <c r="CV36" s="415">
        <v>-27836</v>
      </c>
      <c r="CW36" s="415">
        <v>0</v>
      </c>
      <c r="CX36" s="415">
        <v>-27836</v>
      </c>
      <c r="CY36" s="415">
        <v>-795</v>
      </c>
      <c r="CZ36" s="415">
        <v>0</v>
      </c>
      <c r="DA36" s="415">
        <v>-795</v>
      </c>
      <c r="DB36" s="415">
        <v>0</v>
      </c>
      <c r="DC36" s="415">
        <v>0</v>
      </c>
      <c r="DD36" s="415">
        <v>0</v>
      </c>
      <c r="DE36" s="415">
        <v>0</v>
      </c>
      <c r="DF36" s="415">
        <v>0</v>
      </c>
      <c r="DG36" s="415">
        <v>0</v>
      </c>
      <c r="DH36" s="415">
        <v>0</v>
      </c>
      <c r="DI36" s="415">
        <v>0</v>
      </c>
      <c r="DJ36" s="415">
        <v>0</v>
      </c>
      <c r="DK36" s="415">
        <v>0</v>
      </c>
      <c r="DL36" s="415">
        <v>0</v>
      </c>
      <c r="DM36" s="415">
        <v>0</v>
      </c>
      <c r="DN36" s="415">
        <v>0</v>
      </c>
      <c r="DO36" s="415">
        <v>0</v>
      </c>
      <c r="DP36" s="415">
        <v>0</v>
      </c>
      <c r="DQ36" s="415">
        <v>0</v>
      </c>
      <c r="DR36" s="415">
        <v>0</v>
      </c>
      <c r="DS36" s="415">
        <v>0</v>
      </c>
      <c r="DT36" s="415">
        <v>-1646</v>
      </c>
      <c r="DU36" s="415">
        <v>0</v>
      </c>
      <c r="DV36" s="415">
        <v>-1646</v>
      </c>
      <c r="DW36" s="415">
        <v>0</v>
      </c>
      <c r="DX36" s="415">
        <v>0</v>
      </c>
      <c r="DY36" s="415">
        <v>0</v>
      </c>
      <c r="DZ36" s="415">
        <v>0</v>
      </c>
      <c r="EA36" s="415">
        <v>0</v>
      </c>
      <c r="EB36" s="415">
        <v>-480759</v>
      </c>
      <c r="EC36" s="415">
        <v>0</v>
      </c>
      <c r="ED36" s="415">
        <v>-480759</v>
      </c>
      <c r="EE36" s="415">
        <v>-32890</v>
      </c>
      <c r="EF36" s="415">
        <v>0</v>
      </c>
      <c r="EG36" s="415">
        <v>-32890</v>
      </c>
      <c r="EH36" s="415">
        <v>0</v>
      </c>
      <c r="EI36" s="415">
        <v>0</v>
      </c>
      <c r="EJ36" s="415">
        <v>0</v>
      </c>
      <c r="EK36" s="415">
        <v>7021</v>
      </c>
      <c r="EL36" s="415">
        <v>0</v>
      </c>
      <c r="EM36" s="415">
        <v>7021</v>
      </c>
      <c r="EN36" s="415">
        <v>0</v>
      </c>
      <c r="EO36" s="415">
        <v>0</v>
      </c>
      <c r="EP36" s="415">
        <v>0</v>
      </c>
      <c r="EQ36" s="415">
        <v>0</v>
      </c>
      <c r="ER36" s="415">
        <v>0</v>
      </c>
      <c r="ES36" s="415">
        <v>0</v>
      </c>
      <c r="ET36" s="415">
        <v>0</v>
      </c>
      <c r="EU36" s="415">
        <v>0</v>
      </c>
      <c r="EV36" s="415">
        <v>0</v>
      </c>
      <c r="EW36" s="415">
        <v>0</v>
      </c>
      <c r="EX36" s="415">
        <v>0</v>
      </c>
      <c r="EY36" s="415">
        <v>0</v>
      </c>
      <c r="EZ36" s="415">
        <v>0</v>
      </c>
      <c r="FA36" s="415">
        <v>0</v>
      </c>
      <c r="FB36" s="415">
        <v>0</v>
      </c>
      <c r="FC36" s="415">
        <v>0</v>
      </c>
      <c r="FD36" s="415">
        <v>0</v>
      </c>
      <c r="FE36" s="415">
        <v>0</v>
      </c>
      <c r="FF36" s="415">
        <v>0</v>
      </c>
      <c r="FG36" s="415">
        <v>0</v>
      </c>
      <c r="FH36" s="415">
        <v>0</v>
      </c>
      <c r="FI36" s="415">
        <v>-94979</v>
      </c>
      <c r="FJ36" s="415">
        <v>0</v>
      </c>
      <c r="FK36" s="415">
        <v>-94979</v>
      </c>
      <c r="FL36" s="415">
        <v>7997</v>
      </c>
      <c r="FM36" s="415">
        <v>0</v>
      </c>
      <c r="FN36" s="415">
        <v>7997</v>
      </c>
      <c r="FO36" s="415">
        <v>-219179</v>
      </c>
      <c r="FP36" s="415">
        <v>0</v>
      </c>
      <c r="FQ36" s="415">
        <v>-219179</v>
      </c>
      <c r="FR36" s="415">
        <v>26247</v>
      </c>
      <c r="FS36" s="415">
        <v>0</v>
      </c>
      <c r="FT36" s="415">
        <v>26247</v>
      </c>
      <c r="FU36" s="415">
        <v>0</v>
      </c>
      <c r="FV36" s="415">
        <v>0</v>
      </c>
      <c r="FW36" s="415">
        <v>0</v>
      </c>
      <c r="FX36" s="415">
        <v>-4531241</v>
      </c>
      <c r="FY36" s="415">
        <v>0</v>
      </c>
      <c r="FZ36" s="415">
        <v>-4531241</v>
      </c>
      <c r="GA36" s="415">
        <v>-4837024</v>
      </c>
      <c r="GB36" s="415">
        <v>0</v>
      </c>
      <c r="GC36" s="415">
        <v>-4837024</v>
      </c>
      <c r="GD36" s="415">
        <v>0</v>
      </c>
      <c r="GE36" s="415">
        <v>0</v>
      </c>
      <c r="GF36" s="415">
        <v>0</v>
      </c>
      <c r="GG36" s="415">
        <v>-99</v>
      </c>
      <c r="GH36" s="415">
        <v>0</v>
      </c>
      <c r="GI36" s="415">
        <v>-99</v>
      </c>
      <c r="GJ36" s="415">
        <v>-99</v>
      </c>
      <c r="GK36" s="415">
        <v>0</v>
      </c>
      <c r="GL36" s="415">
        <v>-99</v>
      </c>
      <c r="GM36" s="415">
        <v>152352489</v>
      </c>
      <c r="GN36" s="415">
        <v>0</v>
      </c>
      <c r="GO36" s="415">
        <v>152352489</v>
      </c>
      <c r="GP36" s="415">
        <v>-1297359</v>
      </c>
      <c r="GQ36" s="415">
        <v>0</v>
      </c>
      <c r="GR36" s="415">
        <v>-1297359</v>
      </c>
      <c r="GS36" s="415">
        <v>-17942693</v>
      </c>
      <c r="GT36" s="415">
        <v>0</v>
      </c>
      <c r="GU36" s="415">
        <v>-17942693</v>
      </c>
      <c r="GV36" s="415">
        <v>-4303852</v>
      </c>
      <c r="GW36" s="415">
        <v>0</v>
      </c>
      <c r="GX36" s="415">
        <v>-4303852</v>
      </c>
      <c r="GY36" s="415">
        <v>-480759</v>
      </c>
      <c r="GZ36" s="415">
        <v>0</v>
      </c>
      <c r="HA36" s="415">
        <v>-480759</v>
      </c>
      <c r="HB36" s="415">
        <v>-4837024</v>
      </c>
      <c r="HC36" s="415">
        <v>0</v>
      </c>
      <c r="HD36" s="415">
        <v>-4837024</v>
      </c>
      <c r="HE36" s="415">
        <v>-99</v>
      </c>
      <c r="HF36" s="415">
        <v>0</v>
      </c>
      <c r="HG36" s="415">
        <v>-99</v>
      </c>
      <c r="HH36" s="415">
        <v>-28861786</v>
      </c>
      <c r="HI36" s="415">
        <v>0</v>
      </c>
      <c r="HJ36" s="415">
        <v>-28861786</v>
      </c>
      <c r="HK36" s="415">
        <v>123490703</v>
      </c>
      <c r="HL36" s="415">
        <v>0</v>
      </c>
      <c r="HM36" s="415">
        <v>123490703</v>
      </c>
      <c r="HN36" s="84" t="s">
        <v>1044</v>
      </c>
    </row>
    <row r="37" spans="1:222" x14ac:dyDescent="0.25">
      <c r="A37" t="s">
        <v>1026</v>
      </c>
      <c r="B37" s="82" t="s">
        <v>433</v>
      </c>
      <c r="C37" s="85" t="s">
        <v>432</v>
      </c>
      <c r="D37" s="415">
        <v>34400013</v>
      </c>
      <c r="E37" s="415">
        <v>0</v>
      </c>
      <c r="F37" s="415">
        <v>34400013</v>
      </c>
      <c r="G37" s="415">
        <v>0</v>
      </c>
      <c r="H37" s="415">
        <v>0</v>
      </c>
      <c r="I37" s="415">
        <v>0</v>
      </c>
      <c r="J37" s="415">
        <v>0</v>
      </c>
      <c r="K37" s="415">
        <v>0</v>
      </c>
      <c r="L37" s="415">
        <v>0</v>
      </c>
      <c r="M37" s="415">
        <v>5090</v>
      </c>
      <c r="N37" s="415">
        <v>0</v>
      </c>
      <c r="O37" s="415">
        <v>5090</v>
      </c>
      <c r="P37" s="415">
        <v>0</v>
      </c>
      <c r="Q37" s="415">
        <v>0</v>
      </c>
      <c r="R37" s="415">
        <v>0</v>
      </c>
      <c r="S37" s="415">
        <v>0</v>
      </c>
      <c r="T37" s="415">
        <v>0</v>
      </c>
      <c r="U37" s="415">
        <v>0</v>
      </c>
      <c r="V37" s="415">
        <v>5090</v>
      </c>
      <c r="W37" s="415">
        <v>0</v>
      </c>
      <c r="X37" s="415">
        <v>5090</v>
      </c>
      <c r="Y37" s="415">
        <v>-2739210</v>
      </c>
      <c r="Z37" s="415">
        <v>0</v>
      </c>
      <c r="AA37" s="415">
        <v>-2739210</v>
      </c>
      <c r="AB37" s="415">
        <v>0</v>
      </c>
      <c r="AC37" s="415">
        <v>0</v>
      </c>
      <c r="AD37" s="415">
        <v>0</v>
      </c>
      <c r="AE37" s="415">
        <v>-231204</v>
      </c>
      <c r="AF37" s="415">
        <v>0</v>
      </c>
      <c r="AG37" s="415">
        <v>-231204</v>
      </c>
      <c r="AH37" s="415">
        <v>-534</v>
      </c>
      <c r="AI37" s="415">
        <v>0</v>
      </c>
      <c r="AJ37" s="415">
        <v>-534</v>
      </c>
      <c r="AK37" s="415">
        <v>0</v>
      </c>
      <c r="AL37" s="415">
        <v>0</v>
      </c>
      <c r="AM37" s="415">
        <v>0</v>
      </c>
      <c r="AN37" s="415">
        <v>-229759</v>
      </c>
      <c r="AO37" s="415">
        <v>0</v>
      </c>
      <c r="AP37" s="415">
        <v>-229759</v>
      </c>
      <c r="AQ37" s="415">
        <v>0</v>
      </c>
      <c r="AR37" s="415">
        <v>0</v>
      </c>
      <c r="AS37" s="415">
        <v>0</v>
      </c>
      <c r="AT37" s="415">
        <v>594084</v>
      </c>
      <c r="AU37" s="415">
        <v>0</v>
      </c>
      <c r="AV37" s="415">
        <v>594084</v>
      </c>
      <c r="AW37" s="415">
        <v>-360</v>
      </c>
      <c r="AX37" s="415">
        <v>0</v>
      </c>
      <c r="AY37" s="415">
        <v>-360</v>
      </c>
      <c r="AZ37" s="415">
        <v>-2362371</v>
      </c>
      <c r="BA37" s="415">
        <v>0</v>
      </c>
      <c r="BB37" s="415">
        <v>-2362371</v>
      </c>
      <c r="BC37" s="415">
        <v>-22064</v>
      </c>
      <c r="BD37" s="415">
        <v>0</v>
      </c>
      <c r="BE37" s="415">
        <v>-22064</v>
      </c>
      <c r="BF37" s="415">
        <v>-41026</v>
      </c>
      <c r="BG37" s="415">
        <v>0</v>
      </c>
      <c r="BH37" s="415">
        <v>-41026</v>
      </c>
      <c r="BI37" s="415">
        <v>0</v>
      </c>
      <c r="BJ37" s="415">
        <v>0</v>
      </c>
      <c r="BK37" s="415">
        <v>0</v>
      </c>
      <c r="BL37" s="415">
        <v>0</v>
      </c>
      <c r="BM37" s="415">
        <v>0</v>
      </c>
      <c r="BN37" s="415">
        <v>0</v>
      </c>
      <c r="BO37" s="415">
        <v>0</v>
      </c>
      <c r="BP37" s="415">
        <v>0</v>
      </c>
      <c r="BQ37" s="415">
        <v>0</v>
      </c>
      <c r="BR37" s="415">
        <v>0</v>
      </c>
      <c r="BS37" s="415">
        <v>0</v>
      </c>
      <c r="BT37" s="415">
        <v>0</v>
      </c>
      <c r="BU37" s="415">
        <v>0</v>
      </c>
      <c r="BV37" s="415">
        <v>0</v>
      </c>
      <c r="BW37" s="415">
        <v>0</v>
      </c>
      <c r="BX37" s="415">
        <v>-4802151</v>
      </c>
      <c r="BY37" s="415">
        <v>0</v>
      </c>
      <c r="BZ37" s="415">
        <v>-4802151</v>
      </c>
      <c r="CA37" s="415">
        <v>0</v>
      </c>
      <c r="CB37" s="415">
        <v>0</v>
      </c>
      <c r="CC37" s="415">
        <v>0</v>
      </c>
      <c r="CD37" s="415">
        <v>0</v>
      </c>
      <c r="CE37" s="415">
        <v>0</v>
      </c>
      <c r="CF37" s="415">
        <v>0</v>
      </c>
      <c r="CG37" s="415">
        <v>-1893050</v>
      </c>
      <c r="CH37" s="415">
        <v>0</v>
      </c>
      <c r="CI37" s="415">
        <v>-1893050</v>
      </c>
      <c r="CJ37" s="415">
        <v>-428231</v>
      </c>
      <c r="CK37" s="415">
        <v>0</v>
      </c>
      <c r="CL37" s="415">
        <v>-428231</v>
      </c>
      <c r="CM37" s="415">
        <v>-2321281</v>
      </c>
      <c r="CN37" s="415">
        <v>0</v>
      </c>
      <c r="CO37" s="415">
        <v>-2321281</v>
      </c>
      <c r="CP37" s="415">
        <v>-49060</v>
      </c>
      <c r="CQ37" s="415">
        <v>0</v>
      </c>
      <c r="CR37" s="415">
        <v>-49060</v>
      </c>
      <c r="CS37" s="415">
        <v>0</v>
      </c>
      <c r="CT37" s="415">
        <v>0</v>
      </c>
      <c r="CU37" s="415">
        <v>0</v>
      </c>
      <c r="CV37" s="415">
        <v>0</v>
      </c>
      <c r="CW37" s="415">
        <v>0</v>
      </c>
      <c r="CX37" s="415">
        <v>0</v>
      </c>
      <c r="CY37" s="415">
        <v>0</v>
      </c>
      <c r="CZ37" s="415">
        <v>0</v>
      </c>
      <c r="DA37" s="415">
        <v>0</v>
      </c>
      <c r="DB37" s="415">
        <v>0</v>
      </c>
      <c r="DC37" s="415">
        <v>0</v>
      </c>
      <c r="DD37" s="415">
        <v>0</v>
      </c>
      <c r="DE37" s="415">
        <v>0</v>
      </c>
      <c r="DF37" s="415">
        <v>0</v>
      </c>
      <c r="DG37" s="415">
        <v>0</v>
      </c>
      <c r="DH37" s="415">
        <v>0</v>
      </c>
      <c r="DI37" s="415">
        <v>0</v>
      </c>
      <c r="DJ37" s="415">
        <v>0</v>
      </c>
      <c r="DK37" s="415">
        <v>0</v>
      </c>
      <c r="DL37" s="415">
        <v>0</v>
      </c>
      <c r="DM37" s="415">
        <v>0</v>
      </c>
      <c r="DN37" s="415">
        <v>0</v>
      </c>
      <c r="DO37" s="415">
        <v>0</v>
      </c>
      <c r="DP37" s="415">
        <v>0</v>
      </c>
      <c r="DQ37" s="415">
        <v>0</v>
      </c>
      <c r="DR37" s="415">
        <v>0</v>
      </c>
      <c r="DS37" s="415">
        <v>0</v>
      </c>
      <c r="DT37" s="415">
        <v>0</v>
      </c>
      <c r="DU37" s="415">
        <v>0</v>
      </c>
      <c r="DV37" s="415">
        <v>0</v>
      </c>
      <c r="DW37" s="415">
        <v>0</v>
      </c>
      <c r="DX37" s="415">
        <v>0</v>
      </c>
      <c r="DY37" s="415">
        <v>0</v>
      </c>
      <c r="DZ37" s="415">
        <v>0</v>
      </c>
      <c r="EA37" s="415">
        <v>0</v>
      </c>
      <c r="EB37" s="415">
        <v>-49060</v>
      </c>
      <c r="EC37" s="415">
        <v>0</v>
      </c>
      <c r="ED37" s="415">
        <v>-49060</v>
      </c>
      <c r="EE37" s="415">
        <v>0</v>
      </c>
      <c r="EF37" s="415">
        <v>0</v>
      </c>
      <c r="EG37" s="415">
        <v>0</v>
      </c>
      <c r="EH37" s="415">
        <v>0</v>
      </c>
      <c r="EI37" s="415">
        <v>0</v>
      </c>
      <c r="EJ37" s="415">
        <v>0</v>
      </c>
      <c r="EK37" s="415">
        <v>0</v>
      </c>
      <c r="EL37" s="415">
        <v>0</v>
      </c>
      <c r="EM37" s="415">
        <v>0</v>
      </c>
      <c r="EN37" s="415">
        <v>0</v>
      </c>
      <c r="EO37" s="415">
        <v>0</v>
      </c>
      <c r="EP37" s="415">
        <v>0</v>
      </c>
      <c r="EQ37" s="415">
        <v>0</v>
      </c>
      <c r="ER37" s="415">
        <v>0</v>
      </c>
      <c r="ES37" s="415">
        <v>0</v>
      </c>
      <c r="ET37" s="415">
        <v>0</v>
      </c>
      <c r="EU37" s="415">
        <v>0</v>
      </c>
      <c r="EV37" s="415">
        <v>0</v>
      </c>
      <c r="EW37" s="415">
        <v>0</v>
      </c>
      <c r="EX37" s="415">
        <v>0</v>
      </c>
      <c r="EY37" s="415">
        <v>0</v>
      </c>
      <c r="EZ37" s="415">
        <v>0</v>
      </c>
      <c r="FA37" s="415">
        <v>0</v>
      </c>
      <c r="FB37" s="415">
        <v>0</v>
      </c>
      <c r="FC37" s="415">
        <v>0</v>
      </c>
      <c r="FD37" s="415">
        <v>0</v>
      </c>
      <c r="FE37" s="415">
        <v>0</v>
      </c>
      <c r="FF37" s="415">
        <v>0</v>
      </c>
      <c r="FG37" s="415">
        <v>0</v>
      </c>
      <c r="FH37" s="415">
        <v>0</v>
      </c>
      <c r="FI37" s="415">
        <v>-5090</v>
      </c>
      <c r="FJ37" s="415">
        <v>0</v>
      </c>
      <c r="FK37" s="415">
        <v>-5090</v>
      </c>
      <c r="FL37" s="415">
        <v>0</v>
      </c>
      <c r="FM37" s="415">
        <v>0</v>
      </c>
      <c r="FN37" s="415">
        <v>0</v>
      </c>
      <c r="FO37" s="415">
        <v>0</v>
      </c>
      <c r="FP37" s="415">
        <v>0</v>
      </c>
      <c r="FQ37" s="415">
        <v>0</v>
      </c>
      <c r="FR37" s="415">
        <v>5939</v>
      </c>
      <c r="FS37" s="415">
        <v>0</v>
      </c>
      <c r="FT37" s="415">
        <v>5939</v>
      </c>
      <c r="FU37" s="415">
        <v>-364</v>
      </c>
      <c r="FV37" s="415">
        <v>0</v>
      </c>
      <c r="FW37" s="415">
        <v>-364</v>
      </c>
      <c r="FX37" s="415">
        <v>-1018833</v>
      </c>
      <c r="FY37" s="415">
        <v>0</v>
      </c>
      <c r="FZ37" s="415">
        <v>-1018833</v>
      </c>
      <c r="GA37" s="415">
        <v>-1018348</v>
      </c>
      <c r="GB37" s="415">
        <v>0</v>
      </c>
      <c r="GC37" s="415">
        <v>-1018348</v>
      </c>
      <c r="GD37" s="415">
        <v>0</v>
      </c>
      <c r="GE37" s="415">
        <v>0</v>
      </c>
      <c r="GF37" s="415">
        <v>0</v>
      </c>
      <c r="GG37" s="415">
        <v>0</v>
      </c>
      <c r="GH37" s="415">
        <v>0</v>
      </c>
      <c r="GI37" s="415">
        <v>0</v>
      </c>
      <c r="GJ37" s="415">
        <v>0</v>
      </c>
      <c r="GK37" s="415">
        <v>0</v>
      </c>
      <c r="GL37" s="415">
        <v>0</v>
      </c>
      <c r="GM37" s="415">
        <v>34400013</v>
      </c>
      <c r="GN37" s="415">
        <v>0</v>
      </c>
      <c r="GO37" s="415">
        <v>34400013</v>
      </c>
      <c r="GP37" s="415">
        <v>5090</v>
      </c>
      <c r="GQ37" s="415">
        <v>0</v>
      </c>
      <c r="GR37" s="415">
        <v>5090</v>
      </c>
      <c r="GS37" s="415">
        <v>-4802151</v>
      </c>
      <c r="GT37" s="415">
        <v>0</v>
      </c>
      <c r="GU37" s="415">
        <v>-4802151</v>
      </c>
      <c r="GV37" s="415">
        <v>-2321281</v>
      </c>
      <c r="GW37" s="415">
        <v>0</v>
      </c>
      <c r="GX37" s="415">
        <v>-2321281</v>
      </c>
      <c r="GY37" s="415">
        <v>-49060</v>
      </c>
      <c r="GZ37" s="415">
        <v>0</v>
      </c>
      <c r="HA37" s="415">
        <v>-49060</v>
      </c>
      <c r="HB37" s="415">
        <v>-1018348</v>
      </c>
      <c r="HC37" s="415">
        <v>0</v>
      </c>
      <c r="HD37" s="415">
        <v>-1018348</v>
      </c>
      <c r="HE37" s="415">
        <v>0</v>
      </c>
      <c r="HF37" s="415">
        <v>0</v>
      </c>
      <c r="HG37" s="415">
        <v>0</v>
      </c>
      <c r="HH37" s="415">
        <v>-8185750</v>
      </c>
      <c r="HI37" s="415">
        <v>0</v>
      </c>
      <c r="HJ37" s="415">
        <v>-8185750</v>
      </c>
      <c r="HK37" s="415">
        <v>26214263</v>
      </c>
      <c r="HL37" s="415">
        <v>0</v>
      </c>
      <c r="HM37" s="415">
        <v>26214263</v>
      </c>
      <c r="HN37" s="84" t="s">
        <v>1029</v>
      </c>
    </row>
    <row r="38" spans="1:222" x14ac:dyDescent="0.25">
      <c r="A38" t="s">
        <v>1026</v>
      </c>
      <c r="B38" s="82" t="s">
        <v>435</v>
      </c>
      <c r="C38" s="85" t="s">
        <v>434</v>
      </c>
      <c r="D38" s="415">
        <v>152707345</v>
      </c>
      <c r="E38" s="415">
        <v>0</v>
      </c>
      <c r="F38" s="415">
        <v>152707345</v>
      </c>
      <c r="G38" s="415">
        <v>-1966021</v>
      </c>
      <c r="H38" s="415">
        <v>0</v>
      </c>
      <c r="I38" s="415">
        <v>-1966021</v>
      </c>
      <c r="J38" s="415">
        <v>-2748660</v>
      </c>
      <c r="K38" s="415">
        <v>0</v>
      </c>
      <c r="L38" s="415">
        <v>-2748660</v>
      </c>
      <c r="M38" s="415">
        <v>327523</v>
      </c>
      <c r="N38" s="415">
        <v>0</v>
      </c>
      <c r="O38" s="415">
        <v>327523</v>
      </c>
      <c r="P38" s="415">
        <v>238863</v>
      </c>
      <c r="Q38" s="415">
        <v>0</v>
      </c>
      <c r="R38" s="415">
        <v>238863</v>
      </c>
      <c r="S38" s="415">
        <v>193807</v>
      </c>
      <c r="T38" s="415">
        <v>0</v>
      </c>
      <c r="U38" s="415">
        <v>193807</v>
      </c>
      <c r="V38" s="415">
        <v>-1988467</v>
      </c>
      <c r="W38" s="415">
        <v>0</v>
      </c>
      <c r="X38" s="415">
        <v>-1988467</v>
      </c>
      <c r="Y38" s="415">
        <v>-11723768</v>
      </c>
      <c r="Z38" s="415">
        <v>0</v>
      </c>
      <c r="AA38" s="415">
        <v>-11723768</v>
      </c>
      <c r="AB38" s="415">
        <v>-23081</v>
      </c>
      <c r="AC38" s="415">
        <v>0</v>
      </c>
      <c r="AD38" s="415">
        <v>-23081</v>
      </c>
      <c r="AE38" s="415">
        <v>-347553</v>
      </c>
      <c r="AF38" s="415">
        <v>0</v>
      </c>
      <c r="AG38" s="415">
        <v>-347553</v>
      </c>
      <c r="AH38" s="415">
        <v>-77837</v>
      </c>
      <c r="AI38" s="415">
        <v>0</v>
      </c>
      <c r="AJ38" s="415">
        <v>-77837</v>
      </c>
      <c r="AK38" s="415">
        <v>-2604</v>
      </c>
      <c r="AL38" s="415">
        <v>0</v>
      </c>
      <c r="AM38" s="415">
        <v>-2604</v>
      </c>
      <c r="AN38" s="415">
        <v>-262987</v>
      </c>
      <c r="AO38" s="415">
        <v>0</v>
      </c>
      <c r="AP38" s="415">
        <v>-262987</v>
      </c>
      <c r="AQ38" s="415">
        <v>-4125</v>
      </c>
      <c r="AR38" s="415">
        <v>0</v>
      </c>
      <c r="AS38" s="415">
        <v>-4125</v>
      </c>
      <c r="AT38" s="415">
        <v>2812813</v>
      </c>
      <c r="AU38" s="415">
        <v>0</v>
      </c>
      <c r="AV38" s="415">
        <v>2812813</v>
      </c>
      <c r="AW38" s="415">
        <v>69533.63</v>
      </c>
      <c r="AX38" s="415">
        <v>0</v>
      </c>
      <c r="AY38" s="415">
        <v>69533.63</v>
      </c>
      <c r="AZ38" s="415">
        <v>-11867088</v>
      </c>
      <c r="BA38" s="415">
        <v>0</v>
      </c>
      <c r="BB38" s="415">
        <v>-11867088</v>
      </c>
      <c r="BC38" s="415">
        <v>245683</v>
      </c>
      <c r="BD38" s="415">
        <v>0</v>
      </c>
      <c r="BE38" s="415">
        <v>245683</v>
      </c>
      <c r="BF38" s="415">
        <v>-66165</v>
      </c>
      <c r="BG38" s="415">
        <v>0</v>
      </c>
      <c r="BH38" s="415">
        <v>-66165</v>
      </c>
      <c r="BI38" s="415">
        <v>-33199</v>
      </c>
      <c r="BJ38" s="415">
        <v>0</v>
      </c>
      <c r="BK38" s="415">
        <v>-33199</v>
      </c>
      <c r="BL38" s="415">
        <v>0</v>
      </c>
      <c r="BM38" s="415">
        <v>0</v>
      </c>
      <c r="BN38" s="415">
        <v>0</v>
      </c>
      <c r="BO38" s="415">
        <v>0</v>
      </c>
      <c r="BP38" s="415">
        <v>0</v>
      </c>
      <c r="BQ38" s="415">
        <v>0</v>
      </c>
      <c r="BR38" s="415">
        <v>0</v>
      </c>
      <c r="BS38" s="415">
        <v>0</v>
      </c>
      <c r="BT38" s="415">
        <v>0</v>
      </c>
      <c r="BU38" s="415">
        <v>0</v>
      </c>
      <c r="BV38" s="415">
        <v>0</v>
      </c>
      <c r="BW38" s="415">
        <v>0</v>
      </c>
      <c r="BX38" s="415">
        <v>-20909743</v>
      </c>
      <c r="BY38" s="415">
        <v>0</v>
      </c>
      <c r="BZ38" s="415">
        <v>-20909743</v>
      </c>
      <c r="CA38" s="415">
        <v>-70634</v>
      </c>
      <c r="CB38" s="415">
        <v>0</v>
      </c>
      <c r="CC38" s="415">
        <v>-70634</v>
      </c>
      <c r="CD38" s="415">
        <v>-13385</v>
      </c>
      <c r="CE38" s="415">
        <v>0</v>
      </c>
      <c r="CF38" s="415">
        <v>-13385</v>
      </c>
      <c r="CG38" s="415">
        <v>-4416599</v>
      </c>
      <c r="CH38" s="415">
        <v>0</v>
      </c>
      <c r="CI38" s="415">
        <v>-4416599</v>
      </c>
      <c r="CJ38" s="415">
        <v>-99440</v>
      </c>
      <c r="CK38" s="415">
        <v>0</v>
      </c>
      <c r="CL38" s="415">
        <v>-99440</v>
      </c>
      <c r="CM38" s="415">
        <v>-4600058</v>
      </c>
      <c r="CN38" s="415">
        <v>0</v>
      </c>
      <c r="CO38" s="415">
        <v>-4600058</v>
      </c>
      <c r="CP38" s="415">
        <v>-36214</v>
      </c>
      <c r="CQ38" s="415">
        <v>0</v>
      </c>
      <c r="CR38" s="415">
        <v>-36214</v>
      </c>
      <c r="CS38" s="415">
        <v>4982</v>
      </c>
      <c r="CT38" s="415">
        <v>0</v>
      </c>
      <c r="CU38" s="415">
        <v>4982</v>
      </c>
      <c r="CV38" s="415">
        <v>-40725</v>
      </c>
      <c r="CW38" s="415">
        <v>0</v>
      </c>
      <c r="CX38" s="415">
        <v>-40725</v>
      </c>
      <c r="CY38" s="415">
        <v>-1411</v>
      </c>
      <c r="CZ38" s="415">
        <v>0</v>
      </c>
      <c r="DA38" s="415">
        <v>-1411</v>
      </c>
      <c r="DB38" s="415">
        <v>-204</v>
      </c>
      <c r="DC38" s="415">
        <v>0</v>
      </c>
      <c r="DD38" s="415">
        <v>-204</v>
      </c>
      <c r="DE38" s="415">
        <v>0</v>
      </c>
      <c r="DF38" s="415">
        <v>0</v>
      </c>
      <c r="DG38" s="415">
        <v>0</v>
      </c>
      <c r="DH38" s="415">
        <v>0</v>
      </c>
      <c r="DI38" s="415">
        <v>0</v>
      </c>
      <c r="DJ38" s="415">
        <v>0</v>
      </c>
      <c r="DK38" s="415">
        <v>0</v>
      </c>
      <c r="DL38" s="415">
        <v>0</v>
      </c>
      <c r="DM38" s="415">
        <v>0</v>
      </c>
      <c r="DN38" s="415">
        <v>0</v>
      </c>
      <c r="DO38" s="415">
        <v>0</v>
      </c>
      <c r="DP38" s="415">
        <v>0</v>
      </c>
      <c r="DQ38" s="415">
        <v>0</v>
      </c>
      <c r="DR38" s="415">
        <v>0</v>
      </c>
      <c r="DS38" s="415">
        <v>0</v>
      </c>
      <c r="DT38" s="415">
        <v>0</v>
      </c>
      <c r="DU38" s="415">
        <v>0</v>
      </c>
      <c r="DV38" s="415">
        <v>0</v>
      </c>
      <c r="DW38" s="415">
        <v>0</v>
      </c>
      <c r="DX38" s="415">
        <v>0</v>
      </c>
      <c r="DY38" s="415">
        <v>0</v>
      </c>
      <c r="DZ38" s="415">
        <v>0</v>
      </c>
      <c r="EA38" s="415">
        <v>0</v>
      </c>
      <c r="EB38" s="415">
        <v>-73572</v>
      </c>
      <c r="EC38" s="415">
        <v>0</v>
      </c>
      <c r="ED38" s="415">
        <v>-73572</v>
      </c>
      <c r="EE38" s="415">
        <v>0</v>
      </c>
      <c r="EF38" s="415">
        <v>0</v>
      </c>
      <c r="EG38" s="415">
        <v>0</v>
      </c>
      <c r="EH38" s="415">
        <v>0</v>
      </c>
      <c r="EI38" s="415">
        <v>0</v>
      </c>
      <c r="EJ38" s="415">
        <v>0</v>
      </c>
      <c r="EK38" s="415">
        <v>2393</v>
      </c>
      <c r="EL38" s="415">
        <v>0</v>
      </c>
      <c r="EM38" s="415">
        <v>2393</v>
      </c>
      <c r="EN38" s="415">
        <v>0</v>
      </c>
      <c r="EO38" s="415">
        <v>0</v>
      </c>
      <c r="EP38" s="415">
        <v>0</v>
      </c>
      <c r="EQ38" s="415">
        <v>0</v>
      </c>
      <c r="ER38" s="415">
        <v>0</v>
      </c>
      <c r="ES38" s="415">
        <v>0</v>
      </c>
      <c r="ET38" s="415">
        <v>0</v>
      </c>
      <c r="EU38" s="415">
        <v>0</v>
      </c>
      <c r="EV38" s="415">
        <v>0</v>
      </c>
      <c r="EW38" s="415">
        <v>0</v>
      </c>
      <c r="EX38" s="415">
        <v>0</v>
      </c>
      <c r="EY38" s="415">
        <v>0</v>
      </c>
      <c r="EZ38" s="415">
        <v>0</v>
      </c>
      <c r="FA38" s="415">
        <v>0</v>
      </c>
      <c r="FB38" s="415">
        <v>0</v>
      </c>
      <c r="FC38" s="415">
        <v>0</v>
      </c>
      <c r="FD38" s="415">
        <v>0</v>
      </c>
      <c r="FE38" s="415">
        <v>0</v>
      </c>
      <c r="FF38" s="415">
        <v>0</v>
      </c>
      <c r="FG38" s="415">
        <v>0</v>
      </c>
      <c r="FH38" s="415">
        <v>0</v>
      </c>
      <c r="FI38" s="415">
        <v>-160117</v>
      </c>
      <c r="FJ38" s="415">
        <v>0</v>
      </c>
      <c r="FK38" s="415">
        <v>-160117</v>
      </c>
      <c r="FL38" s="415">
        <v>2303</v>
      </c>
      <c r="FM38" s="415">
        <v>0</v>
      </c>
      <c r="FN38" s="415">
        <v>2303</v>
      </c>
      <c r="FO38" s="415">
        <v>-223989</v>
      </c>
      <c r="FP38" s="415">
        <v>0</v>
      </c>
      <c r="FQ38" s="415">
        <v>-223989</v>
      </c>
      <c r="FR38" s="415">
        <v>4642</v>
      </c>
      <c r="FS38" s="415">
        <v>0</v>
      </c>
      <c r="FT38" s="415">
        <v>4642</v>
      </c>
      <c r="FU38" s="415">
        <v>786</v>
      </c>
      <c r="FV38" s="415">
        <v>0</v>
      </c>
      <c r="FW38" s="415">
        <v>786</v>
      </c>
      <c r="FX38" s="415">
        <v>-4822222</v>
      </c>
      <c r="FY38" s="415">
        <v>0</v>
      </c>
      <c r="FZ38" s="415">
        <v>-4822222</v>
      </c>
      <c r="GA38" s="415">
        <v>-5196204</v>
      </c>
      <c r="GB38" s="415">
        <v>0</v>
      </c>
      <c r="GC38" s="415">
        <v>-5196204</v>
      </c>
      <c r="GD38" s="415">
        <v>0</v>
      </c>
      <c r="GE38" s="415">
        <v>0</v>
      </c>
      <c r="GF38" s="415">
        <v>0</v>
      </c>
      <c r="GG38" s="415">
        <v>0</v>
      </c>
      <c r="GH38" s="415">
        <v>0</v>
      </c>
      <c r="GI38" s="415">
        <v>0</v>
      </c>
      <c r="GJ38" s="415">
        <v>0</v>
      </c>
      <c r="GK38" s="415">
        <v>0</v>
      </c>
      <c r="GL38" s="415">
        <v>0</v>
      </c>
      <c r="GM38" s="415">
        <v>150741324</v>
      </c>
      <c r="GN38" s="415">
        <v>0</v>
      </c>
      <c r="GO38" s="415">
        <v>150741324</v>
      </c>
      <c r="GP38" s="415">
        <v>-1988467</v>
      </c>
      <c r="GQ38" s="415">
        <v>0</v>
      </c>
      <c r="GR38" s="415">
        <v>-1988467</v>
      </c>
      <c r="GS38" s="415">
        <v>-20909743</v>
      </c>
      <c r="GT38" s="415">
        <v>0</v>
      </c>
      <c r="GU38" s="415">
        <v>-20909743</v>
      </c>
      <c r="GV38" s="415">
        <v>-4600058</v>
      </c>
      <c r="GW38" s="415">
        <v>0</v>
      </c>
      <c r="GX38" s="415">
        <v>-4600058</v>
      </c>
      <c r="GY38" s="415">
        <v>-73572</v>
      </c>
      <c r="GZ38" s="415">
        <v>0</v>
      </c>
      <c r="HA38" s="415">
        <v>-73572</v>
      </c>
      <c r="HB38" s="415">
        <v>-5196204</v>
      </c>
      <c r="HC38" s="415">
        <v>0</v>
      </c>
      <c r="HD38" s="415">
        <v>-5196204</v>
      </c>
      <c r="HE38" s="415">
        <v>0</v>
      </c>
      <c r="HF38" s="415">
        <v>0</v>
      </c>
      <c r="HG38" s="415">
        <v>0</v>
      </c>
      <c r="HH38" s="415">
        <v>-32768044</v>
      </c>
      <c r="HI38" s="415">
        <v>0</v>
      </c>
      <c r="HJ38" s="415">
        <v>-32768044</v>
      </c>
      <c r="HK38" s="415">
        <v>117973280</v>
      </c>
      <c r="HL38" s="415">
        <v>0</v>
      </c>
      <c r="HM38" s="415">
        <v>117973280</v>
      </c>
      <c r="HN38" s="84" t="s">
        <v>1054</v>
      </c>
    </row>
    <row r="39" spans="1:222" x14ac:dyDescent="0.25">
      <c r="A39" t="s">
        <v>1026</v>
      </c>
      <c r="B39" s="82" t="s">
        <v>437</v>
      </c>
      <c r="C39" s="85" t="s">
        <v>436</v>
      </c>
      <c r="D39" s="415">
        <v>237877485</v>
      </c>
      <c r="E39" s="415">
        <v>37155689</v>
      </c>
      <c r="F39" s="415">
        <v>275033174</v>
      </c>
      <c r="G39" s="415">
        <v>-3476365</v>
      </c>
      <c r="H39" s="415">
        <v>-503582</v>
      </c>
      <c r="I39" s="415">
        <v>-3979947</v>
      </c>
      <c r="J39" s="415">
        <v>-2462115</v>
      </c>
      <c r="K39" s="415">
        <v>-110687</v>
      </c>
      <c r="L39" s="415">
        <v>-2572802</v>
      </c>
      <c r="M39" s="415">
        <v>567765</v>
      </c>
      <c r="N39" s="415">
        <v>-737</v>
      </c>
      <c r="O39" s="415">
        <v>567028</v>
      </c>
      <c r="P39" s="415">
        <v>4593462</v>
      </c>
      <c r="Q39" s="415">
        <v>143766</v>
      </c>
      <c r="R39" s="415">
        <v>4737228</v>
      </c>
      <c r="S39" s="415">
        <v>285820</v>
      </c>
      <c r="T39" s="415">
        <v>-138017</v>
      </c>
      <c r="U39" s="415">
        <v>147803</v>
      </c>
      <c r="V39" s="415">
        <v>2984932</v>
      </c>
      <c r="W39" s="415">
        <v>-105675</v>
      </c>
      <c r="X39" s="415">
        <v>2879257</v>
      </c>
      <c r="Y39" s="415">
        <v>-15091364</v>
      </c>
      <c r="Z39" s="415">
        <v>-358266</v>
      </c>
      <c r="AA39" s="415">
        <v>-15449630</v>
      </c>
      <c r="AB39" s="415">
        <v>-50735</v>
      </c>
      <c r="AC39" s="415">
        <v>-2361</v>
      </c>
      <c r="AD39" s="415">
        <v>-53096</v>
      </c>
      <c r="AE39" s="415">
        <v>-1207643</v>
      </c>
      <c r="AF39" s="415">
        <v>-67979</v>
      </c>
      <c r="AG39" s="415">
        <v>-1275622</v>
      </c>
      <c r="AH39" s="415">
        <v>-65494</v>
      </c>
      <c r="AI39" s="415">
        <v>-3077</v>
      </c>
      <c r="AJ39" s="415">
        <v>-68571</v>
      </c>
      <c r="AK39" s="415">
        <v>-712</v>
      </c>
      <c r="AL39" s="415">
        <v>0</v>
      </c>
      <c r="AM39" s="415">
        <v>-712</v>
      </c>
      <c r="AN39" s="415">
        <v>-1136661</v>
      </c>
      <c r="AO39" s="415">
        <v>-64902</v>
      </c>
      <c r="AP39" s="415">
        <v>-1201563</v>
      </c>
      <c r="AQ39" s="415">
        <v>-6702</v>
      </c>
      <c r="AR39" s="415">
        <v>1297</v>
      </c>
      <c r="AS39" s="415">
        <v>-5405</v>
      </c>
      <c r="AT39" s="415">
        <v>4639307</v>
      </c>
      <c r="AU39" s="415">
        <v>872391</v>
      </c>
      <c r="AV39" s="415">
        <v>5511698</v>
      </c>
      <c r="AW39" s="415">
        <v>78087</v>
      </c>
      <c r="AX39" s="415">
        <v>12996</v>
      </c>
      <c r="AY39" s="415">
        <v>91083</v>
      </c>
      <c r="AZ39" s="415">
        <v>-20080450</v>
      </c>
      <c r="BA39" s="415">
        <v>-477897</v>
      </c>
      <c r="BB39" s="415">
        <v>-20558347</v>
      </c>
      <c r="BC39" s="415">
        <v>-248395</v>
      </c>
      <c r="BD39" s="415">
        <v>-13241</v>
      </c>
      <c r="BE39" s="415">
        <v>-261636</v>
      </c>
      <c r="BF39" s="415">
        <v>-102347</v>
      </c>
      <c r="BG39" s="415">
        <v>0</v>
      </c>
      <c r="BH39" s="415">
        <v>-102347</v>
      </c>
      <c r="BI39" s="415">
        <v>37973</v>
      </c>
      <c r="BJ39" s="415">
        <v>0</v>
      </c>
      <c r="BK39" s="415">
        <v>37973</v>
      </c>
      <c r="BL39" s="415">
        <v>0</v>
      </c>
      <c r="BM39" s="415">
        <v>0</v>
      </c>
      <c r="BN39" s="415">
        <v>0</v>
      </c>
      <c r="BO39" s="415">
        <v>0</v>
      </c>
      <c r="BP39" s="415">
        <v>0</v>
      </c>
      <c r="BQ39" s="415">
        <v>0</v>
      </c>
      <c r="BR39" s="415">
        <v>0</v>
      </c>
      <c r="BS39" s="415">
        <v>0</v>
      </c>
      <c r="BT39" s="415">
        <v>0</v>
      </c>
      <c r="BU39" s="415">
        <v>0</v>
      </c>
      <c r="BV39" s="415">
        <v>0</v>
      </c>
      <c r="BW39" s="415">
        <v>0</v>
      </c>
      <c r="BX39" s="415">
        <v>-31974832</v>
      </c>
      <c r="BY39" s="415">
        <v>-31996</v>
      </c>
      <c r="BZ39" s="415">
        <v>-32006828</v>
      </c>
      <c r="CA39" s="415">
        <v>-13669</v>
      </c>
      <c r="CB39" s="415">
        <v>0</v>
      </c>
      <c r="CC39" s="415">
        <v>-13669</v>
      </c>
      <c r="CD39" s="415">
        <v>-1951</v>
      </c>
      <c r="CE39" s="415">
        <v>-906</v>
      </c>
      <c r="CF39" s="415">
        <v>-2857</v>
      </c>
      <c r="CG39" s="415">
        <v>-8580477</v>
      </c>
      <c r="CH39" s="415">
        <v>-567362</v>
      </c>
      <c r="CI39" s="415">
        <v>-9147839</v>
      </c>
      <c r="CJ39" s="415">
        <v>-21080</v>
      </c>
      <c r="CK39" s="415">
        <v>-55909</v>
      </c>
      <c r="CL39" s="415">
        <v>-76989</v>
      </c>
      <c r="CM39" s="415">
        <v>-8617177</v>
      </c>
      <c r="CN39" s="415">
        <v>-624177</v>
      </c>
      <c r="CO39" s="415">
        <v>-9241354</v>
      </c>
      <c r="CP39" s="415">
        <v>-286035</v>
      </c>
      <c r="CQ39" s="415">
        <v>-12424</v>
      </c>
      <c r="CR39" s="415">
        <v>-298459</v>
      </c>
      <c r="CS39" s="415">
        <v>-4012</v>
      </c>
      <c r="CT39" s="415">
        <v>0</v>
      </c>
      <c r="CU39" s="415">
        <v>-4012</v>
      </c>
      <c r="CV39" s="415">
        <v>-134878</v>
      </c>
      <c r="CW39" s="415">
        <v>0</v>
      </c>
      <c r="CX39" s="415">
        <v>-134878</v>
      </c>
      <c r="CY39" s="415">
        <v>17280</v>
      </c>
      <c r="CZ39" s="415">
        <v>0</v>
      </c>
      <c r="DA39" s="415">
        <v>17280</v>
      </c>
      <c r="DB39" s="415">
        <v>-680</v>
      </c>
      <c r="DC39" s="415">
        <v>0</v>
      </c>
      <c r="DD39" s="415">
        <v>-680</v>
      </c>
      <c r="DE39" s="415">
        <v>0</v>
      </c>
      <c r="DF39" s="415">
        <v>0</v>
      </c>
      <c r="DG39" s="415">
        <v>0</v>
      </c>
      <c r="DH39" s="415">
        <v>0</v>
      </c>
      <c r="DI39" s="415">
        <v>0</v>
      </c>
      <c r="DJ39" s="415">
        <v>0</v>
      </c>
      <c r="DK39" s="415">
        <v>0</v>
      </c>
      <c r="DL39" s="415">
        <v>0</v>
      </c>
      <c r="DM39" s="415">
        <v>0</v>
      </c>
      <c r="DN39" s="415">
        <v>0</v>
      </c>
      <c r="DO39" s="415">
        <v>0</v>
      </c>
      <c r="DP39" s="415">
        <v>0</v>
      </c>
      <c r="DQ39" s="415">
        <v>0</v>
      </c>
      <c r="DR39" s="415">
        <v>0</v>
      </c>
      <c r="DS39" s="415">
        <v>0</v>
      </c>
      <c r="DT39" s="415">
        <v>0</v>
      </c>
      <c r="DU39" s="415">
        <v>-829082</v>
      </c>
      <c r="DV39" s="415">
        <v>-829082</v>
      </c>
      <c r="DW39" s="415">
        <v>0</v>
      </c>
      <c r="DX39" s="415">
        <v>-88446</v>
      </c>
      <c r="DY39" s="415">
        <v>-88446</v>
      </c>
      <c r="DZ39" s="415">
        <v>-917528</v>
      </c>
      <c r="EA39" s="415">
        <v>0</v>
      </c>
      <c r="EB39" s="415">
        <v>-408325</v>
      </c>
      <c r="EC39" s="415">
        <v>-929952</v>
      </c>
      <c r="ED39" s="415">
        <v>-1338277</v>
      </c>
      <c r="EE39" s="415">
        <v>0</v>
      </c>
      <c r="EF39" s="415">
        <v>0</v>
      </c>
      <c r="EG39" s="415">
        <v>0</v>
      </c>
      <c r="EH39" s="415">
        <v>0</v>
      </c>
      <c r="EI39" s="415">
        <v>0</v>
      </c>
      <c r="EJ39" s="415">
        <v>0</v>
      </c>
      <c r="EK39" s="415">
        <v>1303</v>
      </c>
      <c r="EL39" s="415">
        <v>0</v>
      </c>
      <c r="EM39" s="415">
        <v>1303</v>
      </c>
      <c r="EN39" s="415">
        <v>0</v>
      </c>
      <c r="EO39" s="415">
        <v>0</v>
      </c>
      <c r="EP39" s="415">
        <v>0</v>
      </c>
      <c r="EQ39" s="415">
        <v>0</v>
      </c>
      <c r="ER39" s="415">
        <v>0</v>
      </c>
      <c r="ES39" s="415">
        <v>0</v>
      </c>
      <c r="ET39" s="415">
        <v>0</v>
      </c>
      <c r="EU39" s="415">
        <v>0</v>
      </c>
      <c r="EV39" s="415">
        <v>0</v>
      </c>
      <c r="EW39" s="415">
        <v>0</v>
      </c>
      <c r="EX39" s="415">
        <v>0</v>
      </c>
      <c r="EY39" s="415">
        <v>0</v>
      </c>
      <c r="EZ39" s="415">
        <v>0</v>
      </c>
      <c r="FA39" s="415">
        <v>0</v>
      </c>
      <c r="FB39" s="415">
        <v>0</v>
      </c>
      <c r="FC39" s="415">
        <v>-1500</v>
      </c>
      <c r="FD39" s="415">
        <v>0</v>
      </c>
      <c r="FE39" s="415">
        <v>-1500</v>
      </c>
      <c r="FF39" s="415">
        <v>0</v>
      </c>
      <c r="FG39" s="415">
        <v>0</v>
      </c>
      <c r="FH39" s="415">
        <v>0</v>
      </c>
      <c r="FI39" s="415">
        <v>-59929</v>
      </c>
      <c r="FJ39" s="415">
        <v>-1896</v>
      </c>
      <c r="FK39" s="415">
        <v>-61825</v>
      </c>
      <c r="FL39" s="415">
        <v>0</v>
      </c>
      <c r="FM39" s="415">
        <v>0</v>
      </c>
      <c r="FN39" s="415">
        <v>0</v>
      </c>
      <c r="FO39" s="415">
        <v>-157285</v>
      </c>
      <c r="FP39" s="415">
        <v>-11750</v>
      </c>
      <c r="FQ39" s="415">
        <v>-169035</v>
      </c>
      <c r="FR39" s="415">
        <v>41059</v>
      </c>
      <c r="FS39" s="415">
        <v>0</v>
      </c>
      <c r="FT39" s="415">
        <v>41059</v>
      </c>
      <c r="FU39" s="415">
        <v>-680</v>
      </c>
      <c r="FV39" s="415">
        <v>0</v>
      </c>
      <c r="FW39" s="415">
        <v>-680</v>
      </c>
      <c r="FX39" s="415">
        <v>-3465651</v>
      </c>
      <c r="FY39" s="415">
        <v>-39705</v>
      </c>
      <c r="FZ39" s="415">
        <v>-3505356</v>
      </c>
      <c r="GA39" s="415">
        <v>-3642683</v>
      </c>
      <c r="GB39" s="415">
        <v>-53351</v>
      </c>
      <c r="GC39" s="415">
        <v>-3696034</v>
      </c>
      <c r="GD39" s="415">
        <v>0</v>
      </c>
      <c r="GE39" s="415">
        <v>0</v>
      </c>
      <c r="GF39" s="415">
        <v>0</v>
      </c>
      <c r="GG39" s="415">
        <v>-1301</v>
      </c>
      <c r="GH39" s="415">
        <v>0</v>
      </c>
      <c r="GI39" s="415">
        <v>-1301</v>
      </c>
      <c r="GJ39" s="415">
        <v>-1301</v>
      </c>
      <c r="GK39" s="415">
        <v>0</v>
      </c>
      <c r="GL39" s="415">
        <v>-1301</v>
      </c>
      <c r="GM39" s="415">
        <v>234401120</v>
      </c>
      <c r="GN39" s="415">
        <v>36652107</v>
      </c>
      <c r="GO39" s="415">
        <v>271053227</v>
      </c>
      <c r="GP39" s="415">
        <v>2984932</v>
      </c>
      <c r="GQ39" s="415">
        <v>-105675</v>
      </c>
      <c r="GR39" s="415">
        <v>2879257</v>
      </c>
      <c r="GS39" s="415">
        <v>-31974832</v>
      </c>
      <c r="GT39" s="415">
        <v>-31996</v>
      </c>
      <c r="GU39" s="415">
        <v>-32006828</v>
      </c>
      <c r="GV39" s="415">
        <v>-8617177</v>
      </c>
      <c r="GW39" s="415">
        <v>-624177</v>
      </c>
      <c r="GX39" s="415">
        <v>-9241354</v>
      </c>
      <c r="GY39" s="415">
        <v>-408325</v>
      </c>
      <c r="GZ39" s="415">
        <v>-929952</v>
      </c>
      <c r="HA39" s="415">
        <v>-1338277</v>
      </c>
      <c r="HB39" s="415">
        <v>-3642683</v>
      </c>
      <c r="HC39" s="415">
        <v>-53351</v>
      </c>
      <c r="HD39" s="415">
        <v>-3696034</v>
      </c>
      <c r="HE39" s="415">
        <v>-1301</v>
      </c>
      <c r="HF39" s="415">
        <v>0</v>
      </c>
      <c r="HG39" s="415">
        <v>-1301</v>
      </c>
      <c r="HH39" s="415">
        <v>-41659386</v>
      </c>
      <c r="HI39" s="415">
        <v>-1745151</v>
      </c>
      <c r="HJ39" s="415">
        <v>-43404537</v>
      </c>
      <c r="HK39" s="415">
        <v>192741734</v>
      </c>
      <c r="HL39" s="415">
        <v>34906956</v>
      </c>
      <c r="HM39" s="415">
        <v>227648690</v>
      </c>
      <c r="HN39" s="84" t="s">
        <v>1054</v>
      </c>
    </row>
    <row r="40" spans="1:222" x14ac:dyDescent="0.25">
      <c r="A40" t="s">
        <v>1026</v>
      </c>
      <c r="B40" s="82" t="s">
        <v>439</v>
      </c>
      <c r="C40" s="85" t="s">
        <v>438</v>
      </c>
      <c r="D40" s="415">
        <v>38541601</v>
      </c>
      <c r="E40" s="415">
        <v>0</v>
      </c>
      <c r="F40" s="415">
        <v>38541601</v>
      </c>
      <c r="G40" s="415">
        <v>-117829</v>
      </c>
      <c r="H40" s="415">
        <v>0</v>
      </c>
      <c r="I40" s="415">
        <v>-117829</v>
      </c>
      <c r="J40" s="415">
        <v>-435954</v>
      </c>
      <c r="K40" s="415">
        <v>0</v>
      </c>
      <c r="L40" s="415">
        <v>-435954</v>
      </c>
      <c r="M40" s="415">
        <v>-23832</v>
      </c>
      <c r="N40" s="415">
        <v>0</v>
      </c>
      <c r="O40" s="415">
        <v>-23832</v>
      </c>
      <c r="P40" s="415">
        <v>938094</v>
      </c>
      <c r="Q40" s="415">
        <v>0</v>
      </c>
      <c r="R40" s="415">
        <v>938094</v>
      </c>
      <c r="S40" s="415">
        <v>-228190</v>
      </c>
      <c r="T40" s="415">
        <v>0</v>
      </c>
      <c r="U40" s="415">
        <v>-228190</v>
      </c>
      <c r="V40" s="415">
        <v>250118</v>
      </c>
      <c r="W40" s="415">
        <v>0</v>
      </c>
      <c r="X40" s="415">
        <v>250118</v>
      </c>
      <c r="Y40" s="415">
        <v>-4365513</v>
      </c>
      <c r="Z40" s="415">
        <v>0</v>
      </c>
      <c r="AA40" s="415">
        <v>-4365513</v>
      </c>
      <c r="AB40" s="415">
        <v>-1988</v>
      </c>
      <c r="AC40" s="415">
        <v>0</v>
      </c>
      <c r="AD40" s="415">
        <v>-1988</v>
      </c>
      <c r="AE40" s="415">
        <v>-128987</v>
      </c>
      <c r="AF40" s="415">
        <v>0</v>
      </c>
      <c r="AG40" s="415">
        <v>-128987</v>
      </c>
      <c r="AH40" s="415">
        <v>-16754</v>
      </c>
      <c r="AI40" s="415">
        <v>0</v>
      </c>
      <c r="AJ40" s="415">
        <v>-16754</v>
      </c>
      <c r="AK40" s="415">
        <v>-1073</v>
      </c>
      <c r="AL40" s="415">
        <v>0</v>
      </c>
      <c r="AM40" s="415">
        <v>-1073</v>
      </c>
      <c r="AN40" s="415">
        <v>0</v>
      </c>
      <c r="AO40" s="415">
        <v>0</v>
      </c>
      <c r="AP40" s="415">
        <v>0</v>
      </c>
      <c r="AQ40" s="415">
        <v>0</v>
      </c>
      <c r="AR40" s="415">
        <v>0</v>
      </c>
      <c r="AS40" s="415">
        <v>0</v>
      </c>
      <c r="AT40" s="415">
        <v>670321</v>
      </c>
      <c r="AU40" s="415">
        <v>0</v>
      </c>
      <c r="AV40" s="415">
        <v>670321</v>
      </c>
      <c r="AW40" s="415">
        <v>-1210</v>
      </c>
      <c r="AX40" s="415">
        <v>0</v>
      </c>
      <c r="AY40" s="415">
        <v>-1210</v>
      </c>
      <c r="AZ40" s="415">
        <v>-2291679</v>
      </c>
      <c r="BA40" s="415">
        <v>0</v>
      </c>
      <c r="BB40" s="415">
        <v>-2291679</v>
      </c>
      <c r="BC40" s="415">
        <v>-939143</v>
      </c>
      <c r="BD40" s="415">
        <v>0</v>
      </c>
      <c r="BE40" s="415">
        <v>-939143</v>
      </c>
      <c r="BF40" s="415">
        <v>-38221</v>
      </c>
      <c r="BG40" s="415">
        <v>0</v>
      </c>
      <c r="BH40" s="415">
        <v>-38221</v>
      </c>
      <c r="BI40" s="415">
        <v>0</v>
      </c>
      <c r="BJ40" s="415">
        <v>0</v>
      </c>
      <c r="BK40" s="415">
        <v>0</v>
      </c>
      <c r="BL40" s="415">
        <v>-37226</v>
      </c>
      <c r="BM40" s="415">
        <v>0</v>
      </c>
      <c r="BN40" s="415">
        <v>-37226</v>
      </c>
      <c r="BO40" s="415">
        <v>-2059</v>
      </c>
      <c r="BP40" s="415">
        <v>0</v>
      </c>
      <c r="BQ40" s="415">
        <v>-2059</v>
      </c>
      <c r="BR40" s="415">
        <v>0</v>
      </c>
      <c r="BS40" s="415">
        <v>0</v>
      </c>
      <c r="BT40" s="415">
        <v>0</v>
      </c>
      <c r="BU40" s="415">
        <v>0</v>
      </c>
      <c r="BV40" s="415">
        <v>0</v>
      </c>
      <c r="BW40" s="415">
        <v>0</v>
      </c>
      <c r="BX40" s="415">
        <v>-7133717</v>
      </c>
      <c r="BY40" s="415">
        <v>0</v>
      </c>
      <c r="BZ40" s="415">
        <v>-7133717</v>
      </c>
      <c r="CA40" s="415">
        <v>-12330</v>
      </c>
      <c r="CB40" s="415">
        <v>0</v>
      </c>
      <c r="CC40" s="415">
        <v>-12330</v>
      </c>
      <c r="CD40" s="415">
        <v>0</v>
      </c>
      <c r="CE40" s="415">
        <v>0</v>
      </c>
      <c r="CF40" s="415">
        <v>0</v>
      </c>
      <c r="CG40" s="415">
        <v>-597190</v>
      </c>
      <c r="CH40" s="415">
        <v>0</v>
      </c>
      <c r="CI40" s="415">
        <v>-597190</v>
      </c>
      <c r="CJ40" s="415">
        <v>4060</v>
      </c>
      <c r="CK40" s="415">
        <v>0</v>
      </c>
      <c r="CL40" s="415">
        <v>4060</v>
      </c>
      <c r="CM40" s="415">
        <v>-605460</v>
      </c>
      <c r="CN40" s="415">
        <v>0</v>
      </c>
      <c r="CO40" s="415">
        <v>-605460</v>
      </c>
      <c r="CP40" s="415">
        <v>-21930</v>
      </c>
      <c r="CQ40" s="415">
        <v>0</v>
      </c>
      <c r="CR40" s="415">
        <v>-21930</v>
      </c>
      <c r="CS40" s="415">
        <v>1078</v>
      </c>
      <c r="CT40" s="415">
        <v>0</v>
      </c>
      <c r="CU40" s="415">
        <v>1078</v>
      </c>
      <c r="CV40" s="415">
        <v>-50571</v>
      </c>
      <c r="CW40" s="415">
        <v>0</v>
      </c>
      <c r="CX40" s="415">
        <v>-50571</v>
      </c>
      <c r="CY40" s="415">
        <v>2773</v>
      </c>
      <c r="CZ40" s="415">
        <v>0</v>
      </c>
      <c r="DA40" s="415">
        <v>2773</v>
      </c>
      <c r="DB40" s="415">
        <v>0</v>
      </c>
      <c r="DC40" s="415">
        <v>0</v>
      </c>
      <c r="DD40" s="415">
        <v>0</v>
      </c>
      <c r="DE40" s="415">
        <v>0</v>
      </c>
      <c r="DF40" s="415">
        <v>0</v>
      </c>
      <c r="DG40" s="415">
        <v>0</v>
      </c>
      <c r="DH40" s="415">
        <v>0</v>
      </c>
      <c r="DI40" s="415">
        <v>0</v>
      </c>
      <c r="DJ40" s="415">
        <v>0</v>
      </c>
      <c r="DK40" s="415">
        <v>0</v>
      </c>
      <c r="DL40" s="415">
        <v>0</v>
      </c>
      <c r="DM40" s="415">
        <v>0</v>
      </c>
      <c r="DN40" s="415">
        <v>-1259</v>
      </c>
      <c r="DO40" s="415">
        <v>0</v>
      </c>
      <c r="DP40" s="415">
        <v>-1259</v>
      </c>
      <c r="DQ40" s="415">
        <v>0</v>
      </c>
      <c r="DR40" s="415">
        <v>0</v>
      </c>
      <c r="DS40" s="415">
        <v>0</v>
      </c>
      <c r="DT40" s="415">
        <v>-27643</v>
      </c>
      <c r="DU40" s="415">
        <v>0</v>
      </c>
      <c r="DV40" s="415">
        <v>-27643</v>
      </c>
      <c r="DW40" s="415">
        <v>-692</v>
      </c>
      <c r="DX40" s="415">
        <v>0</v>
      </c>
      <c r="DY40" s="415">
        <v>-692</v>
      </c>
      <c r="DZ40" s="415">
        <v>0</v>
      </c>
      <c r="EA40" s="415">
        <v>0</v>
      </c>
      <c r="EB40" s="415">
        <v>-98244</v>
      </c>
      <c r="EC40" s="415">
        <v>0</v>
      </c>
      <c r="ED40" s="415">
        <v>-98244</v>
      </c>
      <c r="EE40" s="415">
        <v>0</v>
      </c>
      <c r="EF40" s="415">
        <v>0</v>
      </c>
      <c r="EG40" s="415">
        <v>0</v>
      </c>
      <c r="EH40" s="415">
        <v>0</v>
      </c>
      <c r="EI40" s="415">
        <v>0</v>
      </c>
      <c r="EJ40" s="415">
        <v>0</v>
      </c>
      <c r="EK40" s="415">
        <v>0</v>
      </c>
      <c r="EL40" s="415">
        <v>0</v>
      </c>
      <c r="EM40" s="415">
        <v>0</v>
      </c>
      <c r="EN40" s="415">
        <v>0</v>
      </c>
      <c r="EO40" s="415">
        <v>0</v>
      </c>
      <c r="EP40" s="415">
        <v>0</v>
      </c>
      <c r="EQ40" s="415">
        <v>0</v>
      </c>
      <c r="ER40" s="415">
        <v>0</v>
      </c>
      <c r="ES40" s="415">
        <v>0</v>
      </c>
      <c r="ET40" s="415">
        <v>0</v>
      </c>
      <c r="EU40" s="415">
        <v>0</v>
      </c>
      <c r="EV40" s="415">
        <v>0</v>
      </c>
      <c r="EW40" s="415">
        <v>-37226</v>
      </c>
      <c r="EX40" s="415">
        <v>0</v>
      </c>
      <c r="EY40" s="415">
        <v>-37226</v>
      </c>
      <c r="EZ40" s="415">
        <v>-2059</v>
      </c>
      <c r="FA40" s="415">
        <v>0</v>
      </c>
      <c r="FB40" s="415">
        <v>-2059</v>
      </c>
      <c r="FC40" s="415">
        <v>0</v>
      </c>
      <c r="FD40" s="415">
        <v>0</v>
      </c>
      <c r="FE40" s="415">
        <v>0</v>
      </c>
      <c r="FF40" s="415">
        <v>0</v>
      </c>
      <c r="FG40" s="415">
        <v>0</v>
      </c>
      <c r="FH40" s="415">
        <v>0</v>
      </c>
      <c r="FI40" s="415">
        <v>-22715</v>
      </c>
      <c r="FJ40" s="415">
        <v>0</v>
      </c>
      <c r="FK40" s="415">
        <v>-22715</v>
      </c>
      <c r="FL40" s="415">
        <v>3025</v>
      </c>
      <c r="FM40" s="415">
        <v>0</v>
      </c>
      <c r="FN40" s="415">
        <v>3025</v>
      </c>
      <c r="FO40" s="415">
        <v>-56436</v>
      </c>
      <c r="FP40" s="415">
        <v>0</v>
      </c>
      <c r="FQ40" s="415">
        <v>-56436</v>
      </c>
      <c r="FR40" s="415">
        <v>-2598</v>
      </c>
      <c r="FS40" s="415">
        <v>0</v>
      </c>
      <c r="FT40" s="415">
        <v>-2598</v>
      </c>
      <c r="FU40" s="415">
        <v>0</v>
      </c>
      <c r="FV40" s="415">
        <v>0</v>
      </c>
      <c r="FW40" s="415">
        <v>0</v>
      </c>
      <c r="FX40" s="415">
        <v>-432202</v>
      </c>
      <c r="FY40" s="415">
        <v>0</v>
      </c>
      <c r="FZ40" s="415">
        <v>-432202</v>
      </c>
      <c r="GA40" s="415">
        <v>-550211</v>
      </c>
      <c r="GB40" s="415">
        <v>0</v>
      </c>
      <c r="GC40" s="415">
        <v>-550211</v>
      </c>
      <c r="GD40" s="415">
        <v>0</v>
      </c>
      <c r="GE40" s="415">
        <v>0</v>
      </c>
      <c r="GF40" s="415">
        <v>0</v>
      </c>
      <c r="GG40" s="415">
        <v>0</v>
      </c>
      <c r="GH40" s="415">
        <v>0</v>
      </c>
      <c r="GI40" s="415">
        <v>0</v>
      </c>
      <c r="GJ40" s="415">
        <v>0</v>
      </c>
      <c r="GK40" s="415">
        <v>0</v>
      </c>
      <c r="GL40" s="415">
        <v>0</v>
      </c>
      <c r="GM40" s="415">
        <v>38423772</v>
      </c>
      <c r="GN40" s="415">
        <v>0</v>
      </c>
      <c r="GO40" s="415">
        <v>38423772</v>
      </c>
      <c r="GP40" s="415">
        <v>250118</v>
      </c>
      <c r="GQ40" s="415">
        <v>0</v>
      </c>
      <c r="GR40" s="415">
        <v>250118</v>
      </c>
      <c r="GS40" s="415">
        <v>-7133717</v>
      </c>
      <c r="GT40" s="415">
        <v>0</v>
      </c>
      <c r="GU40" s="415">
        <v>-7133717</v>
      </c>
      <c r="GV40" s="415">
        <v>-605460</v>
      </c>
      <c r="GW40" s="415">
        <v>0</v>
      </c>
      <c r="GX40" s="415">
        <v>-605460</v>
      </c>
      <c r="GY40" s="415">
        <v>-98244</v>
      </c>
      <c r="GZ40" s="415">
        <v>0</v>
      </c>
      <c r="HA40" s="415">
        <v>-98244</v>
      </c>
      <c r="HB40" s="415">
        <v>-550211</v>
      </c>
      <c r="HC40" s="415">
        <v>0</v>
      </c>
      <c r="HD40" s="415">
        <v>-550211</v>
      </c>
      <c r="HE40" s="415">
        <v>0</v>
      </c>
      <c r="HF40" s="415">
        <v>0</v>
      </c>
      <c r="HG40" s="415">
        <v>0</v>
      </c>
      <c r="HH40" s="415">
        <v>-8137514</v>
      </c>
      <c r="HI40" s="415">
        <v>0</v>
      </c>
      <c r="HJ40" s="415">
        <v>-8137514</v>
      </c>
      <c r="HK40" s="415">
        <v>30286258</v>
      </c>
      <c r="HL40" s="415">
        <v>0</v>
      </c>
      <c r="HM40" s="415">
        <v>30286258</v>
      </c>
      <c r="HN40" s="84" t="s">
        <v>1029</v>
      </c>
    </row>
    <row r="41" spans="1:222" x14ac:dyDescent="0.25">
      <c r="A41" t="s">
        <v>1037</v>
      </c>
      <c r="B41" s="82" t="s">
        <v>441</v>
      </c>
      <c r="C41" s="85" t="s">
        <v>440</v>
      </c>
      <c r="D41" s="415">
        <v>119603426</v>
      </c>
      <c r="E41" s="415">
        <v>0</v>
      </c>
      <c r="F41" s="415">
        <v>119603426</v>
      </c>
      <c r="G41" s="415">
        <v>-884949</v>
      </c>
      <c r="H41" s="415">
        <v>0</v>
      </c>
      <c r="I41" s="415">
        <v>-884949</v>
      </c>
      <c r="J41" s="415">
        <v>-2528054</v>
      </c>
      <c r="K41" s="415">
        <v>0</v>
      </c>
      <c r="L41" s="415">
        <v>-2528054</v>
      </c>
      <c r="M41" s="415">
        <v>-1694</v>
      </c>
      <c r="N41" s="415">
        <v>0</v>
      </c>
      <c r="O41" s="415">
        <v>-1694</v>
      </c>
      <c r="P41" s="415">
        <v>636653</v>
      </c>
      <c r="Q41" s="415">
        <v>0</v>
      </c>
      <c r="R41" s="415">
        <v>636653</v>
      </c>
      <c r="S41" s="415">
        <v>22106</v>
      </c>
      <c r="T41" s="415">
        <v>0</v>
      </c>
      <c r="U41" s="415">
        <v>22106</v>
      </c>
      <c r="V41" s="415">
        <v>-1870989</v>
      </c>
      <c r="W41" s="415">
        <v>0</v>
      </c>
      <c r="X41" s="415">
        <v>-1870989</v>
      </c>
      <c r="Y41" s="415">
        <v>-7202792</v>
      </c>
      <c r="Z41" s="415">
        <v>0</v>
      </c>
      <c r="AA41" s="415">
        <v>-7202792</v>
      </c>
      <c r="AB41" s="415">
        <v>0</v>
      </c>
      <c r="AC41" s="415">
        <v>0</v>
      </c>
      <c r="AD41" s="415">
        <v>0</v>
      </c>
      <c r="AE41" s="415">
        <v>-70846</v>
      </c>
      <c r="AF41" s="415">
        <v>0</v>
      </c>
      <c r="AG41" s="415">
        <v>-70846</v>
      </c>
      <c r="AH41" s="415">
        <v>-12592</v>
      </c>
      <c r="AI41" s="415">
        <v>0</v>
      </c>
      <c r="AJ41" s="415">
        <v>-12592</v>
      </c>
      <c r="AK41" s="415">
        <v>0</v>
      </c>
      <c r="AL41" s="415">
        <v>0</v>
      </c>
      <c r="AM41" s="415">
        <v>0</v>
      </c>
      <c r="AN41" s="415">
        <v>-55157</v>
      </c>
      <c r="AO41" s="415">
        <v>0</v>
      </c>
      <c r="AP41" s="415">
        <v>-55157</v>
      </c>
      <c r="AQ41" s="415">
        <v>0</v>
      </c>
      <c r="AR41" s="415">
        <v>0</v>
      </c>
      <c r="AS41" s="415">
        <v>0</v>
      </c>
      <c r="AT41" s="415">
        <v>2267407</v>
      </c>
      <c r="AU41" s="415">
        <v>0</v>
      </c>
      <c r="AV41" s="415">
        <v>2267407</v>
      </c>
      <c r="AW41" s="415">
        <v>-28717</v>
      </c>
      <c r="AX41" s="415">
        <v>0</v>
      </c>
      <c r="AY41" s="415">
        <v>-28717</v>
      </c>
      <c r="AZ41" s="415">
        <v>-11575316</v>
      </c>
      <c r="BA41" s="415">
        <v>0</v>
      </c>
      <c r="BB41" s="415">
        <v>-11575316</v>
      </c>
      <c r="BC41" s="415">
        <v>-133785</v>
      </c>
      <c r="BD41" s="415">
        <v>0</v>
      </c>
      <c r="BE41" s="415">
        <v>-133785</v>
      </c>
      <c r="BF41" s="415">
        <v>-187188</v>
      </c>
      <c r="BG41" s="415">
        <v>0</v>
      </c>
      <c r="BH41" s="415">
        <v>-187188</v>
      </c>
      <c r="BI41" s="415">
        <v>-255</v>
      </c>
      <c r="BJ41" s="415">
        <v>0</v>
      </c>
      <c r="BK41" s="415">
        <v>-255</v>
      </c>
      <c r="BL41" s="415">
        <v>0</v>
      </c>
      <c r="BM41" s="415">
        <v>0</v>
      </c>
      <c r="BN41" s="415">
        <v>0</v>
      </c>
      <c r="BO41" s="415">
        <v>0</v>
      </c>
      <c r="BP41" s="415">
        <v>0</v>
      </c>
      <c r="BQ41" s="415">
        <v>0</v>
      </c>
      <c r="BR41" s="415">
        <v>0</v>
      </c>
      <c r="BS41" s="415">
        <v>0</v>
      </c>
      <c r="BT41" s="415">
        <v>0</v>
      </c>
      <c r="BU41" s="415">
        <v>0</v>
      </c>
      <c r="BV41" s="415">
        <v>0</v>
      </c>
      <c r="BW41" s="415">
        <v>0</v>
      </c>
      <c r="BX41" s="415">
        <v>-16931492</v>
      </c>
      <c r="BY41" s="415">
        <v>0</v>
      </c>
      <c r="BZ41" s="415">
        <v>-16931492</v>
      </c>
      <c r="CA41" s="415">
        <v>-5802</v>
      </c>
      <c r="CB41" s="415">
        <v>0</v>
      </c>
      <c r="CC41" s="415">
        <v>-5802</v>
      </c>
      <c r="CD41" s="415">
        <v>-22590</v>
      </c>
      <c r="CE41" s="415">
        <v>0</v>
      </c>
      <c r="CF41" s="415">
        <v>-22590</v>
      </c>
      <c r="CG41" s="415">
        <v>-3543266</v>
      </c>
      <c r="CH41" s="415">
        <v>0</v>
      </c>
      <c r="CI41" s="415">
        <v>-3543266</v>
      </c>
      <c r="CJ41" s="415">
        <v>164269</v>
      </c>
      <c r="CK41" s="415">
        <v>0</v>
      </c>
      <c r="CL41" s="415">
        <v>164269</v>
      </c>
      <c r="CM41" s="415">
        <v>-3407389</v>
      </c>
      <c r="CN41" s="415">
        <v>0</v>
      </c>
      <c r="CO41" s="415">
        <v>-3407389</v>
      </c>
      <c r="CP41" s="415">
        <v>-307633</v>
      </c>
      <c r="CQ41" s="415">
        <v>0</v>
      </c>
      <c r="CR41" s="415">
        <v>-307633</v>
      </c>
      <c r="CS41" s="415">
        <v>2073</v>
      </c>
      <c r="CT41" s="415">
        <v>0</v>
      </c>
      <c r="CU41" s="415">
        <v>2073</v>
      </c>
      <c r="CV41" s="415">
        <v>-354343</v>
      </c>
      <c r="CW41" s="415">
        <v>0</v>
      </c>
      <c r="CX41" s="415">
        <v>-354343</v>
      </c>
      <c r="CY41" s="415">
        <v>0</v>
      </c>
      <c r="CZ41" s="415">
        <v>0</v>
      </c>
      <c r="DA41" s="415">
        <v>0</v>
      </c>
      <c r="DB41" s="415">
        <v>-46797</v>
      </c>
      <c r="DC41" s="415">
        <v>0</v>
      </c>
      <c r="DD41" s="415">
        <v>-46797</v>
      </c>
      <c r="DE41" s="415">
        <v>-64</v>
      </c>
      <c r="DF41" s="415">
        <v>0</v>
      </c>
      <c r="DG41" s="415">
        <v>-64</v>
      </c>
      <c r="DH41" s="415">
        <v>0</v>
      </c>
      <c r="DI41" s="415">
        <v>0</v>
      </c>
      <c r="DJ41" s="415">
        <v>0</v>
      </c>
      <c r="DK41" s="415">
        <v>0</v>
      </c>
      <c r="DL41" s="415">
        <v>0</v>
      </c>
      <c r="DM41" s="415">
        <v>0</v>
      </c>
      <c r="DN41" s="415">
        <v>0</v>
      </c>
      <c r="DO41" s="415">
        <v>0</v>
      </c>
      <c r="DP41" s="415">
        <v>0</v>
      </c>
      <c r="DQ41" s="415">
        <v>0</v>
      </c>
      <c r="DR41" s="415">
        <v>0</v>
      </c>
      <c r="DS41" s="415">
        <v>0</v>
      </c>
      <c r="DT41" s="415">
        <v>0</v>
      </c>
      <c r="DU41" s="415">
        <v>0</v>
      </c>
      <c r="DV41" s="415">
        <v>0</v>
      </c>
      <c r="DW41" s="415">
        <v>0</v>
      </c>
      <c r="DX41" s="415">
        <v>0</v>
      </c>
      <c r="DY41" s="415">
        <v>0</v>
      </c>
      <c r="DZ41" s="415">
        <v>0</v>
      </c>
      <c r="EA41" s="415">
        <v>0</v>
      </c>
      <c r="EB41" s="415">
        <v>-706764</v>
      </c>
      <c r="EC41" s="415">
        <v>0</v>
      </c>
      <c r="ED41" s="415">
        <v>-706764</v>
      </c>
      <c r="EE41" s="415">
        <v>0</v>
      </c>
      <c r="EF41" s="415">
        <v>0</v>
      </c>
      <c r="EG41" s="415">
        <v>0</v>
      </c>
      <c r="EH41" s="415">
        <v>0</v>
      </c>
      <c r="EI41" s="415">
        <v>0</v>
      </c>
      <c r="EJ41" s="415">
        <v>0</v>
      </c>
      <c r="EK41" s="415">
        <v>0</v>
      </c>
      <c r="EL41" s="415">
        <v>0</v>
      </c>
      <c r="EM41" s="415">
        <v>0</v>
      </c>
      <c r="EN41" s="415">
        <v>0</v>
      </c>
      <c r="EO41" s="415">
        <v>0</v>
      </c>
      <c r="EP41" s="415">
        <v>0</v>
      </c>
      <c r="EQ41" s="415">
        <v>0</v>
      </c>
      <c r="ER41" s="415">
        <v>0</v>
      </c>
      <c r="ES41" s="415">
        <v>0</v>
      </c>
      <c r="ET41" s="415">
        <v>0</v>
      </c>
      <c r="EU41" s="415">
        <v>0</v>
      </c>
      <c r="EV41" s="415">
        <v>0</v>
      </c>
      <c r="EW41" s="415">
        <v>0</v>
      </c>
      <c r="EX41" s="415">
        <v>0</v>
      </c>
      <c r="EY41" s="415">
        <v>0</v>
      </c>
      <c r="EZ41" s="415">
        <v>0</v>
      </c>
      <c r="FA41" s="415">
        <v>0</v>
      </c>
      <c r="FB41" s="415">
        <v>0</v>
      </c>
      <c r="FC41" s="415">
        <v>0</v>
      </c>
      <c r="FD41" s="415">
        <v>0</v>
      </c>
      <c r="FE41" s="415">
        <v>0</v>
      </c>
      <c r="FF41" s="415">
        <v>0</v>
      </c>
      <c r="FG41" s="415">
        <v>0</v>
      </c>
      <c r="FH41" s="415">
        <v>0</v>
      </c>
      <c r="FI41" s="415">
        <v>-70610</v>
      </c>
      <c r="FJ41" s="415">
        <v>0</v>
      </c>
      <c r="FK41" s="415">
        <v>-70610</v>
      </c>
      <c r="FL41" s="415">
        <v>-2346</v>
      </c>
      <c r="FM41" s="415">
        <v>0</v>
      </c>
      <c r="FN41" s="415">
        <v>-2346</v>
      </c>
      <c r="FO41" s="415">
        <v>-224374</v>
      </c>
      <c r="FP41" s="415">
        <v>0</v>
      </c>
      <c r="FQ41" s="415">
        <v>-224374</v>
      </c>
      <c r="FR41" s="415">
        <v>-268150</v>
      </c>
      <c r="FS41" s="415">
        <v>0</v>
      </c>
      <c r="FT41" s="415">
        <v>-268150</v>
      </c>
      <c r="FU41" s="415">
        <v>0</v>
      </c>
      <c r="FV41" s="415">
        <v>0</v>
      </c>
      <c r="FW41" s="415">
        <v>0</v>
      </c>
      <c r="FX41" s="415">
        <v>-2376695</v>
      </c>
      <c r="FY41" s="415">
        <v>0</v>
      </c>
      <c r="FZ41" s="415">
        <v>-2376695</v>
      </c>
      <c r="GA41" s="415">
        <v>-2942175</v>
      </c>
      <c r="GB41" s="415">
        <v>0</v>
      </c>
      <c r="GC41" s="415">
        <v>-2942175</v>
      </c>
      <c r="GD41" s="415">
        <v>0</v>
      </c>
      <c r="GE41" s="415">
        <v>0</v>
      </c>
      <c r="GF41" s="415">
        <v>0</v>
      </c>
      <c r="GG41" s="415">
        <v>0</v>
      </c>
      <c r="GH41" s="415">
        <v>0</v>
      </c>
      <c r="GI41" s="415">
        <v>0</v>
      </c>
      <c r="GJ41" s="415">
        <v>0</v>
      </c>
      <c r="GK41" s="415">
        <v>0</v>
      </c>
      <c r="GL41" s="415">
        <v>0</v>
      </c>
      <c r="GM41" s="415">
        <v>118718477</v>
      </c>
      <c r="GN41" s="415">
        <v>0</v>
      </c>
      <c r="GO41" s="415">
        <v>118718477</v>
      </c>
      <c r="GP41" s="415">
        <v>-1870989</v>
      </c>
      <c r="GQ41" s="415">
        <v>0</v>
      </c>
      <c r="GR41" s="415">
        <v>-1870989</v>
      </c>
      <c r="GS41" s="415">
        <v>-16931492</v>
      </c>
      <c r="GT41" s="415">
        <v>0</v>
      </c>
      <c r="GU41" s="415">
        <v>-16931492</v>
      </c>
      <c r="GV41" s="415">
        <v>-3407389</v>
      </c>
      <c r="GW41" s="415">
        <v>0</v>
      </c>
      <c r="GX41" s="415">
        <v>-3407389</v>
      </c>
      <c r="GY41" s="415">
        <v>-706764</v>
      </c>
      <c r="GZ41" s="415">
        <v>0</v>
      </c>
      <c r="HA41" s="415">
        <v>-706764</v>
      </c>
      <c r="HB41" s="415">
        <v>-2942175</v>
      </c>
      <c r="HC41" s="415">
        <v>0</v>
      </c>
      <c r="HD41" s="415">
        <v>-2942175</v>
      </c>
      <c r="HE41" s="415">
        <v>0</v>
      </c>
      <c r="HF41" s="415">
        <v>0</v>
      </c>
      <c r="HG41" s="415">
        <v>0</v>
      </c>
      <c r="HH41" s="415">
        <v>-25858809</v>
      </c>
      <c r="HI41" s="415">
        <v>0</v>
      </c>
      <c r="HJ41" s="415">
        <v>-25858809</v>
      </c>
      <c r="HK41" s="415">
        <v>92859668</v>
      </c>
      <c r="HL41" s="415">
        <v>0</v>
      </c>
      <c r="HM41" s="415">
        <v>92859668</v>
      </c>
      <c r="HN41" s="84" t="s">
        <v>1044</v>
      </c>
    </row>
    <row r="42" spans="1:222" x14ac:dyDescent="0.25">
      <c r="A42" t="s">
        <v>1037</v>
      </c>
      <c r="B42" s="82" t="s">
        <v>443</v>
      </c>
      <c r="C42" s="85" t="s">
        <v>442</v>
      </c>
      <c r="D42" s="415">
        <v>33670201.729999997</v>
      </c>
      <c r="E42" s="415">
        <v>0</v>
      </c>
      <c r="F42" s="415">
        <v>33670201.729999997</v>
      </c>
      <c r="G42" s="415">
        <v>8590.48</v>
      </c>
      <c r="H42" s="415">
        <v>0</v>
      </c>
      <c r="I42" s="415">
        <v>8590.48</v>
      </c>
      <c r="J42" s="415">
        <v>-289803.90999999997</v>
      </c>
      <c r="K42" s="415">
        <v>0</v>
      </c>
      <c r="L42" s="415">
        <v>-289803.90999999997</v>
      </c>
      <c r="M42" s="415">
        <v>1656.68</v>
      </c>
      <c r="N42" s="415">
        <v>0</v>
      </c>
      <c r="O42" s="415">
        <v>1656.68</v>
      </c>
      <c r="P42" s="415">
        <v>461100.87</v>
      </c>
      <c r="Q42" s="415">
        <v>0</v>
      </c>
      <c r="R42" s="415">
        <v>461100.87</v>
      </c>
      <c r="S42" s="415">
        <v>17041.43</v>
      </c>
      <c r="T42" s="415">
        <v>0</v>
      </c>
      <c r="U42" s="415">
        <v>17041.43</v>
      </c>
      <c r="V42" s="415">
        <v>189995</v>
      </c>
      <c r="W42" s="415">
        <v>0</v>
      </c>
      <c r="X42" s="415">
        <v>189995</v>
      </c>
      <c r="Y42" s="415">
        <v>-4198012.53</v>
      </c>
      <c r="Z42" s="415">
        <v>0</v>
      </c>
      <c r="AA42" s="415">
        <v>-4198012.53</v>
      </c>
      <c r="AB42" s="415">
        <v>-338</v>
      </c>
      <c r="AC42" s="415">
        <v>0</v>
      </c>
      <c r="AD42" s="415">
        <v>-338</v>
      </c>
      <c r="AE42" s="415">
        <v>-255729.17</v>
      </c>
      <c r="AF42" s="415">
        <v>0</v>
      </c>
      <c r="AG42" s="415">
        <v>-255729.17</v>
      </c>
      <c r="AH42" s="415">
        <v>-19703.48</v>
      </c>
      <c r="AI42" s="415">
        <v>0</v>
      </c>
      <c r="AJ42" s="415">
        <v>-19703.48</v>
      </c>
      <c r="AK42" s="415">
        <v>0</v>
      </c>
      <c r="AL42" s="415">
        <v>0</v>
      </c>
      <c r="AM42" s="415">
        <v>0</v>
      </c>
      <c r="AN42" s="415">
        <v>-235810.94</v>
      </c>
      <c r="AO42" s="415">
        <v>0</v>
      </c>
      <c r="AP42" s="415">
        <v>-235810.94</v>
      </c>
      <c r="AQ42" s="415">
        <v>0</v>
      </c>
      <c r="AR42" s="415">
        <v>0</v>
      </c>
      <c r="AS42" s="415">
        <v>0</v>
      </c>
      <c r="AT42" s="415">
        <v>547130.35</v>
      </c>
      <c r="AU42" s="415">
        <v>0</v>
      </c>
      <c r="AV42" s="415">
        <v>547130.35</v>
      </c>
      <c r="AW42" s="415">
        <v>-5932.63</v>
      </c>
      <c r="AX42" s="415">
        <v>0</v>
      </c>
      <c r="AY42" s="415">
        <v>-5932.63</v>
      </c>
      <c r="AZ42" s="415">
        <v>-2424631.4900000002</v>
      </c>
      <c r="BA42" s="415">
        <v>0</v>
      </c>
      <c r="BB42" s="415">
        <v>-2424631.4900000002</v>
      </c>
      <c r="BC42" s="415">
        <v>18635.259999999998</v>
      </c>
      <c r="BD42" s="415">
        <v>0</v>
      </c>
      <c r="BE42" s="415">
        <v>18635.259999999998</v>
      </c>
      <c r="BF42" s="415">
        <v>0</v>
      </c>
      <c r="BG42" s="415">
        <v>0</v>
      </c>
      <c r="BH42" s="415">
        <v>0</v>
      </c>
      <c r="BI42" s="415">
        <v>0</v>
      </c>
      <c r="BJ42" s="415">
        <v>0</v>
      </c>
      <c r="BK42" s="415">
        <v>0</v>
      </c>
      <c r="BL42" s="415">
        <v>-1331.41</v>
      </c>
      <c r="BM42" s="415">
        <v>0</v>
      </c>
      <c r="BN42" s="415">
        <v>-1331.41</v>
      </c>
      <c r="BO42" s="415">
        <v>0</v>
      </c>
      <c r="BP42" s="415">
        <v>0</v>
      </c>
      <c r="BQ42" s="415">
        <v>0</v>
      </c>
      <c r="BR42" s="415">
        <v>0</v>
      </c>
      <c r="BS42" s="415">
        <v>0</v>
      </c>
      <c r="BT42" s="415">
        <v>0</v>
      </c>
      <c r="BU42" s="415">
        <v>0</v>
      </c>
      <c r="BV42" s="415">
        <v>0</v>
      </c>
      <c r="BW42" s="415">
        <v>0</v>
      </c>
      <c r="BX42" s="415">
        <v>-6319872</v>
      </c>
      <c r="BY42" s="415">
        <v>0</v>
      </c>
      <c r="BZ42" s="415">
        <v>-6319872</v>
      </c>
      <c r="CA42" s="415">
        <v>0</v>
      </c>
      <c r="CB42" s="415">
        <v>0</v>
      </c>
      <c r="CC42" s="415">
        <v>0</v>
      </c>
      <c r="CD42" s="415">
        <v>0</v>
      </c>
      <c r="CE42" s="415">
        <v>0</v>
      </c>
      <c r="CF42" s="415">
        <v>0</v>
      </c>
      <c r="CG42" s="415">
        <v>-1189986.3799999999</v>
      </c>
      <c r="CH42" s="415">
        <v>0</v>
      </c>
      <c r="CI42" s="415">
        <v>-1189986.3799999999</v>
      </c>
      <c r="CJ42" s="415">
        <v>260048.75</v>
      </c>
      <c r="CK42" s="415">
        <v>0</v>
      </c>
      <c r="CL42" s="415">
        <v>260048.75</v>
      </c>
      <c r="CM42" s="415">
        <v>-929938</v>
      </c>
      <c r="CN42" s="415">
        <v>0</v>
      </c>
      <c r="CO42" s="415">
        <v>-929938</v>
      </c>
      <c r="CP42" s="415">
        <v>-36215.480000000003</v>
      </c>
      <c r="CQ42" s="415">
        <v>0</v>
      </c>
      <c r="CR42" s="415">
        <v>-36215.480000000003</v>
      </c>
      <c r="CS42" s="415">
        <v>0</v>
      </c>
      <c r="CT42" s="415">
        <v>0</v>
      </c>
      <c r="CU42" s="415">
        <v>0</v>
      </c>
      <c r="CV42" s="415">
        <v>-54555.1</v>
      </c>
      <c r="CW42" s="415">
        <v>0</v>
      </c>
      <c r="CX42" s="415">
        <v>-54555.1</v>
      </c>
      <c r="CY42" s="415">
        <v>0</v>
      </c>
      <c r="CZ42" s="415">
        <v>0</v>
      </c>
      <c r="DA42" s="415">
        <v>0</v>
      </c>
      <c r="DB42" s="415">
        <v>0</v>
      </c>
      <c r="DC42" s="415">
        <v>0</v>
      </c>
      <c r="DD42" s="415">
        <v>0</v>
      </c>
      <c r="DE42" s="415">
        <v>0</v>
      </c>
      <c r="DF42" s="415">
        <v>0</v>
      </c>
      <c r="DG42" s="415">
        <v>0</v>
      </c>
      <c r="DH42" s="415">
        <v>0</v>
      </c>
      <c r="DI42" s="415">
        <v>0</v>
      </c>
      <c r="DJ42" s="415">
        <v>0</v>
      </c>
      <c r="DK42" s="415">
        <v>0</v>
      </c>
      <c r="DL42" s="415">
        <v>0</v>
      </c>
      <c r="DM42" s="415">
        <v>0</v>
      </c>
      <c r="DN42" s="415">
        <v>0</v>
      </c>
      <c r="DO42" s="415">
        <v>0</v>
      </c>
      <c r="DP42" s="415">
        <v>0</v>
      </c>
      <c r="DQ42" s="415">
        <v>0</v>
      </c>
      <c r="DR42" s="415">
        <v>0</v>
      </c>
      <c r="DS42" s="415">
        <v>0</v>
      </c>
      <c r="DT42" s="415">
        <v>0</v>
      </c>
      <c r="DU42" s="415">
        <v>0</v>
      </c>
      <c r="DV42" s="415">
        <v>0</v>
      </c>
      <c r="DW42" s="415">
        <v>0</v>
      </c>
      <c r="DX42" s="415">
        <v>0</v>
      </c>
      <c r="DY42" s="415">
        <v>0</v>
      </c>
      <c r="DZ42" s="415">
        <v>0</v>
      </c>
      <c r="EA42" s="415">
        <v>0</v>
      </c>
      <c r="EB42" s="415">
        <v>-90771</v>
      </c>
      <c r="EC42" s="415">
        <v>0</v>
      </c>
      <c r="ED42" s="415">
        <v>-90771</v>
      </c>
      <c r="EE42" s="415">
        <v>0</v>
      </c>
      <c r="EF42" s="415">
        <v>0</v>
      </c>
      <c r="EG42" s="415">
        <v>0</v>
      </c>
      <c r="EH42" s="415">
        <v>0</v>
      </c>
      <c r="EI42" s="415">
        <v>0</v>
      </c>
      <c r="EJ42" s="415">
        <v>0</v>
      </c>
      <c r="EK42" s="415">
        <v>0</v>
      </c>
      <c r="EL42" s="415">
        <v>0</v>
      </c>
      <c r="EM42" s="415">
        <v>0</v>
      </c>
      <c r="EN42" s="415">
        <v>0</v>
      </c>
      <c r="EO42" s="415">
        <v>0</v>
      </c>
      <c r="EP42" s="415">
        <v>0</v>
      </c>
      <c r="EQ42" s="415">
        <v>0</v>
      </c>
      <c r="ER42" s="415">
        <v>0</v>
      </c>
      <c r="ES42" s="415">
        <v>0</v>
      </c>
      <c r="ET42" s="415">
        <v>0</v>
      </c>
      <c r="EU42" s="415">
        <v>0</v>
      </c>
      <c r="EV42" s="415">
        <v>0</v>
      </c>
      <c r="EW42" s="415">
        <v>-1331</v>
      </c>
      <c r="EX42" s="415">
        <v>0</v>
      </c>
      <c r="EY42" s="415">
        <v>-1331</v>
      </c>
      <c r="EZ42" s="415">
        <v>0</v>
      </c>
      <c r="FA42" s="415">
        <v>0</v>
      </c>
      <c r="FB42" s="415">
        <v>0</v>
      </c>
      <c r="FC42" s="415">
        <v>0</v>
      </c>
      <c r="FD42" s="415">
        <v>0</v>
      </c>
      <c r="FE42" s="415">
        <v>0</v>
      </c>
      <c r="FF42" s="415">
        <v>0</v>
      </c>
      <c r="FG42" s="415">
        <v>0</v>
      </c>
      <c r="FH42" s="415">
        <v>0</v>
      </c>
      <c r="FI42" s="415">
        <v>-16178.46</v>
      </c>
      <c r="FJ42" s="415">
        <v>0</v>
      </c>
      <c r="FK42" s="415">
        <v>-16178.46</v>
      </c>
      <c r="FL42" s="415">
        <v>1.57</v>
      </c>
      <c r="FM42" s="415">
        <v>0</v>
      </c>
      <c r="FN42" s="415">
        <v>1.57</v>
      </c>
      <c r="FO42" s="415">
        <v>-25447.89</v>
      </c>
      <c r="FP42" s="415">
        <v>0</v>
      </c>
      <c r="FQ42" s="415">
        <v>-25447.89</v>
      </c>
      <c r="FR42" s="415">
        <v>-40259.03</v>
      </c>
      <c r="FS42" s="415">
        <v>0</v>
      </c>
      <c r="FT42" s="415">
        <v>-40259.03</v>
      </c>
      <c r="FU42" s="415">
        <v>495.89</v>
      </c>
      <c r="FV42" s="415">
        <v>0</v>
      </c>
      <c r="FW42" s="415">
        <v>495.89</v>
      </c>
      <c r="FX42" s="415">
        <v>-554677.59</v>
      </c>
      <c r="FY42" s="415">
        <v>0</v>
      </c>
      <c r="FZ42" s="415">
        <v>-554677.59</v>
      </c>
      <c r="GA42" s="415">
        <v>-637397</v>
      </c>
      <c r="GB42" s="415">
        <v>0</v>
      </c>
      <c r="GC42" s="415">
        <v>-637397</v>
      </c>
      <c r="GD42" s="415">
        <v>0</v>
      </c>
      <c r="GE42" s="415">
        <v>0</v>
      </c>
      <c r="GF42" s="415">
        <v>0</v>
      </c>
      <c r="GG42" s="415">
        <v>0</v>
      </c>
      <c r="GH42" s="415">
        <v>0</v>
      </c>
      <c r="GI42" s="415">
        <v>0</v>
      </c>
      <c r="GJ42" s="415">
        <v>0</v>
      </c>
      <c r="GK42" s="415">
        <v>0</v>
      </c>
      <c r="GL42" s="415">
        <v>0</v>
      </c>
      <c r="GM42" s="415">
        <v>33678792.209999993</v>
      </c>
      <c r="GN42" s="415">
        <v>0</v>
      </c>
      <c r="GO42" s="415">
        <v>33678792.209999993</v>
      </c>
      <c r="GP42" s="415">
        <v>189995</v>
      </c>
      <c r="GQ42" s="415">
        <v>0</v>
      </c>
      <c r="GR42" s="415">
        <v>189995</v>
      </c>
      <c r="GS42" s="415">
        <v>-6319872</v>
      </c>
      <c r="GT42" s="415">
        <v>0</v>
      </c>
      <c r="GU42" s="415">
        <v>-6319872</v>
      </c>
      <c r="GV42" s="415">
        <v>-929938</v>
      </c>
      <c r="GW42" s="415">
        <v>0</v>
      </c>
      <c r="GX42" s="415">
        <v>-929938</v>
      </c>
      <c r="GY42" s="415">
        <v>-90771</v>
      </c>
      <c r="GZ42" s="415">
        <v>0</v>
      </c>
      <c r="HA42" s="415">
        <v>-90771</v>
      </c>
      <c r="HB42" s="415">
        <v>-637397</v>
      </c>
      <c r="HC42" s="415">
        <v>0</v>
      </c>
      <c r="HD42" s="415">
        <v>-637397</v>
      </c>
      <c r="HE42" s="415">
        <v>0</v>
      </c>
      <c r="HF42" s="415">
        <v>0</v>
      </c>
      <c r="HG42" s="415">
        <v>0</v>
      </c>
      <c r="HH42" s="415">
        <v>-7787983</v>
      </c>
      <c r="HI42" s="415">
        <v>0</v>
      </c>
      <c r="HJ42" s="415">
        <v>-7787983</v>
      </c>
      <c r="HK42" s="415">
        <v>25890809.209999993</v>
      </c>
      <c r="HL42" s="415">
        <v>0</v>
      </c>
      <c r="HM42" s="415">
        <v>25890809.209999993</v>
      </c>
      <c r="HN42" s="84" t="s">
        <v>1029</v>
      </c>
    </row>
    <row r="43" spans="1:222" x14ac:dyDescent="0.25">
      <c r="A43" t="s">
        <v>1026</v>
      </c>
      <c r="B43" s="82" t="s">
        <v>445</v>
      </c>
      <c r="C43" s="85" t="s">
        <v>444</v>
      </c>
      <c r="D43" s="415">
        <v>46543764</v>
      </c>
      <c r="E43" s="415">
        <v>0</v>
      </c>
      <c r="F43" s="415">
        <v>46543764</v>
      </c>
      <c r="G43" s="415">
        <v>-2681444</v>
      </c>
      <c r="H43" s="415">
        <v>0</v>
      </c>
      <c r="I43" s="415">
        <v>-2681444</v>
      </c>
      <c r="J43" s="415">
        <v>-312219</v>
      </c>
      <c r="K43" s="415">
        <v>0</v>
      </c>
      <c r="L43" s="415">
        <v>-312219</v>
      </c>
      <c r="M43" s="415">
        <v>-26026</v>
      </c>
      <c r="N43" s="415">
        <v>0</v>
      </c>
      <c r="O43" s="415">
        <v>-26026</v>
      </c>
      <c r="P43" s="415">
        <v>1087500</v>
      </c>
      <c r="Q43" s="415">
        <v>0</v>
      </c>
      <c r="R43" s="415">
        <v>1087500</v>
      </c>
      <c r="S43" s="415">
        <v>-81079</v>
      </c>
      <c r="T43" s="415">
        <v>0</v>
      </c>
      <c r="U43" s="415">
        <v>-81079</v>
      </c>
      <c r="V43" s="415">
        <v>668176</v>
      </c>
      <c r="W43" s="415">
        <v>0</v>
      </c>
      <c r="X43" s="415">
        <v>668176</v>
      </c>
      <c r="Y43" s="415">
        <v>-3005661</v>
      </c>
      <c r="Z43" s="415">
        <v>0</v>
      </c>
      <c r="AA43" s="415">
        <v>-3005661</v>
      </c>
      <c r="AB43" s="415">
        <v>0</v>
      </c>
      <c r="AC43" s="415">
        <v>0</v>
      </c>
      <c r="AD43" s="415">
        <v>0</v>
      </c>
      <c r="AE43" s="415">
        <v>-104389</v>
      </c>
      <c r="AF43" s="415">
        <v>0</v>
      </c>
      <c r="AG43" s="415">
        <v>-104389</v>
      </c>
      <c r="AH43" s="415">
        <v>0</v>
      </c>
      <c r="AI43" s="415">
        <v>0</v>
      </c>
      <c r="AJ43" s="415">
        <v>0</v>
      </c>
      <c r="AK43" s="415">
        <v>0</v>
      </c>
      <c r="AL43" s="415">
        <v>0</v>
      </c>
      <c r="AM43" s="415">
        <v>0</v>
      </c>
      <c r="AN43" s="415">
        <v>0</v>
      </c>
      <c r="AO43" s="415">
        <v>0</v>
      </c>
      <c r="AP43" s="415">
        <v>0</v>
      </c>
      <c r="AQ43" s="415">
        <v>0</v>
      </c>
      <c r="AR43" s="415">
        <v>0</v>
      </c>
      <c r="AS43" s="415">
        <v>0</v>
      </c>
      <c r="AT43" s="415">
        <v>921961</v>
      </c>
      <c r="AU43" s="415">
        <v>0</v>
      </c>
      <c r="AV43" s="415">
        <v>921961</v>
      </c>
      <c r="AW43" s="415">
        <v>-64259</v>
      </c>
      <c r="AX43" s="415">
        <v>0</v>
      </c>
      <c r="AY43" s="415">
        <v>-64259</v>
      </c>
      <c r="AZ43" s="415">
        <v>-2395651</v>
      </c>
      <c r="BA43" s="415">
        <v>0</v>
      </c>
      <c r="BB43" s="415">
        <v>-2395651</v>
      </c>
      <c r="BC43" s="415">
        <v>4380</v>
      </c>
      <c r="BD43" s="415">
        <v>0</v>
      </c>
      <c r="BE43" s="415">
        <v>4380</v>
      </c>
      <c r="BF43" s="415">
        <v>-70258</v>
      </c>
      <c r="BG43" s="415">
        <v>0</v>
      </c>
      <c r="BH43" s="415">
        <v>-70258</v>
      </c>
      <c r="BI43" s="415">
        <v>0</v>
      </c>
      <c r="BJ43" s="415">
        <v>0</v>
      </c>
      <c r="BK43" s="415">
        <v>0</v>
      </c>
      <c r="BL43" s="415">
        <v>0</v>
      </c>
      <c r="BM43" s="415">
        <v>0</v>
      </c>
      <c r="BN43" s="415">
        <v>0</v>
      </c>
      <c r="BO43" s="415">
        <v>0</v>
      </c>
      <c r="BP43" s="415">
        <v>0</v>
      </c>
      <c r="BQ43" s="415">
        <v>0</v>
      </c>
      <c r="BR43" s="415">
        <v>0</v>
      </c>
      <c r="BS43" s="415">
        <v>0</v>
      </c>
      <c r="BT43" s="415">
        <v>0</v>
      </c>
      <c r="BU43" s="415">
        <v>0</v>
      </c>
      <c r="BV43" s="415">
        <v>0</v>
      </c>
      <c r="BW43" s="415">
        <v>0</v>
      </c>
      <c r="BX43" s="415">
        <v>-4713877</v>
      </c>
      <c r="BY43" s="415">
        <v>0</v>
      </c>
      <c r="BZ43" s="415">
        <v>-4713877</v>
      </c>
      <c r="CA43" s="415">
        <v>-266621</v>
      </c>
      <c r="CB43" s="415">
        <v>0</v>
      </c>
      <c r="CC43" s="415">
        <v>-266621</v>
      </c>
      <c r="CD43" s="415">
        <v>61361</v>
      </c>
      <c r="CE43" s="415">
        <v>0</v>
      </c>
      <c r="CF43" s="415">
        <v>61361</v>
      </c>
      <c r="CG43" s="415">
        <v>-1477911</v>
      </c>
      <c r="CH43" s="415">
        <v>0</v>
      </c>
      <c r="CI43" s="415">
        <v>-1477911</v>
      </c>
      <c r="CJ43" s="415">
        <v>157608</v>
      </c>
      <c r="CK43" s="415">
        <v>0</v>
      </c>
      <c r="CL43" s="415">
        <v>157608</v>
      </c>
      <c r="CM43" s="415">
        <v>-1525563</v>
      </c>
      <c r="CN43" s="415">
        <v>0</v>
      </c>
      <c r="CO43" s="415">
        <v>-1525563</v>
      </c>
      <c r="CP43" s="415">
        <v>-48141</v>
      </c>
      <c r="CQ43" s="415">
        <v>0</v>
      </c>
      <c r="CR43" s="415">
        <v>-48141</v>
      </c>
      <c r="CS43" s="415">
        <v>-5521</v>
      </c>
      <c r="CT43" s="415">
        <v>0</v>
      </c>
      <c r="CU43" s="415">
        <v>-5521</v>
      </c>
      <c r="CV43" s="415">
        <v>-2676</v>
      </c>
      <c r="CW43" s="415">
        <v>0</v>
      </c>
      <c r="CX43" s="415">
        <v>-2676</v>
      </c>
      <c r="CY43" s="415">
        <v>0</v>
      </c>
      <c r="CZ43" s="415">
        <v>0</v>
      </c>
      <c r="DA43" s="415">
        <v>0</v>
      </c>
      <c r="DB43" s="415">
        <v>-6048</v>
      </c>
      <c r="DC43" s="415">
        <v>0</v>
      </c>
      <c r="DD43" s="415">
        <v>-6048</v>
      </c>
      <c r="DE43" s="415">
        <v>0</v>
      </c>
      <c r="DF43" s="415">
        <v>0</v>
      </c>
      <c r="DG43" s="415">
        <v>0</v>
      </c>
      <c r="DH43" s="415">
        <v>0</v>
      </c>
      <c r="DI43" s="415">
        <v>0</v>
      </c>
      <c r="DJ43" s="415">
        <v>0</v>
      </c>
      <c r="DK43" s="415">
        <v>0</v>
      </c>
      <c r="DL43" s="415">
        <v>0</v>
      </c>
      <c r="DM43" s="415">
        <v>0</v>
      </c>
      <c r="DN43" s="415">
        <v>0</v>
      </c>
      <c r="DO43" s="415">
        <v>0</v>
      </c>
      <c r="DP43" s="415">
        <v>0</v>
      </c>
      <c r="DQ43" s="415">
        <v>0</v>
      </c>
      <c r="DR43" s="415">
        <v>0</v>
      </c>
      <c r="DS43" s="415">
        <v>0</v>
      </c>
      <c r="DT43" s="415">
        <v>0</v>
      </c>
      <c r="DU43" s="415">
        <v>0</v>
      </c>
      <c r="DV43" s="415">
        <v>0</v>
      </c>
      <c r="DW43" s="415">
        <v>0</v>
      </c>
      <c r="DX43" s="415">
        <v>0</v>
      </c>
      <c r="DY43" s="415">
        <v>0</v>
      </c>
      <c r="DZ43" s="415">
        <v>0</v>
      </c>
      <c r="EA43" s="415">
        <v>0</v>
      </c>
      <c r="EB43" s="415">
        <v>-62386</v>
      </c>
      <c r="EC43" s="415">
        <v>0</v>
      </c>
      <c r="ED43" s="415">
        <v>-62386</v>
      </c>
      <c r="EE43" s="415">
        <v>0</v>
      </c>
      <c r="EF43" s="415">
        <v>0</v>
      </c>
      <c r="EG43" s="415">
        <v>0</v>
      </c>
      <c r="EH43" s="415">
        <v>0</v>
      </c>
      <c r="EI43" s="415">
        <v>0</v>
      </c>
      <c r="EJ43" s="415">
        <v>0</v>
      </c>
      <c r="EK43" s="415">
        <v>0</v>
      </c>
      <c r="EL43" s="415">
        <v>0</v>
      </c>
      <c r="EM43" s="415">
        <v>0</v>
      </c>
      <c r="EN43" s="415">
        <v>0</v>
      </c>
      <c r="EO43" s="415">
        <v>0</v>
      </c>
      <c r="EP43" s="415">
        <v>0</v>
      </c>
      <c r="EQ43" s="415">
        <v>0</v>
      </c>
      <c r="ER43" s="415">
        <v>0</v>
      </c>
      <c r="ES43" s="415">
        <v>0</v>
      </c>
      <c r="ET43" s="415">
        <v>0</v>
      </c>
      <c r="EU43" s="415">
        <v>0</v>
      </c>
      <c r="EV43" s="415">
        <v>0</v>
      </c>
      <c r="EW43" s="415">
        <v>0</v>
      </c>
      <c r="EX43" s="415">
        <v>0</v>
      </c>
      <c r="EY43" s="415">
        <v>0</v>
      </c>
      <c r="EZ43" s="415">
        <v>0</v>
      </c>
      <c r="FA43" s="415">
        <v>0</v>
      </c>
      <c r="FB43" s="415">
        <v>0</v>
      </c>
      <c r="FC43" s="415">
        <v>0</v>
      </c>
      <c r="FD43" s="415">
        <v>0</v>
      </c>
      <c r="FE43" s="415">
        <v>0</v>
      </c>
      <c r="FF43" s="415">
        <v>0</v>
      </c>
      <c r="FG43" s="415">
        <v>0</v>
      </c>
      <c r="FH43" s="415">
        <v>0</v>
      </c>
      <c r="FI43" s="415">
        <v>-15174</v>
      </c>
      <c r="FJ43" s="415">
        <v>0</v>
      </c>
      <c r="FK43" s="415">
        <v>-15174</v>
      </c>
      <c r="FL43" s="415">
        <v>3631</v>
      </c>
      <c r="FM43" s="415">
        <v>0</v>
      </c>
      <c r="FN43" s="415">
        <v>3631</v>
      </c>
      <c r="FO43" s="415">
        <v>-7795</v>
      </c>
      <c r="FP43" s="415">
        <v>0</v>
      </c>
      <c r="FQ43" s="415">
        <v>-7795</v>
      </c>
      <c r="FR43" s="415">
        <v>12470</v>
      </c>
      <c r="FS43" s="415">
        <v>0</v>
      </c>
      <c r="FT43" s="415">
        <v>12470</v>
      </c>
      <c r="FU43" s="415">
        <v>0</v>
      </c>
      <c r="FV43" s="415">
        <v>0</v>
      </c>
      <c r="FW43" s="415">
        <v>0</v>
      </c>
      <c r="FX43" s="415">
        <v>-837257</v>
      </c>
      <c r="FY43" s="415">
        <v>0</v>
      </c>
      <c r="FZ43" s="415">
        <v>-837257</v>
      </c>
      <c r="GA43" s="415">
        <v>-844125</v>
      </c>
      <c r="GB43" s="415">
        <v>0</v>
      </c>
      <c r="GC43" s="415">
        <v>-844125</v>
      </c>
      <c r="GD43" s="415">
        <v>0</v>
      </c>
      <c r="GE43" s="415">
        <v>0</v>
      </c>
      <c r="GF43" s="415">
        <v>0</v>
      </c>
      <c r="GG43" s="415">
        <v>0</v>
      </c>
      <c r="GH43" s="415">
        <v>0</v>
      </c>
      <c r="GI43" s="415">
        <v>0</v>
      </c>
      <c r="GJ43" s="415">
        <v>0</v>
      </c>
      <c r="GK43" s="415">
        <v>0</v>
      </c>
      <c r="GL43" s="415">
        <v>0</v>
      </c>
      <c r="GM43" s="415">
        <v>43862320</v>
      </c>
      <c r="GN43" s="415">
        <v>0</v>
      </c>
      <c r="GO43" s="415">
        <v>43862320</v>
      </c>
      <c r="GP43" s="415">
        <v>668176</v>
      </c>
      <c r="GQ43" s="415">
        <v>0</v>
      </c>
      <c r="GR43" s="415">
        <v>668176</v>
      </c>
      <c r="GS43" s="415">
        <v>-4713877</v>
      </c>
      <c r="GT43" s="415">
        <v>0</v>
      </c>
      <c r="GU43" s="415">
        <v>-4713877</v>
      </c>
      <c r="GV43" s="415">
        <v>-1525563</v>
      </c>
      <c r="GW43" s="415">
        <v>0</v>
      </c>
      <c r="GX43" s="415">
        <v>-1525563</v>
      </c>
      <c r="GY43" s="415">
        <v>-62386</v>
      </c>
      <c r="GZ43" s="415">
        <v>0</v>
      </c>
      <c r="HA43" s="415">
        <v>-62386</v>
      </c>
      <c r="HB43" s="415">
        <v>-844125</v>
      </c>
      <c r="HC43" s="415">
        <v>0</v>
      </c>
      <c r="HD43" s="415">
        <v>-844125</v>
      </c>
      <c r="HE43" s="415">
        <v>0</v>
      </c>
      <c r="HF43" s="415">
        <v>0</v>
      </c>
      <c r="HG43" s="415">
        <v>0</v>
      </c>
      <c r="HH43" s="415">
        <v>-6477775</v>
      </c>
      <c r="HI43" s="415">
        <v>0</v>
      </c>
      <c r="HJ43" s="415">
        <v>-6477775</v>
      </c>
      <c r="HK43" s="415">
        <v>37384545</v>
      </c>
      <c r="HL43" s="415">
        <v>0</v>
      </c>
      <c r="HM43" s="415">
        <v>37384545</v>
      </c>
      <c r="HN43" s="84" t="s">
        <v>1029</v>
      </c>
    </row>
    <row r="44" spans="1:222" x14ac:dyDescent="0.25">
      <c r="A44" t="s">
        <v>1026</v>
      </c>
      <c r="B44" s="82" t="s">
        <v>447</v>
      </c>
      <c r="C44" s="85" t="s">
        <v>446</v>
      </c>
      <c r="D44" s="415">
        <v>32271636</v>
      </c>
      <c r="E44" s="415">
        <v>501347</v>
      </c>
      <c r="F44" s="415">
        <v>32772983</v>
      </c>
      <c r="G44" s="415">
        <v>-155059</v>
      </c>
      <c r="H44" s="415">
        <v>-15373</v>
      </c>
      <c r="I44" s="415">
        <v>-170432</v>
      </c>
      <c r="J44" s="415">
        <v>-414352</v>
      </c>
      <c r="K44" s="415">
        <v>0</v>
      </c>
      <c r="L44" s="415">
        <v>-414352</v>
      </c>
      <c r="M44" s="415">
        <v>11447</v>
      </c>
      <c r="N44" s="415">
        <v>-5105</v>
      </c>
      <c r="O44" s="415">
        <v>6342</v>
      </c>
      <c r="P44" s="415">
        <v>42663</v>
      </c>
      <c r="Q44" s="415">
        <v>3533</v>
      </c>
      <c r="R44" s="415">
        <v>46196</v>
      </c>
      <c r="S44" s="415">
        <v>13076</v>
      </c>
      <c r="T44" s="415">
        <v>0</v>
      </c>
      <c r="U44" s="415">
        <v>13076</v>
      </c>
      <c r="V44" s="415">
        <v>-347166</v>
      </c>
      <c r="W44" s="415">
        <v>-1572</v>
      </c>
      <c r="X44" s="415">
        <v>-348738</v>
      </c>
      <c r="Y44" s="415">
        <v>-2842107</v>
      </c>
      <c r="Z44" s="415">
        <v>0</v>
      </c>
      <c r="AA44" s="415">
        <v>-2842107</v>
      </c>
      <c r="AB44" s="415">
        <v>0</v>
      </c>
      <c r="AC44" s="415">
        <v>0</v>
      </c>
      <c r="AD44" s="415">
        <v>0</v>
      </c>
      <c r="AE44" s="415">
        <v>-70244</v>
      </c>
      <c r="AF44" s="415">
        <v>0</v>
      </c>
      <c r="AG44" s="415">
        <v>-70244</v>
      </c>
      <c r="AH44" s="415">
        <v>-29669</v>
      </c>
      <c r="AI44" s="415">
        <v>0</v>
      </c>
      <c r="AJ44" s="415">
        <v>-29669</v>
      </c>
      <c r="AK44" s="415">
        <v>-29669</v>
      </c>
      <c r="AL44" s="415">
        <v>0</v>
      </c>
      <c r="AM44" s="415">
        <v>-29669</v>
      </c>
      <c r="AN44" s="415">
        <v>0</v>
      </c>
      <c r="AO44" s="415">
        <v>0</v>
      </c>
      <c r="AP44" s="415">
        <v>0</v>
      </c>
      <c r="AQ44" s="415">
        <v>0</v>
      </c>
      <c r="AR44" s="415">
        <v>0</v>
      </c>
      <c r="AS44" s="415">
        <v>0</v>
      </c>
      <c r="AT44" s="415">
        <v>596685</v>
      </c>
      <c r="AU44" s="415">
        <v>12864</v>
      </c>
      <c r="AV44" s="415">
        <v>609549</v>
      </c>
      <c r="AW44" s="415">
        <v>0</v>
      </c>
      <c r="AX44" s="415">
        <v>-768</v>
      </c>
      <c r="AY44" s="415">
        <v>-768</v>
      </c>
      <c r="AZ44" s="415">
        <v>-1586798</v>
      </c>
      <c r="BA44" s="415">
        <v>0</v>
      </c>
      <c r="BB44" s="415">
        <v>-1586798</v>
      </c>
      <c r="BC44" s="415">
        <v>2823</v>
      </c>
      <c r="BD44" s="415">
        <v>0</v>
      </c>
      <c r="BE44" s="415">
        <v>2823</v>
      </c>
      <c r="BF44" s="415">
        <v>-4334</v>
      </c>
      <c r="BG44" s="415">
        <v>0</v>
      </c>
      <c r="BH44" s="415">
        <v>-4334</v>
      </c>
      <c r="BI44" s="415">
        <v>0</v>
      </c>
      <c r="BJ44" s="415">
        <v>0</v>
      </c>
      <c r="BK44" s="415">
        <v>0</v>
      </c>
      <c r="BL44" s="415">
        <v>-2644</v>
      </c>
      <c r="BM44" s="415">
        <v>0</v>
      </c>
      <c r="BN44" s="415">
        <v>-2644</v>
      </c>
      <c r="BO44" s="415">
        <v>0</v>
      </c>
      <c r="BP44" s="415">
        <v>0</v>
      </c>
      <c r="BQ44" s="415">
        <v>0</v>
      </c>
      <c r="BR44" s="415">
        <v>0</v>
      </c>
      <c r="BS44" s="415">
        <v>0</v>
      </c>
      <c r="BT44" s="415">
        <v>0</v>
      </c>
      <c r="BU44" s="415">
        <v>0</v>
      </c>
      <c r="BV44" s="415">
        <v>0</v>
      </c>
      <c r="BW44" s="415">
        <v>0</v>
      </c>
      <c r="BX44" s="415">
        <v>-3906619</v>
      </c>
      <c r="BY44" s="415">
        <v>12096</v>
      </c>
      <c r="BZ44" s="415">
        <v>-3894523</v>
      </c>
      <c r="CA44" s="415">
        <v>0</v>
      </c>
      <c r="CB44" s="415">
        <v>0</v>
      </c>
      <c r="CC44" s="415">
        <v>0</v>
      </c>
      <c r="CD44" s="415">
        <v>0</v>
      </c>
      <c r="CE44" s="415">
        <v>0</v>
      </c>
      <c r="CF44" s="415">
        <v>0</v>
      </c>
      <c r="CG44" s="415">
        <v>-649606</v>
      </c>
      <c r="CH44" s="415">
        <v>0</v>
      </c>
      <c r="CI44" s="415">
        <v>-649606</v>
      </c>
      <c r="CJ44" s="415">
        <v>18904</v>
      </c>
      <c r="CK44" s="415">
        <v>-1933</v>
      </c>
      <c r="CL44" s="415">
        <v>16971</v>
      </c>
      <c r="CM44" s="415">
        <v>-630702</v>
      </c>
      <c r="CN44" s="415">
        <v>-1933</v>
      </c>
      <c r="CO44" s="415">
        <v>-632635</v>
      </c>
      <c r="CP44" s="415">
        <v>-70745</v>
      </c>
      <c r="CQ44" s="415">
        <v>0</v>
      </c>
      <c r="CR44" s="415">
        <v>-70745</v>
      </c>
      <c r="CS44" s="415">
        <v>645</v>
      </c>
      <c r="CT44" s="415">
        <v>0</v>
      </c>
      <c r="CU44" s="415">
        <v>645</v>
      </c>
      <c r="CV44" s="415">
        <v>-14288</v>
      </c>
      <c r="CW44" s="415">
        <v>0</v>
      </c>
      <c r="CX44" s="415">
        <v>-14288</v>
      </c>
      <c r="CY44" s="415">
        <v>0</v>
      </c>
      <c r="CZ44" s="415">
        <v>0</v>
      </c>
      <c r="DA44" s="415">
        <v>0</v>
      </c>
      <c r="DB44" s="415">
        <v>0</v>
      </c>
      <c r="DC44" s="415">
        <v>0</v>
      </c>
      <c r="DD44" s="415">
        <v>0</v>
      </c>
      <c r="DE44" s="415">
        <v>0</v>
      </c>
      <c r="DF44" s="415">
        <v>0</v>
      </c>
      <c r="DG44" s="415">
        <v>0</v>
      </c>
      <c r="DH44" s="415">
        <v>-2644</v>
      </c>
      <c r="DI44" s="415">
        <v>0</v>
      </c>
      <c r="DJ44" s="415">
        <v>-2644</v>
      </c>
      <c r="DK44" s="415">
        <v>0</v>
      </c>
      <c r="DL44" s="415">
        <v>0</v>
      </c>
      <c r="DM44" s="415">
        <v>0</v>
      </c>
      <c r="DN44" s="415">
        <v>0</v>
      </c>
      <c r="DO44" s="415">
        <v>0</v>
      </c>
      <c r="DP44" s="415">
        <v>0</v>
      </c>
      <c r="DQ44" s="415">
        <v>0</v>
      </c>
      <c r="DR44" s="415">
        <v>0</v>
      </c>
      <c r="DS44" s="415">
        <v>0</v>
      </c>
      <c r="DT44" s="415">
        <v>0</v>
      </c>
      <c r="DU44" s="415">
        <v>-110000</v>
      </c>
      <c r="DV44" s="415">
        <v>-110000</v>
      </c>
      <c r="DW44" s="415">
        <v>0</v>
      </c>
      <c r="DX44" s="415">
        <v>0</v>
      </c>
      <c r="DY44" s="415">
        <v>0</v>
      </c>
      <c r="DZ44" s="415">
        <v>-110000</v>
      </c>
      <c r="EA44" s="415">
        <v>0</v>
      </c>
      <c r="EB44" s="415">
        <v>-87032</v>
      </c>
      <c r="EC44" s="415">
        <v>-110000</v>
      </c>
      <c r="ED44" s="415">
        <v>-197032</v>
      </c>
      <c r="EE44" s="415">
        <v>0</v>
      </c>
      <c r="EF44" s="415">
        <v>0</v>
      </c>
      <c r="EG44" s="415">
        <v>0</v>
      </c>
      <c r="EH44" s="415">
        <v>0</v>
      </c>
      <c r="EI44" s="415">
        <v>0</v>
      </c>
      <c r="EJ44" s="415">
        <v>0</v>
      </c>
      <c r="EK44" s="415">
        <v>-445170</v>
      </c>
      <c r="EL44" s="415">
        <v>0</v>
      </c>
      <c r="EM44" s="415">
        <v>-445170</v>
      </c>
      <c r="EN44" s="415">
        <v>0</v>
      </c>
      <c r="EO44" s="415">
        <v>0</v>
      </c>
      <c r="EP44" s="415">
        <v>0</v>
      </c>
      <c r="EQ44" s="415">
        <v>0</v>
      </c>
      <c r="ER44" s="415">
        <v>0</v>
      </c>
      <c r="ES44" s="415">
        <v>0</v>
      </c>
      <c r="ET44" s="415">
        <v>0</v>
      </c>
      <c r="EU44" s="415">
        <v>0</v>
      </c>
      <c r="EV44" s="415">
        <v>0</v>
      </c>
      <c r="EW44" s="415">
        <v>-2644</v>
      </c>
      <c r="EX44" s="415">
        <v>0</v>
      </c>
      <c r="EY44" s="415">
        <v>-2644</v>
      </c>
      <c r="EZ44" s="415">
        <v>0</v>
      </c>
      <c r="FA44" s="415">
        <v>0</v>
      </c>
      <c r="FB44" s="415">
        <v>0</v>
      </c>
      <c r="FC44" s="415">
        <v>0</v>
      </c>
      <c r="FD44" s="415">
        <v>0</v>
      </c>
      <c r="FE44" s="415">
        <v>0</v>
      </c>
      <c r="FF44" s="415">
        <v>0</v>
      </c>
      <c r="FG44" s="415">
        <v>0</v>
      </c>
      <c r="FH44" s="415">
        <v>0</v>
      </c>
      <c r="FI44" s="415">
        <v>-7394</v>
      </c>
      <c r="FJ44" s="415">
        <v>0</v>
      </c>
      <c r="FK44" s="415">
        <v>-7394</v>
      </c>
      <c r="FL44" s="415">
        <v>2910</v>
      </c>
      <c r="FM44" s="415">
        <v>0</v>
      </c>
      <c r="FN44" s="415">
        <v>2910</v>
      </c>
      <c r="FO44" s="415">
        <v>-18033</v>
      </c>
      <c r="FP44" s="415">
        <v>0</v>
      </c>
      <c r="FQ44" s="415">
        <v>-18033</v>
      </c>
      <c r="FR44" s="415">
        <v>1502</v>
      </c>
      <c r="FS44" s="415">
        <v>0</v>
      </c>
      <c r="FT44" s="415">
        <v>1502</v>
      </c>
      <c r="FU44" s="415">
        <v>0</v>
      </c>
      <c r="FV44" s="415">
        <v>0</v>
      </c>
      <c r="FW44" s="415">
        <v>0</v>
      </c>
      <c r="FX44" s="415">
        <v>0</v>
      </c>
      <c r="FY44" s="415">
        <v>0</v>
      </c>
      <c r="FZ44" s="415">
        <v>0</v>
      </c>
      <c r="GA44" s="415">
        <v>-468829</v>
      </c>
      <c r="GB44" s="415">
        <v>0</v>
      </c>
      <c r="GC44" s="415">
        <v>-468829</v>
      </c>
      <c r="GD44" s="415">
        <v>0</v>
      </c>
      <c r="GE44" s="415">
        <v>0</v>
      </c>
      <c r="GF44" s="415">
        <v>0</v>
      </c>
      <c r="GG44" s="415">
        <v>0</v>
      </c>
      <c r="GH44" s="415">
        <v>0</v>
      </c>
      <c r="GI44" s="415">
        <v>0</v>
      </c>
      <c r="GJ44" s="415">
        <v>0</v>
      </c>
      <c r="GK44" s="415">
        <v>0</v>
      </c>
      <c r="GL44" s="415">
        <v>0</v>
      </c>
      <c r="GM44" s="415">
        <v>32116577</v>
      </c>
      <c r="GN44" s="415">
        <v>485974</v>
      </c>
      <c r="GO44" s="415">
        <v>32602551</v>
      </c>
      <c r="GP44" s="415">
        <v>-347166</v>
      </c>
      <c r="GQ44" s="415">
        <v>-1572</v>
      </c>
      <c r="GR44" s="415">
        <v>-348738</v>
      </c>
      <c r="GS44" s="415">
        <v>-3906619</v>
      </c>
      <c r="GT44" s="415">
        <v>12096</v>
      </c>
      <c r="GU44" s="415">
        <v>-3894523</v>
      </c>
      <c r="GV44" s="415">
        <v>-630702</v>
      </c>
      <c r="GW44" s="415">
        <v>-1933</v>
      </c>
      <c r="GX44" s="415">
        <v>-632635</v>
      </c>
      <c r="GY44" s="415">
        <v>-87032</v>
      </c>
      <c r="GZ44" s="415">
        <v>-110000</v>
      </c>
      <c r="HA44" s="415">
        <v>-197032</v>
      </c>
      <c r="HB44" s="415">
        <v>-468829</v>
      </c>
      <c r="HC44" s="415">
        <v>0</v>
      </c>
      <c r="HD44" s="415">
        <v>-468829</v>
      </c>
      <c r="HE44" s="415">
        <v>0</v>
      </c>
      <c r="HF44" s="415">
        <v>0</v>
      </c>
      <c r="HG44" s="415">
        <v>0</v>
      </c>
      <c r="HH44" s="415">
        <v>-5440348</v>
      </c>
      <c r="HI44" s="415">
        <v>-101409</v>
      </c>
      <c r="HJ44" s="415">
        <v>-5541757</v>
      </c>
      <c r="HK44" s="415">
        <v>26676229</v>
      </c>
      <c r="HL44" s="415">
        <v>384565</v>
      </c>
      <c r="HM44" s="415">
        <v>27060794</v>
      </c>
      <c r="HN44" s="84" t="s">
        <v>1029</v>
      </c>
    </row>
    <row r="45" spans="1:222" x14ac:dyDescent="0.25">
      <c r="A45" t="s">
        <v>1026</v>
      </c>
      <c r="B45" s="82" t="s">
        <v>449</v>
      </c>
      <c r="C45" s="85" t="s">
        <v>448</v>
      </c>
      <c r="D45" s="415">
        <v>37361221</v>
      </c>
      <c r="E45" s="415">
        <v>0</v>
      </c>
      <c r="F45" s="415">
        <v>37361221</v>
      </c>
      <c r="G45" s="415">
        <v>-1481000</v>
      </c>
      <c r="H45" s="415">
        <v>0</v>
      </c>
      <c r="I45" s="415">
        <v>-1481000</v>
      </c>
      <c r="J45" s="415">
        <v>-367573</v>
      </c>
      <c r="K45" s="415">
        <v>0</v>
      </c>
      <c r="L45" s="415">
        <v>-367573</v>
      </c>
      <c r="M45" s="415">
        <v>-38779</v>
      </c>
      <c r="N45" s="415">
        <v>0</v>
      </c>
      <c r="O45" s="415">
        <v>-38779</v>
      </c>
      <c r="P45" s="415">
        <v>588379</v>
      </c>
      <c r="Q45" s="415">
        <v>0</v>
      </c>
      <c r="R45" s="415">
        <v>588379</v>
      </c>
      <c r="S45" s="415">
        <v>-92381</v>
      </c>
      <c r="T45" s="415">
        <v>0</v>
      </c>
      <c r="U45" s="415">
        <v>-92381</v>
      </c>
      <c r="V45" s="415">
        <v>89646</v>
      </c>
      <c r="W45" s="415">
        <v>0</v>
      </c>
      <c r="X45" s="415">
        <v>89646</v>
      </c>
      <c r="Y45" s="415">
        <v>-4148032</v>
      </c>
      <c r="Z45" s="415">
        <v>0</v>
      </c>
      <c r="AA45" s="415">
        <v>-4148032</v>
      </c>
      <c r="AB45" s="415">
        <v>-15396</v>
      </c>
      <c r="AC45" s="415">
        <v>0</v>
      </c>
      <c r="AD45" s="415">
        <v>-15396</v>
      </c>
      <c r="AE45" s="415">
        <v>-138117</v>
      </c>
      <c r="AF45" s="415">
        <v>0</v>
      </c>
      <c r="AG45" s="415">
        <v>-138117</v>
      </c>
      <c r="AH45" s="415">
        <v>-5767</v>
      </c>
      <c r="AI45" s="415">
        <v>0</v>
      </c>
      <c r="AJ45" s="415">
        <v>-5767</v>
      </c>
      <c r="AK45" s="415">
        <v>1804</v>
      </c>
      <c r="AL45" s="415">
        <v>0</v>
      </c>
      <c r="AM45" s="415">
        <v>1804</v>
      </c>
      <c r="AN45" s="415">
        <v>-132090</v>
      </c>
      <c r="AO45" s="415">
        <v>0</v>
      </c>
      <c r="AP45" s="415">
        <v>-132090</v>
      </c>
      <c r="AQ45" s="415">
        <v>2837</v>
      </c>
      <c r="AR45" s="415">
        <v>0</v>
      </c>
      <c r="AS45" s="415">
        <v>2837</v>
      </c>
      <c r="AT45" s="415">
        <v>678422</v>
      </c>
      <c r="AU45" s="415">
        <v>0</v>
      </c>
      <c r="AV45" s="415">
        <v>678422</v>
      </c>
      <c r="AW45" s="415">
        <v>-23053</v>
      </c>
      <c r="AX45" s="415">
        <v>0</v>
      </c>
      <c r="AY45" s="415">
        <v>-23053</v>
      </c>
      <c r="AZ45" s="415">
        <v>-2306537</v>
      </c>
      <c r="BA45" s="415">
        <v>0</v>
      </c>
      <c r="BB45" s="415">
        <v>-2306537</v>
      </c>
      <c r="BC45" s="415">
        <v>-3634</v>
      </c>
      <c r="BD45" s="415">
        <v>0</v>
      </c>
      <c r="BE45" s="415">
        <v>-3634</v>
      </c>
      <c r="BF45" s="415">
        <v>-23990</v>
      </c>
      <c r="BG45" s="415">
        <v>0</v>
      </c>
      <c r="BH45" s="415">
        <v>-23990</v>
      </c>
      <c r="BI45" s="415">
        <v>0</v>
      </c>
      <c r="BJ45" s="415">
        <v>0</v>
      </c>
      <c r="BK45" s="415">
        <v>0</v>
      </c>
      <c r="BL45" s="415">
        <v>-918</v>
      </c>
      <c r="BM45" s="415">
        <v>0</v>
      </c>
      <c r="BN45" s="415">
        <v>-918</v>
      </c>
      <c r="BO45" s="415">
        <v>0</v>
      </c>
      <c r="BP45" s="415">
        <v>0</v>
      </c>
      <c r="BQ45" s="415">
        <v>0</v>
      </c>
      <c r="BR45" s="415">
        <v>0</v>
      </c>
      <c r="BS45" s="415">
        <v>0</v>
      </c>
      <c r="BT45" s="415">
        <v>0</v>
      </c>
      <c r="BU45" s="415">
        <v>0</v>
      </c>
      <c r="BV45" s="415">
        <v>0</v>
      </c>
      <c r="BW45" s="415">
        <v>0</v>
      </c>
      <c r="BX45" s="415">
        <v>-5965859</v>
      </c>
      <c r="BY45" s="415">
        <v>0</v>
      </c>
      <c r="BZ45" s="415">
        <v>-5965859</v>
      </c>
      <c r="CA45" s="415">
        <v>-6517</v>
      </c>
      <c r="CB45" s="415">
        <v>0</v>
      </c>
      <c r="CC45" s="415">
        <v>-6517</v>
      </c>
      <c r="CD45" s="415">
        <v>2014</v>
      </c>
      <c r="CE45" s="415">
        <v>0</v>
      </c>
      <c r="CF45" s="415">
        <v>2014</v>
      </c>
      <c r="CG45" s="415">
        <v>-1400521</v>
      </c>
      <c r="CH45" s="415">
        <v>0</v>
      </c>
      <c r="CI45" s="415">
        <v>-1400521</v>
      </c>
      <c r="CJ45" s="415">
        <v>-81419</v>
      </c>
      <c r="CK45" s="415">
        <v>0</v>
      </c>
      <c r="CL45" s="415">
        <v>-81419</v>
      </c>
      <c r="CM45" s="415">
        <v>-1486443</v>
      </c>
      <c r="CN45" s="415">
        <v>0</v>
      </c>
      <c r="CO45" s="415">
        <v>-1486443</v>
      </c>
      <c r="CP45" s="415">
        <v>-107251</v>
      </c>
      <c r="CQ45" s="415">
        <v>0</v>
      </c>
      <c r="CR45" s="415">
        <v>-107251</v>
      </c>
      <c r="CS45" s="415">
        <v>-2155</v>
      </c>
      <c r="CT45" s="415">
        <v>0</v>
      </c>
      <c r="CU45" s="415">
        <v>-2155</v>
      </c>
      <c r="CV45" s="415">
        <v>-111497</v>
      </c>
      <c r="CW45" s="415">
        <v>0</v>
      </c>
      <c r="CX45" s="415">
        <v>-111497</v>
      </c>
      <c r="CY45" s="415">
        <v>2139</v>
      </c>
      <c r="CZ45" s="415">
        <v>0</v>
      </c>
      <c r="DA45" s="415">
        <v>2139</v>
      </c>
      <c r="DB45" s="415">
        <v>0</v>
      </c>
      <c r="DC45" s="415">
        <v>0</v>
      </c>
      <c r="DD45" s="415">
        <v>0</v>
      </c>
      <c r="DE45" s="415">
        <v>0</v>
      </c>
      <c r="DF45" s="415">
        <v>0</v>
      </c>
      <c r="DG45" s="415">
        <v>0</v>
      </c>
      <c r="DH45" s="415">
        <v>0</v>
      </c>
      <c r="DI45" s="415">
        <v>0</v>
      </c>
      <c r="DJ45" s="415">
        <v>0</v>
      </c>
      <c r="DK45" s="415">
        <v>0</v>
      </c>
      <c r="DL45" s="415">
        <v>0</v>
      </c>
      <c r="DM45" s="415">
        <v>0</v>
      </c>
      <c r="DN45" s="415">
        <v>0</v>
      </c>
      <c r="DO45" s="415">
        <v>0</v>
      </c>
      <c r="DP45" s="415">
        <v>0</v>
      </c>
      <c r="DQ45" s="415">
        <v>0</v>
      </c>
      <c r="DR45" s="415">
        <v>0</v>
      </c>
      <c r="DS45" s="415">
        <v>0</v>
      </c>
      <c r="DT45" s="415">
        <v>-19678</v>
      </c>
      <c r="DU45" s="415">
        <v>0</v>
      </c>
      <c r="DV45" s="415">
        <v>-19678</v>
      </c>
      <c r="DW45" s="415">
        <v>-415922</v>
      </c>
      <c r="DX45" s="415">
        <v>0</v>
      </c>
      <c r="DY45" s="415">
        <v>-415922</v>
      </c>
      <c r="DZ45" s="415">
        <v>0</v>
      </c>
      <c r="EA45" s="415">
        <v>0</v>
      </c>
      <c r="EB45" s="415">
        <v>-654364</v>
      </c>
      <c r="EC45" s="415">
        <v>0</v>
      </c>
      <c r="ED45" s="415">
        <v>-654364</v>
      </c>
      <c r="EE45" s="415">
        <v>0</v>
      </c>
      <c r="EF45" s="415">
        <v>0</v>
      </c>
      <c r="EG45" s="415">
        <v>0</v>
      </c>
      <c r="EH45" s="415">
        <v>0</v>
      </c>
      <c r="EI45" s="415">
        <v>0</v>
      </c>
      <c r="EJ45" s="415">
        <v>0</v>
      </c>
      <c r="EK45" s="415">
        <v>0</v>
      </c>
      <c r="EL45" s="415">
        <v>0</v>
      </c>
      <c r="EM45" s="415">
        <v>0</v>
      </c>
      <c r="EN45" s="415">
        <v>-1210</v>
      </c>
      <c r="EO45" s="415">
        <v>0</v>
      </c>
      <c r="EP45" s="415">
        <v>-1210</v>
      </c>
      <c r="EQ45" s="415">
        <v>-901</v>
      </c>
      <c r="ER45" s="415">
        <v>0</v>
      </c>
      <c r="ES45" s="415">
        <v>-901</v>
      </c>
      <c r="ET45" s="415">
        <v>0</v>
      </c>
      <c r="EU45" s="415">
        <v>0</v>
      </c>
      <c r="EV45" s="415">
        <v>0</v>
      </c>
      <c r="EW45" s="415">
        <v>-918</v>
      </c>
      <c r="EX45" s="415">
        <v>0</v>
      </c>
      <c r="EY45" s="415">
        <v>-918</v>
      </c>
      <c r="EZ45" s="415">
        <v>-929</v>
      </c>
      <c r="FA45" s="415">
        <v>0</v>
      </c>
      <c r="FB45" s="415">
        <v>-929</v>
      </c>
      <c r="FC45" s="415">
        <v>0</v>
      </c>
      <c r="FD45" s="415">
        <v>0</v>
      </c>
      <c r="FE45" s="415">
        <v>0</v>
      </c>
      <c r="FF45" s="415">
        <v>0</v>
      </c>
      <c r="FG45" s="415">
        <v>0</v>
      </c>
      <c r="FH45" s="415">
        <v>0</v>
      </c>
      <c r="FI45" s="415">
        <v>-9204</v>
      </c>
      <c r="FJ45" s="415">
        <v>0</v>
      </c>
      <c r="FK45" s="415">
        <v>-9204</v>
      </c>
      <c r="FL45" s="415">
        <v>982</v>
      </c>
      <c r="FM45" s="415">
        <v>0</v>
      </c>
      <c r="FN45" s="415">
        <v>982</v>
      </c>
      <c r="FO45" s="415">
        <v>-16453</v>
      </c>
      <c r="FP45" s="415">
        <v>0</v>
      </c>
      <c r="FQ45" s="415">
        <v>-16453</v>
      </c>
      <c r="FR45" s="415">
        <v>2794</v>
      </c>
      <c r="FS45" s="415">
        <v>0</v>
      </c>
      <c r="FT45" s="415">
        <v>2794</v>
      </c>
      <c r="FU45" s="415">
        <v>58</v>
      </c>
      <c r="FV45" s="415">
        <v>0</v>
      </c>
      <c r="FW45" s="415">
        <v>58</v>
      </c>
      <c r="FX45" s="415">
        <v>-472505</v>
      </c>
      <c r="FY45" s="415">
        <v>0</v>
      </c>
      <c r="FZ45" s="415">
        <v>-472505</v>
      </c>
      <c r="GA45" s="415">
        <v>-498286</v>
      </c>
      <c r="GB45" s="415">
        <v>0</v>
      </c>
      <c r="GC45" s="415">
        <v>-498286</v>
      </c>
      <c r="GD45" s="415">
        <v>0</v>
      </c>
      <c r="GE45" s="415">
        <v>0</v>
      </c>
      <c r="GF45" s="415">
        <v>0</v>
      </c>
      <c r="GG45" s="415">
        <v>0</v>
      </c>
      <c r="GH45" s="415">
        <v>0</v>
      </c>
      <c r="GI45" s="415">
        <v>0</v>
      </c>
      <c r="GJ45" s="415">
        <v>0</v>
      </c>
      <c r="GK45" s="415">
        <v>0</v>
      </c>
      <c r="GL45" s="415">
        <v>0</v>
      </c>
      <c r="GM45" s="415">
        <v>35880221</v>
      </c>
      <c r="GN45" s="415">
        <v>0</v>
      </c>
      <c r="GO45" s="415">
        <v>35880221</v>
      </c>
      <c r="GP45" s="415">
        <v>89646</v>
      </c>
      <c r="GQ45" s="415">
        <v>0</v>
      </c>
      <c r="GR45" s="415">
        <v>89646</v>
      </c>
      <c r="GS45" s="415">
        <v>-5965859</v>
      </c>
      <c r="GT45" s="415">
        <v>0</v>
      </c>
      <c r="GU45" s="415">
        <v>-5965859</v>
      </c>
      <c r="GV45" s="415">
        <v>-1486443</v>
      </c>
      <c r="GW45" s="415">
        <v>0</v>
      </c>
      <c r="GX45" s="415">
        <v>-1486443</v>
      </c>
      <c r="GY45" s="415">
        <v>-654364</v>
      </c>
      <c r="GZ45" s="415">
        <v>0</v>
      </c>
      <c r="HA45" s="415">
        <v>-654364</v>
      </c>
      <c r="HB45" s="415">
        <v>-498286</v>
      </c>
      <c r="HC45" s="415">
        <v>0</v>
      </c>
      <c r="HD45" s="415">
        <v>-498286</v>
      </c>
      <c r="HE45" s="415">
        <v>0</v>
      </c>
      <c r="HF45" s="415">
        <v>0</v>
      </c>
      <c r="HG45" s="415">
        <v>0</v>
      </c>
      <c r="HH45" s="415">
        <v>-8515306</v>
      </c>
      <c r="HI45" s="415">
        <v>0</v>
      </c>
      <c r="HJ45" s="415">
        <v>-8515306</v>
      </c>
      <c r="HK45" s="415">
        <v>27364915</v>
      </c>
      <c r="HL45" s="415">
        <v>0</v>
      </c>
      <c r="HM45" s="415">
        <v>27364915</v>
      </c>
      <c r="HN45" s="84" t="s">
        <v>1029</v>
      </c>
    </row>
    <row r="46" spans="1:222" x14ac:dyDescent="0.25">
      <c r="A46" t="s">
        <v>1026</v>
      </c>
      <c r="B46" s="82" t="s">
        <v>451</v>
      </c>
      <c r="C46" s="85" t="s">
        <v>450</v>
      </c>
      <c r="D46" s="415">
        <v>64900182</v>
      </c>
      <c r="E46" s="415">
        <v>0</v>
      </c>
      <c r="F46" s="415">
        <v>64900182</v>
      </c>
      <c r="G46" s="415">
        <v>-501818</v>
      </c>
      <c r="H46" s="415">
        <v>0</v>
      </c>
      <c r="I46" s="415">
        <v>-501818</v>
      </c>
      <c r="J46" s="415">
        <v>-607847</v>
      </c>
      <c r="K46" s="415">
        <v>0</v>
      </c>
      <c r="L46" s="415">
        <v>-607847</v>
      </c>
      <c r="M46" s="415">
        <v>11872</v>
      </c>
      <c r="N46" s="415">
        <v>0</v>
      </c>
      <c r="O46" s="415">
        <v>11872</v>
      </c>
      <c r="P46" s="415">
        <v>930949</v>
      </c>
      <c r="Q46" s="415">
        <v>0</v>
      </c>
      <c r="R46" s="415">
        <v>930949</v>
      </c>
      <c r="S46" s="415">
        <v>-53615</v>
      </c>
      <c r="T46" s="415">
        <v>0</v>
      </c>
      <c r="U46" s="415">
        <v>-53615</v>
      </c>
      <c r="V46" s="415">
        <v>281359</v>
      </c>
      <c r="W46" s="415">
        <v>0</v>
      </c>
      <c r="X46" s="415">
        <v>281359</v>
      </c>
      <c r="Y46" s="415">
        <v>-8237688</v>
      </c>
      <c r="Z46" s="415">
        <v>0</v>
      </c>
      <c r="AA46" s="415">
        <v>-8237688</v>
      </c>
      <c r="AB46" s="415">
        <v>-11207</v>
      </c>
      <c r="AC46" s="415">
        <v>0</v>
      </c>
      <c r="AD46" s="415">
        <v>-11207</v>
      </c>
      <c r="AE46" s="415">
        <v>-260016</v>
      </c>
      <c r="AF46" s="415">
        <v>0</v>
      </c>
      <c r="AG46" s="415">
        <v>-260016</v>
      </c>
      <c r="AH46" s="415">
        <v>-2856</v>
      </c>
      <c r="AI46" s="415">
        <v>0</v>
      </c>
      <c r="AJ46" s="415">
        <v>-2856</v>
      </c>
      <c r="AK46" s="415">
        <v>0</v>
      </c>
      <c r="AL46" s="415">
        <v>0</v>
      </c>
      <c r="AM46" s="415">
        <v>0</v>
      </c>
      <c r="AN46" s="415">
        <v>-257699</v>
      </c>
      <c r="AO46" s="415">
        <v>0</v>
      </c>
      <c r="AP46" s="415">
        <v>-257699</v>
      </c>
      <c r="AQ46" s="415">
        <v>-496</v>
      </c>
      <c r="AR46" s="415">
        <v>0</v>
      </c>
      <c r="AS46" s="415">
        <v>-496</v>
      </c>
      <c r="AT46" s="415">
        <v>1095574</v>
      </c>
      <c r="AU46" s="415">
        <v>0</v>
      </c>
      <c r="AV46" s="415">
        <v>1095574</v>
      </c>
      <c r="AW46" s="415">
        <v>-18438</v>
      </c>
      <c r="AX46" s="415">
        <v>0</v>
      </c>
      <c r="AY46" s="415">
        <v>-18438</v>
      </c>
      <c r="AZ46" s="415">
        <v>-3175213</v>
      </c>
      <c r="BA46" s="415">
        <v>0</v>
      </c>
      <c r="BB46" s="415">
        <v>-3175213</v>
      </c>
      <c r="BC46" s="415">
        <v>-27443</v>
      </c>
      <c r="BD46" s="415">
        <v>0</v>
      </c>
      <c r="BE46" s="415">
        <v>-27443</v>
      </c>
      <c r="BF46" s="415">
        <v>-116118</v>
      </c>
      <c r="BG46" s="415">
        <v>0</v>
      </c>
      <c r="BH46" s="415">
        <v>-116118</v>
      </c>
      <c r="BI46" s="415">
        <v>0</v>
      </c>
      <c r="BJ46" s="415">
        <v>0</v>
      </c>
      <c r="BK46" s="415">
        <v>0</v>
      </c>
      <c r="BL46" s="415">
        <v>-1588</v>
      </c>
      <c r="BM46" s="415">
        <v>0</v>
      </c>
      <c r="BN46" s="415">
        <v>-1588</v>
      </c>
      <c r="BO46" s="415">
        <v>0</v>
      </c>
      <c r="BP46" s="415">
        <v>0</v>
      </c>
      <c r="BQ46" s="415">
        <v>0</v>
      </c>
      <c r="BR46" s="415">
        <v>0</v>
      </c>
      <c r="BS46" s="415">
        <v>0</v>
      </c>
      <c r="BT46" s="415">
        <v>0</v>
      </c>
      <c r="BU46" s="415">
        <v>0</v>
      </c>
      <c r="BV46" s="415">
        <v>0</v>
      </c>
      <c r="BW46" s="415">
        <v>0</v>
      </c>
      <c r="BX46" s="415">
        <v>-10740930</v>
      </c>
      <c r="BY46" s="415">
        <v>0</v>
      </c>
      <c r="BZ46" s="415">
        <v>-10740930</v>
      </c>
      <c r="CA46" s="415">
        <v>-14113</v>
      </c>
      <c r="CB46" s="415">
        <v>0</v>
      </c>
      <c r="CC46" s="415">
        <v>-14113</v>
      </c>
      <c r="CD46" s="415">
        <v>10582</v>
      </c>
      <c r="CE46" s="415">
        <v>0</v>
      </c>
      <c r="CF46" s="415">
        <v>10582</v>
      </c>
      <c r="CG46" s="415">
        <v>-1483151</v>
      </c>
      <c r="CH46" s="415">
        <v>0</v>
      </c>
      <c r="CI46" s="415">
        <v>-1483151</v>
      </c>
      <c r="CJ46" s="415">
        <v>95944</v>
      </c>
      <c r="CK46" s="415">
        <v>0</v>
      </c>
      <c r="CL46" s="415">
        <v>95944</v>
      </c>
      <c r="CM46" s="415">
        <v>-1390738</v>
      </c>
      <c r="CN46" s="415">
        <v>0</v>
      </c>
      <c r="CO46" s="415">
        <v>-1390738</v>
      </c>
      <c r="CP46" s="415">
        <v>-404604</v>
      </c>
      <c r="CQ46" s="415">
        <v>0</v>
      </c>
      <c r="CR46" s="415">
        <v>-404604</v>
      </c>
      <c r="CS46" s="415">
        <v>4506</v>
      </c>
      <c r="CT46" s="415">
        <v>0</v>
      </c>
      <c r="CU46" s="415">
        <v>4506</v>
      </c>
      <c r="CV46" s="415">
        <v>-52383</v>
      </c>
      <c r="CW46" s="415">
        <v>0</v>
      </c>
      <c r="CX46" s="415">
        <v>-52383</v>
      </c>
      <c r="CY46" s="415">
        <v>0</v>
      </c>
      <c r="CZ46" s="415">
        <v>0</v>
      </c>
      <c r="DA46" s="415">
        <v>0</v>
      </c>
      <c r="DB46" s="415">
        <v>-29029</v>
      </c>
      <c r="DC46" s="415">
        <v>0</v>
      </c>
      <c r="DD46" s="415">
        <v>-29029</v>
      </c>
      <c r="DE46" s="415">
        <v>0</v>
      </c>
      <c r="DF46" s="415">
        <v>0</v>
      </c>
      <c r="DG46" s="415">
        <v>0</v>
      </c>
      <c r="DH46" s="415">
        <v>0</v>
      </c>
      <c r="DI46" s="415">
        <v>0</v>
      </c>
      <c r="DJ46" s="415">
        <v>0</v>
      </c>
      <c r="DK46" s="415">
        <v>0</v>
      </c>
      <c r="DL46" s="415">
        <v>0</v>
      </c>
      <c r="DM46" s="415">
        <v>0</v>
      </c>
      <c r="DN46" s="415">
        <v>0</v>
      </c>
      <c r="DO46" s="415">
        <v>0</v>
      </c>
      <c r="DP46" s="415">
        <v>0</v>
      </c>
      <c r="DQ46" s="415">
        <v>0</v>
      </c>
      <c r="DR46" s="415">
        <v>0</v>
      </c>
      <c r="DS46" s="415">
        <v>0</v>
      </c>
      <c r="DT46" s="415">
        <v>-318324</v>
      </c>
      <c r="DU46" s="415">
        <v>0</v>
      </c>
      <c r="DV46" s="415">
        <v>-318324</v>
      </c>
      <c r="DW46" s="415">
        <v>0</v>
      </c>
      <c r="DX46" s="415">
        <v>0</v>
      </c>
      <c r="DY46" s="415">
        <v>0</v>
      </c>
      <c r="DZ46" s="415">
        <v>0</v>
      </c>
      <c r="EA46" s="415">
        <v>0</v>
      </c>
      <c r="EB46" s="415">
        <v>-799834</v>
      </c>
      <c r="EC46" s="415">
        <v>0</v>
      </c>
      <c r="ED46" s="415">
        <v>-799834</v>
      </c>
      <c r="EE46" s="415">
        <v>-22189</v>
      </c>
      <c r="EF46" s="415">
        <v>0</v>
      </c>
      <c r="EG46" s="415">
        <v>-22189</v>
      </c>
      <c r="EH46" s="415">
        <v>0</v>
      </c>
      <c r="EI46" s="415">
        <v>0</v>
      </c>
      <c r="EJ46" s="415">
        <v>0</v>
      </c>
      <c r="EK46" s="415">
        <v>3662</v>
      </c>
      <c r="EL46" s="415">
        <v>0</v>
      </c>
      <c r="EM46" s="415">
        <v>3662</v>
      </c>
      <c r="EN46" s="415">
        <v>0</v>
      </c>
      <c r="EO46" s="415">
        <v>0</v>
      </c>
      <c r="EP46" s="415">
        <v>0</v>
      </c>
      <c r="EQ46" s="415">
        <v>0</v>
      </c>
      <c r="ER46" s="415">
        <v>0</v>
      </c>
      <c r="ES46" s="415">
        <v>0</v>
      </c>
      <c r="ET46" s="415">
        <v>-95</v>
      </c>
      <c r="EU46" s="415">
        <v>0</v>
      </c>
      <c r="EV46" s="415">
        <v>-95</v>
      </c>
      <c r="EW46" s="415">
        <v>-1588</v>
      </c>
      <c r="EX46" s="415">
        <v>0</v>
      </c>
      <c r="EY46" s="415">
        <v>-1588</v>
      </c>
      <c r="EZ46" s="415">
        <v>0</v>
      </c>
      <c r="FA46" s="415">
        <v>0</v>
      </c>
      <c r="FB46" s="415">
        <v>0</v>
      </c>
      <c r="FC46" s="415">
        <v>0</v>
      </c>
      <c r="FD46" s="415">
        <v>0</v>
      </c>
      <c r="FE46" s="415">
        <v>0</v>
      </c>
      <c r="FF46" s="415">
        <v>0</v>
      </c>
      <c r="FG46" s="415">
        <v>0</v>
      </c>
      <c r="FH46" s="415">
        <v>0</v>
      </c>
      <c r="FI46" s="415">
        <v>-34007</v>
      </c>
      <c r="FJ46" s="415">
        <v>0</v>
      </c>
      <c r="FK46" s="415">
        <v>-34007</v>
      </c>
      <c r="FL46" s="415">
        <v>4206</v>
      </c>
      <c r="FM46" s="415">
        <v>0</v>
      </c>
      <c r="FN46" s="415">
        <v>4206</v>
      </c>
      <c r="FO46" s="415">
        <v>-69457</v>
      </c>
      <c r="FP46" s="415">
        <v>0</v>
      </c>
      <c r="FQ46" s="415">
        <v>-69457</v>
      </c>
      <c r="FR46" s="415">
        <v>11718</v>
      </c>
      <c r="FS46" s="415">
        <v>0</v>
      </c>
      <c r="FT46" s="415">
        <v>11718</v>
      </c>
      <c r="FU46" s="415">
        <v>5312</v>
      </c>
      <c r="FV46" s="415">
        <v>0</v>
      </c>
      <c r="FW46" s="415">
        <v>5312</v>
      </c>
      <c r="FX46" s="415">
        <v>-1410280</v>
      </c>
      <c r="FY46" s="415">
        <v>0</v>
      </c>
      <c r="FZ46" s="415">
        <v>-1410280</v>
      </c>
      <c r="GA46" s="415">
        <v>-1512718</v>
      </c>
      <c r="GB46" s="415">
        <v>0</v>
      </c>
      <c r="GC46" s="415">
        <v>-1512718</v>
      </c>
      <c r="GD46" s="415">
        <v>0</v>
      </c>
      <c r="GE46" s="415">
        <v>0</v>
      </c>
      <c r="GF46" s="415">
        <v>0</v>
      </c>
      <c r="GG46" s="415">
        <v>0</v>
      </c>
      <c r="GH46" s="415">
        <v>0</v>
      </c>
      <c r="GI46" s="415">
        <v>0</v>
      </c>
      <c r="GJ46" s="415">
        <v>0</v>
      </c>
      <c r="GK46" s="415">
        <v>0</v>
      </c>
      <c r="GL46" s="415">
        <v>0</v>
      </c>
      <c r="GM46" s="415">
        <v>64398364</v>
      </c>
      <c r="GN46" s="415">
        <v>0</v>
      </c>
      <c r="GO46" s="415">
        <v>64398364</v>
      </c>
      <c r="GP46" s="415">
        <v>281359</v>
      </c>
      <c r="GQ46" s="415">
        <v>0</v>
      </c>
      <c r="GR46" s="415">
        <v>281359</v>
      </c>
      <c r="GS46" s="415">
        <v>-10740930</v>
      </c>
      <c r="GT46" s="415">
        <v>0</v>
      </c>
      <c r="GU46" s="415">
        <v>-10740930</v>
      </c>
      <c r="GV46" s="415">
        <v>-1390738</v>
      </c>
      <c r="GW46" s="415">
        <v>0</v>
      </c>
      <c r="GX46" s="415">
        <v>-1390738</v>
      </c>
      <c r="GY46" s="415">
        <v>-799834</v>
      </c>
      <c r="GZ46" s="415">
        <v>0</v>
      </c>
      <c r="HA46" s="415">
        <v>-799834</v>
      </c>
      <c r="HB46" s="415">
        <v>-1512718</v>
      </c>
      <c r="HC46" s="415">
        <v>0</v>
      </c>
      <c r="HD46" s="415">
        <v>-1512718</v>
      </c>
      <c r="HE46" s="415">
        <v>0</v>
      </c>
      <c r="HF46" s="415">
        <v>0</v>
      </c>
      <c r="HG46" s="415">
        <v>0</v>
      </c>
      <c r="HH46" s="415">
        <v>-14162861</v>
      </c>
      <c r="HI46" s="415">
        <v>0</v>
      </c>
      <c r="HJ46" s="415">
        <v>-14162861</v>
      </c>
      <c r="HK46" s="415">
        <v>50235503</v>
      </c>
      <c r="HL46" s="415">
        <v>0</v>
      </c>
      <c r="HM46" s="415">
        <v>50235503</v>
      </c>
      <c r="HN46" s="84" t="s">
        <v>1047</v>
      </c>
    </row>
    <row r="47" spans="1:222" x14ac:dyDescent="0.25">
      <c r="A47" t="s">
        <v>1026</v>
      </c>
      <c r="B47" s="82" t="s">
        <v>453</v>
      </c>
      <c r="C47" s="85" t="s">
        <v>452</v>
      </c>
      <c r="D47" s="415">
        <v>79047302</v>
      </c>
      <c r="E47" s="415">
        <v>0</v>
      </c>
      <c r="F47" s="415">
        <v>79047302</v>
      </c>
      <c r="G47" s="415">
        <v>-1261690</v>
      </c>
      <c r="H47" s="415">
        <v>0</v>
      </c>
      <c r="I47" s="415">
        <v>-1261690</v>
      </c>
      <c r="J47" s="415">
        <v>-841235</v>
      </c>
      <c r="K47" s="415">
        <v>0</v>
      </c>
      <c r="L47" s="415">
        <v>-841235</v>
      </c>
      <c r="M47" s="415">
        <v>304764</v>
      </c>
      <c r="N47" s="415">
        <v>0</v>
      </c>
      <c r="O47" s="415">
        <v>304764</v>
      </c>
      <c r="P47" s="415">
        <v>791929</v>
      </c>
      <c r="Q47" s="415">
        <v>0</v>
      </c>
      <c r="R47" s="415">
        <v>791929</v>
      </c>
      <c r="S47" s="415">
        <v>20582</v>
      </c>
      <c r="T47" s="415">
        <v>0</v>
      </c>
      <c r="U47" s="415">
        <v>20582</v>
      </c>
      <c r="V47" s="415">
        <v>276040</v>
      </c>
      <c r="W47" s="415">
        <v>0</v>
      </c>
      <c r="X47" s="415">
        <v>276040</v>
      </c>
      <c r="Y47" s="415">
        <v>-11451998</v>
      </c>
      <c r="Z47" s="415">
        <v>0</v>
      </c>
      <c r="AA47" s="415">
        <v>-11451998</v>
      </c>
      <c r="AB47" s="415">
        <v>0</v>
      </c>
      <c r="AC47" s="415">
        <v>0</v>
      </c>
      <c r="AD47" s="415">
        <v>0</v>
      </c>
      <c r="AE47" s="415">
        <v>-277145</v>
      </c>
      <c r="AF47" s="415">
        <v>0</v>
      </c>
      <c r="AG47" s="415">
        <v>-277145</v>
      </c>
      <c r="AH47" s="415">
        <v>-43282</v>
      </c>
      <c r="AI47" s="415">
        <v>0</v>
      </c>
      <c r="AJ47" s="415">
        <v>-43282</v>
      </c>
      <c r="AK47" s="415">
        <v>0</v>
      </c>
      <c r="AL47" s="415">
        <v>0</v>
      </c>
      <c r="AM47" s="415">
        <v>0</v>
      </c>
      <c r="AN47" s="415">
        <v>-233863</v>
      </c>
      <c r="AO47" s="415">
        <v>0</v>
      </c>
      <c r="AP47" s="415">
        <v>-233863</v>
      </c>
      <c r="AQ47" s="415">
        <v>0</v>
      </c>
      <c r="AR47" s="415">
        <v>0</v>
      </c>
      <c r="AS47" s="415">
        <v>0</v>
      </c>
      <c r="AT47" s="415">
        <v>1235320</v>
      </c>
      <c r="AU47" s="415">
        <v>0</v>
      </c>
      <c r="AV47" s="415">
        <v>1235320</v>
      </c>
      <c r="AW47" s="415">
        <v>-27825</v>
      </c>
      <c r="AX47" s="415">
        <v>0</v>
      </c>
      <c r="AY47" s="415">
        <v>-27825</v>
      </c>
      <c r="AZ47" s="415">
        <v>-4665168</v>
      </c>
      <c r="BA47" s="415">
        <v>0</v>
      </c>
      <c r="BB47" s="415">
        <v>-4665168</v>
      </c>
      <c r="BC47" s="415">
        <v>-7080</v>
      </c>
      <c r="BD47" s="415">
        <v>0</v>
      </c>
      <c r="BE47" s="415">
        <v>-7080</v>
      </c>
      <c r="BF47" s="415">
        <v>-186461</v>
      </c>
      <c r="BG47" s="415">
        <v>0</v>
      </c>
      <c r="BH47" s="415">
        <v>-186461</v>
      </c>
      <c r="BI47" s="415">
        <v>-2544</v>
      </c>
      <c r="BJ47" s="415">
        <v>0</v>
      </c>
      <c r="BK47" s="415">
        <v>-2544</v>
      </c>
      <c r="BL47" s="415">
        <v>-6824</v>
      </c>
      <c r="BM47" s="415">
        <v>0</v>
      </c>
      <c r="BN47" s="415">
        <v>-6824</v>
      </c>
      <c r="BO47" s="415">
        <v>0</v>
      </c>
      <c r="BP47" s="415">
        <v>0</v>
      </c>
      <c r="BQ47" s="415">
        <v>0</v>
      </c>
      <c r="BR47" s="415">
        <v>0</v>
      </c>
      <c r="BS47" s="415">
        <v>0</v>
      </c>
      <c r="BT47" s="415">
        <v>0</v>
      </c>
      <c r="BU47" s="415">
        <v>0</v>
      </c>
      <c r="BV47" s="415">
        <v>0</v>
      </c>
      <c r="BW47" s="415">
        <v>0</v>
      </c>
      <c r="BX47" s="415">
        <v>-15389725</v>
      </c>
      <c r="BY47" s="415">
        <v>0</v>
      </c>
      <c r="BZ47" s="415">
        <v>-15389725</v>
      </c>
      <c r="CA47" s="415">
        <v>0</v>
      </c>
      <c r="CB47" s="415">
        <v>0</v>
      </c>
      <c r="CC47" s="415">
        <v>0</v>
      </c>
      <c r="CD47" s="415">
        <v>-43742</v>
      </c>
      <c r="CE47" s="415">
        <v>0</v>
      </c>
      <c r="CF47" s="415">
        <v>-43742</v>
      </c>
      <c r="CG47" s="415">
        <v>-2746871</v>
      </c>
      <c r="CH47" s="415">
        <v>0</v>
      </c>
      <c r="CI47" s="415">
        <v>-2746871</v>
      </c>
      <c r="CJ47" s="415">
        <v>-140614</v>
      </c>
      <c r="CK47" s="415">
        <v>0</v>
      </c>
      <c r="CL47" s="415">
        <v>-140614</v>
      </c>
      <c r="CM47" s="415">
        <v>-2931227</v>
      </c>
      <c r="CN47" s="415">
        <v>0</v>
      </c>
      <c r="CO47" s="415">
        <v>-2931227</v>
      </c>
      <c r="CP47" s="415">
        <v>-256922</v>
      </c>
      <c r="CQ47" s="415">
        <v>0</v>
      </c>
      <c r="CR47" s="415">
        <v>-256922</v>
      </c>
      <c r="CS47" s="415">
        <v>14241</v>
      </c>
      <c r="CT47" s="415">
        <v>0</v>
      </c>
      <c r="CU47" s="415">
        <v>14241</v>
      </c>
      <c r="CV47" s="415">
        <v>-258919</v>
      </c>
      <c r="CW47" s="415">
        <v>0</v>
      </c>
      <c r="CX47" s="415">
        <v>-258919</v>
      </c>
      <c r="CY47" s="415">
        <v>-70511</v>
      </c>
      <c r="CZ47" s="415">
        <v>0</v>
      </c>
      <c r="DA47" s="415">
        <v>-70511</v>
      </c>
      <c r="DB47" s="415">
        <v>0</v>
      </c>
      <c r="DC47" s="415">
        <v>0</v>
      </c>
      <c r="DD47" s="415">
        <v>0</v>
      </c>
      <c r="DE47" s="415">
        <v>0</v>
      </c>
      <c r="DF47" s="415">
        <v>0</v>
      </c>
      <c r="DG47" s="415">
        <v>0</v>
      </c>
      <c r="DH47" s="415">
        <v>0</v>
      </c>
      <c r="DI47" s="415">
        <v>0</v>
      </c>
      <c r="DJ47" s="415">
        <v>0</v>
      </c>
      <c r="DK47" s="415">
        <v>0</v>
      </c>
      <c r="DL47" s="415">
        <v>0</v>
      </c>
      <c r="DM47" s="415">
        <v>0</v>
      </c>
      <c r="DN47" s="415">
        <v>0</v>
      </c>
      <c r="DO47" s="415">
        <v>0</v>
      </c>
      <c r="DP47" s="415">
        <v>0</v>
      </c>
      <c r="DQ47" s="415">
        <v>0</v>
      </c>
      <c r="DR47" s="415">
        <v>0</v>
      </c>
      <c r="DS47" s="415">
        <v>0</v>
      </c>
      <c r="DT47" s="415">
        <v>-19739</v>
      </c>
      <c r="DU47" s="415">
        <v>0</v>
      </c>
      <c r="DV47" s="415">
        <v>-19739</v>
      </c>
      <c r="DW47" s="415">
        <v>-1404</v>
      </c>
      <c r="DX47" s="415">
        <v>0</v>
      </c>
      <c r="DY47" s="415">
        <v>-1404</v>
      </c>
      <c r="DZ47" s="415">
        <v>0</v>
      </c>
      <c r="EA47" s="415">
        <v>0</v>
      </c>
      <c r="EB47" s="415">
        <v>-593254</v>
      </c>
      <c r="EC47" s="415">
        <v>0</v>
      </c>
      <c r="ED47" s="415">
        <v>-593254</v>
      </c>
      <c r="EE47" s="415">
        <v>0</v>
      </c>
      <c r="EF47" s="415">
        <v>0</v>
      </c>
      <c r="EG47" s="415">
        <v>0</v>
      </c>
      <c r="EH47" s="415">
        <v>0</v>
      </c>
      <c r="EI47" s="415">
        <v>0</v>
      </c>
      <c r="EJ47" s="415">
        <v>0</v>
      </c>
      <c r="EK47" s="415">
        <v>2187</v>
      </c>
      <c r="EL47" s="415">
        <v>0</v>
      </c>
      <c r="EM47" s="415">
        <v>2187</v>
      </c>
      <c r="EN47" s="415">
        <v>-145772</v>
      </c>
      <c r="EO47" s="415">
        <v>0</v>
      </c>
      <c r="EP47" s="415">
        <v>-145772</v>
      </c>
      <c r="EQ47" s="415">
        <v>0</v>
      </c>
      <c r="ER47" s="415">
        <v>0</v>
      </c>
      <c r="ES47" s="415">
        <v>0</v>
      </c>
      <c r="ET47" s="415">
        <v>0</v>
      </c>
      <c r="EU47" s="415">
        <v>0</v>
      </c>
      <c r="EV47" s="415">
        <v>0</v>
      </c>
      <c r="EW47" s="415">
        <v>-6824</v>
      </c>
      <c r="EX47" s="415">
        <v>0</v>
      </c>
      <c r="EY47" s="415">
        <v>-6824</v>
      </c>
      <c r="EZ47" s="415">
        <v>0</v>
      </c>
      <c r="FA47" s="415">
        <v>0</v>
      </c>
      <c r="FB47" s="415">
        <v>0</v>
      </c>
      <c r="FC47" s="415">
        <v>-1500</v>
      </c>
      <c r="FD47" s="415">
        <v>0</v>
      </c>
      <c r="FE47" s="415">
        <v>-1500</v>
      </c>
      <c r="FF47" s="415">
        <v>0</v>
      </c>
      <c r="FG47" s="415">
        <v>0</v>
      </c>
      <c r="FH47" s="415">
        <v>0</v>
      </c>
      <c r="FI47" s="415">
        <v>-34347</v>
      </c>
      <c r="FJ47" s="415">
        <v>0</v>
      </c>
      <c r="FK47" s="415">
        <v>-34347</v>
      </c>
      <c r="FL47" s="415">
        <v>8990</v>
      </c>
      <c r="FM47" s="415">
        <v>0</v>
      </c>
      <c r="FN47" s="415">
        <v>8990</v>
      </c>
      <c r="FO47" s="415">
        <v>0</v>
      </c>
      <c r="FP47" s="415">
        <v>0</v>
      </c>
      <c r="FQ47" s="415">
        <v>0</v>
      </c>
      <c r="FR47" s="415">
        <v>10420</v>
      </c>
      <c r="FS47" s="415">
        <v>0</v>
      </c>
      <c r="FT47" s="415">
        <v>10420</v>
      </c>
      <c r="FU47" s="415">
        <v>1200</v>
      </c>
      <c r="FV47" s="415">
        <v>0</v>
      </c>
      <c r="FW47" s="415">
        <v>1200</v>
      </c>
      <c r="FX47" s="415">
        <v>-1614511</v>
      </c>
      <c r="FY47" s="415">
        <v>0</v>
      </c>
      <c r="FZ47" s="415">
        <v>-1614511</v>
      </c>
      <c r="GA47" s="415">
        <v>-1780157</v>
      </c>
      <c r="GB47" s="415">
        <v>0</v>
      </c>
      <c r="GC47" s="415">
        <v>-1780157</v>
      </c>
      <c r="GD47" s="415">
        <v>0</v>
      </c>
      <c r="GE47" s="415">
        <v>0</v>
      </c>
      <c r="GF47" s="415">
        <v>0</v>
      </c>
      <c r="GG47" s="415">
        <v>0</v>
      </c>
      <c r="GH47" s="415">
        <v>0</v>
      </c>
      <c r="GI47" s="415">
        <v>0</v>
      </c>
      <c r="GJ47" s="415">
        <v>0</v>
      </c>
      <c r="GK47" s="415">
        <v>0</v>
      </c>
      <c r="GL47" s="415">
        <v>0</v>
      </c>
      <c r="GM47" s="415">
        <v>77785612</v>
      </c>
      <c r="GN47" s="415">
        <v>0</v>
      </c>
      <c r="GO47" s="415">
        <v>77785612</v>
      </c>
      <c r="GP47" s="415">
        <v>276040</v>
      </c>
      <c r="GQ47" s="415">
        <v>0</v>
      </c>
      <c r="GR47" s="415">
        <v>276040</v>
      </c>
      <c r="GS47" s="415">
        <v>-15389725</v>
      </c>
      <c r="GT47" s="415">
        <v>0</v>
      </c>
      <c r="GU47" s="415">
        <v>-15389725</v>
      </c>
      <c r="GV47" s="415">
        <v>-2931227</v>
      </c>
      <c r="GW47" s="415">
        <v>0</v>
      </c>
      <c r="GX47" s="415">
        <v>-2931227</v>
      </c>
      <c r="GY47" s="415">
        <v>-593254</v>
      </c>
      <c r="GZ47" s="415">
        <v>0</v>
      </c>
      <c r="HA47" s="415">
        <v>-593254</v>
      </c>
      <c r="HB47" s="415">
        <v>-1780157</v>
      </c>
      <c r="HC47" s="415">
        <v>0</v>
      </c>
      <c r="HD47" s="415">
        <v>-1780157</v>
      </c>
      <c r="HE47" s="415">
        <v>0</v>
      </c>
      <c r="HF47" s="415">
        <v>0</v>
      </c>
      <c r="HG47" s="415">
        <v>0</v>
      </c>
      <c r="HH47" s="415">
        <v>-20418323</v>
      </c>
      <c r="HI47" s="415">
        <v>0</v>
      </c>
      <c r="HJ47" s="415">
        <v>-20418323</v>
      </c>
      <c r="HK47" s="415">
        <v>57367289</v>
      </c>
      <c r="HL47" s="415">
        <v>0</v>
      </c>
      <c r="HM47" s="415">
        <v>57367289</v>
      </c>
      <c r="HN47" s="84" t="s">
        <v>1047</v>
      </c>
    </row>
    <row r="48" spans="1:222" x14ac:dyDescent="0.25">
      <c r="A48" t="s">
        <v>1026</v>
      </c>
      <c r="B48" s="82" t="s">
        <v>455</v>
      </c>
      <c r="C48" s="85" t="s">
        <v>454</v>
      </c>
      <c r="D48" s="415">
        <v>154937083</v>
      </c>
      <c r="E48" s="415">
        <v>0</v>
      </c>
      <c r="F48" s="415">
        <v>154937083</v>
      </c>
      <c r="G48" s="415">
        <v>0</v>
      </c>
      <c r="H48" s="415">
        <v>0</v>
      </c>
      <c r="I48" s="415">
        <v>0</v>
      </c>
      <c r="J48" s="415">
        <v>-700956</v>
      </c>
      <c r="K48" s="415">
        <v>0</v>
      </c>
      <c r="L48" s="415">
        <v>-700956</v>
      </c>
      <c r="M48" s="415">
        <v>307260</v>
      </c>
      <c r="N48" s="415">
        <v>0</v>
      </c>
      <c r="O48" s="415">
        <v>307260</v>
      </c>
      <c r="P48" s="415">
        <v>665050</v>
      </c>
      <c r="Q48" s="415">
        <v>0</v>
      </c>
      <c r="R48" s="415">
        <v>665050</v>
      </c>
      <c r="S48" s="415">
        <v>59775</v>
      </c>
      <c r="T48" s="415">
        <v>0</v>
      </c>
      <c r="U48" s="415">
        <v>59775</v>
      </c>
      <c r="V48" s="415">
        <v>331129</v>
      </c>
      <c r="W48" s="415">
        <v>0</v>
      </c>
      <c r="X48" s="415">
        <v>331129</v>
      </c>
      <c r="Y48" s="415">
        <v>-2947804</v>
      </c>
      <c r="Z48" s="415">
        <v>0</v>
      </c>
      <c r="AA48" s="415">
        <v>-2947804</v>
      </c>
      <c r="AB48" s="415">
        <v>-2178</v>
      </c>
      <c r="AC48" s="415">
        <v>0</v>
      </c>
      <c r="AD48" s="415">
        <v>-2178</v>
      </c>
      <c r="AE48" s="415">
        <v>-27749</v>
      </c>
      <c r="AF48" s="415">
        <v>0</v>
      </c>
      <c r="AG48" s="415">
        <v>-27749</v>
      </c>
      <c r="AH48" s="415">
        <v>-27749</v>
      </c>
      <c r="AI48" s="415">
        <v>0</v>
      </c>
      <c r="AJ48" s="415">
        <v>-27749</v>
      </c>
      <c r="AK48" s="415">
        <v>-1874</v>
      </c>
      <c r="AL48" s="415">
        <v>0</v>
      </c>
      <c r="AM48" s="415">
        <v>-1874</v>
      </c>
      <c r="AN48" s="415">
        <v>0</v>
      </c>
      <c r="AO48" s="415">
        <v>0</v>
      </c>
      <c r="AP48" s="415">
        <v>0</v>
      </c>
      <c r="AQ48" s="415">
        <v>0</v>
      </c>
      <c r="AR48" s="415">
        <v>0</v>
      </c>
      <c r="AS48" s="415">
        <v>0</v>
      </c>
      <c r="AT48" s="415">
        <v>3533934</v>
      </c>
      <c r="AU48" s="415">
        <v>0</v>
      </c>
      <c r="AV48" s="415">
        <v>3533934</v>
      </c>
      <c r="AW48" s="415">
        <v>100663</v>
      </c>
      <c r="AX48" s="415">
        <v>0</v>
      </c>
      <c r="AY48" s="415">
        <v>100663</v>
      </c>
      <c r="AZ48" s="415">
        <v>-30785917</v>
      </c>
      <c r="BA48" s="415">
        <v>0</v>
      </c>
      <c r="BB48" s="415">
        <v>-30785917</v>
      </c>
      <c r="BC48" s="415">
        <v>-2666670</v>
      </c>
      <c r="BD48" s="415">
        <v>0</v>
      </c>
      <c r="BE48" s="415">
        <v>-2666670</v>
      </c>
      <c r="BF48" s="415">
        <v>-16602</v>
      </c>
      <c r="BG48" s="415">
        <v>0</v>
      </c>
      <c r="BH48" s="415">
        <v>-16602</v>
      </c>
      <c r="BI48" s="415">
        <v>0</v>
      </c>
      <c r="BJ48" s="415">
        <v>0</v>
      </c>
      <c r="BK48" s="415">
        <v>0</v>
      </c>
      <c r="BL48" s="415">
        <v>0</v>
      </c>
      <c r="BM48" s="415">
        <v>0</v>
      </c>
      <c r="BN48" s="415">
        <v>0</v>
      </c>
      <c r="BO48" s="415">
        <v>0</v>
      </c>
      <c r="BP48" s="415">
        <v>0</v>
      </c>
      <c r="BQ48" s="415">
        <v>0</v>
      </c>
      <c r="BR48" s="415">
        <v>0</v>
      </c>
      <c r="BS48" s="415">
        <v>0</v>
      </c>
      <c r="BT48" s="415">
        <v>0</v>
      </c>
      <c r="BU48" s="415">
        <v>0</v>
      </c>
      <c r="BV48" s="415">
        <v>0</v>
      </c>
      <c r="BW48" s="415">
        <v>0</v>
      </c>
      <c r="BX48" s="415">
        <v>-32810145</v>
      </c>
      <c r="BY48" s="415">
        <v>0</v>
      </c>
      <c r="BZ48" s="415">
        <v>-32810145</v>
      </c>
      <c r="CA48" s="415">
        <v>-8802</v>
      </c>
      <c r="CB48" s="415">
        <v>0</v>
      </c>
      <c r="CC48" s="415">
        <v>-8802</v>
      </c>
      <c r="CD48" s="415">
        <v>-351343</v>
      </c>
      <c r="CE48" s="415">
        <v>0</v>
      </c>
      <c r="CF48" s="415">
        <v>-351343</v>
      </c>
      <c r="CG48" s="415">
        <v>-4275483</v>
      </c>
      <c r="CH48" s="415">
        <v>0</v>
      </c>
      <c r="CI48" s="415">
        <v>-4275483</v>
      </c>
      <c r="CJ48" s="415">
        <v>-130985</v>
      </c>
      <c r="CK48" s="415">
        <v>0</v>
      </c>
      <c r="CL48" s="415">
        <v>-130985</v>
      </c>
      <c r="CM48" s="415">
        <v>-4766613</v>
      </c>
      <c r="CN48" s="415">
        <v>0</v>
      </c>
      <c r="CO48" s="415">
        <v>-4766613</v>
      </c>
      <c r="CP48" s="415">
        <v>-127600</v>
      </c>
      <c r="CQ48" s="415">
        <v>0</v>
      </c>
      <c r="CR48" s="415">
        <v>-127600</v>
      </c>
      <c r="CS48" s="415">
        <v>70</v>
      </c>
      <c r="CT48" s="415">
        <v>0</v>
      </c>
      <c r="CU48" s="415">
        <v>70</v>
      </c>
      <c r="CV48" s="415">
        <v>0</v>
      </c>
      <c r="CW48" s="415">
        <v>0</v>
      </c>
      <c r="CX48" s="415">
        <v>0</v>
      </c>
      <c r="CY48" s="415">
        <v>0</v>
      </c>
      <c r="CZ48" s="415">
        <v>0</v>
      </c>
      <c r="DA48" s="415">
        <v>0</v>
      </c>
      <c r="DB48" s="415">
        <v>0</v>
      </c>
      <c r="DC48" s="415">
        <v>0</v>
      </c>
      <c r="DD48" s="415">
        <v>0</v>
      </c>
      <c r="DE48" s="415">
        <v>0</v>
      </c>
      <c r="DF48" s="415">
        <v>0</v>
      </c>
      <c r="DG48" s="415">
        <v>0</v>
      </c>
      <c r="DH48" s="415">
        <v>0</v>
      </c>
      <c r="DI48" s="415">
        <v>0</v>
      </c>
      <c r="DJ48" s="415">
        <v>0</v>
      </c>
      <c r="DK48" s="415">
        <v>0</v>
      </c>
      <c r="DL48" s="415">
        <v>0</v>
      </c>
      <c r="DM48" s="415">
        <v>0</v>
      </c>
      <c r="DN48" s="415">
        <v>0</v>
      </c>
      <c r="DO48" s="415">
        <v>0</v>
      </c>
      <c r="DP48" s="415">
        <v>0</v>
      </c>
      <c r="DQ48" s="415">
        <v>0</v>
      </c>
      <c r="DR48" s="415">
        <v>0</v>
      </c>
      <c r="DS48" s="415">
        <v>0</v>
      </c>
      <c r="DT48" s="415">
        <v>0</v>
      </c>
      <c r="DU48" s="415">
        <v>0</v>
      </c>
      <c r="DV48" s="415">
        <v>0</v>
      </c>
      <c r="DW48" s="415">
        <v>0</v>
      </c>
      <c r="DX48" s="415">
        <v>0</v>
      </c>
      <c r="DY48" s="415">
        <v>0</v>
      </c>
      <c r="DZ48" s="415">
        <v>0</v>
      </c>
      <c r="EA48" s="415">
        <v>0</v>
      </c>
      <c r="EB48" s="415">
        <v>-127530</v>
      </c>
      <c r="EC48" s="415">
        <v>0</v>
      </c>
      <c r="ED48" s="415">
        <v>-127530</v>
      </c>
      <c r="EE48" s="415">
        <v>0</v>
      </c>
      <c r="EF48" s="415">
        <v>0</v>
      </c>
      <c r="EG48" s="415">
        <v>0</v>
      </c>
      <c r="EH48" s="415">
        <v>0</v>
      </c>
      <c r="EI48" s="415">
        <v>0</v>
      </c>
      <c r="EJ48" s="415">
        <v>0</v>
      </c>
      <c r="EK48" s="415">
        <v>-1442</v>
      </c>
      <c r="EL48" s="415">
        <v>0</v>
      </c>
      <c r="EM48" s="415">
        <v>-1442</v>
      </c>
      <c r="EN48" s="415">
        <v>0</v>
      </c>
      <c r="EO48" s="415">
        <v>0</v>
      </c>
      <c r="EP48" s="415">
        <v>0</v>
      </c>
      <c r="EQ48" s="415">
        <v>0</v>
      </c>
      <c r="ER48" s="415">
        <v>0</v>
      </c>
      <c r="ES48" s="415">
        <v>0</v>
      </c>
      <c r="ET48" s="415">
        <v>0</v>
      </c>
      <c r="EU48" s="415">
        <v>0</v>
      </c>
      <c r="EV48" s="415">
        <v>0</v>
      </c>
      <c r="EW48" s="415">
        <v>0</v>
      </c>
      <c r="EX48" s="415">
        <v>0</v>
      </c>
      <c r="EY48" s="415">
        <v>0</v>
      </c>
      <c r="EZ48" s="415">
        <v>0</v>
      </c>
      <c r="FA48" s="415">
        <v>0</v>
      </c>
      <c r="FB48" s="415">
        <v>0</v>
      </c>
      <c r="FC48" s="415">
        <v>0</v>
      </c>
      <c r="FD48" s="415">
        <v>0</v>
      </c>
      <c r="FE48" s="415">
        <v>0</v>
      </c>
      <c r="FF48" s="415">
        <v>0</v>
      </c>
      <c r="FG48" s="415">
        <v>0</v>
      </c>
      <c r="FH48" s="415">
        <v>0</v>
      </c>
      <c r="FI48" s="415">
        <v>-10532</v>
      </c>
      <c r="FJ48" s="415">
        <v>0</v>
      </c>
      <c r="FK48" s="415">
        <v>-10532</v>
      </c>
      <c r="FL48" s="415">
        <v>0</v>
      </c>
      <c r="FM48" s="415">
        <v>0</v>
      </c>
      <c r="FN48" s="415">
        <v>0</v>
      </c>
      <c r="FO48" s="415">
        <v>-85375</v>
      </c>
      <c r="FP48" s="415">
        <v>0</v>
      </c>
      <c r="FQ48" s="415">
        <v>-85375</v>
      </c>
      <c r="FR48" s="415">
        <v>1431</v>
      </c>
      <c r="FS48" s="415">
        <v>0</v>
      </c>
      <c r="FT48" s="415">
        <v>1431</v>
      </c>
      <c r="FU48" s="415">
        <v>0</v>
      </c>
      <c r="FV48" s="415">
        <v>0</v>
      </c>
      <c r="FW48" s="415">
        <v>0</v>
      </c>
      <c r="FX48" s="415">
        <v>-1956366</v>
      </c>
      <c r="FY48" s="415">
        <v>0</v>
      </c>
      <c r="FZ48" s="415">
        <v>-1956366</v>
      </c>
      <c r="GA48" s="415">
        <v>-2052284</v>
      </c>
      <c r="GB48" s="415">
        <v>0</v>
      </c>
      <c r="GC48" s="415">
        <v>-2052284</v>
      </c>
      <c r="GD48" s="415">
        <v>0</v>
      </c>
      <c r="GE48" s="415">
        <v>0</v>
      </c>
      <c r="GF48" s="415">
        <v>0</v>
      </c>
      <c r="GG48" s="415">
        <v>0</v>
      </c>
      <c r="GH48" s="415">
        <v>0</v>
      </c>
      <c r="GI48" s="415">
        <v>0</v>
      </c>
      <c r="GJ48" s="415">
        <v>0</v>
      </c>
      <c r="GK48" s="415">
        <v>0</v>
      </c>
      <c r="GL48" s="415">
        <v>0</v>
      </c>
      <c r="GM48" s="415">
        <v>154937083</v>
      </c>
      <c r="GN48" s="415">
        <v>0</v>
      </c>
      <c r="GO48" s="415">
        <v>154937083</v>
      </c>
      <c r="GP48" s="415">
        <v>331129</v>
      </c>
      <c r="GQ48" s="415">
        <v>0</v>
      </c>
      <c r="GR48" s="415">
        <v>331129</v>
      </c>
      <c r="GS48" s="415">
        <v>-32810145</v>
      </c>
      <c r="GT48" s="415">
        <v>0</v>
      </c>
      <c r="GU48" s="415">
        <v>-32810145</v>
      </c>
      <c r="GV48" s="415">
        <v>-4766613</v>
      </c>
      <c r="GW48" s="415">
        <v>0</v>
      </c>
      <c r="GX48" s="415">
        <v>-4766613</v>
      </c>
      <c r="GY48" s="415">
        <v>-127530</v>
      </c>
      <c r="GZ48" s="415">
        <v>0</v>
      </c>
      <c r="HA48" s="415">
        <v>-127530</v>
      </c>
      <c r="HB48" s="415">
        <v>-2052284</v>
      </c>
      <c r="HC48" s="415">
        <v>0</v>
      </c>
      <c r="HD48" s="415">
        <v>-2052284</v>
      </c>
      <c r="HE48" s="415">
        <v>0</v>
      </c>
      <c r="HF48" s="415">
        <v>0</v>
      </c>
      <c r="HG48" s="415">
        <v>0</v>
      </c>
      <c r="HH48" s="415">
        <v>-39425443</v>
      </c>
      <c r="HI48" s="415">
        <v>0</v>
      </c>
      <c r="HJ48" s="415">
        <v>-39425443</v>
      </c>
      <c r="HK48" s="415">
        <v>115511640</v>
      </c>
      <c r="HL48" s="415">
        <v>0</v>
      </c>
      <c r="HM48" s="415">
        <v>115511640</v>
      </c>
      <c r="HN48" s="84" t="s">
        <v>1029</v>
      </c>
    </row>
    <row r="49" spans="1:222" x14ac:dyDescent="0.25">
      <c r="A49" t="s">
        <v>1037</v>
      </c>
      <c r="B49" s="82" t="s">
        <v>457</v>
      </c>
      <c r="C49" s="85" t="s">
        <v>456</v>
      </c>
      <c r="D49" s="415">
        <v>775191810.00999999</v>
      </c>
      <c r="E49" s="415">
        <v>0</v>
      </c>
      <c r="F49" s="415">
        <v>775191810.00999999</v>
      </c>
      <c r="G49" s="415">
        <v>-21926091.020000003</v>
      </c>
      <c r="H49" s="415">
        <v>0</v>
      </c>
      <c r="I49" s="415">
        <v>-21926091.020000003</v>
      </c>
      <c r="J49" s="415">
        <v>-7622206</v>
      </c>
      <c r="K49" s="415">
        <v>0</v>
      </c>
      <c r="L49" s="415">
        <v>-7622206</v>
      </c>
      <c r="M49" s="415">
        <v>2053733</v>
      </c>
      <c r="N49" s="415">
        <v>0</v>
      </c>
      <c r="O49" s="415">
        <v>2053733</v>
      </c>
      <c r="P49" s="415">
        <v>494973</v>
      </c>
      <c r="Q49" s="415">
        <v>0</v>
      </c>
      <c r="R49" s="415">
        <v>494973</v>
      </c>
      <c r="S49" s="415">
        <v>-154144</v>
      </c>
      <c r="T49" s="415">
        <v>0</v>
      </c>
      <c r="U49" s="415">
        <v>-154144</v>
      </c>
      <c r="V49" s="415">
        <v>-5227644</v>
      </c>
      <c r="W49" s="415">
        <v>0</v>
      </c>
      <c r="X49" s="415">
        <v>-5227644</v>
      </c>
      <c r="Y49" s="415">
        <v>-6174055</v>
      </c>
      <c r="Z49" s="415">
        <v>0</v>
      </c>
      <c r="AA49" s="415">
        <v>-6174055</v>
      </c>
      <c r="AB49" s="415">
        <v>0</v>
      </c>
      <c r="AC49" s="415">
        <v>0</v>
      </c>
      <c r="AD49" s="415">
        <v>0</v>
      </c>
      <c r="AE49" s="415">
        <v>-269615.78000000003</v>
      </c>
      <c r="AF49" s="415">
        <v>0</v>
      </c>
      <c r="AG49" s="415">
        <v>-269615.78000000003</v>
      </c>
      <c r="AH49" s="415">
        <v>-27995</v>
      </c>
      <c r="AI49" s="415">
        <v>0</v>
      </c>
      <c r="AJ49" s="415">
        <v>-27995</v>
      </c>
      <c r="AK49" s="415">
        <v>0</v>
      </c>
      <c r="AL49" s="415">
        <v>0</v>
      </c>
      <c r="AM49" s="415">
        <v>0</v>
      </c>
      <c r="AN49" s="415">
        <v>-235376.47</v>
      </c>
      <c r="AO49" s="415">
        <v>0</v>
      </c>
      <c r="AP49" s="415">
        <v>-235376.47</v>
      </c>
      <c r="AQ49" s="415">
        <v>0</v>
      </c>
      <c r="AR49" s="415">
        <v>0</v>
      </c>
      <c r="AS49" s="415">
        <v>0</v>
      </c>
      <c r="AT49" s="415">
        <v>18213517</v>
      </c>
      <c r="AU49" s="415">
        <v>0</v>
      </c>
      <c r="AV49" s="415">
        <v>18213517</v>
      </c>
      <c r="AW49" s="415">
        <v>-659859</v>
      </c>
      <c r="AX49" s="415">
        <v>0</v>
      </c>
      <c r="AY49" s="415">
        <v>-659859</v>
      </c>
      <c r="AZ49" s="415">
        <v>-88517656</v>
      </c>
      <c r="BA49" s="415">
        <v>0</v>
      </c>
      <c r="BB49" s="415">
        <v>-88517656</v>
      </c>
      <c r="BC49" s="415">
        <v>32703</v>
      </c>
      <c r="BD49" s="415">
        <v>0</v>
      </c>
      <c r="BE49" s="415">
        <v>32703</v>
      </c>
      <c r="BF49" s="415">
        <v>0</v>
      </c>
      <c r="BG49" s="415">
        <v>0</v>
      </c>
      <c r="BH49" s="415">
        <v>0</v>
      </c>
      <c r="BI49" s="415">
        <v>0</v>
      </c>
      <c r="BJ49" s="415">
        <v>0</v>
      </c>
      <c r="BK49" s="415">
        <v>0</v>
      </c>
      <c r="BL49" s="415">
        <v>0</v>
      </c>
      <c r="BM49" s="415">
        <v>0</v>
      </c>
      <c r="BN49" s="415">
        <v>0</v>
      </c>
      <c r="BO49" s="415">
        <v>0</v>
      </c>
      <c r="BP49" s="415">
        <v>0</v>
      </c>
      <c r="BQ49" s="415">
        <v>0</v>
      </c>
      <c r="BR49" s="415">
        <v>0</v>
      </c>
      <c r="BS49" s="415">
        <v>0</v>
      </c>
      <c r="BT49" s="415">
        <v>0</v>
      </c>
      <c r="BU49" s="415">
        <v>0</v>
      </c>
      <c r="BV49" s="415">
        <v>0</v>
      </c>
      <c r="BW49" s="415">
        <v>0</v>
      </c>
      <c r="BX49" s="415">
        <v>-77374966</v>
      </c>
      <c r="BY49" s="415">
        <v>0</v>
      </c>
      <c r="BZ49" s="415">
        <v>-77374966</v>
      </c>
      <c r="CA49" s="415">
        <v>-517888</v>
      </c>
      <c r="CB49" s="415">
        <v>0</v>
      </c>
      <c r="CC49" s="415">
        <v>-517888</v>
      </c>
      <c r="CD49" s="415">
        <v>-510014</v>
      </c>
      <c r="CE49" s="415">
        <v>0</v>
      </c>
      <c r="CF49" s="415">
        <v>-510014</v>
      </c>
      <c r="CG49" s="415">
        <v>-25473186</v>
      </c>
      <c r="CH49" s="415">
        <v>0</v>
      </c>
      <c r="CI49" s="415">
        <v>-25473186</v>
      </c>
      <c r="CJ49" s="415">
        <v>11071317</v>
      </c>
      <c r="CK49" s="415">
        <v>0</v>
      </c>
      <c r="CL49" s="415">
        <v>11071317</v>
      </c>
      <c r="CM49" s="415">
        <v>-15429771</v>
      </c>
      <c r="CN49" s="415">
        <v>0</v>
      </c>
      <c r="CO49" s="415">
        <v>-15429771</v>
      </c>
      <c r="CP49" s="415">
        <v>-402438</v>
      </c>
      <c r="CQ49" s="415">
        <v>0</v>
      </c>
      <c r="CR49" s="415">
        <v>-402438</v>
      </c>
      <c r="CS49" s="415">
        <v>-43503</v>
      </c>
      <c r="CT49" s="415">
        <v>0</v>
      </c>
      <c r="CU49" s="415">
        <v>-43503</v>
      </c>
      <c r="CV49" s="415">
        <v>-2000</v>
      </c>
      <c r="CW49" s="415">
        <v>0</v>
      </c>
      <c r="CX49" s="415">
        <v>-2000</v>
      </c>
      <c r="CY49" s="415">
        <v>0</v>
      </c>
      <c r="CZ49" s="415">
        <v>0</v>
      </c>
      <c r="DA49" s="415">
        <v>0</v>
      </c>
      <c r="DB49" s="415">
        <v>0</v>
      </c>
      <c r="DC49" s="415">
        <v>0</v>
      </c>
      <c r="DD49" s="415">
        <v>0</v>
      </c>
      <c r="DE49" s="415">
        <v>0</v>
      </c>
      <c r="DF49" s="415">
        <v>0</v>
      </c>
      <c r="DG49" s="415">
        <v>0</v>
      </c>
      <c r="DH49" s="415">
        <v>0</v>
      </c>
      <c r="DI49" s="415">
        <v>0</v>
      </c>
      <c r="DJ49" s="415">
        <v>0</v>
      </c>
      <c r="DK49" s="415">
        <v>0</v>
      </c>
      <c r="DL49" s="415">
        <v>0</v>
      </c>
      <c r="DM49" s="415">
        <v>0</v>
      </c>
      <c r="DN49" s="415">
        <v>0</v>
      </c>
      <c r="DO49" s="415">
        <v>0</v>
      </c>
      <c r="DP49" s="415">
        <v>0</v>
      </c>
      <c r="DQ49" s="415">
        <v>0</v>
      </c>
      <c r="DR49" s="415">
        <v>0</v>
      </c>
      <c r="DS49" s="415">
        <v>0</v>
      </c>
      <c r="DT49" s="415">
        <v>0</v>
      </c>
      <c r="DU49" s="415">
        <v>0</v>
      </c>
      <c r="DV49" s="415">
        <v>0</v>
      </c>
      <c r="DW49" s="415">
        <v>0</v>
      </c>
      <c r="DX49" s="415">
        <v>0</v>
      </c>
      <c r="DY49" s="415">
        <v>0</v>
      </c>
      <c r="DZ49" s="415">
        <v>0</v>
      </c>
      <c r="EA49" s="415">
        <v>0</v>
      </c>
      <c r="EB49" s="415">
        <v>-447941</v>
      </c>
      <c r="EC49" s="415">
        <v>0</v>
      </c>
      <c r="ED49" s="415">
        <v>-447941</v>
      </c>
      <c r="EE49" s="415">
        <v>0</v>
      </c>
      <c r="EF49" s="415">
        <v>0</v>
      </c>
      <c r="EG49" s="415">
        <v>0</v>
      </c>
      <c r="EH49" s="415">
        <v>0</v>
      </c>
      <c r="EI49" s="415">
        <v>0</v>
      </c>
      <c r="EJ49" s="415">
        <v>0</v>
      </c>
      <c r="EK49" s="415">
        <v>0</v>
      </c>
      <c r="EL49" s="415">
        <v>0</v>
      </c>
      <c r="EM49" s="415">
        <v>0</v>
      </c>
      <c r="EN49" s="415">
        <v>0</v>
      </c>
      <c r="EO49" s="415">
        <v>0</v>
      </c>
      <c r="EP49" s="415">
        <v>0</v>
      </c>
      <c r="EQ49" s="415">
        <v>0</v>
      </c>
      <c r="ER49" s="415">
        <v>0</v>
      </c>
      <c r="ES49" s="415">
        <v>0</v>
      </c>
      <c r="ET49" s="415">
        <v>926</v>
      </c>
      <c r="EU49" s="415">
        <v>0</v>
      </c>
      <c r="EV49" s="415">
        <v>926</v>
      </c>
      <c r="EW49" s="415">
        <v>0</v>
      </c>
      <c r="EX49" s="415">
        <v>0</v>
      </c>
      <c r="EY49" s="415">
        <v>0</v>
      </c>
      <c r="EZ49" s="415">
        <v>0</v>
      </c>
      <c r="FA49" s="415">
        <v>0</v>
      </c>
      <c r="FB49" s="415">
        <v>0</v>
      </c>
      <c r="FC49" s="415">
        <v>-1500</v>
      </c>
      <c r="FD49" s="415">
        <v>0</v>
      </c>
      <c r="FE49" s="415">
        <v>-1500</v>
      </c>
      <c r="FF49" s="415">
        <v>0</v>
      </c>
      <c r="FG49" s="415">
        <v>0</v>
      </c>
      <c r="FH49" s="415">
        <v>0</v>
      </c>
      <c r="FI49" s="415">
        <v>-148037</v>
      </c>
      <c r="FJ49" s="415">
        <v>0</v>
      </c>
      <c r="FK49" s="415">
        <v>-148037</v>
      </c>
      <c r="FL49" s="415">
        <v>828.12</v>
      </c>
      <c r="FM49" s="415">
        <v>0</v>
      </c>
      <c r="FN49" s="415">
        <v>828.12</v>
      </c>
      <c r="FO49" s="415">
        <v>-1259319</v>
      </c>
      <c r="FP49" s="415">
        <v>0</v>
      </c>
      <c r="FQ49" s="415">
        <v>-1259319</v>
      </c>
      <c r="FR49" s="415">
        <v>81254</v>
      </c>
      <c r="FS49" s="415">
        <v>0</v>
      </c>
      <c r="FT49" s="415">
        <v>81254</v>
      </c>
      <c r="FU49" s="415">
        <v>-614</v>
      </c>
      <c r="FV49" s="415">
        <v>0</v>
      </c>
      <c r="FW49" s="415">
        <v>-614</v>
      </c>
      <c r="FX49" s="415">
        <v>-8582204.2599999998</v>
      </c>
      <c r="FY49" s="415">
        <v>0</v>
      </c>
      <c r="FZ49" s="415">
        <v>-8582204.2599999998</v>
      </c>
      <c r="GA49" s="415">
        <v>-9908666</v>
      </c>
      <c r="GB49" s="415">
        <v>0</v>
      </c>
      <c r="GC49" s="415">
        <v>-9908666</v>
      </c>
      <c r="GD49" s="415">
        <v>0</v>
      </c>
      <c r="GE49" s="415">
        <v>0</v>
      </c>
      <c r="GF49" s="415">
        <v>0</v>
      </c>
      <c r="GG49" s="415">
        <v>0</v>
      </c>
      <c r="GH49" s="415">
        <v>0</v>
      </c>
      <c r="GI49" s="415">
        <v>0</v>
      </c>
      <c r="GJ49" s="415">
        <v>0</v>
      </c>
      <c r="GK49" s="415">
        <v>0</v>
      </c>
      <c r="GL49" s="415">
        <v>0</v>
      </c>
      <c r="GM49" s="415">
        <v>753265718.99000001</v>
      </c>
      <c r="GN49" s="415">
        <v>0</v>
      </c>
      <c r="GO49" s="415">
        <v>753265718.99000001</v>
      </c>
      <c r="GP49" s="415">
        <v>-5227644</v>
      </c>
      <c r="GQ49" s="415">
        <v>0</v>
      </c>
      <c r="GR49" s="415">
        <v>-5227644</v>
      </c>
      <c r="GS49" s="415">
        <v>-77374966</v>
      </c>
      <c r="GT49" s="415">
        <v>0</v>
      </c>
      <c r="GU49" s="415">
        <v>-77374966</v>
      </c>
      <c r="GV49" s="415">
        <v>-15429771</v>
      </c>
      <c r="GW49" s="415">
        <v>0</v>
      </c>
      <c r="GX49" s="415">
        <v>-15429771</v>
      </c>
      <c r="GY49" s="415">
        <v>-447941</v>
      </c>
      <c r="GZ49" s="415">
        <v>0</v>
      </c>
      <c r="HA49" s="415">
        <v>-447941</v>
      </c>
      <c r="HB49" s="415">
        <v>-9908666</v>
      </c>
      <c r="HC49" s="415">
        <v>0</v>
      </c>
      <c r="HD49" s="415">
        <v>-9908666</v>
      </c>
      <c r="HE49" s="415">
        <v>0</v>
      </c>
      <c r="HF49" s="415">
        <v>0</v>
      </c>
      <c r="HG49" s="415">
        <v>0</v>
      </c>
      <c r="HH49" s="415">
        <v>-108388988</v>
      </c>
      <c r="HI49" s="415">
        <v>0</v>
      </c>
      <c r="HJ49" s="415">
        <v>-108388988</v>
      </c>
      <c r="HK49" s="415">
        <v>644876730.99000001</v>
      </c>
      <c r="HL49" s="415">
        <v>0</v>
      </c>
      <c r="HM49" s="415">
        <v>644876730.99000001</v>
      </c>
      <c r="HN49" s="84" t="s">
        <v>1073</v>
      </c>
    </row>
    <row r="50" spans="1:222" x14ac:dyDescent="0.25">
      <c r="A50" t="s">
        <v>1026</v>
      </c>
      <c r="B50" s="82" t="s">
        <v>459</v>
      </c>
      <c r="C50" s="85" t="s">
        <v>458</v>
      </c>
      <c r="D50" s="415">
        <v>41498995</v>
      </c>
      <c r="E50" s="415">
        <v>0</v>
      </c>
      <c r="F50" s="415">
        <v>41498995</v>
      </c>
      <c r="G50" s="415">
        <v>-3036560</v>
      </c>
      <c r="H50" s="415">
        <v>0</v>
      </c>
      <c r="I50" s="415">
        <v>-3036560</v>
      </c>
      <c r="J50" s="415">
        <v>-421439</v>
      </c>
      <c r="K50" s="415">
        <v>0</v>
      </c>
      <c r="L50" s="415">
        <v>-421439</v>
      </c>
      <c r="M50" s="415">
        <v>-317044</v>
      </c>
      <c r="N50" s="415">
        <v>0</v>
      </c>
      <c r="O50" s="415">
        <v>-317044</v>
      </c>
      <c r="P50" s="415">
        <v>391929</v>
      </c>
      <c r="Q50" s="415">
        <v>0</v>
      </c>
      <c r="R50" s="415">
        <v>391929</v>
      </c>
      <c r="S50" s="415">
        <v>145246</v>
      </c>
      <c r="T50" s="415">
        <v>0</v>
      </c>
      <c r="U50" s="415">
        <v>145246</v>
      </c>
      <c r="V50" s="415">
        <v>-201308</v>
      </c>
      <c r="W50" s="415">
        <v>0</v>
      </c>
      <c r="X50" s="415">
        <v>-201308</v>
      </c>
      <c r="Y50" s="415">
        <v>-4558953</v>
      </c>
      <c r="Z50" s="415">
        <v>0</v>
      </c>
      <c r="AA50" s="415">
        <v>-4558953</v>
      </c>
      <c r="AB50" s="415">
        <v>0</v>
      </c>
      <c r="AC50" s="415">
        <v>0</v>
      </c>
      <c r="AD50" s="415">
        <v>0</v>
      </c>
      <c r="AE50" s="415">
        <v>-129167</v>
      </c>
      <c r="AF50" s="415">
        <v>0</v>
      </c>
      <c r="AG50" s="415">
        <v>-129167</v>
      </c>
      <c r="AH50" s="415">
        <v>-56277</v>
      </c>
      <c r="AI50" s="415">
        <v>0</v>
      </c>
      <c r="AJ50" s="415">
        <v>-56277</v>
      </c>
      <c r="AK50" s="415">
        <v>0</v>
      </c>
      <c r="AL50" s="415">
        <v>0</v>
      </c>
      <c r="AM50" s="415">
        <v>0</v>
      </c>
      <c r="AN50" s="415">
        <v>-72890</v>
      </c>
      <c r="AO50" s="415">
        <v>0</v>
      </c>
      <c r="AP50" s="415">
        <v>-72890</v>
      </c>
      <c r="AQ50" s="415">
        <v>0</v>
      </c>
      <c r="AR50" s="415">
        <v>0</v>
      </c>
      <c r="AS50" s="415">
        <v>0</v>
      </c>
      <c r="AT50" s="415">
        <v>727346</v>
      </c>
      <c r="AU50" s="415">
        <v>0</v>
      </c>
      <c r="AV50" s="415">
        <v>727346</v>
      </c>
      <c r="AW50" s="415">
        <v>-75769</v>
      </c>
      <c r="AX50" s="415">
        <v>0</v>
      </c>
      <c r="AY50" s="415">
        <v>-75769</v>
      </c>
      <c r="AZ50" s="415">
        <v>-1838956</v>
      </c>
      <c r="BA50" s="415">
        <v>0</v>
      </c>
      <c r="BB50" s="415">
        <v>-1838956</v>
      </c>
      <c r="BC50" s="415">
        <v>-6670</v>
      </c>
      <c r="BD50" s="415">
        <v>0</v>
      </c>
      <c r="BE50" s="415">
        <v>-6670</v>
      </c>
      <c r="BF50" s="415">
        <v>-584</v>
      </c>
      <c r="BG50" s="415">
        <v>0</v>
      </c>
      <c r="BH50" s="415">
        <v>-584</v>
      </c>
      <c r="BI50" s="415">
        <v>0</v>
      </c>
      <c r="BJ50" s="415">
        <v>0</v>
      </c>
      <c r="BK50" s="415">
        <v>0</v>
      </c>
      <c r="BL50" s="415">
        <v>0</v>
      </c>
      <c r="BM50" s="415">
        <v>0</v>
      </c>
      <c r="BN50" s="415">
        <v>0</v>
      </c>
      <c r="BO50" s="415">
        <v>0</v>
      </c>
      <c r="BP50" s="415">
        <v>0</v>
      </c>
      <c r="BQ50" s="415">
        <v>0</v>
      </c>
      <c r="BR50" s="415">
        <v>0</v>
      </c>
      <c r="BS50" s="415">
        <v>0</v>
      </c>
      <c r="BT50" s="415">
        <v>0</v>
      </c>
      <c r="BU50" s="415">
        <v>0</v>
      </c>
      <c r="BV50" s="415">
        <v>0</v>
      </c>
      <c r="BW50" s="415">
        <v>0</v>
      </c>
      <c r="BX50" s="415">
        <v>-5882753</v>
      </c>
      <c r="BY50" s="415">
        <v>0</v>
      </c>
      <c r="BZ50" s="415">
        <v>-5882753</v>
      </c>
      <c r="CA50" s="415">
        <v>0</v>
      </c>
      <c r="CB50" s="415">
        <v>0</v>
      </c>
      <c r="CC50" s="415">
        <v>0</v>
      </c>
      <c r="CD50" s="415">
        <v>0</v>
      </c>
      <c r="CE50" s="415">
        <v>0</v>
      </c>
      <c r="CF50" s="415">
        <v>0</v>
      </c>
      <c r="CG50" s="415">
        <v>-1633977</v>
      </c>
      <c r="CH50" s="415">
        <v>0</v>
      </c>
      <c r="CI50" s="415">
        <v>-1633977</v>
      </c>
      <c r="CJ50" s="415">
        <v>-45923</v>
      </c>
      <c r="CK50" s="415">
        <v>0</v>
      </c>
      <c r="CL50" s="415">
        <v>-45923</v>
      </c>
      <c r="CM50" s="415">
        <v>-1679900</v>
      </c>
      <c r="CN50" s="415">
        <v>0</v>
      </c>
      <c r="CO50" s="415">
        <v>-1679900</v>
      </c>
      <c r="CP50" s="415">
        <v>-94178</v>
      </c>
      <c r="CQ50" s="415">
        <v>0</v>
      </c>
      <c r="CR50" s="415">
        <v>-94178</v>
      </c>
      <c r="CS50" s="415">
        <v>-5</v>
      </c>
      <c r="CT50" s="415">
        <v>0</v>
      </c>
      <c r="CU50" s="415">
        <v>-5</v>
      </c>
      <c r="CV50" s="415">
        <v>-16470</v>
      </c>
      <c r="CW50" s="415">
        <v>0</v>
      </c>
      <c r="CX50" s="415">
        <v>-16470</v>
      </c>
      <c r="CY50" s="415">
        <v>0</v>
      </c>
      <c r="CZ50" s="415">
        <v>0</v>
      </c>
      <c r="DA50" s="415">
        <v>0</v>
      </c>
      <c r="DB50" s="415">
        <v>-37</v>
      </c>
      <c r="DC50" s="415">
        <v>0</v>
      </c>
      <c r="DD50" s="415">
        <v>-37</v>
      </c>
      <c r="DE50" s="415">
        <v>0</v>
      </c>
      <c r="DF50" s="415">
        <v>0</v>
      </c>
      <c r="DG50" s="415">
        <v>0</v>
      </c>
      <c r="DH50" s="415">
        <v>0</v>
      </c>
      <c r="DI50" s="415">
        <v>0</v>
      </c>
      <c r="DJ50" s="415">
        <v>0</v>
      </c>
      <c r="DK50" s="415">
        <v>0</v>
      </c>
      <c r="DL50" s="415">
        <v>0</v>
      </c>
      <c r="DM50" s="415">
        <v>0</v>
      </c>
      <c r="DN50" s="415">
        <v>0</v>
      </c>
      <c r="DO50" s="415">
        <v>0</v>
      </c>
      <c r="DP50" s="415">
        <v>0</v>
      </c>
      <c r="DQ50" s="415">
        <v>0</v>
      </c>
      <c r="DR50" s="415">
        <v>0</v>
      </c>
      <c r="DS50" s="415">
        <v>0</v>
      </c>
      <c r="DT50" s="415">
        <v>-5033</v>
      </c>
      <c r="DU50" s="415">
        <v>0</v>
      </c>
      <c r="DV50" s="415">
        <v>-5033</v>
      </c>
      <c r="DW50" s="415">
        <v>7647</v>
      </c>
      <c r="DX50" s="415">
        <v>0</v>
      </c>
      <c r="DY50" s="415">
        <v>7647</v>
      </c>
      <c r="DZ50" s="415">
        <v>0</v>
      </c>
      <c r="EA50" s="415">
        <v>0</v>
      </c>
      <c r="EB50" s="415">
        <v>-108076</v>
      </c>
      <c r="EC50" s="415">
        <v>0</v>
      </c>
      <c r="ED50" s="415">
        <v>-108076</v>
      </c>
      <c r="EE50" s="415">
        <v>0</v>
      </c>
      <c r="EF50" s="415">
        <v>0</v>
      </c>
      <c r="EG50" s="415">
        <v>0</v>
      </c>
      <c r="EH50" s="415">
        <v>0</v>
      </c>
      <c r="EI50" s="415">
        <v>0</v>
      </c>
      <c r="EJ50" s="415">
        <v>0</v>
      </c>
      <c r="EK50" s="415">
        <v>2500</v>
      </c>
      <c r="EL50" s="415">
        <v>0</v>
      </c>
      <c r="EM50" s="415">
        <v>2500</v>
      </c>
      <c r="EN50" s="415">
        <v>0</v>
      </c>
      <c r="EO50" s="415">
        <v>0</v>
      </c>
      <c r="EP50" s="415">
        <v>0</v>
      </c>
      <c r="EQ50" s="415">
        <v>0</v>
      </c>
      <c r="ER50" s="415">
        <v>0</v>
      </c>
      <c r="ES50" s="415">
        <v>0</v>
      </c>
      <c r="ET50" s="415">
        <v>0</v>
      </c>
      <c r="EU50" s="415">
        <v>0</v>
      </c>
      <c r="EV50" s="415">
        <v>0</v>
      </c>
      <c r="EW50" s="415">
        <v>0</v>
      </c>
      <c r="EX50" s="415">
        <v>0</v>
      </c>
      <c r="EY50" s="415">
        <v>0</v>
      </c>
      <c r="EZ50" s="415">
        <v>0</v>
      </c>
      <c r="FA50" s="415">
        <v>0</v>
      </c>
      <c r="FB50" s="415">
        <v>0</v>
      </c>
      <c r="FC50" s="415">
        <v>-1500</v>
      </c>
      <c r="FD50" s="415">
        <v>0</v>
      </c>
      <c r="FE50" s="415">
        <v>-1500</v>
      </c>
      <c r="FF50" s="415">
        <v>0</v>
      </c>
      <c r="FG50" s="415">
        <v>0</v>
      </c>
      <c r="FH50" s="415">
        <v>0</v>
      </c>
      <c r="FI50" s="415">
        <v>-5585</v>
      </c>
      <c r="FJ50" s="415">
        <v>0</v>
      </c>
      <c r="FK50" s="415">
        <v>-5585</v>
      </c>
      <c r="FL50" s="415">
        <v>0</v>
      </c>
      <c r="FM50" s="415">
        <v>0</v>
      </c>
      <c r="FN50" s="415">
        <v>0</v>
      </c>
      <c r="FO50" s="415">
        <v>-24374</v>
      </c>
      <c r="FP50" s="415">
        <v>0</v>
      </c>
      <c r="FQ50" s="415">
        <v>-24374</v>
      </c>
      <c r="FR50" s="415">
        <v>0</v>
      </c>
      <c r="FS50" s="415">
        <v>0</v>
      </c>
      <c r="FT50" s="415">
        <v>0</v>
      </c>
      <c r="FU50" s="415">
        <v>0</v>
      </c>
      <c r="FV50" s="415">
        <v>0</v>
      </c>
      <c r="FW50" s="415">
        <v>0</v>
      </c>
      <c r="FX50" s="415">
        <v>-626089</v>
      </c>
      <c r="FY50" s="415">
        <v>0</v>
      </c>
      <c r="FZ50" s="415">
        <v>-626089</v>
      </c>
      <c r="GA50" s="415">
        <v>-655048</v>
      </c>
      <c r="GB50" s="415">
        <v>0</v>
      </c>
      <c r="GC50" s="415">
        <v>-655048</v>
      </c>
      <c r="GD50" s="415">
        <v>0</v>
      </c>
      <c r="GE50" s="415">
        <v>0</v>
      </c>
      <c r="GF50" s="415">
        <v>0</v>
      </c>
      <c r="GG50" s="415">
        <v>0</v>
      </c>
      <c r="GH50" s="415">
        <v>0</v>
      </c>
      <c r="GI50" s="415">
        <v>0</v>
      </c>
      <c r="GJ50" s="415">
        <v>0</v>
      </c>
      <c r="GK50" s="415">
        <v>0</v>
      </c>
      <c r="GL50" s="415">
        <v>0</v>
      </c>
      <c r="GM50" s="415">
        <v>38462435</v>
      </c>
      <c r="GN50" s="415">
        <v>0</v>
      </c>
      <c r="GO50" s="415">
        <v>38462435</v>
      </c>
      <c r="GP50" s="415">
        <v>-201308</v>
      </c>
      <c r="GQ50" s="415">
        <v>0</v>
      </c>
      <c r="GR50" s="415">
        <v>-201308</v>
      </c>
      <c r="GS50" s="415">
        <v>-5882753</v>
      </c>
      <c r="GT50" s="415">
        <v>0</v>
      </c>
      <c r="GU50" s="415">
        <v>-5882753</v>
      </c>
      <c r="GV50" s="415">
        <v>-1679900</v>
      </c>
      <c r="GW50" s="415">
        <v>0</v>
      </c>
      <c r="GX50" s="415">
        <v>-1679900</v>
      </c>
      <c r="GY50" s="415">
        <v>-108076</v>
      </c>
      <c r="GZ50" s="415">
        <v>0</v>
      </c>
      <c r="HA50" s="415">
        <v>-108076</v>
      </c>
      <c r="HB50" s="415">
        <v>-655048</v>
      </c>
      <c r="HC50" s="415">
        <v>0</v>
      </c>
      <c r="HD50" s="415">
        <v>-655048</v>
      </c>
      <c r="HE50" s="415">
        <v>0</v>
      </c>
      <c r="HF50" s="415">
        <v>0</v>
      </c>
      <c r="HG50" s="415">
        <v>0</v>
      </c>
      <c r="HH50" s="415">
        <v>-8527085</v>
      </c>
      <c r="HI50" s="415">
        <v>0</v>
      </c>
      <c r="HJ50" s="415">
        <v>-8527085</v>
      </c>
      <c r="HK50" s="415">
        <v>29935350</v>
      </c>
      <c r="HL50" s="415">
        <v>0</v>
      </c>
      <c r="HM50" s="415">
        <v>29935350</v>
      </c>
      <c r="HN50" s="84" t="s">
        <v>1029</v>
      </c>
    </row>
    <row r="51" spans="1:222" x14ac:dyDescent="0.25">
      <c r="A51" t="s">
        <v>1026</v>
      </c>
      <c r="B51" s="82" t="s">
        <v>461</v>
      </c>
      <c r="C51" s="85" t="s">
        <v>460</v>
      </c>
      <c r="D51" s="415">
        <v>71560793.159999996</v>
      </c>
      <c r="E51" s="415">
        <v>0</v>
      </c>
      <c r="F51" s="415">
        <v>71560793.159999996</v>
      </c>
      <c r="G51" s="415">
        <v>-519832.38</v>
      </c>
      <c r="H51" s="415">
        <v>0</v>
      </c>
      <c r="I51" s="415">
        <v>-519832.38</v>
      </c>
      <c r="J51" s="415">
        <v>-792950.46</v>
      </c>
      <c r="K51" s="415">
        <v>0</v>
      </c>
      <c r="L51" s="415">
        <v>-792950.46</v>
      </c>
      <c r="M51" s="415">
        <v>116284.61</v>
      </c>
      <c r="N51" s="415">
        <v>0</v>
      </c>
      <c r="O51" s="415">
        <v>116284.61</v>
      </c>
      <c r="P51" s="415">
        <v>2140532.77</v>
      </c>
      <c r="Q51" s="415">
        <v>0</v>
      </c>
      <c r="R51" s="415">
        <v>2140532.77</v>
      </c>
      <c r="S51" s="415">
        <v>545.73</v>
      </c>
      <c r="T51" s="415">
        <v>0</v>
      </c>
      <c r="U51" s="415">
        <v>545.73</v>
      </c>
      <c r="V51" s="415">
        <v>1464413</v>
      </c>
      <c r="W51" s="415">
        <v>0</v>
      </c>
      <c r="X51" s="415">
        <v>1464413</v>
      </c>
      <c r="Y51" s="415">
        <v>-5995915.8300000001</v>
      </c>
      <c r="Z51" s="415">
        <v>0</v>
      </c>
      <c r="AA51" s="415">
        <v>-5995915.8300000001</v>
      </c>
      <c r="AB51" s="415">
        <v>-6566</v>
      </c>
      <c r="AC51" s="415">
        <v>0</v>
      </c>
      <c r="AD51" s="415">
        <v>-6566</v>
      </c>
      <c r="AE51" s="415">
        <v>-147438.26999999999</v>
      </c>
      <c r="AF51" s="415">
        <v>0</v>
      </c>
      <c r="AG51" s="415">
        <v>-147438.26999999999</v>
      </c>
      <c r="AH51" s="415">
        <v>-3707.35</v>
      </c>
      <c r="AI51" s="415">
        <v>0</v>
      </c>
      <c r="AJ51" s="415">
        <v>-3707.35</v>
      </c>
      <c r="AK51" s="415">
        <v>0</v>
      </c>
      <c r="AL51" s="415">
        <v>0</v>
      </c>
      <c r="AM51" s="415">
        <v>0</v>
      </c>
      <c r="AN51" s="415">
        <v>-143730.92000000001</v>
      </c>
      <c r="AO51" s="415">
        <v>0</v>
      </c>
      <c r="AP51" s="415">
        <v>-143730.92000000001</v>
      </c>
      <c r="AQ51" s="415">
        <v>0</v>
      </c>
      <c r="AR51" s="415">
        <v>0</v>
      </c>
      <c r="AS51" s="415">
        <v>0</v>
      </c>
      <c r="AT51" s="415">
        <v>1351092.37</v>
      </c>
      <c r="AU51" s="415">
        <v>0</v>
      </c>
      <c r="AV51" s="415">
        <v>1351092.37</v>
      </c>
      <c r="AW51" s="415">
        <v>-15540.16</v>
      </c>
      <c r="AX51" s="415">
        <v>0</v>
      </c>
      <c r="AY51" s="415">
        <v>-15540.16</v>
      </c>
      <c r="AZ51" s="415">
        <v>-9576433.8699999992</v>
      </c>
      <c r="BA51" s="415">
        <v>0</v>
      </c>
      <c r="BB51" s="415">
        <v>-9576433.8699999992</v>
      </c>
      <c r="BC51" s="415">
        <v>100028.92</v>
      </c>
      <c r="BD51" s="415">
        <v>0</v>
      </c>
      <c r="BE51" s="415">
        <v>100028.92</v>
      </c>
      <c r="BF51" s="415">
        <v>-61476.62</v>
      </c>
      <c r="BG51" s="415">
        <v>0</v>
      </c>
      <c r="BH51" s="415">
        <v>-61476.62</v>
      </c>
      <c r="BI51" s="415">
        <v>0</v>
      </c>
      <c r="BJ51" s="415">
        <v>0</v>
      </c>
      <c r="BK51" s="415">
        <v>0</v>
      </c>
      <c r="BL51" s="415">
        <v>-14155.84</v>
      </c>
      <c r="BM51" s="415">
        <v>0</v>
      </c>
      <c r="BN51" s="415">
        <v>-14155.84</v>
      </c>
      <c r="BO51" s="415">
        <v>0</v>
      </c>
      <c r="BP51" s="415">
        <v>0</v>
      </c>
      <c r="BQ51" s="415">
        <v>0</v>
      </c>
      <c r="BR51" s="415">
        <v>0</v>
      </c>
      <c r="BS51" s="415">
        <v>0</v>
      </c>
      <c r="BT51" s="415">
        <v>0</v>
      </c>
      <c r="BU51" s="415">
        <v>0</v>
      </c>
      <c r="BV51" s="415">
        <v>0</v>
      </c>
      <c r="BW51" s="415">
        <v>0</v>
      </c>
      <c r="BX51" s="415">
        <v>-14359839</v>
      </c>
      <c r="BY51" s="415">
        <v>0</v>
      </c>
      <c r="BZ51" s="415">
        <v>-14359839</v>
      </c>
      <c r="CA51" s="415">
        <v>0</v>
      </c>
      <c r="CB51" s="415">
        <v>0</v>
      </c>
      <c r="CC51" s="415">
        <v>0</v>
      </c>
      <c r="CD51" s="415">
        <v>0</v>
      </c>
      <c r="CE51" s="415">
        <v>0</v>
      </c>
      <c r="CF51" s="415">
        <v>0</v>
      </c>
      <c r="CG51" s="415">
        <v>-1631837.27</v>
      </c>
      <c r="CH51" s="415">
        <v>0</v>
      </c>
      <c r="CI51" s="415">
        <v>-1631837.27</v>
      </c>
      <c r="CJ51" s="415">
        <v>38024.230000000003</v>
      </c>
      <c r="CK51" s="415">
        <v>0</v>
      </c>
      <c r="CL51" s="415">
        <v>38024.230000000003</v>
      </c>
      <c r="CM51" s="415">
        <v>-1593813</v>
      </c>
      <c r="CN51" s="415">
        <v>0</v>
      </c>
      <c r="CO51" s="415">
        <v>-1593813</v>
      </c>
      <c r="CP51" s="415">
        <v>-280484</v>
      </c>
      <c r="CQ51" s="415">
        <v>0</v>
      </c>
      <c r="CR51" s="415">
        <v>-280484</v>
      </c>
      <c r="CS51" s="415">
        <v>-440</v>
      </c>
      <c r="CT51" s="415">
        <v>0</v>
      </c>
      <c r="CU51" s="415">
        <v>-440</v>
      </c>
      <c r="CV51" s="415">
        <v>-91704</v>
      </c>
      <c r="CW51" s="415">
        <v>0</v>
      </c>
      <c r="CX51" s="415">
        <v>-91704</v>
      </c>
      <c r="CY51" s="415">
        <v>99353</v>
      </c>
      <c r="CZ51" s="415">
        <v>0</v>
      </c>
      <c r="DA51" s="415">
        <v>99353</v>
      </c>
      <c r="DB51" s="415">
        <v>-4924.08</v>
      </c>
      <c r="DC51" s="415">
        <v>0</v>
      </c>
      <c r="DD51" s="415">
        <v>-4924.08</v>
      </c>
      <c r="DE51" s="415">
        <v>0</v>
      </c>
      <c r="DF51" s="415">
        <v>0</v>
      </c>
      <c r="DG51" s="415">
        <v>0</v>
      </c>
      <c r="DH51" s="415">
        <v>0</v>
      </c>
      <c r="DI51" s="415">
        <v>0</v>
      </c>
      <c r="DJ51" s="415">
        <v>0</v>
      </c>
      <c r="DK51" s="415">
        <v>0</v>
      </c>
      <c r="DL51" s="415">
        <v>0</v>
      </c>
      <c r="DM51" s="415">
        <v>0</v>
      </c>
      <c r="DN51" s="415">
        <v>0</v>
      </c>
      <c r="DO51" s="415">
        <v>0</v>
      </c>
      <c r="DP51" s="415">
        <v>0</v>
      </c>
      <c r="DQ51" s="415">
        <v>0</v>
      </c>
      <c r="DR51" s="415">
        <v>0</v>
      </c>
      <c r="DS51" s="415">
        <v>0</v>
      </c>
      <c r="DT51" s="415">
        <v>0</v>
      </c>
      <c r="DU51" s="415">
        <v>0</v>
      </c>
      <c r="DV51" s="415">
        <v>0</v>
      </c>
      <c r="DW51" s="415">
        <v>0</v>
      </c>
      <c r="DX51" s="415">
        <v>0</v>
      </c>
      <c r="DY51" s="415">
        <v>0</v>
      </c>
      <c r="DZ51" s="415">
        <v>0</v>
      </c>
      <c r="EA51" s="415">
        <v>0</v>
      </c>
      <c r="EB51" s="415">
        <v>-278199</v>
      </c>
      <c r="EC51" s="415">
        <v>0</v>
      </c>
      <c r="ED51" s="415">
        <v>-278199</v>
      </c>
      <c r="EE51" s="415">
        <v>0</v>
      </c>
      <c r="EF51" s="415">
        <v>0</v>
      </c>
      <c r="EG51" s="415">
        <v>0</v>
      </c>
      <c r="EH51" s="415">
        <v>0</v>
      </c>
      <c r="EI51" s="415">
        <v>0</v>
      </c>
      <c r="EJ51" s="415">
        <v>0</v>
      </c>
      <c r="EK51" s="415">
        <v>-7500</v>
      </c>
      <c r="EL51" s="415">
        <v>0</v>
      </c>
      <c r="EM51" s="415">
        <v>-7500</v>
      </c>
      <c r="EN51" s="415">
        <v>0</v>
      </c>
      <c r="EO51" s="415">
        <v>0</v>
      </c>
      <c r="EP51" s="415">
        <v>0</v>
      </c>
      <c r="EQ51" s="415">
        <v>0</v>
      </c>
      <c r="ER51" s="415">
        <v>0</v>
      </c>
      <c r="ES51" s="415">
        <v>0</v>
      </c>
      <c r="ET51" s="415">
        <v>0</v>
      </c>
      <c r="EU51" s="415">
        <v>0</v>
      </c>
      <c r="EV51" s="415">
        <v>0</v>
      </c>
      <c r="EW51" s="415">
        <v>-14667</v>
      </c>
      <c r="EX51" s="415">
        <v>0</v>
      </c>
      <c r="EY51" s="415">
        <v>-14667</v>
      </c>
      <c r="EZ51" s="415">
        <v>-1267</v>
      </c>
      <c r="FA51" s="415">
        <v>0</v>
      </c>
      <c r="FB51" s="415">
        <v>-1267</v>
      </c>
      <c r="FC51" s="415">
        <v>0</v>
      </c>
      <c r="FD51" s="415">
        <v>0</v>
      </c>
      <c r="FE51" s="415">
        <v>0</v>
      </c>
      <c r="FF51" s="415">
        <v>0</v>
      </c>
      <c r="FG51" s="415">
        <v>0</v>
      </c>
      <c r="FH51" s="415">
        <v>0</v>
      </c>
      <c r="FI51" s="415">
        <v>-73412.149999999994</v>
      </c>
      <c r="FJ51" s="415">
        <v>0</v>
      </c>
      <c r="FK51" s="415">
        <v>-73412.149999999994</v>
      </c>
      <c r="FL51" s="415">
        <v>1439.38</v>
      </c>
      <c r="FM51" s="415">
        <v>0</v>
      </c>
      <c r="FN51" s="415">
        <v>1439.38</v>
      </c>
      <c r="FO51" s="415">
        <v>-78698.94</v>
      </c>
      <c r="FP51" s="415">
        <v>0</v>
      </c>
      <c r="FQ51" s="415">
        <v>-78698.94</v>
      </c>
      <c r="FR51" s="415">
        <v>3161.02</v>
      </c>
      <c r="FS51" s="415">
        <v>0</v>
      </c>
      <c r="FT51" s="415">
        <v>3161.02</v>
      </c>
      <c r="FU51" s="415">
        <v>2613.6999999999998</v>
      </c>
      <c r="FV51" s="415">
        <v>0</v>
      </c>
      <c r="FW51" s="415">
        <v>2613.6999999999998</v>
      </c>
      <c r="FX51" s="415">
        <v>-1719163.36</v>
      </c>
      <c r="FY51" s="415">
        <v>0</v>
      </c>
      <c r="FZ51" s="415">
        <v>-1719163.36</v>
      </c>
      <c r="GA51" s="415">
        <v>-1887494</v>
      </c>
      <c r="GB51" s="415">
        <v>0</v>
      </c>
      <c r="GC51" s="415">
        <v>-1887494</v>
      </c>
      <c r="GD51" s="415">
        <v>0</v>
      </c>
      <c r="GE51" s="415">
        <v>0</v>
      </c>
      <c r="GF51" s="415">
        <v>0</v>
      </c>
      <c r="GG51" s="415">
        <v>0</v>
      </c>
      <c r="GH51" s="415">
        <v>0</v>
      </c>
      <c r="GI51" s="415">
        <v>0</v>
      </c>
      <c r="GJ51" s="415">
        <v>0</v>
      </c>
      <c r="GK51" s="415">
        <v>0</v>
      </c>
      <c r="GL51" s="415">
        <v>0</v>
      </c>
      <c r="GM51" s="415">
        <v>71040960.780000001</v>
      </c>
      <c r="GN51" s="415">
        <v>0</v>
      </c>
      <c r="GO51" s="415">
        <v>71040960.780000001</v>
      </c>
      <c r="GP51" s="415">
        <v>1464413</v>
      </c>
      <c r="GQ51" s="415">
        <v>0</v>
      </c>
      <c r="GR51" s="415">
        <v>1464413</v>
      </c>
      <c r="GS51" s="415">
        <v>-14359839</v>
      </c>
      <c r="GT51" s="415">
        <v>0</v>
      </c>
      <c r="GU51" s="415">
        <v>-14359839</v>
      </c>
      <c r="GV51" s="415">
        <v>-1593813</v>
      </c>
      <c r="GW51" s="415">
        <v>0</v>
      </c>
      <c r="GX51" s="415">
        <v>-1593813</v>
      </c>
      <c r="GY51" s="415">
        <v>-278199</v>
      </c>
      <c r="GZ51" s="415">
        <v>0</v>
      </c>
      <c r="HA51" s="415">
        <v>-278199</v>
      </c>
      <c r="HB51" s="415">
        <v>-1887494</v>
      </c>
      <c r="HC51" s="415">
        <v>0</v>
      </c>
      <c r="HD51" s="415">
        <v>-1887494</v>
      </c>
      <c r="HE51" s="415">
        <v>0</v>
      </c>
      <c r="HF51" s="415">
        <v>0</v>
      </c>
      <c r="HG51" s="415">
        <v>0</v>
      </c>
      <c r="HH51" s="415">
        <v>-16654932</v>
      </c>
      <c r="HI51" s="415">
        <v>0</v>
      </c>
      <c r="HJ51" s="415">
        <v>-16654932</v>
      </c>
      <c r="HK51" s="415">
        <v>54386028.780000001</v>
      </c>
      <c r="HL51" s="415">
        <v>0</v>
      </c>
      <c r="HM51" s="415">
        <v>54386028.780000001</v>
      </c>
      <c r="HN51" s="84" t="s">
        <v>1029</v>
      </c>
    </row>
    <row r="52" spans="1:222" x14ac:dyDescent="0.25">
      <c r="A52" t="s">
        <v>1026</v>
      </c>
      <c r="B52" s="82" t="s">
        <v>463</v>
      </c>
      <c r="C52" s="85" t="s">
        <v>462</v>
      </c>
      <c r="D52" s="415">
        <v>51796243</v>
      </c>
      <c r="E52" s="415">
        <v>2230626</v>
      </c>
      <c r="F52" s="415">
        <v>54026869</v>
      </c>
      <c r="G52" s="415">
        <v>-461788</v>
      </c>
      <c r="H52" s="415">
        <v>0</v>
      </c>
      <c r="I52" s="415">
        <v>-461788</v>
      </c>
      <c r="J52" s="415">
        <v>-304664</v>
      </c>
      <c r="K52" s="415">
        <v>-588</v>
      </c>
      <c r="L52" s="415">
        <v>-305252</v>
      </c>
      <c r="M52" s="415">
        <v>-15359</v>
      </c>
      <c r="N52" s="415">
        <v>0</v>
      </c>
      <c r="O52" s="415">
        <v>-15359</v>
      </c>
      <c r="P52" s="415">
        <v>1151222</v>
      </c>
      <c r="Q52" s="415">
        <v>1405</v>
      </c>
      <c r="R52" s="415">
        <v>1152627</v>
      </c>
      <c r="S52" s="415">
        <v>-264870</v>
      </c>
      <c r="T52" s="415">
        <v>0</v>
      </c>
      <c r="U52" s="415">
        <v>-264870</v>
      </c>
      <c r="V52" s="415">
        <v>566329</v>
      </c>
      <c r="W52" s="415">
        <v>817</v>
      </c>
      <c r="X52" s="415">
        <v>567146</v>
      </c>
      <c r="Y52" s="415">
        <v>-4458026</v>
      </c>
      <c r="Z52" s="415">
        <v>-104214</v>
      </c>
      <c r="AA52" s="415">
        <v>-4562240</v>
      </c>
      <c r="AB52" s="415">
        <v>-19618</v>
      </c>
      <c r="AC52" s="415">
        <v>-1841</v>
      </c>
      <c r="AD52" s="415">
        <v>-21459</v>
      </c>
      <c r="AE52" s="415">
        <v>-3683</v>
      </c>
      <c r="AF52" s="415">
        <v>86</v>
      </c>
      <c r="AG52" s="415">
        <v>-3597</v>
      </c>
      <c r="AH52" s="415">
        <v>20007</v>
      </c>
      <c r="AI52" s="415">
        <v>0</v>
      </c>
      <c r="AJ52" s="415">
        <v>20007</v>
      </c>
      <c r="AK52" s="415">
        <v>0</v>
      </c>
      <c r="AL52" s="415">
        <v>0</v>
      </c>
      <c r="AM52" s="415">
        <v>0</v>
      </c>
      <c r="AN52" s="415">
        <v>-28930</v>
      </c>
      <c r="AO52" s="415">
        <v>86</v>
      </c>
      <c r="AP52" s="415">
        <v>-28844</v>
      </c>
      <c r="AQ52" s="415">
        <v>507</v>
      </c>
      <c r="AR52" s="415">
        <v>0</v>
      </c>
      <c r="AS52" s="415">
        <v>507</v>
      </c>
      <c r="AT52" s="415">
        <v>939089</v>
      </c>
      <c r="AU52" s="415">
        <v>46983</v>
      </c>
      <c r="AV52" s="415">
        <v>986072</v>
      </c>
      <c r="AW52" s="415">
        <v>-11678</v>
      </c>
      <c r="AX52" s="415">
        <v>16</v>
      </c>
      <c r="AY52" s="415">
        <v>-11662</v>
      </c>
      <c r="AZ52" s="415">
        <v>-3393786</v>
      </c>
      <c r="BA52" s="415">
        <v>-3226</v>
      </c>
      <c r="BB52" s="415">
        <v>-3397012</v>
      </c>
      <c r="BC52" s="415">
        <v>-12815</v>
      </c>
      <c r="BD52" s="415">
        <v>0</v>
      </c>
      <c r="BE52" s="415">
        <v>-12815</v>
      </c>
      <c r="BF52" s="415">
        <v>-81134</v>
      </c>
      <c r="BG52" s="415">
        <v>0</v>
      </c>
      <c r="BH52" s="415">
        <v>-81134</v>
      </c>
      <c r="BI52" s="415">
        <v>0</v>
      </c>
      <c r="BJ52" s="415">
        <v>0</v>
      </c>
      <c r="BK52" s="415">
        <v>0</v>
      </c>
      <c r="BL52" s="415">
        <v>-23197</v>
      </c>
      <c r="BM52" s="415">
        <v>0</v>
      </c>
      <c r="BN52" s="415">
        <v>-23197</v>
      </c>
      <c r="BO52" s="415">
        <v>0</v>
      </c>
      <c r="BP52" s="415">
        <v>0</v>
      </c>
      <c r="BQ52" s="415">
        <v>0</v>
      </c>
      <c r="BR52" s="415">
        <v>0</v>
      </c>
      <c r="BS52" s="415">
        <v>0</v>
      </c>
      <c r="BT52" s="415">
        <v>0</v>
      </c>
      <c r="BU52" s="415">
        <v>0</v>
      </c>
      <c r="BV52" s="415">
        <v>0</v>
      </c>
      <c r="BW52" s="415">
        <v>0</v>
      </c>
      <c r="BX52" s="415">
        <v>-7045230</v>
      </c>
      <c r="BY52" s="415">
        <v>-60355</v>
      </c>
      <c r="BZ52" s="415">
        <v>-7105585</v>
      </c>
      <c r="CA52" s="415">
        <v>-15575</v>
      </c>
      <c r="CB52" s="415">
        <v>0</v>
      </c>
      <c r="CC52" s="415">
        <v>-15575</v>
      </c>
      <c r="CD52" s="415">
        <v>-1867</v>
      </c>
      <c r="CE52" s="415">
        <v>0</v>
      </c>
      <c r="CF52" s="415">
        <v>-1867</v>
      </c>
      <c r="CG52" s="415">
        <v>-1951136</v>
      </c>
      <c r="CH52" s="415">
        <v>-177267</v>
      </c>
      <c r="CI52" s="415">
        <v>-2128403</v>
      </c>
      <c r="CJ52" s="415">
        <v>-109644</v>
      </c>
      <c r="CK52" s="415">
        <v>-2452</v>
      </c>
      <c r="CL52" s="415">
        <v>-112096</v>
      </c>
      <c r="CM52" s="415">
        <v>-2078222</v>
      </c>
      <c r="CN52" s="415">
        <v>-179719</v>
      </c>
      <c r="CO52" s="415">
        <v>-2257941</v>
      </c>
      <c r="CP52" s="415">
        <v>-54576</v>
      </c>
      <c r="CQ52" s="415">
        <v>0</v>
      </c>
      <c r="CR52" s="415">
        <v>-54576</v>
      </c>
      <c r="CS52" s="415">
        <v>-206</v>
      </c>
      <c r="CT52" s="415">
        <v>0</v>
      </c>
      <c r="CU52" s="415">
        <v>-206</v>
      </c>
      <c r="CV52" s="415">
        <v>-32843</v>
      </c>
      <c r="CW52" s="415">
        <v>0</v>
      </c>
      <c r="CX52" s="415">
        <v>-32843</v>
      </c>
      <c r="CY52" s="415">
        <v>0</v>
      </c>
      <c r="CZ52" s="415">
        <v>0</v>
      </c>
      <c r="DA52" s="415">
        <v>0</v>
      </c>
      <c r="DB52" s="415">
        <v>-2921</v>
      </c>
      <c r="DC52" s="415">
        <v>0</v>
      </c>
      <c r="DD52" s="415">
        <v>-2921</v>
      </c>
      <c r="DE52" s="415">
        <v>0</v>
      </c>
      <c r="DF52" s="415">
        <v>0</v>
      </c>
      <c r="DG52" s="415">
        <v>0</v>
      </c>
      <c r="DH52" s="415">
        <v>0</v>
      </c>
      <c r="DI52" s="415">
        <v>0</v>
      </c>
      <c r="DJ52" s="415">
        <v>0</v>
      </c>
      <c r="DK52" s="415">
        <v>0</v>
      </c>
      <c r="DL52" s="415">
        <v>0</v>
      </c>
      <c r="DM52" s="415">
        <v>0</v>
      </c>
      <c r="DN52" s="415">
        <v>-835</v>
      </c>
      <c r="DO52" s="415">
        <v>0</v>
      </c>
      <c r="DP52" s="415">
        <v>-835</v>
      </c>
      <c r="DQ52" s="415">
        <v>0</v>
      </c>
      <c r="DR52" s="415">
        <v>0</v>
      </c>
      <c r="DS52" s="415">
        <v>0</v>
      </c>
      <c r="DT52" s="415">
        <v>-128520</v>
      </c>
      <c r="DU52" s="415">
        <v>-272676</v>
      </c>
      <c r="DV52" s="415">
        <v>-401196</v>
      </c>
      <c r="DW52" s="415">
        <v>0</v>
      </c>
      <c r="DX52" s="415">
        <v>-52333</v>
      </c>
      <c r="DY52" s="415">
        <v>-52333</v>
      </c>
      <c r="DZ52" s="415">
        <v>-325009</v>
      </c>
      <c r="EA52" s="415">
        <v>0</v>
      </c>
      <c r="EB52" s="415">
        <v>-219901</v>
      </c>
      <c r="EC52" s="415">
        <v>-325009</v>
      </c>
      <c r="ED52" s="415">
        <v>-544910</v>
      </c>
      <c r="EE52" s="415">
        <v>0</v>
      </c>
      <c r="EF52" s="415">
        <v>0</v>
      </c>
      <c r="EG52" s="415">
        <v>0</v>
      </c>
      <c r="EH52" s="415">
        <v>0</v>
      </c>
      <c r="EI52" s="415">
        <v>0</v>
      </c>
      <c r="EJ52" s="415">
        <v>0</v>
      </c>
      <c r="EK52" s="415">
        <v>0</v>
      </c>
      <c r="EL52" s="415">
        <v>0</v>
      </c>
      <c r="EM52" s="415">
        <v>0</v>
      </c>
      <c r="EN52" s="415">
        <v>-7979</v>
      </c>
      <c r="EO52" s="415">
        <v>0</v>
      </c>
      <c r="EP52" s="415">
        <v>-7979</v>
      </c>
      <c r="EQ52" s="415">
        <v>33317</v>
      </c>
      <c r="ER52" s="415">
        <v>0</v>
      </c>
      <c r="ES52" s="415">
        <v>33317</v>
      </c>
      <c r="ET52" s="415">
        <v>14</v>
      </c>
      <c r="EU52" s="415">
        <v>0</v>
      </c>
      <c r="EV52" s="415">
        <v>14</v>
      </c>
      <c r="EW52" s="415">
        <v>-23197</v>
      </c>
      <c r="EX52" s="415">
        <v>0</v>
      </c>
      <c r="EY52" s="415">
        <v>-23197</v>
      </c>
      <c r="EZ52" s="415">
        <v>0</v>
      </c>
      <c r="FA52" s="415">
        <v>0</v>
      </c>
      <c r="FB52" s="415">
        <v>0</v>
      </c>
      <c r="FC52" s="415">
        <v>-1500</v>
      </c>
      <c r="FD52" s="415">
        <v>0</v>
      </c>
      <c r="FE52" s="415">
        <v>-1500</v>
      </c>
      <c r="FF52" s="415">
        <v>0</v>
      </c>
      <c r="FG52" s="415">
        <v>0</v>
      </c>
      <c r="FH52" s="415">
        <v>0</v>
      </c>
      <c r="FI52" s="415">
        <v>-13583</v>
      </c>
      <c r="FJ52" s="415">
        <v>0</v>
      </c>
      <c r="FK52" s="415">
        <v>-13583</v>
      </c>
      <c r="FL52" s="415">
        <v>133</v>
      </c>
      <c r="FM52" s="415">
        <v>0</v>
      </c>
      <c r="FN52" s="415">
        <v>133</v>
      </c>
      <c r="FO52" s="415">
        <v>-26464</v>
      </c>
      <c r="FP52" s="415">
        <v>-811</v>
      </c>
      <c r="FQ52" s="415">
        <v>-27275</v>
      </c>
      <c r="FR52" s="415">
        <v>1164</v>
      </c>
      <c r="FS52" s="415">
        <v>0</v>
      </c>
      <c r="FT52" s="415">
        <v>1164</v>
      </c>
      <c r="FU52" s="415">
        <v>0</v>
      </c>
      <c r="FV52" s="415">
        <v>0</v>
      </c>
      <c r="FW52" s="415">
        <v>0</v>
      </c>
      <c r="FX52" s="415">
        <v>-786849</v>
      </c>
      <c r="FY52" s="415">
        <v>0</v>
      </c>
      <c r="FZ52" s="415">
        <v>-786849</v>
      </c>
      <c r="GA52" s="415">
        <v>-824944</v>
      </c>
      <c r="GB52" s="415">
        <v>-811</v>
      </c>
      <c r="GC52" s="415">
        <v>-825755</v>
      </c>
      <c r="GD52" s="415">
        <v>0</v>
      </c>
      <c r="GE52" s="415">
        <v>0</v>
      </c>
      <c r="GF52" s="415">
        <v>0</v>
      </c>
      <c r="GG52" s="415">
        <v>0</v>
      </c>
      <c r="GH52" s="415">
        <v>0</v>
      </c>
      <c r="GI52" s="415">
        <v>0</v>
      </c>
      <c r="GJ52" s="415">
        <v>0</v>
      </c>
      <c r="GK52" s="415">
        <v>0</v>
      </c>
      <c r="GL52" s="415">
        <v>0</v>
      </c>
      <c r="GM52" s="415">
        <v>51334455</v>
      </c>
      <c r="GN52" s="415">
        <v>2230626</v>
      </c>
      <c r="GO52" s="415">
        <v>53565081</v>
      </c>
      <c r="GP52" s="415">
        <v>566329</v>
      </c>
      <c r="GQ52" s="415">
        <v>817</v>
      </c>
      <c r="GR52" s="415">
        <v>567146</v>
      </c>
      <c r="GS52" s="415">
        <v>-7045230</v>
      </c>
      <c r="GT52" s="415">
        <v>-60355</v>
      </c>
      <c r="GU52" s="415">
        <v>-7105585</v>
      </c>
      <c r="GV52" s="415">
        <v>-2078222</v>
      </c>
      <c r="GW52" s="415">
        <v>-179719</v>
      </c>
      <c r="GX52" s="415">
        <v>-2257941</v>
      </c>
      <c r="GY52" s="415">
        <v>-219901</v>
      </c>
      <c r="GZ52" s="415">
        <v>-325009</v>
      </c>
      <c r="HA52" s="415">
        <v>-544910</v>
      </c>
      <c r="HB52" s="415">
        <v>-824944</v>
      </c>
      <c r="HC52" s="415">
        <v>-811</v>
      </c>
      <c r="HD52" s="415">
        <v>-825755</v>
      </c>
      <c r="HE52" s="415">
        <v>0</v>
      </c>
      <c r="HF52" s="415">
        <v>0</v>
      </c>
      <c r="HG52" s="415">
        <v>0</v>
      </c>
      <c r="HH52" s="415">
        <v>-9601968</v>
      </c>
      <c r="HI52" s="415">
        <v>-565077</v>
      </c>
      <c r="HJ52" s="415">
        <v>-10167045</v>
      </c>
      <c r="HK52" s="415">
        <v>41732487</v>
      </c>
      <c r="HL52" s="415">
        <v>1665549</v>
      </c>
      <c r="HM52" s="415">
        <v>43398036</v>
      </c>
      <c r="HN52" s="84" t="s">
        <v>1029</v>
      </c>
    </row>
    <row r="53" spans="1:222" x14ac:dyDescent="0.25">
      <c r="A53" t="s">
        <v>1026</v>
      </c>
      <c r="B53" s="82" t="s">
        <v>465</v>
      </c>
      <c r="C53" s="85" t="s">
        <v>464</v>
      </c>
      <c r="D53" s="415">
        <v>20384464</v>
      </c>
      <c r="E53" s="415">
        <v>0</v>
      </c>
      <c r="F53" s="415">
        <v>20384464</v>
      </c>
      <c r="G53" s="415">
        <v>-62395</v>
      </c>
      <c r="H53" s="415">
        <v>0</v>
      </c>
      <c r="I53" s="415">
        <v>-62395</v>
      </c>
      <c r="J53" s="415">
        <v>-168745</v>
      </c>
      <c r="K53" s="415">
        <v>0</v>
      </c>
      <c r="L53" s="415">
        <v>-168745</v>
      </c>
      <c r="M53" s="415">
        <v>30971</v>
      </c>
      <c r="N53" s="415">
        <v>0</v>
      </c>
      <c r="O53" s="415">
        <v>30971</v>
      </c>
      <c r="P53" s="415">
        <v>128208</v>
      </c>
      <c r="Q53" s="415">
        <v>0</v>
      </c>
      <c r="R53" s="415">
        <v>128208</v>
      </c>
      <c r="S53" s="415">
        <v>-3040</v>
      </c>
      <c r="T53" s="415">
        <v>0</v>
      </c>
      <c r="U53" s="415">
        <v>-3040</v>
      </c>
      <c r="V53" s="415">
        <v>-12606</v>
      </c>
      <c r="W53" s="415">
        <v>0</v>
      </c>
      <c r="X53" s="415">
        <v>-12606</v>
      </c>
      <c r="Y53" s="415">
        <v>-3382333</v>
      </c>
      <c r="Z53" s="415">
        <v>0</v>
      </c>
      <c r="AA53" s="415">
        <v>-3382333</v>
      </c>
      <c r="AB53" s="415">
        <v>0</v>
      </c>
      <c r="AC53" s="415">
        <v>0</v>
      </c>
      <c r="AD53" s="415">
        <v>0</v>
      </c>
      <c r="AE53" s="415">
        <v>-129936</v>
      </c>
      <c r="AF53" s="415">
        <v>0</v>
      </c>
      <c r="AG53" s="415">
        <v>-129936</v>
      </c>
      <c r="AH53" s="415">
        <v>-36376</v>
      </c>
      <c r="AI53" s="415">
        <v>0</v>
      </c>
      <c r="AJ53" s="415">
        <v>-36376</v>
      </c>
      <c r="AK53" s="415">
        <v>0</v>
      </c>
      <c r="AL53" s="415">
        <v>0</v>
      </c>
      <c r="AM53" s="415">
        <v>0</v>
      </c>
      <c r="AN53" s="415">
        <v>-93560</v>
      </c>
      <c r="AO53" s="415">
        <v>0</v>
      </c>
      <c r="AP53" s="415">
        <v>-93560</v>
      </c>
      <c r="AQ53" s="415">
        <v>0</v>
      </c>
      <c r="AR53" s="415">
        <v>0</v>
      </c>
      <c r="AS53" s="415">
        <v>0</v>
      </c>
      <c r="AT53" s="415">
        <v>318591</v>
      </c>
      <c r="AU53" s="415">
        <v>0</v>
      </c>
      <c r="AV53" s="415">
        <v>318591</v>
      </c>
      <c r="AW53" s="415">
        <v>-300</v>
      </c>
      <c r="AX53" s="415">
        <v>0</v>
      </c>
      <c r="AY53" s="415">
        <v>-300</v>
      </c>
      <c r="AZ53" s="415">
        <v>-1807774</v>
      </c>
      <c r="BA53" s="415">
        <v>0</v>
      </c>
      <c r="BB53" s="415">
        <v>-1807774</v>
      </c>
      <c r="BC53" s="415">
        <v>-1859</v>
      </c>
      <c r="BD53" s="415">
        <v>0</v>
      </c>
      <c r="BE53" s="415">
        <v>-1859</v>
      </c>
      <c r="BF53" s="415">
        <v>-10524</v>
      </c>
      <c r="BG53" s="415">
        <v>0</v>
      </c>
      <c r="BH53" s="415">
        <v>-10524</v>
      </c>
      <c r="BI53" s="415">
        <v>0</v>
      </c>
      <c r="BJ53" s="415">
        <v>0</v>
      </c>
      <c r="BK53" s="415">
        <v>0</v>
      </c>
      <c r="BL53" s="415">
        <v>0</v>
      </c>
      <c r="BM53" s="415">
        <v>0</v>
      </c>
      <c r="BN53" s="415">
        <v>0</v>
      </c>
      <c r="BO53" s="415">
        <v>0</v>
      </c>
      <c r="BP53" s="415">
        <v>0</v>
      </c>
      <c r="BQ53" s="415">
        <v>0</v>
      </c>
      <c r="BR53" s="415">
        <v>0</v>
      </c>
      <c r="BS53" s="415">
        <v>0</v>
      </c>
      <c r="BT53" s="415">
        <v>0</v>
      </c>
      <c r="BU53" s="415">
        <v>0</v>
      </c>
      <c r="BV53" s="415">
        <v>0</v>
      </c>
      <c r="BW53" s="415">
        <v>0</v>
      </c>
      <c r="BX53" s="415">
        <v>-5014135</v>
      </c>
      <c r="BY53" s="415">
        <v>0</v>
      </c>
      <c r="BZ53" s="415">
        <v>-5014135</v>
      </c>
      <c r="CA53" s="415">
        <v>-963</v>
      </c>
      <c r="CB53" s="415">
        <v>0</v>
      </c>
      <c r="CC53" s="415">
        <v>-963</v>
      </c>
      <c r="CD53" s="415">
        <v>0</v>
      </c>
      <c r="CE53" s="415">
        <v>0</v>
      </c>
      <c r="CF53" s="415">
        <v>0</v>
      </c>
      <c r="CG53" s="415">
        <v>-274263</v>
      </c>
      <c r="CH53" s="415">
        <v>0</v>
      </c>
      <c r="CI53" s="415">
        <v>-274263</v>
      </c>
      <c r="CJ53" s="415">
        <v>11525</v>
      </c>
      <c r="CK53" s="415">
        <v>0</v>
      </c>
      <c r="CL53" s="415">
        <v>11525</v>
      </c>
      <c r="CM53" s="415">
        <v>-263701</v>
      </c>
      <c r="CN53" s="415">
        <v>0</v>
      </c>
      <c r="CO53" s="415">
        <v>-263701</v>
      </c>
      <c r="CP53" s="415">
        <v>-66933</v>
      </c>
      <c r="CQ53" s="415">
        <v>0</v>
      </c>
      <c r="CR53" s="415">
        <v>-66933</v>
      </c>
      <c r="CS53" s="415">
        <v>-335</v>
      </c>
      <c r="CT53" s="415">
        <v>0</v>
      </c>
      <c r="CU53" s="415">
        <v>-335</v>
      </c>
      <c r="CV53" s="415">
        <v>-49381</v>
      </c>
      <c r="CW53" s="415">
        <v>0</v>
      </c>
      <c r="CX53" s="415">
        <v>-49381</v>
      </c>
      <c r="CY53" s="415">
        <v>-4550</v>
      </c>
      <c r="CZ53" s="415">
        <v>0</v>
      </c>
      <c r="DA53" s="415">
        <v>-4550</v>
      </c>
      <c r="DB53" s="415">
        <v>-2631</v>
      </c>
      <c r="DC53" s="415">
        <v>0</v>
      </c>
      <c r="DD53" s="415">
        <v>-2631</v>
      </c>
      <c r="DE53" s="415">
        <v>0</v>
      </c>
      <c r="DF53" s="415">
        <v>0</v>
      </c>
      <c r="DG53" s="415">
        <v>0</v>
      </c>
      <c r="DH53" s="415">
        <v>0</v>
      </c>
      <c r="DI53" s="415">
        <v>0</v>
      </c>
      <c r="DJ53" s="415">
        <v>0</v>
      </c>
      <c r="DK53" s="415">
        <v>0</v>
      </c>
      <c r="DL53" s="415">
        <v>0</v>
      </c>
      <c r="DM53" s="415">
        <v>0</v>
      </c>
      <c r="DN53" s="415">
        <v>0</v>
      </c>
      <c r="DO53" s="415">
        <v>0</v>
      </c>
      <c r="DP53" s="415">
        <v>0</v>
      </c>
      <c r="DQ53" s="415">
        <v>0</v>
      </c>
      <c r="DR53" s="415">
        <v>0</v>
      </c>
      <c r="DS53" s="415">
        <v>0</v>
      </c>
      <c r="DT53" s="415">
        <v>0</v>
      </c>
      <c r="DU53" s="415">
        <v>0</v>
      </c>
      <c r="DV53" s="415">
        <v>0</v>
      </c>
      <c r="DW53" s="415">
        <v>0</v>
      </c>
      <c r="DX53" s="415">
        <v>0</v>
      </c>
      <c r="DY53" s="415">
        <v>0</v>
      </c>
      <c r="DZ53" s="415">
        <v>0</v>
      </c>
      <c r="EA53" s="415">
        <v>0</v>
      </c>
      <c r="EB53" s="415">
        <v>-123830</v>
      </c>
      <c r="EC53" s="415">
        <v>0</v>
      </c>
      <c r="ED53" s="415">
        <v>-123830</v>
      </c>
      <c r="EE53" s="415">
        <v>0</v>
      </c>
      <c r="EF53" s="415">
        <v>0</v>
      </c>
      <c r="EG53" s="415">
        <v>0</v>
      </c>
      <c r="EH53" s="415">
        <v>0</v>
      </c>
      <c r="EI53" s="415">
        <v>0</v>
      </c>
      <c r="EJ53" s="415">
        <v>0</v>
      </c>
      <c r="EK53" s="415">
        <v>0</v>
      </c>
      <c r="EL53" s="415">
        <v>0</v>
      </c>
      <c r="EM53" s="415">
        <v>0</v>
      </c>
      <c r="EN53" s="415">
        <v>0</v>
      </c>
      <c r="EO53" s="415">
        <v>0</v>
      </c>
      <c r="EP53" s="415">
        <v>0</v>
      </c>
      <c r="EQ53" s="415">
        <v>0</v>
      </c>
      <c r="ER53" s="415">
        <v>0</v>
      </c>
      <c r="ES53" s="415">
        <v>0</v>
      </c>
      <c r="ET53" s="415">
        <v>0</v>
      </c>
      <c r="EU53" s="415">
        <v>0</v>
      </c>
      <c r="EV53" s="415">
        <v>0</v>
      </c>
      <c r="EW53" s="415">
        <v>0</v>
      </c>
      <c r="EX53" s="415">
        <v>0</v>
      </c>
      <c r="EY53" s="415">
        <v>0</v>
      </c>
      <c r="EZ53" s="415">
        <v>0</v>
      </c>
      <c r="FA53" s="415">
        <v>0</v>
      </c>
      <c r="FB53" s="415">
        <v>0</v>
      </c>
      <c r="FC53" s="415">
        <v>0</v>
      </c>
      <c r="FD53" s="415">
        <v>0</v>
      </c>
      <c r="FE53" s="415">
        <v>0</v>
      </c>
      <c r="FF53" s="415">
        <v>0</v>
      </c>
      <c r="FG53" s="415">
        <v>0</v>
      </c>
      <c r="FH53" s="415">
        <v>0</v>
      </c>
      <c r="FI53" s="415">
        <v>-8692</v>
      </c>
      <c r="FJ53" s="415">
        <v>0</v>
      </c>
      <c r="FK53" s="415">
        <v>-8692</v>
      </c>
      <c r="FL53" s="415">
        <v>0</v>
      </c>
      <c r="FM53" s="415">
        <v>0</v>
      </c>
      <c r="FN53" s="415">
        <v>0</v>
      </c>
      <c r="FO53" s="415">
        <v>-13900</v>
      </c>
      <c r="FP53" s="415">
        <v>0</v>
      </c>
      <c r="FQ53" s="415">
        <v>-13900</v>
      </c>
      <c r="FR53" s="415">
        <v>962</v>
      </c>
      <c r="FS53" s="415">
        <v>0</v>
      </c>
      <c r="FT53" s="415">
        <v>962</v>
      </c>
      <c r="FU53" s="415">
        <v>0</v>
      </c>
      <c r="FV53" s="415">
        <v>0</v>
      </c>
      <c r="FW53" s="415">
        <v>0</v>
      </c>
      <c r="FX53" s="415">
        <v>-395392</v>
      </c>
      <c r="FY53" s="415">
        <v>0</v>
      </c>
      <c r="FZ53" s="415">
        <v>-395392</v>
      </c>
      <c r="GA53" s="415">
        <v>-417022</v>
      </c>
      <c r="GB53" s="415">
        <v>0</v>
      </c>
      <c r="GC53" s="415">
        <v>-417022</v>
      </c>
      <c r="GD53" s="415">
        <v>0</v>
      </c>
      <c r="GE53" s="415">
        <v>0</v>
      </c>
      <c r="GF53" s="415">
        <v>0</v>
      </c>
      <c r="GG53" s="415">
        <v>0</v>
      </c>
      <c r="GH53" s="415">
        <v>0</v>
      </c>
      <c r="GI53" s="415">
        <v>0</v>
      </c>
      <c r="GJ53" s="415">
        <v>0</v>
      </c>
      <c r="GK53" s="415">
        <v>0</v>
      </c>
      <c r="GL53" s="415">
        <v>0</v>
      </c>
      <c r="GM53" s="415">
        <v>20322069</v>
      </c>
      <c r="GN53" s="415">
        <v>0</v>
      </c>
      <c r="GO53" s="415">
        <v>20322069</v>
      </c>
      <c r="GP53" s="415">
        <v>-12606</v>
      </c>
      <c r="GQ53" s="415">
        <v>0</v>
      </c>
      <c r="GR53" s="415">
        <v>-12606</v>
      </c>
      <c r="GS53" s="415">
        <v>-5014135</v>
      </c>
      <c r="GT53" s="415">
        <v>0</v>
      </c>
      <c r="GU53" s="415">
        <v>-5014135</v>
      </c>
      <c r="GV53" s="415">
        <v>-263701</v>
      </c>
      <c r="GW53" s="415">
        <v>0</v>
      </c>
      <c r="GX53" s="415">
        <v>-263701</v>
      </c>
      <c r="GY53" s="415">
        <v>-123830</v>
      </c>
      <c r="GZ53" s="415">
        <v>0</v>
      </c>
      <c r="HA53" s="415">
        <v>-123830</v>
      </c>
      <c r="HB53" s="415">
        <v>-417022</v>
      </c>
      <c r="HC53" s="415">
        <v>0</v>
      </c>
      <c r="HD53" s="415">
        <v>-417022</v>
      </c>
      <c r="HE53" s="415">
        <v>0</v>
      </c>
      <c r="HF53" s="415">
        <v>0</v>
      </c>
      <c r="HG53" s="415">
        <v>0</v>
      </c>
      <c r="HH53" s="415">
        <v>-5831294</v>
      </c>
      <c r="HI53" s="415">
        <v>0</v>
      </c>
      <c r="HJ53" s="415">
        <v>-5831294</v>
      </c>
      <c r="HK53" s="415">
        <v>14490775</v>
      </c>
      <c r="HL53" s="415">
        <v>0</v>
      </c>
      <c r="HM53" s="415">
        <v>14490775</v>
      </c>
      <c r="HN53" s="84" t="s">
        <v>1029</v>
      </c>
    </row>
    <row r="54" spans="1:222" x14ac:dyDescent="0.25">
      <c r="A54" t="s">
        <v>1026</v>
      </c>
      <c r="B54" s="82" t="s">
        <v>467</v>
      </c>
      <c r="C54" s="85" t="s">
        <v>466</v>
      </c>
      <c r="D54" s="415">
        <v>110843150</v>
      </c>
      <c r="E54" s="415">
        <v>0</v>
      </c>
      <c r="F54" s="415">
        <v>110843150</v>
      </c>
      <c r="G54" s="415">
        <v>-1931976</v>
      </c>
      <c r="H54" s="415">
        <v>0</v>
      </c>
      <c r="I54" s="415">
        <v>-1931976</v>
      </c>
      <c r="J54" s="415">
        <v>-627661</v>
      </c>
      <c r="K54" s="415">
        <v>0</v>
      </c>
      <c r="L54" s="415">
        <v>-627661</v>
      </c>
      <c r="M54" s="415">
        <v>-283636</v>
      </c>
      <c r="N54" s="415">
        <v>0</v>
      </c>
      <c r="O54" s="415">
        <v>-283636</v>
      </c>
      <c r="P54" s="415">
        <v>737377</v>
      </c>
      <c r="Q54" s="415">
        <v>0</v>
      </c>
      <c r="R54" s="415">
        <v>737377</v>
      </c>
      <c r="S54" s="415">
        <v>-140233</v>
      </c>
      <c r="T54" s="415">
        <v>0</v>
      </c>
      <c r="U54" s="415">
        <v>-140233</v>
      </c>
      <c r="V54" s="415">
        <v>-314153</v>
      </c>
      <c r="W54" s="415">
        <v>0</v>
      </c>
      <c r="X54" s="415">
        <v>-314153</v>
      </c>
      <c r="Y54" s="415">
        <v>-8706194</v>
      </c>
      <c r="Z54" s="415">
        <v>0</v>
      </c>
      <c r="AA54" s="415">
        <v>-8706194</v>
      </c>
      <c r="AB54" s="415">
        <v>0</v>
      </c>
      <c r="AC54" s="415">
        <v>0</v>
      </c>
      <c r="AD54" s="415">
        <v>0</v>
      </c>
      <c r="AE54" s="415">
        <v>-205847</v>
      </c>
      <c r="AF54" s="415">
        <v>0</v>
      </c>
      <c r="AG54" s="415">
        <v>-205847</v>
      </c>
      <c r="AH54" s="415">
        <v>0</v>
      </c>
      <c r="AI54" s="415">
        <v>0</v>
      </c>
      <c r="AJ54" s="415">
        <v>0</v>
      </c>
      <c r="AK54" s="415">
        <v>0</v>
      </c>
      <c r="AL54" s="415">
        <v>0</v>
      </c>
      <c r="AM54" s="415">
        <v>0</v>
      </c>
      <c r="AN54" s="415">
        <v>0</v>
      </c>
      <c r="AO54" s="415">
        <v>0</v>
      </c>
      <c r="AP54" s="415">
        <v>0</v>
      </c>
      <c r="AQ54" s="415">
        <v>0</v>
      </c>
      <c r="AR54" s="415">
        <v>0</v>
      </c>
      <c r="AS54" s="415">
        <v>0</v>
      </c>
      <c r="AT54" s="415">
        <v>2110389</v>
      </c>
      <c r="AU54" s="415">
        <v>0</v>
      </c>
      <c r="AV54" s="415">
        <v>2110389</v>
      </c>
      <c r="AW54" s="415">
        <v>-47415</v>
      </c>
      <c r="AX54" s="415">
        <v>0</v>
      </c>
      <c r="AY54" s="415">
        <v>-47415</v>
      </c>
      <c r="AZ54" s="415">
        <v>-8193850</v>
      </c>
      <c r="BA54" s="415">
        <v>0</v>
      </c>
      <c r="BB54" s="415">
        <v>-8193850</v>
      </c>
      <c r="BC54" s="415">
        <v>-63078</v>
      </c>
      <c r="BD54" s="415">
        <v>0</v>
      </c>
      <c r="BE54" s="415">
        <v>-63078</v>
      </c>
      <c r="BF54" s="415">
        <v>-70903</v>
      </c>
      <c r="BG54" s="415">
        <v>0</v>
      </c>
      <c r="BH54" s="415">
        <v>-70903</v>
      </c>
      <c r="BI54" s="415">
        <v>-3344</v>
      </c>
      <c r="BJ54" s="415">
        <v>0</v>
      </c>
      <c r="BK54" s="415">
        <v>-3344</v>
      </c>
      <c r="BL54" s="415">
        <v>-24340</v>
      </c>
      <c r="BM54" s="415">
        <v>0</v>
      </c>
      <c r="BN54" s="415">
        <v>-24340</v>
      </c>
      <c r="BO54" s="415">
        <v>0</v>
      </c>
      <c r="BP54" s="415">
        <v>0</v>
      </c>
      <c r="BQ54" s="415">
        <v>0</v>
      </c>
      <c r="BR54" s="415">
        <v>0</v>
      </c>
      <c r="BS54" s="415">
        <v>0</v>
      </c>
      <c r="BT54" s="415">
        <v>0</v>
      </c>
      <c r="BU54" s="415">
        <v>0</v>
      </c>
      <c r="BV54" s="415">
        <v>0</v>
      </c>
      <c r="BW54" s="415">
        <v>0</v>
      </c>
      <c r="BX54" s="415">
        <v>-15204582</v>
      </c>
      <c r="BY54" s="415">
        <v>0</v>
      </c>
      <c r="BZ54" s="415">
        <v>-15204582</v>
      </c>
      <c r="CA54" s="415">
        <v>0</v>
      </c>
      <c r="CB54" s="415">
        <v>0</v>
      </c>
      <c r="CC54" s="415">
        <v>0</v>
      </c>
      <c r="CD54" s="415">
        <v>1363</v>
      </c>
      <c r="CE54" s="415">
        <v>0</v>
      </c>
      <c r="CF54" s="415">
        <v>1363</v>
      </c>
      <c r="CG54" s="415">
        <v>-2912008</v>
      </c>
      <c r="CH54" s="415">
        <v>0</v>
      </c>
      <c r="CI54" s="415">
        <v>-2912008</v>
      </c>
      <c r="CJ54" s="415">
        <v>-22564</v>
      </c>
      <c r="CK54" s="415">
        <v>0</v>
      </c>
      <c r="CL54" s="415">
        <v>-22564</v>
      </c>
      <c r="CM54" s="415">
        <v>-2933209</v>
      </c>
      <c r="CN54" s="415">
        <v>0</v>
      </c>
      <c r="CO54" s="415">
        <v>-2933209</v>
      </c>
      <c r="CP54" s="415">
        <v>-312424</v>
      </c>
      <c r="CQ54" s="415">
        <v>0</v>
      </c>
      <c r="CR54" s="415">
        <v>-312424</v>
      </c>
      <c r="CS54" s="415">
        <v>-1420</v>
      </c>
      <c r="CT54" s="415">
        <v>0</v>
      </c>
      <c r="CU54" s="415">
        <v>-1420</v>
      </c>
      <c r="CV54" s="415">
        <v>-202779</v>
      </c>
      <c r="CW54" s="415">
        <v>0</v>
      </c>
      <c r="CX54" s="415">
        <v>-202779</v>
      </c>
      <c r="CY54" s="415">
        <v>-5963</v>
      </c>
      <c r="CZ54" s="415">
        <v>0</v>
      </c>
      <c r="DA54" s="415">
        <v>-5963</v>
      </c>
      <c r="DB54" s="415">
        <v>-5634</v>
      </c>
      <c r="DC54" s="415">
        <v>0</v>
      </c>
      <c r="DD54" s="415">
        <v>-5634</v>
      </c>
      <c r="DE54" s="415">
        <v>0</v>
      </c>
      <c r="DF54" s="415">
        <v>0</v>
      </c>
      <c r="DG54" s="415">
        <v>0</v>
      </c>
      <c r="DH54" s="415">
        <v>-24088</v>
      </c>
      <c r="DI54" s="415">
        <v>0</v>
      </c>
      <c r="DJ54" s="415">
        <v>-24088</v>
      </c>
      <c r="DK54" s="415">
        <v>0</v>
      </c>
      <c r="DL54" s="415">
        <v>0</v>
      </c>
      <c r="DM54" s="415">
        <v>0</v>
      </c>
      <c r="DN54" s="415">
        <v>-3639</v>
      </c>
      <c r="DO54" s="415">
        <v>0</v>
      </c>
      <c r="DP54" s="415">
        <v>-3639</v>
      </c>
      <c r="DQ54" s="415">
        <v>0</v>
      </c>
      <c r="DR54" s="415">
        <v>0</v>
      </c>
      <c r="DS54" s="415">
        <v>0</v>
      </c>
      <c r="DT54" s="415">
        <v>0</v>
      </c>
      <c r="DU54" s="415">
        <v>0</v>
      </c>
      <c r="DV54" s="415">
        <v>0</v>
      </c>
      <c r="DW54" s="415">
        <v>0</v>
      </c>
      <c r="DX54" s="415">
        <v>0</v>
      </c>
      <c r="DY54" s="415">
        <v>0</v>
      </c>
      <c r="DZ54" s="415">
        <v>0</v>
      </c>
      <c r="EA54" s="415">
        <v>0</v>
      </c>
      <c r="EB54" s="415">
        <v>-555947</v>
      </c>
      <c r="EC54" s="415">
        <v>0</v>
      </c>
      <c r="ED54" s="415">
        <v>-555947</v>
      </c>
      <c r="EE54" s="415">
        <v>19870</v>
      </c>
      <c r="EF54" s="415">
        <v>0</v>
      </c>
      <c r="EG54" s="415">
        <v>19870</v>
      </c>
      <c r="EH54" s="415">
        <v>0</v>
      </c>
      <c r="EI54" s="415">
        <v>0</v>
      </c>
      <c r="EJ54" s="415">
        <v>0</v>
      </c>
      <c r="EK54" s="415">
        <v>2263</v>
      </c>
      <c r="EL54" s="415">
        <v>0</v>
      </c>
      <c r="EM54" s="415">
        <v>2263</v>
      </c>
      <c r="EN54" s="415">
        <v>0</v>
      </c>
      <c r="EO54" s="415">
        <v>0</v>
      </c>
      <c r="EP54" s="415">
        <v>0</v>
      </c>
      <c r="EQ54" s="415">
        <v>0</v>
      </c>
      <c r="ER54" s="415">
        <v>0</v>
      </c>
      <c r="ES54" s="415">
        <v>0</v>
      </c>
      <c r="ET54" s="415">
        <v>0</v>
      </c>
      <c r="EU54" s="415">
        <v>0</v>
      </c>
      <c r="EV54" s="415">
        <v>0</v>
      </c>
      <c r="EW54" s="415">
        <v>-1814</v>
      </c>
      <c r="EX54" s="415">
        <v>0</v>
      </c>
      <c r="EY54" s="415">
        <v>-1814</v>
      </c>
      <c r="EZ54" s="415">
        <v>0</v>
      </c>
      <c r="FA54" s="415">
        <v>0</v>
      </c>
      <c r="FB54" s="415">
        <v>0</v>
      </c>
      <c r="FC54" s="415">
        <v>0</v>
      </c>
      <c r="FD54" s="415">
        <v>0</v>
      </c>
      <c r="FE54" s="415">
        <v>0</v>
      </c>
      <c r="FF54" s="415">
        <v>0</v>
      </c>
      <c r="FG54" s="415">
        <v>0</v>
      </c>
      <c r="FH54" s="415">
        <v>0</v>
      </c>
      <c r="FI54" s="415">
        <v>-18117</v>
      </c>
      <c r="FJ54" s="415">
        <v>0</v>
      </c>
      <c r="FK54" s="415">
        <v>-18117</v>
      </c>
      <c r="FL54" s="415">
        <v>-4892</v>
      </c>
      <c r="FM54" s="415">
        <v>0</v>
      </c>
      <c r="FN54" s="415">
        <v>-4892</v>
      </c>
      <c r="FO54" s="415">
        <v>-71768</v>
      </c>
      <c r="FP54" s="415">
        <v>0</v>
      </c>
      <c r="FQ54" s="415">
        <v>-71768</v>
      </c>
      <c r="FR54" s="415">
        <v>12482</v>
      </c>
      <c r="FS54" s="415">
        <v>0</v>
      </c>
      <c r="FT54" s="415">
        <v>12482</v>
      </c>
      <c r="FU54" s="415">
        <v>0</v>
      </c>
      <c r="FV54" s="415">
        <v>0</v>
      </c>
      <c r="FW54" s="415">
        <v>0</v>
      </c>
      <c r="FX54" s="415">
        <v>-1856107</v>
      </c>
      <c r="FY54" s="415">
        <v>0</v>
      </c>
      <c r="FZ54" s="415">
        <v>-1856107</v>
      </c>
      <c r="GA54" s="415">
        <v>-1918083</v>
      </c>
      <c r="GB54" s="415">
        <v>0</v>
      </c>
      <c r="GC54" s="415">
        <v>-1918083</v>
      </c>
      <c r="GD54" s="415">
        <v>-25966</v>
      </c>
      <c r="GE54" s="415">
        <v>0</v>
      </c>
      <c r="GF54" s="415">
        <v>-25966</v>
      </c>
      <c r="GG54" s="415">
        <v>0</v>
      </c>
      <c r="GH54" s="415">
        <v>0</v>
      </c>
      <c r="GI54" s="415">
        <v>0</v>
      </c>
      <c r="GJ54" s="415">
        <v>-25966</v>
      </c>
      <c r="GK54" s="415">
        <v>0</v>
      </c>
      <c r="GL54" s="415">
        <v>-25966</v>
      </c>
      <c r="GM54" s="415">
        <v>108911174</v>
      </c>
      <c r="GN54" s="415">
        <v>0</v>
      </c>
      <c r="GO54" s="415">
        <v>108911174</v>
      </c>
      <c r="GP54" s="415">
        <v>-314153</v>
      </c>
      <c r="GQ54" s="415">
        <v>0</v>
      </c>
      <c r="GR54" s="415">
        <v>-314153</v>
      </c>
      <c r="GS54" s="415">
        <v>-15204582</v>
      </c>
      <c r="GT54" s="415">
        <v>0</v>
      </c>
      <c r="GU54" s="415">
        <v>-15204582</v>
      </c>
      <c r="GV54" s="415">
        <v>-2933209</v>
      </c>
      <c r="GW54" s="415">
        <v>0</v>
      </c>
      <c r="GX54" s="415">
        <v>-2933209</v>
      </c>
      <c r="GY54" s="415">
        <v>-555947</v>
      </c>
      <c r="GZ54" s="415">
        <v>0</v>
      </c>
      <c r="HA54" s="415">
        <v>-555947</v>
      </c>
      <c r="HB54" s="415">
        <v>-1918083</v>
      </c>
      <c r="HC54" s="415">
        <v>0</v>
      </c>
      <c r="HD54" s="415">
        <v>-1918083</v>
      </c>
      <c r="HE54" s="415">
        <v>-25966</v>
      </c>
      <c r="HF54" s="415">
        <v>0</v>
      </c>
      <c r="HG54" s="415">
        <v>-25966</v>
      </c>
      <c r="HH54" s="415">
        <v>-20951940</v>
      </c>
      <c r="HI54" s="415">
        <v>0</v>
      </c>
      <c r="HJ54" s="415">
        <v>-20951940</v>
      </c>
      <c r="HK54" s="415">
        <v>87959234</v>
      </c>
      <c r="HL54" s="415">
        <v>0</v>
      </c>
      <c r="HM54" s="415">
        <v>87959234</v>
      </c>
      <c r="HN54" s="84" t="s">
        <v>1054</v>
      </c>
    </row>
    <row r="55" spans="1:222" x14ac:dyDescent="0.25">
      <c r="A55" t="s">
        <v>1026</v>
      </c>
      <c r="B55" s="82" t="s">
        <v>469</v>
      </c>
      <c r="C55" s="85" t="s">
        <v>468</v>
      </c>
      <c r="D55" s="415">
        <v>64256236</v>
      </c>
      <c r="E55" s="415">
        <v>842065</v>
      </c>
      <c r="F55" s="415">
        <v>65098301</v>
      </c>
      <c r="G55" s="415">
        <v>-945633</v>
      </c>
      <c r="H55" s="415">
        <v>564241</v>
      </c>
      <c r="I55" s="415">
        <v>-381392</v>
      </c>
      <c r="J55" s="415">
        <v>-910208</v>
      </c>
      <c r="K55" s="415">
        <v>0</v>
      </c>
      <c r="L55" s="415">
        <v>-910208</v>
      </c>
      <c r="M55" s="415">
        <v>66211</v>
      </c>
      <c r="N55" s="415">
        <v>0</v>
      </c>
      <c r="O55" s="415">
        <v>66211</v>
      </c>
      <c r="P55" s="415">
        <v>174344</v>
      </c>
      <c r="Q55" s="415">
        <v>0</v>
      </c>
      <c r="R55" s="415">
        <v>174344</v>
      </c>
      <c r="S55" s="415">
        <v>39011</v>
      </c>
      <c r="T55" s="415">
        <v>0</v>
      </c>
      <c r="U55" s="415">
        <v>39011</v>
      </c>
      <c r="V55" s="415">
        <v>-630642</v>
      </c>
      <c r="W55" s="415">
        <v>0</v>
      </c>
      <c r="X55" s="415">
        <v>-630642</v>
      </c>
      <c r="Y55" s="415">
        <v>-5945457</v>
      </c>
      <c r="Z55" s="415">
        <v>0</v>
      </c>
      <c r="AA55" s="415">
        <v>-5945457</v>
      </c>
      <c r="AB55" s="415">
        <v>-19880</v>
      </c>
      <c r="AC55" s="415">
        <v>0</v>
      </c>
      <c r="AD55" s="415">
        <v>-19880</v>
      </c>
      <c r="AE55" s="415">
        <v>-208306</v>
      </c>
      <c r="AF55" s="415">
        <v>0</v>
      </c>
      <c r="AG55" s="415">
        <v>-208306</v>
      </c>
      <c r="AH55" s="415">
        <v>-3629</v>
      </c>
      <c r="AI55" s="415">
        <v>0</v>
      </c>
      <c r="AJ55" s="415">
        <v>-3629</v>
      </c>
      <c r="AK55" s="415">
        <v>0</v>
      </c>
      <c r="AL55" s="415">
        <v>0</v>
      </c>
      <c r="AM55" s="415">
        <v>0</v>
      </c>
      <c r="AN55" s="415">
        <v>-204677</v>
      </c>
      <c r="AO55" s="415">
        <v>0</v>
      </c>
      <c r="AP55" s="415">
        <v>-204677</v>
      </c>
      <c r="AQ55" s="415">
        <v>0</v>
      </c>
      <c r="AR55" s="415">
        <v>0</v>
      </c>
      <c r="AS55" s="415">
        <v>0</v>
      </c>
      <c r="AT55" s="415">
        <v>1155891</v>
      </c>
      <c r="AU55" s="415">
        <v>22295</v>
      </c>
      <c r="AV55" s="415">
        <v>1178186</v>
      </c>
      <c r="AW55" s="415">
        <v>-24789</v>
      </c>
      <c r="AX55" s="415">
        <v>15401</v>
      </c>
      <c r="AY55" s="415">
        <v>-9388</v>
      </c>
      <c r="AZ55" s="415">
        <v>-7828845</v>
      </c>
      <c r="BA55" s="415">
        <v>0</v>
      </c>
      <c r="BB55" s="415">
        <v>-7828845</v>
      </c>
      <c r="BC55" s="415">
        <v>-55005</v>
      </c>
      <c r="BD55" s="415">
        <v>0</v>
      </c>
      <c r="BE55" s="415">
        <v>-55005</v>
      </c>
      <c r="BF55" s="415">
        <v>-19531</v>
      </c>
      <c r="BG55" s="415">
        <v>0</v>
      </c>
      <c r="BH55" s="415">
        <v>-19531</v>
      </c>
      <c r="BI55" s="415">
        <v>0</v>
      </c>
      <c r="BJ55" s="415">
        <v>0</v>
      </c>
      <c r="BK55" s="415">
        <v>0</v>
      </c>
      <c r="BL55" s="415">
        <v>-2496</v>
      </c>
      <c r="BM55" s="415">
        <v>0</v>
      </c>
      <c r="BN55" s="415">
        <v>-2496</v>
      </c>
      <c r="BO55" s="415">
        <v>-453</v>
      </c>
      <c r="BP55" s="415">
        <v>0</v>
      </c>
      <c r="BQ55" s="415">
        <v>-453</v>
      </c>
      <c r="BR55" s="415">
        <v>0</v>
      </c>
      <c r="BS55" s="415">
        <v>0</v>
      </c>
      <c r="BT55" s="415">
        <v>0</v>
      </c>
      <c r="BU55" s="415">
        <v>0</v>
      </c>
      <c r="BV55" s="415">
        <v>0</v>
      </c>
      <c r="BW55" s="415">
        <v>0</v>
      </c>
      <c r="BX55" s="415">
        <v>-12928991</v>
      </c>
      <c r="BY55" s="415">
        <v>37696</v>
      </c>
      <c r="BZ55" s="415">
        <v>-12891295</v>
      </c>
      <c r="CA55" s="415">
        <v>-173235</v>
      </c>
      <c r="CB55" s="415">
        <v>0</v>
      </c>
      <c r="CC55" s="415">
        <v>-173235</v>
      </c>
      <c r="CD55" s="415">
        <v>13888</v>
      </c>
      <c r="CE55" s="415">
        <v>-11876</v>
      </c>
      <c r="CF55" s="415">
        <v>2012</v>
      </c>
      <c r="CG55" s="415">
        <v>-1451267</v>
      </c>
      <c r="CH55" s="415">
        <v>0</v>
      </c>
      <c r="CI55" s="415">
        <v>-1451267</v>
      </c>
      <c r="CJ55" s="415">
        <v>-119923</v>
      </c>
      <c r="CK55" s="415">
        <v>0</v>
      </c>
      <c r="CL55" s="415">
        <v>-119923</v>
      </c>
      <c r="CM55" s="415">
        <v>-1730537</v>
      </c>
      <c r="CN55" s="415">
        <v>-11876</v>
      </c>
      <c r="CO55" s="415">
        <v>-1742413</v>
      </c>
      <c r="CP55" s="415">
        <v>-80670</v>
      </c>
      <c r="CQ55" s="415">
        <v>0</v>
      </c>
      <c r="CR55" s="415">
        <v>-80670</v>
      </c>
      <c r="CS55" s="415">
        <v>-726</v>
      </c>
      <c r="CT55" s="415">
        <v>0</v>
      </c>
      <c r="CU55" s="415">
        <v>-726</v>
      </c>
      <c r="CV55" s="415">
        <v>-180996</v>
      </c>
      <c r="CW55" s="415">
        <v>0</v>
      </c>
      <c r="CX55" s="415">
        <v>-180996</v>
      </c>
      <c r="CY55" s="415">
        <v>-1353</v>
      </c>
      <c r="CZ55" s="415">
        <v>0</v>
      </c>
      <c r="DA55" s="415">
        <v>-1353</v>
      </c>
      <c r="DB55" s="415">
        <v>-431</v>
      </c>
      <c r="DC55" s="415">
        <v>0</v>
      </c>
      <c r="DD55" s="415">
        <v>-431</v>
      </c>
      <c r="DE55" s="415">
        <v>0</v>
      </c>
      <c r="DF55" s="415">
        <v>0</v>
      </c>
      <c r="DG55" s="415">
        <v>0</v>
      </c>
      <c r="DH55" s="415">
        <v>0</v>
      </c>
      <c r="DI55" s="415">
        <v>0</v>
      </c>
      <c r="DJ55" s="415">
        <v>0</v>
      </c>
      <c r="DK55" s="415">
        <v>0</v>
      </c>
      <c r="DL55" s="415">
        <v>0</v>
      </c>
      <c r="DM55" s="415">
        <v>0</v>
      </c>
      <c r="DN55" s="415">
        <v>0</v>
      </c>
      <c r="DO55" s="415">
        <v>0</v>
      </c>
      <c r="DP55" s="415">
        <v>0</v>
      </c>
      <c r="DQ55" s="415">
        <v>0</v>
      </c>
      <c r="DR55" s="415">
        <v>0</v>
      </c>
      <c r="DS55" s="415">
        <v>0</v>
      </c>
      <c r="DT55" s="415">
        <v>-99526</v>
      </c>
      <c r="DU55" s="415">
        <v>-55000</v>
      </c>
      <c r="DV55" s="415">
        <v>-154526</v>
      </c>
      <c r="DW55" s="415">
        <v>-4003</v>
      </c>
      <c r="DX55" s="415">
        <v>-64488</v>
      </c>
      <c r="DY55" s="415">
        <v>-68491</v>
      </c>
      <c r="DZ55" s="415">
        <v>-119488</v>
      </c>
      <c r="EA55" s="415">
        <v>0</v>
      </c>
      <c r="EB55" s="415">
        <v>-367705</v>
      </c>
      <c r="EC55" s="415">
        <v>-119488</v>
      </c>
      <c r="ED55" s="415">
        <v>-487193</v>
      </c>
      <c r="EE55" s="415">
        <v>0</v>
      </c>
      <c r="EF55" s="415">
        <v>0</v>
      </c>
      <c r="EG55" s="415">
        <v>0</v>
      </c>
      <c r="EH55" s="415">
        <v>0</v>
      </c>
      <c r="EI55" s="415">
        <v>0</v>
      </c>
      <c r="EJ55" s="415">
        <v>0</v>
      </c>
      <c r="EK55" s="415">
        <v>0</v>
      </c>
      <c r="EL55" s="415">
        <v>0</v>
      </c>
      <c r="EM55" s="415">
        <v>0</v>
      </c>
      <c r="EN55" s="415">
        <v>0</v>
      </c>
      <c r="EO55" s="415">
        <v>0</v>
      </c>
      <c r="EP55" s="415">
        <v>0</v>
      </c>
      <c r="EQ55" s="415">
        <v>0</v>
      </c>
      <c r="ER55" s="415">
        <v>0</v>
      </c>
      <c r="ES55" s="415">
        <v>0</v>
      </c>
      <c r="ET55" s="415">
        <v>0</v>
      </c>
      <c r="EU55" s="415">
        <v>0</v>
      </c>
      <c r="EV55" s="415">
        <v>0</v>
      </c>
      <c r="EW55" s="415">
        <v>-2496</v>
      </c>
      <c r="EX55" s="415">
        <v>0</v>
      </c>
      <c r="EY55" s="415">
        <v>-2496</v>
      </c>
      <c r="EZ55" s="415">
        <v>-453</v>
      </c>
      <c r="FA55" s="415">
        <v>0</v>
      </c>
      <c r="FB55" s="415">
        <v>-453</v>
      </c>
      <c r="FC55" s="415">
        <v>-1074</v>
      </c>
      <c r="FD55" s="415">
        <v>0</v>
      </c>
      <c r="FE55" s="415">
        <v>-1074</v>
      </c>
      <c r="FF55" s="415">
        <v>0</v>
      </c>
      <c r="FG55" s="415">
        <v>0</v>
      </c>
      <c r="FH55" s="415">
        <v>0</v>
      </c>
      <c r="FI55" s="415">
        <v>-50009</v>
      </c>
      <c r="FJ55" s="415">
        <v>0</v>
      </c>
      <c r="FK55" s="415">
        <v>-50009</v>
      </c>
      <c r="FL55" s="415">
        <v>1623</v>
      </c>
      <c r="FM55" s="415">
        <v>0</v>
      </c>
      <c r="FN55" s="415">
        <v>1623</v>
      </c>
      <c r="FO55" s="415">
        <v>-85525</v>
      </c>
      <c r="FP55" s="415">
        <v>0</v>
      </c>
      <c r="FQ55" s="415">
        <v>-85525</v>
      </c>
      <c r="FR55" s="415">
        <v>9073</v>
      </c>
      <c r="FS55" s="415">
        <v>0</v>
      </c>
      <c r="FT55" s="415">
        <v>9073</v>
      </c>
      <c r="FU55" s="415">
        <v>847</v>
      </c>
      <c r="FV55" s="415">
        <v>0</v>
      </c>
      <c r="FW55" s="415">
        <v>847</v>
      </c>
      <c r="FX55" s="415">
        <v>-931033</v>
      </c>
      <c r="FY55" s="415">
        <v>0</v>
      </c>
      <c r="FZ55" s="415">
        <v>-931033</v>
      </c>
      <c r="GA55" s="415">
        <v>-1059047</v>
      </c>
      <c r="GB55" s="415">
        <v>0</v>
      </c>
      <c r="GC55" s="415">
        <v>-1059047</v>
      </c>
      <c r="GD55" s="415">
        <v>0</v>
      </c>
      <c r="GE55" s="415">
        <v>0</v>
      </c>
      <c r="GF55" s="415">
        <v>0</v>
      </c>
      <c r="GG55" s="415">
        <v>-5937</v>
      </c>
      <c r="GH55" s="415">
        <v>0</v>
      </c>
      <c r="GI55" s="415">
        <v>-5937</v>
      </c>
      <c r="GJ55" s="415">
        <v>-5937</v>
      </c>
      <c r="GK55" s="415">
        <v>0</v>
      </c>
      <c r="GL55" s="415">
        <v>-5937</v>
      </c>
      <c r="GM55" s="415">
        <v>63310603</v>
      </c>
      <c r="GN55" s="415">
        <v>1406306</v>
      </c>
      <c r="GO55" s="415">
        <v>64716909</v>
      </c>
      <c r="GP55" s="415">
        <v>-630642</v>
      </c>
      <c r="GQ55" s="415">
        <v>0</v>
      </c>
      <c r="GR55" s="415">
        <v>-630642</v>
      </c>
      <c r="GS55" s="415">
        <v>-12928991</v>
      </c>
      <c r="GT55" s="415">
        <v>37696</v>
      </c>
      <c r="GU55" s="415">
        <v>-12891295</v>
      </c>
      <c r="GV55" s="415">
        <v>-1730537</v>
      </c>
      <c r="GW55" s="415">
        <v>-11876</v>
      </c>
      <c r="GX55" s="415">
        <v>-1742413</v>
      </c>
      <c r="GY55" s="415">
        <v>-367705</v>
      </c>
      <c r="GZ55" s="415">
        <v>-119488</v>
      </c>
      <c r="HA55" s="415">
        <v>-487193</v>
      </c>
      <c r="HB55" s="415">
        <v>-1059047</v>
      </c>
      <c r="HC55" s="415">
        <v>0</v>
      </c>
      <c r="HD55" s="415">
        <v>-1059047</v>
      </c>
      <c r="HE55" s="415">
        <v>-5937</v>
      </c>
      <c r="HF55" s="415">
        <v>0</v>
      </c>
      <c r="HG55" s="415">
        <v>-5937</v>
      </c>
      <c r="HH55" s="415">
        <v>-16722859</v>
      </c>
      <c r="HI55" s="415">
        <v>-93668</v>
      </c>
      <c r="HJ55" s="415">
        <v>-16816527</v>
      </c>
      <c r="HK55" s="415">
        <v>46587744</v>
      </c>
      <c r="HL55" s="415">
        <v>1312638</v>
      </c>
      <c r="HM55" s="415">
        <v>47900382</v>
      </c>
      <c r="HN55" s="84" t="s">
        <v>1029</v>
      </c>
    </row>
    <row r="56" spans="1:222" x14ac:dyDescent="0.25">
      <c r="A56" t="s">
        <v>1026</v>
      </c>
      <c r="B56" s="82" t="s">
        <v>471</v>
      </c>
      <c r="C56" s="85" t="s">
        <v>470</v>
      </c>
      <c r="D56" s="415">
        <v>95160198</v>
      </c>
      <c r="E56" s="415">
        <v>0</v>
      </c>
      <c r="F56" s="415">
        <v>95160198</v>
      </c>
      <c r="G56" s="415">
        <v>-1458753</v>
      </c>
      <c r="H56" s="415">
        <v>0</v>
      </c>
      <c r="I56" s="415">
        <v>-1458753</v>
      </c>
      <c r="J56" s="415">
        <v>-417178</v>
      </c>
      <c r="K56" s="415">
        <v>0</v>
      </c>
      <c r="L56" s="415">
        <v>-417178</v>
      </c>
      <c r="M56" s="415">
        <v>50063</v>
      </c>
      <c r="N56" s="415">
        <v>0</v>
      </c>
      <c r="O56" s="415">
        <v>50063</v>
      </c>
      <c r="P56" s="415">
        <v>1274480</v>
      </c>
      <c r="Q56" s="415">
        <v>0</v>
      </c>
      <c r="R56" s="415">
        <v>1274480</v>
      </c>
      <c r="S56" s="415">
        <v>163543</v>
      </c>
      <c r="T56" s="415">
        <v>0</v>
      </c>
      <c r="U56" s="415">
        <v>163543</v>
      </c>
      <c r="V56" s="415">
        <v>1070908</v>
      </c>
      <c r="W56" s="415">
        <v>0</v>
      </c>
      <c r="X56" s="415">
        <v>1070908</v>
      </c>
      <c r="Y56" s="415">
        <v>-5626613</v>
      </c>
      <c r="Z56" s="415">
        <v>0</v>
      </c>
      <c r="AA56" s="415">
        <v>-5626613</v>
      </c>
      <c r="AB56" s="415">
        <v>0</v>
      </c>
      <c r="AC56" s="415">
        <v>0</v>
      </c>
      <c r="AD56" s="415">
        <v>0</v>
      </c>
      <c r="AE56" s="415">
        <v>-261476</v>
      </c>
      <c r="AF56" s="415">
        <v>0</v>
      </c>
      <c r="AG56" s="415">
        <v>-261476</v>
      </c>
      <c r="AH56" s="415">
        <v>0</v>
      </c>
      <c r="AI56" s="415">
        <v>0</v>
      </c>
      <c r="AJ56" s="415">
        <v>0</v>
      </c>
      <c r="AK56" s="415">
        <v>0</v>
      </c>
      <c r="AL56" s="415">
        <v>0</v>
      </c>
      <c r="AM56" s="415">
        <v>0</v>
      </c>
      <c r="AN56" s="415">
        <v>0</v>
      </c>
      <c r="AO56" s="415">
        <v>0</v>
      </c>
      <c r="AP56" s="415">
        <v>0</v>
      </c>
      <c r="AQ56" s="415">
        <v>0</v>
      </c>
      <c r="AR56" s="415">
        <v>0</v>
      </c>
      <c r="AS56" s="415">
        <v>0</v>
      </c>
      <c r="AT56" s="415">
        <v>1921071</v>
      </c>
      <c r="AU56" s="415">
        <v>0</v>
      </c>
      <c r="AV56" s="415">
        <v>1921071</v>
      </c>
      <c r="AW56" s="415">
        <v>-44563</v>
      </c>
      <c r="AX56" s="415">
        <v>0</v>
      </c>
      <c r="AY56" s="415">
        <v>-44563</v>
      </c>
      <c r="AZ56" s="415">
        <v>-5456835</v>
      </c>
      <c r="BA56" s="415">
        <v>0</v>
      </c>
      <c r="BB56" s="415">
        <v>-5456835</v>
      </c>
      <c r="BC56" s="415">
        <v>-25235</v>
      </c>
      <c r="BD56" s="415">
        <v>0</v>
      </c>
      <c r="BE56" s="415">
        <v>-25235</v>
      </c>
      <c r="BF56" s="415">
        <v>-36782</v>
      </c>
      <c r="BG56" s="415">
        <v>0</v>
      </c>
      <c r="BH56" s="415">
        <v>-36782</v>
      </c>
      <c r="BI56" s="415">
        <v>0</v>
      </c>
      <c r="BJ56" s="415">
        <v>0</v>
      </c>
      <c r="BK56" s="415">
        <v>0</v>
      </c>
      <c r="BL56" s="415">
        <v>-5053</v>
      </c>
      <c r="BM56" s="415">
        <v>0</v>
      </c>
      <c r="BN56" s="415">
        <v>-5053</v>
      </c>
      <c r="BO56" s="415">
        <v>0</v>
      </c>
      <c r="BP56" s="415">
        <v>0</v>
      </c>
      <c r="BQ56" s="415">
        <v>0</v>
      </c>
      <c r="BR56" s="415">
        <v>0</v>
      </c>
      <c r="BS56" s="415">
        <v>0</v>
      </c>
      <c r="BT56" s="415">
        <v>0</v>
      </c>
      <c r="BU56" s="415">
        <v>0</v>
      </c>
      <c r="BV56" s="415">
        <v>0</v>
      </c>
      <c r="BW56" s="415">
        <v>0</v>
      </c>
      <c r="BX56" s="415">
        <v>-9535486</v>
      </c>
      <c r="BY56" s="415">
        <v>0</v>
      </c>
      <c r="BZ56" s="415">
        <v>-9535486</v>
      </c>
      <c r="CA56" s="415">
        <v>-1715</v>
      </c>
      <c r="CB56" s="415">
        <v>0</v>
      </c>
      <c r="CC56" s="415">
        <v>-1715</v>
      </c>
      <c r="CD56" s="415">
        <v>-5467</v>
      </c>
      <c r="CE56" s="415">
        <v>0</v>
      </c>
      <c r="CF56" s="415">
        <v>-5467</v>
      </c>
      <c r="CG56" s="415">
        <v>-3294723</v>
      </c>
      <c r="CH56" s="415">
        <v>0</v>
      </c>
      <c r="CI56" s="415">
        <v>-3294723</v>
      </c>
      <c r="CJ56" s="415">
        <v>-227608</v>
      </c>
      <c r="CK56" s="415">
        <v>0</v>
      </c>
      <c r="CL56" s="415">
        <v>-227608</v>
      </c>
      <c r="CM56" s="415">
        <v>-3529513</v>
      </c>
      <c r="CN56" s="415">
        <v>0</v>
      </c>
      <c r="CO56" s="415">
        <v>-3529513</v>
      </c>
      <c r="CP56" s="415">
        <v>-8953</v>
      </c>
      <c r="CQ56" s="415">
        <v>0</v>
      </c>
      <c r="CR56" s="415">
        <v>-8953</v>
      </c>
      <c r="CS56" s="415">
        <v>0</v>
      </c>
      <c r="CT56" s="415">
        <v>0</v>
      </c>
      <c r="CU56" s="415">
        <v>0</v>
      </c>
      <c r="CV56" s="415">
        <v>-100917</v>
      </c>
      <c r="CW56" s="415">
        <v>0</v>
      </c>
      <c r="CX56" s="415">
        <v>-100917</v>
      </c>
      <c r="CY56" s="415">
        <v>0</v>
      </c>
      <c r="CZ56" s="415">
        <v>0</v>
      </c>
      <c r="DA56" s="415">
        <v>0</v>
      </c>
      <c r="DB56" s="415">
        <v>0</v>
      </c>
      <c r="DC56" s="415">
        <v>0</v>
      </c>
      <c r="DD56" s="415">
        <v>0</v>
      </c>
      <c r="DE56" s="415">
        <v>0</v>
      </c>
      <c r="DF56" s="415">
        <v>0</v>
      </c>
      <c r="DG56" s="415">
        <v>0</v>
      </c>
      <c r="DH56" s="415">
        <v>0</v>
      </c>
      <c r="DI56" s="415">
        <v>0</v>
      </c>
      <c r="DJ56" s="415">
        <v>0</v>
      </c>
      <c r="DK56" s="415">
        <v>0</v>
      </c>
      <c r="DL56" s="415">
        <v>0</v>
      </c>
      <c r="DM56" s="415">
        <v>0</v>
      </c>
      <c r="DN56" s="415">
        <v>0</v>
      </c>
      <c r="DO56" s="415">
        <v>0</v>
      </c>
      <c r="DP56" s="415">
        <v>0</v>
      </c>
      <c r="DQ56" s="415">
        <v>275</v>
      </c>
      <c r="DR56" s="415">
        <v>0</v>
      </c>
      <c r="DS56" s="415">
        <v>275</v>
      </c>
      <c r="DT56" s="415">
        <v>0</v>
      </c>
      <c r="DU56" s="415">
        <v>0</v>
      </c>
      <c r="DV56" s="415">
        <v>0</v>
      </c>
      <c r="DW56" s="415">
        <v>0</v>
      </c>
      <c r="DX56" s="415">
        <v>0</v>
      </c>
      <c r="DY56" s="415">
        <v>0</v>
      </c>
      <c r="DZ56" s="415">
        <v>0</v>
      </c>
      <c r="EA56" s="415">
        <v>0</v>
      </c>
      <c r="EB56" s="415">
        <v>-109595</v>
      </c>
      <c r="EC56" s="415">
        <v>0</v>
      </c>
      <c r="ED56" s="415">
        <v>-109595</v>
      </c>
      <c r="EE56" s="415">
        <v>0</v>
      </c>
      <c r="EF56" s="415">
        <v>0</v>
      </c>
      <c r="EG56" s="415">
        <v>0</v>
      </c>
      <c r="EH56" s="415">
        <v>0</v>
      </c>
      <c r="EI56" s="415">
        <v>0</v>
      </c>
      <c r="EJ56" s="415">
        <v>0</v>
      </c>
      <c r="EK56" s="415">
        <v>-1515309</v>
      </c>
      <c r="EL56" s="415">
        <v>0</v>
      </c>
      <c r="EM56" s="415">
        <v>-1515309</v>
      </c>
      <c r="EN56" s="415">
        <v>0</v>
      </c>
      <c r="EO56" s="415">
        <v>0</v>
      </c>
      <c r="EP56" s="415">
        <v>0</v>
      </c>
      <c r="EQ56" s="415">
        <v>0</v>
      </c>
      <c r="ER56" s="415">
        <v>0</v>
      </c>
      <c r="ES56" s="415">
        <v>0</v>
      </c>
      <c r="ET56" s="415">
        <v>0</v>
      </c>
      <c r="EU56" s="415">
        <v>0</v>
      </c>
      <c r="EV56" s="415">
        <v>0</v>
      </c>
      <c r="EW56" s="415">
        <v>-5053</v>
      </c>
      <c r="EX56" s="415">
        <v>0</v>
      </c>
      <c r="EY56" s="415">
        <v>-5053</v>
      </c>
      <c r="EZ56" s="415">
        <v>0</v>
      </c>
      <c r="FA56" s="415">
        <v>0</v>
      </c>
      <c r="FB56" s="415">
        <v>0</v>
      </c>
      <c r="FC56" s="415">
        <v>-1500</v>
      </c>
      <c r="FD56" s="415">
        <v>0</v>
      </c>
      <c r="FE56" s="415">
        <v>-1500</v>
      </c>
      <c r="FF56" s="415">
        <v>0</v>
      </c>
      <c r="FG56" s="415">
        <v>0</v>
      </c>
      <c r="FH56" s="415">
        <v>0</v>
      </c>
      <c r="FI56" s="415">
        <v>-25106</v>
      </c>
      <c r="FJ56" s="415">
        <v>0</v>
      </c>
      <c r="FK56" s="415">
        <v>-25106</v>
      </c>
      <c r="FL56" s="415">
        <v>4653</v>
      </c>
      <c r="FM56" s="415">
        <v>0</v>
      </c>
      <c r="FN56" s="415">
        <v>4653</v>
      </c>
      <c r="FO56" s="415">
        <v>-21303</v>
      </c>
      <c r="FP56" s="415">
        <v>0</v>
      </c>
      <c r="FQ56" s="415">
        <v>-21303</v>
      </c>
      <c r="FR56" s="415">
        <v>12850</v>
      </c>
      <c r="FS56" s="415">
        <v>0</v>
      </c>
      <c r="FT56" s="415">
        <v>12850</v>
      </c>
      <c r="FU56" s="415">
        <v>-1093</v>
      </c>
      <c r="FV56" s="415">
        <v>0</v>
      </c>
      <c r="FW56" s="415">
        <v>-1093</v>
      </c>
      <c r="FX56" s="415">
        <v>0</v>
      </c>
      <c r="FY56" s="415">
        <v>0</v>
      </c>
      <c r="FZ56" s="415">
        <v>0</v>
      </c>
      <c r="GA56" s="415">
        <v>-1551861</v>
      </c>
      <c r="GB56" s="415">
        <v>0</v>
      </c>
      <c r="GC56" s="415">
        <v>-1551861</v>
      </c>
      <c r="GD56" s="415">
        <v>-3390</v>
      </c>
      <c r="GE56" s="415">
        <v>0</v>
      </c>
      <c r="GF56" s="415">
        <v>-3390</v>
      </c>
      <c r="GG56" s="415">
        <v>0</v>
      </c>
      <c r="GH56" s="415">
        <v>0</v>
      </c>
      <c r="GI56" s="415">
        <v>0</v>
      </c>
      <c r="GJ56" s="415">
        <v>-3390</v>
      </c>
      <c r="GK56" s="415">
        <v>0</v>
      </c>
      <c r="GL56" s="415">
        <v>-3390</v>
      </c>
      <c r="GM56" s="415">
        <v>93701445</v>
      </c>
      <c r="GN56" s="415">
        <v>0</v>
      </c>
      <c r="GO56" s="415">
        <v>93701445</v>
      </c>
      <c r="GP56" s="415">
        <v>1070908</v>
      </c>
      <c r="GQ56" s="415">
        <v>0</v>
      </c>
      <c r="GR56" s="415">
        <v>1070908</v>
      </c>
      <c r="GS56" s="415">
        <v>-9535486</v>
      </c>
      <c r="GT56" s="415">
        <v>0</v>
      </c>
      <c r="GU56" s="415">
        <v>-9535486</v>
      </c>
      <c r="GV56" s="415">
        <v>-3529513</v>
      </c>
      <c r="GW56" s="415">
        <v>0</v>
      </c>
      <c r="GX56" s="415">
        <v>-3529513</v>
      </c>
      <c r="GY56" s="415">
        <v>-109595</v>
      </c>
      <c r="GZ56" s="415">
        <v>0</v>
      </c>
      <c r="HA56" s="415">
        <v>-109595</v>
      </c>
      <c r="HB56" s="415">
        <v>-1551861</v>
      </c>
      <c r="HC56" s="415">
        <v>0</v>
      </c>
      <c r="HD56" s="415">
        <v>-1551861</v>
      </c>
      <c r="HE56" s="415">
        <v>-3390</v>
      </c>
      <c r="HF56" s="415">
        <v>0</v>
      </c>
      <c r="HG56" s="415">
        <v>-3390</v>
      </c>
      <c r="HH56" s="415">
        <v>-13658937</v>
      </c>
      <c r="HI56" s="415">
        <v>0</v>
      </c>
      <c r="HJ56" s="415">
        <v>-13658937</v>
      </c>
      <c r="HK56" s="415">
        <v>80042508</v>
      </c>
      <c r="HL56" s="415">
        <v>0</v>
      </c>
      <c r="HM56" s="415">
        <v>80042508</v>
      </c>
      <c r="HN56" s="84" t="s">
        <v>1029</v>
      </c>
    </row>
    <row r="57" spans="1:222" x14ac:dyDescent="0.25">
      <c r="A57" t="s">
        <v>1026</v>
      </c>
      <c r="B57" s="82" t="s">
        <v>473</v>
      </c>
      <c r="C57" s="85" t="s">
        <v>472</v>
      </c>
      <c r="D57" s="415">
        <v>66700776</v>
      </c>
      <c r="E57" s="415">
        <v>0</v>
      </c>
      <c r="F57" s="415">
        <v>66700776</v>
      </c>
      <c r="G57" s="415">
        <v>-478942</v>
      </c>
      <c r="H57" s="415">
        <v>0</v>
      </c>
      <c r="I57" s="415">
        <v>-478942</v>
      </c>
      <c r="J57" s="415">
        <v>-278765</v>
      </c>
      <c r="K57" s="415">
        <v>0</v>
      </c>
      <c r="L57" s="415">
        <v>-278765</v>
      </c>
      <c r="M57" s="415">
        <v>10554</v>
      </c>
      <c r="N57" s="415">
        <v>0</v>
      </c>
      <c r="O57" s="415">
        <v>10554</v>
      </c>
      <c r="P57" s="415">
        <v>824888</v>
      </c>
      <c r="Q57" s="415">
        <v>0</v>
      </c>
      <c r="R57" s="415">
        <v>824888</v>
      </c>
      <c r="S57" s="415">
        <v>3163</v>
      </c>
      <c r="T57" s="415">
        <v>0</v>
      </c>
      <c r="U57" s="415">
        <v>3163</v>
      </c>
      <c r="V57" s="415">
        <v>559840</v>
      </c>
      <c r="W57" s="415">
        <v>0</v>
      </c>
      <c r="X57" s="415">
        <v>559840</v>
      </c>
      <c r="Y57" s="415">
        <v>-4036873</v>
      </c>
      <c r="Z57" s="415">
        <v>0</v>
      </c>
      <c r="AA57" s="415">
        <v>-4036873</v>
      </c>
      <c r="AB57" s="415">
        <v>0</v>
      </c>
      <c r="AC57" s="415">
        <v>0</v>
      </c>
      <c r="AD57" s="415">
        <v>0</v>
      </c>
      <c r="AE57" s="415">
        <v>-175299</v>
      </c>
      <c r="AF57" s="415">
        <v>0</v>
      </c>
      <c r="AG57" s="415">
        <v>-175299</v>
      </c>
      <c r="AH57" s="415">
        <v>-29993</v>
      </c>
      <c r="AI57" s="415">
        <v>0</v>
      </c>
      <c r="AJ57" s="415">
        <v>-29993</v>
      </c>
      <c r="AK57" s="415">
        <v>0</v>
      </c>
      <c r="AL57" s="415">
        <v>0</v>
      </c>
      <c r="AM57" s="415">
        <v>0</v>
      </c>
      <c r="AN57" s="415">
        <v>-144721</v>
      </c>
      <c r="AO57" s="415">
        <v>0</v>
      </c>
      <c r="AP57" s="415">
        <v>-144721</v>
      </c>
      <c r="AQ57" s="415">
        <v>0</v>
      </c>
      <c r="AR57" s="415">
        <v>0</v>
      </c>
      <c r="AS57" s="415">
        <v>0</v>
      </c>
      <c r="AT57" s="415">
        <v>1328698</v>
      </c>
      <c r="AU57" s="415">
        <v>0</v>
      </c>
      <c r="AV57" s="415">
        <v>1328698</v>
      </c>
      <c r="AW57" s="415">
        <v>-12043</v>
      </c>
      <c r="AX57" s="415">
        <v>0</v>
      </c>
      <c r="AY57" s="415">
        <v>-12043</v>
      </c>
      <c r="AZ57" s="415">
        <v>-4762183</v>
      </c>
      <c r="BA57" s="415">
        <v>0</v>
      </c>
      <c r="BB57" s="415">
        <v>-4762183</v>
      </c>
      <c r="BC57" s="415">
        <v>-130219</v>
      </c>
      <c r="BD57" s="415">
        <v>0</v>
      </c>
      <c r="BE57" s="415">
        <v>-130219</v>
      </c>
      <c r="BF57" s="415">
        <v>-51801</v>
      </c>
      <c r="BG57" s="415">
        <v>0</v>
      </c>
      <c r="BH57" s="415">
        <v>-51801</v>
      </c>
      <c r="BI57" s="415">
        <v>0</v>
      </c>
      <c r="BJ57" s="415">
        <v>0</v>
      </c>
      <c r="BK57" s="415">
        <v>0</v>
      </c>
      <c r="BL57" s="415">
        <v>0</v>
      </c>
      <c r="BM57" s="415">
        <v>0</v>
      </c>
      <c r="BN57" s="415">
        <v>0</v>
      </c>
      <c r="BO57" s="415">
        <v>0</v>
      </c>
      <c r="BP57" s="415">
        <v>0</v>
      </c>
      <c r="BQ57" s="415">
        <v>0</v>
      </c>
      <c r="BR57" s="415">
        <v>0</v>
      </c>
      <c r="BS57" s="415">
        <v>0</v>
      </c>
      <c r="BT57" s="415">
        <v>0</v>
      </c>
      <c r="BU57" s="415">
        <v>0</v>
      </c>
      <c r="BV57" s="415">
        <v>0</v>
      </c>
      <c r="BW57" s="415">
        <v>0</v>
      </c>
      <c r="BX57" s="415">
        <v>-7839720</v>
      </c>
      <c r="BY57" s="415">
        <v>0</v>
      </c>
      <c r="BZ57" s="415">
        <v>-7839720</v>
      </c>
      <c r="CA57" s="415">
        <v>-53807</v>
      </c>
      <c r="CB57" s="415">
        <v>0</v>
      </c>
      <c r="CC57" s="415">
        <v>-53807</v>
      </c>
      <c r="CD57" s="415">
        <v>8631</v>
      </c>
      <c r="CE57" s="415">
        <v>0</v>
      </c>
      <c r="CF57" s="415">
        <v>8631</v>
      </c>
      <c r="CG57" s="415">
        <v>-1848055</v>
      </c>
      <c r="CH57" s="415">
        <v>0</v>
      </c>
      <c r="CI57" s="415">
        <v>-1848055</v>
      </c>
      <c r="CJ57" s="415">
        <v>-95118</v>
      </c>
      <c r="CK57" s="415">
        <v>0</v>
      </c>
      <c r="CL57" s="415">
        <v>-95118</v>
      </c>
      <c r="CM57" s="415">
        <v>-1988349</v>
      </c>
      <c r="CN57" s="415">
        <v>0</v>
      </c>
      <c r="CO57" s="415">
        <v>-1988349</v>
      </c>
      <c r="CP57" s="415">
        <v>-20334</v>
      </c>
      <c r="CQ57" s="415">
        <v>0</v>
      </c>
      <c r="CR57" s="415">
        <v>-20334</v>
      </c>
      <c r="CS57" s="415">
        <v>1960</v>
      </c>
      <c r="CT57" s="415">
        <v>0</v>
      </c>
      <c r="CU57" s="415">
        <v>1960</v>
      </c>
      <c r="CV57" s="415">
        <v>-32030</v>
      </c>
      <c r="CW57" s="415">
        <v>0</v>
      </c>
      <c r="CX57" s="415">
        <v>-32030</v>
      </c>
      <c r="CY57" s="415">
        <v>-6550</v>
      </c>
      <c r="CZ57" s="415">
        <v>0</v>
      </c>
      <c r="DA57" s="415">
        <v>-6550</v>
      </c>
      <c r="DB57" s="415">
        <v>0</v>
      </c>
      <c r="DC57" s="415">
        <v>0</v>
      </c>
      <c r="DD57" s="415">
        <v>0</v>
      </c>
      <c r="DE57" s="415">
        <v>0</v>
      </c>
      <c r="DF57" s="415">
        <v>0</v>
      </c>
      <c r="DG57" s="415">
        <v>0</v>
      </c>
      <c r="DH57" s="415">
        <v>0</v>
      </c>
      <c r="DI57" s="415">
        <v>0</v>
      </c>
      <c r="DJ57" s="415">
        <v>0</v>
      </c>
      <c r="DK57" s="415">
        <v>0</v>
      </c>
      <c r="DL57" s="415">
        <v>0</v>
      </c>
      <c r="DM57" s="415">
        <v>0</v>
      </c>
      <c r="DN57" s="415">
        <v>0</v>
      </c>
      <c r="DO57" s="415">
        <v>0</v>
      </c>
      <c r="DP57" s="415">
        <v>0</v>
      </c>
      <c r="DQ57" s="415">
        <v>0</v>
      </c>
      <c r="DR57" s="415">
        <v>0</v>
      </c>
      <c r="DS57" s="415">
        <v>0</v>
      </c>
      <c r="DT57" s="415">
        <v>0</v>
      </c>
      <c r="DU57" s="415">
        <v>0</v>
      </c>
      <c r="DV57" s="415">
        <v>0</v>
      </c>
      <c r="DW57" s="415">
        <v>0</v>
      </c>
      <c r="DX57" s="415">
        <v>0</v>
      </c>
      <c r="DY57" s="415">
        <v>0</v>
      </c>
      <c r="DZ57" s="415">
        <v>0</v>
      </c>
      <c r="EA57" s="415">
        <v>0</v>
      </c>
      <c r="EB57" s="415">
        <v>-56954</v>
      </c>
      <c r="EC57" s="415">
        <v>0</v>
      </c>
      <c r="ED57" s="415">
        <v>-56954</v>
      </c>
      <c r="EE57" s="415">
        <v>0</v>
      </c>
      <c r="EF57" s="415">
        <v>0</v>
      </c>
      <c r="EG57" s="415">
        <v>0</v>
      </c>
      <c r="EH57" s="415">
        <v>0</v>
      </c>
      <c r="EI57" s="415">
        <v>0</v>
      </c>
      <c r="EJ57" s="415">
        <v>0</v>
      </c>
      <c r="EK57" s="415">
        <v>0</v>
      </c>
      <c r="EL57" s="415">
        <v>0</v>
      </c>
      <c r="EM57" s="415">
        <v>0</v>
      </c>
      <c r="EN57" s="415">
        <v>0</v>
      </c>
      <c r="EO57" s="415">
        <v>0</v>
      </c>
      <c r="EP57" s="415">
        <v>0</v>
      </c>
      <c r="EQ57" s="415">
        <v>0</v>
      </c>
      <c r="ER57" s="415">
        <v>0</v>
      </c>
      <c r="ES57" s="415">
        <v>0</v>
      </c>
      <c r="ET57" s="415">
        <v>0</v>
      </c>
      <c r="EU57" s="415">
        <v>0</v>
      </c>
      <c r="EV57" s="415">
        <v>0</v>
      </c>
      <c r="EW57" s="415">
        <v>0</v>
      </c>
      <c r="EX57" s="415">
        <v>0</v>
      </c>
      <c r="EY57" s="415">
        <v>0</v>
      </c>
      <c r="EZ57" s="415">
        <v>0</v>
      </c>
      <c r="FA57" s="415">
        <v>0</v>
      </c>
      <c r="FB57" s="415">
        <v>0</v>
      </c>
      <c r="FC57" s="415">
        <v>0</v>
      </c>
      <c r="FD57" s="415">
        <v>0</v>
      </c>
      <c r="FE57" s="415">
        <v>0</v>
      </c>
      <c r="FF57" s="415">
        <v>0</v>
      </c>
      <c r="FG57" s="415">
        <v>0</v>
      </c>
      <c r="FH57" s="415">
        <v>0</v>
      </c>
      <c r="FI57" s="415">
        <v>-15347</v>
      </c>
      <c r="FJ57" s="415">
        <v>0</v>
      </c>
      <c r="FK57" s="415">
        <v>-15347</v>
      </c>
      <c r="FL57" s="415">
        <v>110</v>
      </c>
      <c r="FM57" s="415">
        <v>0</v>
      </c>
      <c r="FN57" s="415">
        <v>110</v>
      </c>
      <c r="FO57" s="415">
        <v>-45988</v>
      </c>
      <c r="FP57" s="415">
        <v>0</v>
      </c>
      <c r="FQ57" s="415">
        <v>-45988</v>
      </c>
      <c r="FR57" s="415">
        <v>2717</v>
      </c>
      <c r="FS57" s="415">
        <v>0</v>
      </c>
      <c r="FT57" s="415">
        <v>2717</v>
      </c>
      <c r="FU57" s="415">
        <v>457.53</v>
      </c>
      <c r="FV57" s="415">
        <v>0</v>
      </c>
      <c r="FW57" s="415">
        <v>457.53</v>
      </c>
      <c r="FX57" s="415">
        <v>-943264</v>
      </c>
      <c r="FY57" s="415">
        <v>0</v>
      </c>
      <c r="FZ57" s="415">
        <v>-943264</v>
      </c>
      <c r="GA57" s="415">
        <v>-1001314</v>
      </c>
      <c r="GB57" s="415">
        <v>0</v>
      </c>
      <c r="GC57" s="415">
        <v>-1001314</v>
      </c>
      <c r="GD57" s="415">
        <v>0</v>
      </c>
      <c r="GE57" s="415">
        <v>0</v>
      </c>
      <c r="GF57" s="415">
        <v>0</v>
      </c>
      <c r="GG57" s="415">
        <v>0</v>
      </c>
      <c r="GH57" s="415">
        <v>0</v>
      </c>
      <c r="GI57" s="415">
        <v>0</v>
      </c>
      <c r="GJ57" s="415">
        <v>0</v>
      </c>
      <c r="GK57" s="415">
        <v>0</v>
      </c>
      <c r="GL57" s="415">
        <v>0</v>
      </c>
      <c r="GM57" s="415">
        <v>66221834</v>
      </c>
      <c r="GN57" s="415">
        <v>0</v>
      </c>
      <c r="GO57" s="415">
        <v>66221834</v>
      </c>
      <c r="GP57" s="415">
        <v>559840</v>
      </c>
      <c r="GQ57" s="415">
        <v>0</v>
      </c>
      <c r="GR57" s="415">
        <v>559840</v>
      </c>
      <c r="GS57" s="415">
        <v>-7839720</v>
      </c>
      <c r="GT57" s="415">
        <v>0</v>
      </c>
      <c r="GU57" s="415">
        <v>-7839720</v>
      </c>
      <c r="GV57" s="415">
        <v>-1988349</v>
      </c>
      <c r="GW57" s="415">
        <v>0</v>
      </c>
      <c r="GX57" s="415">
        <v>-1988349</v>
      </c>
      <c r="GY57" s="415">
        <v>-56954</v>
      </c>
      <c r="GZ57" s="415">
        <v>0</v>
      </c>
      <c r="HA57" s="415">
        <v>-56954</v>
      </c>
      <c r="HB57" s="415">
        <v>-1001314</v>
      </c>
      <c r="HC57" s="415">
        <v>0</v>
      </c>
      <c r="HD57" s="415">
        <v>-1001314</v>
      </c>
      <c r="HE57" s="415">
        <v>0</v>
      </c>
      <c r="HF57" s="415">
        <v>0</v>
      </c>
      <c r="HG57" s="415">
        <v>0</v>
      </c>
      <c r="HH57" s="415">
        <v>-10326497</v>
      </c>
      <c r="HI57" s="415">
        <v>0</v>
      </c>
      <c r="HJ57" s="415">
        <v>-10326497</v>
      </c>
      <c r="HK57" s="415">
        <v>55895337</v>
      </c>
      <c r="HL57" s="415">
        <v>0</v>
      </c>
      <c r="HM57" s="415">
        <v>55895337</v>
      </c>
      <c r="HN57" s="84" t="s">
        <v>1029</v>
      </c>
    </row>
    <row r="58" spans="1:222" x14ac:dyDescent="0.25">
      <c r="A58" t="s">
        <v>1026</v>
      </c>
      <c r="B58" s="82" t="s">
        <v>475</v>
      </c>
      <c r="C58" s="85" t="s">
        <v>474</v>
      </c>
      <c r="D58" s="415">
        <v>113246628</v>
      </c>
      <c r="E58" s="415">
        <v>0</v>
      </c>
      <c r="F58" s="415">
        <v>113246628</v>
      </c>
      <c r="G58" s="415">
        <v>1540726</v>
      </c>
      <c r="H58" s="415">
        <v>0</v>
      </c>
      <c r="I58" s="415">
        <v>1540726</v>
      </c>
      <c r="J58" s="415">
        <v>-1268596</v>
      </c>
      <c r="K58" s="415">
        <v>0</v>
      </c>
      <c r="L58" s="415">
        <v>-1268596</v>
      </c>
      <c r="M58" s="415">
        <v>112748</v>
      </c>
      <c r="N58" s="415">
        <v>0</v>
      </c>
      <c r="O58" s="415">
        <v>112748</v>
      </c>
      <c r="P58" s="415">
        <v>549501</v>
      </c>
      <c r="Q58" s="415">
        <v>0</v>
      </c>
      <c r="R58" s="415">
        <v>549501</v>
      </c>
      <c r="S58" s="415">
        <v>-211677</v>
      </c>
      <c r="T58" s="415">
        <v>0</v>
      </c>
      <c r="U58" s="415">
        <v>-211677</v>
      </c>
      <c r="V58" s="415">
        <v>-818024</v>
      </c>
      <c r="W58" s="415">
        <v>0</v>
      </c>
      <c r="X58" s="415">
        <v>-818024</v>
      </c>
      <c r="Y58" s="415">
        <v>-4406640</v>
      </c>
      <c r="Z58" s="415">
        <v>0</v>
      </c>
      <c r="AA58" s="415">
        <v>-4406640</v>
      </c>
      <c r="AB58" s="415">
        <v>0</v>
      </c>
      <c r="AC58" s="415">
        <v>0</v>
      </c>
      <c r="AD58" s="415">
        <v>0</v>
      </c>
      <c r="AE58" s="415">
        <v>-220849</v>
      </c>
      <c r="AF58" s="415">
        <v>0</v>
      </c>
      <c r="AG58" s="415">
        <v>-220849</v>
      </c>
      <c r="AH58" s="415">
        <v>-18931</v>
      </c>
      <c r="AI58" s="415">
        <v>0</v>
      </c>
      <c r="AJ58" s="415">
        <v>-18931</v>
      </c>
      <c r="AK58" s="415">
        <v>0</v>
      </c>
      <c r="AL58" s="415">
        <v>0</v>
      </c>
      <c r="AM58" s="415">
        <v>0</v>
      </c>
      <c r="AN58" s="415">
        <v>-201918</v>
      </c>
      <c r="AO58" s="415">
        <v>0</v>
      </c>
      <c r="AP58" s="415">
        <v>-201918</v>
      </c>
      <c r="AQ58" s="415">
        <v>0</v>
      </c>
      <c r="AR58" s="415">
        <v>0</v>
      </c>
      <c r="AS58" s="415">
        <v>0</v>
      </c>
      <c r="AT58" s="415">
        <v>2406793</v>
      </c>
      <c r="AU58" s="415">
        <v>0</v>
      </c>
      <c r="AV58" s="415">
        <v>2406793</v>
      </c>
      <c r="AW58" s="415">
        <v>33830</v>
      </c>
      <c r="AX58" s="415">
        <v>0</v>
      </c>
      <c r="AY58" s="415">
        <v>33830</v>
      </c>
      <c r="AZ58" s="415">
        <v>-4232905</v>
      </c>
      <c r="BA58" s="415">
        <v>0</v>
      </c>
      <c r="BB58" s="415">
        <v>-4232905</v>
      </c>
      <c r="BC58" s="415">
        <v>-24743</v>
      </c>
      <c r="BD58" s="415">
        <v>0</v>
      </c>
      <c r="BE58" s="415">
        <v>-24743</v>
      </c>
      <c r="BF58" s="415">
        <v>-51025</v>
      </c>
      <c r="BG58" s="415">
        <v>0</v>
      </c>
      <c r="BH58" s="415">
        <v>-51025</v>
      </c>
      <c r="BI58" s="415">
        <v>0</v>
      </c>
      <c r="BJ58" s="415">
        <v>0</v>
      </c>
      <c r="BK58" s="415">
        <v>0</v>
      </c>
      <c r="BL58" s="415">
        <v>0</v>
      </c>
      <c r="BM58" s="415">
        <v>0</v>
      </c>
      <c r="BN58" s="415">
        <v>0</v>
      </c>
      <c r="BO58" s="415">
        <v>0</v>
      </c>
      <c r="BP58" s="415">
        <v>0</v>
      </c>
      <c r="BQ58" s="415">
        <v>0</v>
      </c>
      <c r="BR58" s="415">
        <v>0</v>
      </c>
      <c r="BS58" s="415">
        <v>0</v>
      </c>
      <c r="BT58" s="415">
        <v>0</v>
      </c>
      <c r="BU58" s="415">
        <v>0</v>
      </c>
      <c r="BV58" s="415">
        <v>0</v>
      </c>
      <c r="BW58" s="415">
        <v>0</v>
      </c>
      <c r="BX58" s="415">
        <v>-6495539</v>
      </c>
      <c r="BY58" s="415">
        <v>0</v>
      </c>
      <c r="BZ58" s="415">
        <v>-6495539</v>
      </c>
      <c r="CA58" s="415">
        <v>-818</v>
      </c>
      <c r="CB58" s="415">
        <v>0</v>
      </c>
      <c r="CC58" s="415">
        <v>-818</v>
      </c>
      <c r="CD58" s="415">
        <v>0</v>
      </c>
      <c r="CE58" s="415">
        <v>0</v>
      </c>
      <c r="CF58" s="415">
        <v>0</v>
      </c>
      <c r="CG58" s="415">
        <v>-2297212</v>
      </c>
      <c r="CH58" s="415">
        <v>0</v>
      </c>
      <c r="CI58" s="415">
        <v>-2297212</v>
      </c>
      <c r="CJ58" s="415">
        <v>-362742</v>
      </c>
      <c r="CK58" s="415">
        <v>0</v>
      </c>
      <c r="CL58" s="415">
        <v>-362742</v>
      </c>
      <c r="CM58" s="415">
        <v>-2660772</v>
      </c>
      <c r="CN58" s="415">
        <v>0</v>
      </c>
      <c r="CO58" s="415">
        <v>-2660772</v>
      </c>
      <c r="CP58" s="415">
        <v>-82693</v>
      </c>
      <c r="CQ58" s="415">
        <v>0</v>
      </c>
      <c r="CR58" s="415">
        <v>-82693</v>
      </c>
      <c r="CS58" s="415">
        <v>-3991</v>
      </c>
      <c r="CT58" s="415">
        <v>0</v>
      </c>
      <c r="CU58" s="415">
        <v>-3991</v>
      </c>
      <c r="CV58" s="415">
        <v>-34187</v>
      </c>
      <c r="CW58" s="415">
        <v>0</v>
      </c>
      <c r="CX58" s="415">
        <v>-34187</v>
      </c>
      <c r="CY58" s="415">
        <v>0</v>
      </c>
      <c r="CZ58" s="415">
        <v>0</v>
      </c>
      <c r="DA58" s="415">
        <v>0</v>
      </c>
      <c r="DB58" s="415">
        <v>-907</v>
      </c>
      <c r="DC58" s="415">
        <v>0</v>
      </c>
      <c r="DD58" s="415">
        <v>-907</v>
      </c>
      <c r="DE58" s="415">
        <v>0</v>
      </c>
      <c r="DF58" s="415">
        <v>0</v>
      </c>
      <c r="DG58" s="415">
        <v>0</v>
      </c>
      <c r="DH58" s="415">
        <v>0</v>
      </c>
      <c r="DI58" s="415">
        <v>0</v>
      </c>
      <c r="DJ58" s="415">
        <v>0</v>
      </c>
      <c r="DK58" s="415">
        <v>0</v>
      </c>
      <c r="DL58" s="415">
        <v>0</v>
      </c>
      <c r="DM58" s="415">
        <v>0</v>
      </c>
      <c r="DN58" s="415">
        <v>0</v>
      </c>
      <c r="DO58" s="415">
        <v>0</v>
      </c>
      <c r="DP58" s="415">
        <v>0</v>
      </c>
      <c r="DQ58" s="415">
        <v>0</v>
      </c>
      <c r="DR58" s="415">
        <v>0</v>
      </c>
      <c r="DS58" s="415">
        <v>0</v>
      </c>
      <c r="DT58" s="415">
        <v>-6836</v>
      </c>
      <c r="DU58" s="415">
        <v>0</v>
      </c>
      <c r="DV58" s="415">
        <v>-6836</v>
      </c>
      <c r="DW58" s="415">
        <v>0</v>
      </c>
      <c r="DX58" s="415">
        <v>0</v>
      </c>
      <c r="DY58" s="415">
        <v>0</v>
      </c>
      <c r="DZ58" s="415">
        <v>0</v>
      </c>
      <c r="EA58" s="415">
        <v>0</v>
      </c>
      <c r="EB58" s="415">
        <v>-128614</v>
      </c>
      <c r="EC58" s="415">
        <v>0</v>
      </c>
      <c r="ED58" s="415">
        <v>-128614</v>
      </c>
      <c r="EE58" s="415">
        <v>0</v>
      </c>
      <c r="EF58" s="415">
        <v>0</v>
      </c>
      <c r="EG58" s="415">
        <v>0</v>
      </c>
      <c r="EH58" s="415">
        <v>0</v>
      </c>
      <c r="EI58" s="415">
        <v>0</v>
      </c>
      <c r="EJ58" s="415">
        <v>0</v>
      </c>
      <c r="EK58" s="415">
        <v>-235.99</v>
      </c>
      <c r="EL58" s="415">
        <v>0</v>
      </c>
      <c r="EM58" s="415">
        <v>-235.99</v>
      </c>
      <c r="EN58" s="415">
        <v>0</v>
      </c>
      <c r="EO58" s="415">
        <v>0</v>
      </c>
      <c r="EP58" s="415">
        <v>0</v>
      </c>
      <c r="EQ58" s="415">
        <v>0</v>
      </c>
      <c r="ER58" s="415">
        <v>0</v>
      </c>
      <c r="ES58" s="415">
        <v>0</v>
      </c>
      <c r="ET58" s="415">
        <v>0</v>
      </c>
      <c r="EU58" s="415">
        <v>0</v>
      </c>
      <c r="EV58" s="415">
        <v>0</v>
      </c>
      <c r="EW58" s="415">
        <v>-57159</v>
      </c>
      <c r="EX58" s="415">
        <v>0</v>
      </c>
      <c r="EY58" s="415">
        <v>-57159</v>
      </c>
      <c r="EZ58" s="415">
        <v>960</v>
      </c>
      <c r="FA58" s="415">
        <v>0</v>
      </c>
      <c r="FB58" s="415">
        <v>960</v>
      </c>
      <c r="FC58" s="415">
        <v>-872</v>
      </c>
      <c r="FD58" s="415">
        <v>0</v>
      </c>
      <c r="FE58" s="415">
        <v>-872</v>
      </c>
      <c r="FF58" s="415">
        <v>0</v>
      </c>
      <c r="FG58" s="415">
        <v>0</v>
      </c>
      <c r="FH58" s="415">
        <v>0</v>
      </c>
      <c r="FI58" s="415">
        <v>-45475</v>
      </c>
      <c r="FJ58" s="415">
        <v>0</v>
      </c>
      <c r="FK58" s="415">
        <v>-45475</v>
      </c>
      <c r="FL58" s="415">
        <v>-980</v>
      </c>
      <c r="FM58" s="415">
        <v>0</v>
      </c>
      <c r="FN58" s="415">
        <v>-980</v>
      </c>
      <c r="FO58" s="415">
        <v>-135333</v>
      </c>
      <c r="FP58" s="415">
        <v>0</v>
      </c>
      <c r="FQ58" s="415">
        <v>-135333</v>
      </c>
      <c r="FR58" s="415">
        <v>3194</v>
      </c>
      <c r="FS58" s="415">
        <v>0</v>
      </c>
      <c r="FT58" s="415">
        <v>3194</v>
      </c>
      <c r="FU58" s="415">
        <v>-479.45</v>
      </c>
      <c r="FV58" s="415">
        <v>0</v>
      </c>
      <c r="FW58" s="415">
        <v>-479.45</v>
      </c>
      <c r="FX58" s="415">
        <v>-1046634</v>
      </c>
      <c r="FY58" s="415">
        <v>0</v>
      </c>
      <c r="FZ58" s="415">
        <v>-1046634</v>
      </c>
      <c r="GA58" s="415">
        <v>-1283014</v>
      </c>
      <c r="GB58" s="415">
        <v>0</v>
      </c>
      <c r="GC58" s="415">
        <v>-1283014</v>
      </c>
      <c r="GD58" s="415">
        <v>0</v>
      </c>
      <c r="GE58" s="415">
        <v>0</v>
      </c>
      <c r="GF58" s="415">
        <v>0</v>
      </c>
      <c r="GG58" s="415">
        <v>0</v>
      </c>
      <c r="GH58" s="415">
        <v>0</v>
      </c>
      <c r="GI58" s="415">
        <v>0</v>
      </c>
      <c r="GJ58" s="415">
        <v>0</v>
      </c>
      <c r="GK58" s="415">
        <v>0</v>
      </c>
      <c r="GL58" s="415">
        <v>0</v>
      </c>
      <c r="GM58" s="415">
        <v>114787354</v>
      </c>
      <c r="GN58" s="415">
        <v>0</v>
      </c>
      <c r="GO58" s="415">
        <v>114787354</v>
      </c>
      <c r="GP58" s="415">
        <v>-818024</v>
      </c>
      <c r="GQ58" s="415">
        <v>0</v>
      </c>
      <c r="GR58" s="415">
        <v>-818024</v>
      </c>
      <c r="GS58" s="415">
        <v>-6495539</v>
      </c>
      <c r="GT58" s="415">
        <v>0</v>
      </c>
      <c r="GU58" s="415">
        <v>-6495539</v>
      </c>
      <c r="GV58" s="415">
        <v>-2660772</v>
      </c>
      <c r="GW58" s="415">
        <v>0</v>
      </c>
      <c r="GX58" s="415">
        <v>-2660772</v>
      </c>
      <c r="GY58" s="415">
        <v>-128614</v>
      </c>
      <c r="GZ58" s="415">
        <v>0</v>
      </c>
      <c r="HA58" s="415">
        <v>-128614</v>
      </c>
      <c r="HB58" s="415">
        <v>-1283014</v>
      </c>
      <c r="HC58" s="415">
        <v>0</v>
      </c>
      <c r="HD58" s="415">
        <v>-1283014</v>
      </c>
      <c r="HE58" s="415">
        <v>0</v>
      </c>
      <c r="HF58" s="415">
        <v>0</v>
      </c>
      <c r="HG58" s="415">
        <v>0</v>
      </c>
      <c r="HH58" s="415">
        <v>-11385963</v>
      </c>
      <c r="HI58" s="415">
        <v>0</v>
      </c>
      <c r="HJ58" s="415">
        <v>-11385963</v>
      </c>
      <c r="HK58" s="415">
        <v>103401391</v>
      </c>
      <c r="HL58" s="415">
        <v>0</v>
      </c>
      <c r="HM58" s="415">
        <v>103401391</v>
      </c>
      <c r="HN58" s="84" t="s">
        <v>1029</v>
      </c>
    </row>
    <row r="59" spans="1:222" x14ac:dyDescent="0.25">
      <c r="A59" t="s">
        <v>1026</v>
      </c>
      <c r="B59" s="82" t="s">
        <v>477</v>
      </c>
      <c r="C59" s="85" t="s">
        <v>476</v>
      </c>
      <c r="D59" s="415">
        <v>171347815</v>
      </c>
      <c r="E59" s="415">
        <v>3450384</v>
      </c>
      <c r="F59" s="415">
        <v>174798199</v>
      </c>
      <c r="G59" s="415">
        <v>-2089074</v>
      </c>
      <c r="H59" s="415">
        <v>128884</v>
      </c>
      <c r="I59" s="415">
        <v>-1960190</v>
      </c>
      <c r="J59" s="415">
        <v>-1434799</v>
      </c>
      <c r="K59" s="415">
        <v>-84792</v>
      </c>
      <c r="L59" s="415">
        <v>-1519591</v>
      </c>
      <c r="M59" s="415">
        <v>-179793</v>
      </c>
      <c r="N59" s="415">
        <v>-96187</v>
      </c>
      <c r="O59" s="415">
        <v>-275980</v>
      </c>
      <c r="P59" s="415">
        <v>2068011</v>
      </c>
      <c r="Q59" s="415">
        <v>0</v>
      </c>
      <c r="R59" s="415">
        <v>2068011</v>
      </c>
      <c r="S59" s="415">
        <v>106854</v>
      </c>
      <c r="T59" s="415">
        <v>1635</v>
      </c>
      <c r="U59" s="415">
        <v>108489</v>
      </c>
      <c r="V59" s="415">
        <v>560273</v>
      </c>
      <c r="W59" s="415">
        <v>-179344</v>
      </c>
      <c r="X59" s="415">
        <v>380929</v>
      </c>
      <c r="Y59" s="415">
        <v>-15646119</v>
      </c>
      <c r="Z59" s="415">
        <v>-25986</v>
      </c>
      <c r="AA59" s="415">
        <v>-15672105</v>
      </c>
      <c r="AB59" s="415">
        <v>-97073</v>
      </c>
      <c r="AC59" s="415">
        <v>-393</v>
      </c>
      <c r="AD59" s="415">
        <v>-97466</v>
      </c>
      <c r="AE59" s="415">
        <v>-576095</v>
      </c>
      <c r="AF59" s="415">
        <v>-1588</v>
      </c>
      <c r="AG59" s="415">
        <v>-577683</v>
      </c>
      <c r="AH59" s="415">
        <v>-81831</v>
      </c>
      <c r="AI59" s="415">
        <v>0</v>
      </c>
      <c r="AJ59" s="415">
        <v>-81831</v>
      </c>
      <c r="AK59" s="415">
        <v>-2455</v>
      </c>
      <c r="AL59" s="415">
        <v>0</v>
      </c>
      <c r="AM59" s="415">
        <v>-2455</v>
      </c>
      <c r="AN59" s="415">
        <v>-497832</v>
      </c>
      <c r="AO59" s="415">
        <v>-1588</v>
      </c>
      <c r="AP59" s="415">
        <v>-499420</v>
      </c>
      <c r="AQ59" s="415">
        <v>-38942</v>
      </c>
      <c r="AR59" s="415">
        <v>0</v>
      </c>
      <c r="AS59" s="415">
        <v>-38942</v>
      </c>
      <c r="AT59" s="415">
        <v>3050456</v>
      </c>
      <c r="AU59" s="415">
        <v>75934</v>
      </c>
      <c r="AV59" s="415">
        <v>3126390</v>
      </c>
      <c r="AW59" s="415">
        <v>43939</v>
      </c>
      <c r="AX59" s="415">
        <v>48983</v>
      </c>
      <c r="AY59" s="415">
        <v>92922</v>
      </c>
      <c r="AZ59" s="415">
        <v>-9029724</v>
      </c>
      <c r="BA59" s="415">
        <v>-323750</v>
      </c>
      <c r="BB59" s="415">
        <v>-9353474</v>
      </c>
      <c r="BC59" s="415">
        <v>44151</v>
      </c>
      <c r="BD59" s="415">
        <v>-279979</v>
      </c>
      <c r="BE59" s="415">
        <v>-235828</v>
      </c>
      <c r="BF59" s="415">
        <v>-137575</v>
      </c>
      <c r="BG59" s="415">
        <v>0</v>
      </c>
      <c r="BH59" s="415">
        <v>-137575</v>
      </c>
      <c r="BI59" s="415">
        <v>-13</v>
      </c>
      <c r="BJ59" s="415">
        <v>0</v>
      </c>
      <c r="BK59" s="415">
        <v>-13</v>
      </c>
      <c r="BL59" s="415">
        <v>-14122</v>
      </c>
      <c r="BM59" s="415">
        <v>0</v>
      </c>
      <c r="BN59" s="415">
        <v>-14122</v>
      </c>
      <c r="BO59" s="415">
        <v>0</v>
      </c>
      <c r="BP59" s="415">
        <v>0</v>
      </c>
      <c r="BQ59" s="415">
        <v>0</v>
      </c>
      <c r="BR59" s="415">
        <v>0</v>
      </c>
      <c r="BS59" s="415">
        <v>0</v>
      </c>
      <c r="BT59" s="415">
        <v>0</v>
      </c>
      <c r="BU59" s="415">
        <v>0</v>
      </c>
      <c r="BV59" s="415">
        <v>0</v>
      </c>
      <c r="BW59" s="415">
        <v>0</v>
      </c>
      <c r="BX59" s="415">
        <v>-22265102</v>
      </c>
      <c r="BY59" s="415">
        <v>-506386</v>
      </c>
      <c r="BZ59" s="415">
        <v>-22771488</v>
      </c>
      <c r="CA59" s="415">
        <v>-31712</v>
      </c>
      <c r="CB59" s="415">
        <v>0</v>
      </c>
      <c r="CC59" s="415">
        <v>-31712</v>
      </c>
      <c r="CD59" s="415">
        <v>-24540</v>
      </c>
      <c r="CE59" s="415">
        <v>0</v>
      </c>
      <c r="CF59" s="415">
        <v>-24540</v>
      </c>
      <c r="CG59" s="415">
        <v>-3357434</v>
      </c>
      <c r="CH59" s="415">
        <v>-194844</v>
      </c>
      <c r="CI59" s="415">
        <v>-3552278</v>
      </c>
      <c r="CJ59" s="415">
        <v>-53352</v>
      </c>
      <c r="CK59" s="415">
        <v>-270911</v>
      </c>
      <c r="CL59" s="415">
        <v>-324263</v>
      </c>
      <c r="CM59" s="415">
        <v>-3467038</v>
      </c>
      <c r="CN59" s="415">
        <v>-465755</v>
      </c>
      <c r="CO59" s="415">
        <v>-3932793</v>
      </c>
      <c r="CP59" s="415">
        <v>-241760</v>
      </c>
      <c r="CQ59" s="415">
        <v>-105</v>
      </c>
      <c r="CR59" s="415">
        <v>-241865</v>
      </c>
      <c r="CS59" s="415">
        <v>2267</v>
      </c>
      <c r="CT59" s="415">
        <v>1667</v>
      </c>
      <c r="CU59" s="415">
        <v>3934</v>
      </c>
      <c r="CV59" s="415">
        <v>-73202</v>
      </c>
      <c r="CW59" s="415">
        <v>0</v>
      </c>
      <c r="CX59" s="415">
        <v>-73202</v>
      </c>
      <c r="CY59" s="415">
        <v>-13459</v>
      </c>
      <c r="CZ59" s="415">
        <v>0</v>
      </c>
      <c r="DA59" s="415">
        <v>-13459</v>
      </c>
      <c r="DB59" s="415">
        <v>-6319</v>
      </c>
      <c r="DC59" s="415">
        <v>0</v>
      </c>
      <c r="DD59" s="415">
        <v>-6319</v>
      </c>
      <c r="DE59" s="415">
        <v>-1</v>
      </c>
      <c r="DF59" s="415">
        <v>0</v>
      </c>
      <c r="DG59" s="415">
        <v>-1</v>
      </c>
      <c r="DH59" s="415">
        <v>0</v>
      </c>
      <c r="DI59" s="415">
        <v>0</v>
      </c>
      <c r="DJ59" s="415">
        <v>0</v>
      </c>
      <c r="DK59" s="415">
        <v>0</v>
      </c>
      <c r="DL59" s="415">
        <v>0</v>
      </c>
      <c r="DM59" s="415">
        <v>0</v>
      </c>
      <c r="DN59" s="415">
        <v>-6877</v>
      </c>
      <c r="DO59" s="415">
        <v>0</v>
      </c>
      <c r="DP59" s="415">
        <v>-6877</v>
      </c>
      <c r="DQ59" s="415">
        <v>0</v>
      </c>
      <c r="DR59" s="415">
        <v>0</v>
      </c>
      <c r="DS59" s="415">
        <v>0</v>
      </c>
      <c r="DT59" s="415">
        <v>0</v>
      </c>
      <c r="DU59" s="415">
        <v>-353609</v>
      </c>
      <c r="DV59" s="415">
        <v>-353609</v>
      </c>
      <c r="DW59" s="415">
        <v>-11328</v>
      </c>
      <c r="DX59" s="415">
        <v>-42575</v>
      </c>
      <c r="DY59" s="415">
        <v>-53903</v>
      </c>
      <c r="DZ59" s="415">
        <v>-396184</v>
      </c>
      <c r="EA59" s="415">
        <v>0</v>
      </c>
      <c r="EB59" s="415">
        <v>-350679</v>
      </c>
      <c r="EC59" s="415">
        <v>-394622</v>
      </c>
      <c r="ED59" s="415">
        <v>-745301</v>
      </c>
      <c r="EE59" s="415">
        <v>0</v>
      </c>
      <c r="EF59" s="415">
        <v>0</v>
      </c>
      <c r="EG59" s="415">
        <v>0</v>
      </c>
      <c r="EH59" s="415">
        <v>0</v>
      </c>
      <c r="EI59" s="415">
        <v>0</v>
      </c>
      <c r="EJ59" s="415">
        <v>0</v>
      </c>
      <c r="EK59" s="415">
        <v>0</v>
      </c>
      <c r="EL59" s="415">
        <v>0</v>
      </c>
      <c r="EM59" s="415">
        <v>0</v>
      </c>
      <c r="EN59" s="415">
        <v>0</v>
      </c>
      <c r="EO59" s="415">
        <v>0</v>
      </c>
      <c r="EP59" s="415">
        <v>0</v>
      </c>
      <c r="EQ59" s="415">
        <v>0</v>
      </c>
      <c r="ER59" s="415">
        <v>0</v>
      </c>
      <c r="ES59" s="415">
        <v>0</v>
      </c>
      <c r="ET59" s="415">
        <v>0</v>
      </c>
      <c r="EU59" s="415">
        <v>0</v>
      </c>
      <c r="EV59" s="415">
        <v>0</v>
      </c>
      <c r="EW59" s="415">
        <v>-14122</v>
      </c>
      <c r="EX59" s="415">
        <v>0</v>
      </c>
      <c r="EY59" s="415">
        <v>-14122</v>
      </c>
      <c r="EZ59" s="415">
        <v>0</v>
      </c>
      <c r="FA59" s="415">
        <v>0</v>
      </c>
      <c r="FB59" s="415">
        <v>0</v>
      </c>
      <c r="FC59" s="415">
        <v>-1500</v>
      </c>
      <c r="FD59" s="415">
        <v>0</v>
      </c>
      <c r="FE59" s="415">
        <v>-1500</v>
      </c>
      <c r="FF59" s="415">
        <v>0</v>
      </c>
      <c r="FG59" s="415">
        <v>0</v>
      </c>
      <c r="FH59" s="415">
        <v>0</v>
      </c>
      <c r="FI59" s="415">
        <v>-69694</v>
      </c>
      <c r="FJ59" s="415">
        <v>0</v>
      </c>
      <c r="FK59" s="415">
        <v>-69694</v>
      </c>
      <c r="FL59" s="415">
        <v>-741</v>
      </c>
      <c r="FM59" s="415">
        <v>0</v>
      </c>
      <c r="FN59" s="415">
        <v>-741</v>
      </c>
      <c r="FO59" s="415">
        <v>-140141</v>
      </c>
      <c r="FP59" s="415">
        <v>0</v>
      </c>
      <c r="FQ59" s="415">
        <v>-140141</v>
      </c>
      <c r="FR59" s="415">
        <v>4192</v>
      </c>
      <c r="FS59" s="415">
        <v>0</v>
      </c>
      <c r="FT59" s="415">
        <v>4192</v>
      </c>
      <c r="FU59" s="415">
        <v>4370</v>
      </c>
      <c r="FV59" s="415">
        <v>0</v>
      </c>
      <c r="FW59" s="415">
        <v>4370</v>
      </c>
      <c r="FX59" s="415">
        <v>-2789779</v>
      </c>
      <c r="FY59" s="415">
        <v>0</v>
      </c>
      <c r="FZ59" s="415">
        <v>-2789779</v>
      </c>
      <c r="GA59" s="415">
        <v>-3007415</v>
      </c>
      <c r="GB59" s="415">
        <v>0</v>
      </c>
      <c r="GC59" s="415">
        <v>-3007415</v>
      </c>
      <c r="GD59" s="415">
        <v>-50615</v>
      </c>
      <c r="GE59" s="415">
        <v>0</v>
      </c>
      <c r="GF59" s="415">
        <v>-50615</v>
      </c>
      <c r="GG59" s="415">
        <v>-2026</v>
      </c>
      <c r="GH59" s="415">
        <v>0</v>
      </c>
      <c r="GI59" s="415">
        <v>-2026</v>
      </c>
      <c r="GJ59" s="415">
        <v>-52641</v>
      </c>
      <c r="GK59" s="415">
        <v>0</v>
      </c>
      <c r="GL59" s="415">
        <v>-52641</v>
      </c>
      <c r="GM59" s="415">
        <v>169258741</v>
      </c>
      <c r="GN59" s="415">
        <v>3579268</v>
      </c>
      <c r="GO59" s="415">
        <v>172838009</v>
      </c>
      <c r="GP59" s="415">
        <v>560273</v>
      </c>
      <c r="GQ59" s="415">
        <v>-179344</v>
      </c>
      <c r="GR59" s="415">
        <v>380929</v>
      </c>
      <c r="GS59" s="415">
        <v>-22265102</v>
      </c>
      <c r="GT59" s="415">
        <v>-506386</v>
      </c>
      <c r="GU59" s="415">
        <v>-22771488</v>
      </c>
      <c r="GV59" s="415">
        <v>-3467038</v>
      </c>
      <c r="GW59" s="415">
        <v>-465755</v>
      </c>
      <c r="GX59" s="415">
        <v>-3932793</v>
      </c>
      <c r="GY59" s="415">
        <v>-350679</v>
      </c>
      <c r="GZ59" s="415">
        <v>-394622</v>
      </c>
      <c r="HA59" s="415">
        <v>-745301</v>
      </c>
      <c r="HB59" s="415">
        <v>-3007415</v>
      </c>
      <c r="HC59" s="415">
        <v>0</v>
      </c>
      <c r="HD59" s="415">
        <v>-3007415</v>
      </c>
      <c r="HE59" s="415">
        <v>-52641</v>
      </c>
      <c r="HF59" s="415">
        <v>0</v>
      </c>
      <c r="HG59" s="415">
        <v>-52641</v>
      </c>
      <c r="HH59" s="415">
        <v>-28582602</v>
      </c>
      <c r="HI59" s="415">
        <v>-1546107</v>
      </c>
      <c r="HJ59" s="415">
        <v>-30128709</v>
      </c>
      <c r="HK59" s="415">
        <v>140676139</v>
      </c>
      <c r="HL59" s="415">
        <v>2033161</v>
      </c>
      <c r="HM59" s="415">
        <v>142709300</v>
      </c>
      <c r="HN59" s="84" t="s">
        <v>1054</v>
      </c>
    </row>
    <row r="60" spans="1:222" x14ac:dyDescent="0.25">
      <c r="A60" t="s">
        <v>1026</v>
      </c>
      <c r="B60" s="82" t="s">
        <v>479</v>
      </c>
      <c r="C60" s="85" t="s">
        <v>478</v>
      </c>
      <c r="D60" s="415">
        <v>188801845</v>
      </c>
      <c r="E60" s="415">
        <v>438340</v>
      </c>
      <c r="F60" s="415">
        <v>189240185</v>
      </c>
      <c r="G60" s="415">
        <v>-2079487</v>
      </c>
      <c r="H60" s="415">
        <v>-5541</v>
      </c>
      <c r="I60" s="415">
        <v>-2085028</v>
      </c>
      <c r="J60" s="415">
        <v>-1352024</v>
      </c>
      <c r="K60" s="415">
        <v>0</v>
      </c>
      <c r="L60" s="415">
        <v>-1352024</v>
      </c>
      <c r="M60" s="415">
        <v>-55594</v>
      </c>
      <c r="N60" s="415">
        <v>0</v>
      </c>
      <c r="O60" s="415">
        <v>-55594</v>
      </c>
      <c r="P60" s="415">
        <v>8386909</v>
      </c>
      <c r="Q60" s="415">
        <v>0</v>
      </c>
      <c r="R60" s="415">
        <v>8386909</v>
      </c>
      <c r="S60" s="415">
        <v>158083</v>
      </c>
      <c r="T60" s="415">
        <v>0</v>
      </c>
      <c r="U60" s="415">
        <v>158083</v>
      </c>
      <c r="V60" s="415">
        <v>7137374</v>
      </c>
      <c r="W60" s="415">
        <v>0</v>
      </c>
      <c r="X60" s="415">
        <v>7137374</v>
      </c>
      <c r="Y60" s="415">
        <v>-11447383</v>
      </c>
      <c r="Z60" s="415">
        <v>0</v>
      </c>
      <c r="AA60" s="415">
        <v>-11447383</v>
      </c>
      <c r="AB60" s="415">
        <v>-28522</v>
      </c>
      <c r="AC60" s="415">
        <v>0</v>
      </c>
      <c r="AD60" s="415">
        <v>-28522</v>
      </c>
      <c r="AE60" s="415">
        <v>-432765</v>
      </c>
      <c r="AF60" s="415">
        <v>0</v>
      </c>
      <c r="AG60" s="415">
        <v>-432765</v>
      </c>
      <c r="AH60" s="415">
        <v>-108237</v>
      </c>
      <c r="AI60" s="415">
        <v>0</v>
      </c>
      <c r="AJ60" s="415">
        <v>-108237</v>
      </c>
      <c r="AK60" s="415">
        <v>0</v>
      </c>
      <c r="AL60" s="415">
        <v>0</v>
      </c>
      <c r="AM60" s="415">
        <v>0</v>
      </c>
      <c r="AN60" s="415">
        <v>-321090</v>
      </c>
      <c r="AO60" s="415">
        <v>0</v>
      </c>
      <c r="AP60" s="415">
        <v>-321090</v>
      </c>
      <c r="AQ60" s="415">
        <v>-2371</v>
      </c>
      <c r="AR60" s="415">
        <v>0</v>
      </c>
      <c r="AS60" s="415">
        <v>-2371</v>
      </c>
      <c r="AT60" s="415">
        <v>3866095</v>
      </c>
      <c r="AU60" s="415">
        <v>10257</v>
      </c>
      <c r="AV60" s="415">
        <v>3876352</v>
      </c>
      <c r="AW60" s="415">
        <v>-58972</v>
      </c>
      <c r="AX60" s="415">
        <v>-152</v>
      </c>
      <c r="AY60" s="415">
        <v>-59124</v>
      </c>
      <c r="AZ60" s="415">
        <v>-10757960</v>
      </c>
      <c r="BA60" s="415">
        <v>0</v>
      </c>
      <c r="BB60" s="415">
        <v>-10757960</v>
      </c>
      <c r="BC60" s="415">
        <v>-917713</v>
      </c>
      <c r="BD60" s="415">
        <v>0</v>
      </c>
      <c r="BE60" s="415">
        <v>-917713</v>
      </c>
      <c r="BF60" s="415">
        <v>-65026</v>
      </c>
      <c r="BG60" s="415">
        <v>0</v>
      </c>
      <c r="BH60" s="415">
        <v>-65026</v>
      </c>
      <c r="BI60" s="415">
        <v>0</v>
      </c>
      <c r="BJ60" s="415">
        <v>0</v>
      </c>
      <c r="BK60" s="415">
        <v>0</v>
      </c>
      <c r="BL60" s="415">
        <v>-5216</v>
      </c>
      <c r="BM60" s="415">
        <v>0</v>
      </c>
      <c r="BN60" s="415">
        <v>-5216</v>
      </c>
      <c r="BO60" s="415">
        <v>0</v>
      </c>
      <c r="BP60" s="415">
        <v>0</v>
      </c>
      <c r="BQ60" s="415">
        <v>0</v>
      </c>
      <c r="BR60" s="415">
        <v>0</v>
      </c>
      <c r="BS60" s="415">
        <v>0</v>
      </c>
      <c r="BT60" s="415">
        <v>0</v>
      </c>
      <c r="BU60" s="415">
        <v>0</v>
      </c>
      <c r="BV60" s="415">
        <v>0</v>
      </c>
      <c r="BW60" s="415">
        <v>0</v>
      </c>
      <c r="BX60" s="415">
        <v>-19818940</v>
      </c>
      <c r="BY60" s="415">
        <v>10105</v>
      </c>
      <c r="BZ60" s="415">
        <v>-19808835</v>
      </c>
      <c r="CA60" s="415">
        <v>-223239</v>
      </c>
      <c r="CB60" s="415">
        <v>0</v>
      </c>
      <c r="CC60" s="415">
        <v>-223239</v>
      </c>
      <c r="CD60" s="415">
        <v>-22616</v>
      </c>
      <c r="CE60" s="415">
        <v>0</v>
      </c>
      <c r="CF60" s="415">
        <v>-22616</v>
      </c>
      <c r="CG60" s="415">
        <v>-6499027</v>
      </c>
      <c r="CH60" s="415">
        <v>0</v>
      </c>
      <c r="CI60" s="415">
        <v>-6499027</v>
      </c>
      <c r="CJ60" s="415">
        <v>467603</v>
      </c>
      <c r="CK60" s="415">
        <v>0</v>
      </c>
      <c r="CL60" s="415">
        <v>467603</v>
      </c>
      <c r="CM60" s="415">
        <v>-6277279</v>
      </c>
      <c r="CN60" s="415">
        <v>0</v>
      </c>
      <c r="CO60" s="415">
        <v>-6277279</v>
      </c>
      <c r="CP60" s="415">
        <v>-1123151</v>
      </c>
      <c r="CQ60" s="415">
        <v>0</v>
      </c>
      <c r="CR60" s="415">
        <v>-1123151</v>
      </c>
      <c r="CS60" s="415">
        <v>-230842</v>
      </c>
      <c r="CT60" s="415">
        <v>0</v>
      </c>
      <c r="CU60" s="415">
        <v>-230842</v>
      </c>
      <c r="CV60" s="415">
        <v>-1269985</v>
      </c>
      <c r="CW60" s="415">
        <v>0</v>
      </c>
      <c r="CX60" s="415">
        <v>-1269985</v>
      </c>
      <c r="CY60" s="415">
        <v>902</v>
      </c>
      <c r="CZ60" s="415">
        <v>0</v>
      </c>
      <c r="DA60" s="415">
        <v>902</v>
      </c>
      <c r="DB60" s="415">
        <v>-15185</v>
      </c>
      <c r="DC60" s="415">
        <v>0</v>
      </c>
      <c r="DD60" s="415">
        <v>-15185</v>
      </c>
      <c r="DE60" s="415">
        <v>0</v>
      </c>
      <c r="DF60" s="415">
        <v>0</v>
      </c>
      <c r="DG60" s="415">
        <v>0</v>
      </c>
      <c r="DH60" s="415">
        <v>0</v>
      </c>
      <c r="DI60" s="415">
        <v>0</v>
      </c>
      <c r="DJ60" s="415">
        <v>0</v>
      </c>
      <c r="DK60" s="415">
        <v>0</v>
      </c>
      <c r="DL60" s="415">
        <v>0</v>
      </c>
      <c r="DM60" s="415">
        <v>0</v>
      </c>
      <c r="DN60" s="415">
        <v>-12679</v>
      </c>
      <c r="DO60" s="415">
        <v>0</v>
      </c>
      <c r="DP60" s="415">
        <v>-12679</v>
      </c>
      <c r="DQ60" s="415">
        <v>0</v>
      </c>
      <c r="DR60" s="415">
        <v>0</v>
      </c>
      <c r="DS60" s="415">
        <v>0</v>
      </c>
      <c r="DT60" s="415">
        <v>-171134</v>
      </c>
      <c r="DU60" s="415">
        <v>-218076</v>
      </c>
      <c r="DV60" s="415">
        <v>-389210</v>
      </c>
      <c r="DW60" s="415">
        <v>0</v>
      </c>
      <c r="DX60" s="415">
        <v>0</v>
      </c>
      <c r="DY60" s="415">
        <v>0</v>
      </c>
      <c r="DZ60" s="415">
        <v>-218076</v>
      </c>
      <c r="EA60" s="415">
        <v>0</v>
      </c>
      <c r="EB60" s="415">
        <v>-2822074</v>
      </c>
      <c r="EC60" s="415">
        <v>-218076</v>
      </c>
      <c r="ED60" s="415">
        <v>-3040150</v>
      </c>
      <c r="EE60" s="415">
        <v>0</v>
      </c>
      <c r="EF60" s="415">
        <v>0</v>
      </c>
      <c r="EG60" s="415">
        <v>0</v>
      </c>
      <c r="EH60" s="415">
        <v>0</v>
      </c>
      <c r="EI60" s="415">
        <v>0</v>
      </c>
      <c r="EJ60" s="415">
        <v>0</v>
      </c>
      <c r="EK60" s="415">
        <v>0</v>
      </c>
      <c r="EL60" s="415">
        <v>0</v>
      </c>
      <c r="EM60" s="415">
        <v>0</v>
      </c>
      <c r="EN60" s="415">
        <v>0</v>
      </c>
      <c r="EO60" s="415">
        <v>0</v>
      </c>
      <c r="EP60" s="415">
        <v>0</v>
      </c>
      <c r="EQ60" s="415">
        <v>0</v>
      </c>
      <c r="ER60" s="415">
        <v>0</v>
      </c>
      <c r="ES60" s="415">
        <v>0</v>
      </c>
      <c r="ET60" s="415">
        <v>0</v>
      </c>
      <c r="EU60" s="415">
        <v>0</v>
      </c>
      <c r="EV60" s="415">
        <v>0</v>
      </c>
      <c r="EW60" s="415">
        <v>-5216</v>
      </c>
      <c r="EX60" s="415">
        <v>0</v>
      </c>
      <c r="EY60" s="415">
        <v>-5216</v>
      </c>
      <c r="EZ60" s="415">
        <v>0</v>
      </c>
      <c r="FA60" s="415">
        <v>0</v>
      </c>
      <c r="FB60" s="415">
        <v>0</v>
      </c>
      <c r="FC60" s="415">
        <v>-1500</v>
      </c>
      <c r="FD60" s="415">
        <v>0</v>
      </c>
      <c r="FE60" s="415">
        <v>-1500</v>
      </c>
      <c r="FF60" s="415">
        <v>0</v>
      </c>
      <c r="FG60" s="415">
        <v>0</v>
      </c>
      <c r="FH60" s="415">
        <v>0</v>
      </c>
      <c r="FI60" s="415">
        <v>-58018</v>
      </c>
      <c r="FJ60" s="415">
        <v>0</v>
      </c>
      <c r="FK60" s="415">
        <v>-58018</v>
      </c>
      <c r="FL60" s="415">
        <v>-1503</v>
      </c>
      <c r="FM60" s="415">
        <v>0</v>
      </c>
      <c r="FN60" s="415">
        <v>-1503</v>
      </c>
      <c r="FO60" s="415">
        <v>-172405</v>
      </c>
      <c r="FP60" s="415">
        <v>-566</v>
      </c>
      <c r="FQ60" s="415">
        <v>-172971</v>
      </c>
      <c r="FR60" s="415">
        <v>0</v>
      </c>
      <c r="FS60" s="415">
        <v>0</v>
      </c>
      <c r="FT60" s="415">
        <v>0</v>
      </c>
      <c r="FU60" s="415">
        <v>-2334</v>
      </c>
      <c r="FV60" s="415">
        <v>0</v>
      </c>
      <c r="FW60" s="415">
        <v>-2334</v>
      </c>
      <c r="FX60" s="415">
        <v>-2886093</v>
      </c>
      <c r="FY60" s="415">
        <v>0</v>
      </c>
      <c r="FZ60" s="415">
        <v>-2886093</v>
      </c>
      <c r="GA60" s="415">
        <v>-3127069</v>
      </c>
      <c r="GB60" s="415">
        <v>-566</v>
      </c>
      <c r="GC60" s="415">
        <v>-3127635</v>
      </c>
      <c r="GD60" s="415">
        <v>-2101</v>
      </c>
      <c r="GE60" s="415">
        <v>0</v>
      </c>
      <c r="GF60" s="415">
        <v>-2101</v>
      </c>
      <c r="GG60" s="415">
        <v>-1815</v>
      </c>
      <c r="GH60" s="415">
        <v>0</v>
      </c>
      <c r="GI60" s="415">
        <v>-1815</v>
      </c>
      <c r="GJ60" s="415">
        <v>-3916</v>
      </c>
      <c r="GK60" s="415">
        <v>0</v>
      </c>
      <c r="GL60" s="415">
        <v>-3916</v>
      </c>
      <c r="GM60" s="415">
        <v>186722358</v>
      </c>
      <c r="GN60" s="415">
        <v>432799</v>
      </c>
      <c r="GO60" s="415">
        <v>187155157</v>
      </c>
      <c r="GP60" s="415">
        <v>7137374</v>
      </c>
      <c r="GQ60" s="415">
        <v>0</v>
      </c>
      <c r="GR60" s="415">
        <v>7137374</v>
      </c>
      <c r="GS60" s="415">
        <v>-19818940</v>
      </c>
      <c r="GT60" s="415">
        <v>10105</v>
      </c>
      <c r="GU60" s="415">
        <v>-19808835</v>
      </c>
      <c r="GV60" s="415">
        <v>-6277279</v>
      </c>
      <c r="GW60" s="415">
        <v>0</v>
      </c>
      <c r="GX60" s="415">
        <v>-6277279</v>
      </c>
      <c r="GY60" s="415">
        <v>-2822074</v>
      </c>
      <c r="GZ60" s="415">
        <v>-218076</v>
      </c>
      <c r="HA60" s="415">
        <v>-3040150</v>
      </c>
      <c r="HB60" s="415">
        <v>-3127069</v>
      </c>
      <c r="HC60" s="415">
        <v>-566</v>
      </c>
      <c r="HD60" s="415">
        <v>-3127635</v>
      </c>
      <c r="HE60" s="415">
        <v>-3916</v>
      </c>
      <c r="HF60" s="415">
        <v>0</v>
      </c>
      <c r="HG60" s="415">
        <v>-3916</v>
      </c>
      <c r="HH60" s="415">
        <v>-24911904</v>
      </c>
      <c r="HI60" s="415">
        <v>-208537</v>
      </c>
      <c r="HJ60" s="415">
        <v>-25120441</v>
      </c>
      <c r="HK60" s="415">
        <v>161810454</v>
      </c>
      <c r="HL60" s="415">
        <v>224262</v>
      </c>
      <c r="HM60" s="415">
        <v>162034716</v>
      </c>
      <c r="HN60" s="84" t="s">
        <v>1054</v>
      </c>
    </row>
    <row r="61" spans="1:222" x14ac:dyDescent="0.25">
      <c r="A61" t="s">
        <v>1026</v>
      </c>
      <c r="B61" s="82" t="s">
        <v>481</v>
      </c>
      <c r="C61" s="85" t="s">
        <v>480</v>
      </c>
      <c r="D61" s="415">
        <v>48526426</v>
      </c>
      <c r="E61" s="415">
        <v>1836217</v>
      </c>
      <c r="F61" s="415">
        <v>50362643</v>
      </c>
      <c r="G61" s="415">
        <v>-149320</v>
      </c>
      <c r="H61" s="415">
        <v>453676</v>
      </c>
      <c r="I61" s="415">
        <v>304356</v>
      </c>
      <c r="J61" s="415">
        <v>-340603</v>
      </c>
      <c r="K61" s="415">
        <v>0</v>
      </c>
      <c r="L61" s="415">
        <v>-340603</v>
      </c>
      <c r="M61" s="415">
        <v>111951</v>
      </c>
      <c r="N61" s="415">
        <v>0</v>
      </c>
      <c r="O61" s="415">
        <v>111951</v>
      </c>
      <c r="P61" s="415">
        <v>491937</v>
      </c>
      <c r="Q61" s="415">
        <v>0</v>
      </c>
      <c r="R61" s="415">
        <v>491937</v>
      </c>
      <c r="S61" s="415">
        <v>-30430</v>
      </c>
      <c r="T61" s="415">
        <v>0</v>
      </c>
      <c r="U61" s="415">
        <v>-30430</v>
      </c>
      <c r="V61" s="415">
        <v>232855</v>
      </c>
      <c r="W61" s="415">
        <v>0</v>
      </c>
      <c r="X61" s="415">
        <v>232855</v>
      </c>
      <c r="Y61" s="415">
        <v>-4819462</v>
      </c>
      <c r="Z61" s="415">
        <v>0</v>
      </c>
      <c r="AA61" s="415">
        <v>-4819462</v>
      </c>
      <c r="AB61" s="415">
        <v>-5352</v>
      </c>
      <c r="AC61" s="415">
        <v>0</v>
      </c>
      <c r="AD61" s="415">
        <v>-5352</v>
      </c>
      <c r="AE61" s="415">
        <v>-137996</v>
      </c>
      <c r="AF61" s="415">
        <v>0</v>
      </c>
      <c r="AG61" s="415">
        <v>-137996</v>
      </c>
      <c r="AH61" s="415">
        <v>-34582</v>
      </c>
      <c r="AI61" s="415">
        <v>0</v>
      </c>
      <c r="AJ61" s="415">
        <v>-34582</v>
      </c>
      <c r="AK61" s="415">
        <v>0</v>
      </c>
      <c r="AL61" s="415">
        <v>0</v>
      </c>
      <c r="AM61" s="415">
        <v>0</v>
      </c>
      <c r="AN61" s="415">
        <v>-103213</v>
      </c>
      <c r="AO61" s="415">
        <v>0</v>
      </c>
      <c r="AP61" s="415">
        <v>-103213</v>
      </c>
      <c r="AQ61" s="415">
        <v>0</v>
      </c>
      <c r="AR61" s="415">
        <v>0</v>
      </c>
      <c r="AS61" s="415">
        <v>0</v>
      </c>
      <c r="AT61" s="415">
        <v>829709</v>
      </c>
      <c r="AU61" s="415">
        <v>48617</v>
      </c>
      <c r="AV61" s="415">
        <v>878326</v>
      </c>
      <c r="AW61" s="415">
        <v>-2543</v>
      </c>
      <c r="AX61" s="415">
        <v>12287</v>
      </c>
      <c r="AY61" s="415">
        <v>9744</v>
      </c>
      <c r="AZ61" s="415">
        <v>-2171900</v>
      </c>
      <c r="BA61" s="415">
        <v>0</v>
      </c>
      <c r="BB61" s="415">
        <v>-2171900</v>
      </c>
      <c r="BC61" s="415">
        <v>-3772</v>
      </c>
      <c r="BD61" s="415">
        <v>0</v>
      </c>
      <c r="BE61" s="415">
        <v>-3772</v>
      </c>
      <c r="BF61" s="415">
        <v>-42810</v>
      </c>
      <c r="BG61" s="415">
        <v>0</v>
      </c>
      <c r="BH61" s="415">
        <v>-42810</v>
      </c>
      <c r="BI61" s="415">
        <v>0</v>
      </c>
      <c r="BJ61" s="415">
        <v>0</v>
      </c>
      <c r="BK61" s="415">
        <v>0</v>
      </c>
      <c r="BL61" s="415">
        <v>-3325</v>
      </c>
      <c r="BM61" s="415">
        <v>0</v>
      </c>
      <c r="BN61" s="415">
        <v>-3325</v>
      </c>
      <c r="BO61" s="415">
        <v>0</v>
      </c>
      <c r="BP61" s="415">
        <v>0</v>
      </c>
      <c r="BQ61" s="415">
        <v>0</v>
      </c>
      <c r="BR61" s="415">
        <v>0</v>
      </c>
      <c r="BS61" s="415">
        <v>0</v>
      </c>
      <c r="BT61" s="415">
        <v>0</v>
      </c>
      <c r="BU61" s="415">
        <v>0</v>
      </c>
      <c r="BV61" s="415">
        <v>0</v>
      </c>
      <c r="BW61" s="415">
        <v>0</v>
      </c>
      <c r="BX61" s="415">
        <v>-6352099</v>
      </c>
      <c r="BY61" s="415">
        <v>60904</v>
      </c>
      <c r="BZ61" s="415">
        <v>-6291195</v>
      </c>
      <c r="CA61" s="415">
        <v>-598</v>
      </c>
      <c r="CB61" s="415">
        <v>0</v>
      </c>
      <c r="CC61" s="415">
        <v>-598</v>
      </c>
      <c r="CD61" s="415">
        <v>-91319</v>
      </c>
      <c r="CE61" s="415">
        <v>-136978</v>
      </c>
      <c r="CF61" s="415">
        <v>-228297</v>
      </c>
      <c r="CG61" s="415">
        <v>-1631445</v>
      </c>
      <c r="CH61" s="415">
        <v>0</v>
      </c>
      <c r="CI61" s="415">
        <v>-1631445</v>
      </c>
      <c r="CJ61" s="415">
        <v>-387924</v>
      </c>
      <c r="CK61" s="415">
        <v>-148970</v>
      </c>
      <c r="CL61" s="415">
        <v>-536894</v>
      </c>
      <c r="CM61" s="415">
        <v>-2111286</v>
      </c>
      <c r="CN61" s="415">
        <v>-285948</v>
      </c>
      <c r="CO61" s="415">
        <v>-2397234</v>
      </c>
      <c r="CP61" s="415">
        <v>-50550</v>
      </c>
      <c r="CQ61" s="415">
        <v>0</v>
      </c>
      <c r="CR61" s="415">
        <v>-50550</v>
      </c>
      <c r="CS61" s="415">
        <v>9845</v>
      </c>
      <c r="CT61" s="415">
        <v>0</v>
      </c>
      <c r="CU61" s="415">
        <v>9845</v>
      </c>
      <c r="CV61" s="415">
        <v>-50895</v>
      </c>
      <c r="CW61" s="415">
        <v>0</v>
      </c>
      <c r="CX61" s="415">
        <v>-50895</v>
      </c>
      <c r="CY61" s="415">
        <v>10844</v>
      </c>
      <c r="CZ61" s="415">
        <v>0</v>
      </c>
      <c r="DA61" s="415">
        <v>10844</v>
      </c>
      <c r="DB61" s="415">
        <v>-44</v>
      </c>
      <c r="DC61" s="415">
        <v>0</v>
      </c>
      <c r="DD61" s="415">
        <v>-44</v>
      </c>
      <c r="DE61" s="415">
        <v>0</v>
      </c>
      <c r="DF61" s="415">
        <v>0</v>
      </c>
      <c r="DG61" s="415">
        <v>0</v>
      </c>
      <c r="DH61" s="415">
        <v>0</v>
      </c>
      <c r="DI61" s="415">
        <v>0</v>
      </c>
      <c r="DJ61" s="415">
        <v>0</v>
      </c>
      <c r="DK61" s="415">
        <v>0</v>
      </c>
      <c r="DL61" s="415">
        <v>0</v>
      </c>
      <c r="DM61" s="415">
        <v>0</v>
      </c>
      <c r="DN61" s="415">
        <v>0</v>
      </c>
      <c r="DO61" s="415">
        <v>0</v>
      </c>
      <c r="DP61" s="415">
        <v>0</v>
      </c>
      <c r="DQ61" s="415">
        <v>0</v>
      </c>
      <c r="DR61" s="415">
        <v>0</v>
      </c>
      <c r="DS61" s="415">
        <v>0</v>
      </c>
      <c r="DT61" s="415">
        <v>-34873</v>
      </c>
      <c r="DU61" s="415">
        <v>0</v>
      </c>
      <c r="DV61" s="415">
        <v>-34873</v>
      </c>
      <c r="DW61" s="415">
        <v>-20577</v>
      </c>
      <c r="DX61" s="415">
        <v>0</v>
      </c>
      <c r="DY61" s="415">
        <v>-20577</v>
      </c>
      <c r="DZ61" s="415">
        <v>0</v>
      </c>
      <c r="EA61" s="415">
        <v>0</v>
      </c>
      <c r="EB61" s="415">
        <v>-136250</v>
      </c>
      <c r="EC61" s="415">
        <v>0</v>
      </c>
      <c r="ED61" s="415">
        <v>-136250</v>
      </c>
      <c r="EE61" s="415">
        <v>0</v>
      </c>
      <c r="EF61" s="415">
        <v>0</v>
      </c>
      <c r="EG61" s="415">
        <v>0</v>
      </c>
      <c r="EH61" s="415">
        <v>0</v>
      </c>
      <c r="EI61" s="415">
        <v>0</v>
      </c>
      <c r="EJ61" s="415">
        <v>0</v>
      </c>
      <c r="EK61" s="415">
        <v>0</v>
      </c>
      <c r="EL61" s="415">
        <v>0</v>
      </c>
      <c r="EM61" s="415">
        <v>0</v>
      </c>
      <c r="EN61" s="415">
        <v>0</v>
      </c>
      <c r="EO61" s="415">
        <v>0</v>
      </c>
      <c r="EP61" s="415">
        <v>0</v>
      </c>
      <c r="EQ61" s="415">
        <v>0</v>
      </c>
      <c r="ER61" s="415">
        <v>0</v>
      </c>
      <c r="ES61" s="415">
        <v>0</v>
      </c>
      <c r="ET61" s="415">
        <v>0</v>
      </c>
      <c r="EU61" s="415">
        <v>0</v>
      </c>
      <c r="EV61" s="415">
        <v>0</v>
      </c>
      <c r="EW61" s="415">
        <v>-3325</v>
      </c>
      <c r="EX61" s="415">
        <v>0</v>
      </c>
      <c r="EY61" s="415">
        <v>-3325</v>
      </c>
      <c r="EZ61" s="415">
        <v>0</v>
      </c>
      <c r="FA61" s="415">
        <v>0</v>
      </c>
      <c r="FB61" s="415">
        <v>0</v>
      </c>
      <c r="FC61" s="415">
        <v>-467</v>
      </c>
      <c r="FD61" s="415">
        <v>0</v>
      </c>
      <c r="FE61" s="415">
        <v>-467</v>
      </c>
      <c r="FF61" s="415">
        <v>0</v>
      </c>
      <c r="FG61" s="415">
        <v>0</v>
      </c>
      <c r="FH61" s="415">
        <v>0</v>
      </c>
      <c r="FI61" s="415">
        <v>-15950</v>
      </c>
      <c r="FJ61" s="415">
        <v>0</v>
      </c>
      <c r="FK61" s="415">
        <v>-15950</v>
      </c>
      <c r="FL61" s="415">
        <v>797</v>
      </c>
      <c r="FM61" s="415">
        <v>0</v>
      </c>
      <c r="FN61" s="415">
        <v>797</v>
      </c>
      <c r="FO61" s="415">
        <v>-55552</v>
      </c>
      <c r="FP61" s="415">
        <v>0</v>
      </c>
      <c r="FQ61" s="415">
        <v>-55552</v>
      </c>
      <c r="FR61" s="415">
        <v>5298</v>
      </c>
      <c r="FS61" s="415">
        <v>0</v>
      </c>
      <c r="FT61" s="415">
        <v>5298</v>
      </c>
      <c r="FU61" s="415">
        <v>2395</v>
      </c>
      <c r="FV61" s="415">
        <v>0</v>
      </c>
      <c r="FW61" s="415">
        <v>2395</v>
      </c>
      <c r="FX61" s="415">
        <v>-1016197</v>
      </c>
      <c r="FY61" s="415">
        <v>0</v>
      </c>
      <c r="FZ61" s="415">
        <v>-1016197</v>
      </c>
      <c r="GA61" s="415">
        <v>-1083001</v>
      </c>
      <c r="GB61" s="415">
        <v>0</v>
      </c>
      <c r="GC61" s="415">
        <v>-1083001</v>
      </c>
      <c r="GD61" s="415">
        <v>0</v>
      </c>
      <c r="GE61" s="415">
        <v>0</v>
      </c>
      <c r="GF61" s="415">
        <v>0</v>
      </c>
      <c r="GG61" s="415">
        <v>0</v>
      </c>
      <c r="GH61" s="415">
        <v>0</v>
      </c>
      <c r="GI61" s="415">
        <v>0</v>
      </c>
      <c r="GJ61" s="415">
        <v>0</v>
      </c>
      <c r="GK61" s="415">
        <v>0</v>
      </c>
      <c r="GL61" s="415">
        <v>0</v>
      </c>
      <c r="GM61" s="415">
        <v>48377106</v>
      </c>
      <c r="GN61" s="415">
        <v>2289893</v>
      </c>
      <c r="GO61" s="415">
        <v>50666999</v>
      </c>
      <c r="GP61" s="415">
        <v>232855</v>
      </c>
      <c r="GQ61" s="415">
        <v>0</v>
      </c>
      <c r="GR61" s="415">
        <v>232855</v>
      </c>
      <c r="GS61" s="415">
        <v>-6352099</v>
      </c>
      <c r="GT61" s="415">
        <v>60904</v>
      </c>
      <c r="GU61" s="415">
        <v>-6291195</v>
      </c>
      <c r="GV61" s="415">
        <v>-2111286</v>
      </c>
      <c r="GW61" s="415">
        <v>-285948</v>
      </c>
      <c r="GX61" s="415">
        <v>-2397234</v>
      </c>
      <c r="GY61" s="415">
        <v>-136250</v>
      </c>
      <c r="GZ61" s="415">
        <v>0</v>
      </c>
      <c r="HA61" s="415">
        <v>-136250</v>
      </c>
      <c r="HB61" s="415">
        <v>-1083001</v>
      </c>
      <c r="HC61" s="415">
        <v>0</v>
      </c>
      <c r="HD61" s="415">
        <v>-1083001</v>
      </c>
      <c r="HE61" s="415">
        <v>0</v>
      </c>
      <c r="HF61" s="415">
        <v>0</v>
      </c>
      <c r="HG61" s="415">
        <v>0</v>
      </c>
      <c r="HH61" s="415">
        <v>-9449781</v>
      </c>
      <c r="HI61" s="415">
        <v>-225044</v>
      </c>
      <c r="HJ61" s="415">
        <v>-9674825</v>
      </c>
      <c r="HK61" s="415">
        <v>38927325</v>
      </c>
      <c r="HL61" s="415">
        <v>2064849</v>
      </c>
      <c r="HM61" s="415">
        <v>40992174</v>
      </c>
      <c r="HN61" s="84" t="s">
        <v>1029</v>
      </c>
    </row>
    <row r="62" spans="1:222" x14ac:dyDescent="0.25">
      <c r="A62" t="s">
        <v>1026</v>
      </c>
      <c r="B62" s="82" t="s">
        <v>483</v>
      </c>
      <c r="C62" s="85" t="s">
        <v>482</v>
      </c>
      <c r="D62" s="415">
        <v>62845513</v>
      </c>
      <c r="E62" s="415">
        <v>0</v>
      </c>
      <c r="F62" s="415">
        <v>62845513</v>
      </c>
      <c r="G62" s="415">
        <v>-404748</v>
      </c>
      <c r="H62" s="415">
        <v>0</v>
      </c>
      <c r="I62" s="415">
        <v>-404748</v>
      </c>
      <c r="J62" s="415">
        <v>-778218</v>
      </c>
      <c r="K62" s="415">
        <v>0</v>
      </c>
      <c r="L62" s="415">
        <v>-778218</v>
      </c>
      <c r="M62" s="415">
        <v>34799.58</v>
      </c>
      <c r="N62" s="415">
        <v>0</v>
      </c>
      <c r="O62" s="415">
        <v>34799.58</v>
      </c>
      <c r="P62" s="415">
        <v>146636</v>
      </c>
      <c r="Q62" s="415">
        <v>0</v>
      </c>
      <c r="R62" s="415">
        <v>146636</v>
      </c>
      <c r="S62" s="415">
        <v>44282</v>
      </c>
      <c r="T62" s="415">
        <v>0</v>
      </c>
      <c r="U62" s="415">
        <v>44282</v>
      </c>
      <c r="V62" s="415">
        <v>-552500</v>
      </c>
      <c r="W62" s="415">
        <v>0</v>
      </c>
      <c r="X62" s="415">
        <v>-552500</v>
      </c>
      <c r="Y62" s="415">
        <v>-5963401</v>
      </c>
      <c r="Z62" s="415">
        <v>0</v>
      </c>
      <c r="AA62" s="415">
        <v>-5963401</v>
      </c>
      <c r="AB62" s="415">
        <v>-17967</v>
      </c>
      <c r="AC62" s="415">
        <v>0</v>
      </c>
      <c r="AD62" s="415">
        <v>-17967</v>
      </c>
      <c r="AE62" s="415">
        <v>-334153</v>
      </c>
      <c r="AF62" s="415">
        <v>0</v>
      </c>
      <c r="AG62" s="415">
        <v>-334153</v>
      </c>
      <c r="AH62" s="415">
        <v>-22395.89</v>
      </c>
      <c r="AI62" s="415">
        <v>0</v>
      </c>
      <c r="AJ62" s="415">
        <v>-22395.89</v>
      </c>
      <c r="AK62" s="415">
        <v>2890</v>
      </c>
      <c r="AL62" s="415">
        <v>0</v>
      </c>
      <c r="AM62" s="415">
        <v>2890</v>
      </c>
      <c r="AN62" s="415">
        <v>-307609</v>
      </c>
      <c r="AO62" s="415">
        <v>0</v>
      </c>
      <c r="AP62" s="415">
        <v>-307609</v>
      </c>
      <c r="AQ62" s="415">
        <v>-4540.5600000000004</v>
      </c>
      <c r="AR62" s="415">
        <v>0</v>
      </c>
      <c r="AS62" s="415">
        <v>-4540.5600000000004</v>
      </c>
      <c r="AT62" s="415">
        <v>1154880</v>
      </c>
      <c r="AU62" s="415">
        <v>0</v>
      </c>
      <c r="AV62" s="415">
        <v>1154880</v>
      </c>
      <c r="AW62" s="415">
        <v>-17786</v>
      </c>
      <c r="AX62" s="415">
        <v>0</v>
      </c>
      <c r="AY62" s="415">
        <v>-17786</v>
      </c>
      <c r="AZ62" s="415">
        <v>-5197326</v>
      </c>
      <c r="BA62" s="415">
        <v>0</v>
      </c>
      <c r="BB62" s="415">
        <v>-5197326</v>
      </c>
      <c r="BC62" s="415">
        <v>-150762</v>
      </c>
      <c r="BD62" s="415">
        <v>0</v>
      </c>
      <c r="BE62" s="415">
        <v>-150762</v>
      </c>
      <c r="BF62" s="415">
        <v>-41903</v>
      </c>
      <c r="BG62" s="415">
        <v>0</v>
      </c>
      <c r="BH62" s="415">
        <v>-41903</v>
      </c>
      <c r="BI62" s="415">
        <v>0</v>
      </c>
      <c r="BJ62" s="415">
        <v>0</v>
      </c>
      <c r="BK62" s="415">
        <v>0</v>
      </c>
      <c r="BL62" s="415">
        <v>-18220</v>
      </c>
      <c r="BM62" s="415">
        <v>0</v>
      </c>
      <c r="BN62" s="415">
        <v>-18220</v>
      </c>
      <c r="BO62" s="415">
        <v>0</v>
      </c>
      <c r="BP62" s="415">
        <v>0</v>
      </c>
      <c r="BQ62" s="415">
        <v>0</v>
      </c>
      <c r="BR62" s="415">
        <v>0</v>
      </c>
      <c r="BS62" s="415">
        <v>0</v>
      </c>
      <c r="BT62" s="415">
        <v>0</v>
      </c>
      <c r="BU62" s="415">
        <v>0</v>
      </c>
      <c r="BV62" s="415">
        <v>0</v>
      </c>
      <c r="BW62" s="415">
        <v>0</v>
      </c>
      <c r="BX62" s="415">
        <v>-10568671</v>
      </c>
      <c r="BY62" s="415">
        <v>0</v>
      </c>
      <c r="BZ62" s="415">
        <v>-10568671</v>
      </c>
      <c r="CA62" s="415">
        <v>-98511</v>
      </c>
      <c r="CB62" s="415">
        <v>0</v>
      </c>
      <c r="CC62" s="415">
        <v>-98511</v>
      </c>
      <c r="CD62" s="415">
        <v>-8727</v>
      </c>
      <c r="CE62" s="415">
        <v>0</v>
      </c>
      <c r="CF62" s="415">
        <v>-8727</v>
      </c>
      <c r="CG62" s="415">
        <v>-2086455</v>
      </c>
      <c r="CH62" s="415">
        <v>0</v>
      </c>
      <c r="CI62" s="415">
        <v>-2086455</v>
      </c>
      <c r="CJ62" s="415">
        <v>-1184.1600000000001</v>
      </c>
      <c r="CK62" s="415">
        <v>0</v>
      </c>
      <c r="CL62" s="415">
        <v>-1184.1600000000001</v>
      </c>
      <c r="CM62" s="415">
        <v>-2194877</v>
      </c>
      <c r="CN62" s="415">
        <v>0</v>
      </c>
      <c r="CO62" s="415">
        <v>-2194877</v>
      </c>
      <c r="CP62" s="415">
        <v>0</v>
      </c>
      <c r="CQ62" s="415">
        <v>0</v>
      </c>
      <c r="CR62" s="415">
        <v>0</v>
      </c>
      <c r="CS62" s="415">
        <v>0</v>
      </c>
      <c r="CT62" s="415">
        <v>0</v>
      </c>
      <c r="CU62" s="415">
        <v>0</v>
      </c>
      <c r="CV62" s="415">
        <v>0</v>
      </c>
      <c r="CW62" s="415">
        <v>0</v>
      </c>
      <c r="CX62" s="415">
        <v>0</v>
      </c>
      <c r="CY62" s="415">
        <v>0</v>
      </c>
      <c r="CZ62" s="415">
        <v>0</v>
      </c>
      <c r="DA62" s="415">
        <v>0</v>
      </c>
      <c r="DB62" s="415">
        <v>0</v>
      </c>
      <c r="DC62" s="415">
        <v>0</v>
      </c>
      <c r="DD62" s="415">
        <v>0</v>
      </c>
      <c r="DE62" s="415">
        <v>0</v>
      </c>
      <c r="DF62" s="415">
        <v>0</v>
      </c>
      <c r="DG62" s="415">
        <v>0</v>
      </c>
      <c r="DH62" s="415">
        <v>0</v>
      </c>
      <c r="DI62" s="415">
        <v>0</v>
      </c>
      <c r="DJ62" s="415">
        <v>0</v>
      </c>
      <c r="DK62" s="415">
        <v>0</v>
      </c>
      <c r="DL62" s="415">
        <v>0</v>
      </c>
      <c r="DM62" s="415">
        <v>0</v>
      </c>
      <c r="DN62" s="415">
        <v>0</v>
      </c>
      <c r="DO62" s="415">
        <v>0</v>
      </c>
      <c r="DP62" s="415">
        <v>0</v>
      </c>
      <c r="DQ62" s="415">
        <v>0</v>
      </c>
      <c r="DR62" s="415">
        <v>0</v>
      </c>
      <c r="DS62" s="415">
        <v>0</v>
      </c>
      <c r="DT62" s="415">
        <v>0</v>
      </c>
      <c r="DU62" s="415">
        <v>0</v>
      </c>
      <c r="DV62" s="415">
        <v>0</v>
      </c>
      <c r="DW62" s="415">
        <v>0</v>
      </c>
      <c r="DX62" s="415">
        <v>0</v>
      </c>
      <c r="DY62" s="415">
        <v>0</v>
      </c>
      <c r="DZ62" s="415">
        <v>0</v>
      </c>
      <c r="EA62" s="415">
        <v>0</v>
      </c>
      <c r="EB62" s="415">
        <v>0</v>
      </c>
      <c r="EC62" s="415">
        <v>0</v>
      </c>
      <c r="ED62" s="415">
        <v>0</v>
      </c>
      <c r="EE62" s="415">
        <v>0</v>
      </c>
      <c r="EF62" s="415">
        <v>0</v>
      </c>
      <c r="EG62" s="415">
        <v>0</v>
      </c>
      <c r="EH62" s="415">
        <v>0</v>
      </c>
      <c r="EI62" s="415">
        <v>0</v>
      </c>
      <c r="EJ62" s="415">
        <v>0</v>
      </c>
      <c r="EK62" s="415">
        <v>0</v>
      </c>
      <c r="EL62" s="415">
        <v>0</v>
      </c>
      <c r="EM62" s="415">
        <v>0</v>
      </c>
      <c r="EN62" s="415">
        <v>0</v>
      </c>
      <c r="EO62" s="415">
        <v>0</v>
      </c>
      <c r="EP62" s="415">
        <v>0</v>
      </c>
      <c r="EQ62" s="415">
        <v>0</v>
      </c>
      <c r="ER62" s="415">
        <v>0</v>
      </c>
      <c r="ES62" s="415">
        <v>0</v>
      </c>
      <c r="ET62" s="415">
        <v>0</v>
      </c>
      <c r="EU62" s="415">
        <v>0</v>
      </c>
      <c r="EV62" s="415">
        <v>0</v>
      </c>
      <c r="EW62" s="415">
        <v>-18220</v>
      </c>
      <c r="EX62" s="415">
        <v>0</v>
      </c>
      <c r="EY62" s="415">
        <v>-18220</v>
      </c>
      <c r="EZ62" s="415">
        <v>0</v>
      </c>
      <c r="FA62" s="415">
        <v>0</v>
      </c>
      <c r="FB62" s="415">
        <v>0</v>
      </c>
      <c r="FC62" s="415">
        <v>-444</v>
      </c>
      <c r="FD62" s="415">
        <v>0</v>
      </c>
      <c r="FE62" s="415">
        <v>-444</v>
      </c>
      <c r="FF62" s="415">
        <v>0</v>
      </c>
      <c r="FG62" s="415">
        <v>0</v>
      </c>
      <c r="FH62" s="415">
        <v>0</v>
      </c>
      <c r="FI62" s="415">
        <v>-57105</v>
      </c>
      <c r="FJ62" s="415">
        <v>0</v>
      </c>
      <c r="FK62" s="415">
        <v>-57105</v>
      </c>
      <c r="FL62" s="415">
        <v>11</v>
      </c>
      <c r="FM62" s="415">
        <v>0</v>
      </c>
      <c r="FN62" s="415">
        <v>11</v>
      </c>
      <c r="FO62" s="415">
        <v>-81982</v>
      </c>
      <c r="FP62" s="415">
        <v>0</v>
      </c>
      <c r="FQ62" s="415">
        <v>-81982</v>
      </c>
      <c r="FR62" s="415">
        <v>0</v>
      </c>
      <c r="FS62" s="415">
        <v>0</v>
      </c>
      <c r="FT62" s="415">
        <v>0</v>
      </c>
      <c r="FU62" s="415">
        <v>1041</v>
      </c>
      <c r="FV62" s="415">
        <v>0</v>
      </c>
      <c r="FW62" s="415">
        <v>1041</v>
      </c>
      <c r="FX62" s="415">
        <v>-1474797</v>
      </c>
      <c r="FY62" s="415">
        <v>0</v>
      </c>
      <c r="FZ62" s="415">
        <v>-1474797</v>
      </c>
      <c r="GA62" s="415">
        <v>-1631496</v>
      </c>
      <c r="GB62" s="415">
        <v>0</v>
      </c>
      <c r="GC62" s="415">
        <v>-1631496</v>
      </c>
      <c r="GD62" s="415">
        <v>0</v>
      </c>
      <c r="GE62" s="415">
        <v>0</v>
      </c>
      <c r="GF62" s="415">
        <v>0</v>
      </c>
      <c r="GG62" s="415">
        <v>0</v>
      </c>
      <c r="GH62" s="415">
        <v>0</v>
      </c>
      <c r="GI62" s="415">
        <v>0</v>
      </c>
      <c r="GJ62" s="415">
        <v>0</v>
      </c>
      <c r="GK62" s="415">
        <v>0</v>
      </c>
      <c r="GL62" s="415">
        <v>0</v>
      </c>
      <c r="GM62" s="415">
        <v>62440765</v>
      </c>
      <c r="GN62" s="415">
        <v>0</v>
      </c>
      <c r="GO62" s="415">
        <v>62440765</v>
      </c>
      <c r="GP62" s="415">
        <v>-552500</v>
      </c>
      <c r="GQ62" s="415">
        <v>0</v>
      </c>
      <c r="GR62" s="415">
        <v>-552500</v>
      </c>
      <c r="GS62" s="415">
        <v>-10568671</v>
      </c>
      <c r="GT62" s="415">
        <v>0</v>
      </c>
      <c r="GU62" s="415">
        <v>-10568671</v>
      </c>
      <c r="GV62" s="415">
        <v>-2194877</v>
      </c>
      <c r="GW62" s="415">
        <v>0</v>
      </c>
      <c r="GX62" s="415">
        <v>-2194877</v>
      </c>
      <c r="GY62" s="415">
        <v>0</v>
      </c>
      <c r="GZ62" s="415">
        <v>0</v>
      </c>
      <c r="HA62" s="415">
        <v>0</v>
      </c>
      <c r="HB62" s="415">
        <v>-1631496</v>
      </c>
      <c r="HC62" s="415">
        <v>0</v>
      </c>
      <c r="HD62" s="415">
        <v>-1631496</v>
      </c>
      <c r="HE62" s="415">
        <v>0</v>
      </c>
      <c r="HF62" s="415">
        <v>0</v>
      </c>
      <c r="HG62" s="415">
        <v>0</v>
      </c>
      <c r="HH62" s="415">
        <v>-14947544</v>
      </c>
      <c r="HI62" s="415">
        <v>0</v>
      </c>
      <c r="HJ62" s="415">
        <v>-14947544</v>
      </c>
      <c r="HK62" s="415">
        <v>47493221</v>
      </c>
      <c r="HL62" s="415">
        <v>0</v>
      </c>
      <c r="HM62" s="415">
        <v>47493221</v>
      </c>
      <c r="HN62" s="84" t="s">
        <v>1029</v>
      </c>
    </row>
    <row r="63" spans="1:222" x14ac:dyDescent="0.25">
      <c r="A63" t="s">
        <v>1037</v>
      </c>
      <c r="B63" s="82" t="s">
        <v>485</v>
      </c>
      <c r="C63" s="85" t="s">
        <v>484</v>
      </c>
      <c r="D63" s="415">
        <v>29009058.710000001</v>
      </c>
      <c r="E63" s="415">
        <v>0</v>
      </c>
      <c r="F63" s="415">
        <v>29009058.710000001</v>
      </c>
      <c r="G63" s="415">
        <v>-175515.97</v>
      </c>
      <c r="H63" s="415">
        <v>0</v>
      </c>
      <c r="I63" s="415">
        <v>-175515.97</v>
      </c>
      <c r="J63" s="415">
        <v>-420180.67</v>
      </c>
      <c r="K63" s="415">
        <v>0</v>
      </c>
      <c r="L63" s="415">
        <v>-420180.67</v>
      </c>
      <c r="M63" s="415">
        <v>2123.61</v>
      </c>
      <c r="N63" s="415">
        <v>0</v>
      </c>
      <c r="O63" s="415">
        <v>2123.61</v>
      </c>
      <c r="P63" s="415">
        <v>63381.84</v>
      </c>
      <c r="Q63" s="415">
        <v>0</v>
      </c>
      <c r="R63" s="415">
        <v>63381.84</v>
      </c>
      <c r="S63" s="415">
        <v>-112.81</v>
      </c>
      <c r="T63" s="415">
        <v>0</v>
      </c>
      <c r="U63" s="415">
        <v>-112.81</v>
      </c>
      <c r="V63" s="415">
        <v>-354788</v>
      </c>
      <c r="W63" s="415">
        <v>0</v>
      </c>
      <c r="X63" s="415">
        <v>-354788</v>
      </c>
      <c r="Y63" s="415">
        <v>-3051403.12</v>
      </c>
      <c r="Z63" s="415">
        <v>0</v>
      </c>
      <c r="AA63" s="415">
        <v>-3051403.12</v>
      </c>
      <c r="AB63" s="415">
        <v>0</v>
      </c>
      <c r="AC63" s="415">
        <v>0</v>
      </c>
      <c r="AD63" s="415">
        <v>0</v>
      </c>
      <c r="AE63" s="415">
        <v>-135002.75</v>
      </c>
      <c r="AF63" s="415">
        <v>0</v>
      </c>
      <c r="AG63" s="415">
        <v>-135002.75</v>
      </c>
      <c r="AH63" s="415">
        <v>-30652.68</v>
      </c>
      <c r="AI63" s="415">
        <v>0</v>
      </c>
      <c r="AJ63" s="415">
        <v>-30652.68</v>
      </c>
      <c r="AK63" s="415">
        <v>0</v>
      </c>
      <c r="AL63" s="415">
        <v>0</v>
      </c>
      <c r="AM63" s="415">
        <v>0</v>
      </c>
      <c r="AN63" s="415">
        <v>-98950.82</v>
      </c>
      <c r="AO63" s="415">
        <v>0</v>
      </c>
      <c r="AP63" s="415">
        <v>-98950.82</v>
      </c>
      <c r="AQ63" s="415">
        <v>0</v>
      </c>
      <c r="AR63" s="415">
        <v>0</v>
      </c>
      <c r="AS63" s="415">
        <v>0</v>
      </c>
      <c r="AT63" s="415">
        <v>437281.74</v>
      </c>
      <c r="AU63" s="415">
        <v>0</v>
      </c>
      <c r="AV63" s="415">
        <v>437281.74</v>
      </c>
      <c r="AW63" s="415">
        <v>-4491.7299999999996</v>
      </c>
      <c r="AX63" s="415">
        <v>0</v>
      </c>
      <c r="AY63" s="415">
        <v>-4491.7299999999996</v>
      </c>
      <c r="AZ63" s="415">
        <v>-2939740.11</v>
      </c>
      <c r="BA63" s="415">
        <v>0</v>
      </c>
      <c r="BB63" s="415">
        <v>-2939740.11</v>
      </c>
      <c r="BC63" s="415">
        <v>-111553.3</v>
      </c>
      <c r="BD63" s="415">
        <v>0</v>
      </c>
      <c r="BE63" s="415">
        <v>-111553.3</v>
      </c>
      <c r="BF63" s="415">
        <v>-33183.360000000001</v>
      </c>
      <c r="BG63" s="415">
        <v>0</v>
      </c>
      <c r="BH63" s="415">
        <v>-33183.360000000001</v>
      </c>
      <c r="BI63" s="415">
        <v>0</v>
      </c>
      <c r="BJ63" s="415">
        <v>0</v>
      </c>
      <c r="BK63" s="415">
        <v>0</v>
      </c>
      <c r="BL63" s="415">
        <v>-11888.1</v>
      </c>
      <c r="BM63" s="415">
        <v>0</v>
      </c>
      <c r="BN63" s="415">
        <v>-11888.1</v>
      </c>
      <c r="BO63" s="415">
        <v>0</v>
      </c>
      <c r="BP63" s="415">
        <v>0</v>
      </c>
      <c r="BQ63" s="415">
        <v>0</v>
      </c>
      <c r="BR63" s="415">
        <v>0</v>
      </c>
      <c r="BS63" s="415">
        <v>0</v>
      </c>
      <c r="BT63" s="415">
        <v>0</v>
      </c>
      <c r="BU63" s="415">
        <v>0</v>
      </c>
      <c r="BV63" s="415">
        <v>0</v>
      </c>
      <c r="BW63" s="415">
        <v>0</v>
      </c>
      <c r="BX63" s="415">
        <v>-5849981</v>
      </c>
      <c r="BY63" s="415">
        <v>0</v>
      </c>
      <c r="BZ63" s="415">
        <v>-5849981</v>
      </c>
      <c r="CA63" s="415">
        <v>-43313.99</v>
      </c>
      <c r="CB63" s="415">
        <v>0</v>
      </c>
      <c r="CC63" s="415">
        <v>-43313.99</v>
      </c>
      <c r="CD63" s="415">
        <v>0</v>
      </c>
      <c r="CE63" s="415">
        <v>0</v>
      </c>
      <c r="CF63" s="415">
        <v>0</v>
      </c>
      <c r="CG63" s="415">
        <v>-552443.85</v>
      </c>
      <c r="CH63" s="415">
        <v>0</v>
      </c>
      <c r="CI63" s="415">
        <v>-552443.85</v>
      </c>
      <c r="CJ63" s="415">
        <v>40685.08</v>
      </c>
      <c r="CK63" s="415">
        <v>0</v>
      </c>
      <c r="CL63" s="415">
        <v>40685.08</v>
      </c>
      <c r="CM63" s="415">
        <v>-555073</v>
      </c>
      <c r="CN63" s="415">
        <v>0</v>
      </c>
      <c r="CO63" s="415">
        <v>-555073</v>
      </c>
      <c r="CP63" s="415">
        <v>-143883.6</v>
      </c>
      <c r="CQ63" s="415">
        <v>0</v>
      </c>
      <c r="CR63" s="415">
        <v>-143883.6</v>
      </c>
      <c r="CS63" s="415">
        <v>-2420.4</v>
      </c>
      <c r="CT63" s="415">
        <v>0</v>
      </c>
      <c r="CU63" s="415">
        <v>-2420.4</v>
      </c>
      <c r="CV63" s="415">
        <v>-24310.959999999999</v>
      </c>
      <c r="CW63" s="415">
        <v>0</v>
      </c>
      <c r="CX63" s="415">
        <v>-24310.959999999999</v>
      </c>
      <c r="CY63" s="415">
        <v>0</v>
      </c>
      <c r="CZ63" s="415">
        <v>0</v>
      </c>
      <c r="DA63" s="415">
        <v>0</v>
      </c>
      <c r="DB63" s="415">
        <v>-1340.64</v>
      </c>
      <c r="DC63" s="415">
        <v>0</v>
      </c>
      <c r="DD63" s="415">
        <v>-1340.64</v>
      </c>
      <c r="DE63" s="415">
        <v>0</v>
      </c>
      <c r="DF63" s="415">
        <v>0</v>
      </c>
      <c r="DG63" s="415">
        <v>0</v>
      </c>
      <c r="DH63" s="415">
        <v>-2595.6</v>
      </c>
      <c r="DI63" s="415">
        <v>0</v>
      </c>
      <c r="DJ63" s="415">
        <v>-2595.6</v>
      </c>
      <c r="DK63" s="415">
        <v>0</v>
      </c>
      <c r="DL63" s="415">
        <v>0</v>
      </c>
      <c r="DM63" s="415">
        <v>0</v>
      </c>
      <c r="DN63" s="415">
        <v>0</v>
      </c>
      <c r="DO63" s="415">
        <v>0</v>
      </c>
      <c r="DP63" s="415">
        <v>0</v>
      </c>
      <c r="DQ63" s="415">
        <v>0</v>
      </c>
      <c r="DR63" s="415">
        <v>0</v>
      </c>
      <c r="DS63" s="415">
        <v>0</v>
      </c>
      <c r="DT63" s="415">
        <v>0</v>
      </c>
      <c r="DU63" s="415">
        <v>0</v>
      </c>
      <c r="DV63" s="415">
        <v>0</v>
      </c>
      <c r="DW63" s="415">
        <v>0</v>
      </c>
      <c r="DX63" s="415">
        <v>0</v>
      </c>
      <c r="DY63" s="415">
        <v>0</v>
      </c>
      <c r="DZ63" s="415">
        <v>0</v>
      </c>
      <c r="EA63" s="415">
        <v>0</v>
      </c>
      <c r="EB63" s="415">
        <v>-174551</v>
      </c>
      <c r="EC63" s="415">
        <v>0</v>
      </c>
      <c r="ED63" s="415">
        <v>-174551</v>
      </c>
      <c r="EE63" s="415">
        <v>0</v>
      </c>
      <c r="EF63" s="415">
        <v>0</v>
      </c>
      <c r="EG63" s="415">
        <v>0</v>
      </c>
      <c r="EH63" s="415">
        <v>0</v>
      </c>
      <c r="EI63" s="415">
        <v>0</v>
      </c>
      <c r="EJ63" s="415">
        <v>0</v>
      </c>
      <c r="EK63" s="415">
        <v>0</v>
      </c>
      <c r="EL63" s="415">
        <v>0</v>
      </c>
      <c r="EM63" s="415">
        <v>0</v>
      </c>
      <c r="EN63" s="415">
        <v>0</v>
      </c>
      <c r="EO63" s="415">
        <v>0</v>
      </c>
      <c r="EP63" s="415">
        <v>0</v>
      </c>
      <c r="EQ63" s="415">
        <v>0</v>
      </c>
      <c r="ER63" s="415">
        <v>0</v>
      </c>
      <c r="ES63" s="415">
        <v>0</v>
      </c>
      <c r="ET63" s="415">
        <v>0</v>
      </c>
      <c r="EU63" s="415">
        <v>0</v>
      </c>
      <c r="EV63" s="415">
        <v>0</v>
      </c>
      <c r="EW63" s="415">
        <v>0</v>
      </c>
      <c r="EX63" s="415">
        <v>0</v>
      </c>
      <c r="EY63" s="415">
        <v>0</v>
      </c>
      <c r="EZ63" s="415">
        <v>0</v>
      </c>
      <c r="FA63" s="415">
        <v>0</v>
      </c>
      <c r="FB63" s="415">
        <v>0</v>
      </c>
      <c r="FC63" s="415">
        <v>0</v>
      </c>
      <c r="FD63" s="415">
        <v>0</v>
      </c>
      <c r="FE63" s="415">
        <v>0</v>
      </c>
      <c r="FF63" s="415">
        <v>0</v>
      </c>
      <c r="FG63" s="415">
        <v>0</v>
      </c>
      <c r="FH63" s="415">
        <v>0</v>
      </c>
      <c r="FI63" s="415">
        <v>-18528.259999999998</v>
      </c>
      <c r="FJ63" s="415">
        <v>0</v>
      </c>
      <c r="FK63" s="415">
        <v>-18528.259999999998</v>
      </c>
      <c r="FL63" s="415">
        <v>16.66</v>
      </c>
      <c r="FM63" s="415">
        <v>0</v>
      </c>
      <c r="FN63" s="415">
        <v>16.66</v>
      </c>
      <c r="FO63" s="415">
        <v>-32185.03</v>
      </c>
      <c r="FP63" s="415">
        <v>0</v>
      </c>
      <c r="FQ63" s="415">
        <v>-32185.03</v>
      </c>
      <c r="FR63" s="415">
        <v>-3802.96</v>
      </c>
      <c r="FS63" s="415">
        <v>0</v>
      </c>
      <c r="FT63" s="415">
        <v>-3802.96</v>
      </c>
      <c r="FU63" s="415">
        <v>1627.39</v>
      </c>
      <c r="FV63" s="415">
        <v>0</v>
      </c>
      <c r="FW63" s="415">
        <v>1627.39</v>
      </c>
      <c r="FX63" s="415">
        <v>-835849.67</v>
      </c>
      <c r="FY63" s="415">
        <v>0</v>
      </c>
      <c r="FZ63" s="415">
        <v>-835849.67</v>
      </c>
      <c r="GA63" s="415">
        <v>-888722</v>
      </c>
      <c r="GB63" s="415">
        <v>0</v>
      </c>
      <c r="GC63" s="415">
        <v>-888722</v>
      </c>
      <c r="GD63" s="415">
        <v>0</v>
      </c>
      <c r="GE63" s="415">
        <v>0</v>
      </c>
      <c r="GF63" s="415">
        <v>0</v>
      </c>
      <c r="GG63" s="415">
        <v>0</v>
      </c>
      <c r="GH63" s="415">
        <v>0</v>
      </c>
      <c r="GI63" s="415">
        <v>0</v>
      </c>
      <c r="GJ63" s="415">
        <v>0</v>
      </c>
      <c r="GK63" s="415">
        <v>0</v>
      </c>
      <c r="GL63" s="415">
        <v>0</v>
      </c>
      <c r="GM63" s="415">
        <v>28833542.740000002</v>
      </c>
      <c r="GN63" s="415">
        <v>0</v>
      </c>
      <c r="GO63" s="415">
        <v>28833542.740000002</v>
      </c>
      <c r="GP63" s="415">
        <v>-354788</v>
      </c>
      <c r="GQ63" s="415">
        <v>0</v>
      </c>
      <c r="GR63" s="415">
        <v>-354788</v>
      </c>
      <c r="GS63" s="415">
        <v>-5849981</v>
      </c>
      <c r="GT63" s="415">
        <v>0</v>
      </c>
      <c r="GU63" s="415">
        <v>-5849981</v>
      </c>
      <c r="GV63" s="415">
        <v>-555073</v>
      </c>
      <c r="GW63" s="415">
        <v>0</v>
      </c>
      <c r="GX63" s="415">
        <v>-555073</v>
      </c>
      <c r="GY63" s="415">
        <v>-174551</v>
      </c>
      <c r="GZ63" s="415">
        <v>0</v>
      </c>
      <c r="HA63" s="415">
        <v>-174551</v>
      </c>
      <c r="HB63" s="415">
        <v>-888722</v>
      </c>
      <c r="HC63" s="415">
        <v>0</v>
      </c>
      <c r="HD63" s="415">
        <v>-888722</v>
      </c>
      <c r="HE63" s="415">
        <v>0</v>
      </c>
      <c r="HF63" s="415">
        <v>0</v>
      </c>
      <c r="HG63" s="415">
        <v>0</v>
      </c>
      <c r="HH63" s="415">
        <v>-7823115</v>
      </c>
      <c r="HI63" s="415">
        <v>0</v>
      </c>
      <c r="HJ63" s="415">
        <v>-7823115</v>
      </c>
      <c r="HK63" s="415">
        <v>21010427.740000002</v>
      </c>
      <c r="HL63" s="415">
        <v>0</v>
      </c>
      <c r="HM63" s="415">
        <v>21010427.740000002</v>
      </c>
      <c r="HN63" s="84" t="s">
        <v>1029</v>
      </c>
    </row>
    <row r="64" spans="1:222" x14ac:dyDescent="0.25">
      <c r="A64" t="s">
        <v>1037</v>
      </c>
      <c r="B64" s="82" t="s">
        <v>487</v>
      </c>
      <c r="C64" s="85" t="s">
        <v>486</v>
      </c>
      <c r="D64" s="415">
        <v>33016269</v>
      </c>
      <c r="E64" s="415">
        <v>0</v>
      </c>
      <c r="F64" s="415">
        <v>33016269</v>
      </c>
      <c r="G64" s="415">
        <v>-194876</v>
      </c>
      <c r="H64" s="415">
        <v>0</v>
      </c>
      <c r="I64" s="415">
        <v>-194876</v>
      </c>
      <c r="J64" s="415">
        <v>-212518</v>
      </c>
      <c r="K64" s="415">
        <v>0</v>
      </c>
      <c r="L64" s="415">
        <v>-212518</v>
      </c>
      <c r="M64" s="415">
        <v>16047</v>
      </c>
      <c r="N64" s="415">
        <v>0</v>
      </c>
      <c r="O64" s="415">
        <v>16047</v>
      </c>
      <c r="P64" s="415">
        <v>478466</v>
      </c>
      <c r="Q64" s="415">
        <v>0</v>
      </c>
      <c r="R64" s="415">
        <v>478466</v>
      </c>
      <c r="S64" s="415">
        <v>-20884</v>
      </c>
      <c r="T64" s="415">
        <v>0</v>
      </c>
      <c r="U64" s="415">
        <v>-20884</v>
      </c>
      <c r="V64" s="415">
        <v>261111</v>
      </c>
      <c r="W64" s="415">
        <v>0</v>
      </c>
      <c r="X64" s="415">
        <v>261111</v>
      </c>
      <c r="Y64" s="415">
        <v>-3710507</v>
      </c>
      <c r="Z64" s="415">
        <v>0</v>
      </c>
      <c r="AA64" s="415">
        <v>-3710507</v>
      </c>
      <c r="AB64" s="415">
        <v>0</v>
      </c>
      <c r="AC64" s="415">
        <v>0</v>
      </c>
      <c r="AD64" s="415">
        <v>0</v>
      </c>
      <c r="AE64" s="415">
        <v>4803</v>
      </c>
      <c r="AF64" s="415">
        <v>0</v>
      </c>
      <c r="AG64" s="415">
        <v>4803</v>
      </c>
      <c r="AH64" s="415">
        <v>12767</v>
      </c>
      <c r="AI64" s="415">
        <v>0</v>
      </c>
      <c r="AJ64" s="415">
        <v>12767</v>
      </c>
      <c r="AK64" s="415">
        <v>0</v>
      </c>
      <c r="AL64" s="415">
        <v>0</v>
      </c>
      <c r="AM64" s="415">
        <v>0</v>
      </c>
      <c r="AN64" s="415">
        <v>-7964</v>
      </c>
      <c r="AO64" s="415">
        <v>0</v>
      </c>
      <c r="AP64" s="415">
        <v>-7964</v>
      </c>
      <c r="AQ64" s="415">
        <v>0</v>
      </c>
      <c r="AR64" s="415">
        <v>0</v>
      </c>
      <c r="AS64" s="415">
        <v>0</v>
      </c>
      <c r="AT64" s="415">
        <v>563011</v>
      </c>
      <c r="AU64" s="415">
        <v>0</v>
      </c>
      <c r="AV64" s="415">
        <v>563011</v>
      </c>
      <c r="AW64" s="415">
        <v>-3097</v>
      </c>
      <c r="AX64" s="415">
        <v>0</v>
      </c>
      <c r="AY64" s="415">
        <v>-3097</v>
      </c>
      <c r="AZ64" s="415">
        <v>-2364604</v>
      </c>
      <c r="BA64" s="415">
        <v>0</v>
      </c>
      <c r="BB64" s="415">
        <v>-2364604</v>
      </c>
      <c r="BC64" s="415">
        <v>-58786</v>
      </c>
      <c r="BD64" s="415">
        <v>0</v>
      </c>
      <c r="BE64" s="415">
        <v>-58786</v>
      </c>
      <c r="BF64" s="415">
        <v>-33294</v>
      </c>
      <c r="BG64" s="415">
        <v>0</v>
      </c>
      <c r="BH64" s="415">
        <v>-33294</v>
      </c>
      <c r="BI64" s="415">
        <v>0</v>
      </c>
      <c r="BJ64" s="415">
        <v>0</v>
      </c>
      <c r="BK64" s="415">
        <v>0</v>
      </c>
      <c r="BL64" s="415">
        <v>-4696</v>
      </c>
      <c r="BM64" s="415">
        <v>0</v>
      </c>
      <c r="BN64" s="415">
        <v>-4696</v>
      </c>
      <c r="BO64" s="415">
        <v>0</v>
      </c>
      <c r="BP64" s="415">
        <v>0</v>
      </c>
      <c r="BQ64" s="415">
        <v>0</v>
      </c>
      <c r="BR64" s="415">
        <v>0</v>
      </c>
      <c r="BS64" s="415">
        <v>0</v>
      </c>
      <c r="BT64" s="415">
        <v>0</v>
      </c>
      <c r="BU64" s="415">
        <v>0</v>
      </c>
      <c r="BV64" s="415">
        <v>0</v>
      </c>
      <c r="BW64" s="415">
        <v>0</v>
      </c>
      <c r="BX64" s="415">
        <v>-5607170</v>
      </c>
      <c r="BY64" s="415">
        <v>0</v>
      </c>
      <c r="BZ64" s="415">
        <v>-5607170</v>
      </c>
      <c r="CA64" s="415">
        <v>-27762</v>
      </c>
      <c r="CB64" s="415">
        <v>0</v>
      </c>
      <c r="CC64" s="415">
        <v>-27762</v>
      </c>
      <c r="CD64" s="415">
        <v>-19890</v>
      </c>
      <c r="CE64" s="415">
        <v>0</v>
      </c>
      <c r="CF64" s="415">
        <v>-19890</v>
      </c>
      <c r="CG64" s="415">
        <v>-722995</v>
      </c>
      <c r="CH64" s="415">
        <v>0</v>
      </c>
      <c r="CI64" s="415">
        <v>-722995</v>
      </c>
      <c r="CJ64" s="415">
        <v>-12873</v>
      </c>
      <c r="CK64" s="415">
        <v>0</v>
      </c>
      <c r="CL64" s="415">
        <v>-12873</v>
      </c>
      <c r="CM64" s="415">
        <v>-783520</v>
      </c>
      <c r="CN64" s="415">
        <v>0</v>
      </c>
      <c r="CO64" s="415">
        <v>-783520</v>
      </c>
      <c r="CP64" s="415">
        <v>-13081</v>
      </c>
      <c r="CQ64" s="415">
        <v>0</v>
      </c>
      <c r="CR64" s="415">
        <v>-13081</v>
      </c>
      <c r="CS64" s="415">
        <v>-642</v>
      </c>
      <c r="CT64" s="415">
        <v>0</v>
      </c>
      <c r="CU64" s="415">
        <v>-642</v>
      </c>
      <c r="CV64" s="415">
        <v>0</v>
      </c>
      <c r="CW64" s="415">
        <v>0</v>
      </c>
      <c r="CX64" s="415">
        <v>0</v>
      </c>
      <c r="CY64" s="415">
        <v>0</v>
      </c>
      <c r="CZ64" s="415">
        <v>0</v>
      </c>
      <c r="DA64" s="415">
        <v>0</v>
      </c>
      <c r="DB64" s="415">
        <v>0</v>
      </c>
      <c r="DC64" s="415">
        <v>0</v>
      </c>
      <c r="DD64" s="415">
        <v>0</v>
      </c>
      <c r="DE64" s="415">
        <v>0</v>
      </c>
      <c r="DF64" s="415">
        <v>0</v>
      </c>
      <c r="DG64" s="415">
        <v>0</v>
      </c>
      <c r="DH64" s="415">
        <v>0</v>
      </c>
      <c r="DI64" s="415">
        <v>0</v>
      </c>
      <c r="DJ64" s="415">
        <v>0</v>
      </c>
      <c r="DK64" s="415">
        <v>0</v>
      </c>
      <c r="DL64" s="415">
        <v>0</v>
      </c>
      <c r="DM64" s="415">
        <v>0</v>
      </c>
      <c r="DN64" s="415">
        <v>0</v>
      </c>
      <c r="DO64" s="415">
        <v>0</v>
      </c>
      <c r="DP64" s="415">
        <v>0</v>
      </c>
      <c r="DQ64" s="415">
        <v>0</v>
      </c>
      <c r="DR64" s="415">
        <v>0</v>
      </c>
      <c r="DS64" s="415">
        <v>0</v>
      </c>
      <c r="DT64" s="415">
        <v>0</v>
      </c>
      <c r="DU64" s="415">
        <v>0</v>
      </c>
      <c r="DV64" s="415">
        <v>0</v>
      </c>
      <c r="DW64" s="415">
        <v>0</v>
      </c>
      <c r="DX64" s="415">
        <v>0</v>
      </c>
      <c r="DY64" s="415">
        <v>0</v>
      </c>
      <c r="DZ64" s="415">
        <v>0</v>
      </c>
      <c r="EA64" s="415">
        <v>0</v>
      </c>
      <c r="EB64" s="415">
        <v>-13723</v>
      </c>
      <c r="EC64" s="415">
        <v>0</v>
      </c>
      <c r="ED64" s="415">
        <v>-13723</v>
      </c>
      <c r="EE64" s="415">
        <v>0</v>
      </c>
      <c r="EF64" s="415">
        <v>0</v>
      </c>
      <c r="EG64" s="415">
        <v>0</v>
      </c>
      <c r="EH64" s="415">
        <v>0</v>
      </c>
      <c r="EI64" s="415">
        <v>0</v>
      </c>
      <c r="EJ64" s="415">
        <v>0</v>
      </c>
      <c r="EK64" s="415">
        <v>0</v>
      </c>
      <c r="EL64" s="415">
        <v>0</v>
      </c>
      <c r="EM64" s="415">
        <v>0</v>
      </c>
      <c r="EN64" s="415">
        <v>0</v>
      </c>
      <c r="EO64" s="415">
        <v>0</v>
      </c>
      <c r="EP64" s="415">
        <v>0</v>
      </c>
      <c r="EQ64" s="415">
        <v>0</v>
      </c>
      <c r="ER64" s="415">
        <v>0</v>
      </c>
      <c r="ES64" s="415">
        <v>0</v>
      </c>
      <c r="ET64" s="415">
        <v>0</v>
      </c>
      <c r="EU64" s="415">
        <v>0</v>
      </c>
      <c r="EV64" s="415">
        <v>0</v>
      </c>
      <c r="EW64" s="415">
        <v>-4696</v>
      </c>
      <c r="EX64" s="415">
        <v>0</v>
      </c>
      <c r="EY64" s="415">
        <v>-4696</v>
      </c>
      <c r="EZ64" s="415">
        <v>0</v>
      </c>
      <c r="FA64" s="415">
        <v>0</v>
      </c>
      <c r="FB64" s="415">
        <v>0</v>
      </c>
      <c r="FC64" s="415">
        <v>0</v>
      </c>
      <c r="FD64" s="415">
        <v>0</v>
      </c>
      <c r="FE64" s="415">
        <v>0</v>
      </c>
      <c r="FF64" s="415">
        <v>0</v>
      </c>
      <c r="FG64" s="415">
        <v>0</v>
      </c>
      <c r="FH64" s="415">
        <v>0</v>
      </c>
      <c r="FI64" s="415">
        <v>-24363</v>
      </c>
      <c r="FJ64" s="415">
        <v>0</v>
      </c>
      <c r="FK64" s="415">
        <v>-24363</v>
      </c>
      <c r="FL64" s="415">
        <v>0</v>
      </c>
      <c r="FM64" s="415">
        <v>0</v>
      </c>
      <c r="FN64" s="415">
        <v>0</v>
      </c>
      <c r="FO64" s="415">
        <v>-22133</v>
      </c>
      <c r="FP64" s="415">
        <v>0</v>
      </c>
      <c r="FQ64" s="415">
        <v>-22133</v>
      </c>
      <c r="FR64" s="415">
        <v>38</v>
      </c>
      <c r="FS64" s="415">
        <v>0</v>
      </c>
      <c r="FT64" s="415">
        <v>38</v>
      </c>
      <c r="FU64" s="415">
        <v>-1282</v>
      </c>
      <c r="FV64" s="415">
        <v>0</v>
      </c>
      <c r="FW64" s="415">
        <v>-1282</v>
      </c>
      <c r="FX64" s="415">
        <v>-620205</v>
      </c>
      <c r="FY64" s="415">
        <v>0</v>
      </c>
      <c r="FZ64" s="415">
        <v>-620205</v>
      </c>
      <c r="GA64" s="415">
        <v>-672641</v>
      </c>
      <c r="GB64" s="415">
        <v>0</v>
      </c>
      <c r="GC64" s="415">
        <v>-672641</v>
      </c>
      <c r="GD64" s="415">
        <v>0</v>
      </c>
      <c r="GE64" s="415">
        <v>0</v>
      </c>
      <c r="GF64" s="415">
        <v>0</v>
      </c>
      <c r="GG64" s="415">
        <v>0</v>
      </c>
      <c r="GH64" s="415">
        <v>0</v>
      </c>
      <c r="GI64" s="415">
        <v>0</v>
      </c>
      <c r="GJ64" s="415">
        <v>0</v>
      </c>
      <c r="GK64" s="415">
        <v>0</v>
      </c>
      <c r="GL64" s="415">
        <v>0</v>
      </c>
      <c r="GM64" s="415">
        <v>32821393</v>
      </c>
      <c r="GN64" s="415">
        <v>0</v>
      </c>
      <c r="GO64" s="415">
        <v>32821393</v>
      </c>
      <c r="GP64" s="415">
        <v>261111</v>
      </c>
      <c r="GQ64" s="415">
        <v>0</v>
      </c>
      <c r="GR64" s="415">
        <v>261111</v>
      </c>
      <c r="GS64" s="415">
        <v>-5607170</v>
      </c>
      <c r="GT64" s="415">
        <v>0</v>
      </c>
      <c r="GU64" s="415">
        <v>-5607170</v>
      </c>
      <c r="GV64" s="415">
        <v>-783520</v>
      </c>
      <c r="GW64" s="415">
        <v>0</v>
      </c>
      <c r="GX64" s="415">
        <v>-783520</v>
      </c>
      <c r="GY64" s="415">
        <v>-13723</v>
      </c>
      <c r="GZ64" s="415">
        <v>0</v>
      </c>
      <c r="HA64" s="415">
        <v>-13723</v>
      </c>
      <c r="HB64" s="415">
        <v>-672641</v>
      </c>
      <c r="HC64" s="415">
        <v>0</v>
      </c>
      <c r="HD64" s="415">
        <v>-672641</v>
      </c>
      <c r="HE64" s="415">
        <v>0</v>
      </c>
      <c r="HF64" s="415">
        <v>0</v>
      </c>
      <c r="HG64" s="415">
        <v>0</v>
      </c>
      <c r="HH64" s="415">
        <v>-6815943</v>
      </c>
      <c r="HI64" s="415">
        <v>0</v>
      </c>
      <c r="HJ64" s="415">
        <v>-6815943</v>
      </c>
      <c r="HK64" s="415">
        <v>26005450</v>
      </c>
      <c r="HL64" s="415">
        <v>0</v>
      </c>
      <c r="HM64" s="415">
        <v>26005450</v>
      </c>
      <c r="HN64" s="84" t="s">
        <v>1029</v>
      </c>
    </row>
    <row r="65" spans="1:222" x14ac:dyDescent="0.25">
      <c r="A65" t="s">
        <v>1026</v>
      </c>
      <c r="B65" s="82" t="s">
        <v>489</v>
      </c>
      <c r="C65" s="85" t="s">
        <v>488</v>
      </c>
      <c r="D65" s="415">
        <v>1275027259</v>
      </c>
      <c r="E65" s="415">
        <v>0</v>
      </c>
      <c r="F65" s="415">
        <v>1275027259</v>
      </c>
      <c r="G65" s="415">
        <v>-29099970</v>
      </c>
      <c r="H65" s="415">
        <v>0</v>
      </c>
      <c r="I65" s="415">
        <v>-29099970</v>
      </c>
      <c r="J65" s="415">
        <v>-4503022</v>
      </c>
      <c r="K65" s="415">
        <v>0</v>
      </c>
      <c r="L65" s="415">
        <v>-4503022</v>
      </c>
      <c r="M65" s="415">
        <v>1079790</v>
      </c>
      <c r="N65" s="415">
        <v>0</v>
      </c>
      <c r="O65" s="415">
        <v>1079790</v>
      </c>
      <c r="P65" s="415">
        <v>201913</v>
      </c>
      <c r="Q65" s="415">
        <v>0</v>
      </c>
      <c r="R65" s="415">
        <v>201913</v>
      </c>
      <c r="S65" s="415">
        <v>87652</v>
      </c>
      <c r="T65" s="415">
        <v>0</v>
      </c>
      <c r="U65" s="415">
        <v>87652</v>
      </c>
      <c r="V65" s="415">
        <v>-3133667</v>
      </c>
      <c r="W65" s="415">
        <v>0</v>
      </c>
      <c r="X65" s="415">
        <v>-3133667</v>
      </c>
      <c r="Y65" s="415">
        <v>-1495104</v>
      </c>
      <c r="Z65" s="415">
        <v>0</v>
      </c>
      <c r="AA65" s="415">
        <v>-1495104</v>
      </c>
      <c r="AB65" s="415">
        <v>0</v>
      </c>
      <c r="AC65" s="415">
        <v>0</v>
      </c>
      <c r="AD65" s="415">
        <v>0</v>
      </c>
      <c r="AE65" s="415">
        <v>-342621</v>
      </c>
      <c r="AF65" s="415">
        <v>0</v>
      </c>
      <c r="AG65" s="415">
        <v>-342621</v>
      </c>
      <c r="AH65" s="415">
        <v>-62191</v>
      </c>
      <c r="AI65" s="415">
        <v>0</v>
      </c>
      <c r="AJ65" s="415">
        <v>-62191</v>
      </c>
      <c r="AK65" s="415">
        <v>0</v>
      </c>
      <c r="AL65" s="415">
        <v>0</v>
      </c>
      <c r="AM65" s="415">
        <v>0</v>
      </c>
      <c r="AN65" s="415">
        <v>-280212</v>
      </c>
      <c r="AO65" s="415">
        <v>0</v>
      </c>
      <c r="AP65" s="415">
        <v>-280212</v>
      </c>
      <c r="AQ65" s="415">
        <v>0</v>
      </c>
      <c r="AR65" s="415">
        <v>0</v>
      </c>
      <c r="AS65" s="415">
        <v>0</v>
      </c>
      <c r="AT65" s="415">
        <v>31755947</v>
      </c>
      <c r="AU65" s="415">
        <v>0</v>
      </c>
      <c r="AV65" s="415">
        <v>31755947</v>
      </c>
      <c r="AW65" s="415">
        <v>-1146984</v>
      </c>
      <c r="AX65" s="415">
        <v>0</v>
      </c>
      <c r="AY65" s="415">
        <v>-1146984</v>
      </c>
      <c r="AZ65" s="415">
        <v>-17668290</v>
      </c>
      <c r="BA65" s="415">
        <v>0</v>
      </c>
      <c r="BB65" s="415">
        <v>-17668290</v>
      </c>
      <c r="BC65" s="415">
        <v>-222498</v>
      </c>
      <c r="BD65" s="415">
        <v>0</v>
      </c>
      <c r="BE65" s="415">
        <v>-222498</v>
      </c>
      <c r="BF65" s="415">
        <v>0</v>
      </c>
      <c r="BG65" s="415">
        <v>0</v>
      </c>
      <c r="BH65" s="415">
        <v>0</v>
      </c>
      <c r="BI65" s="415">
        <v>0</v>
      </c>
      <c r="BJ65" s="415">
        <v>0</v>
      </c>
      <c r="BK65" s="415">
        <v>0</v>
      </c>
      <c r="BL65" s="415">
        <v>0</v>
      </c>
      <c r="BM65" s="415">
        <v>0</v>
      </c>
      <c r="BN65" s="415">
        <v>0</v>
      </c>
      <c r="BO65" s="415">
        <v>0</v>
      </c>
      <c r="BP65" s="415">
        <v>0</v>
      </c>
      <c r="BQ65" s="415">
        <v>0</v>
      </c>
      <c r="BR65" s="415">
        <v>0</v>
      </c>
      <c r="BS65" s="415">
        <v>0</v>
      </c>
      <c r="BT65" s="415">
        <v>0</v>
      </c>
      <c r="BU65" s="415">
        <v>0</v>
      </c>
      <c r="BV65" s="415">
        <v>0</v>
      </c>
      <c r="BW65" s="415">
        <v>0</v>
      </c>
      <c r="BX65" s="415">
        <v>10880450</v>
      </c>
      <c r="BY65" s="415">
        <v>0</v>
      </c>
      <c r="BZ65" s="415">
        <v>10880450</v>
      </c>
      <c r="CA65" s="415">
        <v>-571197</v>
      </c>
      <c r="CB65" s="415">
        <v>0</v>
      </c>
      <c r="CC65" s="415">
        <v>-571197</v>
      </c>
      <c r="CD65" s="415">
        <v>-1606100</v>
      </c>
      <c r="CE65" s="415">
        <v>0</v>
      </c>
      <c r="CF65" s="415">
        <v>-1606100</v>
      </c>
      <c r="CG65" s="415">
        <v>-48387837</v>
      </c>
      <c r="CH65" s="415">
        <v>0</v>
      </c>
      <c r="CI65" s="415">
        <v>-48387837</v>
      </c>
      <c r="CJ65" s="415">
        <v>965339</v>
      </c>
      <c r="CK65" s="415">
        <v>0</v>
      </c>
      <c r="CL65" s="415">
        <v>965339</v>
      </c>
      <c r="CM65" s="415">
        <v>-49599795</v>
      </c>
      <c r="CN65" s="415">
        <v>0</v>
      </c>
      <c r="CO65" s="415">
        <v>-49599795</v>
      </c>
      <c r="CP65" s="415">
        <v>-197356</v>
      </c>
      <c r="CQ65" s="415">
        <v>0</v>
      </c>
      <c r="CR65" s="415">
        <v>-197356</v>
      </c>
      <c r="CS65" s="415">
        <v>-2636</v>
      </c>
      <c r="CT65" s="415">
        <v>0</v>
      </c>
      <c r="CU65" s="415">
        <v>-2636</v>
      </c>
      <c r="CV65" s="415">
        <v>-218914</v>
      </c>
      <c r="CW65" s="415">
        <v>0</v>
      </c>
      <c r="CX65" s="415">
        <v>-218914</v>
      </c>
      <c r="CY65" s="415">
        <v>20</v>
      </c>
      <c r="CZ65" s="415">
        <v>0</v>
      </c>
      <c r="DA65" s="415">
        <v>20</v>
      </c>
      <c r="DB65" s="415">
        <v>0</v>
      </c>
      <c r="DC65" s="415">
        <v>0</v>
      </c>
      <c r="DD65" s="415">
        <v>0</v>
      </c>
      <c r="DE65" s="415">
        <v>0</v>
      </c>
      <c r="DF65" s="415">
        <v>0</v>
      </c>
      <c r="DG65" s="415">
        <v>0</v>
      </c>
      <c r="DH65" s="415">
        <v>0</v>
      </c>
      <c r="DI65" s="415">
        <v>0</v>
      </c>
      <c r="DJ65" s="415">
        <v>0</v>
      </c>
      <c r="DK65" s="415">
        <v>0</v>
      </c>
      <c r="DL65" s="415">
        <v>0</v>
      </c>
      <c r="DM65" s="415">
        <v>0</v>
      </c>
      <c r="DN65" s="415">
        <v>0</v>
      </c>
      <c r="DO65" s="415">
        <v>0</v>
      </c>
      <c r="DP65" s="415">
        <v>0</v>
      </c>
      <c r="DQ65" s="415">
        <v>0</v>
      </c>
      <c r="DR65" s="415">
        <v>0</v>
      </c>
      <c r="DS65" s="415">
        <v>0</v>
      </c>
      <c r="DT65" s="415">
        <v>0</v>
      </c>
      <c r="DU65" s="415">
        <v>0</v>
      </c>
      <c r="DV65" s="415">
        <v>0</v>
      </c>
      <c r="DW65" s="415">
        <v>0</v>
      </c>
      <c r="DX65" s="415">
        <v>0</v>
      </c>
      <c r="DY65" s="415">
        <v>0</v>
      </c>
      <c r="DZ65" s="415">
        <v>0</v>
      </c>
      <c r="EA65" s="415">
        <v>0</v>
      </c>
      <c r="EB65" s="415">
        <v>-418886</v>
      </c>
      <c r="EC65" s="415">
        <v>0</v>
      </c>
      <c r="ED65" s="415">
        <v>-418886</v>
      </c>
      <c r="EE65" s="415">
        <v>0</v>
      </c>
      <c r="EF65" s="415">
        <v>0</v>
      </c>
      <c r="EG65" s="415">
        <v>0</v>
      </c>
      <c r="EH65" s="415">
        <v>0</v>
      </c>
      <c r="EI65" s="415">
        <v>0</v>
      </c>
      <c r="EJ65" s="415">
        <v>0</v>
      </c>
      <c r="EK65" s="415">
        <v>-166</v>
      </c>
      <c r="EL65" s="415">
        <v>0</v>
      </c>
      <c r="EM65" s="415">
        <v>-166</v>
      </c>
      <c r="EN65" s="415">
        <v>0</v>
      </c>
      <c r="EO65" s="415">
        <v>0</v>
      </c>
      <c r="EP65" s="415">
        <v>0</v>
      </c>
      <c r="EQ65" s="415">
        <v>0</v>
      </c>
      <c r="ER65" s="415">
        <v>0</v>
      </c>
      <c r="ES65" s="415">
        <v>0</v>
      </c>
      <c r="ET65" s="415">
        <v>0</v>
      </c>
      <c r="EU65" s="415">
        <v>0</v>
      </c>
      <c r="EV65" s="415">
        <v>0</v>
      </c>
      <c r="EW65" s="415">
        <v>0</v>
      </c>
      <c r="EX65" s="415">
        <v>0</v>
      </c>
      <c r="EY65" s="415">
        <v>0</v>
      </c>
      <c r="EZ65" s="415">
        <v>0</v>
      </c>
      <c r="FA65" s="415">
        <v>0</v>
      </c>
      <c r="FB65" s="415">
        <v>0</v>
      </c>
      <c r="FC65" s="415">
        <v>0</v>
      </c>
      <c r="FD65" s="415">
        <v>0</v>
      </c>
      <c r="FE65" s="415">
        <v>0</v>
      </c>
      <c r="FF65" s="415">
        <v>0</v>
      </c>
      <c r="FG65" s="415">
        <v>0</v>
      </c>
      <c r="FH65" s="415">
        <v>0</v>
      </c>
      <c r="FI65" s="415">
        <v>-24534</v>
      </c>
      <c r="FJ65" s="415">
        <v>0</v>
      </c>
      <c r="FK65" s="415">
        <v>-24534</v>
      </c>
      <c r="FL65" s="415">
        <v>4450</v>
      </c>
      <c r="FM65" s="415">
        <v>0</v>
      </c>
      <c r="FN65" s="415">
        <v>4450</v>
      </c>
      <c r="FO65" s="415">
        <v>-959444</v>
      </c>
      <c r="FP65" s="415">
        <v>0</v>
      </c>
      <c r="FQ65" s="415">
        <v>-959444</v>
      </c>
      <c r="FR65" s="415">
        <v>97494</v>
      </c>
      <c r="FS65" s="415">
        <v>0</v>
      </c>
      <c r="FT65" s="415">
        <v>97494</v>
      </c>
      <c r="FU65" s="415">
        <v>18</v>
      </c>
      <c r="FV65" s="415">
        <v>0</v>
      </c>
      <c r="FW65" s="415">
        <v>18</v>
      </c>
      <c r="FX65" s="415">
        <v>-1613547</v>
      </c>
      <c r="FY65" s="415">
        <v>0</v>
      </c>
      <c r="FZ65" s="415">
        <v>-1613547</v>
      </c>
      <c r="GA65" s="415">
        <v>-2495729</v>
      </c>
      <c r="GB65" s="415">
        <v>0</v>
      </c>
      <c r="GC65" s="415">
        <v>-2495729</v>
      </c>
      <c r="GD65" s="415">
        <v>0</v>
      </c>
      <c r="GE65" s="415">
        <v>0</v>
      </c>
      <c r="GF65" s="415">
        <v>0</v>
      </c>
      <c r="GG65" s="415">
        <v>0</v>
      </c>
      <c r="GH65" s="415">
        <v>0</v>
      </c>
      <c r="GI65" s="415">
        <v>0</v>
      </c>
      <c r="GJ65" s="415">
        <v>0</v>
      </c>
      <c r="GK65" s="415">
        <v>0</v>
      </c>
      <c r="GL65" s="415">
        <v>0</v>
      </c>
      <c r="GM65" s="415">
        <v>1245927289</v>
      </c>
      <c r="GN65" s="415">
        <v>0</v>
      </c>
      <c r="GO65" s="415">
        <v>1245927289</v>
      </c>
      <c r="GP65" s="415">
        <v>-3133667</v>
      </c>
      <c r="GQ65" s="415">
        <v>0</v>
      </c>
      <c r="GR65" s="415">
        <v>-3133667</v>
      </c>
      <c r="GS65" s="415">
        <v>10880450</v>
      </c>
      <c r="GT65" s="415">
        <v>0</v>
      </c>
      <c r="GU65" s="415">
        <v>10880450</v>
      </c>
      <c r="GV65" s="415">
        <v>-49599795</v>
      </c>
      <c r="GW65" s="415">
        <v>0</v>
      </c>
      <c r="GX65" s="415">
        <v>-49599795</v>
      </c>
      <c r="GY65" s="415">
        <v>-418886</v>
      </c>
      <c r="GZ65" s="415">
        <v>0</v>
      </c>
      <c r="HA65" s="415">
        <v>-418886</v>
      </c>
      <c r="HB65" s="415">
        <v>-2495729</v>
      </c>
      <c r="HC65" s="415">
        <v>0</v>
      </c>
      <c r="HD65" s="415">
        <v>-2495729</v>
      </c>
      <c r="HE65" s="415">
        <v>0</v>
      </c>
      <c r="HF65" s="415">
        <v>0</v>
      </c>
      <c r="HG65" s="415">
        <v>0</v>
      </c>
      <c r="HH65" s="415">
        <v>-44767627</v>
      </c>
      <c r="HI65" s="415">
        <v>0</v>
      </c>
      <c r="HJ65" s="415">
        <v>-44767627</v>
      </c>
      <c r="HK65" s="415">
        <v>1201159662</v>
      </c>
      <c r="HL65" s="415">
        <v>0</v>
      </c>
      <c r="HM65" s="415">
        <v>1201159662</v>
      </c>
      <c r="HN65" s="84" t="s">
        <v>1073</v>
      </c>
    </row>
    <row r="66" spans="1:222" x14ac:dyDescent="0.25">
      <c r="A66" t="s">
        <v>1026</v>
      </c>
      <c r="B66" s="82" t="s">
        <v>491</v>
      </c>
      <c r="C66" s="85" t="s">
        <v>490</v>
      </c>
      <c r="D66" s="415">
        <v>80925469</v>
      </c>
      <c r="E66" s="415">
        <v>0</v>
      </c>
      <c r="F66" s="415">
        <v>80925469</v>
      </c>
      <c r="G66" s="415">
        <v>-880385</v>
      </c>
      <c r="H66" s="415">
        <v>0</v>
      </c>
      <c r="I66" s="415">
        <v>-880385</v>
      </c>
      <c r="J66" s="415">
        <v>-503700</v>
      </c>
      <c r="K66" s="415">
        <v>0</v>
      </c>
      <c r="L66" s="415">
        <v>-503700</v>
      </c>
      <c r="M66" s="415">
        <v>163578</v>
      </c>
      <c r="N66" s="415">
        <v>0</v>
      </c>
      <c r="O66" s="415">
        <v>163578</v>
      </c>
      <c r="P66" s="415">
        <v>785226</v>
      </c>
      <c r="Q66" s="415">
        <v>0</v>
      </c>
      <c r="R66" s="415">
        <v>785226</v>
      </c>
      <c r="S66" s="415">
        <v>-9678</v>
      </c>
      <c r="T66" s="415">
        <v>0</v>
      </c>
      <c r="U66" s="415">
        <v>-9678</v>
      </c>
      <c r="V66" s="415">
        <v>435426</v>
      </c>
      <c r="W66" s="415">
        <v>0</v>
      </c>
      <c r="X66" s="415">
        <v>435426</v>
      </c>
      <c r="Y66" s="415">
        <v>-6049386</v>
      </c>
      <c r="Z66" s="415">
        <v>0</v>
      </c>
      <c r="AA66" s="415">
        <v>-6049386</v>
      </c>
      <c r="AB66" s="415">
        <v>0</v>
      </c>
      <c r="AC66" s="415">
        <v>0</v>
      </c>
      <c r="AD66" s="415">
        <v>0</v>
      </c>
      <c r="AE66" s="415">
        <v>-138499</v>
      </c>
      <c r="AF66" s="415">
        <v>0</v>
      </c>
      <c r="AG66" s="415">
        <v>-138499</v>
      </c>
      <c r="AH66" s="415">
        <v>-8965</v>
      </c>
      <c r="AI66" s="415">
        <v>0</v>
      </c>
      <c r="AJ66" s="415">
        <v>-8965</v>
      </c>
      <c r="AK66" s="415">
        <v>0</v>
      </c>
      <c r="AL66" s="415">
        <v>0</v>
      </c>
      <c r="AM66" s="415">
        <v>0</v>
      </c>
      <c r="AN66" s="415">
        <v>-129533</v>
      </c>
      <c r="AO66" s="415">
        <v>0</v>
      </c>
      <c r="AP66" s="415">
        <v>-129533</v>
      </c>
      <c r="AQ66" s="415">
        <v>0</v>
      </c>
      <c r="AR66" s="415">
        <v>0</v>
      </c>
      <c r="AS66" s="415">
        <v>0</v>
      </c>
      <c r="AT66" s="415">
        <v>1527842</v>
      </c>
      <c r="AU66" s="415">
        <v>0</v>
      </c>
      <c r="AV66" s="415">
        <v>1527842</v>
      </c>
      <c r="AW66" s="415">
        <v>-26623</v>
      </c>
      <c r="AX66" s="415">
        <v>0</v>
      </c>
      <c r="AY66" s="415">
        <v>-26623</v>
      </c>
      <c r="AZ66" s="415">
        <v>-6785850</v>
      </c>
      <c r="BA66" s="415">
        <v>0</v>
      </c>
      <c r="BB66" s="415">
        <v>-6785850</v>
      </c>
      <c r="BC66" s="415">
        <v>-29023</v>
      </c>
      <c r="BD66" s="415">
        <v>0</v>
      </c>
      <c r="BE66" s="415">
        <v>-29023</v>
      </c>
      <c r="BF66" s="415">
        <v>-58776</v>
      </c>
      <c r="BG66" s="415">
        <v>0</v>
      </c>
      <c r="BH66" s="415">
        <v>-58776</v>
      </c>
      <c r="BI66" s="415">
        <v>0</v>
      </c>
      <c r="BJ66" s="415">
        <v>0</v>
      </c>
      <c r="BK66" s="415">
        <v>0</v>
      </c>
      <c r="BL66" s="415">
        <v>-5715</v>
      </c>
      <c r="BM66" s="415">
        <v>0</v>
      </c>
      <c r="BN66" s="415">
        <v>-5715</v>
      </c>
      <c r="BO66" s="415">
        <v>0</v>
      </c>
      <c r="BP66" s="415">
        <v>0</v>
      </c>
      <c r="BQ66" s="415">
        <v>0</v>
      </c>
      <c r="BR66" s="415">
        <v>0</v>
      </c>
      <c r="BS66" s="415">
        <v>0</v>
      </c>
      <c r="BT66" s="415">
        <v>0</v>
      </c>
      <c r="BU66" s="415">
        <v>0</v>
      </c>
      <c r="BV66" s="415">
        <v>0</v>
      </c>
      <c r="BW66" s="415">
        <v>0</v>
      </c>
      <c r="BX66" s="415">
        <v>-11566030</v>
      </c>
      <c r="BY66" s="415">
        <v>0</v>
      </c>
      <c r="BZ66" s="415">
        <v>-11566030</v>
      </c>
      <c r="CA66" s="415">
        <v>-7745</v>
      </c>
      <c r="CB66" s="415">
        <v>0</v>
      </c>
      <c r="CC66" s="415">
        <v>-7745</v>
      </c>
      <c r="CD66" s="415">
        <v>-1559</v>
      </c>
      <c r="CE66" s="415">
        <v>0</v>
      </c>
      <c r="CF66" s="415">
        <v>-1559</v>
      </c>
      <c r="CG66" s="415">
        <v>-1560666</v>
      </c>
      <c r="CH66" s="415">
        <v>0</v>
      </c>
      <c r="CI66" s="415">
        <v>-1560666</v>
      </c>
      <c r="CJ66" s="415">
        <v>-91325</v>
      </c>
      <c r="CK66" s="415">
        <v>0</v>
      </c>
      <c r="CL66" s="415">
        <v>-91325</v>
      </c>
      <c r="CM66" s="415">
        <v>-1661295</v>
      </c>
      <c r="CN66" s="415">
        <v>0</v>
      </c>
      <c r="CO66" s="415">
        <v>-1661295</v>
      </c>
      <c r="CP66" s="415">
        <v>-243514</v>
      </c>
      <c r="CQ66" s="415">
        <v>0</v>
      </c>
      <c r="CR66" s="415">
        <v>-243514</v>
      </c>
      <c r="CS66" s="415">
        <v>1841</v>
      </c>
      <c r="CT66" s="415">
        <v>0</v>
      </c>
      <c r="CU66" s="415">
        <v>1841</v>
      </c>
      <c r="CV66" s="415">
        <v>0</v>
      </c>
      <c r="CW66" s="415">
        <v>0</v>
      </c>
      <c r="CX66" s="415">
        <v>0</v>
      </c>
      <c r="CY66" s="415">
        <v>0</v>
      </c>
      <c r="CZ66" s="415">
        <v>0</v>
      </c>
      <c r="DA66" s="415">
        <v>0</v>
      </c>
      <c r="DB66" s="415">
        <v>-14180</v>
      </c>
      <c r="DC66" s="415">
        <v>0</v>
      </c>
      <c r="DD66" s="415">
        <v>-14180</v>
      </c>
      <c r="DE66" s="415">
        <v>0</v>
      </c>
      <c r="DF66" s="415">
        <v>0</v>
      </c>
      <c r="DG66" s="415">
        <v>0</v>
      </c>
      <c r="DH66" s="415">
        <v>0</v>
      </c>
      <c r="DI66" s="415">
        <v>0</v>
      </c>
      <c r="DJ66" s="415">
        <v>0</v>
      </c>
      <c r="DK66" s="415">
        <v>0</v>
      </c>
      <c r="DL66" s="415">
        <v>0</v>
      </c>
      <c r="DM66" s="415">
        <v>0</v>
      </c>
      <c r="DN66" s="415">
        <v>0</v>
      </c>
      <c r="DO66" s="415">
        <v>0</v>
      </c>
      <c r="DP66" s="415">
        <v>0</v>
      </c>
      <c r="DQ66" s="415">
        <v>0</v>
      </c>
      <c r="DR66" s="415">
        <v>0</v>
      </c>
      <c r="DS66" s="415">
        <v>0</v>
      </c>
      <c r="DT66" s="415">
        <v>0</v>
      </c>
      <c r="DU66" s="415">
        <v>0</v>
      </c>
      <c r="DV66" s="415">
        <v>0</v>
      </c>
      <c r="DW66" s="415">
        <v>0</v>
      </c>
      <c r="DX66" s="415">
        <v>0</v>
      </c>
      <c r="DY66" s="415">
        <v>0</v>
      </c>
      <c r="DZ66" s="415">
        <v>0</v>
      </c>
      <c r="EA66" s="415">
        <v>0</v>
      </c>
      <c r="EB66" s="415">
        <v>-255853</v>
      </c>
      <c r="EC66" s="415">
        <v>0</v>
      </c>
      <c r="ED66" s="415">
        <v>-255853</v>
      </c>
      <c r="EE66" s="415">
        <v>0</v>
      </c>
      <c r="EF66" s="415">
        <v>0</v>
      </c>
      <c r="EG66" s="415">
        <v>0</v>
      </c>
      <c r="EH66" s="415">
        <v>0</v>
      </c>
      <c r="EI66" s="415">
        <v>0</v>
      </c>
      <c r="EJ66" s="415">
        <v>0</v>
      </c>
      <c r="EK66" s="415">
        <v>0</v>
      </c>
      <c r="EL66" s="415">
        <v>0</v>
      </c>
      <c r="EM66" s="415">
        <v>0</v>
      </c>
      <c r="EN66" s="415">
        <v>0</v>
      </c>
      <c r="EO66" s="415">
        <v>0</v>
      </c>
      <c r="EP66" s="415">
        <v>0</v>
      </c>
      <c r="EQ66" s="415">
        <v>0</v>
      </c>
      <c r="ER66" s="415">
        <v>0</v>
      </c>
      <c r="ES66" s="415">
        <v>0</v>
      </c>
      <c r="ET66" s="415">
        <v>0</v>
      </c>
      <c r="EU66" s="415">
        <v>0</v>
      </c>
      <c r="EV66" s="415">
        <v>0</v>
      </c>
      <c r="EW66" s="415">
        <v>-5715</v>
      </c>
      <c r="EX66" s="415">
        <v>0</v>
      </c>
      <c r="EY66" s="415">
        <v>-5715</v>
      </c>
      <c r="EZ66" s="415">
        <v>0</v>
      </c>
      <c r="FA66" s="415">
        <v>0</v>
      </c>
      <c r="FB66" s="415">
        <v>0</v>
      </c>
      <c r="FC66" s="415">
        <v>-1500</v>
      </c>
      <c r="FD66" s="415">
        <v>0</v>
      </c>
      <c r="FE66" s="415">
        <v>-1500</v>
      </c>
      <c r="FF66" s="415">
        <v>0</v>
      </c>
      <c r="FG66" s="415">
        <v>0</v>
      </c>
      <c r="FH66" s="415">
        <v>0</v>
      </c>
      <c r="FI66" s="415">
        <v>-15667</v>
      </c>
      <c r="FJ66" s="415">
        <v>0</v>
      </c>
      <c r="FK66" s="415">
        <v>-15667</v>
      </c>
      <c r="FL66" s="415">
        <v>364</v>
      </c>
      <c r="FM66" s="415">
        <v>0</v>
      </c>
      <c r="FN66" s="415">
        <v>364</v>
      </c>
      <c r="FO66" s="415">
        <v>-34189</v>
      </c>
      <c r="FP66" s="415">
        <v>0</v>
      </c>
      <c r="FQ66" s="415">
        <v>-34189</v>
      </c>
      <c r="FR66" s="415">
        <v>4895</v>
      </c>
      <c r="FS66" s="415">
        <v>0</v>
      </c>
      <c r="FT66" s="415">
        <v>4895</v>
      </c>
      <c r="FU66" s="415">
        <v>1088</v>
      </c>
      <c r="FV66" s="415">
        <v>0</v>
      </c>
      <c r="FW66" s="415">
        <v>1088</v>
      </c>
      <c r="FX66" s="415">
        <v>-1353639</v>
      </c>
      <c r="FY66" s="415">
        <v>0</v>
      </c>
      <c r="FZ66" s="415">
        <v>-1353639</v>
      </c>
      <c r="GA66" s="415">
        <v>-1404363</v>
      </c>
      <c r="GB66" s="415">
        <v>0</v>
      </c>
      <c r="GC66" s="415">
        <v>-1404363</v>
      </c>
      <c r="GD66" s="415">
        <v>-3544</v>
      </c>
      <c r="GE66" s="415">
        <v>0</v>
      </c>
      <c r="GF66" s="415">
        <v>-3544</v>
      </c>
      <c r="GG66" s="415">
        <v>-6270</v>
      </c>
      <c r="GH66" s="415">
        <v>0</v>
      </c>
      <c r="GI66" s="415">
        <v>-6270</v>
      </c>
      <c r="GJ66" s="415">
        <v>-9814</v>
      </c>
      <c r="GK66" s="415">
        <v>0</v>
      </c>
      <c r="GL66" s="415">
        <v>-9814</v>
      </c>
      <c r="GM66" s="415">
        <v>80045084</v>
      </c>
      <c r="GN66" s="415">
        <v>0</v>
      </c>
      <c r="GO66" s="415">
        <v>80045084</v>
      </c>
      <c r="GP66" s="415">
        <v>435426</v>
      </c>
      <c r="GQ66" s="415">
        <v>0</v>
      </c>
      <c r="GR66" s="415">
        <v>435426</v>
      </c>
      <c r="GS66" s="415">
        <v>-11566030</v>
      </c>
      <c r="GT66" s="415">
        <v>0</v>
      </c>
      <c r="GU66" s="415">
        <v>-11566030</v>
      </c>
      <c r="GV66" s="415">
        <v>-1661295</v>
      </c>
      <c r="GW66" s="415">
        <v>0</v>
      </c>
      <c r="GX66" s="415">
        <v>-1661295</v>
      </c>
      <c r="GY66" s="415">
        <v>-255853</v>
      </c>
      <c r="GZ66" s="415">
        <v>0</v>
      </c>
      <c r="HA66" s="415">
        <v>-255853</v>
      </c>
      <c r="HB66" s="415">
        <v>-1404363</v>
      </c>
      <c r="HC66" s="415">
        <v>0</v>
      </c>
      <c r="HD66" s="415">
        <v>-1404363</v>
      </c>
      <c r="HE66" s="415">
        <v>-9814</v>
      </c>
      <c r="HF66" s="415">
        <v>0</v>
      </c>
      <c r="HG66" s="415">
        <v>-9814</v>
      </c>
      <c r="HH66" s="415">
        <v>-14461929</v>
      </c>
      <c r="HI66" s="415">
        <v>0</v>
      </c>
      <c r="HJ66" s="415">
        <v>-14461929</v>
      </c>
      <c r="HK66" s="415">
        <v>65583155</v>
      </c>
      <c r="HL66" s="415">
        <v>0</v>
      </c>
      <c r="HM66" s="415">
        <v>65583155</v>
      </c>
      <c r="HN66" s="84" t="s">
        <v>1029</v>
      </c>
    </row>
    <row r="67" spans="1:222" x14ac:dyDescent="0.25">
      <c r="A67" t="s">
        <v>1037</v>
      </c>
      <c r="B67" s="82" t="s">
        <v>493</v>
      </c>
      <c r="C67" s="85" t="s">
        <v>492</v>
      </c>
      <c r="D67" s="415">
        <v>41293169</v>
      </c>
      <c r="E67" s="415">
        <v>0</v>
      </c>
      <c r="F67" s="415">
        <v>41293169</v>
      </c>
      <c r="G67" s="415">
        <v>-88905</v>
      </c>
      <c r="H67" s="415">
        <v>0</v>
      </c>
      <c r="I67" s="415">
        <v>-88905</v>
      </c>
      <c r="J67" s="415">
        <v>-490682</v>
      </c>
      <c r="K67" s="415">
        <v>0</v>
      </c>
      <c r="L67" s="415">
        <v>-490682</v>
      </c>
      <c r="M67" s="415">
        <v>17194</v>
      </c>
      <c r="N67" s="415">
        <v>0</v>
      </c>
      <c r="O67" s="415">
        <v>17194</v>
      </c>
      <c r="P67" s="415">
        <v>4761966</v>
      </c>
      <c r="Q67" s="415">
        <v>0</v>
      </c>
      <c r="R67" s="415">
        <v>4761966</v>
      </c>
      <c r="S67" s="415">
        <v>-101</v>
      </c>
      <c r="T67" s="415">
        <v>0</v>
      </c>
      <c r="U67" s="415">
        <v>-101</v>
      </c>
      <c r="V67" s="415">
        <v>4288377</v>
      </c>
      <c r="W67" s="415">
        <v>0</v>
      </c>
      <c r="X67" s="415">
        <v>4288377</v>
      </c>
      <c r="Y67" s="415">
        <v>-2471905</v>
      </c>
      <c r="Z67" s="415">
        <v>0</v>
      </c>
      <c r="AA67" s="415">
        <v>-2471905</v>
      </c>
      <c r="AB67" s="415">
        <v>-554</v>
      </c>
      <c r="AC67" s="415">
        <v>0</v>
      </c>
      <c r="AD67" s="415">
        <v>-554</v>
      </c>
      <c r="AE67" s="415">
        <v>-94391</v>
      </c>
      <c r="AF67" s="415">
        <v>0</v>
      </c>
      <c r="AG67" s="415">
        <v>-94391</v>
      </c>
      <c r="AH67" s="415">
        <v>-29622</v>
      </c>
      <c r="AI67" s="415">
        <v>0</v>
      </c>
      <c r="AJ67" s="415">
        <v>-29622</v>
      </c>
      <c r="AK67" s="415">
        <v>0</v>
      </c>
      <c r="AL67" s="415">
        <v>0</v>
      </c>
      <c r="AM67" s="415">
        <v>0</v>
      </c>
      <c r="AN67" s="415">
        <v>-66684</v>
      </c>
      <c r="AO67" s="415">
        <v>0</v>
      </c>
      <c r="AP67" s="415">
        <v>-66684</v>
      </c>
      <c r="AQ67" s="415">
        <v>0</v>
      </c>
      <c r="AR67" s="415">
        <v>0</v>
      </c>
      <c r="AS67" s="415">
        <v>0</v>
      </c>
      <c r="AT67" s="415">
        <v>876011</v>
      </c>
      <c r="AU67" s="415">
        <v>0</v>
      </c>
      <c r="AV67" s="415">
        <v>876011</v>
      </c>
      <c r="AW67" s="415">
        <v>-3730</v>
      </c>
      <c r="AX67" s="415">
        <v>0</v>
      </c>
      <c r="AY67" s="415">
        <v>-3730</v>
      </c>
      <c r="AZ67" s="415">
        <v>-1267216</v>
      </c>
      <c r="BA67" s="415">
        <v>0</v>
      </c>
      <c r="BB67" s="415">
        <v>-1267216</v>
      </c>
      <c r="BC67" s="415">
        <v>16633</v>
      </c>
      <c r="BD67" s="415">
        <v>0</v>
      </c>
      <c r="BE67" s="415">
        <v>16633</v>
      </c>
      <c r="BF67" s="415">
        <v>-60833</v>
      </c>
      <c r="BG67" s="415">
        <v>0</v>
      </c>
      <c r="BH67" s="415">
        <v>-60833</v>
      </c>
      <c r="BI67" s="415">
        <v>0</v>
      </c>
      <c r="BJ67" s="415">
        <v>0</v>
      </c>
      <c r="BK67" s="415">
        <v>0</v>
      </c>
      <c r="BL67" s="415">
        <v>-18823</v>
      </c>
      <c r="BM67" s="415">
        <v>0</v>
      </c>
      <c r="BN67" s="415">
        <v>-18823</v>
      </c>
      <c r="BO67" s="415">
        <v>0</v>
      </c>
      <c r="BP67" s="415">
        <v>0</v>
      </c>
      <c r="BQ67" s="415">
        <v>0</v>
      </c>
      <c r="BR67" s="415">
        <v>0</v>
      </c>
      <c r="BS67" s="415">
        <v>0</v>
      </c>
      <c r="BT67" s="415">
        <v>0</v>
      </c>
      <c r="BU67" s="415">
        <v>0</v>
      </c>
      <c r="BV67" s="415">
        <v>0</v>
      </c>
      <c r="BW67" s="415">
        <v>0</v>
      </c>
      <c r="BX67" s="415">
        <v>-3024254</v>
      </c>
      <c r="BY67" s="415">
        <v>0</v>
      </c>
      <c r="BZ67" s="415">
        <v>-3024254</v>
      </c>
      <c r="CA67" s="415">
        <v>0</v>
      </c>
      <c r="CB67" s="415">
        <v>0</v>
      </c>
      <c r="CC67" s="415">
        <v>0</v>
      </c>
      <c r="CD67" s="415">
        <v>0</v>
      </c>
      <c r="CE67" s="415">
        <v>0</v>
      </c>
      <c r="CF67" s="415">
        <v>0</v>
      </c>
      <c r="CG67" s="415">
        <v>-364687</v>
      </c>
      <c r="CH67" s="415">
        <v>0</v>
      </c>
      <c r="CI67" s="415">
        <v>-364687</v>
      </c>
      <c r="CJ67" s="415">
        <v>-25356</v>
      </c>
      <c r="CK67" s="415">
        <v>0</v>
      </c>
      <c r="CL67" s="415">
        <v>-25356</v>
      </c>
      <c r="CM67" s="415">
        <v>-390043</v>
      </c>
      <c r="CN67" s="415">
        <v>0</v>
      </c>
      <c r="CO67" s="415">
        <v>-390043</v>
      </c>
      <c r="CP67" s="415">
        <v>-10267</v>
      </c>
      <c r="CQ67" s="415">
        <v>0</v>
      </c>
      <c r="CR67" s="415">
        <v>-10267</v>
      </c>
      <c r="CS67" s="415">
        <v>205</v>
      </c>
      <c r="CT67" s="415">
        <v>0</v>
      </c>
      <c r="CU67" s="415">
        <v>205</v>
      </c>
      <c r="CV67" s="415">
        <v>0</v>
      </c>
      <c r="CW67" s="415">
        <v>0</v>
      </c>
      <c r="CX67" s="415">
        <v>0</v>
      </c>
      <c r="CY67" s="415">
        <v>0</v>
      </c>
      <c r="CZ67" s="415">
        <v>0</v>
      </c>
      <c r="DA67" s="415">
        <v>0</v>
      </c>
      <c r="DB67" s="415">
        <v>0</v>
      </c>
      <c r="DC67" s="415">
        <v>0</v>
      </c>
      <c r="DD67" s="415">
        <v>0</v>
      </c>
      <c r="DE67" s="415">
        <v>0</v>
      </c>
      <c r="DF67" s="415">
        <v>0</v>
      </c>
      <c r="DG67" s="415">
        <v>0</v>
      </c>
      <c r="DH67" s="415">
        <v>0</v>
      </c>
      <c r="DI67" s="415">
        <v>0</v>
      </c>
      <c r="DJ67" s="415">
        <v>0</v>
      </c>
      <c r="DK67" s="415">
        <v>0</v>
      </c>
      <c r="DL67" s="415">
        <v>0</v>
      </c>
      <c r="DM67" s="415">
        <v>0</v>
      </c>
      <c r="DN67" s="415">
        <v>0</v>
      </c>
      <c r="DO67" s="415">
        <v>0</v>
      </c>
      <c r="DP67" s="415">
        <v>0</v>
      </c>
      <c r="DQ67" s="415">
        <v>0</v>
      </c>
      <c r="DR67" s="415">
        <v>0</v>
      </c>
      <c r="DS67" s="415">
        <v>0</v>
      </c>
      <c r="DT67" s="415">
        <v>-4367</v>
      </c>
      <c r="DU67" s="415">
        <v>0</v>
      </c>
      <c r="DV67" s="415">
        <v>-4367</v>
      </c>
      <c r="DW67" s="415">
        <v>0</v>
      </c>
      <c r="DX67" s="415">
        <v>0</v>
      </c>
      <c r="DY67" s="415">
        <v>0</v>
      </c>
      <c r="DZ67" s="415">
        <v>0</v>
      </c>
      <c r="EA67" s="415">
        <v>0</v>
      </c>
      <c r="EB67" s="415">
        <v>-14429</v>
      </c>
      <c r="EC67" s="415">
        <v>0</v>
      </c>
      <c r="ED67" s="415">
        <v>-14429</v>
      </c>
      <c r="EE67" s="415">
        <v>0</v>
      </c>
      <c r="EF67" s="415">
        <v>0</v>
      </c>
      <c r="EG67" s="415">
        <v>0</v>
      </c>
      <c r="EH67" s="415">
        <v>0</v>
      </c>
      <c r="EI67" s="415">
        <v>0</v>
      </c>
      <c r="EJ67" s="415">
        <v>0</v>
      </c>
      <c r="EK67" s="415">
        <v>6175</v>
      </c>
      <c r="EL67" s="415">
        <v>0</v>
      </c>
      <c r="EM67" s="415">
        <v>6175</v>
      </c>
      <c r="EN67" s="415">
        <v>0</v>
      </c>
      <c r="EO67" s="415">
        <v>0</v>
      </c>
      <c r="EP67" s="415">
        <v>0</v>
      </c>
      <c r="EQ67" s="415">
        <v>0</v>
      </c>
      <c r="ER67" s="415">
        <v>0</v>
      </c>
      <c r="ES67" s="415">
        <v>0</v>
      </c>
      <c r="ET67" s="415">
        <v>0</v>
      </c>
      <c r="EU67" s="415">
        <v>0</v>
      </c>
      <c r="EV67" s="415">
        <v>0</v>
      </c>
      <c r="EW67" s="415">
        <v>-18823</v>
      </c>
      <c r="EX67" s="415">
        <v>0</v>
      </c>
      <c r="EY67" s="415">
        <v>-18823</v>
      </c>
      <c r="EZ67" s="415">
        <v>0</v>
      </c>
      <c r="FA67" s="415">
        <v>0</v>
      </c>
      <c r="FB67" s="415">
        <v>0</v>
      </c>
      <c r="FC67" s="415">
        <v>0</v>
      </c>
      <c r="FD67" s="415">
        <v>0</v>
      </c>
      <c r="FE67" s="415">
        <v>0</v>
      </c>
      <c r="FF67" s="415">
        <v>0</v>
      </c>
      <c r="FG67" s="415">
        <v>0</v>
      </c>
      <c r="FH67" s="415">
        <v>0</v>
      </c>
      <c r="FI67" s="415">
        <v>-15551</v>
      </c>
      <c r="FJ67" s="415">
        <v>0</v>
      </c>
      <c r="FK67" s="415">
        <v>-15551</v>
      </c>
      <c r="FL67" s="415">
        <v>238</v>
      </c>
      <c r="FM67" s="415">
        <v>0</v>
      </c>
      <c r="FN67" s="415">
        <v>238</v>
      </c>
      <c r="FO67" s="415">
        <v>-37780</v>
      </c>
      <c r="FP67" s="415">
        <v>0</v>
      </c>
      <c r="FQ67" s="415">
        <v>-37780</v>
      </c>
      <c r="FR67" s="415">
        <v>2550</v>
      </c>
      <c r="FS67" s="415">
        <v>0</v>
      </c>
      <c r="FT67" s="415">
        <v>2550</v>
      </c>
      <c r="FU67" s="415">
        <v>2000</v>
      </c>
      <c r="FV67" s="415">
        <v>0</v>
      </c>
      <c r="FW67" s="415">
        <v>2000</v>
      </c>
      <c r="FX67" s="415">
        <v>-420917</v>
      </c>
      <c r="FY67" s="415">
        <v>0</v>
      </c>
      <c r="FZ67" s="415">
        <v>-420917</v>
      </c>
      <c r="GA67" s="415">
        <v>-482108</v>
      </c>
      <c r="GB67" s="415">
        <v>0</v>
      </c>
      <c r="GC67" s="415">
        <v>-482108</v>
      </c>
      <c r="GD67" s="415">
        <v>0</v>
      </c>
      <c r="GE67" s="415">
        <v>0</v>
      </c>
      <c r="GF67" s="415">
        <v>0</v>
      </c>
      <c r="GG67" s="415">
        <v>0</v>
      </c>
      <c r="GH67" s="415">
        <v>0</v>
      </c>
      <c r="GI67" s="415">
        <v>0</v>
      </c>
      <c r="GJ67" s="415">
        <v>0</v>
      </c>
      <c r="GK67" s="415">
        <v>0</v>
      </c>
      <c r="GL67" s="415">
        <v>0</v>
      </c>
      <c r="GM67" s="415">
        <v>41204264</v>
      </c>
      <c r="GN67" s="415">
        <v>0</v>
      </c>
      <c r="GO67" s="415">
        <v>41204264</v>
      </c>
      <c r="GP67" s="415">
        <v>4288377</v>
      </c>
      <c r="GQ67" s="415">
        <v>0</v>
      </c>
      <c r="GR67" s="415">
        <v>4288377</v>
      </c>
      <c r="GS67" s="415">
        <v>-3024254</v>
      </c>
      <c r="GT67" s="415">
        <v>0</v>
      </c>
      <c r="GU67" s="415">
        <v>-3024254</v>
      </c>
      <c r="GV67" s="415">
        <v>-390043</v>
      </c>
      <c r="GW67" s="415">
        <v>0</v>
      </c>
      <c r="GX67" s="415">
        <v>-390043</v>
      </c>
      <c r="GY67" s="415">
        <v>-14429</v>
      </c>
      <c r="GZ67" s="415">
        <v>0</v>
      </c>
      <c r="HA67" s="415">
        <v>-14429</v>
      </c>
      <c r="HB67" s="415">
        <v>-482108</v>
      </c>
      <c r="HC67" s="415">
        <v>0</v>
      </c>
      <c r="HD67" s="415">
        <v>-482108</v>
      </c>
      <c r="HE67" s="415">
        <v>0</v>
      </c>
      <c r="HF67" s="415">
        <v>0</v>
      </c>
      <c r="HG67" s="415">
        <v>0</v>
      </c>
      <c r="HH67" s="415">
        <v>377543</v>
      </c>
      <c r="HI67" s="415">
        <v>0</v>
      </c>
      <c r="HJ67" s="415">
        <v>377543</v>
      </c>
      <c r="HK67" s="415">
        <v>41581807</v>
      </c>
      <c r="HL67" s="415">
        <v>0</v>
      </c>
      <c r="HM67" s="415">
        <v>41581807</v>
      </c>
      <c r="HN67" s="84" t="s">
        <v>1029</v>
      </c>
    </row>
    <row r="68" spans="1:222" x14ac:dyDescent="0.25">
      <c r="A68" t="s">
        <v>1037</v>
      </c>
      <c r="B68" s="82" t="s">
        <v>495</v>
      </c>
      <c r="C68" s="85" t="s">
        <v>494</v>
      </c>
      <c r="D68" s="415">
        <v>44033245</v>
      </c>
      <c r="E68" s="415">
        <v>0</v>
      </c>
      <c r="F68" s="415">
        <v>44033245</v>
      </c>
      <c r="G68" s="415">
        <v>-567036</v>
      </c>
      <c r="H68" s="415">
        <v>0</v>
      </c>
      <c r="I68" s="415">
        <v>-567036</v>
      </c>
      <c r="J68" s="415">
        <v>-261658</v>
      </c>
      <c r="K68" s="415">
        <v>0</v>
      </c>
      <c r="L68" s="415">
        <v>-261658</v>
      </c>
      <c r="M68" s="415">
        <v>-51445</v>
      </c>
      <c r="N68" s="415">
        <v>0</v>
      </c>
      <c r="O68" s="415">
        <v>-51445</v>
      </c>
      <c r="P68" s="415">
        <v>928818</v>
      </c>
      <c r="Q68" s="415">
        <v>0</v>
      </c>
      <c r="R68" s="415">
        <v>928818</v>
      </c>
      <c r="S68" s="415">
        <v>237278</v>
      </c>
      <c r="T68" s="415">
        <v>0</v>
      </c>
      <c r="U68" s="415">
        <v>237278</v>
      </c>
      <c r="V68" s="415">
        <v>852993</v>
      </c>
      <c r="W68" s="415">
        <v>0</v>
      </c>
      <c r="X68" s="415">
        <v>852993</v>
      </c>
      <c r="Y68" s="415">
        <v>-1956807</v>
      </c>
      <c r="Z68" s="415">
        <v>0</v>
      </c>
      <c r="AA68" s="415">
        <v>-1956807</v>
      </c>
      <c r="AB68" s="415">
        <v>0</v>
      </c>
      <c r="AC68" s="415">
        <v>0</v>
      </c>
      <c r="AD68" s="415">
        <v>0</v>
      </c>
      <c r="AE68" s="415">
        <v>-51260</v>
      </c>
      <c r="AF68" s="415">
        <v>0</v>
      </c>
      <c r="AG68" s="415">
        <v>-51260</v>
      </c>
      <c r="AH68" s="415">
        <v>0</v>
      </c>
      <c r="AI68" s="415">
        <v>0</v>
      </c>
      <c r="AJ68" s="415">
        <v>0</v>
      </c>
      <c r="AK68" s="415">
        <v>0</v>
      </c>
      <c r="AL68" s="415">
        <v>0</v>
      </c>
      <c r="AM68" s="415">
        <v>0</v>
      </c>
      <c r="AN68" s="415">
        <v>0</v>
      </c>
      <c r="AO68" s="415">
        <v>0</v>
      </c>
      <c r="AP68" s="415">
        <v>0</v>
      </c>
      <c r="AQ68" s="415">
        <v>0</v>
      </c>
      <c r="AR68" s="415">
        <v>0</v>
      </c>
      <c r="AS68" s="415">
        <v>0</v>
      </c>
      <c r="AT68" s="415">
        <v>922437</v>
      </c>
      <c r="AU68" s="415">
        <v>0</v>
      </c>
      <c r="AV68" s="415">
        <v>922437</v>
      </c>
      <c r="AW68" s="415">
        <v>28253</v>
      </c>
      <c r="AX68" s="415">
        <v>0</v>
      </c>
      <c r="AY68" s="415">
        <v>28253</v>
      </c>
      <c r="AZ68" s="415">
        <v>-2258462</v>
      </c>
      <c r="BA68" s="415">
        <v>0</v>
      </c>
      <c r="BB68" s="415">
        <v>-2258462</v>
      </c>
      <c r="BC68" s="415">
        <v>-13232</v>
      </c>
      <c r="BD68" s="415">
        <v>0</v>
      </c>
      <c r="BE68" s="415">
        <v>-13232</v>
      </c>
      <c r="BF68" s="415">
        <v>0</v>
      </c>
      <c r="BG68" s="415">
        <v>0</v>
      </c>
      <c r="BH68" s="415">
        <v>0</v>
      </c>
      <c r="BI68" s="415">
        <v>0</v>
      </c>
      <c r="BJ68" s="415">
        <v>0</v>
      </c>
      <c r="BK68" s="415">
        <v>0</v>
      </c>
      <c r="BL68" s="415">
        <v>0</v>
      </c>
      <c r="BM68" s="415">
        <v>0</v>
      </c>
      <c r="BN68" s="415">
        <v>0</v>
      </c>
      <c r="BO68" s="415">
        <v>0</v>
      </c>
      <c r="BP68" s="415">
        <v>0</v>
      </c>
      <c r="BQ68" s="415">
        <v>0</v>
      </c>
      <c r="BR68" s="415">
        <v>0</v>
      </c>
      <c r="BS68" s="415">
        <v>0</v>
      </c>
      <c r="BT68" s="415">
        <v>0</v>
      </c>
      <c r="BU68" s="415">
        <v>0</v>
      </c>
      <c r="BV68" s="415">
        <v>0</v>
      </c>
      <c r="BW68" s="415">
        <v>0</v>
      </c>
      <c r="BX68" s="415">
        <v>-3329071</v>
      </c>
      <c r="BY68" s="415">
        <v>0</v>
      </c>
      <c r="BZ68" s="415">
        <v>-3329071</v>
      </c>
      <c r="CA68" s="415">
        <v>-593017</v>
      </c>
      <c r="CB68" s="415">
        <v>0</v>
      </c>
      <c r="CC68" s="415">
        <v>-593017</v>
      </c>
      <c r="CD68" s="415">
        <v>-96564</v>
      </c>
      <c r="CE68" s="415">
        <v>0</v>
      </c>
      <c r="CF68" s="415">
        <v>-96564</v>
      </c>
      <c r="CG68" s="415">
        <v>-616136</v>
      </c>
      <c r="CH68" s="415">
        <v>0</v>
      </c>
      <c r="CI68" s="415">
        <v>-616136</v>
      </c>
      <c r="CJ68" s="415">
        <v>-155902</v>
      </c>
      <c r="CK68" s="415">
        <v>0</v>
      </c>
      <c r="CL68" s="415">
        <v>-155902</v>
      </c>
      <c r="CM68" s="415">
        <v>-1461619</v>
      </c>
      <c r="CN68" s="415">
        <v>0</v>
      </c>
      <c r="CO68" s="415">
        <v>-1461619</v>
      </c>
      <c r="CP68" s="415">
        <v>-22691</v>
      </c>
      <c r="CQ68" s="415">
        <v>0</v>
      </c>
      <c r="CR68" s="415">
        <v>-22691</v>
      </c>
      <c r="CS68" s="415">
        <v>-778</v>
      </c>
      <c r="CT68" s="415">
        <v>0</v>
      </c>
      <c r="CU68" s="415">
        <v>-778</v>
      </c>
      <c r="CV68" s="415">
        <v>-337570</v>
      </c>
      <c r="CW68" s="415">
        <v>0</v>
      </c>
      <c r="CX68" s="415">
        <v>-337570</v>
      </c>
      <c r="CY68" s="415">
        <v>10021</v>
      </c>
      <c r="CZ68" s="415">
        <v>0</v>
      </c>
      <c r="DA68" s="415">
        <v>10021</v>
      </c>
      <c r="DB68" s="415">
        <v>0</v>
      </c>
      <c r="DC68" s="415">
        <v>0</v>
      </c>
      <c r="DD68" s="415">
        <v>0</v>
      </c>
      <c r="DE68" s="415">
        <v>0</v>
      </c>
      <c r="DF68" s="415">
        <v>0</v>
      </c>
      <c r="DG68" s="415">
        <v>0</v>
      </c>
      <c r="DH68" s="415">
        <v>0</v>
      </c>
      <c r="DI68" s="415">
        <v>0</v>
      </c>
      <c r="DJ68" s="415">
        <v>0</v>
      </c>
      <c r="DK68" s="415">
        <v>0</v>
      </c>
      <c r="DL68" s="415">
        <v>0</v>
      </c>
      <c r="DM68" s="415">
        <v>0</v>
      </c>
      <c r="DN68" s="415">
        <v>0</v>
      </c>
      <c r="DO68" s="415">
        <v>0</v>
      </c>
      <c r="DP68" s="415">
        <v>0</v>
      </c>
      <c r="DQ68" s="415">
        <v>0</v>
      </c>
      <c r="DR68" s="415">
        <v>0</v>
      </c>
      <c r="DS68" s="415">
        <v>0</v>
      </c>
      <c r="DT68" s="415">
        <v>0</v>
      </c>
      <c r="DU68" s="415">
        <v>0</v>
      </c>
      <c r="DV68" s="415">
        <v>0</v>
      </c>
      <c r="DW68" s="415">
        <v>0</v>
      </c>
      <c r="DX68" s="415">
        <v>0</v>
      </c>
      <c r="DY68" s="415">
        <v>0</v>
      </c>
      <c r="DZ68" s="415">
        <v>0</v>
      </c>
      <c r="EA68" s="415">
        <v>0</v>
      </c>
      <c r="EB68" s="415">
        <v>-351018</v>
      </c>
      <c r="EC68" s="415">
        <v>0</v>
      </c>
      <c r="ED68" s="415">
        <v>-351018</v>
      </c>
      <c r="EE68" s="415">
        <v>0</v>
      </c>
      <c r="EF68" s="415">
        <v>0</v>
      </c>
      <c r="EG68" s="415">
        <v>0</v>
      </c>
      <c r="EH68" s="415">
        <v>0</v>
      </c>
      <c r="EI68" s="415">
        <v>0</v>
      </c>
      <c r="EJ68" s="415">
        <v>0</v>
      </c>
      <c r="EK68" s="415">
        <v>0</v>
      </c>
      <c r="EL68" s="415">
        <v>0</v>
      </c>
      <c r="EM68" s="415">
        <v>0</v>
      </c>
      <c r="EN68" s="415">
        <v>0</v>
      </c>
      <c r="EO68" s="415">
        <v>0</v>
      </c>
      <c r="EP68" s="415">
        <v>0</v>
      </c>
      <c r="EQ68" s="415">
        <v>0</v>
      </c>
      <c r="ER68" s="415">
        <v>0</v>
      </c>
      <c r="ES68" s="415">
        <v>0</v>
      </c>
      <c r="ET68" s="415">
        <v>0</v>
      </c>
      <c r="EU68" s="415">
        <v>0</v>
      </c>
      <c r="EV68" s="415">
        <v>0</v>
      </c>
      <c r="EW68" s="415">
        <v>0</v>
      </c>
      <c r="EX68" s="415">
        <v>0</v>
      </c>
      <c r="EY68" s="415">
        <v>0</v>
      </c>
      <c r="EZ68" s="415">
        <v>0</v>
      </c>
      <c r="FA68" s="415">
        <v>0</v>
      </c>
      <c r="FB68" s="415">
        <v>0</v>
      </c>
      <c r="FC68" s="415">
        <v>0</v>
      </c>
      <c r="FD68" s="415">
        <v>0</v>
      </c>
      <c r="FE68" s="415">
        <v>0</v>
      </c>
      <c r="FF68" s="415">
        <v>0</v>
      </c>
      <c r="FG68" s="415">
        <v>0</v>
      </c>
      <c r="FH68" s="415">
        <v>0</v>
      </c>
      <c r="FI68" s="415">
        <v>-5115</v>
      </c>
      <c r="FJ68" s="415">
        <v>0</v>
      </c>
      <c r="FK68" s="415">
        <v>-5115</v>
      </c>
      <c r="FL68" s="415">
        <v>-4448</v>
      </c>
      <c r="FM68" s="415">
        <v>0</v>
      </c>
      <c r="FN68" s="415">
        <v>-4448</v>
      </c>
      <c r="FO68" s="415">
        <v>0</v>
      </c>
      <c r="FP68" s="415">
        <v>0</v>
      </c>
      <c r="FQ68" s="415">
        <v>0</v>
      </c>
      <c r="FR68" s="415">
        <v>0</v>
      </c>
      <c r="FS68" s="415">
        <v>0</v>
      </c>
      <c r="FT68" s="415">
        <v>0</v>
      </c>
      <c r="FU68" s="415">
        <v>-1112</v>
      </c>
      <c r="FV68" s="415">
        <v>0</v>
      </c>
      <c r="FW68" s="415">
        <v>-1112</v>
      </c>
      <c r="FX68" s="415">
        <v>0</v>
      </c>
      <c r="FY68" s="415">
        <v>0</v>
      </c>
      <c r="FZ68" s="415">
        <v>0</v>
      </c>
      <c r="GA68" s="415">
        <v>-10675</v>
      </c>
      <c r="GB68" s="415">
        <v>0</v>
      </c>
      <c r="GC68" s="415">
        <v>-10675</v>
      </c>
      <c r="GD68" s="415">
        <v>0</v>
      </c>
      <c r="GE68" s="415">
        <v>0</v>
      </c>
      <c r="GF68" s="415">
        <v>0</v>
      </c>
      <c r="GG68" s="415">
        <v>0</v>
      </c>
      <c r="GH68" s="415">
        <v>0</v>
      </c>
      <c r="GI68" s="415">
        <v>0</v>
      </c>
      <c r="GJ68" s="415">
        <v>0</v>
      </c>
      <c r="GK68" s="415">
        <v>0</v>
      </c>
      <c r="GL68" s="415">
        <v>0</v>
      </c>
      <c r="GM68" s="415">
        <v>43466209</v>
      </c>
      <c r="GN68" s="415">
        <v>0</v>
      </c>
      <c r="GO68" s="415">
        <v>43466209</v>
      </c>
      <c r="GP68" s="415">
        <v>852993</v>
      </c>
      <c r="GQ68" s="415">
        <v>0</v>
      </c>
      <c r="GR68" s="415">
        <v>852993</v>
      </c>
      <c r="GS68" s="415">
        <v>-3329071</v>
      </c>
      <c r="GT68" s="415">
        <v>0</v>
      </c>
      <c r="GU68" s="415">
        <v>-3329071</v>
      </c>
      <c r="GV68" s="415">
        <v>-1461619</v>
      </c>
      <c r="GW68" s="415">
        <v>0</v>
      </c>
      <c r="GX68" s="415">
        <v>-1461619</v>
      </c>
      <c r="GY68" s="415">
        <v>-351018</v>
      </c>
      <c r="GZ68" s="415">
        <v>0</v>
      </c>
      <c r="HA68" s="415">
        <v>-351018</v>
      </c>
      <c r="HB68" s="415">
        <v>-10675</v>
      </c>
      <c r="HC68" s="415">
        <v>0</v>
      </c>
      <c r="HD68" s="415">
        <v>-10675</v>
      </c>
      <c r="HE68" s="415">
        <v>0</v>
      </c>
      <c r="HF68" s="415">
        <v>0</v>
      </c>
      <c r="HG68" s="415">
        <v>0</v>
      </c>
      <c r="HH68" s="415">
        <v>-4299390</v>
      </c>
      <c r="HI68" s="415">
        <v>0</v>
      </c>
      <c r="HJ68" s="415">
        <v>-4299390</v>
      </c>
      <c r="HK68" s="415">
        <v>39166819</v>
      </c>
      <c r="HL68" s="415">
        <v>0</v>
      </c>
      <c r="HM68" s="415">
        <v>39166819</v>
      </c>
      <c r="HN68" s="84" t="s">
        <v>1029</v>
      </c>
    </row>
    <row r="69" spans="1:222" x14ac:dyDescent="0.25">
      <c r="A69" t="s">
        <v>1026</v>
      </c>
      <c r="B69" s="82" t="s">
        <v>497</v>
      </c>
      <c r="C69" s="85" t="s">
        <v>496</v>
      </c>
      <c r="D69" s="415">
        <v>232474808</v>
      </c>
      <c r="E69" s="415">
        <v>1069938</v>
      </c>
      <c r="F69" s="415">
        <v>233544746</v>
      </c>
      <c r="G69" s="415">
        <v>-667217</v>
      </c>
      <c r="H69" s="415">
        <v>0</v>
      </c>
      <c r="I69" s="415">
        <v>-667217</v>
      </c>
      <c r="J69" s="415">
        <v>-3002074</v>
      </c>
      <c r="K69" s="415">
        <v>0</v>
      </c>
      <c r="L69" s="415">
        <v>-3002074</v>
      </c>
      <c r="M69" s="415">
        <v>-18568</v>
      </c>
      <c r="N69" s="415">
        <v>0</v>
      </c>
      <c r="O69" s="415">
        <v>-18568</v>
      </c>
      <c r="P69" s="415">
        <v>2767191</v>
      </c>
      <c r="Q69" s="415">
        <v>0</v>
      </c>
      <c r="R69" s="415">
        <v>2767191</v>
      </c>
      <c r="S69" s="415">
        <v>-203554</v>
      </c>
      <c r="T69" s="415">
        <v>0</v>
      </c>
      <c r="U69" s="415">
        <v>-203554</v>
      </c>
      <c r="V69" s="415">
        <v>-457005</v>
      </c>
      <c r="W69" s="415">
        <v>0</v>
      </c>
      <c r="X69" s="415">
        <v>-457005</v>
      </c>
      <c r="Y69" s="415">
        <v>-42706110</v>
      </c>
      <c r="Z69" s="415">
        <v>-8422</v>
      </c>
      <c r="AA69" s="415">
        <v>-42714532</v>
      </c>
      <c r="AB69" s="415">
        <v>-40208</v>
      </c>
      <c r="AC69" s="415">
        <v>0</v>
      </c>
      <c r="AD69" s="415">
        <v>-40208</v>
      </c>
      <c r="AE69" s="415">
        <v>-2297407</v>
      </c>
      <c r="AF69" s="415">
        <v>440</v>
      </c>
      <c r="AG69" s="415">
        <v>-2296967</v>
      </c>
      <c r="AH69" s="415">
        <v>-293527</v>
      </c>
      <c r="AI69" s="415">
        <v>0</v>
      </c>
      <c r="AJ69" s="415">
        <v>-293527</v>
      </c>
      <c r="AK69" s="415">
        <v>0</v>
      </c>
      <c r="AL69" s="415">
        <v>0</v>
      </c>
      <c r="AM69" s="415">
        <v>0</v>
      </c>
      <c r="AN69" s="415">
        <v>-1997364</v>
      </c>
      <c r="AO69" s="415">
        <v>440</v>
      </c>
      <c r="AP69" s="415">
        <v>-1996924</v>
      </c>
      <c r="AQ69" s="415">
        <v>-3862</v>
      </c>
      <c r="AR69" s="415">
        <v>0</v>
      </c>
      <c r="AS69" s="415">
        <v>-3862</v>
      </c>
      <c r="AT69" s="415">
        <v>3294939</v>
      </c>
      <c r="AU69" s="415">
        <v>21921</v>
      </c>
      <c r="AV69" s="415">
        <v>3316860</v>
      </c>
      <c r="AW69" s="415">
        <v>-41552</v>
      </c>
      <c r="AX69" s="415">
        <v>-22</v>
      </c>
      <c r="AY69" s="415">
        <v>-41574</v>
      </c>
      <c r="AZ69" s="415">
        <v>-18944617</v>
      </c>
      <c r="BA69" s="415">
        <v>-16075</v>
      </c>
      <c r="BB69" s="415">
        <v>-18960692</v>
      </c>
      <c r="BC69" s="415">
        <v>-357986</v>
      </c>
      <c r="BD69" s="415">
        <v>-1082</v>
      </c>
      <c r="BE69" s="415">
        <v>-359068</v>
      </c>
      <c r="BF69" s="415">
        <v>-215441</v>
      </c>
      <c r="BG69" s="415">
        <v>0</v>
      </c>
      <c r="BH69" s="415">
        <v>-215441</v>
      </c>
      <c r="BI69" s="415">
        <v>-107</v>
      </c>
      <c r="BJ69" s="415">
        <v>0</v>
      </c>
      <c r="BK69" s="415">
        <v>-107</v>
      </c>
      <c r="BL69" s="415">
        <v>-167136</v>
      </c>
      <c r="BM69" s="415">
        <v>0</v>
      </c>
      <c r="BN69" s="415">
        <v>-167136</v>
      </c>
      <c r="BO69" s="415">
        <v>-1105</v>
      </c>
      <c r="BP69" s="415">
        <v>0</v>
      </c>
      <c r="BQ69" s="415">
        <v>-1105</v>
      </c>
      <c r="BR69" s="415">
        <v>0</v>
      </c>
      <c r="BS69" s="415">
        <v>0</v>
      </c>
      <c r="BT69" s="415">
        <v>0</v>
      </c>
      <c r="BU69" s="415">
        <v>0</v>
      </c>
      <c r="BV69" s="415">
        <v>0</v>
      </c>
      <c r="BW69" s="415">
        <v>0</v>
      </c>
      <c r="BX69" s="415">
        <v>-61436522</v>
      </c>
      <c r="BY69" s="415">
        <v>-3240</v>
      </c>
      <c r="BZ69" s="415">
        <v>-61439762</v>
      </c>
      <c r="CA69" s="415">
        <v>-19382</v>
      </c>
      <c r="CB69" s="415">
        <v>0</v>
      </c>
      <c r="CC69" s="415">
        <v>-19382</v>
      </c>
      <c r="CD69" s="415">
        <v>-16789</v>
      </c>
      <c r="CE69" s="415">
        <v>0</v>
      </c>
      <c r="CF69" s="415">
        <v>-16789</v>
      </c>
      <c r="CG69" s="415">
        <v>-3916283</v>
      </c>
      <c r="CH69" s="415">
        <v>-24245</v>
      </c>
      <c r="CI69" s="415">
        <v>-3940528</v>
      </c>
      <c r="CJ69" s="415">
        <v>-375723</v>
      </c>
      <c r="CK69" s="415">
        <v>-1949</v>
      </c>
      <c r="CL69" s="415">
        <v>-377672</v>
      </c>
      <c r="CM69" s="415">
        <v>-4328177</v>
      </c>
      <c r="CN69" s="415">
        <v>-26194</v>
      </c>
      <c r="CO69" s="415">
        <v>-4354371</v>
      </c>
      <c r="CP69" s="415">
        <v>-703210</v>
      </c>
      <c r="CQ69" s="415">
        <v>0</v>
      </c>
      <c r="CR69" s="415">
        <v>-703210</v>
      </c>
      <c r="CS69" s="415">
        <v>-2549</v>
      </c>
      <c r="CT69" s="415">
        <v>0</v>
      </c>
      <c r="CU69" s="415">
        <v>-2549</v>
      </c>
      <c r="CV69" s="415">
        <v>-286709</v>
      </c>
      <c r="CW69" s="415">
        <v>0</v>
      </c>
      <c r="CX69" s="415">
        <v>-286709</v>
      </c>
      <c r="CY69" s="415">
        <v>3265</v>
      </c>
      <c r="CZ69" s="415">
        <v>0</v>
      </c>
      <c r="DA69" s="415">
        <v>3265</v>
      </c>
      <c r="DB69" s="415">
        <v>-8987</v>
      </c>
      <c r="DC69" s="415">
        <v>0</v>
      </c>
      <c r="DD69" s="415">
        <v>-8987</v>
      </c>
      <c r="DE69" s="415">
        <v>0</v>
      </c>
      <c r="DF69" s="415">
        <v>0</v>
      </c>
      <c r="DG69" s="415">
        <v>0</v>
      </c>
      <c r="DH69" s="415">
        <v>0</v>
      </c>
      <c r="DI69" s="415">
        <v>0</v>
      </c>
      <c r="DJ69" s="415">
        <v>0</v>
      </c>
      <c r="DK69" s="415">
        <v>-3595</v>
      </c>
      <c r="DL69" s="415">
        <v>0</v>
      </c>
      <c r="DM69" s="415">
        <v>-3595</v>
      </c>
      <c r="DN69" s="415">
        <v>-16042</v>
      </c>
      <c r="DO69" s="415">
        <v>0</v>
      </c>
      <c r="DP69" s="415">
        <v>-16042</v>
      </c>
      <c r="DQ69" s="415">
        <v>0</v>
      </c>
      <c r="DR69" s="415">
        <v>0</v>
      </c>
      <c r="DS69" s="415">
        <v>0</v>
      </c>
      <c r="DT69" s="415">
        <v>-290</v>
      </c>
      <c r="DU69" s="415">
        <v>-254753</v>
      </c>
      <c r="DV69" s="415">
        <v>-255043</v>
      </c>
      <c r="DW69" s="415">
        <v>0</v>
      </c>
      <c r="DX69" s="415">
        <v>-21655</v>
      </c>
      <c r="DY69" s="415">
        <v>-21655</v>
      </c>
      <c r="DZ69" s="415">
        <v>-276408</v>
      </c>
      <c r="EA69" s="415">
        <v>0</v>
      </c>
      <c r="EB69" s="415">
        <v>-1018117</v>
      </c>
      <c r="EC69" s="415">
        <v>-276408</v>
      </c>
      <c r="ED69" s="415">
        <v>-1294525</v>
      </c>
      <c r="EE69" s="415">
        <v>0</v>
      </c>
      <c r="EF69" s="415">
        <v>0</v>
      </c>
      <c r="EG69" s="415">
        <v>0</v>
      </c>
      <c r="EH69" s="415">
        <v>0</v>
      </c>
      <c r="EI69" s="415">
        <v>0</v>
      </c>
      <c r="EJ69" s="415">
        <v>0</v>
      </c>
      <c r="EK69" s="415">
        <v>8701</v>
      </c>
      <c r="EL69" s="415">
        <v>0</v>
      </c>
      <c r="EM69" s="415">
        <v>8701</v>
      </c>
      <c r="EN69" s="415">
        <v>0</v>
      </c>
      <c r="EO69" s="415">
        <v>0</v>
      </c>
      <c r="EP69" s="415">
        <v>0</v>
      </c>
      <c r="EQ69" s="415">
        <v>0</v>
      </c>
      <c r="ER69" s="415">
        <v>0</v>
      </c>
      <c r="ES69" s="415">
        <v>0</v>
      </c>
      <c r="ET69" s="415">
        <v>17</v>
      </c>
      <c r="EU69" s="415">
        <v>0</v>
      </c>
      <c r="EV69" s="415">
        <v>17</v>
      </c>
      <c r="EW69" s="415">
        <v>-167605</v>
      </c>
      <c r="EX69" s="415">
        <v>0</v>
      </c>
      <c r="EY69" s="415">
        <v>-167605</v>
      </c>
      <c r="EZ69" s="415">
        <v>2480</v>
      </c>
      <c r="FA69" s="415">
        <v>0</v>
      </c>
      <c r="FB69" s="415">
        <v>2480</v>
      </c>
      <c r="FC69" s="415">
        <v>-7500</v>
      </c>
      <c r="FD69" s="415">
        <v>0</v>
      </c>
      <c r="FE69" s="415">
        <v>-7500</v>
      </c>
      <c r="FF69" s="415">
        <v>0</v>
      </c>
      <c r="FG69" s="415">
        <v>0</v>
      </c>
      <c r="FH69" s="415">
        <v>0</v>
      </c>
      <c r="FI69" s="415">
        <v>-221400</v>
      </c>
      <c r="FJ69" s="415">
        <v>0</v>
      </c>
      <c r="FK69" s="415">
        <v>-221400</v>
      </c>
      <c r="FL69" s="415">
        <v>5763</v>
      </c>
      <c r="FM69" s="415">
        <v>0</v>
      </c>
      <c r="FN69" s="415">
        <v>5763</v>
      </c>
      <c r="FO69" s="415">
        <v>-254910</v>
      </c>
      <c r="FP69" s="415">
        <v>0</v>
      </c>
      <c r="FQ69" s="415">
        <v>-254910</v>
      </c>
      <c r="FR69" s="415">
        <v>10962</v>
      </c>
      <c r="FS69" s="415">
        <v>0</v>
      </c>
      <c r="FT69" s="415">
        <v>10962</v>
      </c>
      <c r="FU69" s="415">
        <v>1356</v>
      </c>
      <c r="FV69" s="415">
        <v>0</v>
      </c>
      <c r="FW69" s="415">
        <v>1356</v>
      </c>
      <c r="FX69" s="415">
        <v>-5506241</v>
      </c>
      <c r="FY69" s="415">
        <v>0</v>
      </c>
      <c r="FZ69" s="415">
        <v>-5506241</v>
      </c>
      <c r="GA69" s="415">
        <v>-6128377</v>
      </c>
      <c r="GB69" s="415">
        <v>0</v>
      </c>
      <c r="GC69" s="415">
        <v>-6128377</v>
      </c>
      <c r="GD69" s="415">
        <v>0</v>
      </c>
      <c r="GE69" s="415">
        <v>0</v>
      </c>
      <c r="GF69" s="415">
        <v>0</v>
      </c>
      <c r="GG69" s="415">
        <v>0</v>
      </c>
      <c r="GH69" s="415">
        <v>0</v>
      </c>
      <c r="GI69" s="415">
        <v>0</v>
      </c>
      <c r="GJ69" s="415">
        <v>0</v>
      </c>
      <c r="GK69" s="415">
        <v>0</v>
      </c>
      <c r="GL69" s="415">
        <v>0</v>
      </c>
      <c r="GM69" s="415">
        <v>231807591</v>
      </c>
      <c r="GN69" s="415">
        <v>1069938</v>
      </c>
      <c r="GO69" s="415">
        <v>232877529</v>
      </c>
      <c r="GP69" s="415">
        <v>-457005</v>
      </c>
      <c r="GQ69" s="415">
        <v>0</v>
      </c>
      <c r="GR69" s="415">
        <v>-457005</v>
      </c>
      <c r="GS69" s="415">
        <v>-61436522</v>
      </c>
      <c r="GT69" s="415">
        <v>-3240</v>
      </c>
      <c r="GU69" s="415">
        <v>-61439762</v>
      </c>
      <c r="GV69" s="415">
        <v>-4328177</v>
      </c>
      <c r="GW69" s="415">
        <v>-26194</v>
      </c>
      <c r="GX69" s="415">
        <v>-4354371</v>
      </c>
      <c r="GY69" s="415">
        <v>-1018117</v>
      </c>
      <c r="GZ69" s="415">
        <v>-276408</v>
      </c>
      <c r="HA69" s="415">
        <v>-1294525</v>
      </c>
      <c r="HB69" s="415">
        <v>-6128377</v>
      </c>
      <c r="HC69" s="415">
        <v>0</v>
      </c>
      <c r="HD69" s="415">
        <v>-6128377</v>
      </c>
      <c r="HE69" s="415">
        <v>0</v>
      </c>
      <c r="HF69" s="415">
        <v>0</v>
      </c>
      <c r="HG69" s="415">
        <v>0</v>
      </c>
      <c r="HH69" s="415">
        <v>-73368198</v>
      </c>
      <c r="HI69" s="415">
        <v>-305842</v>
      </c>
      <c r="HJ69" s="415">
        <v>-73674040</v>
      </c>
      <c r="HK69" s="415">
        <v>158439393</v>
      </c>
      <c r="HL69" s="415">
        <v>764096</v>
      </c>
      <c r="HM69" s="415">
        <v>159203489</v>
      </c>
      <c r="HN69" s="84" t="s">
        <v>1054</v>
      </c>
    </row>
    <row r="70" spans="1:222" x14ac:dyDescent="0.25">
      <c r="A70" t="s">
        <v>1026</v>
      </c>
      <c r="B70" s="82" t="s">
        <v>499</v>
      </c>
      <c r="C70" s="85" t="s">
        <v>498</v>
      </c>
      <c r="D70" s="415">
        <v>44018978</v>
      </c>
      <c r="E70" s="415">
        <v>0</v>
      </c>
      <c r="F70" s="415">
        <v>44018978</v>
      </c>
      <c r="G70" s="415">
        <v>-643702</v>
      </c>
      <c r="H70" s="415">
        <v>0</v>
      </c>
      <c r="I70" s="415">
        <v>-643702</v>
      </c>
      <c r="J70" s="415">
        <v>-589362</v>
      </c>
      <c r="K70" s="415">
        <v>0</v>
      </c>
      <c r="L70" s="415">
        <v>-589362</v>
      </c>
      <c r="M70" s="415">
        <v>13088</v>
      </c>
      <c r="N70" s="415">
        <v>0</v>
      </c>
      <c r="O70" s="415">
        <v>13088</v>
      </c>
      <c r="P70" s="415">
        <v>47988</v>
      </c>
      <c r="Q70" s="415">
        <v>0</v>
      </c>
      <c r="R70" s="415">
        <v>47988</v>
      </c>
      <c r="S70" s="415">
        <v>-10693</v>
      </c>
      <c r="T70" s="415">
        <v>0</v>
      </c>
      <c r="U70" s="415">
        <v>-10693</v>
      </c>
      <c r="V70" s="415">
        <v>-538979</v>
      </c>
      <c r="W70" s="415">
        <v>0</v>
      </c>
      <c r="X70" s="415">
        <v>-538979</v>
      </c>
      <c r="Y70" s="415">
        <v>-6027125</v>
      </c>
      <c r="Z70" s="415">
        <v>0</v>
      </c>
      <c r="AA70" s="415">
        <v>-6027125</v>
      </c>
      <c r="AB70" s="415">
        <v>-16149</v>
      </c>
      <c r="AC70" s="415">
        <v>0</v>
      </c>
      <c r="AD70" s="415">
        <v>-16149</v>
      </c>
      <c r="AE70" s="415">
        <v>-284239</v>
      </c>
      <c r="AF70" s="415">
        <v>0</v>
      </c>
      <c r="AG70" s="415">
        <v>-284239</v>
      </c>
      <c r="AH70" s="415">
        <v>-29822</v>
      </c>
      <c r="AI70" s="415">
        <v>0</v>
      </c>
      <c r="AJ70" s="415">
        <v>-29822</v>
      </c>
      <c r="AK70" s="415">
        <v>0</v>
      </c>
      <c r="AL70" s="415">
        <v>0</v>
      </c>
      <c r="AM70" s="415">
        <v>0</v>
      </c>
      <c r="AN70" s="415">
        <v>-248966</v>
      </c>
      <c r="AO70" s="415">
        <v>0</v>
      </c>
      <c r="AP70" s="415">
        <v>-248966</v>
      </c>
      <c r="AQ70" s="415">
        <v>3834</v>
      </c>
      <c r="AR70" s="415">
        <v>0</v>
      </c>
      <c r="AS70" s="415">
        <v>3834</v>
      </c>
      <c r="AT70" s="415">
        <v>634422</v>
      </c>
      <c r="AU70" s="415">
        <v>0</v>
      </c>
      <c r="AV70" s="415">
        <v>634422</v>
      </c>
      <c r="AW70" s="415">
        <v>-8813</v>
      </c>
      <c r="AX70" s="415">
        <v>0</v>
      </c>
      <c r="AY70" s="415">
        <v>-8813</v>
      </c>
      <c r="AZ70" s="415">
        <v>-2521060</v>
      </c>
      <c r="BA70" s="415">
        <v>0</v>
      </c>
      <c r="BB70" s="415">
        <v>-2521060</v>
      </c>
      <c r="BC70" s="415">
        <v>-15958</v>
      </c>
      <c r="BD70" s="415">
        <v>0</v>
      </c>
      <c r="BE70" s="415">
        <v>-15958</v>
      </c>
      <c r="BF70" s="415">
        <v>-54547</v>
      </c>
      <c r="BG70" s="415">
        <v>0</v>
      </c>
      <c r="BH70" s="415">
        <v>-54547</v>
      </c>
      <c r="BI70" s="415">
        <v>-1525</v>
      </c>
      <c r="BJ70" s="415">
        <v>0</v>
      </c>
      <c r="BK70" s="415">
        <v>-1525</v>
      </c>
      <c r="BL70" s="415">
        <v>-31780</v>
      </c>
      <c r="BM70" s="415">
        <v>0</v>
      </c>
      <c r="BN70" s="415">
        <v>-31780</v>
      </c>
      <c r="BO70" s="415">
        <v>-4728</v>
      </c>
      <c r="BP70" s="415">
        <v>0</v>
      </c>
      <c r="BQ70" s="415">
        <v>-4728</v>
      </c>
      <c r="BR70" s="415">
        <v>0</v>
      </c>
      <c r="BS70" s="415">
        <v>0</v>
      </c>
      <c r="BT70" s="415">
        <v>0</v>
      </c>
      <c r="BU70" s="415">
        <v>0</v>
      </c>
      <c r="BV70" s="415">
        <v>0</v>
      </c>
      <c r="BW70" s="415">
        <v>0</v>
      </c>
      <c r="BX70" s="415">
        <v>-8315353</v>
      </c>
      <c r="BY70" s="415">
        <v>0</v>
      </c>
      <c r="BZ70" s="415">
        <v>-8315353</v>
      </c>
      <c r="CA70" s="415">
        <v>0</v>
      </c>
      <c r="CB70" s="415">
        <v>0</v>
      </c>
      <c r="CC70" s="415">
        <v>0</v>
      </c>
      <c r="CD70" s="415">
        <v>0</v>
      </c>
      <c r="CE70" s="415">
        <v>0</v>
      </c>
      <c r="CF70" s="415">
        <v>0</v>
      </c>
      <c r="CG70" s="415">
        <v>-946985</v>
      </c>
      <c r="CH70" s="415">
        <v>0</v>
      </c>
      <c r="CI70" s="415">
        <v>-946985</v>
      </c>
      <c r="CJ70" s="415">
        <v>-68481</v>
      </c>
      <c r="CK70" s="415">
        <v>0</v>
      </c>
      <c r="CL70" s="415">
        <v>-68481</v>
      </c>
      <c r="CM70" s="415">
        <v>-1015466</v>
      </c>
      <c r="CN70" s="415">
        <v>0</v>
      </c>
      <c r="CO70" s="415">
        <v>-1015466</v>
      </c>
      <c r="CP70" s="415">
        <v>-102016</v>
      </c>
      <c r="CQ70" s="415">
        <v>0</v>
      </c>
      <c r="CR70" s="415">
        <v>-102016</v>
      </c>
      <c r="CS70" s="415">
        <v>-197</v>
      </c>
      <c r="CT70" s="415">
        <v>0</v>
      </c>
      <c r="CU70" s="415">
        <v>-197</v>
      </c>
      <c r="CV70" s="415">
        <v>-4309</v>
      </c>
      <c r="CW70" s="415">
        <v>0</v>
      </c>
      <c r="CX70" s="415">
        <v>-4309</v>
      </c>
      <c r="CY70" s="415">
        <v>0</v>
      </c>
      <c r="CZ70" s="415">
        <v>0</v>
      </c>
      <c r="DA70" s="415">
        <v>0</v>
      </c>
      <c r="DB70" s="415">
        <v>-521</v>
      </c>
      <c r="DC70" s="415">
        <v>0</v>
      </c>
      <c r="DD70" s="415">
        <v>-521</v>
      </c>
      <c r="DE70" s="415">
        <v>0</v>
      </c>
      <c r="DF70" s="415">
        <v>0</v>
      </c>
      <c r="DG70" s="415">
        <v>0</v>
      </c>
      <c r="DH70" s="415">
        <v>0</v>
      </c>
      <c r="DI70" s="415">
        <v>0</v>
      </c>
      <c r="DJ70" s="415">
        <v>0</v>
      </c>
      <c r="DK70" s="415">
        <v>0</v>
      </c>
      <c r="DL70" s="415">
        <v>0</v>
      </c>
      <c r="DM70" s="415">
        <v>0</v>
      </c>
      <c r="DN70" s="415">
        <v>0</v>
      </c>
      <c r="DO70" s="415">
        <v>0</v>
      </c>
      <c r="DP70" s="415">
        <v>0</v>
      </c>
      <c r="DQ70" s="415">
        <v>0</v>
      </c>
      <c r="DR70" s="415">
        <v>0</v>
      </c>
      <c r="DS70" s="415">
        <v>0</v>
      </c>
      <c r="DT70" s="415">
        <v>0</v>
      </c>
      <c r="DU70" s="415">
        <v>0</v>
      </c>
      <c r="DV70" s="415">
        <v>0</v>
      </c>
      <c r="DW70" s="415">
        <v>0</v>
      </c>
      <c r="DX70" s="415">
        <v>0</v>
      </c>
      <c r="DY70" s="415">
        <v>0</v>
      </c>
      <c r="DZ70" s="415">
        <v>0</v>
      </c>
      <c r="EA70" s="415">
        <v>0</v>
      </c>
      <c r="EB70" s="415">
        <v>-107043</v>
      </c>
      <c r="EC70" s="415">
        <v>0</v>
      </c>
      <c r="ED70" s="415">
        <v>-107043</v>
      </c>
      <c r="EE70" s="415">
        <v>0</v>
      </c>
      <c r="EF70" s="415">
        <v>0</v>
      </c>
      <c r="EG70" s="415">
        <v>0</v>
      </c>
      <c r="EH70" s="415">
        <v>0</v>
      </c>
      <c r="EI70" s="415">
        <v>0</v>
      </c>
      <c r="EJ70" s="415">
        <v>0</v>
      </c>
      <c r="EK70" s="415">
        <v>0</v>
      </c>
      <c r="EL70" s="415">
        <v>0</v>
      </c>
      <c r="EM70" s="415">
        <v>0</v>
      </c>
      <c r="EN70" s="415">
        <v>0</v>
      </c>
      <c r="EO70" s="415">
        <v>0</v>
      </c>
      <c r="EP70" s="415">
        <v>0</v>
      </c>
      <c r="EQ70" s="415">
        <v>0</v>
      </c>
      <c r="ER70" s="415">
        <v>0</v>
      </c>
      <c r="ES70" s="415">
        <v>0</v>
      </c>
      <c r="ET70" s="415">
        <v>0</v>
      </c>
      <c r="EU70" s="415">
        <v>0</v>
      </c>
      <c r="EV70" s="415">
        <v>0</v>
      </c>
      <c r="EW70" s="415">
        <v>-31780</v>
      </c>
      <c r="EX70" s="415">
        <v>0</v>
      </c>
      <c r="EY70" s="415">
        <v>-31780</v>
      </c>
      <c r="EZ70" s="415">
        <v>-4728</v>
      </c>
      <c r="FA70" s="415">
        <v>0</v>
      </c>
      <c r="FB70" s="415">
        <v>-4728</v>
      </c>
      <c r="FC70" s="415">
        <v>0</v>
      </c>
      <c r="FD70" s="415">
        <v>0</v>
      </c>
      <c r="FE70" s="415">
        <v>0</v>
      </c>
      <c r="FF70" s="415">
        <v>0</v>
      </c>
      <c r="FG70" s="415">
        <v>0</v>
      </c>
      <c r="FH70" s="415">
        <v>0</v>
      </c>
      <c r="FI70" s="415">
        <v>-18534</v>
      </c>
      <c r="FJ70" s="415">
        <v>0</v>
      </c>
      <c r="FK70" s="415">
        <v>-18534</v>
      </c>
      <c r="FL70" s="415">
        <v>1259</v>
      </c>
      <c r="FM70" s="415">
        <v>0</v>
      </c>
      <c r="FN70" s="415">
        <v>1259</v>
      </c>
      <c r="FO70" s="415">
        <v>-70522</v>
      </c>
      <c r="FP70" s="415">
        <v>0</v>
      </c>
      <c r="FQ70" s="415">
        <v>-70522</v>
      </c>
      <c r="FR70" s="415">
        <v>-4625</v>
      </c>
      <c r="FS70" s="415">
        <v>0</v>
      </c>
      <c r="FT70" s="415">
        <v>-4625</v>
      </c>
      <c r="FU70" s="415">
        <v>1030</v>
      </c>
      <c r="FV70" s="415">
        <v>0</v>
      </c>
      <c r="FW70" s="415">
        <v>1030</v>
      </c>
      <c r="FX70" s="415">
        <v>-1469719</v>
      </c>
      <c r="FY70" s="415">
        <v>0</v>
      </c>
      <c r="FZ70" s="415">
        <v>-1469719</v>
      </c>
      <c r="GA70" s="415">
        <v>-1597619</v>
      </c>
      <c r="GB70" s="415">
        <v>0</v>
      </c>
      <c r="GC70" s="415">
        <v>-1597619</v>
      </c>
      <c r="GD70" s="415">
        <v>0</v>
      </c>
      <c r="GE70" s="415">
        <v>0</v>
      </c>
      <c r="GF70" s="415">
        <v>0</v>
      </c>
      <c r="GG70" s="415">
        <v>0</v>
      </c>
      <c r="GH70" s="415">
        <v>0</v>
      </c>
      <c r="GI70" s="415">
        <v>0</v>
      </c>
      <c r="GJ70" s="415">
        <v>0</v>
      </c>
      <c r="GK70" s="415">
        <v>0</v>
      </c>
      <c r="GL70" s="415">
        <v>0</v>
      </c>
      <c r="GM70" s="415">
        <v>43375276</v>
      </c>
      <c r="GN70" s="415">
        <v>0</v>
      </c>
      <c r="GO70" s="415">
        <v>43375276</v>
      </c>
      <c r="GP70" s="415">
        <v>-538979</v>
      </c>
      <c r="GQ70" s="415">
        <v>0</v>
      </c>
      <c r="GR70" s="415">
        <v>-538979</v>
      </c>
      <c r="GS70" s="415">
        <v>-8315353</v>
      </c>
      <c r="GT70" s="415">
        <v>0</v>
      </c>
      <c r="GU70" s="415">
        <v>-8315353</v>
      </c>
      <c r="GV70" s="415">
        <v>-1015466</v>
      </c>
      <c r="GW70" s="415">
        <v>0</v>
      </c>
      <c r="GX70" s="415">
        <v>-1015466</v>
      </c>
      <c r="GY70" s="415">
        <v>-107043</v>
      </c>
      <c r="GZ70" s="415">
        <v>0</v>
      </c>
      <c r="HA70" s="415">
        <v>-107043</v>
      </c>
      <c r="HB70" s="415">
        <v>-1597619</v>
      </c>
      <c r="HC70" s="415">
        <v>0</v>
      </c>
      <c r="HD70" s="415">
        <v>-1597619</v>
      </c>
      <c r="HE70" s="415">
        <v>0</v>
      </c>
      <c r="HF70" s="415">
        <v>0</v>
      </c>
      <c r="HG70" s="415">
        <v>0</v>
      </c>
      <c r="HH70" s="415">
        <v>-11574460</v>
      </c>
      <c r="HI70" s="415">
        <v>0</v>
      </c>
      <c r="HJ70" s="415">
        <v>-11574460</v>
      </c>
      <c r="HK70" s="415">
        <v>31800816</v>
      </c>
      <c r="HL70" s="415">
        <v>0</v>
      </c>
      <c r="HM70" s="415">
        <v>31800816</v>
      </c>
      <c r="HN70" s="84" t="s">
        <v>1029</v>
      </c>
    </row>
    <row r="71" spans="1:222" x14ac:dyDescent="0.25">
      <c r="A71" t="s">
        <v>1037</v>
      </c>
      <c r="B71" s="82" t="s">
        <v>501</v>
      </c>
      <c r="C71" s="85" t="s">
        <v>500</v>
      </c>
      <c r="D71" s="415">
        <v>156042091</v>
      </c>
      <c r="E71" s="415">
        <v>0</v>
      </c>
      <c r="F71" s="415">
        <v>156042091</v>
      </c>
      <c r="G71" s="415">
        <v>-1313558</v>
      </c>
      <c r="H71" s="415">
        <v>0</v>
      </c>
      <c r="I71" s="415">
        <v>-1313558</v>
      </c>
      <c r="J71" s="415">
        <v>-651268</v>
      </c>
      <c r="K71" s="415">
        <v>0</v>
      </c>
      <c r="L71" s="415">
        <v>-651268</v>
      </c>
      <c r="M71" s="415">
        <v>106055</v>
      </c>
      <c r="N71" s="415">
        <v>0</v>
      </c>
      <c r="O71" s="415">
        <v>106055</v>
      </c>
      <c r="P71" s="415">
        <v>2393267</v>
      </c>
      <c r="Q71" s="415">
        <v>0</v>
      </c>
      <c r="R71" s="415">
        <v>2393267</v>
      </c>
      <c r="S71" s="415">
        <v>300841</v>
      </c>
      <c r="T71" s="415">
        <v>0</v>
      </c>
      <c r="U71" s="415">
        <v>300841</v>
      </c>
      <c r="V71" s="415">
        <v>2148895</v>
      </c>
      <c r="W71" s="415">
        <v>0</v>
      </c>
      <c r="X71" s="415">
        <v>2148895</v>
      </c>
      <c r="Y71" s="415">
        <v>-9454287</v>
      </c>
      <c r="Z71" s="415">
        <v>0</v>
      </c>
      <c r="AA71" s="415">
        <v>-9454287</v>
      </c>
      <c r="AB71" s="415">
        <v>5062</v>
      </c>
      <c r="AC71" s="415">
        <v>0</v>
      </c>
      <c r="AD71" s="415">
        <v>5062</v>
      </c>
      <c r="AE71" s="415">
        <v>-283636</v>
      </c>
      <c r="AF71" s="415">
        <v>0</v>
      </c>
      <c r="AG71" s="415">
        <v>-283636</v>
      </c>
      <c r="AH71" s="415">
        <v>-31752</v>
      </c>
      <c r="AI71" s="415">
        <v>0</v>
      </c>
      <c r="AJ71" s="415">
        <v>-31752</v>
      </c>
      <c r="AK71" s="415">
        <v>-5347</v>
      </c>
      <c r="AL71" s="415">
        <v>0</v>
      </c>
      <c r="AM71" s="415">
        <v>-5347</v>
      </c>
      <c r="AN71" s="415">
        <v>-249991</v>
      </c>
      <c r="AO71" s="415">
        <v>0</v>
      </c>
      <c r="AP71" s="415">
        <v>-249991</v>
      </c>
      <c r="AQ71" s="415">
        <v>-4903</v>
      </c>
      <c r="AR71" s="415">
        <v>0</v>
      </c>
      <c r="AS71" s="415">
        <v>-4903</v>
      </c>
      <c r="AT71" s="415">
        <v>3261915</v>
      </c>
      <c r="AU71" s="415">
        <v>0</v>
      </c>
      <c r="AV71" s="415">
        <v>3261915</v>
      </c>
      <c r="AW71" s="415">
        <v>-31011</v>
      </c>
      <c r="AX71" s="415">
        <v>0</v>
      </c>
      <c r="AY71" s="415">
        <v>-31011</v>
      </c>
      <c r="AZ71" s="415">
        <v>-16852621</v>
      </c>
      <c r="BA71" s="415">
        <v>0</v>
      </c>
      <c r="BB71" s="415">
        <v>-16852621</v>
      </c>
      <c r="BC71" s="415">
        <v>726190</v>
      </c>
      <c r="BD71" s="415">
        <v>0</v>
      </c>
      <c r="BE71" s="415">
        <v>726190</v>
      </c>
      <c r="BF71" s="415">
        <v>-63945</v>
      </c>
      <c r="BG71" s="415">
        <v>0</v>
      </c>
      <c r="BH71" s="415">
        <v>-63945</v>
      </c>
      <c r="BI71" s="415">
        <v>-8239</v>
      </c>
      <c r="BJ71" s="415">
        <v>0</v>
      </c>
      <c r="BK71" s="415">
        <v>-8239</v>
      </c>
      <c r="BL71" s="415">
        <v>0</v>
      </c>
      <c r="BM71" s="415">
        <v>0</v>
      </c>
      <c r="BN71" s="415">
        <v>0</v>
      </c>
      <c r="BO71" s="415">
        <v>0</v>
      </c>
      <c r="BP71" s="415">
        <v>0</v>
      </c>
      <c r="BQ71" s="415">
        <v>0</v>
      </c>
      <c r="BR71" s="415">
        <v>0</v>
      </c>
      <c r="BS71" s="415">
        <v>0</v>
      </c>
      <c r="BT71" s="415">
        <v>0</v>
      </c>
      <c r="BU71" s="415">
        <v>0</v>
      </c>
      <c r="BV71" s="415">
        <v>0</v>
      </c>
      <c r="BW71" s="415">
        <v>0</v>
      </c>
      <c r="BX71" s="415">
        <v>-22705634</v>
      </c>
      <c r="BY71" s="415">
        <v>0</v>
      </c>
      <c r="BZ71" s="415">
        <v>-22705634</v>
      </c>
      <c r="CA71" s="415">
        <v>-77272</v>
      </c>
      <c r="CB71" s="415">
        <v>0</v>
      </c>
      <c r="CC71" s="415">
        <v>-77272</v>
      </c>
      <c r="CD71" s="415">
        <v>-51149</v>
      </c>
      <c r="CE71" s="415">
        <v>0</v>
      </c>
      <c r="CF71" s="415">
        <v>-51149</v>
      </c>
      <c r="CG71" s="415">
        <v>-5589255</v>
      </c>
      <c r="CH71" s="415">
        <v>0</v>
      </c>
      <c r="CI71" s="415">
        <v>-5589255</v>
      </c>
      <c r="CJ71" s="415">
        <v>686745</v>
      </c>
      <c r="CK71" s="415">
        <v>0</v>
      </c>
      <c r="CL71" s="415">
        <v>686745</v>
      </c>
      <c r="CM71" s="415">
        <v>-5030931</v>
      </c>
      <c r="CN71" s="415">
        <v>0</v>
      </c>
      <c r="CO71" s="415">
        <v>-5030931</v>
      </c>
      <c r="CP71" s="415">
        <v>-432502</v>
      </c>
      <c r="CQ71" s="415">
        <v>0</v>
      </c>
      <c r="CR71" s="415">
        <v>-432502</v>
      </c>
      <c r="CS71" s="415">
        <v>1578</v>
      </c>
      <c r="CT71" s="415">
        <v>0</v>
      </c>
      <c r="CU71" s="415">
        <v>1578</v>
      </c>
      <c r="CV71" s="415">
        <v>-3253</v>
      </c>
      <c r="CW71" s="415">
        <v>0</v>
      </c>
      <c r="CX71" s="415">
        <v>-3253</v>
      </c>
      <c r="CY71" s="415">
        <v>0</v>
      </c>
      <c r="CZ71" s="415">
        <v>0</v>
      </c>
      <c r="DA71" s="415">
        <v>0</v>
      </c>
      <c r="DB71" s="415">
        <v>0</v>
      </c>
      <c r="DC71" s="415">
        <v>0</v>
      </c>
      <c r="DD71" s="415">
        <v>0</v>
      </c>
      <c r="DE71" s="415">
        <v>-1030</v>
      </c>
      <c r="DF71" s="415">
        <v>0</v>
      </c>
      <c r="DG71" s="415">
        <v>-1030</v>
      </c>
      <c r="DH71" s="415">
        <v>0</v>
      </c>
      <c r="DI71" s="415">
        <v>0</v>
      </c>
      <c r="DJ71" s="415">
        <v>0</v>
      </c>
      <c r="DK71" s="415">
        <v>0</v>
      </c>
      <c r="DL71" s="415">
        <v>0</v>
      </c>
      <c r="DM71" s="415">
        <v>0</v>
      </c>
      <c r="DN71" s="415">
        <v>0</v>
      </c>
      <c r="DO71" s="415">
        <v>0</v>
      </c>
      <c r="DP71" s="415">
        <v>0</v>
      </c>
      <c r="DQ71" s="415">
        <v>0</v>
      </c>
      <c r="DR71" s="415">
        <v>0</v>
      </c>
      <c r="DS71" s="415">
        <v>0</v>
      </c>
      <c r="DT71" s="415">
        <v>-58968</v>
      </c>
      <c r="DU71" s="415">
        <v>0</v>
      </c>
      <c r="DV71" s="415">
        <v>-58968</v>
      </c>
      <c r="DW71" s="415">
        <v>-551</v>
      </c>
      <c r="DX71" s="415">
        <v>0</v>
      </c>
      <c r="DY71" s="415">
        <v>-551</v>
      </c>
      <c r="DZ71" s="415">
        <v>0</v>
      </c>
      <c r="EA71" s="415">
        <v>0</v>
      </c>
      <c r="EB71" s="415">
        <v>-494726</v>
      </c>
      <c r="EC71" s="415">
        <v>0</v>
      </c>
      <c r="ED71" s="415">
        <v>-494726</v>
      </c>
      <c r="EE71" s="415">
        <v>0</v>
      </c>
      <c r="EF71" s="415">
        <v>0</v>
      </c>
      <c r="EG71" s="415">
        <v>0</v>
      </c>
      <c r="EH71" s="415">
        <v>0</v>
      </c>
      <c r="EI71" s="415">
        <v>0</v>
      </c>
      <c r="EJ71" s="415">
        <v>0</v>
      </c>
      <c r="EK71" s="415">
        <v>4785</v>
      </c>
      <c r="EL71" s="415">
        <v>0</v>
      </c>
      <c r="EM71" s="415">
        <v>4785</v>
      </c>
      <c r="EN71" s="415">
        <v>0</v>
      </c>
      <c r="EO71" s="415">
        <v>0</v>
      </c>
      <c r="EP71" s="415">
        <v>0</v>
      </c>
      <c r="EQ71" s="415">
        <v>0</v>
      </c>
      <c r="ER71" s="415">
        <v>0</v>
      </c>
      <c r="ES71" s="415">
        <v>0</v>
      </c>
      <c r="ET71" s="415">
        <v>0</v>
      </c>
      <c r="EU71" s="415">
        <v>0</v>
      </c>
      <c r="EV71" s="415">
        <v>0</v>
      </c>
      <c r="EW71" s="415">
        <v>0</v>
      </c>
      <c r="EX71" s="415">
        <v>0</v>
      </c>
      <c r="EY71" s="415">
        <v>0</v>
      </c>
      <c r="EZ71" s="415">
        <v>0</v>
      </c>
      <c r="FA71" s="415">
        <v>0</v>
      </c>
      <c r="FB71" s="415">
        <v>0</v>
      </c>
      <c r="FC71" s="415">
        <v>-1500</v>
      </c>
      <c r="FD71" s="415">
        <v>0</v>
      </c>
      <c r="FE71" s="415">
        <v>-1500</v>
      </c>
      <c r="FF71" s="415">
        <v>0</v>
      </c>
      <c r="FG71" s="415">
        <v>0</v>
      </c>
      <c r="FH71" s="415">
        <v>0</v>
      </c>
      <c r="FI71" s="415">
        <v>-60818</v>
      </c>
      <c r="FJ71" s="415">
        <v>0</v>
      </c>
      <c r="FK71" s="415">
        <v>-60818</v>
      </c>
      <c r="FL71" s="415">
        <v>3680</v>
      </c>
      <c r="FM71" s="415">
        <v>0</v>
      </c>
      <c r="FN71" s="415">
        <v>3680</v>
      </c>
      <c r="FO71" s="415">
        <v>-74422</v>
      </c>
      <c r="FP71" s="415">
        <v>0</v>
      </c>
      <c r="FQ71" s="415">
        <v>-74422</v>
      </c>
      <c r="FR71" s="415">
        <v>10525</v>
      </c>
      <c r="FS71" s="415">
        <v>0</v>
      </c>
      <c r="FT71" s="415">
        <v>10525</v>
      </c>
      <c r="FU71" s="415">
        <v>-200</v>
      </c>
      <c r="FV71" s="415">
        <v>0</v>
      </c>
      <c r="FW71" s="415">
        <v>-200</v>
      </c>
      <c r="FX71" s="415">
        <v>-1757728</v>
      </c>
      <c r="FY71" s="415">
        <v>0</v>
      </c>
      <c r="FZ71" s="415">
        <v>-1757728</v>
      </c>
      <c r="GA71" s="415">
        <v>-1875678</v>
      </c>
      <c r="GB71" s="415">
        <v>0</v>
      </c>
      <c r="GC71" s="415">
        <v>-1875678</v>
      </c>
      <c r="GD71" s="415">
        <v>0</v>
      </c>
      <c r="GE71" s="415">
        <v>0</v>
      </c>
      <c r="GF71" s="415">
        <v>0</v>
      </c>
      <c r="GG71" s="415">
        <v>0</v>
      </c>
      <c r="GH71" s="415">
        <v>0</v>
      </c>
      <c r="GI71" s="415">
        <v>0</v>
      </c>
      <c r="GJ71" s="415">
        <v>0</v>
      </c>
      <c r="GK71" s="415">
        <v>0</v>
      </c>
      <c r="GL71" s="415">
        <v>0</v>
      </c>
      <c r="GM71" s="415">
        <v>154728533</v>
      </c>
      <c r="GN71" s="415">
        <v>0</v>
      </c>
      <c r="GO71" s="415">
        <v>154728533</v>
      </c>
      <c r="GP71" s="415">
        <v>2148895</v>
      </c>
      <c r="GQ71" s="415">
        <v>0</v>
      </c>
      <c r="GR71" s="415">
        <v>2148895</v>
      </c>
      <c r="GS71" s="415">
        <v>-22705634</v>
      </c>
      <c r="GT71" s="415">
        <v>0</v>
      </c>
      <c r="GU71" s="415">
        <v>-22705634</v>
      </c>
      <c r="GV71" s="415">
        <v>-5030931</v>
      </c>
      <c r="GW71" s="415">
        <v>0</v>
      </c>
      <c r="GX71" s="415">
        <v>-5030931</v>
      </c>
      <c r="GY71" s="415">
        <v>-494726</v>
      </c>
      <c r="GZ71" s="415">
        <v>0</v>
      </c>
      <c r="HA71" s="415">
        <v>-494726</v>
      </c>
      <c r="HB71" s="415">
        <v>-1875678</v>
      </c>
      <c r="HC71" s="415">
        <v>0</v>
      </c>
      <c r="HD71" s="415">
        <v>-1875678</v>
      </c>
      <c r="HE71" s="415">
        <v>0</v>
      </c>
      <c r="HF71" s="415">
        <v>0</v>
      </c>
      <c r="HG71" s="415">
        <v>0</v>
      </c>
      <c r="HH71" s="415">
        <v>-27958074</v>
      </c>
      <c r="HI71" s="415">
        <v>0</v>
      </c>
      <c r="HJ71" s="415">
        <v>-27958074</v>
      </c>
      <c r="HK71" s="415">
        <v>126770459</v>
      </c>
      <c r="HL71" s="415">
        <v>0</v>
      </c>
      <c r="HM71" s="415">
        <v>126770459</v>
      </c>
      <c r="HN71" s="84" t="s">
        <v>1047</v>
      </c>
    </row>
    <row r="72" spans="1:222" x14ac:dyDescent="0.25">
      <c r="A72" t="s">
        <v>1026</v>
      </c>
      <c r="B72" s="82" t="s">
        <v>503</v>
      </c>
      <c r="C72" s="85" t="s">
        <v>502</v>
      </c>
      <c r="D72" s="415">
        <v>24919094</v>
      </c>
      <c r="E72" s="415">
        <v>0</v>
      </c>
      <c r="F72" s="415">
        <v>24919094</v>
      </c>
      <c r="G72" s="415">
        <v>45754</v>
      </c>
      <c r="H72" s="415">
        <v>0</v>
      </c>
      <c r="I72" s="415">
        <v>45754</v>
      </c>
      <c r="J72" s="415">
        <v>-386413</v>
      </c>
      <c r="K72" s="415">
        <v>0</v>
      </c>
      <c r="L72" s="415">
        <v>-386413</v>
      </c>
      <c r="M72" s="415">
        <v>18520</v>
      </c>
      <c r="N72" s="415">
        <v>0</v>
      </c>
      <c r="O72" s="415">
        <v>18520</v>
      </c>
      <c r="P72" s="415">
        <v>78592</v>
      </c>
      <c r="Q72" s="415">
        <v>0</v>
      </c>
      <c r="R72" s="415">
        <v>78592</v>
      </c>
      <c r="S72" s="415">
        <v>3308</v>
      </c>
      <c r="T72" s="415">
        <v>0</v>
      </c>
      <c r="U72" s="415">
        <v>3308</v>
      </c>
      <c r="V72" s="415">
        <v>-285993</v>
      </c>
      <c r="W72" s="415">
        <v>0</v>
      </c>
      <c r="X72" s="415">
        <v>-285993</v>
      </c>
      <c r="Y72" s="415">
        <v>-3999732</v>
      </c>
      <c r="Z72" s="415">
        <v>0</v>
      </c>
      <c r="AA72" s="415">
        <v>-3999732</v>
      </c>
      <c r="AB72" s="415">
        <v>-15952</v>
      </c>
      <c r="AC72" s="415">
        <v>0</v>
      </c>
      <c r="AD72" s="415">
        <v>-15952</v>
      </c>
      <c r="AE72" s="415">
        <v>-124903</v>
      </c>
      <c r="AF72" s="415">
        <v>0</v>
      </c>
      <c r="AG72" s="415">
        <v>-124903</v>
      </c>
      <c r="AH72" s="415">
        <v>-14612</v>
      </c>
      <c r="AI72" s="415">
        <v>0</v>
      </c>
      <c r="AJ72" s="415">
        <v>-14612</v>
      </c>
      <c r="AK72" s="415">
        <v>0</v>
      </c>
      <c r="AL72" s="415">
        <v>0</v>
      </c>
      <c r="AM72" s="415">
        <v>0</v>
      </c>
      <c r="AN72" s="415">
        <v>-110152</v>
      </c>
      <c r="AO72" s="415">
        <v>0</v>
      </c>
      <c r="AP72" s="415">
        <v>-110152</v>
      </c>
      <c r="AQ72" s="415">
        <v>-139</v>
      </c>
      <c r="AR72" s="415">
        <v>0</v>
      </c>
      <c r="AS72" s="415">
        <v>-139</v>
      </c>
      <c r="AT72" s="415">
        <v>338058</v>
      </c>
      <c r="AU72" s="415">
        <v>0</v>
      </c>
      <c r="AV72" s="415">
        <v>338058</v>
      </c>
      <c r="AW72" s="415">
        <v>-9828</v>
      </c>
      <c r="AX72" s="415">
        <v>0</v>
      </c>
      <c r="AY72" s="415">
        <v>-9828</v>
      </c>
      <c r="AZ72" s="415">
        <v>-1263356</v>
      </c>
      <c r="BA72" s="415">
        <v>0</v>
      </c>
      <c r="BB72" s="415">
        <v>-1263356</v>
      </c>
      <c r="BC72" s="415">
        <v>-1013</v>
      </c>
      <c r="BD72" s="415">
        <v>0</v>
      </c>
      <c r="BE72" s="415">
        <v>-1013</v>
      </c>
      <c r="BF72" s="415">
        <v>-23789</v>
      </c>
      <c r="BG72" s="415">
        <v>0</v>
      </c>
      <c r="BH72" s="415">
        <v>-23789</v>
      </c>
      <c r="BI72" s="415">
        <v>0</v>
      </c>
      <c r="BJ72" s="415">
        <v>0</v>
      </c>
      <c r="BK72" s="415">
        <v>0</v>
      </c>
      <c r="BL72" s="415">
        <v>-9490</v>
      </c>
      <c r="BM72" s="415">
        <v>0</v>
      </c>
      <c r="BN72" s="415">
        <v>-9490</v>
      </c>
      <c r="BO72" s="415">
        <v>0</v>
      </c>
      <c r="BP72" s="415">
        <v>0</v>
      </c>
      <c r="BQ72" s="415">
        <v>0</v>
      </c>
      <c r="BR72" s="415">
        <v>0</v>
      </c>
      <c r="BS72" s="415">
        <v>0</v>
      </c>
      <c r="BT72" s="415">
        <v>0</v>
      </c>
      <c r="BU72" s="415">
        <v>0</v>
      </c>
      <c r="BV72" s="415">
        <v>0</v>
      </c>
      <c r="BW72" s="415">
        <v>0</v>
      </c>
      <c r="BX72" s="415">
        <v>-5094053</v>
      </c>
      <c r="BY72" s="415">
        <v>0</v>
      </c>
      <c r="BZ72" s="415">
        <v>-5094053</v>
      </c>
      <c r="CA72" s="415">
        <v>-9402</v>
      </c>
      <c r="CB72" s="415">
        <v>0</v>
      </c>
      <c r="CC72" s="415">
        <v>-9402</v>
      </c>
      <c r="CD72" s="415">
        <v>0</v>
      </c>
      <c r="CE72" s="415">
        <v>0</v>
      </c>
      <c r="CF72" s="415">
        <v>0</v>
      </c>
      <c r="CG72" s="415">
        <v>-699165</v>
      </c>
      <c r="CH72" s="415">
        <v>0</v>
      </c>
      <c r="CI72" s="415">
        <v>-699165</v>
      </c>
      <c r="CJ72" s="415">
        <v>321</v>
      </c>
      <c r="CK72" s="415">
        <v>0</v>
      </c>
      <c r="CL72" s="415">
        <v>321</v>
      </c>
      <c r="CM72" s="415">
        <v>-708246</v>
      </c>
      <c r="CN72" s="415">
        <v>0</v>
      </c>
      <c r="CO72" s="415">
        <v>-708246</v>
      </c>
      <c r="CP72" s="415">
        <v>-28112</v>
      </c>
      <c r="CQ72" s="415">
        <v>0</v>
      </c>
      <c r="CR72" s="415">
        <v>-28112</v>
      </c>
      <c r="CS72" s="415">
        <v>137</v>
      </c>
      <c r="CT72" s="415">
        <v>0</v>
      </c>
      <c r="CU72" s="415">
        <v>137</v>
      </c>
      <c r="CV72" s="415">
        <v>-2475</v>
      </c>
      <c r="CW72" s="415">
        <v>0</v>
      </c>
      <c r="CX72" s="415">
        <v>-2475</v>
      </c>
      <c r="CY72" s="415">
        <v>0</v>
      </c>
      <c r="CZ72" s="415">
        <v>0</v>
      </c>
      <c r="DA72" s="415">
        <v>0</v>
      </c>
      <c r="DB72" s="415">
        <v>0</v>
      </c>
      <c r="DC72" s="415">
        <v>0</v>
      </c>
      <c r="DD72" s="415">
        <v>0</v>
      </c>
      <c r="DE72" s="415">
        <v>0</v>
      </c>
      <c r="DF72" s="415">
        <v>0</v>
      </c>
      <c r="DG72" s="415">
        <v>0</v>
      </c>
      <c r="DH72" s="415">
        <v>-15425</v>
      </c>
      <c r="DI72" s="415">
        <v>0</v>
      </c>
      <c r="DJ72" s="415">
        <v>-15425</v>
      </c>
      <c r="DK72" s="415">
        <v>-88</v>
      </c>
      <c r="DL72" s="415">
        <v>0</v>
      </c>
      <c r="DM72" s="415">
        <v>-88</v>
      </c>
      <c r="DN72" s="415">
        <v>-872</v>
      </c>
      <c r="DO72" s="415">
        <v>0</v>
      </c>
      <c r="DP72" s="415">
        <v>-872</v>
      </c>
      <c r="DQ72" s="415">
        <v>0</v>
      </c>
      <c r="DR72" s="415">
        <v>0</v>
      </c>
      <c r="DS72" s="415">
        <v>0</v>
      </c>
      <c r="DT72" s="415">
        <v>0</v>
      </c>
      <c r="DU72" s="415">
        <v>0</v>
      </c>
      <c r="DV72" s="415">
        <v>0</v>
      </c>
      <c r="DW72" s="415">
        <v>0</v>
      </c>
      <c r="DX72" s="415">
        <v>0</v>
      </c>
      <c r="DY72" s="415">
        <v>0</v>
      </c>
      <c r="DZ72" s="415">
        <v>0</v>
      </c>
      <c r="EA72" s="415">
        <v>0</v>
      </c>
      <c r="EB72" s="415">
        <v>-46835</v>
      </c>
      <c r="EC72" s="415">
        <v>0</v>
      </c>
      <c r="ED72" s="415">
        <v>-46835</v>
      </c>
      <c r="EE72" s="415">
        <v>0</v>
      </c>
      <c r="EF72" s="415">
        <v>0</v>
      </c>
      <c r="EG72" s="415">
        <v>0</v>
      </c>
      <c r="EH72" s="415">
        <v>0</v>
      </c>
      <c r="EI72" s="415">
        <v>0</v>
      </c>
      <c r="EJ72" s="415">
        <v>0</v>
      </c>
      <c r="EK72" s="415">
        <v>2975</v>
      </c>
      <c r="EL72" s="415">
        <v>0</v>
      </c>
      <c r="EM72" s="415">
        <v>2975</v>
      </c>
      <c r="EN72" s="415">
        <v>0</v>
      </c>
      <c r="EO72" s="415">
        <v>0</v>
      </c>
      <c r="EP72" s="415">
        <v>0</v>
      </c>
      <c r="EQ72" s="415">
        <v>0</v>
      </c>
      <c r="ER72" s="415">
        <v>0</v>
      </c>
      <c r="ES72" s="415">
        <v>0</v>
      </c>
      <c r="ET72" s="415">
        <v>0</v>
      </c>
      <c r="EU72" s="415">
        <v>0</v>
      </c>
      <c r="EV72" s="415">
        <v>0</v>
      </c>
      <c r="EW72" s="415">
        <v>-5935</v>
      </c>
      <c r="EX72" s="415">
        <v>0</v>
      </c>
      <c r="EY72" s="415">
        <v>-5935</v>
      </c>
      <c r="EZ72" s="415">
        <v>387</v>
      </c>
      <c r="FA72" s="415">
        <v>0</v>
      </c>
      <c r="FB72" s="415">
        <v>387</v>
      </c>
      <c r="FC72" s="415">
        <v>0</v>
      </c>
      <c r="FD72" s="415">
        <v>0</v>
      </c>
      <c r="FE72" s="415">
        <v>0</v>
      </c>
      <c r="FF72" s="415">
        <v>0</v>
      </c>
      <c r="FG72" s="415">
        <v>0</v>
      </c>
      <c r="FH72" s="415">
        <v>0</v>
      </c>
      <c r="FI72" s="415">
        <v>-15952</v>
      </c>
      <c r="FJ72" s="415">
        <v>0</v>
      </c>
      <c r="FK72" s="415">
        <v>-15952</v>
      </c>
      <c r="FL72" s="415">
        <v>130</v>
      </c>
      <c r="FM72" s="415">
        <v>0</v>
      </c>
      <c r="FN72" s="415">
        <v>130</v>
      </c>
      <c r="FO72" s="415">
        <v>-29507</v>
      </c>
      <c r="FP72" s="415">
        <v>0</v>
      </c>
      <c r="FQ72" s="415">
        <v>-29507</v>
      </c>
      <c r="FR72" s="415">
        <v>-1030</v>
      </c>
      <c r="FS72" s="415">
        <v>0</v>
      </c>
      <c r="FT72" s="415">
        <v>-1030</v>
      </c>
      <c r="FU72" s="415">
        <v>-1126</v>
      </c>
      <c r="FV72" s="415">
        <v>0</v>
      </c>
      <c r="FW72" s="415">
        <v>-1126</v>
      </c>
      <c r="FX72" s="415">
        <v>-708062</v>
      </c>
      <c r="FY72" s="415">
        <v>0</v>
      </c>
      <c r="FZ72" s="415">
        <v>-708062</v>
      </c>
      <c r="GA72" s="415">
        <v>-758120</v>
      </c>
      <c r="GB72" s="415">
        <v>0</v>
      </c>
      <c r="GC72" s="415">
        <v>-758120</v>
      </c>
      <c r="GD72" s="415">
        <v>0</v>
      </c>
      <c r="GE72" s="415">
        <v>0</v>
      </c>
      <c r="GF72" s="415">
        <v>0</v>
      </c>
      <c r="GG72" s="415">
        <v>0</v>
      </c>
      <c r="GH72" s="415">
        <v>0</v>
      </c>
      <c r="GI72" s="415">
        <v>0</v>
      </c>
      <c r="GJ72" s="415">
        <v>0</v>
      </c>
      <c r="GK72" s="415">
        <v>0</v>
      </c>
      <c r="GL72" s="415">
        <v>0</v>
      </c>
      <c r="GM72" s="415">
        <v>24964848</v>
      </c>
      <c r="GN72" s="415">
        <v>0</v>
      </c>
      <c r="GO72" s="415">
        <v>24964848</v>
      </c>
      <c r="GP72" s="415">
        <v>-285993</v>
      </c>
      <c r="GQ72" s="415">
        <v>0</v>
      </c>
      <c r="GR72" s="415">
        <v>-285993</v>
      </c>
      <c r="GS72" s="415">
        <v>-5094053</v>
      </c>
      <c r="GT72" s="415">
        <v>0</v>
      </c>
      <c r="GU72" s="415">
        <v>-5094053</v>
      </c>
      <c r="GV72" s="415">
        <v>-708246</v>
      </c>
      <c r="GW72" s="415">
        <v>0</v>
      </c>
      <c r="GX72" s="415">
        <v>-708246</v>
      </c>
      <c r="GY72" s="415">
        <v>-46835</v>
      </c>
      <c r="GZ72" s="415">
        <v>0</v>
      </c>
      <c r="HA72" s="415">
        <v>-46835</v>
      </c>
      <c r="HB72" s="415">
        <v>-758120</v>
      </c>
      <c r="HC72" s="415">
        <v>0</v>
      </c>
      <c r="HD72" s="415">
        <v>-758120</v>
      </c>
      <c r="HE72" s="415">
        <v>0</v>
      </c>
      <c r="HF72" s="415">
        <v>0</v>
      </c>
      <c r="HG72" s="415">
        <v>0</v>
      </c>
      <c r="HH72" s="415">
        <v>-6893247</v>
      </c>
      <c r="HI72" s="415">
        <v>0</v>
      </c>
      <c r="HJ72" s="415">
        <v>-6893247</v>
      </c>
      <c r="HK72" s="415">
        <v>18071601</v>
      </c>
      <c r="HL72" s="415">
        <v>0</v>
      </c>
      <c r="HM72" s="415">
        <v>18071601</v>
      </c>
      <c r="HN72" s="84" t="s">
        <v>1029</v>
      </c>
    </row>
    <row r="73" spans="1:222" x14ac:dyDescent="0.25">
      <c r="A73" t="s">
        <v>1026</v>
      </c>
      <c r="B73" s="82" t="s">
        <v>505</v>
      </c>
      <c r="C73" s="85" t="s">
        <v>504</v>
      </c>
      <c r="D73" s="415">
        <v>134206146</v>
      </c>
      <c r="E73" s="415">
        <v>0</v>
      </c>
      <c r="F73" s="415">
        <v>134206146</v>
      </c>
      <c r="G73" s="415">
        <v>-3728432</v>
      </c>
      <c r="H73" s="415">
        <v>0</v>
      </c>
      <c r="I73" s="415">
        <v>-3728432</v>
      </c>
      <c r="J73" s="415">
        <v>-516830</v>
      </c>
      <c r="K73" s="415">
        <v>0</v>
      </c>
      <c r="L73" s="415">
        <v>-516830</v>
      </c>
      <c r="M73" s="415">
        <v>-263</v>
      </c>
      <c r="N73" s="415">
        <v>0</v>
      </c>
      <c r="O73" s="415">
        <v>-263</v>
      </c>
      <c r="P73" s="415">
        <v>1778881</v>
      </c>
      <c r="Q73" s="415">
        <v>0</v>
      </c>
      <c r="R73" s="415">
        <v>1778881</v>
      </c>
      <c r="S73" s="415">
        <v>1804325</v>
      </c>
      <c r="T73" s="415">
        <v>0</v>
      </c>
      <c r="U73" s="415">
        <v>1804325</v>
      </c>
      <c r="V73" s="415">
        <v>3066113</v>
      </c>
      <c r="W73" s="415">
        <v>0</v>
      </c>
      <c r="X73" s="415">
        <v>3066113</v>
      </c>
      <c r="Y73" s="415">
        <v>-1766599</v>
      </c>
      <c r="Z73" s="415">
        <v>0</v>
      </c>
      <c r="AA73" s="415">
        <v>-1766599</v>
      </c>
      <c r="AB73" s="415">
        <v>-23708</v>
      </c>
      <c r="AC73" s="415">
        <v>0</v>
      </c>
      <c r="AD73" s="415">
        <v>-23708</v>
      </c>
      <c r="AE73" s="415">
        <v>-97390</v>
      </c>
      <c r="AF73" s="415">
        <v>0</v>
      </c>
      <c r="AG73" s="415">
        <v>-97390</v>
      </c>
      <c r="AH73" s="415">
        <v>-1970</v>
      </c>
      <c r="AI73" s="415">
        <v>0</v>
      </c>
      <c r="AJ73" s="415">
        <v>-1970</v>
      </c>
      <c r="AK73" s="415">
        <v>0</v>
      </c>
      <c r="AL73" s="415">
        <v>0</v>
      </c>
      <c r="AM73" s="415">
        <v>0</v>
      </c>
      <c r="AN73" s="415">
        <v>-95420</v>
      </c>
      <c r="AO73" s="415">
        <v>0</v>
      </c>
      <c r="AP73" s="415">
        <v>-95420</v>
      </c>
      <c r="AQ73" s="415">
        <v>1664</v>
      </c>
      <c r="AR73" s="415">
        <v>0</v>
      </c>
      <c r="AS73" s="415">
        <v>1664</v>
      </c>
      <c r="AT73" s="415">
        <v>3165286</v>
      </c>
      <c r="AU73" s="415">
        <v>0</v>
      </c>
      <c r="AV73" s="415">
        <v>3165286</v>
      </c>
      <c r="AW73" s="415">
        <v>30602</v>
      </c>
      <c r="AX73" s="415">
        <v>0</v>
      </c>
      <c r="AY73" s="415">
        <v>30602</v>
      </c>
      <c r="AZ73" s="415">
        <v>-3209014</v>
      </c>
      <c r="BA73" s="415">
        <v>0</v>
      </c>
      <c r="BB73" s="415">
        <v>-3209014</v>
      </c>
      <c r="BC73" s="415">
        <v>-1204</v>
      </c>
      <c r="BD73" s="415">
        <v>0</v>
      </c>
      <c r="BE73" s="415">
        <v>-1204</v>
      </c>
      <c r="BF73" s="415">
        <v>-32011</v>
      </c>
      <c r="BG73" s="415">
        <v>0</v>
      </c>
      <c r="BH73" s="415">
        <v>-32011</v>
      </c>
      <c r="BI73" s="415">
        <v>0</v>
      </c>
      <c r="BJ73" s="415">
        <v>0</v>
      </c>
      <c r="BK73" s="415">
        <v>0</v>
      </c>
      <c r="BL73" s="415">
        <v>0</v>
      </c>
      <c r="BM73" s="415">
        <v>0</v>
      </c>
      <c r="BN73" s="415">
        <v>0</v>
      </c>
      <c r="BO73" s="415">
        <v>0</v>
      </c>
      <c r="BP73" s="415">
        <v>0</v>
      </c>
      <c r="BQ73" s="415">
        <v>0</v>
      </c>
      <c r="BR73" s="415">
        <v>0</v>
      </c>
      <c r="BS73" s="415">
        <v>0</v>
      </c>
      <c r="BT73" s="415">
        <v>0</v>
      </c>
      <c r="BU73" s="415">
        <v>0</v>
      </c>
      <c r="BV73" s="415">
        <v>0</v>
      </c>
      <c r="BW73" s="415">
        <v>0</v>
      </c>
      <c r="BX73" s="415">
        <v>-1910330</v>
      </c>
      <c r="BY73" s="415">
        <v>0</v>
      </c>
      <c r="BZ73" s="415">
        <v>-1910330</v>
      </c>
      <c r="CA73" s="415">
        <v>-60880</v>
      </c>
      <c r="CB73" s="415">
        <v>0</v>
      </c>
      <c r="CC73" s="415">
        <v>-60880</v>
      </c>
      <c r="CD73" s="415">
        <v>-3059</v>
      </c>
      <c r="CE73" s="415">
        <v>0</v>
      </c>
      <c r="CF73" s="415">
        <v>-3059</v>
      </c>
      <c r="CG73" s="415">
        <v>-3829607</v>
      </c>
      <c r="CH73" s="415">
        <v>0</v>
      </c>
      <c r="CI73" s="415">
        <v>-3829607</v>
      </c>
      <c r="CJ73" s="415">
        <v>-68270</v>
      </c>
      <c r="CK73" s="415">
        <v>0</v>
      </c>
      <c r="CL73" s="415">
        <v>-68270</v>
      </c>
      <c r="CM73" s="415">
        <v>-3961816</v>
      </c>
      <c r="CN73" s="415">
        <v>0</v>
      </c>
      <c r="CO73" s="415">
        <v>-3961816</v>
      </c>
      <c r="CP73" s="415">
        <v>-255806</v>
      </c>
      <c r="CQ73" s="415">
        <v>0</v>
      </c>
      <c r="CR73" s="415">
        <v>-255806</v>
      </c>
      <c r="CS73" s="415">
        <v>-326</v>
      </c>
      <c r="CT73" s="415">
        <v>0</v>
      </c>
      <c r="CU73" s="415">
        <v>-326</v>
      </c>
      <c r="CV73" s="415">
        <v>-146719</v>
      </c>
      <c r="CW73" s="415">
        <v>0</v>
      </c>
      <c r="CX73" s="415">
        <v>-146719</v>
      </c>
      <c r="CY73" s="415">
        <v>0</v>
      </c>
      <c r="CZ73" s="415">
        <v>0</v>
      </c>
      <c r="DA73" s="415">
        <v>0</v>
      </c>
      <c r="DB73" s="415">
        <v>-2042</v>
      </c>
      <c r="DC73" s="415">
        <v>0</v>
      </c>
      <c r="DD73" s="415">
        <v>-2042</v>
      </c>
      <c r="DE73" s="415">
        <v>0</v>
      </c>
      <c r="DF73" s="415">
        <v>0</v>
      </c>
      <c r="DG73" s="415">
        <v>0</v>
      </c>
      <c r="DH73" s="415">
        <v>0</v>
      </c>
      <c r="DI73" s="415">
        <v>0</v>
      </c>
      <c r="DJ73" s="415">
        <v>0</v>
      </c>
      <c r="DK73" s="415">
        <v>0</v>
      </c>
      <c r="DL73" s="415">
        <v>0</v>
      </c>
      <c r="DM73" s="415">
        <v>0</v>
      </c>
      <c r="DN73" s="415">
        <v>0</v>
      </c>
      <c r="DO73" s="415">
        <v>0</v>
      </c>
      <c r="DP73" s="415">
        <v>0</v>
      </c>
      <c r="DQ73" s="415">
        <v>0</v>
      </c>
      <c r="DR73" s="415">
        <v>0</v>
      </c>
      <c r="DS73" s="415">
        <v>0</v>
      </c>
      <c r="DT73" s="415">
        <v>0</v>
      </c>
      <c r="DU73" s="415">
        <v>0</v>
      </c>
      <c r="DV73" s="415">
        <v>0</v>
      </c>
      <c r="DW73" s="415">
        <v>0</v>
      </c>
      <c r="DX73" s="415">
        <v>0</v>
      </c>
      <c r="DY73" s="415">
        <v>0</v>
      </c>
      <c r="DZ73" s="415">
        <v>0</v>
      </c>
      <c r="EA73" s="415">
        <v>0</v>
      </c>
      <c r="EB73" s="415">
        <v>-404893</v>
      </c>
      <c r="EC73" s="415">
        <v>0</v>
      </c>
      <c r="ED73" s="415">
        <v>-404893</v>
      </c>
      <c r="EE73" s="415">
        <v>0</v>
      </c>
      <c r="EF73" s="415">
        <v>0</v>
      </c>
      <c r="EG73" s="415">
        <v>0</v>
      </c>
      <c r="EH73" s="415">
        <v>0</v>
      </c>
      <c r="EI73" s="415">
        <v>0</v>
      </c>
      <c r="EJ73" s="415">
        <v>0</v>
      </c>
      <c r="EK73" s="415">
        <v>0</v>
      </c>
      <c r="EL73" s="415">
        <v>0</v>
      </c>
      <c r="EM73" s="415">
        <v>0</v>
      </c>
      <c r="EN73" s="415">
        <v>0</v>
      </c>
      <c r="EO73" s="415">
        <v>0</v>
      </c>
      <c r="EP73" s="415">
        <v>0</v>
      </c>
      <c r="EQ73" s="415">
        <v>0</v>
      </c>
      <c r="ER73" s="415">
        <v>0</v>
      </c>
      <c r="ES73" s="415">
        <v>0</v>
      </c>
      <c r="ET73" s="415">
        <v>0</v>
      </c>
      <c r="EU73" s="415">
        <v>0</v>
      </c>
      <c r="EV73" s="415">
        <v>0</v>
      </c>
      <c r="EW73" s="415">
        <v>0</v>
      </c>
      <c r="EX73" s="415">
        <v>0</v>
      </c>
      <c r="EY73" s="415">
        <v>0</v>
      </c>
      <c r="EZ73" s="415">
        <v>0</v>
      </c>
      <c r="FA73" s="415">
        <v>0</v>
      </c>
      <c r="FB73" s="415">
        <v>0</v>
      </c>
      <c r="FC73" s="415">
        <v>0</v>
      </c>
      <c r="FD73" s="415">
        <v>0</v>
      </c>
      <c r="FE73" s="415">
        <v>0</v>
      </c>
      <c r="FF73" s="415">
        <v>0</v>
      </c>
      <c r="FG73" s="415">
        <v>0</v>
      </c>
      <c r="FH73" s="415">
        <v>0</v>
      </c>
      <c r="FI73" s="415">
        <v>-17361</v>
      </c>
      <c r="FJ73" s="415">
        <v>0</v>
      </c>
      <c r="FK73" s="415">
        <v>-17361</v>
      </c>
      <c r="FL73" s="415">
        <v>0</v>
      </c>
      <c r="FM73" s="415">
        <v>0</v>
      </c>
      <c r="FN73" s="415">
        <v>0</v>
      </c>
      <c r="FO73" s="415">
        <v>-32552</v>
      </c>
      <c r="FP73" s="415">
        <v>0</v>
      </c>
      <c r="FQ73" s="415">
        <v>-32552</v>
      </c>
      <c r="FR73" s="415">
        <v>6333</v>
      </c>
      <c r="FS73" s="415">
        <v>0</v>
      </c>
      <c r="FT73" s="415">
        <v>6333</v>
      </c>
      <c r="FU73" s="415">
        <v>0</v>
      </c>
      <c r="FV73" s="415">
        <v>0</v>
      </c>
      <c r="FW73" s="415">
        <v>0</v>
      </c>
      <c r="FX73" s="415">
        <v>-675273</v>
      </c>
      <c r="FY73" s="415">
        <v>0</v>
      </c>
      <c r="FZ73" s="415">
        <v>-675273</v>
      </c>
      <c r="GA73" s="415">
        <v>-718853</v>
      </c>
      <c r="GB73" s="415">
        <v>0</v>
      </c>
      <c r="GC73" s="415">
        <v>-718853</v>
      </c>
      <c r="GD73" s="415">
        <v>0</v>
      </c>
      <c r="GE73" s="415">
        <v>0</v>
      </c>
      <c r="GF73" s="415">
        <v>0</v>
      </c>
      <c r="GG73" s="415">
        <v>0</v>
      </c>
      <c r="GH73" s="415">
        <v>0</v>
      </c>
      <c r="GI73" s="415">
        <v>0</v>
      </c>
      <c r="GJ73" s="415">
        <v>0</v>
      </c>
      <c r="GK73" s="415">
        <v>0</v>
      </c>
      <c r="GL73" s="415">
        <v>0</v>
      </c>
      <c r="GM73" s="415">
        <v>130477714</v>
      </c>
      <c r="GN73" s="415">
        <v>0</v>
      </c>
      <c r="GO73" s="415">
        <v>130477714</v>
      </c>
      <c r="GP73" s="415">
        <v>3066113</v>
      </c>
      <c r="GQ73" s="415">
        <v>0</v>
      </c>
      <c r="GR73" s="415">
        <v>3066113</v>
      </c>
      <c r="GS73" s="415">
        <v>-1910330</v>
      </c>
      <c r="GT73" s="415">
        <v>0</v>
      </c>
      <c r="GU73" s="415">
        <v>-1910330</v>
      </c>
      <c r="GV73" s="415">
        <v>-3961816</v>
      </c>
      <c r="GW73" s="415">
        <v>0</v>
      </c>
      <c r="GX73" s="415">
        <v>-3961816</v>
      </c>
      <c r="GY73" s="415">
        <v>-404893</v>
      </c>
      <c r="GZ73" s="415">
        <v>0</v>
      </c>
      <c r="HA73" s="415">
        <v>-404893</v>
      </c>
      <c r="HB73" s="415">
        <v>-718853</v>
      </c>
      <c r="HC73" s="415">
        <v>0</v>
      </c>
      <c r="HD73" s="415">
        <v>-718853</v>
      </c>
      <c r="HE73" s="415">
        <v>0</v>
      </c>
      <c r="HF73" s="415">
        <v>0</v>
      </c>
      <c r="HG73" s="415">
        <v>0</v>
      </c>
      <c r="HH73" s="415">
        <v>-3929779</v>
      </c>
      <c r="HI73" s="415">
        <v>0</v>
      </c>
      <c r="HJ73" s="415">
        <v>-3929779</v>
      </c>
      <c r="HK73" s="415">
        <v>126547935</v>
      </c>
      <c r="HL73" s="415">
        <v>0</v>
      </c>
      <c r="HM73" s="415">
        <v>126547935</v>
      </c>
      <c r="HN73" s="84" t="s">
        <v>1029</v>
      </c>
    </row>
    <row r="74" spans="1:222" x14ac:dyDescent="0.25">
      <c r="A74" t="s">
        <v>1026</v>
      </c>
      <c r="B74" s="82" t="s">
        <v>507</v>
      </c>
      <c r="C74" s="85" t="s">
        <v>506</v>
      </c>
      <c r="D74" s="415">
        <v>128906990</v>
      </c>
      <c r="E74" s="415">
        <v>28045395</v>
      </c>
      <c r="F74" s="415">
        <v>156952385</v>
      </c>
      <c r="G74" s="415">
        <v>-3825274</v>
      </c>
      <c r="H74" s="415">
        <v>33635</v>
      </c>
      <c r="I74" s="415">
        <v>-3791639</v>
      </c>
      <c r="J74" s="415">
        <v>-4131273</v>
      </c>
      <c r="K74" s="415">
        <v>-556025</v>
      </c>
      <c r="L74" s="415">
        <v>-4687298</v>
      </c>
      <c r="M74" s="415">
        <v>403044</v>
      </c>
      <c r="N74" s="415">
        <v>-22695</v>
      </c>
      <c r="O74" s="415">
        <v>380349</v>
      </c>
      <c r="P74" s="415">
        <v>1086795</v>
      </c>
      <c r="Q74" s="415">
        <v>906189</v>
      </c>
      <c r="R74" s="415">
        <v>1992984</v>
      </c>
      <c r="S74" s="415">
        <v>-137171</v>
      </c>
      <c r="T74" s="415">
        <v>-61262</v>
      </c>
      <c r="U74" s="415">
        <v>-198433</v>
      </c>
      <c r="V74" s="415">
        <v>-2778605</v>
      </c>
      <c r="W74" s="415">
        <v>266207</v>
      </c>
      <c r="X74" s="415">
        <v>-2512398</v>
      </c>
      <c r="Y74" s="415">
        <v>-8776224</v>
      </c>
      <c r="Z74" s="415">
        <v>-329590</v>
      </c>
      <c r="AA74" s="415">
        <v>-9105814</v>
      </c>
      <c r="AB74" s="415">
        <v>-25109</v>
      </c>
      <c r="AC74" s="415">
        <v>-2921</v>
      </c>
      <c r="AD74" s="415">
        <v>-28030</v>
      </c>
      <c r="AE74" s="415">
        <v>-300813</v>
      </c>
      <c r="AF74" s="415">
        <v>-45293</v>
      </c>
      <c r="AG74" s="415">
        <v>-346106</v>
      </c>
      <c r="AH74" s="415">
        <v>-79125</v>
      </c>
      <c r="AI74" s="415">
        <v>0</v>
      </c>
      <c r="AJ74" s="415">
        <v>-79125</v>
      </c>
      <c r="AK74" s="415">
        <v>-159</v>
      </c>
      <c r="AL74" s="415">
        <v>0</v>
      </c>
      <c r="AM74" s="415">
        <v>-159</v>
      </c>
      <c r="AN74" s="415">
        <v>-256722</v>
      </c>
      <c r="AO74" s="415">
        <v>0</v>
      </c>
      <c r="AP74" s="415">
        <v>-256722</v>
      </c>
      <c r="AQ74" s="415">
        <v>2846</v>
      </c>
      <c r="AR74" s="415">
        <v>0</v>
      </c>
      <c r="AS74" s="415">
        <v>2846</v>
      </c>
      <c r="AT74" s="415">
        <v>2491701</v>
      </c>
      <c r="AU74" s="415">
        <v>654699</v>
      </c>
      <c r="AV74" s="415">
        <v>3146400</v>
      </c>
      <c r="AW74" s="415">
        <v>-17563</v>
      </c>
      <c r="AX74" s="415">
        <v>16958</v>
      </c>
      <c r="AY74" s="415">
        <v>-605</v>
      </c>
      <c r="AZ74" s="415">
        <v>-11220630</v>
      </c>
      <c r="BA74" s="415">
        <v>-693785</v>
      </c>
      <c r="BB74" s="415">
        <v>-11914415</v>
      </c>
      <c r="BC74" s="415">
        <v>86485</v>
      </c>
      <c r="BD74" s="415">
        <v>-244566</v>
      </c>
      <c r="BE74" s="415">
        <v>-158081</v>
      </c>
      <c r="BF74" s="415">
        <v>-176544</v>
      </c>
      <c r="BG74" s="415">
        <v>0</v>
      </c>
      <c r="BH74" s="415">
        <v>-176544</v>
      </c>
      <c r="BI74" s="415">
        <v>43384</v>
      </c>
      <c r="BJ74" s="415">
        <v>0</v>
      </c>
      <c r="BK74" s="415">
        <v>43384</v>
      </c>
      <c r="BL74" s="415">
        <v>0</v>
      </c>
      <c r="BM74" s="415">
        <v>0</v>
      </c>
      <c r="BN74" s="415">
        <v>0</v>
      </c>
      <c r="BO74" s="415">
        <v>0</v>
      </c>
      <c r="BP74" s="415">
        <v>0</v>
      </c>
      <c r="BQ74" s="415">
        <v>0</v>
      </c>
      <c r="BR74" s="415">
        <v>0</v>
      </c>
      <c r="BS74" s="415">
        <v>0</v>
      </c>
      <c r="BT74" s="415">
        <v>0</v>
      </c>
      <c r="BU74" s="415">
        <v>0</v>
      </c>
      <c r="BV74" s="415">
        <v>0</v>
      </c>
      <c r="BW74" s="415">
        <v>0</v>
      </c>
      <c r="BX74" s="415">
        <v>-17870204</v>
      </c>
      <c r="BY74" s="415">
        <v>-641577</v>
      </c>
      <c r="BZ74" s="415">
        <v>-18511781</v>
      </c>
      <c r="CA74" s="415">
        <v>-44965</v>
      </c>
      <c r="CB74" s="415">
        <v>-82101</v>
      </c>
      <c r="CC74" s="415">
        <v>-127066</v>
      </c>
      <c r="CD74" s="415">
        <v>0</v>
      </c>
      <c r="CE74" s="415">
        <v>0</v>
      </c>
      <c r="CF74" s="415">
        <v>0</v>
      </c>
      <c r="CG74" s="415">
        <v>-3933994</v>
      </c>
      <c r="CH74" s="415">
        <v>-4985039</v>
      </c>
      <c r="CI74" s="415">
        <v>-8919033</v>
      </c>
      <c r="CJ74" s="415">
        <v>-76076</v>
      </c>
      <c r="CK74" s="415">
        <v>-4635</v>
      </c>
      <c r="CL74" s="415">
        <v>-80711</v>
      </c>
      <c r="CM74" s="415">
        <v>-4055035</v>
      </c>
      <c r="CN74" s="415">
        <v>-5071775</v>
      </c>
      <c r="CO74" s="415">
        <v>-9126810</v>
      </c>
      <c r="CP74" s="415">
        <v>-125224</v>
      </c>
      <c r="CQ74" s="415">
        <v>-3452</v>
      </c>
      <c r="CR74" s="415">
        <v>-128676</v>
      </c>
      <c r="CS74" s="415">
        <v>0</v>
      </c>
      <c r="CT74" s="415">
        <v>0</v>
      </c>
      <c r="CU74" s="415">
        <v>0</v>
      </c>
      <c r="CV74" s="415">
        <v>-259436</v>
      </c>
      <c r="CW74" s="415">
        <v>-218901</v>
      </c>
      <c r="CX74" s="415">
        <v>-478337</v>
      </c>
      <c r="CY74" s="415">
        <v>-31695</v>
      </c>
      <c r="CZ74" s="415">
        <v>10431</v>
      </c>
      <c r="DA74" s="415">
        <v>-21264</v>
      </c>
      <c r="DB74" s="415">
        <v>0</v>
      </c>
      <c r="DC74" s="415">
        <v>0</v>
      </c>
      <c r="DD74" s="415">
        <v>0</v>
      </c>
      <c r="DE74" s="415">
        <v>0</v>
      </c>
      <c r="DF74" s="415">
        <v>0</v>
      </c>
      <c r="DG74" s="415">
        <v>0</v>
      </c>
      <c r="DH74" s="415">
        <v>0</v>
      </c>
      <c r="DI74" s="415">
        <v>0</v>
      </c>
      <c r="DJ74" s="415">
        <v>0</v>
      </c>
      <c r="DK74" s="415">
        <v>0</v>
      </c>
      <c r="DL74" s="415">
        <v>0</v>
      </c>
      <c r="DM74" s="415">
        <v>0</v>
      </c>
      <c r="DN74" s="415">
        <v>0</v>
      </c>
      <c r="DO74" s="415">
        <v>0</v>
      </c>
      <c r="DP74" s="415">
        <v>0</v>
      </c>
      <c r="DQ74" s="415">
        <v>0</v>
      </c>
      <c r="DR74" s="415">
        <v>0</v>
      </c>
      <c r="DS74" s="415">
        <v>0</v>
      </c>
      <c r="DT74" s="415">
        <v>0</v>
      </c>
      <c r="DU74" s="415">
        <v>0</v>
      </c>
      <c r="DV74" s="415">
        <v>0</v>
      </c>
      <c r="DW74" s="415">
        <v>0</v>
      </c>
      <c r="DX74" s="415">
        <v>0</v>
      </c>
      <c r="DY74" s="415">
        <v>0</v>
      </c>
      <c r="DZ74" s="415">
        <v>0</v>
      </c>
      <c r="EA74" s="415">
        <v>0</v>
      </c>
      <c r="EB74" s="415">
        <v>-416355</v>
      </c>
      <c r="EC74" s="415">
        <v>-211922</v>
      </c>
      <c r="ED74" s="415">
        <v>-628277</v>
      </c>
      <c r="EE74" s="415">
        <v>0</v>
      </c>
      <c r="EF74" s="415">
        <v>0</v>
      </c>
      <c r="EG74" s="415">
        <v>0</v>
      </c>
      <c r="EH74" s="415">
        <v>0</v>
      </c>
      <c r="EI74" s="415">
        <v>0</v>
      </c>
      <c r="EJ74" s="415">
        <v>0</v>
      </c>
      <c r="EK74" s="415">
        <v>0</v>
      </c>
      <c r="EL74" s="415">
        <v>0</v>
      </c>
      <c r="EM74" s="415">
        <v>0</v>
      </c>
      <c r="EN74" s="415">
        <v>0</v>
      </c>
      <c r="EO74" s="415">
        <v>0</v>
      </c>
      <c r="EP74" s="415">
        <v>0</v>
      </c>
      <c r="EQ74" s="415">
        <v>0</v>
      </c>
      <c r="ER74" s="415">
        <v>0</v>
      </c>
      <c r="ES74" s="415">
        <v>0</v>
      </c>
      <c r="ET74" s="415">
        <v>0</v>
      </c>
      <c r="EU74" s="415">
        <v>0</v>
      </c>
      <c r="EV74" s="415">
        <v>0</v>
      </c>
      <c r="EW74" s="415">
        <v>0</v>
      </c>
      <c r="EX74" s="415">
        <v>0</v>
      </c>
      <c r="EY74" s="415">
        <v>0</v>
      </c>
      <c r="EZ74" s="415">
        <v>0</v>
      </c>
      <c r="FA74" s="415">
        <v>0</v>
      </c>
      <c r="FB74" s="415">
        <v>0</v>
      </c>
      <c r="FC74" s="415">
        <v>0</v>
      </c>
      <c r="FD74" s="415">
        <v>0</v>
      </c>
      <c r="FE74" s="415">
        <v>0</v>
      </c>
      <c r="FF74" s="415">
        <v>0</v>
      </c>
      <c r="FG74" s="415">
        <v>0</v>
      </c>
      <c r="FH74" s="415">
        <v>0</v>
      </c>
      <c r="FI74" s="415">
        <v>-253970</v>
      </c>
      <c r="FJ74" s="415">
        <v>-957</v>
      </c>
      <c r="FK74" s="415">
        <v>-254927</v>
      </c>
      <c r="FL74" s="415">
        <v>1824</v>
      </c>
      <c r="FM74" s="415">
        <v>15</v>
      </c>
      <c r="FN74" s="415">
        <v>1839</v>
      </c>
      <c r="FO74" s="415">
        <v>-313581</v>
      </c>
      <c r="FP74" s="415">
        <v>-18533</v>
      </c>
      <c r="FQ74" s="415">
        <v>-332114</v>
      </c>
      <c r="FR74" s="415">
        <v>25883</v>
      </c>
      <c r="FS74" s="415">
        <v>937</v>
      </c>
      <c r="FT74" s="415">
        <v>26820</v>
      </c>
      <c r="FU74" s="415">
        <v>0</v>
      </c>
      <c r="FV74" s="415">
        <v>0</v>
      </c>
      <c r="FW74" s="415">
        <v>0</v>
      </c>
      <c r="FX74" s="415">
        <v>-2786541</v>
      </c>
      <c r="FY74" s="415">
        <v>-366755</v>
      </c>
      <c r="FZ74" s="415">
        <v>-3153296</v>
      </c>
      <c r="GA74" s="415">
        <v>-3326385</v>
      </c>
      <c r="GB74" s="415">
        <v>-385293</v>
      </c>
      <c r="GC74" s="415">
        <v>-3711678</v>
      </c>
      <c r="GD74" s="415">
        <v>0</v>
      </c>
      <c r="GE74" s="415">
        <v>0</v>
      </c>
      <c r="GF74" s="415">
        <v>0</v>
      </c>
      <c r="GG74" s="415">
        <v>0</v>
      </c>
      <c r="GH74" s="415">
        <v>0</v>
      </c>
      <c r="GI74" s="415">
        <v>0</v>
      </c>
      <c r="GJ74" s="415">
        <v>0</v>
      </c>
      <c r="GK74" s="415">
        <v>0</v>
      </c>
      <c r="GL74" s="415">
        <v>0</v>
      </c>
      <c r="GM74" s="415">
        <v>125081716</v>
      </c>
      <c r="GN74" s="415">
        <v>28079030</v>
      </c>
      <c r="GO74" s="415">
        <v>153160746</v>
      </c>
      <c r="GP74" s="415">
        <v>-2778605</v>
      </c>
      <c r="GQ74" s="415">
        <v>266207</v>
      </c>
      <c r="GR74" s="415">
        <v>-2512398</v>
      </c>
      <c r="GS74" s="415">
        <v>-17870204</v>
      </c>
      <c r="GT74" s="415">
        <v>-641577</v>
      </c>
      <c r="GU74" s="415">
        <v>-18511781</v>
      </c>
      <c r="GV74" s="415">
        <v>-4055035</v>
      </c>
      <c r="GW74" s="415">
        <v>-5071775</v>
      </c>
      <c r="GX74" s="415">
        <v>-9126810</v>
      </c>
      <c r="GY74" s="415">
        <v>-416355</v>
      </c>
      <c r="GZ74" s="415">
        <v>-211922</v>
      </c>
      <c r="HA74" s="415">
        <v>-628277</v>
      </c>
      <c r="HB74" s="415">
        <v>-3326385</v>
      </c>
      <c r="HC74" s="415">
        <v>-385293</v>
      </c>
      <c r="HD74" s="415">
        <v>-3711678</v>
      </c>
      <c r="HE74" s="415">
        <v>0</v>
      </c>
      <c r="HF74" s="415">
        <v>0</v>
      </c>
      <c r="HG74" s="415">
        <v>0</v>
      </c>
      <c r="HH74" s="415">
        <v>-28446584</v>
      </c>
      <c r="HI74" s="415">
        <v>-6044360</v>
      </c>
      <c r="HJ74" s="415">
        <v>-34490944</v>
      </c>
      <c r="HK74" s="415">
        <v>96635132</v>
      </c>
      <c r="HL74" s="415">
        <v>22034670</v>
      </c>
      <c r="HM74" s="415">
        <v>118669802</v>
      </c>
      <c r="HN74" s="84" t="s">
        <v>1044</v>
      </c>
    </row>
    <row r="75" spans="1:222" x14ac:dyDescent="0.25">
      <c r="A75" t="s">
        <v>1026</v>
      </c>
      <c r="B75" s="82" t="s">
        <v>509</v>
      </c>
      <c r="C75" s="85" t="s">
        <v>508</v>
      </c>
      <c r="D75" s="415">
        <v>78646980</v>
      </c>
      <c r="E75" s="415">
        <v>1089580</v>
      </c>
      <c r="F75" s="415">
        <v>79736560</v>
      </c>
      <c r="G75" s="415">
        <v>-1885769.83</v>
      </c>
      <c r="H75" s="415">
        <v>142740.04</v>
      </c>
      <c r="I75" s="415">
        <v>-1743029.79</v>
      </c>
      <c r="J75" s="415">
        <v>-435498</v>
      </c>
      <c r="K75" s="415">
        <v>0</v>
      </c>
      <c r="L75" s="415">
        <v>-435498</v>
      </c>
      <c r="M75" s="415">
        <v>102637.54</v>
      </c>
      <c r="N75" s="415">
        <v>0</v>
      </c>
      <c r="O75" s="415">
        <v>102637.54</v>
      </c>
      <c r="P75" s="415">
        <v>433242</v>
      </c>
      <c r="Q75" s="415">
        <v>0</v>
      </c>
      <c r="R75" s="415">
        <v>433242</v>
      </c>
      <c r="S75" s="415">
        <v>-19450.64</v>
      </c>
      <c r="T75" s="415">
        <v>0</v>
      </c>
      <c r="U75" s="415">
        <v>-19450.64</v>
      </c>
      <c r="V75" s="415">
        <v>80931</v>
      </c>
      <c r="W75" s="415">
        <v>0</v>
      </c>
      <c r="X75" s="415">
        <v>80931</v>
      </c>
      <c r="Y75" s="415">
        <v>-4214117</v>
      </c>
      <c r="Z75" s="415">
        <v>0</v>
      </c>
      <c r="AA75" s="415">
        <v>-4214117</v>
      </c>
      <c r="AB75" s="415">
        <v>0</v>
      </c>
      <c r="AC75" s="415">
        <v>0</v>
      </c>
      <c r="AD75" s="415">
        <v>0</v>
      </c>
      <c r="AE75" s="415">
        <v>-243653.95</v>
      </c>
      <c r="AF75" s="415">
        <v>0</v>
      </c>
      <c r="AG75" s="415">
        <v>-243653.95</v>
      </c>
      <c r="AH75" s="415">
        <v>-25413.86</v>
      </c>
      <c r="AI75" s="415">
        <v>0</v>
      </c>
      <c r="AJ75" s="415">
        <v>-25413.86</v>
      </c>
      <c r="AK75" s="415">
        <v>0</v>
      </c>
      <c r="AL75" s="415">
        <v>0</v>
      </c>
      <c r="AM75" s="415">
        <v>0</v>
      </c>
      <c r="AN75" s="415">
        <v>-218240.09</v>
      </c>
      <c r="AO75" s="415">
        <v>0</v>
      </c>
      <c r="AP75" s="415">
        <v>-218240.09</v>
      </c>
      <c r="AQ75" s="415">
        <v>0</v>
      </c>
      <c r="AR75" s="415">
        <v>0</v>
      </c>
      <c r="AS75" s="415">
        <v>0</v>
      </c>
      <c r="AT75" s="415">
        <v>1552151</v>
      </c>
      <c r="AU75" s="415">
        <v>28104</v>
      </c>
      <c r="AV75" s="415">
        <v>1580255</v>
      </c>
      <c r="AW75" s="415">
        <v>12221.41</v>
      </c>
      <c r="AX75" s="415">
        <v>3890.51</v>
      </c>
      <c r="AY75" s="415">
        <v>16111.92</v>
      </c>
      <c r="AZ75" s="415">
        <v>-5531124</v>
      </c>
      <c r="BA75" s="415">
        <v>0</v>
      </c>
      <c r="BB75" s="415">
        <v>-5531124</v>
      </c>
      <c r="BC75" s="415">
        <v>-26064.39</v>
      </c>
      <c r="BD75" s="415">
        <v>0</v>
      </c>
      <c r="BE75" s="415">
        <v>-26064.39</v>
      </c>
      <c r="BF75" s="415">
        <v>-91637</v>
      </c>
      <c r="BG75" s="415">
        <v>0</v>
      </c>
      <c r="BH75" s="415">
        <v>-91637</v>
      </c>
      <c r="BI75" s="415">
        <v>0</v>
      </c>
      <c r="BJ75" s="415">
        <v>0</v>
      </c>
      <c r="BK75" s="415">
        <v>0</v>
      </c>
      <c r="BL75" s="415">
        <v>-4360</v>
      </c>
      <c r="BM75" s="415">
        <v>0</v>
      </c>
      <c r="BN75" s="415">
        <v>-4360</v>
      </c>
      <c r="BO75" s="415">
        <v>0</v>
      </c>
      <c r="BP75" s="415">
        <v>0</v>
      </c>
      <c r="BQ75" s="415">
        <v>0</v>
      </c>
      <c r="BR75" s="415">
        <v>0</v>
      </c>
      <c r="BS75" s="415">
        <v>0</v>
      </c>
      <c r="BT75" s="415">
        <v>0</v>
      </c>
      <c r="BU75" s="415">
        <v>0</v>
      </c>
      <c r="BV75" s="415">
        <v>0</v>
      </c>
      <c r="BW75" s="415">
        <v>0</v>
      </c>
      <c r="BX75" s="415">
        <v>-8546584</v>
      </c>
      <c r="BY75" s="415">
        <v>31995</v>
      </c>
      <c r="BZ75" s="415">
        <v>-8514589</v>
      </c>
      <c r="CA75" s="415">
        <v>-170457</v>
      </c>
      <c r="CB75" s="415">
        <v>-3094</v>
      </c>
      <c r="CC75" s="415">
        <v>-173551</v>
      </c>
      <c r="CD75" s="415">
        <v>1587.24</v>
      </c>
      <c r="CE75" s="415">
        <v>-2247.19</v>
      </c>
      <c r="CF75" s="415">
        <v>-659.95</v>
      </c>
      <c r="CG75" s="415">
        <v>-1729634</v>
      </c>
      <c r="CH75" s="415">
        <v>-9369</v>
      </c>
      <c r="CI75" s="415">
        <v>-1739003</v>
      </c>
      <c r="CJ75" s="415">
        <v>405904.27</v>
      </c>
      <c r="CK75" s="415">
        <v>-94743.74</v>
      </c>
      <c r="CL75" s="415">
        <v>311160.53000000003</v>
      </c>
      <c r="CM75" s="415">
        <v>-1492599</v>
      </c>
      <c r="CN75" s="415">
        <v>-109454</v>
      </c>
      <c r="CO75" s="415">
        <v>-1602053</v>
      </c>
      <c r="CP75" s="415">
        <v>-265915</v>
      </c>
      <c r="CQ75" s="415">
        <v>0</v>
      </c>
      <c r="CR75" s="415">
        <v>-265915</v>
      </c>
      <c r="CS75" s="415">
        <v>-173</v>
      </c>
      <c r="CT75" s="415">
        <v>0</v>
      </c>
      <c r="CU75" s="415">
        <v>-173</v>
      </c>
      <c r="CV75" s="415">
        <v>-2830</v>
      </c>
      <c r="CW75" s="415">
        <v>0</v>
      </c>
      <c r="CX75" s="415">
        <v>-2830</v>
      </c>
      <c r="CY75" s="415">
        <v>-1549.69</v>
      </c>
      <c r="CZ75" s="415">
        <v>0</v>
      </c>
      <c r="DA75" s="415">
        <v>-1549.69</v>
      </c>
      <c r="DB75" s="415">
        <v>0</v>
      </c>
      <c r="DC75" s="415">
        <v>0</v>
      </c>
      <c r="DD75" s="415">
        <v>0</v>
      </c>
      <c r="DE75" s="415">
        <v>0</v>
      </c>
      <c r="DF75" s="415">
        <v>0</v>
      </c>
      <c r="DG75" s="415">
        <v>0</v>
      </c>
      <c r="DH75" s="415">
        <v>0</v>
      </c>
      <c r="DI75" s="415">
        <v>0</v>
      </c>
      <c r="DJ75" s="415">
        <v>0</v>
      </c>
      <c r="DK75" s="415">
        <v>0</v>
      </c>
      <c r="DL75" s="415">
        <v>0</v>
      </c>
      <c r="DM75" s="415">
        <v>0</v>
      </c>
      <c r="DN75" s="415">
        <v>0</v>
      </c>
      <c r="DO75" s="415">
        <v>0</v>
      </c>
      <c r="DP75" s="415">
        <v>0</v>
      </c>
      <c r="DQ75" s="415">
        <v>0</v>
      </c>
      <c r="DR75" s="415">
        <v>0</v>
      </c>
      <c r="DS75" s="415">
        <v>0</v>
      </c>
      <c r="DT75" s="415">
        <v>0</v>
      </c>
      <c r="DU75" s="415">
        <v>-50914</v>
      </c>
      <c r="DV75" s="415">
        <v>-50914</v>
      </c>
      <c r="DW75" s="415">
        <v>0</v>
      </c>
      <c r="DX75" s="415">
        <v>0</v>
      </c>
      <c r="DY75" s="415">
        <v>0</v>
      </c>
      <c r="DZ75" s="415">
        <v>-50914</v>
      </c>
      <c r="EA75" s="415">
        <v>0</v>
      </c>
      <c r="EB75" s="415">
        <v>-270468</v>
      </c>
      <c r="EC75" s="415">
        <v>-50914</v>
      </c>
      <c r="ED75" s="415">
        <v>-321382</v>
      </c>
      <c r="EE75" s="415">
        <v>0</v>
      </c>
      <c r="EF75" s="415">
        <v>0</v>
      </c>
      <c r="EG75" s="415">
        <v>0</v>
      </c>
      <c r="EH75" s="415">
        <v>0</v>
      </c>
      <c r="EI75" s="415">
        <v>0</v>
      </c>
      <c r="EJ75" s="415">
        <v>0</v>
      </c>
      <c r="EK75" s="415">
        <v>0</v>
      </c>
      <c r="EL75" s="415">
        <v>0</v>
      </c>
      <c r="EM75" s="415">
        <v>0</v>
      </c>
      <c r="EN75" s="415">
        <v>0</v>
      </c>
      <c r="EO75" s="415">
        <v>0</v>
      </c>
      <c r="EP75" s="415">
        <v>0</v>
      </c>
      <c r="EQ75" s="415">
        <v>0</v>
      </c>
      <c r="ER75" s="415">
        <v>0</v>
      </c>
      <c r="ES75" s="415">
        <v>0</v>
      </c>
      <c r="ET75" s="415">
        <v>0</v>
      </c>
      <c r="EU75" s="415">
        <v>0</v>
      </c>
      <c r="EV75" s="415">
        <v>0</v>
      </c>
      <c r="EW75" s="415">
        <v>-4360</v>
      </c>
      <c r="EX75" s="415">
        <v>0</v>
      </c>
      <c r="EY75" s="415">
        <v>-4360</v>
      </c>
      <c r="EZ75" s="415">
        <v>0</v>
      </c>
      <c r="FA75" s="415">
        <v>0</v>
      </c>
      <c r="FB75" s="415">
        <v>0</v>
      </c>
      <c r="FC75" s="415">
        <v>0</v>
      </c>
      <c r="FD75" s="415">
        <v>0</v>
      </c>
      <c r="FE75" s="415">
        <v>0</v>
      </c>
      <c r="FF75" s="415">
        <v>0</v>
      </c>
      <c r="FG75" s="415">
        <v>0</v>
      </c>
      <c r="FH75" s="415">
        <v>0</v>
      </c>
      <c r="FI75" s="415">
        <v>-15955</v>
      </c>
      <c r="FJ75" s="415">
        <v>0</v>
      </c>
      <c r="FK75" s="415">
        <v>-15955</v>
      </c>
      <c r="FL75" s="415">
        <v>4764.7700000000004</v>
      </c>
      <c r="FM75" s="415">
        <v>0</v>
      </c>
      <c r="FN75" s="415">
        <v>4764.7700000000004</v>
      </c>
      <c r="FO75" s="415">
        <v>-71024</v>
      </c>
      <c r="FP75" s="415">
        <v>0</v>
      </c>
      <c r="FQ75" s="415">
        <v>-71024</v>
      </c>
      <c r="FR75" s="415">
        <v>4199.1400000000003</v>
      </c>
      <c r="FS75" s="415">
        <v>0</v>
      </c>
      <c r="FT75" s="415">
        <v>4199.1400000000003</v>
      </c>
      <c r="FU75" s="415">
        <v>2000</v>
      </c>
      <c r="FV75" s="415">
        <v>0</v>
      </c>
      <c r="FW75" s="415">
        <v>2000</v>
      </c>
      <c r="FX75" s="415">
        <v>-1263226</v>
      </c>
      <c r="FY75" s="415">
        <v>0</v>
      </c>
      <c r="FZ75" s="415">
        <v>-1263226</v>
      </c>
      <c r="GA75" s="415">
        <v>-1343601</v>
      </c>
      <c r="GB75" s="415">
        <v>0</v>
      </c>
      <c r="GC75" s="415">
        <v>-1343601</v>
      </c>
      <c r="GD75" s="415">
        <v>-16108</v>
      </c>
      <c r="GE75" s="415">
        <v>0</v>
      </c>
      <c r="GF75" s="415">
        <v>-16108</v>
      </c>
      <c r="GG75" s="415">
        <v>-4272</v>
      </c>
      <c r="GH75" s="415">
        <v>0</v>
      </c>
      <c r="GI75" s="415">
        <v>-4272</v>
      </c>
      <c r="GJ75" s="415">
        <v>-20380</v>
      </c>
      <c r="GK75" s="415">
        <v>0</v>
      </c>
      <c r="GL75" s="415">
        <v>-20380</v>
      </c>
      <c r="GM75" s="415">
        <v>76761210.170000002</v>
      </c>
      <c r="GN75" s="415">
        <v>1232320.04</v>
      </c>
      <c r="GO75" s="415">
        <v>77993530.210000008</v>
      </c>
      <c r="GP75" s="415">
        <v>80931</v>
      </c>
      <c r="GQ75" s="415">
        <v>0</v>
      </c>
      <c r="GR75" s="415">
        <v>80931</v>
      </c>
      <c r="GS75" s="415">
        <v>-8546584</v>
      </c>
      <c r="GT75" s="415">
        <v>31995</v>
      </c>
      <c r="GU75" s="415">
        <v>-8514589</v>
      </c>
      <c r="GV75" s="415">
        <v>-1492599</v>
      </c>
      <c r="GW75" s="415">
        <v>-109454</v>
      </c>
      <c r="GX75" s="415">
        <v>-1602053</v>
      </c>
      <c r="GY75" s="415">
        <v>-270468</v>
      </c>
      <c r="GZ75" s="415">
        <v>-50914</v>
      </c>
      <c r="HA75" s="415">
        <v>-321382</v>
      </c>
      <c r="HB75" s="415">
        <v>-1343601</v>
      </c>
      <c r="HC75" s="415">
        <v>0</v>
      </c>
      <c r="HD75" s="415">
        <v>-1343601</v>
      </c>
      <c r="HE75" s="415">
        <v>-20380</v>
      </c>
      <c r="HF75" s="415">
        <v>0</v>
      </c>
      <c r="HG75" s="415">
        <v>-20380</v>
      </c>
      <c r="HH75" s="415">
        <v>-11592701</v>
      </c>
      <c r="HI75" s="415">
        <v>-128373</v>
      </c>
      <c r="HJ75" s="415">
        <v>-11721074</v>
      </c>
      <c r="HK75" s="415">
        <v>65168509.170000002</v>
      </c>
      <c r="HL75" s="415">
        <v>1103947.04</v>
      </c>
      <c r="HM75" s="415">
        <v>66272456.210000001</v>
      </c>
      <c r="HN75" s="84" t="s">
        <v>1029</v>
      </c>
    </row>
    <row r="76" spans="1:222" x14ac:dyDescent="0.25">
      <c r="A76" t="s">
        <v>1026</v>
      </c>
      <c r="B76" s="82" t="s">
        <v>511</v>
      </c>
      <c r="C76" s="85" t="s">
        <v>510</v>
      </c>
      <c r="D76" s="415">
        <v>41697977</v>
      </c>
      <c r="E76" s="415">
        <v>337525</v>
      </c>
      <c r="F76" s="415">
        <v>42035502</v>
      </c>
      <c r="G76" s="415">
        <v>-433748</v>
      </c>
      <c r="H76" s="415">
        <v>-663</v>
      </c>
      <c r="I76" s="415">
        <v>-434411</v>
      </c>
      <c r="J76" s="415">
        <v>-304650</v>
      </c>
      <c r="K76" s="415">
        <v>0</v>
      </c>
      <c r="L76" s="415">
        <v>-304650</v>
      </c>
      <c r="M76" s="415">
        <v>-878</v>
      </c>
      <c r="N76" s="415">
        <v>0</v>
      </c>
      <c r="O76" s="415">
        <v>-878</v>
      </c>
      <c r="P76" s="415">
        <v>1635301</v>
      </c>
      <c r="Q76" s="415">
        <v>0</v>
      </c>
      <c r="R76" s="415">
        <v>1635301</v>
      </c>
      <c r="S76" s="415">
        <v>-36227</v>
      </c>
      <c r="T76" s="415">
        <v>0</v>
      </c>
      <c r="U76" s="415">
        <v>-36227</v>
      </c>
      <c r="V76" s="415">
        <v>1293546</v>
      </c>
      <c r="W76" s="415">
        <v>0</v>
      </c>
      <c r="X76" s="415">
        <v>1293546</v>
      </c>
      <c r="Y76" s="415">
        <v>-4401173</v>
      </c>
      <c r="Z76" s="415">
        <v>-77535</v>
      </c>
      <c r="AA76" s="415">
        <v>-4478708</v>
      </c>
      <c r="AB76" s="415">
        <v>-41449</v>
      </c>
      <c r="AC76" s="415">
        <v>0</v>
      </c>
      <c r="AD76" s="415">
        <v>-41449</v>
      </c>
      <c r="AE76" s="415">
        <v>-197554</v>
      </c>
      <c r="AF76" s="415">
        <v>-791</v>
      </c>
      <c r="AG76" s="415">
        <v>-198345</v>
      </c>
      <c r="AH76" s="415">
        <v>-191</v>
      </c>
      <c r="AI76" s="415">
        <v>0</v>
      </c>
      <c r="AJ76" s="415">
        <v>-191</v>
      </c>
      <c r="AK76" s="415">
        <v>619</v>
      </c>
      <c r="AL76" s="415">
        <v>0</v>
      </c>
      <c r="AM76" s="415">
        <v>619</v>
      </c>
      <c r="AN76" s="415">
        <v>-197363</v>
      </c>
      <c r="AO76" s="415">
        <v>-791</v>
      </c>
      <c r="AP76" s="415">
        <v>-198154</v>
      </c>
      <c r="AQ76" s="415">
        <v>2086</v>
      </c>
      <c r="AR76" s="415">
        <v>0</v>
      </c>
      <c r="AS76" s="415">
        <v>2086</v>
      </c>
      <c r="AT76" s="415">
        <v>765840</v>
      </c>
      <c r="AU76" s="415">
        <v>4415</v>
      </c>
      <c r="AV76" s="415">
        <v>770255</v>
      </c>
      <c r="AW76" s="415">
        <v>317</v>
      </c>
      <c r="AX76" s="415">
        <v>343</v>
      </c>
      <c r="AY76" s="415">
        <v>660</v>
      </c>
      <c r="AZ76" s="415">
        <v>-2940179</v>
      </c>
      <c r="BA76" s="415">
        <v>0</v>
      </c>
      <c r="BB76" s="415">
        <v>-2940179</v>
      </c>
      <c r="BC76" s="415">
        <v>21976</v>
      </c>
      <c r="BD76" s="415">
        <v>0</v>
      </c>
      <c r="BE76" s="415">
        <v>21976</v>
      </c>
      <c r="BF76" s="415">
        <v>-54110</v>
      </c>
      <c r="BG76" s="415">
        <v>0</v>
      </c>
      <c r="BH76" s="415">
        <v>-54110</v>
      </c>
      <c r="BI76" s="415">
        <v>0</v>
      </c>
      <c r="BJ76" s="415">
        <v>0</v>
      </c>
      <c r="BK76" s="415">
        <v>0</v>
      </c>
      <c r="BL76" s="415">
        <v>0</v>
      </c>
      <c r="BM76" s="415">
        <v>0</v>
      </c>
      <c r="BN76" s="415">
        <v>0</v>
      </c>
      <c r="BO76" s="415">
        <v>0</v>
      </c>
      <c r="BP76" s="415">
        <v>0</v>
      </c>
      <c r="BQ76" s="415">
        <v>0</v>
      </c>
      <c r="BR76" s="415">
        <v>0</v>
      </c>
      <c r="BS76" s="415">
        <v>0</v>
      </c>
      <c r="BT76" s="415">
        <v>0</v>
      </c>
      <c r="BU76" s="415">
        <v>0</v>
      </c>
      <c r="BV76" s="415">
        <v>0</v>
      </c>
      <c r="BW76" s="415">
        <v>0</v>
      </c>
      <c r="BX76" s="415">
        <v>-6804883</v>
      </c>
      <c r="BY76" s="415">
        <v>-73568</v>
      </c>
      <c r="BZ76" s="415">
        <v>-6878451</v>
      </c>
      <c r="CA76" s="415">
        <v>-9053</v>
      </c>
      <c r="CB76" s="415">
        <v>0</v>
      </c>
      <c r="CC76" s="415">
        <v>-9053</v>
      </c>
      <c r="CD76" s="415">
        <v>334</v>
      </c>
      <c r="CE76" s="415">
        <v>0</v>
      </c>
      <c r="CF76" s="415">
        <v>334</v>
      </c>
      <c r="CG76" s="415">
        <v>-1408542</v>
      </c>
      <c r="CH76" s="415">
        <v>-5559</v>
      </c>
      <c r="CI76" s="415">
        <v>-1414101</v>
      </c>
      <c r="CJ76" s="415">
        <v>-60891</v>
      </c>
      <c r="CK76" s="415">
        <v>0</v>
      </c>
      <c r="CL76" s="415">
        <v>-60891</v>
      </c>
      <c r="CM76" s="415">
        <v>-1478152</v>
      </c>
      <c r="CN76" s="415">
        <v>-5559</v>
      </c>
      <c r="CO76" s="415">
        <v>-1483711</v>
      </c>
      <c r="CP76" s="415">
        <v>0</v>
      </c>
      <c r="CQ76" s="415">
        <v>0</v>
      </c>
      <c r="CR76" s="415">
        <v>0</v>
      </c>
      <c r="CS76" s="415">
        <v>0</v>
      </c>
      <c r="CT76" s="415">
        <v>0</v>
      </c>
      <c r="CU76" s="415">
        <v>0</v>
      </c>
      <c r="CV76" s="415">
        <v>0</v>
      </c>
      <c r="CW76" s="415">
        <v>0</v>
      </c>
      <c r="CX76" s="415">
        <v>0</v>
      </c>
      <c r="CY76" s="415">
        <v>0</v>
      </c>
      <c r="CZ76" s="415">
        <v>0</v>
      </c>
      <c r="DA76" s="415">
        <v>0</v>
      </c>
      <c r="DB76" s="415">
        <v>0</v>
      </c>
      <c r="DC76" s="415">
        <v>0</v>
      </c>
      <c r="DD76" s="415">
        <v>0</v>
      </c>
      <c r="DE76" s="415">
        <v>0</v>
      </c>
      <c r="DF76" s="415">
        <v>0</v>
      </c>
      <c r="DG76" s="415">
        <v>0</v>
      </c>
      <c r="DH76" s="415">
        <v>0</v>
      </c>
      <c r="DI76" s="415">
        <v>0</v>
      </c>
      <c r="DJ76" s="415">
        <v>0</v>
      </c>
      <c r="DK76" s="415">
        <v>0</v>
      </c>
      <c r="DL76" s="415">
        <v>0</v>
      </c>
      <c r="DM76" s="415">
        <v>0</v>
      </c>
      <c r="DN76" s="415">
        <v>0</v>
      </c>
      <c r="DO76" s="415">
        <v>0</v>
      </c>
      <c r="DP76" s="415">
        <v>0</v>
      </c>
      <c r="DQ76" s="415">
        <v>0</v>
      </c>
      <c r="DR76" s="415">
        <v>0</v>
      </c>
      <c r="DS76" s="415">
        <v>0</v>
      </c>
      <c r="DT76" s="415">
        <v>0</v>
      </c>
      <c r="DU76" s="415">
        <v>-28061</v>
      </c>
      <c r="DV76" s="415">
        <v>-28061</v>
      </c>
      <c r="DW76" s="415">
        <v>0</v>
      </c>
      <c r="DX76" s="415">
        <v>0</v>
      </c>
      <c r="DY76" s="415">
        <v>0</v>
      </c>
      <c r="DZ76" s="415">
        <v>-28061</v>
      </c>
      <c r="EA76" s="415">
        <v>0</v>
      </c>
      <c r="EB76" s="415">
        <v>0</v>
      </c>
      <c r="EC76" s="415">
        <v>-28061</v>
      </c>
      <c r="ED76" s="415">
        <v>-28061</v>
      </c>
      <c r="EE76" s="415">
        <v>0</v>
      </c>
      <c r="EF76" s="415">
        <v>0</v>
      </c>
      <c r="EG76" s="415">
        <v>0</v>
      </c>
      <c r="EH76" s="415">
        <v>7132</v>
      </c>
      <c r="EI76" s="415">
        <v>0</v>
      </c>
      <c r="EJ76" s="415">
        <v>7132</v>
      </c>
      <c r="EK76" s="415">
        <v>2500</v>
      </c>
      <c r="EL76" s="415">
        <v>0</v>
      </c>
      <c r="EM76" s="415">
        <v>2500</v>
      </c>
      <c r="EN76" s="415">
        <v>0</v>
      </c>
      <c r="EO76" s="415">
        <v>0</v>
      </c>
      <c r="EP76" s="415">
        <v>0</v>
      </c>
      <c r="EQ76" s="415">
        <v>0</v>
      </c>
      <c r="ER76" s="415">
        <v>0</v>
      </c>
      <c r="ES76" s="415">
        <v>0</v>
      </c>
      <c r="ET76" s="415">
        <v>0</v>
      </c>
      <c r="EU76" s="415">
        <v>0</v>
      </c>
      <c r="EV76" s="415">
        <v>0</v>
      </c>
      <c r="EW76" s="415">
        <v>0</v>
      </c>
      <c r="EX76" s="415">
        <v>0</v>
      </c>
      <c r="EY76" s="415">
        <v>0</v>
      </c>
      <c r="EZ76" s="415">
        <v>0</v>
      </c>
      <c r="FA76" s="415">
        <v>0</v>
      </c>
      <c r="FB76" s="415">
        <v>0</v>
      </c>
      <c r="FC76" s="415">
        <v>0</v>
      </c>
      <c r="FD76" s="415">
        <v>0</v>
      </c>
      <c r="FE76" s="415">
        <v>0</v>
      </c>
      <c r="FF76" s="415">
        <v>0</v>
      </c>
      <c r="FG76" s="415">
        <v>0</v>
      </c>
      <c r="FH76" s="415">
        <v>0</v>
      </c>
      <c r="FI76" s="415">
        <v>-16752</v>
      </c>
      <c r="FJ76" s="415">
        <v>0</v>
      </c>
      <c r="FK76" s="415">
        <v>-16752</v>
      </c>
      <c r="FL76" s="415">
        <v>618</v>
      </c>
      <c r="FM76" s="415">
        <v>0</v>
      </c>
      <c r="FN76" s="415">
        <v>618</v>
      </c>
      <c r="FO76" s="415">
        <v>-88774</v>
      </c>
      <c r="FP76" s="415">
        <v>0</v>
      </c>
      <c r="FQ76" s="415">
        <v>-88774</v>
      </c>
      <c r="FR76" s="415">
        <v>4430</v>
      </c>
      <c r="FS76" s="415">
        <v>0</v>
      </c>
      <c r="FT76" s="415">
        <v>4430</v>
      </c>
      <c r="FU76" s="415">
        <v>2230</v>
      </c>
      <c r="FV76" s="415">
        <v>0</v>
      </c>
      <c r="FW76" s="415">
        <v>2230</v>
      </c>
      <c r="FX76" s="415">
        <v>-693803</v>
      </c>
      <c r="FY76" s="415">
        <v>0</v>
      </c>
      <c r="FZ76" s="415">
        <v>-693803</v>
      </c>
      <c r="GA76" s="415">
        <v>-782419</v>
      </c>
      <c r="GB76" s="415">
        <v>0</v>
      </c>
      <c r="GC76" s="415">
        <v>-782419</v>
      </c>
      <c r="GD76" s="415">
        <v>-1554</v>
      </c>
      <c r="GE76" s="415">
        <v>0</v>
      </c>
      <c r="GF76" s="415">
        <v>-1554</v>
      </c>
      <c r="GG76" s="415">
        <v>0</v>
      </c>
      <c r="GH76" s="415">
        <v>0</v>
      </c>
      <c r="GI76" s="415">
        <v>0</v>
      </c>
      <c r="GJ76" s="415">
        <v>-1554</v>
      </c>
      <c r="GK76" s="415">
        <v>0</v>
      </c>
      <c r="GL76" s="415">
        <v>-1554</v>
      </c>
      <c r="GM76" s="415">
        <v>41264229</v>
      </c>
      <c r="GN76" s="415">
        <v>336862</v>
      </c>
      <c r="GO76" s="415">
        <v>41601091</v>
      </c>
      <c r="GP76" s="415">
        <v>1293546</v>
      </c>
      <c r="GQ76" s="415">
        <v>0</v>
      </c>
      <c r="GR76" s="415">
        <v>1293546</v>
      </c>
      <c r="GS76" s="415">
        <v>-6804883</v>
      </c>
      <c r="GT76" s="415">
        <v>-73568</v>
      </c>
      <c r="GU76" s="415">
        <v>-6878451</v>
      </c>
      <c r="GV76" s="415">
        <v>-1478152</v>
      </c>
      <c r="GW76" s="415">
        <v>-5559</v>
      </c>
      <c r="GX76" s="415">
        <v>-1483711</v>
      </c>
      <c r="GY76" s="415">
        <v>0</v>
      </c>
      <c r="GZ76" s="415">
        <v>-28061</v>
      </c>
      <c r="HA76" s="415">
        <v>-28061</v>
      </c>
      <c r="HB76" s="415">
        <v>-782419</v>
      </c>
      <c r="HC76" s="415">
        <v>0</v>
      </c>
      <c r="HD76" s="415">
        <v>-782419</v>
      </c>
      <c r="HE76" s="415">
        <v>-1554</v>
      </c>
      <c r="HF76" s="415">
        <v>0</v>
      </c>
      <c r="HG76" s="415">
        <v>-1554</v>
      </c>
      <c r="HH76" s="415">
        <v>-7773462</v>
      </c>
      <c r="HI76" s="415">
        <v>-107188</v>
      </c>
      <c r="HJ76" s="415">
        <v>-7880650</v>
      </c>
      <c r="HK76" s="415">
        <v>33490767</v>
      </c>
      <c r="HL76" s="415">
        <v>229674</v>
      </c>
      <c r="HM76" s="415">
        <v>33720441</v>
      </c>
      <c r="HN76" s="84" t="s">
        <v>1054</v>
      </c>
    </row>
    <row r="77" spans="1:222" x14ac:dyDescent="0.25">
      <c r="A77" t="s">
        <v>1026</v>
      </c>
      <c r="B77" s="82" t="s">
        <v>513</v>
      </c>
      <c r="C77" s="85" t="s">
        <v>512</v>
      </c>
      <c r="D77" s="415">
        <v>99944351</v>
      </c>
      <c r="E77" s="415">
        <v>0</v>
      </c>
      <c r="F77" s="415">
        <v>99944351</v>
      </c>
      <c r="G77" s="415">
        <v>-4831631</v>
      </c>
      <c r="H77" s="415">
        <v>0</v>
      </c>
      <c r="I77" s="415">
        <v>-4831631</v>
      </c>
      <c r="J77" s="415">
        <v>-320103</v>
      </c>
      <c r="K77" s="415">
        <v>0</v>
      </c>
      <c r="L77" s="415">
        <v>-320103</v>
      </c>
      <c r="M77" s="415">
        <v>151812</v>
      </c>
      <c r="N77" s="415">
        <v>0</v>
      </c>
      <c r="O77" s="415">
        <v>151812</v>
      </c>
      <c r="P77" s="415">
        <v>3213570</v>
      </c>
      <c r="Q77" s="415">
        <v>0</v>
      </c>
      <c r="R77" s="415">
        <v>3213570</v>
      </c>
      <c r="S77" s="415">
        <v>828919</v>
      </c>
      <c r="T77" s="415">
        <v>0</v>
      </c>
      <c r="U77" s="415">
        <v>828919</v>
      </c>
      <c r="V77" s="415">
        <v>3874198</v>
      </c>
      <c r="W77" s="415">
        <v>0</v>
      </c>
      <c r="X77" s="415">
        <v>3874198</v>
      </c>
      <c r="Y77" s="415">
        <v>-2634005</v>
      </c>
      <c r="Z77" s="415">
        <v>0</v>
      </c>
      <c r="AA77" s="415">
        <v>-2634005</v>
      </c>
      <c r="AB77" s="415">
        <v>-620</v>
      </c>
      <c r="AC77" s="415">
        <v>0</v>
      </c>
      <c r="AD77" s="415">
        <v>-620</v>
      </c>
      <c r="AE77" s="415">
        <v>-191572</v>
      </c>
      <c r="AF77" s="415">
        <v>0</v>
      </c>
      <c r="AG77" s="415">
        <v>-191572</v>
      </c>
      <c r="AH77" s="415">
        <v>-7958</v>
      </c>
      <c r="AI77" s="415">
        <v>0</v>
      </c>
      <c r="AJ77" s="415">
        <v>-7958</v>
      </c>
      <c r="AK77" s="415">
        <v>0</v>
      </c>
      <c r="AL77" s="415">
        <v>0</v>
      </c>
      <c r="AM77" s="415">
        <v>0</v>
      </c>
      <c r="AN77" s="415">
        <v>-186535</v>
      </c>
      <c r="AO77" s="415">
        <v>0</v>
      </c>
      <c r="AP77" s="415">
        <v>-186535</v>
      </c>
      <c r="AQ77" s="415">
        <v>-427</v>
      </c>
      <c r="AR77" s="415">
        <v>0</v>
      </c>
      <c r="AS77" s="415">
        <v>-427</v>
      </c>
      <c r="AT77" s="415">
        <v>2307067</v>
      </c>
      <c r="AU77" s="415">
        <v>0</v>
      </c>
      <c r="AV77" s="415">
        <v>2307067</v>
      </c>
      <c r="AW77" s="415">
        <v>-122931</v>
      </c>
      <c r="AX77" s="415">
        <v>0</v>
      </c>
      <c r="AY77" s="415">
        <v>-122931</v>
      </c>
      <c r="AZ77" s="415">
        <v>-3462570</v>
      </c>
      <c r="BA77" s="415">
        <v>0</v>
      </c>
      <c r="BB77" s="415">
        <v>-3462570</v>
      </c>
      <c r="BC77" s="415">
        <v>-498303</v>
      </c>
      <c r="BD77" s="415">
        <v>0</v>
      </c>
      <c r="BE77" s="415">
        <v>-498303</v>
      </c>
      <c r="BF77" s="415">
        <v>-83330</v>
      </c>
      <c r="BG77" s="415">
        <v>0</v>
      </c>
      <c r="BH77" s="415">
        <v>-83330</v>
      </c>
      <c r="BI77" s="415">
        <v>-22162</v>
      </c>
      <c r="BJ77" s="415">
        <v>0</v>
      </c>
      <c r="BK77" s="415">
        <v>-22162</v>
      </c>
      <c r="BL77" s="415">
        <v>0</v>
      </c>
      <c r="BM77" s="415">
        <v>0</v>
      </c>
      <c r="BN77" s="415">
        <v>0</v>
      </c>
      <c r="BO77" s="415">
        <v>0</v>
      </c>
      <c r="BP77" s="415">
        <v>0</v>
      </c>
      <c r="BQ77" s="415">
        <v>0</v>
      </c>
      <c r="BR77" s="415">
        <v>0</v>
      </c>
      <c r="BS77" s="415">
        <v>0</v>
      </c>
      <c r="BT77" s="415">
        <v>0</v>
      </c>
      <c r="BU77" s="415">
        <v>0</v>
      </c>
      <c r="BV77" s="415">
        <v>0</v>
      </c>
      <c r="BW77" s="415">
        <v>0</v>
      </c>
      <c r="BX77" s="415">
        <v>-4707806</v>
      </c>
      <c r="BY77" s="415">
        <v>0</v>
      </c>
      <c r="BZ77" s="415">
        <v>-4707806</v>
      </c>
      <c r="CA77" s="415">
        <v>-196329</v>
      </c>
      <c r="CB77" s="415">
        <v>0</v>
      </c>
      <c r="CC77" s="415">
        <v>-196329</v>
      </c>
      <c r="CD77" s="415">
        <v>92575</v>
      </c>
      <c r="CE77" s="415">
        <v>0</v>
      </c>
      <c r="CF77" s="415">
        <v>92575</v>
      </c>
      <c r="CG77" s="415">
        <v>-2985802</v>
      </c>
      <c r="CH77" s="415">
        <v>0</v>
      </c>
      <c r="CI77" s="415">
        <v>-2985802</v>
      </c>
      <c r="CJ77" s="415">
        <v>-222771</v>
      </c>
      <c r="CK77" s="415">
        <v>0</v>
      </c>
      <c r="CL77" s="415">
        <v>-222771</v>
      </c>
      <c r="CM77" s="415">
        <v>-3312327</v>
      </c>
      <c r="CN77" s="415">
        <v>0</v>
      </c>
      <c r="CO77" s="415">
        <v>-3312327</v>
      </c>
      <c r="CP77" s="415">
        <v>-26786</v>
      </c>
      <c r="CQ77" s="415">
        <v>0</v>
      </c>
      <c r="CR77" s="415">
        <v>-26786</v>
      </c>
      <c r="CS77" s="415">
        <v>0</v>
      </c>
      <c r="CT77" s="415">
        <v>0</v>
      </c>
      <c r="CU77" s="415">
        <v>0</v>
      </c>
      <c r="CV77" s="415">
        <v>-10317</v>
      </c>
      <c r="CW77" s="415">
        <v>0</v>
      </c>
      <c r="CX77" s="415">
        <v>-10317</v>
      </c>
      <c r="CY77" s="415">
        <v>407907</v>
      </c>
      <c r="CZ77" s="415">
        <v>0</v>
      </c>
      <c r="DA77" s="415">
        <v>407907</v>
      </c>
      <c r="DB77" s="415">
        <v>-8165</v>
      </c>
      <c r="DC77" s="415">
        <v>0</v>
      </c>
      <c r="DD77" s="415">
        <v>-8165</v>
      </c>
      <c r="DE77" s="415">
        <v>0</v>
      </c>
      <c r="DF77" s="415">
        <v>0</v>
      </c>
      <c r="DG77" s="415">
        <v>0</v>
      </c>
      <c r="DH77" s="415">
        <v>0</v>
      </c>
      <c r="DI77" s="415">
        <v>0</v>
      </c>
      <c r="DJ77" s="415">
        <v>0</v>
      </c>
      <c r="DK77" s="415">
        <v>0</v>
      </c>
      <c r="DL77" s="415">
        <v>0</v>
      </c>
      <c r="DM77" s="415">
        <v>0</v>
      </c>
      <c r="DN77" s="415">
        <v>-2128</v>
      </c>
      <c r="DO77" s="415">
        <v>0</v>
      </c>
      <c r="DP77" s="415">
        <v>-2128</v>
      </c>
      <c r="DQ77" s="415">
        <v>0</v>
      </c>
      <c r="DR77" s="415">
        <v>0</v>
      </c>
      <c r="DS77" s="415">
        <v>0</v>
      </c>
      <c r="DT77" s="415">
        <v>0</v>
      </c>
      <c r="DU77" s="415">
        <v>0</v>
      </c>
      <c r="DV77" s="415">
        <v>0</v>
      </c>
      <c r="DW77" s="415">
        <v>0</v>
      </c>
      <c r="DX77" s="415">
        <v>0</v>
      </c>
      <c r="DY77" s="415">
        <v>0</v>
      </c>
      <c r="DZ77" s="415">
        <v>0</v>
      </c>
      <c r="EA77" s="415">
        <v>0</v>
      </c>
      <c r="EB77" s="415">
        <v>360511</v>
      </c>
      <c r="EC77" s="415">
        <v>0</v>
      </c>
      <c r="ED77" s="415">
        <v>360511</v>
      </c>
      <c r="EE77" s="415">
        <v>0</v>
      </c>
      <c r="EF77" s="415">
        <v>0</v>
      </c>
      <c r="EG77" s="415">
        <v>0</v>
      </c>
      <c r="EH77" s="415">
        <v>0</v>
      </c>
      <c r="EI77" s="415">
        <v>0</v>
      </c>
      <c r="EJ77" s="415">
        <v>0</v>
      </c>
      <c r="EK77" s="415">
        <v>0</v>
      </c>
      <c r="EL77" s="415">
        <v>0</v>
      </c>
      <c r="EM77" s="415">
        <v>0</v>
      </c>
      <c r="EN77" s="415">
        <v>0</v>
      </c>
      <c r="EO77" s="415">
        <v>0</v>
      </c>
      <c r="EP77" s="415">
        <v>0</v>
      </c>
      <c r="EQ77" s="415">
        <v>0</v>
      </c>
      <c r="ER77" s="415">
        <v>0</v>
      </c>
      <c r="ES77" s="415">
        <v>0</v>
      </c>
      <c r="ET77" s="415">
        <v>0</v>
      </c>
      <c r="EU77" s="415">
        <v>0</v>
      </c>
      <c r="EV77" s="415">
        <v>0</v>
      </c>
      <c r="EW77" s="415">
        <v>0</v>
      </c>
      <c r="EX77" s="415">
        <v>0</v>
      </c>
      <c r="EY77" s="415">
        <v>0</v>
      </c>
      <c r="EZ77" s="415">
        <v>0</v>
      </c>
      <c r="FA77" s="415">
        <v>0</v>
      </c>
      <c r="FB77" s="415">
        <v>0</v>
      </c>
      <c r="FC77" s="415">
        <v>0</v>
      </c>
      <c r="FD77" s="415">
        <v>0</v>
      </c>
      <c r="FE77" s="415">
        <v>0</v>
      </c>
      <c r="FF77" s="415">
        <v>0</v>
      </c>
      <c r="FG77" s="415">
        <v>0</v>
      </c>
      <c r="FH77" s="415">
        <v>0</v>
      </c>
      <c r="FI77" s="415">
        <v>-3747</v>
      </c>
      <c r="FJ77" s="415">
        <v>0</v>
      </c>
      <c r="FK77" s="415">
        <v>-3747</v>
      </c>
      <c r="FL77" s="415">
        <v>4213</v>
      </c>
      <c r="FM77" s="415">
        <v>0</v>
      </c>
      <c r="FN77" s="415">
        <v>4213</v>
      </c>
      <c r="FO77" s="415">
        <v>-35141</v>
      </c>
      <c r="FP77" s="415">
        <v>0</v>
      </c>
      <c r="FQ77" s="415">
        <v>-35141</v>
      </c>
      <c r="FR77" s="415">
        <v>158</v>
      </c>
      <c r="FS77" s="415">
        <v>0</v>
      </c>
      <c r="FT77" s="415">
        <v>158</v>
      </c>
      <c r="FU77" s="415">
        <v>-833</v>
      </c>
      <c r="FV77" s="415">
        <v>0</v>
      </c>
      <c r="FW77" s="415">
        <v>-833</v>
      </c>
      <c r="FX77" s="415">
        <v>-624692</v>
      </c>
      <c r="FY77" s="415">
        <v>0</v>
      </c>
      <c r="FZ77" s="415">
        <v>-624692</v>
      </c>
      <c r="GA77" s="415">
        <v>-660042</v>
      </c>
      <c r="GB77" s="415">
        <v>0</v>
      </c>
      <c r="GC77" s="415">
        <v>-660042</v>
      </c>
      <c r="GD77" s="415">
        <v>0</v>
      </c>
      <c r="GE77" s="415">
        <v>0</v>
      </c>
      <c r="GF77" s="415">
        <v>0</v>
      </c>
      <c r="GG77" s="415">
        <v>0</v>
      </c>
      <c r="GH77" s="415">
        <v>0</v>
      </c>
      <c r="GI77" s="415">
        <v>0</v>
      </c>
      <c r="GJ77" s="415">
        <v>0</v>
      </c>
      <c r="GK77" s="415">
        <v>0</v>
      </c>
      <c r="GL77" s="415">
        <v>0</v>
      </c>
      <c r="GM77" s="415">
        <v>95112720</v>
      </c>
      <c r="GN77" s="415">
        <v>0</v>
      </c>
      <c r="GO77" s="415">
        <v>95112720</v>
      </c>
      <c r="GP77" s="415">
        <v>3874198</v>
      </c>
      <c r="GQ77" s="415">
        <v>0</v>
      </c>
      <c r="GR77" s="415">
        <v>3874198</v>
      </c>
      <c r="GS77" s="415">
        <v>-4707806</v>
      </c>
      <c r="GT77" s="415">
        <v>0</v>
      </c>
      <c r="GU77" s="415">
        <v>-4707806</v>
      </c>
      <c r="GV77" s="415">
        <v>-3312327</v>
      </c>
      <c r="GW77" s="415">
        <v>0</v>
      </c>
      <c r="GX77" s="415">
        <v>-3312327</v>
      </c>
      <c r="GY77" s="415">
        <v>360511</v>
      </c>
      <c r="GZ77" s="415">
        <v>0</v>
      </c>
      <c r="HA77" s="415">
        <v>360511</v>
      </c>
      <c r="HB77" s="415">
        <v>-660042</v>
      </c>
      <c r="HC77" s="415">
        <v>0</v>
      </c>
      <c r="HD77" s="415">
        <v>-660042</v>
      </c>
      <c r="HE77" s="415">
        <v>0</v>
      </c>
      <c r="HF77" s="415">
        <v>0</v>
      </c>
      <c r="HG77" s="415">
        <v>0</v>
      </c>
      <c r="HH77" s="415">
        <v>-4445466</v>
      </c>
      <c r="HI77" s="415">
        <v>0</v>
      </c>
      <c r="HJ77" s="415">
        <v>-4445466</v>
      </c>
      <c r="HK77" s="415">
        <v>90667254</v>
      </c>
      <c r="HL77" s="415">
        <v>0</v>
      </c>
      <c r="HM77" s="415">
        <v>90667254</v>
      </c>
      <c r="HN77" s="84" t="s">
        <v>1029</v>
      </c>
    </row>
    <row r="78" spans="1:222" x14ac:dyDescent="0.25">
      <c r="A78" t="s">
        <v>1026</v>
      </c>
      <c r="B78" s="82" t="s">
        <v>515</v>
      </c>
      <c r="C78" s="85" t="s">
        <v>514</v>
      </c>
      <c r="D78" s="415">
        <v>56098724</v>
      </c>
      <c r="E78" s="415">
        <v>0</v>
      </c>
      <c r="F78" s="415">
        <v>56098724</v>
      </c>
      <c r="G78" s="415">
        <v>-1518547</v>
      </c>
      <c r="H78" s="415">
        <v>0</v>
      </c>
      <c r="I78" s="415">
        <v>-1518547</v>
      </c>
      <c r="J78" s="415">
        <v>-214999</v>
      </c>
      <c r="K78" s="415">
        <v>0</v>
      </c>
      <c r="L78" s="415">
        <v>-214999</v>
      </c>
      <c r="M78" s="415">
        <v>-21984</v>
      </c>
      <c r="N78" s="415">
        <v>0</v>
      </c>
      <c r="O78" s="415">
        <v>-21984</v>
      </c>
      <c r="P78" s="415">
        <v>406429</v>
      </c>
      <c r="Q78" s="415">
        <v>0</v>
      </c>
      <c r="R78" s="415">
        <v>406429</v>
      </c>
      <c r="S78" s="415">
        <v>182929</v>
      </c>
      <c r="T78" s="415">
        <v>0</v>
      </c>
      <c r="U78" s="415">
        <v>182929</v>
      </c>
      <c r="V78" s="415">
        <v>352375</v>
      </c>
      <c r="W78" s="415">
        <v>0</v>
      </c>
      <c r="X78" s="415">
        <v>352375</v>
      </c>
      <c r="Y78" s="415">
        <v>-2769414</v>
      </c>
      <c r="Z78" s="415">
        <v>0</v>
      </c>
      <c r="AA78" s="415">
        <v>-2769414</v>
      </c>
      <c r="AB78" s="415">
        <v>0</v>
      </c>
      <c r="AC78" s="415">
        <v>0</v>
      </c>
      <c r="AD78" s="415">
        <v>0</v>
      </c>
      <c r="AE78" s="415">
        <v>-68676</v>
      </c>
      <c r="AF78" s="415">
        <v>0</v>
      </c>
      <c r="AG78" s="415">
        <v>-68676</v>
      </c>
      <c r="AH78" s="415">
        <v>1460</v>
      </c>
      <c r="AI78" s="415">
        <v>0</v>
      </c>
      <c r="AJ78" s="415">
        <v>1460</v>
      </c>
      <c r="AK78" s="415">
        <v>0</v>
      </c>
      <c r="AL78" s="415">
        <v>0</v>
      </c>
      <c r="AM78" s="415">
        <v>0</v>
      </c>
      <c r="AN78" s="415">
        <v>-70136</v>
      </c>
      <c r="AO78" s="415">
        <v>0</v>
      </c>
      <c r="AP78" s="415">
        <v>-70136</v>
      </c>
      <c r="AQ78" s="415">
        <v>0</v>
      </c>
      <c r="AR78" s="415">
        <v>0</v>
      </c>
      <c r="AS78" s="415">
        <v>0</v>
      </c>
      <c r="AT78" s="415">
        <v>1198731</v>
      </c>
      <c r="AU78" s="415">
        <v>0</v>
      </c>
      <c r="AV78" s="415">
        <v>1198731</v>
      </c>
      <c r="AW78" s="415">
        <v>-36597</v>
      </c>
      <c r="AX78" s="415">
        <v>0</v>
      </c>
      <c r="AY78" s="415">
        <v>-36597</v>
      </c>
      <c r="AZ78" s="415">
        <v>-2718986</v>
      </c>
      <c r="BA78" s="415">
        <v>0</v>
      </c>
      <c r="BB78" s="415">
        <v>-2718986</v>
      </c>
      <c r="BC78" s="415">
        <v>31889</v>
      </c>
      <c r="BD78" s="415">
        <v>0</v>
      </c>
      <c r="BE78" s="415">
        <v>31889</v>
      </c>
      <c r="BF78" s="415">
        <v>-27609</v>
      </c>
      <c r="BG78" s="415">
        <v>0</v>
      </c>
      <c r="BH78" s="415">
        <v>-27609</v>
      </c>
      <c r="BI78" s="415">
        <v>0</v>
      </c>
      <c r="BJ78" s="415">
        <v>0</v>
      </c>
      <c r="BK78" s="415">
        <v>0</v>
      </c>
      <c r="BL78" s="415">
        <v>-43152</v>
      </c>
      <c r="BM78" s="415">
        <v>0</v>
      </c>
      <c r="BN78" s="415">
        <v>-43152</v>
      </c>
      <c r="BO78" s="415">
        <v>-550</v>
      </c>
      <c r="BP78" s="415">
        <v>0</v>
      </c>
      <c r="BQ78" s="415">
        <v>-550</v>
      </c>
      <c r="BR78" s="415">
        <v>0</v>
      </c>
      <c r="BS78" s="415">
        <v>0</v>
      </c>
      <c r="BT78" s="415">
        <v>0</v>
      </c>
      <c r="BU78" s="415">
        <v>0</v>
      </c>
      <c r="BV78" s="415">
        <v>0</v>
      </c>
      <c r="BW78" s="415">
        <v>0</v>
      </c>
      <c r="BX78" s="415">
        <v>-4434364</v>
      </c>
      <c r="BY78" s="415">
        <v>0</v>
      </c>
      <c r="BZ78" s="415">
        <v>-4434364</v>
      </c>
      <c r="CA78" s="415">
        <v>-580132</v>
      </c>
      <c r="CB78" s="415">
        <v>0</v>
      </c>
      <c r="CC78" s="415">
        <v>-580132</v>
      </c>
      <c r="CD78" s="415">
        <v>14918</v>
      </c>
      <c r="CE78" s="415">
        <v>0</v>
      </c>
      <c r="CF78" s="415">
        <v>14918</v>
      </c>
      <c r="CG78" s="415">
        <v>-1666700</v>
      </c>
      <c r="CH78" s="415">
        <v>0</v>
      </c>
      <c r="CI78" s="415">
        <v>-1666700</v>
      </c>
      <c r="CJ78" s="415">
        <v>-17924</v>
      </c>
      <c r="CK78" s="415">
        <v>0</v>
      </c>
      <c r="CL78" s="415">
        <v>-17924</v>
      </c>
      <c r="CM78" s="415">
        <v>-2249838</v>
      </c>
      <c r="CN78" s="415">
        <v>0</v>
      </c>
      <c r="CO78" s="415">
        <v>-2249838</v>
      </c>
      <c r="CP78" s="415">
        <v>-47639</v>
      </c>
      <c r="CQ78" s="415">
        <v>0</v>
      </c>
      <c r="CR78" s="415">
        <v>-47639</v>
      </c>
      <c r="CS78" s="415">
        <v>-394</v>
      </c>
      <c r="CT78" s="415">
        <v>0</v>
      </c>
      <c r="CU78" s="415">
        <v>-394</v>
      </c>
      <c r="CV78" s="415">
        <v>-13197</v>
      </c>
      <c r="CW78" s="415">
        <v>0</v>
      </c>
      <c r="CX78" s="415">
        <v>-13197</v>
      </c>
      <c r="CY78" s="415">
        <v>0</v>
      </c>
      <c r="CZ78" s="415">
        <v>0</v>
      </c>
      <c r="DA78" s="415">
        <v>0</v>
      </c>
      <c r="DB78" s="415">
        <v>-738</v>
      </c>
      <c r="DC78" s="415">
        <v>0</v>
      </c>
      <c r="DD78" s="415">
        <v>-738</v>
      </c>
      <c r="DE78" s="415">
        <v>0</v>
      </c>
      <c r="DF78" s="415">
        <v>0</v>
      </c>
      <c r="DG78" s="415">
        <v>0</v>
      </c>
      <c r="DH78" s="415">
        <v>0</v>
      </c>
      <c r="DI78" s="415">
        <v>0</v>
      </c>
      <c r="DJ78" s="415">
        <v>0</v>
      </c>
      <c r="DK78" s="415">
        <v>0</v>
      </c>
      <c r="DL78" s="415">
        <v>0</v>
      </c>
      <c r="DM78" s="415">
        <v>0</v>
      </c>
      <c r="DN78" s="415">
        <v>0</v>
      </c>
      <c r="DO78" s="415">
        <v>0</v>
      </c>
      <c r="DP78" s="415">
        <v>0</v>
      </c>
      <c r="DQ78" s="415">
        <v>0</v>
      </c>
      <c r="DR78" s="415">
        <v>0</v>
      </c>
      <c r="DS78" s="415">
        <v>0</v>
      </c>
      <c r="DT78" s="415">
        <v>0</v>
      </c>
      <c r="DU78" s="415">
        <v>0</v>
      </c>
      <c r="DV78" s="415">
        <v>0</v>
      </c>
      <c r="DW78" s="415">
        <v>0</v>
      </c>
      <c r="DX78" s="415">
        <v>0</v>
      </c>
      <c r="DY78" s="415">
        <v>0</v>
      </c>
      <c r="DZ78" s="415">
        <v>0</v>
      </c>
      <c r="EA78" s="415">
        <v>0</v>
      </c>
      <c r="EB78" s="415">
        <v>-61968</v>
      </c>
      <c r="EC78" s="415">
        <v>0</v>
      </c>
      <c r="ED78" s="415">
        <v>-61968</v>
      </c>
      <c r="EE78" s="415">
        <v>0</v>
      </c>
      <c r="EF78" s="415">
        <v>0</v>
      </c>
      <c r="EG78" s="415">
        <v>0</v>
      </c>
      <c r="EH78" s="415">
        <v>0</v>
      </c>
      <c r="EI78" s="415">
        <v>0</v>
      </c>
      <c r="EJ78" s="415">
        <v>0</v>
      </c>
      <c r="EK78" s="415">
        <v>0</v>
      </c>
      <c r="EL78" s="415">
        <v>0</v>
      </c>
      <c r="EM78" s="415">
        <v>0</v>
      </c>
      <c r="EN78" s="415">
        <v>0</v>
      </c>
      <c r="EO78" s="415">
        <v>0</v>
      </c>
      <c r="EP78" s="415">
        <v>0</v>
      </c>
      <c r="EQ78" s="415">
        <v>0</v>
      </c>
      <c r="ER78" s="415">
        <v>0</v>
      </c>
      <c r="ES78" s="415">
        <v>0</v>
      </c>
      <c r="ET78" s="415">
        <v>0</v>
      </c>
      <c r="EU78" s="415">
        <v>0</v>
      </c>
      <c r="EV78" s="415">
        <v>0</v>
      </c>
      <c r="EW78" s="415">
        <v>-43152</v>
      </c>
      <c r="EX78" s="415">
        <v>0</v>
      </c>
      <c r="EY78" s="415">
        <v>-43152</v>
      </c>
      <c r="EZ78" s="415">
        <v>-550</v>
      </c>
      <c r="FA78" s="415">
        <v>0</v>
      </c>
      <c r="FB78" s="415">
        <v>-550</v>
      </c>
      <c r="FC78" s="415">
        <v>0</v>
      </c>
      <c r="FD78" s="415">
        <v>0</v>
      </c>
      <c r="FE78" s="415">
        <v>0</v>
      </c>
      <c r="FF78" s="415">
        <v>0</v>
      </c>
      <c r="FG78" s="415">
        <v>0</v>
      </c>
      <c r="FH78" s="415">
        <v>0</v>
      </c>
      <c r="FI78" s="415">
        <v>-21597</v>
      </c>
      <c r="FJ78" s="415">
        <v>0</v>
      </c>
      <c r="FK78" s="415">
        <v>-21597</v>
      </c>
      <c r="FL78" s="415">
        <v>0</v>
      </c>
      <c r="FM78" s="415">
        <v>0</v>
      </c>
      <c r="FN78" s="415">
        <v>0</v>
      </c>
      <c r="FO78" s="415">
        <v>-15706</v>
      </c>
      <c r="FP78" s="415">
        <v>0</v>
      </c>
      <c r="FQ78" s="415">
        <v>-15706</v>
      </c>
      <c r="FR78" s="415">
        <v>0</v>
      </c>
      <c r="FS78" s="415">
        <v>0</v>
      </c>
      <c r="FT78" s="415">
        <v>0</v>
      </c>
      <c r="FU78" s="415">
        <v>0</v>
      </c>
      <c r="FV78" s="415">
        <v>0</v>
      </c>
      <c r="FW78" s="415">
        <v>0</v>
      </c>
      <c r="FX78" s="415">
        <v>-325963</v>
      </c>
      <c r="FY78" s="415">
        <v>0</v>
      </c>
      <c r="FZ78" s="415">
        <v>-325963</v>
      </c>
      <c r="GA78" s="415">
        <v>-406968</v>
      </c>
      <c r="GB78" s="415">
        <v>0</v>
      </c>
      <c r="GC78" s="415">
        <v>-406968</v>
      </c>
      <c r="GD78" s="415">
        <v>0</v>
      </c>
      <c r="GE78" s="415">
        <v>0</v>
      </c>
      <c r="GF78" s="415">
        <v>0</v>
      </c>
      <c r="GG78" s="415">
        <v>0</v>
      </c>
      <c r="GH78" s="415">
        <v>0</v>
      </c>
      <c r="GI78" s="415">
        <v>0</v>
      </c>
      <c r="GJ78" s="415">
        <v>0</v>
      </c>
      <c r="GK78" s="415">
        <v>0</v>
      </c>
      <c r="GL78" s="415">
        <v>0</v>
      </c>
      <c r="GM78" s="415">
        <v>54580177</v>
      </c>
      <c r="GN78" s="415">
        <v>0</v>
      </c>
      <c r="GO78" s="415">
        <v>54580177</v>
      </c>
      <c r="GP78" s="415">
        <v>352375</v>
      </c>
      <c r="GQ78" s="415">
        <v>0</v>
      </c>
      <c r="GR78" s="415">
        <v>352375</v>
      </c>
      <c r="GS78" s="415">
        <v>-4434364</v>
      </c>
      <c r="GT78" s="415">
        <v>0</v>
      </c>
      <c r="GU78" s="415">
        <v>-4434364</v>
      </c>
      <c r="GV78" s="415">
        <v>-2249838</v>
      </c>
      <c r="GW78" s="415">
        <v>0</v>
      </c>
      <c r="GX78" s="415">
        <v>-2249838</v>
      </c>
      <c r="GY78" s="415">
        <v>-61968</v>
      </c>
      <c r="GZ78" s="415">
        <v>0</v>
      </c>
      <c r="HA78" s="415">
        <v>-61968</v>
      </c>
      <c r="HB78" s="415">
        <v>-406968</v>
      </c>
      <c r="HC78" s="415">
        <v>0</v>
      </c>
      <c r="HD78" s="415">
        <v>-406968</v>
      </c>
      <c r="HE78" s="415">
        <v>0</v>
      </c>
      <c r="HF78" s="415">
        <v>0</v>
      </c>
      <c r="HG78" s="415">
        <v>0</v>
      </c>
      <c r="HH78" s="415">
        <v>-6800763</v>
      </c>
      <c r="HI78" s="415">
        <v>0</v>
      </c>
      <c r="HJ78" s="415">
        <v>-6800763</v>
      </c>
      <c r="HK78" s="415">
        <v>47779414</v>
      </c>
      <c r="HL78" s="415">
        <v>0</v>
      </c>
      <c r="HM78" s="415">
        <v>47779414</v>
      </c>
      <c r="HN78" s="84" t="s">
        <v>1029</v>
      </c>
    </row>
    <row r="79" spans="1:222" x14ac:dyDescent="0.25">
      <c r="A79" t="s">
        <v>1026</v>
      </c>
      <c r="B79" s="82" t="s">
        <v>517</v>
      </c>
      <c r="C79" s="85" t="s">
        <v>516</v>
      </c>
      <c r="D79" s="415">
        <v>112883490</v>
      </c>
      <c r="E79" s="415">
        <v>171199</v>
      </c>
      <c r="F79" s="415">
        <v>113054689</v>
      </c>
      <c r="G79" s="415">
        <v>-1253491</v>
      </c>
      <c r="H79" s="415">
        <v>-68</v>
      </c>
      <c r="I79" s="415">
        <v>-1253559</v>
      </c>
      <c r="J79" s="415">
        <v>-1633429</v>
      </c>
      <c r="K79" s="415">
        <v>0</v>
      </c>
      <c r="L79" s="415">
        <v>-1633429</v>
      </c>
      <c r="M79" s="415">
        <v>-11944</v>
      </c>
      <c r="N79" s="415">
        <v>0</v>
      </c>
      <c r="O79" s="415">
        <v>-11944</v>
      </c>
      <c r="P79" s="415">
        <v>283969</v>
      </c>
      <c r="Q79" s="415">
        <v>0</v>
      </c>
      <c r="R79" s="415">
        <v>283969</v>
      </c>
      <c r="S79" s="415">
        <v>30242</v>
      </c>
      <c r="T79" s="415">
        <v>0</v>
      </c>
      <c r="U79" s="415">
        <v>30242</v>
      </c>
      <c r="V79" s="415">
        <v>-1331162</v>
      </c>
      <c r="W79" s="415">
        <v>0</v>
      </c>
      <c r="X79" s="415">
        <v>-1331162</v>
      </c>
      <c r="Y79" s="415">
        <v>-7135127</v>
      </c>
      <c r="Z79" s="415">
        <v>-10502</v>
      </c>
      <c r="AA79" s="415">
        <v>-7145629</v>
      </c>
      <c r="AB79" s="415">
        <v>0</v>
      </c>
      <c r="AC79" s="415">
        <v>0</v>
      </c>
      <c r="AD79" s="415">
        <v>0</v>
      </c>
      <c r="AE79" s="415">
        <v>-335707</v>
      </c>
      <c r="AF79" s="415">
        <v>948</v>
      </c>
      <c r="AG79" s="415">
        <v>-334759</v>
      </c>
      <c r="AH79" s="415">
        <v>-24217</v>
      </c>
      <c r="AI79" s="415">
        <v>0</v>
      </c>
      <c r="AJ79" s="415">
        <v>-24217</v>
      </c>
      <c r="AK79" s="415">
        <v>0</v>
      </c>
      <c r="AL79" s="415">
        <v>0</v>
      </c>
      <c r="AM79" s="415">
        <v>0</v>
      </c>
      <c r="AN79" s="415">
        <v>-311490</v>
      </c>
      <c r="AO79" s="415">
        <v>948</v>
      </c>
      <c r="AP79" s="415">
        <v>-310542</v>
      </c>
      <c r="AQ79" s="415">
        <v>0</v>
      </c>
      <c r="AR79" s="415">
        <v>0</v>
      </c>
      <c r="AS79" s="415">
        <v>0</v>
      </c>
      <c r="AT79" s="415">
        <v>2185385</v>
      </c>
      <c r="AU79" s="415">
        <v>1138</v>
      </c>
      <c r="AV79" s="415">
        <v>2186523</v>
      </c>
      <c r="AW79" s="415">
        <v>-42800</v>
      </c>
      <c r="AX79" s="415">
        <v>-161</v>
      </c>
      <c r="AY79" s="415">
        <v>-42961</v>
      </c>
      <c r="AZ79" s="415">
        <v>-7494736</v>
      </c>
      <c r="BA79" s="415">
        <v>0</v>
      </c>
      <c r="BB79" s="415">
        <v>-7494736</v>
      </c>
      <c r="BC79" s="415">
        <v>-97547</v>
      </c>
      <c r="BD79" s="415">
        <v>0</v>
      </c>
      <c r="BE79" s="415">
        <v>-97547</v>
      </c>
      <c r="BF79" s="415">
        <v>-8407</v>
      </c>
      <c r="BG79" s="415">
        <v>0</v>
      </c>
      <c r="BH79" s="415">
        <v>-8407</v>
      </c>
      <c r="BI79" s="415">
        <v>0</v>
      </c>
      <c r="BJ79" s="415">
        <v>0</v>
      </c>
      <c r="BK79" s="415">
        <v>0</v>
      </c>
      <c r="BL79" s="415">
        <v>0</v>
      </c>
      <c r="BM79" s="415">
        <v>0</v>
      </c>
      <c r="BN79" s="415">
        <v>0</v>
      </c>
      <c r="BO79" s="415">
        <v>0</v>
      </c>
      <c r="BP79" s="415">
        <v>0</v>
      </c>
      <c r="BQ79" s="415">
        <v>0</v>
      </c>
      <c r="BR79" s="415">
        <v>0</v>
      </c>
      <c r="BS79" s="415">
        <v>0</v>
      </c>
      <c r="BT79" s="415">
        <v>0</v>
      </c>
      <c r="BU79" s="415">
        <v>0</v>
      </c>
      <c r="BV79" s="415">
        <v>0</v>
      </c>
      <c r="BW79" s="415">
        <v>0</v>
      </c>
      <c r="BX79" s="415">
        <v>-12928939</v>
      </c>
      <c r="BY79" s="415">
        <v>-8577</v>
      </c>
      <c r="BZ79" s="415">
        <v>-12937516</v>
      </c>
      <c r="CA79" s="415">
        <v>-84418</v>
      </c>
      <c r="CB79" s="415">
        <v>0</v>
      </c>
      <c r="CC79" s="415">
        <v>-84418</v>
      </c>
      <c r="CD79" s="415">
        <v>390885</v>
      </c>
      <c r="CE79" s="415">
        <v>0</v>
      </c>
      <c r="CF79" s="415">
        <v>390885</v>
      </c>
      <c r="CG79" s="415">
        <v>-3628064</v>
      </c>
      <c r="CH79" s="415">
        <v>-3862</v>
      </c>
      <c r="CI79" s="415">
        <v>-3631926</v>
      </c>
      <c r="CJ79" s="415">
        <v>-79043</v>
      </c>
      <c r="CK79" s="415">
        <v>1701</v>
      </c>
      <c r="CL79" s="415">
        <v>-77342</v>
      </c>
      <c r="CM79" s="415">
        <v>-3400640</v>
      </c>
      <c r="CN79" s="415">
        <v>-2161</v>
      </c>
      <c r="CO79" s="415">
        <v>-3402801</v>
      </c>
      <c r="CP79" s="415">
        <v>-144108</v>
      </c>
      <c r="CQ79" s="415">
        <v>0</v>
      </c>
      <c r="CR79" s="415">
        <v>-144108</v>
      </c>
      <c r="CS79" s="415">
        <v>-470</v>
      </c>
      <c r="CT79" s="415">
        <v>0</v>
      </c>
      <c r="CU79" s="415">
        <v>-470</v>
      </c>
      <c r="CV79" s="415">
        <v>-129449</v>
      </c>
      <c r="CW79" s="415">
        <v>0</v>
      </c>
      <c r="CX79" s="415">
        <v>-129449</v>
      </c>
      <c r="CY79" s="415">
        <v>0</v>
      </c>
      <c r="CZ79" s="415">
        <v>0</v>
      </c>
      <c r="DA79" s="415">
        <v>0</v>
      </c>
      <c r="DB79" s="415">
        <v>-1517</v>
      </c>
      <c r="DC79" s="415">
        <v>0</v>
      </c>
      <c r="DD79" s="415">
        <v>-1517</v>
      </c>
      <c r="DE79" s="415">
        <v>0</v>
      </c>
      <c r="DF79" s="415">
        <v>0</v>
      </c>
      <c r="DG79" s="415">
        <v>0</v>
      </c>
      <c r="DH79" s="415">
        <v>0</v>
      </c>
      <c r="DI79" s="415">
        <v>0</v>
      </c>
      <c r="DJ79" s="415">
        <v>0</v>
      </c>
      <c r="DK79" s="415">
        <v>0</v>
      </c>
      <c r="DL79" s="415">
        <v>0</v>
      </c>
      <c r="DM79" s="415">
        <v>0</v>
      </c>
      <c r="DN79" s="415">
        <v>0</v>
      </c>
      <c r="DO79" s="415">
        <v>0</v>
      </c>
      <c r="DP79" s="415">
        <v>0</v>
      </c>
      <c r="DQ79" s="415">
        <v>0</v>
      </c>
      <c r="DR79" s="415">
        <v>0</v>
      </c>
      <c r="DS79" s="415">
        <v>0</v>
      </c>
      <c r="DT79" s="415">
        <v>0</v>
      </c>
      <c r="DU79" s="415">
        <v>-38072</v>
      </c>
      <c r="DV79" s="415">
        <v>-38072</v>
      </c>
      <c r="DW79" s="415">
        <v>0</v>
      </c>
      <c r="DX79" s="415">
        <v>-3830</v>
      </c>
      <c r="DY79" s="415">
        <v>-3830</v>
      </c>
      <c r="DZ79" s="415">
        <v>-41902</v>
      </c>
      <c r="EA79" s="415">
        <v>0</v>
      </c>
      <c r="EB79" s="415">
        <v>-275544</v>
      </c>
      <c r="EC79" s="415">
        <v>-41902</v>
      </c>
      <c r="ED79" s="415">
        <v>-317446</v>
      </c>
      <c r="EE79" s="415">
        <v>0</v>
      </c>
      <c r="EF79" s="415">
        <v>0</v>
      </c>
      <c r="EG79" s="415">
        <v>0</v>
      </c>
      <c r="EH79" s="415">
        <v>0</v>
      </c>
      <c r="EI79" s="415">
        <v>0</v>
      </c>
      <c r="EJ79" s="415">
        <v>0</v>
      </c>
      <c r="EK79" s="415">
        <v>0</v>
      </c>
      <c r="EL79" s="415">
        <v>0</v>
      </c>
      <c r="EM79" s="415">
        <v>0</v>
      </c>
      <c r="EN79" s="415">
        <v>0</v>
      </c>
      <c r="EO79" s="415">
        <v>0</v>
      </c>
      <c r="EP79" s="415">
        <v>0</v>
      </c>
      <c r="EQ79" s="415">
        <v>0</v>
      </c>
      <c r="ER79" s="415">
        <v>0</v>
      </c>
      <c r="ES79" s="415">
        <v>0</v>
      </c>
      <c r="ET79" s="415">
        <v>0</v>
      </c>
      <c r="EU79" s="415">
        <v>0</v>
      </c>
      <c r="EV79" s="415">
        <v>0</v>
      </c>
      <c r="EW79" s="415">
        <v>0</v>
      </c>
      <c r="EX79" s="415">
        <v>0</v>
      </c>
      <c r="EY79" s="415">
        <v>0</v>
      </c>
      <c r="EZ79" s="415">
        <v>0</v>
      </c>
      <c r="FA79" s="415">
        <v>0</v>
      </c>
      <c r="FB79" s="415">
        <v>0</v>
      </c>
      <c r="FC79" s="415">
        <v>-1500</v>
      </c>
      <c r="FD79" s="415">
        <v>0</v>
      </c>
      <c r="FE79" s="415">
        <v>-1500</v>
      </c>
      <c r="FF79" s="415">
        <v>0</v>
      </c>
      <c r="FG79" s="415">
        <v>0</v>
      </c>
      <c r="FH79" s="415">
        <v>0</v>
      </c>
      <c r="FI79" s="415">
        <v>-73814</v>
      </c>
      <c r="FJ79" s="415">
        <v>0</v>
      </c>
      <c r="FK79" s="415">
        <v>-73814</v>
      </c>
      <c r="FL79" s="415">
        <v>4161</v>
      </c>
      <c r="FM79" s="415">
        <v>0</v>
      </c>
      <c r="FN79" s="415">
        <v>4161</v>
      </c>
      <c r="FO79" s="415">
        <v>-10805</v>
      </c>
      <c r="FP79" s="415">
        <v>0</v>
      </c>
      <c r="FQ79" s="415">
        <v>-10805</v>
      </c>
      <c r="FR79" s="415">
        <v>3429</v>
      </c>
      <c r="FS79" s="415">
        <v>0</v>
      </c>
      <c r="FT79" s="415">
        <v>3429</v>
      </c>
      <c r="FU79" s="415">
        <v>0</v>
      </c>
      <c r="FV79" s="415">
        <v>0</v>
      </c>
      <c r="FW79" s="415">
        <v>0</v>
      </c>
      <c r="FX79" s="415">
        <v>-1625861</v>
      </c>
      <c r="FY79" s="415">
        <v>0</v>
      </c>
      <c r="FZ79" s="415">
        <v>-1625861</v>
      </c>
      <c r="GA79" s="415">
        <v>-1704390</v>
      </c>
      <c r="GB79" s="415">
        <v>0</v>
      </c>
      <c r="GC79" s="415">
        <v>-1704390</v>
      </c>
      <c r="GD79" s="415">
        <v>0</v>
      </c>
      <c r="GE79" s="415">
        <v>0</v>
      </c>
      <c r="GF79" s="415">
        <v>0</v>
      </c>
      <c r="GG79" s="415">
        <v>0</v>
      </c>
      <c r="GH79" s="415">
        <v>0</v>
      </c>
      <c r="GI79" s="415">
        <v>0</v>
      </c>
      <c r="GJ79" s="415">
        <v>0</v>
      </c>
      <c r="GK79" s="415">
        <v>0</v>
      </c>
      <c r="GL79" s="415">
        <v>0</v>
      </c>
      <c r="GM79" s="415">
        <v>111629999</v>
      </c>
      <c r="GN79" s="415">
        <v>171131</v>
      </c>
      <c r="GO79" s="415">
        <v>111801130</v>
      </c>
      <c r="GP79" s="415">
        <v>-1331162</v>
      </c>
      <c r="GQ79" s="415">
        <v>0</v>
      </c>
      <c r="GR79" s="415">
        <v>-1331162</v>
      </c>
      <c r="GS79" s="415">
        <v>-12928939</v>
      </c>
      <c r="GT79" s="415">
        <v>-8577</v>
      </c>
      <c r="GU79" s="415">
        <v>-12937516</v>
      </c>
      <c r="GV79" s="415">
        <v>-3400640</v>
      </c>
      <c r="GW79" s="415">
        <v>-2161</v>
      </c>
      <c r="GX79" s="415">
        <v>-3402801</v>
      </c>
      <c r="GY79" s="415">
        <v>-275544</v>
      </c>
      <c r="GZ79" s="415">
        <v>-41902</v>
      </c>
      <c r="HA79" s="415">
        <v>-317446</v>
      </c>
      <c r="HB79" s="415">
        <v>-1704390</v>
      </c>
      <c r="HC79" s="415">
        <v>0</v>
      </c>
      <c r="HD79" s="415">
        <v>-1704390</v>
      </c>
      <c r="HE79" s="415">
        <v>0</v>
      </c>
      <c r="HF79" s="415">
        <v>0</v>
      </c>
      <c r="HG79" s="415">
        <v>0</v>
      </c>
      <c r="HH79" s="415">
        <v>-19640675</v>
      </c>
      <c r="HI79" s="415">
        <v>-52640</v>
      </c>
      <c r="HJ79" s="415">
        <v>-19693315</v>
      </c>
      <c r="HK79" s="415">
        <v>91989324</v>
      </c>
      <c r="HL79" s="415">
        <v>118491</v>
      </c>
      <c r="HM79" s="415">
        <v>92107815</v>
      </c>
      <c r="HN79" s="84" t="s">
        <v>1054</v>
      </c>
    </row>
    <row r="80" spans="1:222" x14ac:dyDescent="0.25">
      <c r="A80" t="s">
        <v>1026</v>
      </c>
      <c r="B80" s="82" t="s">
        <v>519</v>
      </c>
      <c r="C80" s="85" t="s">
        <v>518</v>
      </c>
      <c r="D80" s="415">
        <v>28009241</v>
      </c>
      <c r="E80" s="415">
        <v>0</v>
      </c>
      <c r="F80" s="415">
        <v>28009241</v>
      </c>
      <c r="G80" s="415">
        <v>94468</v>
      </c>
      <c r="H80" s="415">
        <v>0</v>
      </c>
      <c r="I80" s="415">
        <v>94468</v>
      </c>
      <c r="J80" s="415">
        <v>-1151185</v>
      </c>
      <c r="K80" s="415">
        <v>0</v>
      </c>
      <c r="L80" s="415">
        <v>-1151185</v>
      </c>
      <c r="M80" s="415">
        <v>-5667</v>
      </c>
      <c r="N80" s="415">
        <v>0</v>
      </c>
      <c r="O80" s="415">
        <v>-5667</v>
      </c>
      <c r="P80" s="415">
        <v>43799</v>
      </c>
      <c r="Q80" s="415">
        <v>0</v>
      </c>
      <c r="R80" s="415">
        <v>43799</v>
      </c>
      <c r="S80" s="415">
        <v>0</v>
      </c>
      <c r="T80" s="415">
        <v>0</v>
      </c>
      <c r="U80" s="415">
        <v>0</v>
      </c>
      <c r="V80" s="415">
        <v>-1113053</v>
      </c>
      <c r="W80" s="415">
        <v>0</v>
      </c>
      <c r="X80" s="415">
        <v>-1113053</v>
      </c>
      <c r="Y80" s="415">
        <v>-4962221</v>
      </c>
      <c r="Z80" s="415">
        <v>0</v>
      </c>
      <c r="AA80" s="415">
        <v>-4962221</v>
      </c>
      <c r="AB80" s="415">
        <v>0</v>
      </c>
      <c r="AC80" s="415">
        <v>0</v>
      </c>
      <c r="AD80" s="415">
        <v>0</v>
      </c>
      <c r="AE80" s="415">
        <v>-254477</v>
      </c>
      <c r="AF80" s="415">
        <v>0</v>
      </c>
      <c r="AG80" s="415">
        <v>-254477</v>
      </c>
      <c r="AH80" s="415">
        <v>-27474</v>
      </c>
      <c r="AI80" s="415">
        <v>0</v>
      </c>
      <c r="AJ80" s="415">
        <v>-27474</v>
      </c>
      <c r="AK80" s="415">
        <v>0</v>
      </c>
      <c r="AL80" s="415">
        <v>0</v>
      </c>
      <c r="AM80" s="415">
        <v>0</v>
      </c>
      <c r="AN80" s="415">
        <v>-221634</v>
      </c>
      <c r="AO80" s="415">
        <v>0</v>
      </c>
      <c r="AP80" s="415">
        <v>-221634</v>
      </c>
      <c r="AQ80" s="415">
        <v>0</v>
      </c>
      <c r="AR80" s="415">
        <v>0</v>
      </c>
      <c r="AS80" s="415">
        <v>0</v>
      </c>
      <c r="AT80" s="415">
        <v>354621</v>
      </c>
      <c r="AU80" s="415">
        <v>0</v>
      </c>
      <c r="AV80" s="415">
        <v>354621</v>
      </c>
      <c r="AW80" s="415">
        <v>-1683</v>
      </c>
      <c r="AX80" s="415">
        <v>0</v>
      </c>
      <c r="AY80" s="415">
        <v>-1683</v>
      </c>
      <c r="AZ80" s="415">
        <v>-1558295</v>
      </c>
      <c r="BA80" s="415">
        <v>0</v>
      </c>
      <c r="BB80" s="415">
        <v>-1558295</v>
      </c>
      <c r="BC80" s="415">
        <v>-8347</v>
      </c>
      <c r="BD80" s="415">
        <v>0</v>
      </c>
      <c r="BE80" s="415">
        <v>-8347</v>
      </c>
      <c r="BF80" s="415">
        <v>-21672</v>
      </c>
      <c r="BG80" s="415">
        <v>0</v>
      </c>
      <c r="BH80" s="415">
        <v>-21672</v>
      </c>
      <c r="BI80" s="415">
        <v>0</v>
      </c>
      <c r="BJ80" s="415">
        <v>0</v>
      </c>
      <c r="BK80" s="415">
        <v>0</v>
      </c>
      <c r="BL80" s="415">
        <v>-48070</v>
      </c>
      <c r="BM80" s="415">
        <v>0</v>
      </c>
      <c r="BN80" s="415">
        <v>-48070</v>
      </c>
      <c r="BO80" s="415">
        <v>489.76</v>
      </c>
      <c r="BP80" s="415">
        <v>0</v>
      </c>
      <c r="BQ80" s="415">
        <v>489.76</v>
      </c>
      <c r="BR80" s="415">
        <v>0</v>
      </c>
      <c r="BS80" s="415">
        <v>0</v>
      </c>
      <c r="BT80" s="415">
        <v>0</v>
      </c>
      <c r="BU80" s="415">
        <v>0</v>
      </c>
      <c r="BV80" s="415">
        <v>0</v>
      </c>
      <c r="BW80" s="415">
        <v>0</v>
      </c>
      <c r="BX80" s="415">
        <v>-6499654</v>
      </c>
      <c r="BY80" s="415">
        <v>0</v>
      </c>
      <c r="BZ80" s="415">
        <v>-6499654</v>
      </c>
      <c r="CA80" s="415">
        <v>0</v>
      </c>
      <c r="CB80" s="415">
        <v>0</v>
      </c>
      <c r="CC80" s="415">
        <v>0</v>
      </c>
      <c r="CD80" s="415">
        <v>0</v>
      </c>
      <c r="CE80" s="415">
        <v>0</v>
      </c>
      <c r="CF80" s="415">
        <v>0</v>
      </c>
      <c r="CG80" s="415">
        <v>-577317</v>
      </c>
      <c r="CH80" s="415">
        <v>0</v>
      </c>
      <c r="CI80" s="415">
        <v>-577317</v>
      </c>
      <c r="CJ80" s="415">
        <v>-38204</v>
      </c>
      <c r="CK80" s="415">
        <v>0</v>
      </c>
      <c r="CL80" s="415">
        <v>-38204</v>
      </c>
      <c r="CM80" s="415">
        <v>-615521</v>
      </c>
      <c r="CN80" s="415">
        <v>0</v>
      </c>
      <c r="CO80" s="415">
        <v>-615521</v>
      </c>
      <c r="CP80" s="415">
        <v>-152820</v>
      </c>
      <c r="CQ80" s="415">
        <v>0</v>
      </c>
      <c r="CR80" s="415">
        <v>-152820</v>
      </c>
      <c r="CS80" s="415">
        <v>916</v>
      </c>
      <c r="CT80" s="415">
        <v>0</v>
      </c>
      <c r="CU80" s="415">
        <v>916</v>
      </c>
      <c r="CV80" s="415">
        <v>-93257</v>
      </c>
      <c r="CW80" s="415">
        <v>0</v>
      </c>
      <c r="CX80" s="415">
        <v>-93257</v>
      </c>
      <c r="CY80" s="415">
        <v>3</v>
      </c>
      <c r="CZ80" s="415">
        <v>0</v>
      </c>
      <c r="DA80" s="415">
        <v>3</v>
      </c>
      <c r="DB80" s="415">
        <v>-3856</v>
      </c>
      <c r="DC80" s="415">
        <v>0</v>
      </c>
      <c r="DD80" s="415">
        <v>-3856</v>
      </c>
      <c r="DE80" s="415">
        <v>0</v>
      </c>
      <c r="DF80" s="415">
        <v>0</v>
      </c>
      <c r="DG80" s="415">
        <v>0</v>
      </c>
      <c r="DH80" s="415">
        <v>0</v>
      </c>
      <c r="DI80" s="415">
        <v>0</v>
      </c>
      <c r="DJ80" s="415">
        <v>0</v>
      </c>
      <c r="DK80" s="415">
        <v>-394</v>
      </c>
      <c r="DL80" s="415">
        <v>0</v>
      </c>
      <c r="DM80" s="415">
        <v>-394</v>
      </c>
      <c r="DN80" s="415">
        <v>-4395</v>
      </c>
      <c r="DO80" s="415">
        <v>0</v>
      </c>
      <c r="DP80" s="415">
        <v>-4395</v>
      </c>
      <c r="DQ80" s="415">
        <v>1501</v>
      </c>
      <c r="DR80" s="415">
        <v>0</v>
      </c>
      <c r="DS80" s="415">
        <v>1501</v>
      </c>
      <c r="DT80" s="415">
        <v>0</v>
      </c>
      <c r="DU80" s="415">
        <v>0</v>
      </c>
      <c r="DV80" s="415">
        <v>0</v>
      </c>
      <c r="DW80" s="415">
        <v>0</v>
      </c>
      <c r="DX80" s="415">
        <v>0</v>
      </c>
      <c r="DY80" s="415">
        <v>0</v>
      </c>
      <c r="DZ80" s="415">
        <v>0</v>
      </c>
      <c r="EA80" s="415">
        <v>0</v>
      </c>
      <c r="EB80" s="415">
        <v>-252302</v>
      </c>
      <c r="EC80" s="415">
        <v>0</v>
      </c>
      <c r="ED80" s="415">
        <v>-252302</v>
      </c>
      <c r="EE80" s="415">
        <v>0</v>
      </c>
      <c r="EF80" s="415">
        <v>0</v>
      </c>
      <c r="EG80" s="415">
        <v>0</v>
      </c>
      <c r="EH80" s="415">
        <v>0</v>
      </c>
      <c r="EI80" s="415">
        <v>0</v>
      </c>
      <c r="EJ80" s="415">
        <v>0</v>
      </c>
      <c r="EK80" s="415">
        <v>0</v>
      </c>
      <c r="EL80" s="415">
        <v>0</v>
      </c>
      <c r="EM80" s="415">
        <v>0</v>
      </c>
      <c r="EN80" s="415">
        <v>0</v>
      </c>
      <c r="EO80" s="415">
        <v>0</v>
      </c>
      <c r="EP80" s="415">
        <v>0</v>
      </c>
      <c r="EQ80" s="415">
        <v>0</v>
      </c>
      <c r="ER80" s="415">
        <v>0</v>
      </c>
      <c r="ES80" s="415">
        <v>0</v>
      </c>
      <c r="ET80" s="415">
        <v>0</v>
      </c>
      <c r="EU80" s="415">
        <v>0</v>
      </c>
      <c r="EV80" s="415">
        <v>0</v>
      </c>
      <c r="EW80" s="415">
        <v>-48070</v>
      </c>
      <c r="EX80" s="415">
        <v>0</v>
      </c>
      <c r="EY80" s="415">
        <v>-48070</v>
      </c>
      <c r="EZ80" s="415">
        <v>883</v>
      </c>
      <c r="FA80" s="415">
        <v>0</v>
      </c>
      <c r="FB80" s="415">
        <v>883</v>
      </c>
      <c r="FC80" s="415">
        <v>0</v>
      </c>
      <c r="FD80" s="415">
        <v>0</v>
      </c>
      <c r="FE80" s="415">
        <v>0</v>
      </c>
      <c r="FF80" s="415">
        <v>0</v>
      </c>
      <c r="FG80" s="415">
        <v>0</v>
      </c>
      <c r="FH80" s="415">
        <v>0</v>
      </c>
      <c r="FI80" s="415">
        <v>-79769</v>
      </c>
      <c r="FJ80" s="415">
        <v>0</v>
      </c>
      <c r="FK80" s="415">
        <v>-79769</v>
      </c>
      <c r="FL80" s="415">
        <v>-1187</v>
      </c>
      <c r="FM80" s="415">
        <v>0</v>
      </c>
      <c r="FN80" s="415">
        <v>-1187</v>
      </c>
      <c r="FO80" s="415">
        <v>-73455</v>
      </c>
      <c r="FP80" s="415">
        <v>0</v>
      </c>
      <c r="FQ80" s="415">
        <v>-73455</v>
      </c>
      <c r="FR80" s="415">
        <v>0</v>
      </c>
      <c r="FS80" s="415">
        <v>0</v>
      </c>
      <c r="FT80" s="415">
        <v>0</v>
      </c>
      <c r="FU80" s="415">
        <v>-4545</v>
      </c>
      <c r="FV80" s="415">
        <v>0</v>
      </c>
      <c r="FW80" s="415">
        <v>-4545</v>
      </c>
      <c r="FX80" s="415">
        <v>-922440</v>
      </c>
      <c r="FY80" s="415">
        <v>0</v>
      </c>
      <c r="FZ80" s="415">
        <v>-922440</v>
      </c>
      <c r="GA80" s="415">
        <v>-1128583</v>
      </c>
      <c r="GB80" s="415">
        <v>0</v>
      </c>
      <c r="GC80" s="415">
        <v>-1128583</v>
      </c>
      <c r="GD80" s="415">
        <v>0</v>
      </c>
      <c r="GE80" s="415">
        <v>0</v>
      </c>
      <c r="GF80" s="415">
        <v>0</v>
      </c>
      <c r="GG80" s="415">
        <v>0</v>
      </c>
      <c r="GH80" s="415">
        <v>0</v>
      </c>
      <c r="GI80" s="415">
        <v>0</v>
      </c>
      <c r="GJ80" s="415">
        <v>0</v>
      </c>
      <c r="GK80" s="415">
        <v>0</v>
      </c>
      <c r="GL80" s="415">
        <v>0</v>
      </c>
      <c r="GM80" s="415">
        <v>28103709</v>
      </c>
      <c r="GN80" s="415">
        <v>0</v>
      </c>
      <c r="GO80" s="415">
        <v>28103709</v>
      </c>
      <c r="GP80" s="415">
        <v>-1113053</v>
      </c>
      <c r="GQ80" s="415">
        <v>0</v>
      </c>
      <c r="GR80" s="415">
        <v>-1113053</v>
      </c>
      <c r="GS80" s="415">
        <v>-6499654</v>
      </c>
      <c r="GT80" s="415">
        <v>0</v>
      </c>
      <c r="GU80" s="415">
        <v>-6499654</v>
      </c>
      <c r="GV80" s="415">
        <v>-615521</v>
      </c>
      <c r="GW80" s="415">
        <v>0</v>
      </c>
      <c r="GX80" s="415">
        <v>-615521</v>
      </c>
      <c r="GY80" s="415">
        <v>-252302</v>
      </c>
      <c r="GZ80" s="415">
        <v>0</v>
      </c>
      <c r="HA80" s="415">
        <v>-252302</v>
      </c>
      <c r="HB80" s="415">
        <v>-1128583</v>
      </c>
      <c r="HC80" s="415">
        <v>0</v>
      </c>
      <c r="HD80" s="415">
        <v>-1128583</v>
      </c>
      <c r="HE80" s="415">
        <v>0</v>
      </c>
      <c r="HF80" s="415">
        <v>0</v>
      </c>
      <c r="HG80" s="415">
        <v>0</v>
      </c>
      <c r="HH80" s="415">
        <v>-9609113</v>
      </c>
      <c r="HI80" s="415">
        <v>0</v>
      </c>
      <c r="HJ80" s="415">
        <v>-9609113</v>
      </c>
      <c r="HK80" s="415">
        <v>18494596</v>
      </c>
      <c r="HL80" s="415">
        <v>0</v>
      </c>
      <c r="HM80" s="415">
        <v>18494596</v>
      </c>
      <c r="HN80" s="84" t="s">
        <v>1029</v>
      </c>
    </row>
    <row r="81" spans="1:222" x14ac:dyDescent="0.25">
      <c r="A81" t="s">
        <v>1026</v>
      </c>
      <c r="B81" s="82" t="s">
        <v>521</v>
      </c>
      <c r="C81" s="85" t="s">
        <v>520</v>
      </c>
      <c r="D81" s="415">
        <v>122932760</v>
      </c>
      <c r="E81" s="415">
        <v>0</v>
      </c>
      <c r="F81" s="415">
        <v>122932760</v>
      </c>
      <c r="G81" s="415">
        <v>-450645</v>
      </c>
      <c r="H81" s="415">
        <v>0</v>
      </c>
      <c r="I81" s="415">
        <v>-450645</v>
      </c>
      <c r="J81" s="415">
        <v>-843865</v>
      </c>
      <c r="K81" s="415">
        <v>0</v>
      </c>
      <c r="L81" s="415">
        <v>-843865</v>
      </c>
      <c r="M81" s="415">
        <v>38744</v>
      </c>
      <c r="N81" s="415">
        <v>0</v>
      </c>
      <c r="O81" s="415">
        <v>38744</v>
      </c>
      <c r="P81" s="415">
        <v>2048927</v>
      </c>
      <c r="Q81" s="415">
        <v>0</v>
      </c>
      <c r="R81" s="415">
        <v>2048927</v>
      </c>
      <c r="S81" s="415">
        <v>280274</v>
      </c>
      <c r="T81" s="415">
        <v>0</v>
      </c>
      <c r="U81" s="415">
        <v>280274</v>
      </c>
      <c r="V81" s="415">
        <v>1524080</v>
      </c>
      <c r="W81" s="415">
        <v>0</v>
      </c>
      <c r="X81" s="415">
        <v>1524080</v>
      </c>
      <c r="Y81" s="415">
        <v>-10423350</v>
      </c>
      <c r="Z81" s="415">
        <v>0</v>
      </c>
      <c r="AA81" s="415">
        <v>-10423350</v>
      </c>
      <c r="AB81" s="415">
        <v>-51272</v>
      </c>
      <c r="AC81" s="415">
        <v>0</v>
      </c>
      <c r="AD81" s="415">
        <v>-51272</v>
      </c>
      <c r="AE81" s="415">
        <v>-375053</v>
      </c>
      <c r="AF81" s="415">
        <v>0</v>
      </c>
      <c r="AG81" s="415">
        <v>-375053</v>
      </c>
      <c r="AH81" s="415">
        <v>-27890</v>
      </c>
      <c r="AI81" s="415">
        <v>0</v>
      </c>
      <c r="AJ81" s="415">
        <v>-27890</v>
      </c>
      <c r="AK81" s="415">
        <v>-2468</v>
      </c>
      <c r="AL81" s="415">
        <v>0</v>
      </c>
      <c r="AM81" s="415">
        <v>-2468</v>
      </c>
      <c r="AN81" s="415">
        <v>-347262</v>
      </c>
      <c r="AO81" s="415">
        <v>0</v>
      </c>
      <c r="AP81" s="415">
        <v>-347262</v>
      </c>
      <c r="AQ81" s="415">
        <v>-13327</v>
      </c>
      <c r="AR81" s="415">
        <v>0</v>
      </c>
      <c r="AS81" s="415">
        <v>-13327</v>
      </c>
      <c r="AT81" s="415">
        <v>2395775</v>
      </c>
      <c r="AU81" s="415">
        <v>0</v>
      </c>
      <c r="AV81" s="415">
        <v>2395775</v>
      </c>
      <c r="AW81" s="415">
        <v>106010</v>
      </c>
      <c r="AX81" s="415">
        <v>0</v>
      </c>
      <c r="AY81" s="415">
        <v>106010</v>
      </c>
      <c r="AZ81" s="415">
        <v>-7413073</v>
      </c>
      <c r="BA81" s="415">
        <v>0</v>
      </c>
      <c r="BB81" s="415">
        <v>-7413073</v>
      </c>
      <c r="BC81" s="415">
        <v>-26537</v>
      </c>
      <c r="BD81" s="415">
        <v>0</v>
      </c>
      <c r="BE81" s="415">
        <v>-26537</v>
      </c>
      <c r="BF81" s="415">
        <v>-57456</v>
      </c>
      <c r="BG81" s="415">
        <v>0</v>
      </c>
      <c r="BH81" s="415">
        <v>-57456</v>
      </c>
      <c r="BI81" s="415">
        <v>-813</v>
      </c>
      <c r="BJ81" s="415">
        <v>0</v>
      </c>
      <c r="BK81" s="415">
        <v>-813</v>
      </c>
      <c r="BL81" s="415">
        <v>-3478</v>
      </c>
      <c r="BM81" s="415">
        <v>0</v>
      </c>
      <c r="BN81" s="415">
        <v>-3478</v>
      </c>
      <c r="BO81" s="415">
        <v>0</v>
      </c>
      <c r="BP81" s="415">
        <v>0</v>
      </c>
      <c r="BQ81" s="415">
        <v>0</v>
      </c>
      <c r="BR81" s="415">
        <v>0</v>
      </c>
      <c r="BS81" s="415">
        <v>0</v>
      </c>
      <c r="BT81" s="415">
        <v>0</v>
      </c>
      <c r="BU81" s="415">
        <v>0</v>
      </c>
      <c r="BV81" s="415">
        <v>0</v>
      </c>
      <c r="BW81" s="415">
        <v>0</v>
      </c>
      <c r="BX81" s="415">
        <v>-15797975</v>
      </c>
      <c r="BY81" s="415">
        <v>0</v>
      </c>
      <c r="BZ81" s="415">
        <v>-15797975</v>
      </c>
      <c r="CA81" s="415">
        <v>0</v>
      </c>
      <c r="CB81" s="415">
        <v>0</v>
      </c>
      <c r="CC81" s="415">
        <v>0</v>
      </c>
      <c r="CD81" s="415">
        <v>-53929</v>
      </c>
      <c r="CE81" s="415">
        <v>0</v>
      </c>
      <c r="CF81" s="415">
        <v>-53929</v>
      </c>
      <c r="CG81" s="415">
        <v>-3214245</v>
      </c>
      <c r="CH81" s="415">
        <v>0</v>
      </c>
      <c r="CI81" s="415">
        <v>-3214245</v>
      </c>
      <c r="CJ81" s="415">
        <v>-81006</v>
      </c>
      <c r="CK81" s="415">
        <v>0</v>
      </c>
      <c r="CL81" s="415">
        <v>-81006</v>
      </c>
      <c r="CM81" s="415">
        <v>-3349180</v>
      </c>
      <c r="CN81" s="415">
        <v>0</v>
      </c>
      <c r="CO81" s="415">
        <v>-3349180</v>
      </c>
      <c r="CP81" s="415">
        <v>-325786</v>
      </c>
      <c r="CQ81" s="415">
        <v>0</v>
      </c>
      <c r="CR81" s="415">
        <v>-325786</v>
      </c>
      <c r="CS81" s="415">
        <v>-7640</v>
      </c>
      <c r="CT81" s="415">
        <v>0</v>
      </c>
      <c r="CU81" s="415">
        <v>-7640</v>
      </c>
      <c r="CV81" s="415">
        <v>-161684</v>
      </c>
      <c r="CW81" s="415">
        <v>0</v>
      </c>
      <c r="CX81" s="415">
        <v>-161684</v>
      </c>
      <c r="CY81" s="415">
        <v>891</v>
      </c>
      <c r="CZ81" s="415">
        <v>0</v>
      </c>
      <c r="DA81" s="415">
        <v>891</v>
      </c>
      <c r="DB81" s="415">
        <v>0</v>
      </c>
      <c r="DC81" s="415">
        <v>0</v>
      </c>
      <c r="DD81" s="415">
        <v>0</v>
      </c>
      <c r="DE81" s="415">
        <v>0</v>
      </c>
      <c r="DF81" s="415">
        <v>0</v>
      </c>
      <c r="DG81" s="415">
        <v>0</v>
      </c>
      <c r="DH81" s="415">
        <v>0</v>
      </c>
      <c r="DI81" s="415">
        <v>0</v>
      </c>
      <c r="DJ81" s="415">
        <v>0</v>
      </c>
      <c r="DK81" s="415">
        <v>0</v>
      </c>
      <c r="DL81" s="415">
        <v>0</v>
      </c>
      <c r="DM81" s="415">
        <v>0</v>
      </c>
      <c r="DN81" s="415">
        <v>0</v>
      </c>
      <c r="DO81" s="415">
        <v>0</v>
      </c>
      <c r="DP81" s="415">
        <v>0</v>
      </c>
      <c r="DQ81" s="415">
        <v>0</v>
      </c>
      <c r="DR81" s="415">
        <v>0</v>
      </c>
      <c r="DS81" s="415">
        <v>0</v>
      </c>
      <c r="DT81" s="415">
        <v>0</v>
      </c>
      <c r="DU81" s="415">
        <v>0</v>
      </c>
      <c r="DV81" s="415">
        <v>0</v>
      </c>
      <c r="DW81" s="415">
        <v>0</v>
      </c>
      <c r="DX81" s="415">
        <v>0</v>
      </c>
      <c r="DY81" s="415">
        <v>0</v>
      </c>
      <c r="DZ81" s="415">
        <v>0</v>
      </c>
      <c r="EA81" s="415">
        <v>0</v>
      </c>
      <c r="EB81" s="415">
        <v>-494219</v>
      </c>
      <c r="EC81" s="415">
        <v>0</v>
      </c>
      <c r="ED81" s="415">
        <v>-494219</v>
      </c>
      <c r="EE81" s="415">
        <v>0</v>
      </c>
      <c r="EF81" s="415">
        <v>0</v>
      </c>
      <c r="EG81" s="415">
        <v>0</v>
      </c>
      <c r="EH81" s="415">
        <v>1418</v>
      </c>
      <c r="EI81" s="415">
        <v>0</v>
      </c>
      <c r="EJ81" s="415">
        <v>1418</v>
      </c>
      <c r="EK81" s="415">
        <v>3960</v>
      </c>
      <c r="EL81" s="415">
        <v>0</v>
      </c>
      <c r="EM81" s="415">
        <v>3960</v>
      </c>
      <c r="EN81" s="415">
        <v>-203341</v>
      </c>
      <c r="EO81" s="415">
        <v>0</v>
      </c>
      <c r="EP81" s="415">
        <v>-203341</v>
      </c>
      <c r="EQ81" s="415">
        <v>0</v>
      </c>
      <c r="ER81" s="415">
        <v>0</v>
      </c>
      <c r="ES81" s="415">
        <v>0</v>
      </c>
      <c r="ET81" s="415">
        <v>0</v>
      </c>
      <c r="EU81" s="415">
        <v>0</v>
      </c>
      <c r="EV81" s="415">
        <v>0</v>
      </c>
      <c r="EW81" s="415">
        <v>-3478</v>
      </c>
      <c r="EX81" s="415">
        <v>0</v>
      </c>
      <c r="EY81" s="415">
        <v>-3478</v>
      </c>
      <c r="EZ81" s="415">
        <v>0</v>
      </c>
      <c r="FA81" s="415">
        <v>0</v>
      </c>
      <c r="FB81" s="415">
        <v>0</v>
      </c>
      <c r="FC81" s="415">
        <v>0</v>
      </c>
      <c r="FD81" s="415">
        <v>0</v>
      </c>
      <c r="FE81" s="415">
        <v>0</v>
      </c>
      <c r="FF81" s="415">
        <v>0</v>
      </c>
      <c r="FG81" s="415">
        <v>0</v>
      </c>
      <c r="FH81" s="415">
        <v>0</v>
      </c>
      <c r="FI81" s="415">
        <v>-35768</v>
      </c>
      <c r="FJ81" s="415">
        <v>0</v>
      </c>
      <c r="FK81" s="415">
        <v>-35768</v>
      </c>
      <c r="FL81" s="415">
        <v>49</v>
      </c>
      <c r="FM81" s="415">
        <v>0</v>
      </c>
      <c r="FN81" s="415">
        <v>49</v>
      </c>
      <c r="FO81" s="415">
        <v>-92052</v>
      </c>
      <c r="FP81" s="415">
        <v>0</v>
      </c>
      <c r="FQ81" s="415">
        <v>-92052</v>
      </c>
      <c r="FR81" s="415">
        <v>4377</v>
      </c>
      <c r="FS81" s="415">
        <v>0</v>
      </c>
      <c r="FT81" s="415">
        <v>4377</v>
      </c>
      <c r="FU81" s="415">
        <v>3296</v>
      </c>
      <c r="FV81" s="415">
        <v>0</v>
      </c>
      <c r="FW81" s="415">
        <v>3296</v>
      </c>
      <c r="FX81" s="415">
        <v>-2011199</v>
      </c>
      <c r="FY81" s="415">
        <v>0</v>
      </c>
      <c r="FZ81" s="415">
        <v>-2011199</v>
      </c>
      <c r="GA81" s="415">
        <v>-2332738</v>
      </c>
      <c r="GB81" s="415">
        <v>0</v>
      </c>
      <c r="GC81" s="415">
        <v>-2332738</v>
      </c>
      <c r="GD81" s="415">
        <v>0</v>
      </c>
      <c r="GE81" s="415">
        <v>0</v>
      </c>
      <c r="GF81" s="415">
        <v>0</v>
      </c>
      <c r="GG81" s="415">
        <v>0</v>
      </c>
      <c r="GH81" s="415">
        <v>0</v>
      </c>
      <c r="GI81" s="415">
        <v>0</v>
      </c>
      <c r="GJ81" s="415">
        <v>0</v>
      </c>
      <c r="GK81" s="415">
        <v>0</v>
      </c>
      <c r="GL81" s="415">
        <v>0</v>
      </c>
      <c r="GM81" s="415">
        <v>122482115</v>
      </c>
      <c r="GN81" s="415">
        <v>0</v>
      </c>
      <c r="GO81" s="415">
        <v>122482115</v>
      </c>
      <c r="GP81" s="415">
        <v>1524080</v>
      </c>
      <c r="GQ81" s="415">
        <v>0</v>
      </c>
      <c r="GR81" s="415">
        <v>1524080</v>
      </c>
      <c r="GS81" s="415">
        <v>-15797975</v>
      </c>
      <c r="GT81" s="415">
        <v>0</v>
      </c>
      <c r="GU81" s="415">
        <v>-15797975</v>
      </c>
      <c r="GV81" s="415">
        <v>-3349180</v>
      </c>
      <c r="GW81" s="415">
        <v>0</v>
      </c>
      <c r="GX81" s="415">
        <v>-3349180</v>
      </c>
      <c r="GY81" s="415">
        <v>-494219</v>
      </c>
      <c r="GZ81" s="415">
        <v>0</v>
      </c>
      <c r="HA81" s="415">
        <v>-494219</v>
      </c>
      <c r="HB81" s="415">
        <v>-2332738</v>
      </c>
      <c r="HC81" s="415">
        <v>0</v>
      </c>
      <c r="HD81" s="415">
        <v>-2332738</v>
      </c>
      <c r="HE81" s="415">
        <v>0</v>
      </c>
      <c r="HF81" s="415">
        <v>0</v>
      </c>
      <c r="HG81" s="415">
        <v>0</v>
      </c>
      <c r="HH81" s="415">
        <v>-20450032</v>
      </c>
      <c r="HI81" s="415">
        <v>0</v>
      </c>
      <c r="HJ81" s="415">
        <v>-20450032</v>
      </c>
      <c r="HK81" s="415">
        <v>102032083</v>
      </c>
      <c r="HL81" s="415">
        <v>0</v>
      </c>
      <c r="HM81" s="415">
        <v>102032083</v>
      </c>
      <c r="HN81" s="84" t="s">
        <v>1047</v>
      </c>
    </row>
    <row r="82" spans="1:222" x14ac:dyDescent="0.25">
      <c r="A82" t="s">
        <v>1026</v>
      </c>
      <c r="B82" s="82" t="s">
        <v>523</v>
      </c>
      <c r="C82" s="85" t="s">
        <v>522</v>
      </c>
      <c r="D82" s="415">
        <v>140928453</v>
      </c>
      <c r="E82" s="415">
        <v>360793</v>
      </c>
      <c r="F82" s="415">
        <v>141289246</v>
      </c>
      <c r="G82" s="415">
        <v>-2242232</v>
      </c>
      <c r="H82" s="415">
        <v>0</v>
      </c>
      <c r="I82" s="415">
        <v>-2242232</v>
      </c>
      <c r="J82" s="415">
        <v>-2655438</v>
      </c>
      <c r="K82" s="415">
        <v>0</v>
      </c>
      <c r="L82" s="415">
        <v>-2655438</v>
      </c>
      <c r="M82" s="415">
        <v>-48234</v>
      </c>
      <c r="N82" s="415">
        <v>0</v>
      </c>
      <c r="O82" s="415">
        <v>-48234</v>
      </c>
      <c r="P82" s="415">
        <v>1338955</v>
      </c>
      <c r="Q82" s="415">
        <v>0</v>
      </c>
      <c r="R82" s="415">
        <v>1338955</v>
      </c>
      <c r="S82" s="415">
        <v>99726</v>
      </c>
      <c r="T82" s="415">
        <v>0</v>
      </c>
      <c r="U82" s="415">
        <v>99726</v>
      </c>
      <c r="V82" s="415">
        <v>-1264991</v>
      </c>
      <c r="W82" s="415">
        <v>0</v>
      </c>
      <c r="X82" s="415">
        <v>-1264991</v>
      </c>
      <c r="Y82" s="415">
        <v>-19887271</v>
      </c>
      <c r="Z82" s="415">
        <v>-10371</v>
      </c>
      <c r="AA82" s="415">
        <v>-19897642</v>
      </c>
      <c r="AB82" s="415">
        <v>-28363</v>
      </c>
      <c r="AC82" s="415">
        <v>0</v>
      </c>
      <c r="AD82" s="415">
        <v>-28363</v>
      </c>
      <c r="AE82" s="415">
        <v>-761206</v>
      </c>
      <c r="AF82" s="415">
        <v>0</v>
      </c>
      <c r="AG82" s="415">
        <v>-761206</v>
      </c>
      <c r="AH82" s="415">
        <v>-94304</v>
      </c>
      <c r="AI82" s="415">
        <v>0</v>
      </c>
      <c r="AJ82" s="415">
        <v>-94304</v>
      </c>
      <c r="AK82" s="415">
        <v>0</v>
      </c>
      <c r="AL82" s="415">
        <v>0</v>
      </c>
      <c r="AM82" s="415">
        <v>0</v>
      </c>
      <c r="AN82" s="415">
        <v>-666904</v>
      </c>
      <c r="AO82" s="415">
        <v>0</v>
      </c>
      <c r="AP82" s="415">
        <v>-666904</v>
      </c>
      <c r="AQ82" s="415">
        <v>1288</v>
      </c>
      <c r="AR82" s="415">
        <v>0</v>
      </c>
      <c r="AS82" s="415">
        <v>1288</v>
      </c>
      <c r="AT82" s="415">
        <v>2117729</v>
      </c>
      <c r="AU82" s="415">
        <v>0</v>
      </c>
      <c r="AV82" s="415">
        <v>2117729</v>
      </c>
      <c r="AW82" s="415">
        <v>-54506</v>
      </c>
      <c r="AX82" s="415">
        <v>0</v>
      </c>
      <c r="AY82" s="415">
        <v>-54506</v>
      </c>
      <c r="AZ82" s="415">
        <v>-11032339</v>
      </c>
      <c r="BA82" s="415">
        <v>0</v>
      </c>
      <c r="BB82" s="415">
        <v>-11032339</v>
      </c>
      <c r="BC82" s="415">
        <v>-97412</v>
      </c>
      <c r="BD82" s="415">
        <v>0</v>
      </c>
      <c r="BE82" s="415">
        <v>-97412</v>
      </c>
      <c r="BF82" s="415">
        <v>-375970</v>
      </c>
      <c r="BG82" s="415">
        <v>0</v>
      </c>
      <c r="BH82" s="415">
        <v>-375970</v>
      </c>
      <c r="BI82" s="415">
        <v>0</v>
      </c>
      <c r="BJ82" s="415">
        <v>0</v>
      </c>
      <c r="BK82" s="415">
        <v>0</v>
      </c>
      <c r="BL82" s="415">
        <v>-110806</v>
      </c>
      <c r="BM82" s="415">
        <v>0</v>
      </c>
      <c r="BN82" s="415">
        <v>-110806</v>
      </c>
      <c r="BO82" s="415">
        <v>-5577</v>
      </c>
      <c r="BP82" s="415">
        <v>0</v>
      </c>
      <c r="BQ82" s="415">
        <v>-5577</v>
      </c>
      <c r="BR82" s="415">
        <v>0</v>
      </c>
      <c r="BS82" s="415">
        <v>0</v>
      </c>
      <c r="BT82" s="415">
        <v>0</v>
      </c>
      <c r="BU82" s="415">
        <v>0</v>
      </c>
      <c r="BV82" s="415">
        <v>0</v>
      </c>
      <c r="BW82" s="415">
        <v>0</v>
      </c>
      <c r="BX82" s="415">
        <v>-30207358</v>
      </c>
      <c r="BY82" s="415">
        <v>-10371</v>
      </c>
      <c r="BZ82" s="415">
        <v>-30217729</v>
      </c>
      <c r="CA82" s="415">
        <v>-46415</v>
      </c>
      <c r="CB82" s="415">
        <v>0</v>
      </c>
      <c r="CC82" s="415">
        <v>-46415</v>
      </c>
      <c r="CD82" s="415">
        <v>-35623</v>
      </c>
      <c r="CE82" s="415">
        <v>0</v>
      </c>
      <c r="CF82" s="415">
        <v>-35623</v>
      </c>
      <c r="CG82" s="415">
        <v>-3387797</v>
      </c>
      <c r="CH82" s="415">
        <v>0</v>
      </c>
      <c r="CI82" s="415">
        <v>-3387797</v>
      </c>
      <c r="CJ82" s="415">
        <v>-78681</v>
      </c>
      <c r="CK82" s="415">
        <v>0</v>
      </c>
      <c r="CL82" s="415">
        <v>-78681</v>
      </c>
      <c r="CM82" s="415">
        <v>-3548516</v>
      </c>
      <c r="CN82" s="415">
        <v>0</v>
      </c>
      <c r="CO82" s="415">
        <v>-3548516</v>
      </c>
      <c r="CP82" s="415">
        <v>-309818</v>
      </c>
      <c r="CQ82" s="415">
        <v>0</v>
      </c>
      <c r="CR82" s="415">
        <v>-309818</v>
      </c>
      <c r="CS82" s="415">
        <v>-534</v>
      </c>
      <c r="CT82" s="415">
        <v>0</v>
      </c>
      <c r="CU82" s="415">
        <v>-534</v>
      </c>
      <c r="CV82" s="415">
        <v>-119443</v>
      </c>
      <c r="CW82" s="415">
        <v>0</v>
      </c>
      <c r="CX82" s="415">
        <v>-119443</v>
      </c>
      <c r="CY82" s="415">
        <v>0</v>
      </c>
      <c r="CZ82" s="415">
        <v>0</v>
      </c>
      <c r="DA82" s="415">
        <v>0</v>
      </c>
      <c r="DB82" s="415">
        <v>-31477</v>
      </c>
      <c r="DC82" s="415">
        <v>0</v>
      </c>
      <c r="DD82" s="415">
        <v>-31477</v>
      </c>
      <c r="DE82" s="415">
        <v>0</v>
      </c>
      <c r="DF82" s="415">
        <v>0</v>
      </c>
      <c r="DG82" s="415">
        <v>0</v>
      </c>
      <c r="DH82" s="415">
        <v>0</v>
      </c>
      <c r="DI82" s="415">
        <v>0</v>
      </c>
      <c r="DJ82" s="415">
        <v>0</v>
      </c>
      <c r="DK82" s="415">
        <v>0</v>
      </c>
      <c r="DL82" s="415">
        <v>0</v>
      </c>
      <c r="DM82" s="415">
        <v>0</v>
      </c>
      <c r="DN82" s="415">
        <v>0</v>
      </c>
      <c r="DO82" s="415">
        <v>0</v>
      </c>
      <c r="DP82" s="415">
        <v>0</v>
      </c>
      <c r="DQ82" s="415">
        <v>0</v>
      </c>
      <c r="DR82" s="415">
        <v>0</v>
      </c>
      <c r="DS82" s="415">
        <v>0</v>
      </c>
      <c r="DT82" s="415">
        <v>0</v>
      </c>
      <c r="DU82" s="415">
        <v>-47110</v>
      </c>
      <c r="DV82" s="415">
        <v>-47110</v>
      </c>
      <c r="DW82" s="415">
        <v>0</v>
      </c>
      <c r="DX82" s="415">
        <v>-1075</v>
      </c>
      <c r="DY82" s="415">
        <v>-1075</v>
      </c>
      <c r="DZ82" s="415">
        <v>-48185</v>
      </c>
      <c r="EA82" s="415">
        <v>0</v>
      </c>
      <c r="EB82" s="415">
        <v>-461272</v>
      </c>
      <c r="EC82" s="415">
        <v>-48185</v>
      </c>
      <c r="ED82" s="415">
        <v>-509457</v>
      </c>
      <c r="EE82" s="415">
        <v>5526</v>
      </c>
      <c r="EF82" s="415">
        <v>0</v>
      </c>
      <c r="EG82" s="415">
        <v>5526</v>
      </c>
      <c r="EH82" s="415">
        <v>0</v>
      </c>
      <c r="EI82" s="415">
        <v>0</v>
      </c>
      <c r="EJ82" s="415">
        <v>0</v>
      </c>
      <c r="EK82" s="415">
        <v>1500</v>
      </c>
      <c r="EL82" s="415">
        <v>0</v>
      </c>
      <c r="EM82" s="415">
        <v>1500</v>
      </c>
      <c r="EN82" s="415">
        <v>0</v>
      </c>
      <c r="EO82" s="415">
        <v>0</v>
      </c>
      <c r="EP82" s="415">
        <v>0</v>
      </c>
      <c r="EQ82" s="415">
        <v>0</v>
      </c>
      <c r="ER82" s="415">
        <v>0</v>
      </c>
      <c r="ES82" s="415">
        <v>0</v>
      </c>
      <c r="ET82" s="415">
        <v>0</v>
      </c>
      <c r="EU82" s="415">
        <v>0</v>
      </c>
      <c r="EV82" s="415">
        <v>0</v>
      </c>
      <c r="EW82" s="415">
        <v>-106954</v>
      </c>
      <c r="EX82" s="415">
        <v>0</v>
      </c>
      <c r="EY82" s="415">
        <v>-106954</v>
      </c>
      <c r="EZ82" s="415">
        <v>-4617</v>
      </c>
      <c r="FA82" s="415">
        <v>0</v>
      </c>
      <c r="FB82" s="415">
        <v>-4617</v>
      </c>
      <c r="FC82" s="415">
        <v>0</v>
      </c>
      <c r="FD82" s="415">
        <v>0</v>
      </c>
      <c r="FE82" s="415">
        <v>0</v>
      </c>
      <c r="FF82" s="415">
        <v>0</v>
      </c>
      <c r="FG82" s="415">
        <v>0</v>
      </c>
      <c r="FH82" s="415">
        <v>0</v>
      </c>
      <c r="FI82" s="415">
        <v>-122301</v>
      </c>
      <c r="FJ82" s="415">
        <v>0</v>
      </c>
      <c r="FK82" s="415">
        <v>-122301</v>
      </c>
      <c r="FL82" s="415">
        <v>5884</v>
      </c>
      <c r="FM82" s="415">
        <v>0</v>
      </c>
      <c r="FN82" s="415">
        <v>5884</v>
      </c>
      <c r="FO82" s="415">
        <v>-212378</v>
      </c>
      <c r="FP82" s="415">
        <v>0</v>
      </c>
      <c r="FQ82" s="415">
        <v>-212378</v>
      </c>
      <c r="FR82" s="415">
        <v>32181</v>
      </c>
      <c r="FS82" s="415">
        <v>0</v>
      </c>
      <c r="FT82" s="415">
        <v>32181</v>
      </c>
      <c r="FU82" s="415">
        <v>6134</v>
      </c>
      <c r="FV82" s="415">
        <v>0</v>
      </c>
      <c r="FW82" s="415">
        <v>6134</v>
      </c>
      <c r="FX82" s="415">
        <v>-3908527</v>
      </c>
      <c r="FY82" s="415">
        <v>0</v>
      </c>
      <c r="FZ82" s="415">
        <v>-3908527</v>
      </c>
      <c r="GA82" s="415">
        <v>-4303552</v>
      </c>
      <c r="GB82" s="415">
        <v>0</v>
      </c>
      <c r="GC82" s="415">
        <v>-4303552</v>
      </c>
      <c r="GD82" s="415">
        <v>0</v>
      </c>
      <c r="GE82" s="415">
        <v>0</v>
      </c>
      <c r="GF82" s="415">
        <v>0</v>
      </c>
      <c r="GG82" s="415">
        <v>0</v>
      </c>
      <c r="GH82" s="415">
        <v>0</v>
      </c>
      <c r="GI82" s="415">
        <v>0</v>
      </c>
      <c r="GJ82" s="415">
        <v>0</v>
      </c>
      <c r="GK82" s="415">
        <v>0</v>
      </c>
      <c r="GL82" s="415">
        <v>0</v>
      </c>
      <c r="GM82" s="415">
        <v>138686221</v>
      </c>
      <c r="GN82" s="415">
        <v>360793</v>
      </c>
      <c r="GO82" s="415">
        <v>139047014</v>
      </c>
      <c r="GP82" s="415">
        <v>-1264991</v>
      </c>
      <c r="GQ82" s="415">
        <v>0</v>
      </c>
      <c r="GR82" s="415">
        <v>-1264991</v>
      </c>
      <c r="GS82" s="415">
        <v>-30207358</v>
      </c>
      <c r="GT82" s="415">
        <v>-10371</v>
      </c>
      <c r="GU82" s="415">
        <v>-30217729</v>
      </c>
      <c r="GV82" s="415">
        <v>-3548516</v>
      </c>
      <c r="GW82" s="415">
        <v>0</v>
      </c>
      <c r="GX82" s="415">
        <v>-3548516</v>
      </c>
      <c r="GY82" s="415">
        <v>-461272</v>
      </c>
      <c r="GZ82" s="415">
        <v>-48185</v>
      </c>
      <c r="HA82" s="415">
        <v>-509457</v>
      </c>
      <c r="HB82" s="415">
        <v>-4303552</v>
      </c>
      <c r="HC82" s="415">
        <v>0</v>
      </c>
      <c r="HD82" s="415">
        <v>-4303552</v>
      </c>
      <c r="HE82" s="415">
        <v>0</v>
      </c>
      <c r="HF82" s="415">
        <v>0</v>
      </c>
      <c r="HG82" s="415">
        <v>0</v>
      </c>
      <c r="HH82" s="415">
        <v>-39785689</v>
      </c>
      <c r="HI82" s="415">
        <v>-58556</v>
      </c>
      <c r="HJ82" s="415">
        <v>-39844245</v>
      </c>
      <c r="HK82" s="415">
        <v>98900532</v>
      </c>
      <c r="HL82" s="415">
        <v>302237</v>
      </c>
      <c r="HM82" s="415">
        <v>99202769</v>
      </c>
      <c r="HN82" s="84" t="s">
        <v>1054</v>
      </c>
    </row>
    <row r="83" spans="1:222" x14ac:dyDescent="0.25">
      <c r="A83" t="s">
        <v>1037</v>
      </c>
      <c r="B83" s="82" t="s">
        <v>525</v>
      </c>
      <c r="C83" s="85" t="s">
        <v>524</v>
      </c>
      <c r="D83" s="415">
        <v>54376518</v>
      </c>
      <c r="E83" s="415">
        <v>0</v>
      </c>
      <c r="F83" s="415">
        <v>54376518</v>
      </c>
      <c r="G83" s="415">
        <v>-1172834</v>
      </c>
      <c r="H83" s="415">
        <v>0</v>
      </c>
      <c r="I83" s="415">
        <v>-1172834</v>
      </c>
      <c r="J83" s="415">
        <v>-510342</v>
      </c>
      <c r="K83" s="415">
        <v>0</v>
      </c>
      <c r="L83" s="415">
        <v>-510342</v>
      </c>
      <c r="M83" s="415">
        <v>-169111</v>
      </c>
      <c r="N83" s="415">
        <v>0</v>
      </c>
      <c r="O83" s="415">
        <v>-169111</v>
      </c>
      <c r="P83" s="415">
        <v>1144597</v>
      </c>
      <c r="Q83" s="415">
        <v>0</v>
      </c>
      <c r="R83" s="415">
        <v>1144597</v>
      </c>
      <c r="S83" s="415">
        <v>78999</v>
      </c>
      <c r="T83" s="415">
        <v>0</v>
      </c>
      <c r="U83" s="415">
        <v>78999</v>
      </c>
      <c r="V83" s="415">
        <v>544143</v>
      </c>
      <c r="W83" s="415">
        <v>0</v>
      </c>
      <c r="X83" s="415">
        <v>544143</v>
      </c>
      <c r="Y83" s="415">
        <v>-4218229</v>
      </c>
      <c r="Z83" s="415">
        <v>0</v>
      </c>
      <c r="AA83" s="415">
        <v>-4218229</v>
      </c>
      <c r="AB83" s="415">
        <v>-4615</v>
      </c>
      <c r="AC83" s="415">
        <v>0</v>
      </c>
      <c r="AD83" s="415">
        <v>-4615</v>
      </c>
      <c r="AE83" s="415">
        <v>-110950</v>
      </c>
      <c r="AF83" s="415">
        <v>0</v>
      </c>
      <c r="AG83" s="415">
        <v>-110950</v>
      </c>
      <c r="AH83" s="415">
        <v>-22531</v>
      </c>
      <c r="AI83" s="415">
        <v>0</v>
      </c>
      <c r="AJ83" s="415">
        <v>-22531</v>
      </c>
      <c r="AK83" s="415">
        <v>0</v>
      </c>
      <c r="AL83" s="415">
        <v>0</v>
      </c>
      <c r="AM83" s="415">
        <v>0</v>
      </c>
      <c r="AN83" s="415">
        <v>-81827</v>
      </c>
      <c r="AO83" s="415">
        <v>0</v>
      </c>
      <c r="AP83" s="415">
        <v>-81827</v>
      </c>
      <c r="AQ83" s="415">
        <v>0</v>
      </c>
      <c r="AR83" s="415">
        <v>0</v>
      </c>
      <c r="AS83" s="415">
        <v>0</v>
      </c>
      <c r="AT83" s="415">
        <v>1076483</v>
      </c>
      <c r="AU83" s="415">
        <v>0</v>
      </c>
      <c r="AV83" s="415">
        <v>1076483</v>
      </c>
      <c r="AW83" s="415">
        <v>-14780</v>
      </c>
      <c r="AX83" s="415">
        <v>0</v>
      </c>
      <c r="AY83" s="415">
        <v>-14780</v>
      </c>
      <c r="AZ83" s="415">
        <v>-3066944</v>
      </c>
      <c r="BA83" s="415">
        <v>0</v>
      </c>
      <c r="BB83" s="415">
        <v>-3066944</v>
      </c>
      <c r="BC83" s="415">
        <v>50179</v>
      </c>
      <c r="BD83" s="415">
        <v>0</v>
      </c>
      <c r="BE83" s="415">
        <v>50179</v>
      </c>
      <c r="BF83" s="415">
        <v>-38264</v>
      </c>
      <c r="BG83" s="415">
        <v>0</v>
      </c>
      <c r="BH83" s="415">
        <v>-38264</v>
      </c>
      <c r="BI83" s="415">
        <v>0</v>
      </c>
      <c r="BJ83" s="415">
        <v>0</v>
      </c>
      <c r="BK83" s="415">
        <v>0</v>
      </c>
      <c r="BL83" s="415">
        <v>-12648</v>
      </c>
      <c r="BM83" s="415">
        <v>0</v>
      </c>
      <c r="BN83" s="415">
        <v>-12648</v>
      </c>
      <c r="BO83" s="415">
        <v>0</v>
      </c>
      <c r="BP83" s="415">
        <v>0</v>
      </c>
      <c r="BQ83" s="415">
        <v>0</v>
      </c>
      <c r="BR83" s="415">
        <v>0</v>
      </c>
      <c r="BS83" s="415">
        <v>0</v>
      </c>
      <c r="BT83" s="415">
        <v>0</v>
      </c>
      <c r="BU83" s="415">
        <v>0</v>
      </c>
      <c r="BV83" s="415">
        <v>0</v>
      </c>
      <c r="BW83" s="415">
        <v>0</v>
      </c>
      <c r="BX83" s="415">
        <v>-6335153</v>
      </c>
      <c r="BY83" s="415">
        <v>0</v>
      </c>
      <c r="BZ83" s="415">
        <v>-6335153</v>
      </c>
      <c r="CA83" s="415">
        <v>0</v>
      </c>
      <c r="CB83" s="415">
        <v>0</v>
      </c>
      <c r="CC83" s="415">
        <v>0</v>
      </c>
      <c r="CD83" s="415">
        <v>0</v>
      </c>
      <c r="CE83" s="415">
        <v>0</v>
      </c>
      <c r="CF83" s="415">
        <v>0</v>
      </c>
      <c r="CG83" s="415">
        <v>-1500507</v>
      </c>
      <c r="CH83" s="415">
        <v>0</v>
      </c>
      <c r="CI83" s="415">
        <v>-1500507</v>
      </c>
      <c r="CJ83" s="415">
        <v>-245481</v>
      </c>
      <c r="CK83" s="415">
        <v>0</v>
      </c>
      <c r="CL83" s="415">
        <v>-245481</v>
      </c>
      <c r="CM83" s="415">
        <v>-1745988</v>
      </c>
      <c r="CN83" s="415">
        <v>0</v>
      </c>
      <c r="CO83" s="415">
        <v>-1745988</v>
      </c>
      <c r="CP83" s="415">
        <v>-210291</v>
      </c>
      <c r="CQ83" s="415">
        <v>0</v>
      </c>
      <c r="CR83" s="415">
        <v>-210291</v>
      </c>
      <c r="CS83" s="415">
        <v>-3254</v>
      </c>
      <c r="CT83" s="415">
        <v>0</v>
      </c>
      <c r="CU83" s="415">
        <v>-3254</v>
      </c>
      <c r="CV83" s="415">
        <v>-10983</v>
      </c>
      <c r="CW83" s="415">
        <v>0</v>
      </c>
      <c r="CX83" s="415">
        <v>-10983</v>
      </c>
      <c r="CY83" s="415">
        <v>338</v>
      </c>
      <c r="CZ83" s="415">
        <v>0</v>
      </c>
      <c r="DA83" s="415">
        <v>338</v>
      </c>
      <c r="DB83" s="415">
        <v>0</v>
      </c>
      <c r="DC83" s="415">
        <v>0</v>
      </c>
      <c r="DD83" s="415">
        <v>0</v>
      </c>
      <c r="DE83" s="415">
        <v>0</v>
      </c>
      <c r="DF83" s="415">
        <v>0</v>
      </c>
      <c r="DG83" s="415">
        <v>0</v>
      </c>
      <c r="DH83" s="415">
        <v>0</v>
      </c>
      <c r="DI83" s="415">
        <v>0</v>
      </c>
      <c r="DJ83" s="415">
        <v>0</v>
      </c>
      <c r="DK83" s="415">
        <v>0</v>
      </c>
      <c r="DL83" s="415">
        <v>0</v>
      </c>
      <c r="DM83" s="415">
        <v>0</v>
      </c>
      <c r="DN83" s="415">
        <v>0</v>
      </c>
      <c r="DO83" s="415">
        <v>0</v>
      </c>
      <c r="DP83" s="415">
        <v>0</v>
      </c>
      <c r="DQ83" s="415">
        <v>0</v>
      </c>
      <c r="DR83" s="415">
        <v>0</v>
      </c>
      <c r="DS83" s="415">
        <v>0</v>
      </c>
      <c r="DT83" s="415">
        <v>-2112626</v>
      </c>
      <c r="DU83" s="415">
        <v>0</v>
      </c>
      <c r="DV83" s="415">
        <v>-2112626</v>
      </c>
      <c r="DW83" s="415">
        <v>296107</v>
      </c>
      <c r="DX83" s="415">
        <v>0</v>
      </c>
      <c r="DY83" s="415">
        <v>296107</v>
      </c>
      <c r="DZ83" s="415">
        <v>0</v>
      </c>
      <c r="EA83" s="415">
        <v>-1816519</v>
      </c>
      <c r="EB83" s="415">
        <v>-2040709</v>
      </c>
      <c r="EC83" s="415">
        <v>0</v>
      </c>
      <c r="ED83" s="415">
        <v>-2040709</v>
      </c>
      <c r="EE83" s="415">
        <v>0</v>
      </c>
      <c r="EF83" s="415">
        <v>0</v>
      </c>
      <c r="EG83" s="415">
        <v>0</v>
      </c>
      <c r="EH83" s="415">
        <v>0</v>
      </c>
      <c r="EI83" s="415">
        <v>0</v>
      </c>
      <c r="EJ83" s="415">
        <v>0</v>
      </c>
      <c r="EK83" s="415">
        <v>0</v>
      </c>
      <c r="EL83" s="415">
        <v>0</v>
      </c>
      <c r="EM83" s="415">
        <v>0</v>
      </c>
      <c r="EN83" s="415">
        <v>0</v>
      </c>
      <c r="EO83" s="415">
        <v>0</v>
      </c>
      <c r="EP83" s="415">
        <v>0</v>
      </c>
      <c r="EQ83" s="415">
        <v>0</v>
      </c>
      <c r="ER83" s="415">
        <v>0</v>
      </c>
      <c r="ES83" s="415">
        <v>0</v>
      </c>
      <c r="ET83" s="415">
        <v>0</v>
      </c>
      <c r="EU83" s="415">
        <v>0</v>
      </c>
      <c r="EV83" s="415">
        <v>0</v>
      </c>
      <c r="EW83" s="415">
        <v>-12648</v>
      </c>
      <c r="EX83" s="415">
        <v>0</v>
      </c>
      <c r="EY83" s="415">
        <v>-12648</v>
      </c>
      <c r="EZ83" s="415">
        <v>0</v>
      </c>
      <c r="FA83" s="415">
        <v>0</v>
      </c>
      <c r="FB83" s="415">
        <v>0</v>
      </c>
      <c r="FC83" s="415">
        <v>-1500</v>
      </c>
      <c r="FD83" s="415">
        <v>0</v>
      </c>
      <c r="FE83" s="415">
        <v>-1500</v>
      </c>
      <c r="FF83" s="415">
        <v>0</v>
      </c>
      <c r="FG83" s="415">
        <v>0</v>
      </c>
      <c r="FH83" s="415">
        <v>0</v>
      </c>
      <c r="FI83" s="415">
        <v>-35492</v>
      </c>
      <c r="FJ83" s="415">
        <v>0</v>
      </c>
      <c r="FK83" s="415">
        <v>-35492</v>
      </c>
      <c r="FL83" s="415">
        <v>558</v>
      </c>
      <c r="FM83" s="415">
        <v>0</v>
      </c>
      <c r="FN83" s="415">
        <v>558</v>
      </c>
      <c r="FO83" s="415">
        <v>-40725</v>
      </c>
      <c r="FP83" s="415">
        <v>0</v>
      </c>
      <c r="FQ83" s="415">
        <v>-40725</v>
      </c>
      <c r="FR83" s="415">
        <v>5897</v>
      </c>
      <c r="FS83" s="415">
        <v>0</v>
      </c>
      <c r="FT83" s="415">
        <v>5897</v>
      </c>
      <c r="FU83" s="415">
        <v>156</v>
      </c>
      <c r="FV83" s="415">
        <v>0</v>
      </c>
      <c r="FW83" s="415">
        <v>156</v>
      </c>
      <c r="FX83" s="415">
        <v>-719711</v>
      </c>
      <c r="FY83" s="415">
        <v>0</v>
      </c>
      <c r="FZ83" s="415">
        <v>-719711</v>
      </c>
      <c r="GA83" s="415">
        <v>-803465</v>
      </c>
      <c r="GB83" s="415">
        <v>0</v>
      </c>
      <c r="GC83" s="415">
        <v>-803465</v>
      </c>
      <c r="GD83" s="415">
        <v>0</v>
      </c>
      <c r="GE83" s="415">
        <v>0</v>
      </c>
      <c r="GF83" s="415">
        <v>0</v>
      </c>
      <c r="GG83" s="415">
        <v>0</v>
      </c>
      <c r="GH83" s="415">
        <v>0</v>
      </c>
      <c r="GI83" s="415">
        <v>0</v>
      </c>
      <c r="GJ83" s="415">
        <v>0</v>
      </c>
      <c r="GK83" s="415">
        <v>0</v>
      </c>
      <c r="GL83" s="415">
        <v>0</v>
      </c>
      <c r="GM83" s="415">
        <v>53203684</v>
      </c>
      <c r="GN83" s="415">
        <v>0</v>
      </c>
      <c r="GO83" s="415">
        <v>53203684</v>
      </c>
      <c r="GP83" s="415">
        <v>544143</v>
      </c>
      <c r="GQ83" s="415">
        <v>0</v>
      </c>
      <c r="GR83" s="415">
        <v>544143</v>
      </c>
      <c r="GS83" s="415">
        <v>-6335153</v>
      </c>
      <c r="GT83" s="415">
        <v>0</v>
      </c>
      <c r="GU83" s="415">
        <v>-6335153</v>
      </c>
      <c r="GV83" s="415">
        <v>-1745988</v>
      </c>
      <c r="GW83" s="415">
        <v>0</v>
      </c>
      <c r="GX83" s="415">
        <v>-1745988</v>
      </c>
      <c r="GY83" s="415">
        <v>-2040709</v>
      </c>
      <c r="GZ83" s="415">
        <v>0</v>
      </c>
      <c r="HA83" s="415">
        <v>-2040709</v>
      </c>
      <c r="HB83" s="415">
        <v>-803465</v>
      </c>
      <c r="HC83" s="415">
        <v>0</v>
      </c>
      <c r="HD83" s="415">
        <v>-803465</v>
      </c>
      <c r="HE83" s="415">
        <v>0</v>
      </c>
      <c r="HF83" s="415">
        <v>0</v>
      </c>
      <c r="HG83" s="415">
        <v>0</v>
      </c>
      <c r="HH83" s="415">
        <v>-10381172</v>
      </c>
      <c r="HI83" s="415">
        <v>0</v>
      </c>
      <c r="HJ83" s="415">
        <v>-10381172</v>
      </c>
      <c r="HK83" s="415">
        <v>42822512</v>
      </c>
      <c r="HL83" s="415">
        <v>0</v>
      </c>
      <c r="HM83" s="415">
        <v>42822512</v>
      </c>
      <c r="HN83" s="84" t="s">
        <v>1029</v>
      </c>
    </row>
    <row r="84" spans="1:222" x14ac:dyDescent="0.25">
      <c r="A84" t="s">
        <v>1026</v>
      </c>
      <c r="B84" s="82" t="s">
        <v>527</v>
      </c>
      <c r="C84" s="85" t="s">
        <v>526</v>
      </c>
      <c r="D84" s="415">
        <v>113770947</v>
      </c>
      <c r="E84" s="415">
        <v>437351</v>
      </c>
      <c r="F84" s="415">
        <v>114208298</v>
      </c>
      <c r="G84" s="415">
        <v>-943974</v>
      </c>
      <c r="H84" s="415">
        <v>0</v>
      </c>
      <c r="I84" s="415">
        <v>-943974</v>
      </c>
      <c r="J84" s="415">
        <v>-691533</v>
      </c>
      <c r="K84" s="415">
        <v>-840</v>
      </c>
      <c r="L84" s="415">
        <v>-692373</v>
      </c>
      <c r="M84" s="415">
        <v>-40871</v>
      </c>
      <c r="N84" s="415">
        <v>0</v>
      </c>
      <c r="O84" s="415">
        <v>-40871</v>
      </c>
      <c r="P84" s="415">
        <v>1642972</v>
      </c>
      <c r="Q84" s="415">
        <v>0</v>
      </c>
      <c r="R84" s="415">
        <v>1642972</v>
      </c>
      <c r="S84" s="415">
        <v>115435</v>
      </c>
      <c r="T84" s="415">
        <v>0</v>
      </c>
      <c r="U84" s="415">
        <v>115435</v>
      </c>
      <c r="V84" s="415">
        <v>1026003</v>
      </c>
      <c r="W84" s="415">
        <v>-840</v>
      </c>
      <c r="X84" s="415">
        <v>1025163</v>
      </c>
      <c r="Y84" s="415">
        <v>-12160521</v>
      </c>
      <c r="Z84" s="415">
        <v>-7611</v>
      </c>
      <c r="AA84" s="415">
        <v>-12168132</v>
      </c>
      <c r="AB84" s="415">
        <v>-41130</v>
      </c>
      <c r="AC84" s="415">
        <v>0</v>
      </c>
      <c r="AD84" s="415">
        <v>-41130</v>
      </c>
      <c r="AE84" s="415">
        <v>-474316</v>
      </c>
      <c r="AF84" s="415">
        <v>0</v>
      </c>
      <c r="AG84" s="415">
        <v>-474316</v>
      </c>
      <c r="AH84" s="415">
        <v>-21054</v>
      </c>
      <c r="AI84" s="415">
        <v>0</v>
      </c>
      <c r="AJ84" s="415">
        <v>-21054</v>
      </c>
      <c r="AK84" s="415">
        <v>649</v>
      </c>
      <c r="AL84" s="415">
        <v>0</v>
      </c>
      <c r="AM84" s="415">
        <v>649</v>
      </c>
      <c r="AN84" s="415">
        <v>-453262</v>
      </c>
      <c r="AO84" s="415">
        <v>0</v>
      </c>
      <c r="AP84" s="415">
        <v>-453262</v>
      </c>
      <c r="AQ84" s="415">
        <v>6241</v>
      </c>
      <c r="AR84" s="415">
        <v>0</v>
      </c>
      <c r="AS84" s="415">
        <v>6241</v>
      </c>
      <c r="AT84" s="415">
        <v>2008183</v>
      </c>
      <c r="AU84" s="415">
        <v>10214</v>
      </c>
      <c r="AV84" s="415">
        <v>2018397</v>
      </c>
      <c r="AW84" s="415">
        <v>66482</v>
      </c>
      <c r="AX84" s="415">
        <v>0</v>
      </c>
      <c r="AY84" s="415">
        <v>66482</v>
      </c>
      <c r="AZ84" s="415">
        <v>-6061705</v>
      </c>
      <c r="BA84" s="415">
        <v>0</v>
      </c>
      <c r="BB84" s="415">
        <v>-6061705</v>
      </c>
      <c r="BC84" s="415">
        <v>79392</v>
      </c>
      <c r="BD84" s="415">
        <v>0</v>
      </c>
      <c r="BE84" s="415">
        <v>79392</v>
      </c>
      <c r="BF84" s="415">
        <v>-36633</v>
      </c>
      <c r="BG84" s="415">
        <v>0</v>
      </c>
      <c r="BH84" s="415">
        <v>-36633</v>
      </c>
      <c r="BI84" s="415">
        <v>-1854</v>
      </c>
      <c r="BJ84" s="415">
        <v>0</v>
      </c>
      <c r="BK84" s="415">
        <v>-1854</v>
      </c>
      <c r="BL84" s="415">
        <v>0</v>
      </c>
      <c r="BM84" s="415">
        <v>0</v>
      </c>
      <c r="BN84" s="415">
        <v>0</v>
      </c>
      <c r="BO84" s="415">
        <v>0</v>
      </c>
      <c r="BP84" s="415">
        <v>0</v>
      </c>
      <c r="BQ84" s="415">
        <v>0</v>
      </c>
      <c r="BR84" s="415">
        <v>0</v>
      </c>
      <c r="BS84" s="415">
        <v>0</v>
      </c>
      <c r="BT84" s="415">
        <v>0</v>
      </c>
      <c r="BU84" s="415">
        <v>0</v>
      </c>
      <c r="BV84" s="415">
        <v>0</v>
      </c>
      <c r="BW84" s="415">
        <v>0</v>
      </c>
      <c r="BX84" s="415">
        <v>-16580972</v>
      </c>
      <c r="BY84" s="415">
        <v>2603</v>
      </c>
      <c r="BZ84" s="415">
        <v>-16578369</v>
      </c>
      <c r="CA84" s="415">
        <v>-28801</v>
      </c>
      <c r="CB84" s="415">
        <v>0</v>
      </c>
      <c r="CC84" s="415">
        <v>-28801</v>
      </c>
      <c r="CD84" s="415">
        <v>-6852</v>
      </c>
      <c r="CE84" s="415">
        <v>0</v>
      </c>
      <c r="CF84" s="415">
        <v>-6852</v>
      </c>
      <c r="CG84" s="415">
        <v>-3882513</v>
      </c>
      <c r="CH84" s="415">
        <v>-1680</v>
      </c>
      <c r="CI84" s="415">
        <v>-3884193</v>
      </c>
      <c r="CJ84" s="415">
        <v>-21103</v>
      </c>
      <c r="CK84" s="415">
        <v>0</v>
      </c>
      <c r="CL84" s="415">
        <v>-21103</v>
      </c>
      <c r="CM84" s="415">
        <v>-3939269</v>
      </c>
      <c r="CN84" s="415">
        <v>-1680</v>
      </c>
      <c r="CO84" s="415">
        <v>-3940949</v>
      </c>
      <c r="CP84" s="415">
        <v>-537348</v>
      </c>
      <c r="CQ84" s="415">
        <v>0</v>
      </c>
      <c r="CR84" s="415">
        <v>-537348</v>
      </c>
      <c r="CS84" s="415">
        <v>-14792</v>
      </c>
      <c r="CT84" s="415">
        <v>0</v>
      </c>
      <c r="CU84" s="415">
        <v>-14792</v>
      </c>
      <c r="CV84" s="415">
        <v>-66216</v>
      </c>
      <c r="CW84" s="415">
        <v>0</v>
      </c>
      <c r="CX84" s="415">
        <v>-66216</v>
      </c>
      <c r="CY84" s="415">
        <v>-4365</v>
      </c>
      <c r="CZ84" s="415">
        <v>0</v>
      </c>
      <c r="DA84" s="415">
        <v>-4365</v>
      </c>
      <c r="DB84" s="415">
        <v>-9158</v>
      </c>
      <c r="DC84" s="415">
        <v>0</v>
      </c>
      <c r="DD84" s="415">
        <v>-9158</v>
      </c>
      <c r="DE84" s="415">
        <v>-890</v>
      </c>
      <c r="DF84" s="415">
        <v>0</v>
      </c>
      <c r="DG84" s="415">
        <v>-890</v>
      </c>
      <c r="DH84" s="415">
        <v>0</v>
      </c>
      <c r="DI84" s="415">
        <v>0</v>
      </c>
      <c r="DJ84" s="415">
        <v>0</v>
      </c>
      <c r="DK84" s="415">
        <v>0</v>
      </c>
      <c r="DL84" s="415">
        <v>0</v>
      </c>
      <c r="DM84" s="415">
        <v>0</v>
      </c>
      <c r="DN84" s="415">
        <v>0</v>
      </c>
      <c r="DO84" s="415">
        <v>0</v>
      </c>
      <c r="DP84" s="415">
        <v>0</v>
      </c>
      <c r="DQ84" s="415">
        <v>0</v>
      </c>
      <c r="DR84" s="415">
        <v>0</v>
      </c>
      <c r="DS84" s="415">
        <v>0</v>
      </c>
      <c r="DT84" s="415">
        <v>-173778</v>
      </c>
      <c r="DU84" s="415">
        <v>-266787</v>
      </c>
      <c r="DV84" s="415">
        <v>-440565</v>
      </c>
      <c r="DW84" s="415">
        <v>-21471</v>
      </c>
      <c r="DX84" s="415">
        <v>-51703</v>
      </c>
      <c r="DY84" s="415">
        <v>-73174</v>
      </c>
      <c r="DZ84" s="415">
        <v>-318490</v>
      </c>
      <c r="EA84" s="415">
        <v>-194084</v>
      </c>
      <c r="EB84" s="415">
        <v>-828018</v>
      </c>
      <c r="EC84" s="415">
        <v>-318490</v>
      </c>
      <c r="ED84" s="415">
        <v>-1146508</v>
      </c>
      <c r="EE84" s="415">
        <v>0</v>
      </c>
      <c r="EF84" s="415">
        <v>0</v>
      </c>
      <c r="EG84" s="415">
        <v>0</v>
      </c>
      <c r="EH84" s="415">
        <v>0</v>
      </c>
      <c r="EI84" s="415">
        <v>0</v>
      </c>
      <c r="EJ84" s="415">
        <v>0</v>
      </c>
      <c r="EK84" s="415">
        <v>6</v>
      </c>
      <c r="EL84" s="415">
        <v>0</v>
      </c>
      <c r="EM84" s="415">
        <v>6</v>
      </c>
      <c r="EN84" s="415">
        <v>0</v>
      </c>
      <c r="EO84" s="415">
        <v>0</v>
      </c>
      <c r="EP84" s="415">
        <v>0</v>
      </c>
      <c r="EQ84" s="415">
        <v>0</v>
      </c>
      <c r="ER84" s="415">
        <v>0</v>
      </c>
      <c r="ES84" s="415">
        <v>0</v>
      </c>
      <c r="ET84" s="415">
        <v>0</v>
      </c>
      <c r="EU84" s="415">
        <v>0</v>
      </c>
      <c r="EV84" s="415">
        <v>0</v>
      </c>
      <c r="EW84" s="415">
        <v>0</v>
      </c>
      <c r="EX84" s="415">
        <v>0</v>
      </c>
      <c r="EY84" s="415">
        <v>0</v>
      </c>
      <c r="EZ84" s="415">
        <v>0</v>
      </c>
      <c r="FA84" s="415">
        <v>0</v>
      </c>
      <c r="FB84" s="415">
        <v>0</v>
      </c>
      <c r="FC84" s="415">
        <v>-651</v>
      </c>
      <c r="FD84" s="415">
        <v>0</v>
      </c>
      <c r="FE84" s="415">
        <v>-651</v>
      </c>
      <c r="FF84" s="415">
        <v>0</v>
      </c>
      <c r="FG84" s="415">
        <v>0</v>
      </c>
      <c r="FH84" s="415">
        <v>0</v>
      </c>
      <c r="FI84" s="415">
        <v>-12453</v>
      </c>
      <c r="FJ84" s="415">
        <v>0</v>
      </c>
      <c r="FK84" s="415">
        <v>-12453</v>
      </c>
      <c r="FL84" s="415">
        <v>0</v>
      </c>
      <c r="FM84" s="415">
        <v>0</v>
      </c>
      <c r="FN84" s="415">
        <v>0</v>
      </c>
      <c r="FO84" s="415">
        <v>-70417</v>
      </c>
      <c r="FP84" s="415">
        <v>0</v>
      </c>
      <c r="FQ84" s="415">
        <v>-70417</v>
      </c>
      <c r="FR84" s="415">
        <v>0</v>
      </c>
      <c r="FS84" s="415">
        <v>0</v>
      </c>
      <c r="FT84" s="415">
        <v>0</v>
      </c>
      <c r="FU84" s="415">
        <v>1140</v>
      </c>
      <c r="FV84" s="415">
        <v>0</v>
      </c>
      <c r="FW84" s="415">
        <v>1140</v>
      </c>
      <c r="FX84" s="415">
        <v>-2029676</v>
      </c>
      <c r="FY84" s="415">
        <v>0</v>
      </c>
      <c r="FZ84" s="415">
        <v>-2029676</v>
      </c>
      <c r="GA84" s="415">
        <v>-2112051</v>
      </c>
      <c r="GB84" s="415">
        <v>0</v>
      </c>
      <c r="GC84" s="415">
        <v>-2112051</v>
      </c>
      <c r="GD84" s="415">
        <v>0</v>
      </c>
      <c r="GE84" s="415">
        <v>0</v>
      </c>
      <c r="GF84" s="415">
        <v>0</v>
      </c>
      <c r="GG84" s="415">
        <v>0</v>
      </c>
      <c r="GH84" s="415">
        <v>0</v>
      </c>
      <c r="GI84" s="415">
        <v>0</v>
      </c>
      <c r="GJ84" s="415">
        <v>0</v>
      </c>
      <c r="GK84" s="415">
        <v>0</v>
      </c>
      <c r="GL84" s="415">
        <v>0</v>
      </c>
      <c r="GM84" s="415">
        <v>112826973</v>
      </c>
      <c r="GN84" s="415">
        <v>437351</v>
      </c>
      <c r="GO84" s="415">
        <v>113264324</v>
      </c>
      <c r="GP84" s="415">
        <v>1026003</v>
      </c>
      <c r="GQ84" s="415">
        <v>-840</v>
      </c>
      <c r="GR84" s="415">
        <v>1025163</v>
      </c>
      <c r="GS84" s="415">
        <v>-16580972</v>
      </c>
      <c r="GT84" s="415">
        <v>2603</v>
      </c>
      <c r="GU84" s="415">
        <v>-16578369</v>
      </c>
      <c r="GV84" s="415">
        <v>-3939269</v>
      </c>
      <c r="GW84" s="415">
        <v>-1680</v>
      </c>
      <c r="GX84" s="415">
        <v>-3940949</v>
      </c>
      <c r="GY84" s="415">
        <v>-828018</v>
      </c>
      <c r="GZ84" s="415">
        <v>-318490</v>
      </c>
      <c r="HA84" s="415">
        <v>-1146508</v>
      </c>
      <c r="HB84" s="415">
        <v>-2112051</v>
      </c>
      <c r="HC84" s="415">
        <v>0</v>
      </c>
      <c r="HD84" s="415">
        <v>-2112051</v>
      </c>
      <c r="HE84" s="415">
        <v>0</v>
      </c>
      <c r="HF84" s="415">
        <v>0</v>
      </c>
      <c r="HG84" s="415">
        <v>0</v>
      </c>
      <c r="HH84" s="415">
        <v>-22434307</v>
      </c>
      <c r="HI84" s="415">
        <v>-318407</v>
      </c>
      <c r="HJ84" s="415">
        <v>-22752714</v>
      </c>
      <c r="HK84" s="415">
        <v>90392666</v>
      </c>
      <c r="HL84" s="415">
        <v>118944</v>
      </c>
      <c r="HM84" s="415">
        <v>90511610</v>
      </c>
      <c r="HN84" s="84" t="s">
        <v>1047</v>
      </c>
    </row>
    <row r="85" spans="1:222" x14ac:dyDescent="0.25">
      <c r="A85" t="s">
        <v>1026</v>
      </c>
      <c r="B85" s="82" t="s">
        <v>529</v>
      </c>
      <c r="C85" s="85" t="s">
        <v>528</v>
      </c>
      <c r="D85" s="415">
        <v>154870923</v>
      </c>
      <c r="E85" s="415">
        <v>0</v>
      </c>
      <c r="F85" s="415">
        <v>154870923</v>
      </c>
      <c r="G85" s="415">
        <v>-1271317</v>
      </c>
      <c r="H85" s="415">
        <v>0</v>
      </c>
      <c r="I85" s="415">
        <v>-1271317</v>
      </c>
      <c r="J85" s="415">
        <v>-1745414</v>
      </c>
      <c r="K85" s="415">
        <v>0</v>
      </c>
      <c r="L85" s="415">
        <v>-1745414</v>
      </c>
      <c r="M85" s="415">
        <v>84229</v>
      </c>
      <c r="N85" s="415">
        <v>0</v>
      </c>
      <c r="O85" s="415">
        <v>84229</v>
      </c>
      <c r="P85" s="415">
        <v>2475406</v>
      </c>
      <c r="Q85" s="415">
        <v>0</v>
      </c>
      <c r="R85" s="415">
        <v>2475406</v>
      </c>
      <c r="S85" s="415">
        <v>-6629</v>
      </c>
      <c r="T85" s="415">
        <v>0</v>
      </c>
      <c r="U85" s="415">
        <v>-6629</v>
      </c>
      <c r="V85" s="415">
        <v>807592</v>
      </c>
      <c r="W85" s="415">
        <v>0</v>
      </c>
      <c r="X85" s="415">
        <v>807592</v>
      </c>
      <c r="Y85" s="415">
        <v>-16032184</v>
      </c>
      <c r="Z85" s="415">
        <v>0</v>
      </c>
      <c r="AA85" s="415">
        <v>-16032184</v>
      </c>
      <c r="AB85" s="415">
        <v>-65917</v>
      </c>
      <c r="AC85" s="415">
        <v>0</v>
      </c>
      <c r="AD85" s="415">
        <v>-65917</v>
      </c>
      <c r="AE85" s="415">
        <v>-465938</v>
      </c>
      <c r="AF85" s="415">
        <v>0</v>
      </c>
      <c r="AG85" s="415">
        <v>-465938</v>
      </c>
      <c r="AH85" s="415">
        <v>-25247</v>
      </c>
      <c r="AI85" s="415">
        <v>0</v>
      </c>
      <c r="AJ85" s="415">
        <v>-25247</v>
      </c>
      <c r="AK85" s="415">
        <v>0</v>
      </c>
      <c r="AL85" s="415">
        <v>0</v>
      </c>
      <c r="AM85" s="415">
        <v>0</v>
      </c>
      <c r="AN85" s="415">
        <v>-439618</v>
      </c>
      <c r="AO85" s="415">
        <v>0</v>
      </c>
      <c r="AP85" s="415">
        <v>-439618</v>
      </c>
      <c r="AQ85" s="415">
        <v>-6978</v>
      </c>
      <c r="AR85" s="415">
        <v>0</v>
      </c>
      <c r="AS85" s="415">
        <v>-6978</v>
      </c>
      <c r="AT85" s="415">
        <v>2747082</v>
      </c>
      <c r="AU85" s="415">
        <v>0</v>
      </c>
      <c r="AV85" s="415">
        <v>2747082</v>
      </c>
      <c r="AW85" s="415">
        <v>-26616</v>
      </c>
      <c r="AX85" s="415">
        <v>0</v>
      </c>
      <c r="AY85" s="415">
        <v>-26616</v>
      </c>
      <c r="AZ85" s="415">
        <v>-12405986</v>
      </c>
      <c r="BA85" s="415">
        <v>0</v>
      </c>
      <c r="BB85" s="415">
        <v>-12405986</v>
      </c>
      <c r="BC85" s="415">
        <v>19696</v>
      </c>
      <c r="BD85" s="415">
        <v>0</v>
      </c>
      <c r="BE85" s="415">
        <v>19696</v>
      </c>
      <c r="BF85" s="415">
        <v>-324176</v>
      </c>
      <c r="BG85" s="415">
        <v>0</v>
      </c>
      <c r="BH85" s="415">
        <v>-324176</v>
      </c>
      <c r="BI85" s="415">
        <v>-22374</v>
      </c>
      <c r="BJ85" s="415">
        <v>0</v>
      </c>
      <c r="BK85" s="415">
        <v>-22374</v>
      </c>
      <c r="BL85" s="415">
        <v>-87113</v>
      </c>
      <c r="BM85" s="415">
        <v>0</v>
      </c>
      <c r="BN85" s="415">
        <v>-87113</v>
      </c>
      <c r="BO85" s="415">
        <v>-4723</v>
      </c>
      <c r="BP85" s="415">
        <v>0</v>
      </c>
      <c r="BQ85" s="415">
        <v>-4723</v>
      </c>
      <c r="BR85" s="415">
        <v>0</v>
      </c>
      <c r="BS85" s="415">
        <v>0</v>
      </c>
      <c r="BT85" s="415">
        <v>0</v>
      </c>
      <c r="BU85" s="415">
        <v>0</v>
      </c>
      <c r="BV85" s="415">
        <v>0</v>
      </c>
      <c r="BW85" s="415">
        <v>0</v>
      </c>
      <c r="BX85" s="415">
        <v>-26602332</v>
      </c>
      <c r="BY85" s="415">
        <v>0</v>
      </c>
      <c r="BZ85" s="415">
        <v>-26602332</v>
      </c>
      <c r="CA85" s="415">
        <v>-198738</v>
      </c>
      <c r="CB85" s="415">
        <v>0</v>
      </c>
      <c r="CC85" s="415">
        <v>-198738</v>
      </c>
      <c r="CD85" s="415">
        <v>-86914</v>
      </c>
      <c r="CE85" s="415">
        <v>0</v>
      </c>
      <c r="CF85" s="415">
        <v>-86914</v>
      </c>
      <c r="CG85" s="415">
        <v>-4165297</v>
      </c>
      <c r="CH85" s="415">
        <v>0</v>
      </c>
      <c r="CI85" s="415">
        <v>-4165297</v>
      </c>
      <c r="CJ85" s="415">
        <v>79617</v>
      </c>
      <c r="CK85" s="415">
        <v>0</v>
      </c>
      <c r="CL85" s="415">
        <v>79617</v>
      </c>
      <c r="CM85" s="415">
        <v>-4371332</v>
      </c>
      <c r="CN85" s="415">
        <v>0</v>
      </c>
      <c r="CO85" s="415">
        <v>-4371332</v>
      </c>
      <c r="CP85" s="415">
        <v>-771993</v>
      </c>
      <c r="CQ85" s="415">
        <v>0</v>
      </c>
      <c r="CR85" s="415">
        <v>-771993</v>
      </c>
      <c r="CS85" s="415">
        <v>5144</v>
      </c>
      <c r="CT85" s="415">
        <v>0</v>
      </c>
      <c r="CU85" s="415">
        <v>5144</v>
      </c>
      <c r="CV85" s="415">
        <v>-231472</v>
      </c>
      <c r="CW85" s="415">
        <v>0</v>
      </c>
      <c r="CX85" s="415">
        <v>-231472</v>
      </c>
      <c r="CY85" s="415">
        <v>-10180</v>
      </c>
      <c r="CZ85" s="415">
        <v>0</v>
      </c>
      <c r="DA85" s="415">
        <v>-10180</v>
      </c>
      <c r="DB85" s="415">
        <v>0</v>
      </c>
      <c r="DC85" s="415">
        <v>0</v>
      </c>
      <c r="DD85" s="415">
        <v>0</v>
      </c>
      <c r="DE85" s="415">
        <v>0</v>
      </c>
      <c r="DF85" s="415">
        <v>0</v>
      </c>
      <c r="DG85" s="415">
        <v>0</v>
      </c>
      <c r="DH85" s="415">
        <v>0</v>
      </c>
      <c r="DI85" s="415">
        <v>0</v>
      </c>
      <c r="DJ85" s="415">
        <v>0</v>
      </c>
      <c r="DK85" s="415">
        <v>0</v>
      </c>
      <c r="DL85" s="415">
        <v>0</v>
      </c>
      <c r="DM85" s="415">
        <v>0</v>
      </c>
      <c r="DN85" s="415">
        <v>-2839</v>
      </c>
      <c r="DO85" s="415">
        <v>0</v>
      </c>
      <c r="DP85" s="415">
        <v>-2839</v>
      </c>
      <c r="DQ85" s="415">
        <v>-893</v>
      </c>
      <c r="DR85" s="415">
        <v>0</v>
      </c>
      <c r="DS85" s="415">
        <v>-893</v>
      </c>
      <c r="DT85" s="415">
        <v>0</v>
      </c>
      <c r="DU85" s="415">
        <v>0</v>
      </c>
      <c r="DV85" s="415">
        <v>0</v>
      </c>
      <c r="DW85" s="415">
        <v>0</v>
      </c>
      <c r="DX85" s="415">
        <v>0</v>
      </c>
      <c r="DY85" s="415">
        <v>0</v>
      </c>
      <c r="DZ85" s="415">
        <v>0</v>
      </c>
      <c r="EA85" s="415">
        <v>0</v>
      </c>
      <c r="EB85" s="415">
        <v>-1012233</v>
      </c>
      <c r="EC85" s="415">
        <v>0</v>
      </c>
      <c r="ED85" s="415">
        <v>-1012233</v>
      </c>
      <c r="EE85" s="415">
        <v>0</v>
      </c>
      <c r="EF85" s="415">
        <v>0</v>
      </c>
      <c r="EG85" s="415">
        <v>0</v>
      </c>
      <c r="EH85" s="415">
        <v>0</v>
      </c>
      <c r="EI85" s="415">
        <v>0</v>
      </c>
      <c r="EJ85" s="415">
        <v>0</v>
      </c>
      <c r="EK85" s="415">
        <v>0</v>
      </c>
      <c r="EL85" s="415">
        <v>0</v>
      </c>
      <c r="EM85" s="415">
        <v>0</v>
      </c>
      <c r="EN85" s="415">
        <v>0</v>
      </c>
      <c r="EO85" s="415">
        <v>0</v>
      </c>
      <c r="EP85" s="415">
        <v>0</v>
      </c>
      <c r="EQ85" s="415">
        <v>0</v>
      </c>
      <c r="ER85" s="415">
        <v>0</v>
      </c>
      <c r="ES85" s="415">
        <v>0</v>
      </c>
      <c r="ET85" s="415">
        <v>5817</v>
      </c>
      <c r="EU85" s="415">
        <v>0</v>
      </c>
      <c r="EV85" s="415">
        <v>5817</v>
      </c>
      <c r="EW85" s="415">
        <v>-84274</v>
      </c>
      <c r="EX85" s="415">
        <v>0</v>
      </c>
      <c r="EY85" s="415">
        <v>-84274</v>
      </c>
      <c r="EZ85" s="415">
        <v>-3830</v>
      </c>
      <c r="FA85" s="415">
        <v>0</v>
      </c>
      <c r="FB85" s="415">
        <v>-3830</v>
      </c>
      <c r="FC85" s="415">
        <v>-1500</v>
      </c>
      <c r="FD85" s="415">
        <v>0</v>
      </c>
      <c r="FE85" s="415">
        <v>-1500</v>
      </c>
      <c r="FF85" s="415">
        <v>0</v>
      </c>
      <c r="FG85" s="415">
        <v>0</v>
      </c>
      <c r="FH85" s="415">
        <v>0</v>
      </c>
      <c r="FI85" s="415">
        <v>-71383</v>
      </c>
      <c r="FJ85" s="415">
        <v>0</v>
      </c>
      <c r="FK85" s="415">
        <v>-71383</v>
      </c>
      <c r="FL85" s="415">
        <v>1421</v>
      </c>
      <c r="FM85" s="415">
        <v>0</v>
      </c>
      <c r="FN85" s="415">
        <v>1421</v>
      </c>
      <c r="FO85" s="415">
        <v>-118308</v>
      </c>
      <c r="FP85" s="415">
        <v>0</v>
      </c>
      <c r="FQ85" s="415">
        <v>-118308</v>
      </c>
      <c r="FR85" s="415">
        <v>18359</v>
      </c>
      <c r="FS85" s="415">
        <v>0</v>
      </c>
      <c r="FT85" s="415">
        <v>18359</v>
      </c>
      <c r="FU85" s="415">
        <v>6902</v>
      </c>
      <c r="FV85" s="415">
        <v>0</v>
      </c>
      <c r="FW85" s="415">
        <v>6902</v>
      </c>
      <c r="FX85" s="415">
        <v>-2272592</v>
      </c>
      <c r="FY85" s="415">
        <v>0</v>
      </c>
      <c r="FZ85" s="415">
        <v>-2272592</v>
      </c>
      <c r="GA85" s="415">
        <v>-2519388</v>
      </c>
      <c r="GB85" s="415">
        <v>0</v>
      </c>
      <c r="GC85" s="415">
        <v>-2519388</v>
      </c>
      <c r="GD85" s="415">
        <v>-40751</v>
      </c>
      <c r="GE85" s="415">
        <v>0</v>
      </c>
      <c r="GF85" s="415">
        <v>-40751</v>
      </c>
      <c r="GG85" s="415">
        <v>0</v>
      </c>
      <c r="GH85" s="415">
        <v>0</v>
      </c>
      <c r="GI85" s="415">
        <v>0</v>
      </c>
      <c r="GJ85" s="415">
        <v>-40751</v>
      </c>
      <c r="GK85" s="415">
        <v>0</v>
      </c>
      <c r="GL85" s="415">
        <v>-40751</v>
      </c>
      <c r="GM85" s="415">
        <v>153599606</v>
      </c>
      <c r="GN85" s="415">
        <v>0</v>
      </c>
      <c r="GO85" s="415">
        <v>153599606</v>
      </c>
      <c r="GP85" s="415">
        <v>807592</v>
      </c>
      <c r="GQ85" s="415">
        <v>0</v>
      </c>
      <c r="GR85" s="415">
        <v>807592</v>
      </c>
      <c r="GS85" s="415">
        <v>-26602332</v>
      </c>
      <c r="GT85" s="415">
        <v>0</v>
      </c>
      <c r="GU85" s="415">
        <v>-26602332</v>
      </c>
      <c r="GV85" s="415">
        <v>-4371332</v>
      </c>
      <c r="GW85" s="415">
        <v>0</v>
      </c>
      <c r="GX85" s="415">
        <v>-4371332</v>
      </c>
      <c r="GY85" s="415">
        <v>-1012233</v>
      </c>
      <c r="GZ85" s="415">
        <v>0</v>
      </c>
      <c r="HA85" s="415">
        <v>-1012233</v>
      </c>
      <c r="HB85" s="415">
        <v>-2519388</v>
      </c>
      <c r="HC85" s="415">
        <v>0</v>
      </c>
      <c r="HD85" s="415">
        <v>-2519388</v>
      </c>
      <c r="HE85" s="415">
        <v>-40751</v>
      </c>
      <c r="HF85" s="415">
        <v>0</v>
      </c>
      <c r="HG85" s="415">
        <v>-40751</v>
      </c>
      <c r="HH85" s="415">
        <v>-33738444</v>
      </c>
      <c r="HI85" s="415">
        <v>0</v>
      </c>
      <c r="HJ85" s="415">
        <v>-33738444</v>
      </c>
      <c r="HK85" s="415">
        <v>119861162</v>
      </c>
      <c r="HL85" s="415">
        <v>0</v>
      </c>
      <c r="HM85" s="415">
        <v>119861162</v>
      </c>
      <c r="HN85" s="84" t="s">
        <v>1054</v>
      </c>
    </row>
    <row r="86" spans="1:222" x14ac:dyDescent="0.25">
      <c r="A86" t="s">
        <v>1026</v>
      </c>
      <c r="B86" s="82" t="s">
        <v>531</v>
      </c>
      <c r="C86" s="85" t="s">
        <v>530</v>
      </c>
      <c r="D86" s="415">
        <v>188930320</v>
      </c>
      <c r="E86" s="415">
        <v>0</v>
      </c>
      <c r="F86" s="415">
        <v>188930320</v>
      </c>
      <c r="G86" s="415">
        <v>-3417747</v>
      </c>
      <c r="H86" s="415">
        <v>0</v>
      </c>
      <c r="I86" s="415">
        <v>-3417747</v>
      </c>
      <c r="J86" s="415">
        <v>-2795287</v>
      </c>
      <c r="K86" s="415">
        <v>0</v>
      </c>
      <c r="L86" s="415">
        <v>-2795287</v>
      </c>
      <c r="M86" s="415">
        <v>170483</v>
      </c>
      <c r="N86" s="415">
        <v>0</v>
      </c>
      <c r="O86" s="415">
        <v>170483</v>
      </c>
      <c r="P86" s="415">
        <v>1081150</v>
      </c>
      <c r="Q86" s="415">
        <v>0</v>
      </c>
      <c r="R86" s="415">
        <v>1081150</v>
      </c>
      <c r="S86" s="415">
        <v>1978</v>
      </c>
      <c r="T86" s="415">
        <v>0</v>
      </c>
      <c r="U86" s="415">
        <v>1978</v>
      </c>
      <c r="V86" s="415">
        <v>-1541676</v>
      </c>
      <c r="W86" s="415">
        <v>0</v>
      </c>
      <c r="X86" s="415">
        <v>-1541676</v>
      </c>
      <c r="Y86" s="415">
        <v>-10234355</v>
      </c>
      <c r="Z86" s="415">
        <v>0</v>
      </c>
      <c r="AA86" s="415">
        <v>-10234355</v>
      </c>
      <c r="AB86" s="415">
        <v>-14857</v>
      </c>
      <c r="AC86" s="415">
        <v>0</v>
      </c>
      <c r="AD86" s="415">
        <v>-14857</v>
      </c>
      <c r="AE86" s="415">
        <v>-720681</v>
      </c>
      <c r="AF86" s="415">
        <v>0</v>
      </c>
      <c r="AG86" s="415">
        <v>-720681</v>
      </c>
      <c r="AH86" s="415">
        <v>-85158</v>
      </c>
      <c r="AI86" s="415">
        <v>0</v>
      </c>
      <c r="AJ86" s="415">
        <v>-85158</v>
      </c>
      <c r="AK86" s="415">
        <v>-1074</v>
      </c>
      <c r="AL86" s="415">
        <v>0</v>
      </c>
      <c r="AM86" s="415">
        <v>-1074</v>
      </c>
      <c r="AN86" s="415">
        <v>-635059</v>
      </c>
      <c r="AO86" s="415">
        <v>0</v>
      </c>
      <c r="AP86" s="415">
        <v>-635059</v>
      </c>
      <c r="AQ86" s="415">
        <v>-491</v>
      </c>
      <c r="AR86" s="415">
        <v>0</v>
      </c>
      <c r="AS86" s="415">
        <v>-491</v>
      </c>
      <c r="AT86" s="415">
        <v>3939299</v>
      </c>
      <c r="AU86" s="415">
        <v>0</v>
      </c>
      <c r="AV86" s="415">
        <v>3939299</v>
      </c>
      <c r="AW86" s="415">
        <v>63185</v>
      </c>
      <c r="AX86" s="415">
        <v>0</v>
      </c>
      <c r="AY86" s="415">
        <v>63185</v>
      </c>
      <c r="AZ86" s="415">
        <v>-9671567</v>
      </c>
      <c r="BA86" s="415">
        <v>0</v>
      </c>
      <c r="BB86" s="415">
        <v>-9671567</v>
      </c>
      <c r="BC86" s="415">
        <v>-547500</v>
      </c>
      <c r="BD86" s="415">
        <v>0</v>
      </c>
      <c r="BE86" s="415">
        <v>-547500</v>
      </c>
      <c r="BF86" s="415">
        <v>-58447</v>
      </c>
      <c r="BG86" s="415">
        <v>0</v>
      </c>
      <c r="BH86" s="415">
        <v>-58447</v>
      </c>
      <c r="BI86" s="415">
        <v>2522</v>
      </c>
      <c r="BJ86" s="415">
        <v>0</v>
      </c>
      <c r="BK86" s="415">
        <v>2522</v>
      </c>
      <c r="BL86" s="415">
        <v>0</v>
      </c>
      <c r="BM86" s="415">
        <v>0</v>
      </c>
      <c r="BN86" s="415">
        <v>0</v>
      </c>
      <c r="BO86" s="415">
        <v>0</v>
      </c>
      <c r="BP86" s="415">
        <v>0</v>
      </c>
      <c r="BQ86" s="415">
        <v>0</v>
      </c>
      <c r="BR86" s="415">
        <v>0</v>
      </c>
      <c r="BS86" s="415">
        <v>0</v>
      </c>
      <c r="BT86" s="415">
        <v>0</v>
      </c>
      <c r="BU86" s="415">
        <v>0</v>
      </c>
      <c r="BV86" s="415">
        <v>0</v>
      </c>
      <c r="BW86" s="415">
        <v>0</v>
      </c>
      <c r="BX86" s="415">
        <v>-17227544</v>
      </c>
      <c r="BY86" s="415">
        <v>0</v>
      </c>
      <c r="BZ86" s="415">
        <v>-17227544</v>
      </c>
      <c r="CA86" s="415">
        <v>-22186</v>
      </c>
      <c r="CB86" s="415">
        <v>0</v>
      </c>
      <c r="CC86" s="415">
        <v>-22186</v>
      </c>
      <c r="CD86" s="415">
        <v>-68040</v>
      </c>
      <c r="CE86" s="415">
        <v>0</v>
      </c>
      <c r="CF86" s="415">
        <v>-68040</v>
      </c>
      <c r="CG86" s="415">
        <v>-8556469</v>
      </c>
      <c r="CH86" s="415">
        <v>0</v>
      </c>
      <c r="CI86" s="415">
        <v>-8556469</v>
      </c>
      <c r="CJ86" s="415">
        <v>-78852</v>
      </c>
      <c r="CK86" s="415">
        <v>0</v>
      </c>
      <c r="CL86" s="415">
        <v>-78852</v>
      </c>
      <c r="CM86" s="415">
        <v>-8725547</v>
      </c>
      <c r="CN86" s="415">
        <v>0</v>
      </c>
      <c r="CO86" s="415">
        <v>-8725547</v>
      </c>
      <c r="CP86" s="415">
        <v>-183564</v>
      </c>
      <c r="CQ86" s="415">
        <v>0</v>
      </c>
      <c r="CR86" s="415">
        <v>-183564</v>
      </c>
      <c r="CS86" s="415">
        <v>-13510</v>
      </c>
      <c r="CT86" s="415">
        <v>0</v>
      </c>
      <c r="CU86" s="415">
        <v>-13510</v>
      </c>
      <c r="CV86" s="415">
        <v>-41106</v>
      </c>
      <c r="CW86" s="415">
        <v>0</v>
      </c>
      <c r="CX86" s="415">
        <v>-41106</v>
      </c>
      <c r="CY86" s="415">
        <v>48459</v>
      </c>
      <c r="CZ86" s="415">
        <v>0</v>
      </c>
      <c r="DA86" s="415">
        <v>48459</v>
      </c>
      <c r="DB86" s="415">
        <v>0</v>
      </c>
      <c r="DC86" s="415">
        <v>0</v>
      </c>
      <c r="DD86" s="415">
        <v>0</v>
      </c>
      <c r="DE86" s="415">
        <v>0</v>
      </c>
      <c r="DF86" s="415">
        <v>0</v>
      </c>
      <c r="DG86" s="415">
        <v>0</v>
      </c>
      <c r="DH86" s="415">
        <v>0</v>
      </c>
      <c r="DI86" s="415">
        <v>0</v>
      </c>
      <c r="DJ86" s="415">
        <v>0</v>
      </c>
      <c r="DK86" s="415">
        <v>0</v>
      </c>
      <c r="DL86" s="415">
        <v>0</v>
      </c>
      <c r="DM86" s="415">
        <v>0</v>
      </c>
      <c r="DN86" s="415">
        <v>0</v>
      </c>
      <c r="DO86" s="415">
        <v>0</v>
      </c>
      <c r="DP86" s="415">
        <v>0</v>
      </c>
      <c r="DQ86" s="415">
        <v>0</v>
      </c>
      <c r="DR86" s="415">
        <v>0</v>
      </c>
      <c r="DS86" s="415">
        <v>0</v>
      </c>
      <c r="DT86" s="415">
        <v>0</v>
      </c>
      <c r="DU86" s="415">
        <v>0</v>
      </c>
      <c r="DV86" s="415">
        <v>0</v>
      </c>
      <c r="DW86" s="415">
        <v>0</v>
      </c>
      <c r="DX86" s="415">
        <v>0</v>
      </c>
      <c r="DY86" s="415">
        <v>0</v>
      </c>
      <c r="DZ86" s="415">
        <v>0</v>
      </c>
      <c r="EA86" s="415">
        <v>0</v>
      </c>
      <c r="EB86" s="415">
        <v>-189721</v>
      </c>
      <c r="EC86" s="415">
        <v>0</v>
      </c>
      <c r="ED86" s="415">
        <v>-189721</v>
      </c>
      <c r="EE86" s="415">
        <v>0</v>
      </c>
      <c r="EF86" s="415">
        <v>0</v>
      </c>
      <c r="EG86" s="415">
        <v>0</v>
      </c>
      <c r="EH86" s="415">
        <v>0</v>
      </c>
      <c r="EI86" s="415">
        <v>0</v>
      </c>
      <c r="EJ86" s="415">
        <v>0</v>
      </c>
      <c r="EK86" s="415">
        <v>-674</v>
      </c>
      <c r="EL86" s="415">
        <v>0</v>
      </c>
      <c r="EM86" s="415">
        <v>-674</v>
      </c>
      <c r="EN86" s="415">
        <v>0</v>
      </c>
      <c r="EO86" s="415">
        <v>0</v>
      </c>
      <c r="EP86" s="415">
        <v>0</v>
      </c>
      <c r="EQ86" s="415">
        <v>0</v>
      </c>
      <c r="ER86" s="415">
        <v>0</v>
      </c>
      <c r="ES86" s="415">
        <v>0</v>
      </c>
      <c r="ET86" s="415">
        <v>0</v>
      </c>
      <c r="EU86" s="415">
        <v>0</v>
      </c>
      <c r="EV86" s="415">
        <v>0</v>
      </c>
      <c r="EW86" s="415">
        <v>0</v>
      </c>
      <c r="EX86" s="415">
        <v>0</v>
      </c>
      <c r="EY86" s="415">
        <v>0</v>
      </c>
      <c r="EZ86" s="415">
        <v>0</v>
      </c>
      <c r="FA86" s="415">
        <v>0</v>
      </c>
      <c r="FB86" s="415">
        <v>0</v>
      </c>
      <c r="FC86" s="415">
        <v>0</v>
      </c>
      <c r="FD86" s="415">
        <v>0</v>
      </c>
      <c r="FE86" s="415">
        <v>0</v>
      </c>
      <c r="FF86" s="415">
        <v>0</v>
      </c>
      <c r="FG86" s="415">
        <v>0</v>
      </c>
      <c r="FH86" s="415">
        <v>0</v>
      </c>
      <c r="FI86" s="415">
        <v>-137618</v>
      </c>
      <c r="FJ86" s="415">
        <v>0</v>
      </c>
      <c r="FK86" s="415">
        <v>-137618</v>
      </c>
      <c r="FL86" s="415">
        <v>20596</v>
      </c>
      <c r="FM86" s="415">
        <v>0</v>
      </c>
      <c r="FN86" s="415">
        <v>20596</v>
      </c>
      <c r="FO86" s="415">
        <v>-249456</v>
      </c>
      <c r="FP86" s="415">
        <v>0</v>
      </c>
      <c r="FQ86" s="415">
        <v>-249456</v>
      </c>
      <c r="FR86" s="415">
        <v>-53275</v>
      </c>
      <c r="FS86" s="415">
        <v>0</v>
      </c>
      <c r="FT86" s="415">
        <v>-53275</v>
      </c>
      <c r="FU86" s="415">
        <v>3444</v>
      </c>
      <c r="FV86" s="415">
        <v>0</v>
      </c>
      <c r="FW86" s="415">
        <v>3444</v>
      </c>
      <c r="FX86" s="415">
        <v>-4342519</v>
      </c>
      <c r="FY86" s="415">
        <v>0</v>
      </c>
      <c r="FZ86" s="415">
        <v>-4342519</v>
      </c>
      <c r="GA86" s="415">
        <v>-4759502</v>
      </c>
      <c r="GB86" s="415">
        <v>0</v>
      </c>
      <c r="GC86" s="415">
        <v>-4759502</v>
      </c>
      <c r="GD86" s="415">
        <v>0</v>
      </c>
      <c r="GE86" s="415">
        <v>0</v>
      </c>
      <c r="GF86" s="415">
        <v>0</v>
      </c>
      <c r="GG86" s="415">
        <v>0</v>
      </c>
      <c r="GH86" s="415">
        <v>0</v>
      </c>
      <c r="GI86" s="415">
        <v>0</v>
      </c>
      <c r="GJ86" s="415">
        <v>0</v>
      </c>
      <c r="GK86" s="415">
        <v>0</v>
      </c>
      <c r="GL86" s="415">
        <v>0</v>
      </c>
      <c r="GM86" s="415">
        <v>185512573</v>
      </c>
      <c r="GN86" s="415">
        <v>0</v>
      </c>
      <c r="GO86" s="415">
        <v>185512573</v>
      </c>
      <c r="GP86" s="415">
        <v>-1541676</v>
      </c>
      <c r="GQ86" s="415">
        <v>0</v>
      </c>
      <c r="GR86" s="415">
        <v>-1541676</v>
      </c>
      <c r="GS86" s="415">
        <v>-17227544</v>
      </c>
      <c r="GT86" s="415">
        <v>0</v>
      </c>
      <c r="GU86" s="415">
        <v>-17227544</v>
      </c>
      <c r="GV86" s="415">
        <v>-8725547</v>
      </c>
      <c r="GW86" s="415">
        <v>0</v>
      </c>
      <c r="GX86" s="415">
        <v>-8725547</v>
      </c>
      <c r="GY86" s="415">
        <v>-189721</v>
      </c>
      <c r="GZ86" s="415">
        <v>0</v>
      </c>
      <c r="HA86" s="415">
        <v>-189721</v>
      </c>
      <c r="HB86" s="415">
        <v>-4759502</v>
      </c>
      <c r="HC86" s="415">
        <v>0</v>
      </c>
      <c r="HD86" s="415">
        <v>-4759502</v>
      </c>
      <c r="HE86" s="415">
        <v>0</v>
      </c>
      <c r="HF86" s="415">
        <v>0</v>
      </c>
      <c r="HG86" s="415">
        <v>0</v>
      </c>
      <c r="HH86" s="415">
        <v>-32443990</v>
      </c>
      <c r="HI86" s="415">
        <v>0</v>
      </c>
      <c r="HJ86" s="415">
        <v>-32443990</v>
      </c>
      <c r="HK86" s="415">
        <v>153068583</v>
      </c>
      <c r="HL86" s="415">
        <v>0</v>
      </c>
      <c r="HM86" s="415">
        <v>153068583</v>
      </c>
      <c r="HN86" s="84" t="s">
        <v>1044</v>
      </c>
    </row>
    <row r="87" spans="1:222" x14ac:dyDescent="0.25">
      <c r="A87" t="s">
        <v>1026</v>
      </c>
      <c r="B87" s="82" t="s">
        <v>533</v>
      </c>
      <c r="C87" s="85" t="s">
        <v>532</v>
      </c>
      <c r="D87" s="415">
        <v>27945440</v>
      </c>
      <c r="E87" s="415">
        <v>447301</v>
      </c>
      <c r="F87" s="415">
        <v>28392741</v>
      </c>
      <c r="G87" s="415">
        <v>-154415</v>
      </c>
      <c r="H87" s="415">
        <v>137518</v>
      </c>
      <c r="I87" s="415">
        <v>-16897</v>
      </c>
      <c r="J87" s="415">
        <v>-546872</v>
      </c>
      <c r="K87" s="415">
        <v>0</v>
      </c>
      <c r="L87" s="415">
        <v>-546872</v>
      </c>
      <c r="M87" s="415">
        <v>83935</v>
      </c>
      <c r="N87" s="415">
        <v>0</v>
      </c>
      <c r="O87" s="415">
        <v>83935</v>
      </c>
      <c r="P87" s="415">
        <v>13614</v>
      </c>
      <c r="Q87" s="415">
        <v>0</v>
      </c>
      <c r="R87" s="415">
        <v>13614</v>
      </c>
      <c r="S87" s="415">
        <v>-76604</v>
      </c>
      <c r="T87" s="415">
        <v>0</v>
      </c>
      <c r="U87" s="415">
        <v>-76604</v>
      </c>
      <c r="V87" s="415">
        <v>-525927</v>
      </c>
      <c r="W87" s="415">
        <v>0</v>
      </c>
      <c r="X87" s="415">
        <v>-525927</v>
      </c>
      <c r="Y87" s="415">
        <v>-2745677</v>
      </c>
      <c r="Z87" s="415">
        <v>0</v>
      </c>
      <c r="AA87" s="415">
        <v>-2745677</v>
      </c>
      <c r="AB87" s="415">
        <v>0</v>
      </c>
      <c r="AC87" s="415">
        <v>0</v>
      </c>
      <c r="AD87" s="415">
        <v>0</v>
      </c>
      <c r="AE87" s="415">
        <v>-128474</v>
      </c>
      <c r="AF87" s="415">
        <v>0</v>
      </c>
      <c r="AG87" s="415">
        <v>-128474</v>
      </c>
      <c r="AH87" s="415">
        <v>-15565</v>
      </c>
      <c r="AI87" s="415">
        <v>0</v>
      </c>
      <c r="AJ87" s="415">
        <v>-15565</v>
      </c>
      <c r="AK87" s="415">
        <v>0</v>
      </c>
      <c r="AL87" s="415">
        <v>0</v>
      </c>
      <c r="AM87" s="415">
        <v>0</v>
      </c>
      <c r="AN87" s="415">
        <v>-112909</v>
      </c>
      <c r="AO87" s="415">
        <v>0</v>
      </c>
      <c r="AP87" s="415">
        <v>-112909</v>
      </c>
      <c r="AQ87" s="415">
        <v>0</v>
      </c>
      <c r="AR87" s="415">
        <v>0</v>
      </c>
      <c r="AS87" s="415">
        <v>0</v>
      </c>
      <c r="AT87" s="415">
        <v>451477</v>
      </c>
      <c r="AU87" s="415">
        <v>11843</v>
      </c>
      <c r="AV87" s="415">
        <v>463320</v>
      </c>
      <c r="AW87" s="415">
        <v>-7393</v>
      </c>
      <c r="AX87" s="415">
        <v>3749</v>
      </c>
      <c r="AY87" s="415">
        <v>-3644</v>
      </c>
      <c r="AZ87" s="415">
        <v>-2197744</v>
      </c>
      <c r="BA87" s="415">
        <v>-100800</v>
      </c>
      <c r="BB87" s="415">
        <v>-2298544</v>
      </c>
      <c r="BC87" s="415">
        <v>-41620</v>
      </c>
      <c r="BD87" s="415">
        <v>-12696</v>
      </c>
      <c r="BE87" s="415">
        <v>-54316</v>
      </c>
      <c r="BF87" s="415">
        <v>-27236</v>
      </c>
      <c r="BG87" s="415">
        <v>0</v>
      </c>
      <c r="BH87" s="415">
        <v>-27236</v>
      </c>
      <c r="BI87" s="415">
        <v>0</v>
      </c>
      <c r="BJ87" s="415">
        <v>0</v>
      </c>
      <c r="BK87" s="415">
        <v>0</v>
      </c>
      <c r="BL87" s="415">
        <v>-28739</v>
      </c>
      <c r="BM87" s="415">
        <v>0</v>
      </c>
      <c r="BN87" s="415">
        <v>-28739</v>
      </c>
      <c r="BO87" s="415">
        <v>-54</v>
      </c>
      <c r="BP87" s="415">
        <v>0</v>
      </c>
      <c r="BQ87" s="415">
        <v>-54</v>
      </c>
      <c r="BR87" s="415">
        <v>0</v>
      </c>
      <c r="BS87" s="415">
        <v>0</v>
      </c>
      <c r="BT87" s="415">
        <v>0</v>
      </c>
      <c r="BU87" s="415">
        <v>0</v>
      </c>
      <c r="BV87" s="415">
        <v>0</v>
      </c>
      <c r="BW87" s="415">
        <v>0</v>
      </c>
      <c r="BX87" s="415">
        <v>-4725460</v>
      </c>
      <c r="BY87" s="415">
        <v>-97904</v>
      </c>
      <c r="BZ87" s="415">
        <v>-4823364</v>
      </c>
      <c r="CA87" s="415">
        <v>0</v>
      </c>
      <c r="CB87" s="415">
        <v>0</v>
      </c>
      <c r="CC87" s="415">
        <v>0</v>
      </c>
      <c r="CD87" s="415">
        <v>53</v>
      </c>
      <c r="CE87" s="415">
        <v>0</v>
      </c>
      <c r="CF87" s="415">
        <v>53</v>
      </c>
      <c r="CG87" s="415">
        <v>-392717</v>
      </c>
      <c r="CH87" s="415">
        <v>0</v>
      </c>
      <c r="CI87" s="415">
        <v>-392717</v>
      </c>
      <c r="CJ87" s="415">
        <v>-56054</v>
      </c>
      <c r="CK87" s="415">
        <v>0</v>
      </c>
      <c r="CL87" s="415">
        <v>-56054</v>
      </c>
      <c r="CM87" s="415">
        <v>-448718</v>
      </c>
      <c r="CN87" s="415">
        <v>0</v>
      </c>
      <c r="CO87" s="415">
        <v>-448718</v>
      </c>
      <c r="CP87" s="415">
        <v>-36473</v>
      </c>
      <c r="CQ87" s="415">
        <v>0</v>
      </c>
      <c r="CR87" s="415">
        <v>-36473</v>
      </c>
      <c r="CS87" s="415">
        <v>-53</v>
      </c>
      <c r="CT87" s="415">
        <v>0</v>
      </c>
      <c r="CU87" s="415">
        <v>-53</v>
      </c>
      <c r="CV87" s="415">
        <v>-2000</v>
      </c>
      <c r="CW87" s="415">
        <v>0</v>
      </c>
      <c r="CX87" s="415">
        <v>-2000</v>
      </c>
      <c r="CY87" s="415">
        <v>0</v>
      </c>
      <c r="CZ87" s="415">
        <v>0</v>
      </c>
      <c r="DA87" s="415">
        <v>0</v>
      </c>
      <c r="DB87" s="415">
        <v>-5709</v>
      </c>
      <c r="DC87" s="415">
        <v>0</v>
      </c>
      <c r="DD87" s="415">
        <v>-5709</v>
      </c>
      <c r="DE87" s="415">
        <v>0</v>
      </c>
      <c r="DF87" s="415">
        <v>0</v>
      </c>
      <c r="DG87" s="415">
        <v>0</v>
      </c>
      <c r="DH87" s="415">
        <v>0</v>
      </c>
      <c r="DI87" s="415">
        <v>0</v>
      </c>
      <c r="DJ87" s="415">
        <v>0</v>
      </c>
      <c r="DK87" s="415">
        <v>0</v>
      </c>
      <c r="DL87" s="415">
        <v>0</v>
      </c>
      <c r="DM87" s="415">
        <v>0</v>
      </c>
      <c r="DN87" s="415">
        <v>0</v>
      </c>
      <c r="DO87" s="415">
        <v>0</v>
      </c>
      <c r="DP87" s="415">
        <v>0</v>
      </c>
      <c r="DQ87" s="415">
        <v>0</v>
      </c>
      <c r="DR87" s="415">
        <v>0</v>
      </c>
      <c r="DS87" s="415">
        <v>0</v>
      </c>
      <c r="DT87" s="415">
        <v>0</v>
      </c>
      <c r="DU87" s="415">
        <v>-87812</v>
      </c>
      <c r="DV87" s="415">
        <v>-87812</v>
      </c>
      <c r="DW87" s="415">
        <v>0</v>
      </c>
      <c r="DX87" s="415">
        <v>-85740</v>
      </c>
      <c r="DY87" s="415">
        <v>-85740</v>
      </c>
      <c r="DZ87" s="415">
        <v>-173551</v>
      </c>
      <c r="EA87" s="415">
        <v>0</v>
      </c>
      <c r="EB87" s="415">
        <v>-44235</v>
      </c>
      <c r="EC87" s="415">
        <v>-173552</v>
      </c>
      <c r="ED87" s="415">
        <v>-217787</v>
      </c>
      <c r="EE87" s="415">
        <v>0</v>
      </c>
      <c r="EF87" s="415">
        <v>0</v>
      </c>
      <c r="EG87" s="415">
        <v>0</v>
      </c>
      <c r="EH87" s="415">
        <v>0</v>
      </c>
      <c r="EI87" s="415">
        <v>0</v>
      </c>
      <c r="EJ87" s="415">
        <v>0</v>
      </c>
      <c r="EK87" s="415">
        <v>0</v>
      </c>
      <c r="EL87" s="415">
        <v>0</v>
      </c>
      <c r="EM87" s="415">
        <v>0</v>
      </c>
      <c r="EN87" s="415">
        <v>0</v>
      </c>
      <c r="EO87" s="415">
        <v>0</v>
      </c>
      <c r="EP87" s="415">
        <v>0</v>
      </c>
      <c r="EQ87" s="415">
        <v>0</v>
      </c>
      <c r="ER87" s="415">
        <v>0</v>
      </c>
      <c r="ES87" s="415">
        <v>0</v>
      </c>
      <c r="ET87" s="415">
        <v>0</v>
      </c>
      <c r="EU87" s="415">
        <v>0</v>
      </c>
      <c r="EV87" s="415">
        <v>0</v>
      </c>
      <c r="EW87" s="415">
        <v>-28739</v>
      </c>
      <c r="EX87" s="415">
        <v>0</v>
      </c>
      <c r="EY87" s="415">
        <v>-28739</v>
      </c>
      <c r="EZ87" s="415">
        <v>-54</v>
      </c>
      <c r="FA87" s="415">
        <v>0</v>
      </c>
      <c r="FB87" s="415">
        <v>-54</v>
      </c>
      <c r="FC87" s="415">
        <v>0</v>
      </c>
      <c r="FD87" s="415">
        <v>0</v>
      </c>
      <c r="FE87" s="415">
        <v>0</v>
      </c>
      <c r="FF87" s="415">
        <v>0</v>
      </c>
      <c r="FG87" s="415">
        <v>0</v>
      </c>
      <c r="FH87" s="415">
        <v>0</v>
      </c>
      <c r="FI87" s="415">
        <v>-37878</v>
      </c>
      <c r="FJ87" s="415">
        <v>0</v>
      </c>
      <c r="FK87" s="415">
        <v>-37878</v>
      </c>
      <c r="FL87" s="415">
        <v>-4433</v>
      </c>
      <c r="FM87" s="415">
        <v>0</v>
      </c>
      <c r="FN87" s="415">
        <v>-4433</v>
      </c>
      <c r="FO87" s="415">
        <v>-41332</v>
      </c>
      <c r="FP87" s="415">
        <v>0</v>
      </c>
      <c r="FQ87" s="415">
        <v>-41332</v>
      </c>
      <c r="FR87" s="415">
        <v>412</v>
      </c>
      <c r="FS87" s="415">
        <v>0</v>
      </c>
      <c r="FT87" s="415">
        <v>412</v>
      </c>
      <c r="FU87" s="415">
        <v>-1992</v>
      </c>
      <c r="FV87" s="415">
        <v>0</v>
      </c>
      <c r="FW87" s="415">
        <v>-1992</v>
      </c>
      <c r="FX87" s="415">
        <v>-547973</v>
      </c>
      <c r="FY87" s="415">
        <v>0</v>
      </c>
      <c r="FZ87" s="415">
        <v>-547973</v>
      </c>
      <c r="GA87" s="415">
        <v>-661989</v>
      </c>
      <c r="GB87" s="415">
        <v>0</v>
      </c>
      <c r="GC87" s="415">
        <v>-661989</v>
      </c>
      <c r="GD87" s="415">
        <v>-19822</v>
      </c>
      <c r="GE87" s="415">
        <v>0</v>
      </c>
      <c r="GF87" s="415">
        <v>-19822</v>
      </c>
      <c r="GG87" s="415">
        <v>0</v>
      </c>
      <c r="GH87" s="415">
        <v>0</v>
      </c>
      <c r="GI87" s="415">
        <v>0</v>
      </c>
      <c r="GJ87" s="415">
        <v>-19822</v>
      </c>
      <c r="GK87" s="415">
        <v>0</v>
      </c>
      <c r="GL87" s="415">
        <v>-19822</v>
      </c>
      <c r="GM87" s="415">
        <v>27791025</v>
      </c>
      <c r="GN87" s="415">
        <v>584819</v>
      </c>
      <c r="GO87" s="415">
        <v>28375844</v>
      </c>
      <c r="GP87" s="415">
        <v>-525927</v>
      </c>
      <c r="GQ87" s="415">
        <v>0</v>
      </c>
      <c r="GR87" s="415">
        <v>-525927</v>
      </c>
      <c r="GS87" s="415">
        <v>-4725460</v>
      </c>
      <c r="GT87" s="415">
        <v>-97904</v>
      </c>
      <c r="GU87" s="415">
        <v>-4823364</v>
      </c>
      <c r="GV87" s="415">
        <v>-448718</v>
      </c>
      <c r="GW87" s="415">
        <v>0</v>
      </c>
      <c r="GX87" s="415">
        <v>-448718</v>
      </c>
      <c r="GY87" s="415">
        <v>-44235</v>
      </c>
      <c r="GZ87" s="415">
        <v>-173552</v>
      </c>
      <c r="HA87" s="415">
        <v>-217787</v>
      </c>
      <c r="HB87" s="415">
        <v>-661989</v>
      </c>
      <c r="HC87" s="415">
        <v>0</v>
      </c>
      <c r="HD87" s="415">
        <v>-661989</v>
      </c>
      <c r="HE87" s="415">
        <v>-19822</v>
      </c>
      <c r="HF87" s="415">
        <v>0</v>
      </c>
      <c r="HG87" s="415">
        <v>-19822</v>
      </c>
      <c r="HH87" s="415">
        <v>-6426151</v>
      </c>
      <c r="HI87" s="415">
        <v>-271456</v>
      </c>
      <c r="HJ87" s="415">
        <v>-6697607</v>
      </c>
      <c r="HK87" s="415">
        <v>21364874</v>
      </c>
      <c r="HL87" s="415">
        <v>313363</v>
      </c>
      <c r="HM87" s="415">
        <v>21678237</v>
      </c>
      <c r="HN87" s="84" t="s">
        <v>1029</v>
      </c>
    </row>
    <row r="88" spans="1:222" x14ac:dyDescent="0.25">
      <c r="A88" t="s">
        <v>1026</v>
      </c>
      <c r="B88" s="82" t="s">
        <v>535</v>
      </c>
      <c r="C88" s="85" t="s">
        <v>534</v>
      </c>
      <c r="D88" s="415">
        <v>48716356</v>
      </c>
      <c r="E88" s="415">
        <v>1573172</v>
      </c>
      <c r="F88" s="415">
        <v>50289528</v>
      </c>
      <c r="G88" s="415">
        <v>311511</v>
      </c>
      <c r="H88" s="415">
        <v>13147</v>
      </c>
      <c r="I88" s="415">
        <v>324658</v>
      </c>
      <c r="J88" s="415">
        <v>-665316</v>
      </c>
      <c r="K88" s="415">
        <v>-2909</v>
      </c>
      <c r="L88" s="415">
        <v>-668225</v>
      </c>
      <c r="M88" s="415">
        <v>36292</v>
      </c>
      <c r="N88" s="415">
        <v>0</v>
      </c>
      <c r="O88" s="415">
        <v>36292</v>
      </c>
      <c r="P88" s="415">
        <v>286638</v>
      </c>
      <c r="Q88" s="415">
        <v>0</v>
      </c>
      <c r="R88" s="415">
        <v>286638</v>
      </c>
      <c r="S88" s="415">
        <v>-21305</v>
      </c>
      <c r="T88" s="415">
        <v>0</v>
      </c>
      <c r="U88" s="415">
        <v>-21305</v>
      </c>
      <c r="V88" s="415">
        <v>-363691</v>
      </c>
      <c r="W88" s="415">
        <v>-2909</v>
      </c>
      <c r="X88" s="415">
        <v>-366600</v>
      </c>
      <c r="Y88" s="415">
        <v>-7828058</v>
      </c>
      <c r="Z88" s="415">
        <v>-43639</v>
      </c>
      <c r="AA88" s="415">
        <v>-7871697</v>
      </c>
      <c r="AB88" s="415">
        <v>-28568</v>
      </c>
      <c r="AC88" s="415">
        <v>-5838</v>
      </c>
      <c r="AD88" s="415">
        <v>-34406</v>
      </c>
      <c r="AE88" s="415">
        <v>-572999</v>
      </c>
      <c r="AF88" s="415">
        <v>651</v>
      </c>
      <c r="AG88" s="415">
        <v>-572348</v>
      </c>
      <c r="AH88" s="415">
        <v>-39396</v>
      </c>
      <c r="AI88" s="415">
        <v>0</v>
      </c>
      <c r="AJ88" s="415">
        <v>-39396</v>
      </c>
      <c r="AK88" s="415">
        <v>0</v>
      </c>
      <c r="AL88" s="415">
        <v>0</v>
      </c>
      <c r="AM88" s="415">
        <v>0</v>
      </c>
      <c r="AN88" s="415">
        <v>-533603</v>
      </c>
      <c r="AO88" s="415">
        <v>651</v>
      </c>
      <c r="AP88" s="415">
        <v>-532952</v>
      </c>
      <c r="AQ88" s="415">
        <v>2691</v>
      </c>
      <c r="AR88" s="415">
        <v>0</v>
      </c>
      <c r="AS88" s="415">
        <v>2691</v>
      </c>
      <c r="AT88" s="415">
        <v>708592</v>
      </c>
      <c r="AU88" s="415">
        <v>35621</v>
      </c>
      <c r="AV88" s="415">
        <v>744213</v>
      </c>
      <c r="AW88" s="415">
        <v>-6671</v>
      </c>
      <c r="AX88" s="415">
        <v>179</v>
      </c>
      <c r="AY88" s="415">
        <v>-6492</v>
      </c>
      <c r="AZ88" s="415">
        <v>-2970089</v>
      </c>
      <c r="BA88" s="415">
        <v>-227808</v>
      </c>
      <c r="BB88" s="415">
        <v>-3197897</v>
      </c>
      <c r="BC88" s="415">
        <v>22787</v>
      </c>
      <c r="BD88" s="415">
        <v>0</v>
      </c>
      <c r="BE88" s="415">
        <v>22787</v>
      </c>
      <c r="BF88" s="415">
        <v>-500922</v>
      </c>
      <c r="BG88" s="415">
        <v>0</v>
      </c>
      <c r="BH88" s="415">
        <v>-500922</v>
      </c>
      <c r="BI88" s="415">
        <v>-746</v>
      </c>
      <c r="BJ88" s="415">
        <v>0</v>
      </c>
      <c r="BK88" s="415">
        <v>-746</v>
      </c>
      <c r="BL88" s="415">
        <v>-50475</v>
      </c>
      <c r="BM88" s="415">
        <v>0</v>
      </c>
      <c r="BN88" s="415">
        <v>-50475</v>
      </c>
      <c r="BO88" s="415">
        <v>-3049</v>
      </c>
      <c r="BP88" s="415">
        <v>0</v>
      </c>
      <c r="BQ88" s="415">
        <v>-3049</v>
      </c>
      <c r="BR88" s="415">
        <v>0</v>
      </c>
      <c r="BS88" s="415">
        <v>0</v>
      </c>
      <c r="BT88" s="415">
        <v>0</v>
      </c>
      <c r="BU88" s="415">
        <v>0</v>
      </c>
      <c r="BV88" s="415">
        <v>0</v>
      </c>
      <c r="BW88" s="415">
        <v>0</v>
      </c>
      <c r="BX88" s="415">
        <v>-11201630</v>
      </c>
      <c r="BY88" s="415">
        <v>-234996</v>
      </c>
      <c r="BZ88" s="415">
        <v>-11436626</v>
      </c>
      <c r="CA88" s="415">
        <v>-6351</v>
      </c>
      <c r="CB88" s="415">
        <v>0</v>
      </c>
      <c r="CC88" s="415">
        <v>-6351</v>
      </c>
      <c r="CD88" s="415">
        <v>0</v>
      </c>
      <c r="CE88" s="415">
        <v>0</v>
      </c>
      <c r="CF88" s="415">
        <v>0</v>
      </c>
      <c r="CG88" s="415">
        <v>-1031944</v>
      </c>
      <c r="CH88" s="415">
        <v>-20351</v>
      </c>
      <c r="CI88" s="415">
        <v>-1052295</v>
      </c>
      <c r="CJ88" s="415">
        <v>-889015</v>
      </c>
      <c r="CK88" s="415">
        <v>-8727.0499999999993</v>
      </c>
      <c r="CL88" s="415">
        <v>-897742.05</v>
      </c>
      <c r="CM88" s="415">
        <v>-1927310</v>
      </c>
      <c r="CN88" s="415">
        <v>-29078</v>
      </c>
      <c r="CO88" s="415">
        <v>-1956388</v>
      </c>
      <c r="CP88" s="415">
        <v>-153259</v>
      </c>
      <c r="CQ88" s="415">
        <v>0</v>
      </c>
      <c r="CR88" s="415">
        <v>-153259</v>
      </c>
      <c r="CS88" s="415">
        <v>-935</v>
      </c>
      <c r="CT88" s="415">
        <v>0</v>
      </c>
      <c r="CU88" s="415">
        <v>-935</v>
      </c>
      <c r="CV88" s="415">
        <v>-417</v>
      </c>
      <c r="CW88" s="415">
        <v>0</v>
      </c>
      <c r="CX88" s="415">
        <v>-417</v>
      </c>
      <c r="CY88" s="415">
        <v>0</v>
      </c>
      <c r="CZ88" s="415">
        <v>0</v>
      </c>
      <c r="DA88" s="415">
        <v>0</v>
      </c>
      <c r="DB88" s="415">
        <v>-93900</v>
      </c>
      <c r="DC88" s="415">
        <v>0</v>
      </c>
      <c r="DD88" s="415">
        <v>-93900</v>
      </c>
      <c r="DE88" s="415">
        <v>-155</v>
      </c>
      <c r="DF88" s="415">
        <v>0</v>
      </c>
      <c r="DG88" s="415">
        <v>-155</v>
      </c>
      <c r="DH88" s="415">
        <v>0</v>
      </c>
      <c r="DI88" s="415">
        <v>0</v>
      </c>
      <c r="DJ88" s="415">
        <v>0</v>
      </c>
      <c r="DK88" s="415">
        <v>0</v>
      </c>
      <c r="DL88" s="415">
        <v>0</v>
      </c>
      <c r="DM88" s="415">
        <v>0</v>
      </c>
      <c r="DN88" s="415">
        <v>0</v>
      </c>
      <c r="DO88" s="415">
        <v>0</v>
      </c>
      <c r="DP88" s="415">
        <v>0</v>
      </c>
      <c r="DQ88" s="415">
        <v>0</v>
      </c>
      <c r="DR88" s="415">
        <v>0</v>
      </c>
      <c r="DS88" s="415">
        <v>0</v>
      </c>
      <c r="DT88" s="415">
        <v>0</v>
      </c>
      <c r="DU88" s="415">
        <v>-261574</v>
      </c>
      <c r="DV88" s="415">
        <v>-261574</v>
      </c>
      <c r="DW88" s="415">
        <v>0</v>
      </c>
      <c r="DX88" s="415">
        <v>0</v>
      </c>
      <c r="DY88" s="415">
        <v>0</v>
      </c>
      <c r="DZ88" s="415">
        <v>-261574</v>
      </c>
      <c r="EA88" s="415">
        <v>0</v>
      </c>
      <c r="EB88" s="415">
        <v>-248666</v>
      </c>
      <c r="EC88" s="415">
        <v>-261574</v>
      </c>
      <c r="ED88" s="415">
        <v>-510240</v>
      </c>
      <c r="EE88" s="415">
        <v>0</v>
      </c>
      <c r="EF88" s="415">
        <v>0</v>
      </c>
      <c r="EG88" s="415">
        <v>0</v>
      </c>
      <c r="EH88" s="415">
        <v>0</v>
      </c>
      <c r="EI88" s="415">
        <v>0</v>
      </c>
      <c r="EJ88" s="415">
        <v>0</v>
      </c>
      <c r="EK88" s="415">
        <v>1736</v>
      </c>
      <c r="EL88" s="415">
        <v>0</v>
      </c>
      <c r="EM88" s="415">
        <v>1736</v>
      </c>
      <c r="EN88" s="415">
        <v>0</v>
      </c>
      <c r="EO88" s="415">
        <v>0</v>
      </c>
      <c r="EP88" s="415">
        <v>0</v>
      </c>
      <c r="EQ88" s="415">
        <v>0</v>
      </c>
      <c r="ER88" s="415">
        <v>0</v>
      </c>
      <c r="ES88" s="415">
        <v>0</v>
      </c>
      <c r="ET88" s="415">
        <v>0</v>
      </c>
      <c r="EU88" s="415">
        <v>0</v>
      </c>
      <c r="EV88" s="415">
        <v>0</v>
      </c>
      <c r="EW88" s="415">
        <v>-50475</v>
      </c>
      <c r="EX88" s="415">
        <v>0</v>
      </c>
      <c r="EY88" s="415">
        <v>-50475</v>
      </c>
      <c r="EZ88" s="415">
        <v>-3049</v>
      </c>
      <c r="FA88" s="415">
        <v>0</v>
      </c>
      <c r="FB88" s="415">
        <v>-3049</v>
      </c>
      <c r="FC88" s="415">
        <v>-1500</v>
      </c>
      <c r="FD88" s="415">
        <v>0</v>
      </c>
      <c r="FE88" s="415">
        <v>-1500</v>
      </c>
      <c r="FF88" s="415">
        <v>0</v>
      </c>
      <c r="FG88" s="415">
        <v>0</v>
      </c>
      <c r="FH88" s="415">
        <v>0</v>
      </c>
      <c r="FI88" s="415">
        <v>-16444</v>
      </c>
      <c r="FJ88" s="415">
        <v>0</v>
      </c>
      <c r="FK88" s="415">
        <v>-16444</v>
      </c>
      <c r="FL88" s="415">
        <v>0</v>
      </c>
      <c r="FM88" s="415">
        <v>0</v>
      </c>
      <c r="FN88" s="415">
        <v>0</v>
      </c>
      <c r="FO88" s="415">
        <v>-37727</v>
      </c>
      <c r="FP88" s="415">
        <v>0</v>
      </c>
      <c r="FQ88" s="415">
        <v>-37727</v>
      </c>
      <c r="FR88" s="415">
        <v>11700</v>
      </c>
      <c r="FS88" s="415">
        <v>0</v>
      </c>
      <c r="FT88" s="415">
        <v>11700</v>
      </c>
      <c r="FU88" s="415">
        <v>-307</v>
      </c>
      <c r="FV88" s="415">
        <v>0</v>
      </c>
      <c r="FW88" s="415">
        <v>-307</v>
      </c>
      <c r="FX88" s="415">
        <v>-1351173</v>
      </c>
      <c r="FY88" s="415">
        <v>0</v>
      </c>
      <c r="FZ88" s="415">
        <v>-1351173</v>
      </c>
      <c r="GA88" s="415">
        <v>-1447239</v>
      </c>
      <c r="GB88" s="415">
        <v>0</v>
      </c>
      <c r="GC88" s="415">
        <v>-1447239</v>
      </c>
      <c r="GD88" s="415">
        <v>0</v>
      </c>
      <c r="GE88" s="415">
        <v>0</v>
      </c>
      <c r="GF88" s="415">
        <v>0</v>
      </c>
      <c r="GG88" s="415">
        <v>0</v>
      </c>
      <c r="GH88" s="415">
        <v>0</v>
      </c>
      <c r="GI88" s="415">
        <v>0</v>
      </c>
      <c r="GJ88" s="415">
        <v>0</v>
      </c>
      <c r="GK88" s="415">
        <v>0</v>
      </c>
      <c r="GL88" s="415">
        <v>0</v>
      </c>
      <c r="GM88" s="415">
        <v>49027867</v>
      </c>
      <c r="GN88" s="415">
        <v>1586319</v>
      </c>
      <c r="GO88" s="415">
        <v>50614186</v>
      </c>
      <c r="GP88" s="415">
        <v>-363691</v>
      </c>
      <c r="GQ88" s="415">
        <v>-2909</v>
      </c>
      <c r="GR88" s="415">
        <v>-366600</v>
      </c>
      <c r="GS88" s="415">
        <v>-11201630</v>
      </c>
      <c r="GT88" s="415">
        <v>-234996</v>
      </c>
      <c r="GU88" s="415">
        <v>-11436626</v>
      </c>
      <c r="GV88" s="415">
        <v>-1927310</v>
      </c>
      <c r="GW88" s="415">
        <v>-29078</v>
      </c>
      <c r="GX88" s="415">
        <v>-1956388</v>
      </c>
      <c r="GY88" s="415">
        <v>-248666</v>
      </c>
      <c r="GZ88" s="415">
        <v>-261574</v>
      </c>
      <c r="HA88" s="415">
        <v>-510240</v>
      </c>
      <c r="HB88" s="415">
        <v>-1447239</v>
      </c>
      <c r="HC88" s="415">
        <v>0</v>
      </c>
      <c r="HD88" s="415">
        <v>-1447239</v>
      </c>
      <c r="HE88" s="415">
        <v>0</v>
      </c>
      <c r="HF88" s="415">
        <v>0</v>
      </c>
      <c r="HG88" s="415">
        <v>0</v>
      </c>
      <c r="HH88" s="415">
        <v>-15188536</v>
      </c>
      <c r="HI88" s="415">
        <v>-528557</v>
      </c>
      <c r="HJ88" s="415">
        <v>-15717093</v>
      </c>
      <c r="HK88" s="415">
        <v>33839331</v>
      </c>
      <c r="HL88" s="415">
        <v>1057762</v>
      </c>
      <c r="HM88" s="415">
        <v>34897093</v>
      </c>
      <c r="HN88" s="84" t="s">
        <v>1029</v>
      </c>
    </row>
    <row r="89" spans="1:222" x14ac:dyDescent="0.25">
      <c r="A89" t="s">
        <v>1026</v>
      </c>
      <c r="B89" s="82" t="s">
        <v>537</v>
      </c>
      <c r="C89" s="85" t="s">
        <v>536</v>
      </c>
      <c r="D89" s="415">
        <v>42460513</v>
      </c>
      <c r="E89" s="415">
        <v>83887</v>
      </c>
      <c r="F89" s="415">
        <v>42544400</v>
      </c>
      <c r="G89" s="415">
        <v>-104908</v>
      </c>
      <c r="H89" s="415">
        <v>0</v>
      </c>
      <c r="I89" s="415">
        <v>-104908</v>
      </c>
      <c r="J89" s="415">
        <v>-660475</v>
      </c>
      <c r="K89" s="415">
        <v>0</v>
      </c>
      <c r="L89" s="415">
        <v>-660475</v>
      </c>
      <c r="M89" s="415">
        <v>28090</v>
      </c>
      <c r="N89" s="415">
        <v>0</v>
      </c>
      <c r="O89" s="415">
        <v>28090</v>
      </c>
      <c r="P89" s="415">
        <v>101728</v>
      </c>
      <c r="Q89" s="415">
        <v>0</v>
      </c>
      <c r="R89" s="415">
        <v>101728</v>
      </c>
      <c r="S89" s="415">
        <v>8591</v>
      </c>
      <c r="T89" s="415">
        <v>0</v>
      </c>
      <c r="U89" s="415">
        <v>8591</v>
      </c>
      <c r="V89" s="415">
        <v>-522066</v>
      </c>
      <c r="W89" s="415">
        <v>0</v>
      </c>
      <c r="X89" s="415">
        <v>-522066</v>
      </c>
      <c r="Y89" s="415">
        <v>-4510297</v>
      </c>
      <c r="Z89" s="415">
        <v>-6511</v>
      </c>
      <c r="AA89" s="415">
        <v>-4516808</v>
      </c>
      <c r="AB89" s="415">
        <v>-5914</v>
      </c>
      <c r="AC89" s="415">
        <v>0</v>
      </c>
      <c r="AD89" s="415">
        <v>-5914</v>
      </c>
      <c r="AE89" s="415">
        <v>-139534</v>
      </c>
      <c r="AF89" s="415">
        <v>61</v>
      </c>
      <c r="AG89" s="415">
        <v>-139473</v>
      </c>
      <c r="AH89" s="415">
        <v>-23011</v>
      </c>
      <c r="AI89" s="415">
        <v>0</v>
      </c>
      <c r="AJ89" s="415">
        <v>-23011</v>
      </c>
      <c r="AK89" s="415">
        <v>0</v>
      </c>
      <c r="AL89" s="415">
        <v>0</v>
      </c>
      <c r="AM89" s="415">
        <v>0</v>
      </c>
      <c r="AN89" s="415">
        <v>-116523</v>
      </c>
      <c r="AO89" s="415">
        <v>61</v>
      </c>
      <c r="AP89" s="415">
        <v>-116462</v>
      </c>
      <c r="AQ89" s="415">
        <v>0</v>
      </c>
      <c r="AR89" s="415">
        <v>0</v>
      </c>
      <c r="AS89" s="415">
        <v>0</v>
      </c>
      <c r="AT89" s="415">
        <v>646569</v>
      </c>
      <c r="AU89" s="415">
        <v>1141</v>
      </c>
      <c r="AV89" s="415">
        <v>647710</v>
      </c>
      <c r="AW89" s="415">
        <v>-2191</v>
      </c>
      <c r="AX89" s="415">
        <v>2</v>
      </c>
      <c r="AY89" s="415">
        <v>-2189</v>
      </c>
      <c r="AZ89" s="415">
        <v>-2980147</v>
      </c>
      <c r="BA89" s="415">
        <v>-30683</v>
      </c>
      <c r="BB89" s="415">
        <v>-3010830</v>
      </c>
      <c r="BC89" s="415">
        <v>-2783</v>
      </c>
      <c r="BD89" s="415">
        <v>0</v>
      </c>
      <c r="BE89" s="415">
        <v>-2783</v>
      </c>
      <c r="BF89" s="415">
        <v>-33858</v>
      </c>
      <c r="BG89" s="415">
        <v>0</v>
      </c>
      <c r="BH89" s="415">
        <v>-33858</v>
      </c>
      <c r="BI89" s="415">
        <v>0</v>
      </c>
      <c r="BJ89" s="415">
        <v>0</v>
      </c>
      <c r="BK89" s="415">
        <v>0</v>
      </c>
      <c r="BL89" s="415">
        <v>-13417</v>
      </c>
      <c r="BM89" s="415">
        <v>0</v>
      </c>
      <c r="BN89" s="415">
        <v>-13417</v>
      </c>
      <c r="BO89" s="415">
        <v>0</v>
      </c>
      <c r="BP89" s="415">
        <v>0</v>
      </c>
      <c r="BQ89" s="415">
        <v>0</v>
      </c>
      <c r="BR89" s="415">
        <v>0</v>
      </c>
      <c r="BS89" s="415">
        <v>0</v>
      </c>
      <c r="BT89" s="415">
        <v>0</v>
      </c>
      <c r="BU89" s="415">
        <v>0</v>
      </c>
      <c r="BV89" s="415">
        <v>0</v>
      </c>
      <c r="BW89" s="415">
        <v>0</v>
      </c>
      <c r="BX89" s="415">
        <v>-7035658</v>
      </c>
      <c r="BY89" s="415">
        <v>-35990</v>
      </c>
      <c r="BZ89" s="415">
        <v>-7071648</v>
      </c>
      <c r="CA89" s="415">
        <v>-20484</v>
      </c>
      <c r="CB89" s="415">
        <v>0</v>
      </c>
      <c r="CC89" s="415">
        <v>-20484</v>
      </c>
      <c r="CD89" s="415">
        <v>-788</v>
      </c>
      <c r="CE89" s="415">
        <v>0</v>
      </c>
      <c r="CF89" s="415">
        <v>-788</v>
      </c>
      <c r="CG89" s="415">
        <v>-1314862</v>
      </c>
      <c r="CH89" s="415">
        <v>-2849</v>
      </c>
      <c r="CI89" s="415">
        <v>-1317711</v>
      </c>
      <c r="CJ89" s="415">
        <v>184171</v>
      </c>
      <c r="CK89" s="415">
        <v>-62</v>
      </c>
      <c r="CL89" s="415">
        <v>184109</v>
      </c>
      <c r="CM89" s="415">
        <v>-1151963</v>
      </c>
      <c r="CN89" s="415">
        <v>-2911</v>
      </c>
      <c r="CO89" s="415">
        <v>-1154874</v>
      </c>
      <c r="CP89" s="415">
        <v>-131645</v>
      </c>
      <c r="CQ89" s="415">
        <v>0</v>
      </c>
      <c r="CR89" s="415">
        <v>-131645</v>
      </c>
      <c r="CS89" s="415">
        <v>-56</v>
      </c>
      <c r="CT89" s="415">
        <v>0</v>
      </c>
      <c r="CU89" s="415">
        <v>-56</v>
      </c>
      <c r="CV89" s="415">
        <v>-640</v>
      </c>
      <c r="CW89" s="415">
        <v>0</v>
      </c>
      <c r="CX89" s="415">
        <v>-640</v>
      </c>
      <c r="CY89" s="415">
        <v>0</v>
      </c>
      <c r="CZ89" s="415">
        <v>0</v>
      </c>
      <c r="DA89" s="415">
        <v>0</v>
      </c>
      <c r="DB89" s="415">
        <v>-4232</v>
      </c>
      <c r="DC89" s="415">
        <v>0</v>
      </c>
      <c r="DD89" s="415">
        <v>-4232</v>
      </c>
      <c r="DE89" s="415">
        <v>0</v>
      </c>
      <c r="DF89" s="415">
        <v>0</v>
      </c>
      <c r="DG89" s="415">
        <v>0</v>
      </c>
      <c r="DH89" s="415">
        <v>0</v>
      </c>
      <c r="DI89" s="415">
        <v>0</v>
      </c>
      <c r="DJ89" s="415">
        <v>0</v>
      </c>
      <c r="DK89" s="415">
        <v>0</v>
      </c>
      <c r="DL89" s="415">
        <v>0</v>
      </c>
      <c r="DM89" s="415">
        <v>0</v>
      </c>
      <c r="DN89" s="415">
        <v>0</v>
      </c>
      <c r="DO89" s="415">
        <v>0</v>
      </c>
      <c r="DP89" s="415">
        <v>0</v>
      </c>
      <c r="DQ89" s="415">
        <v>0</v>
      </c>
      <c r="DR89" s="415">
        <v>0</v>
      </c>
      <c r="DS89" s="415">
        <v>0</v>
      </c>
      <c r="DT89" s="415">
        <v>0</v>
      </c>
      <c r="DU89" s="415">
        <v>-18813</v>
      </c>
      <c r="DV89" s="415">
        <v>-18813</v>
      </c>
      <c r="DW89" s="415">
        <v>0</v>
      </c>
      <c r="DX89" s="415">
        <v>0</v>
      </c>
      <c r="DY89" s="415">
        <v>0</v>
      </c>
      <c r="DZ89" s="415">
        <v>-18813</v>
      </c>
      <c r="EA89" s="415">
        <v>0</v>
      </c>
      <c r="EB89" s="415">
        <v>-136573</v>
      </c>
      <c r="EC89" s="415">
        <v>-18813</v>
      </c>
      <c r="ED89" s="415">
        <v>-155386</v>
      </c>
      <c r="EE89" s="415">
        <v>0</v>
      </c>
      <c r="EF89" s="415">
        <v>0</v>
      </c>
      <c r="EG89" s="415">
        <v>0</v>
      </c>
      <c r="EH89" s="415">
        <v>0</v>
      </c>
      <c r="EI89" s="415">
        <v>0</v>
      </c>
      <c r="EJ89" s="415">
        <v>0</v>
      </c>
      <c r="EK89" s="415">
        <v>2500</v>
      </c>
      <c r="EL89" s="415">
        <v>0</v>
      </c>
      <c r="EM89" s="415">
        <v>2500</v>
      </c>
      <c r="EN89" s="415">
        <v>0</v>
      </c>
      <c r="EO89" s="415">
        <v>0</v>
      </c>
      <c r="EP89" s="415">
        <v>0</v>
      </c>
      <c r="EQ89" s="415">
        <v>0</v>
      </c>
      <c r="ER89" s="415">
        <v>0</v>
      </c>
      <c r="ES89" s="415">
        <v>0</v>
      </c>
      <c r="ET89" s="415">
        <v>0</v>
      </c>
      <c r="EU89" s="415">
        <v>0</v>
      </c>
      <c r="EV89" s="415">
        <v>0</v>
      </c>
      <c r="EW89" s="415">
        <v>-13417</v>
      </c>
      <c r="EX89" s="415">
        <v>0</v>
      </c>
      <c r="EY89" s="415">
        <v>-13417</v>
      </c>
      <c r="EZ89" s="415">
        <v>0</v>
      </c>
      <c r="FA89" s="415">
        <v>0</v>
      </c>
      <c r="FB89" s="415">
        <v>0</v>
      </c>
      <c r="FC89" s="415">
        <v>-3549</v>
      </c>
      <c r="FD89" s="415">
        <v>0</v>
      </c>
      <c r="FE89" s="415">
        <v>-3549</v>
      </c>
      <c r="FF89" s="415">
        <v>0</v>
      </c>
      <c r="FG89" s="415">
        <v>0</v>
      </c>
      <c r="FH89" s="415">
        <v>0</v>
      </c>
      <c r="FI89" s="415">
        <v>-42454</v>
      </c>
      <c r="FJ89" s="415">
        <v>0</v>
      </c>
      <c r="FK89" s="415">
        <v>-42454</v>
      </c>
      <c r="FL89" s="415">
        <v>780.59</v>
      </c>
      <c r="FM89" s="415">
        <v>0</v>
      </c>
      <c r="FN89" s="415">
        <v>780.59</v>
      </c>
      <c r="FO89" s="415">
        <v>-74969</v>
      </c>
      <c r="FP89" s="415">
        <v>0</v>
      </c>
      <c r="FQ89" s="415">
        <v>-74969</v>
      </c>
      <c r="FR89" s="415">
        <v>13700</v>
      </c>
      <c r="FS89" s="415">
        <v>0</v>
      </c>
      <c r="FT89" s="415">
        <v>13700</v>
      </c>
      <c r="FU89" s="415">
        <v>-556.16999999999996</v>
      </c>
      <c r="FV89" s="415">
        <v>0</v>
      </c>
      <c r="FW89" s="415">
        <v>-556.16999999999996</v>
      </c>
      <c r="FX89" s="415">
        <v>-1128649</v>
      </c>
      <c r="FY89" s="415">
        <v>0</v>
      </c>
      <c r="FZ89" s="415">
        <v>-1128649</v>
      </c>
      <c r="GA89" s="415">
        <v>-1246614</v>
      </c>
      <c r="GB89" s="415">
        <v>0</v>
      </c>
      <c r="GC89" s="415">
        <v>-1246614</v>
      </c>
      <c r="GD89" s="415">
        <v>-35764</v>
      </c>
      <c r="GE89" s="415">
        <v>0</v>
      </c>
      <c r="GF89" s="415">
        <v>-35764</v>
      </c>
      <c r="GG89" s="415">
        <v>0</v>
      </c>
      <c r="GH89" s="415">
        <v>0</v>
      </c>
      <c r="GI89" s="415">
        <v>0</v>
      </c>
      <c r="GJ89" s="415">
        <v>-35764</v>
      </c>
      <c r="GK89" s="415">
        <v>0</v>
      </c>
      <c r="GL89" s="415">
        <v>-35764</v>
      </c>
      <c r="GM89" s="415">
        <v>42355605</v>
      </c>
      <c r="GN89" s="415">
        <v>83887</v>
      </c>
      <c r="GO89" s="415">
        <v>42439492</v>
      </c>
      <c r="GP89" s="415">
        <v>-522066</v>
      </c>
      <c r="GQ89" s="415">
        <v>0</v>
      </c>
      <c r="GR89" s="415">
        <v>-522066</v>
      </c>
      <c r="GS89" s="415">
        <v>-7035658</v>
      </c>
      <c r="GT89" s="415">
        <v>-35990</v>
      </c>
      <c r="GU89" s="415">
        <v>-7071648</v>
      </c>
      <c r="GV89" s="415">
        <v>-1151963</v>
      </c>
      <c r="GW89" s="415">
        <v>-2911</v>
      </c>
      <c r="GX89" s="415">
        <v>-1154874</v>
      </c>
      <c r="GY89" s="415">
        <v>-136573</v>
      </c>
      <c r="GZ89" s="415">
        <v>-18813</v>
      </c>
      <c r="HA89" s="415">
        <v>-155386</v>
      </c>
      <c r="HB89" s="415">
        <v>-1246614</v>
      </c>
      <c r="HC89" s="415">
        <v>0</v>
      </c>
      <c r="HD89" s="415">
        <v>-1246614</v>
      </c>
      <c r="HE89" s="415">
        <v>-35764</v>
      </c>
      <c r="HF89" s="415">
        <v>0</v>
      </c>
      <c r="HG89" s="415">
        <v>-35764</v>
      </c>
      <c r="HH89" s="415">
        <v>-10128638</v>
      </c>
      <c r="HI89" s="415">
        <v>-57714</v>
      </c>
      <c r="HJ89" s="415">
        <v>-10186352</v>
      </c>
      <c r="HK89" s="415">
        <v>32226967</v>
      </c>
      <c r="HL89" s="415">
        <v>26173</v>
      </c>
      <c r="HM89" s="415">
        <v>32253140</v>
      </c>
      <c r="HN89" s="84" t="s">
        <v>1029</v>
      </c>
    </row>
    <row r="90" spans="1:222" x14ac:dyDescent="0.25">
      <c r="A90" t="s">
        <v>1026</v>
      </c>
      <c r="B90" s="82" t="s">
        <v>539</v>
      </c>
      <c r="C90" s="85" t="s">
        <v>538</v>
      </c>
      <c r="D90" s="415">
        <v>57803998</v>
      </c>
      <c r="E90" s="415">
        <v>0</v>
      </c>
      <c r="F90" s="415">
        <v>57803998</v>
      </c>
      <c r="G90" s="415">
        <v>-1767088.37</v>
      </c>
      <c r="H90" s="415">
        <v>0</v>
      </c>
      <c r="I90" s="415">
        <v>-1767088.37</v>
      </c>
      <c r="J90" s="415">
        <v>-768450</v>
      </c>
      <c r="K90" s="415">
        <v>0</v>
      </c>
      <c r="L90" s="415">
        <v>-768450</v>
      </c>
      <c r="M90" s="415">
        <v>83109</v>
      </c>
      <c r="N90" s="415">
        <v>0</v>
      </c>
      <c r="O90" s="415">
        <v>83109</v>
      </c>
      <c r="P90" s="415">
        <v>394607</v>
      </c>
      <c r="Q90" s="415">
        <v>0</v>
      </c>
      <c r="R90" s="415">
        <v>394607</v>
      </c>
      <c r="S90" s="415">
        <v>22446</v>
      </c>
      <c r="T90" s="415">
        <v>0</v>
      </c>
      <c r="U90" s="415">
        <v>22446</v>
      </c>
      <c r="V90" s="415">
        <v>-268288</v>
      </c>
      <c r="W90" s="415">
        <v>0</v>
      </c>
      <c r="X90" s="415">
        <v>-268288</v>
      </c>
      <c r="Y90" s="415">
        <v>-5657125</v>
      </c>
      <c r="Z90" s="415">
        <v>0</v>
      </c>
      <c r="AA90" s="415">
        <v>-5657125</v>
      </c>
      <c r="AB90" s="415">
        <v>0</v>
      </c>
      <c r="AC90" s="415">
        <v>0</v>
      </c>
      <c r="AD90" s="415">
        <v>0</v>
      </c>
      <c r="AE90" s="415">
        <v>-144156</v>
      </c>
      <c r="AF90" s="415">
        <v>0</v>
      </c>
      <c r="AG90" s="415">
        <v>-144156</v>
      </c>
      <c r="AH90" s="415">
        <v>-12992.4</v>
      </c>
      <c r="AI90" s="415">
        <v>0</v>
      </c>
      <c r="AJ90" s="415">
        <v>-12992.4</v>
      </c>
      <c r="AK90" s="415">
        <v>0</v>
      </c>
      <c r="AL90" s="415">
        <v>0</v>
      </c>
      <c r="AM90" s="415">
        <v>0</v>
      </c>
      <c r="AN90" s="415">
        <v>-131164</v>
      </c>
      <c r="AO90" s="415">
        <v>0</v>
      </c>
      <c r="AP90" s="415">
        <v>-131164</v>
      </c>
      <c r="AQ90" s="415">
        <v>0</v>
      </c>
      <c r="AR90" s="415">
        <v>0</v>
      </c>
      <c r="AS90" s="415">
        <v>0</v>
      </c>
      <c r="AT90" s="415">
        <v>941262</v>
      </c>
      <c r="AU90" s="415">
        <v>0</v>
      </c>
      <c r="AV90" s="415">
        <v>941262</v>
      </c>
      <c r="AW90" s="415">
        <v>-43706</v>
      </c>
      <c r="AX90" s="415">
        <v>0</v>
      </c>
      <c r="AY90" s="415">
        <v>-43706</v>
      </c>
      <c r="AZ90" s="415">
        <v>-4694492</v>
      </c>
      <c r="BA90" s="415">
        <v>0</v>
      </c>
      <c r="BB90" s="415">
        <v>-4694492</v>
      </c>
      <c r="BC90" s="415">
        <v>55048</v>
      </c>
      <c r="BD90" s="415">
        <v>0</v>
      </c>
      <c r="BE90" s="415">
        <v>55048</v>
      </c>
      <c r="BF90" s="415">
        <v>-84012</v>
      </c>
      <c r="BG90" s="415">
        <v>0</v>
      </c>
      <c r="BH90" s="415">
        <v>-84012</v>
      </c>
      <c r="BI90" s="415">
        <v>0</v>
      </c>
      <c r="BJ90" s="415">
        <v>0</v>
      </c>
      <c r="BK90" s="415">
        <v>0</v>
      </c>
      <c r="BL90" s="415">
        <v>-34783</v>
      </c>
      <c r="BM90" s="415">
        <v>0</v>
      </c>
      <c r="BN90" s="415">
        <v>-34783</v>
      </c>
      <c r="BO90" s="415">
        <v>2981</v>
      </c>
      <c r="BP90" s="415">
        <v>0</v>
      </c>
      <c r="BQ90" s="415">
        <v>2981</v>
      </c>
      <c r="BR90" s="415">
        <v>0</v>
      </c>
      <c r="BS90" s="415">
        <v>0</v>
      </c>
      <c r="BT90" s="415">
        <v>0</v>
      </c>
      <c r="BU90" s="415">
        <v>0</v>
      </c>
      <c r="BV90" s="415">
        <v>0</v>
      </c>
      <c r="BW90" s="415">
        <v>0</v>
      </c>
      <c r="BX90" s="415">
        <v>-9658983</v>
      </c>
      <c r="BY90" s="415">
        <v>0</v>
      </c>
      <c r="BZ90" s="415">
        <v>-9658983</v>
      </c>
      <c r="CA90" s="415">
        <v>0</v>
      </c>
      <c r="CB90" s="415">
        <v>0</v>
      </c>
      <c r="CC90" s="415">
        <v>0</v>
      </c>
      <c r="CD90" s="415">
        <v>0</v>
      </c>
      <c r="CE90" s="415">
        <v>0</v>
      </c>
      <c r="CF90" s="415">
        <v>0</v>
      </c>
      <c r="CG90" s="415">
        <v>-1525468</v>
      </c>
      <c r="CH90" s="415">
        <v>0</v>
      </c>
      <c r="CI90" s="415">
        <v>-1525468</v>
      </c>
      <c r="CJ90" s="415">
        <v>-197790</v>
      </c>
      <c r="CK90" s="415">
        <v>0</v>
      </c>
      <c r="CL90" s="415">
        <v>-197790</v>
      </c>
      <c r="CM90" s="415">
        <v>-1723258</v>
      </c>
      <c r="CN90" s="415">
        <v>0</v>
      </c>
      <c r="CO90" s="415">
        <v>-1723258</v>
      </c>
      <c r="CP90" s="415">
        <v>-196673</v>
      </c>
      <c r="CQ90" s="415">
        <v>0</v>
      </c>
      <c r="CR90" s="415">
        <v>-196673</v>
      </c>
      <c r="CS90" s="415">
        <v>-4889</v>
      </c>
      <c r="CT90" s="415">
        <v>0</v>
      </c>
      <c r="CU90" s="415">
        <v>-4889</v>
      </c>
      <c r="CV90" s="415">
        <v>-56831</v>
      </c>
      <c r="CW90" s="415">
        <v>0</v>
      </c>
      <c r="CX90" s="415">
        <v>-56831</v>
      </c>
      <c r="CY90" s="415">
        <v>0</v>
      </c>
      <c r="CZ90" s="415">
        <v>0</v>
      </c>
      <c r="DA90" s="415">
        <v>0</v>
      </c>
      <c r="DB90" s="415">
        <v>0</v>
      </c>
      <c r="DC90" s="415">
        <v>0</v>
      </c>
      <c r="DD90" s="415">
        <v>0</v>
      </c>
      <c r="DE90" s="415">
        <v>0</v>
      </c>
      <c r="DF90" s="415">
        <v>0</v>
      </c>
      <c r="DG90" s="415">
        <v>0</v>
      </c>
      <c r="DH90" s="415">
        <v>-1166</v>
      </c>
      <c r="DI90" s="415">
        <v>0</v>
      </c>
      <c r="DJ90" s="415">
        <v>-1166</v>
      </c>
      <c r="DK90" s="415">
        <v>0</v>
      </c>
      <c r="DL90" s="415">
        <v>0</v>
      </c>
      <c r="DM90" s="415">
        <v>0</v>
      </c>
      <c r="DN90" s="415">
        <v>0</v>
      </c>
      <c r="DO90" s="415">
        <v>0</v>
      </c>
      <c r="DP90" s="415">
        <v>0</v>
      </c>
      <c r="DQ90" s="415">
        <v>0</v>
      </c>
      <c r="DR90" s="415">
        <v>0</v>
      </c>
      <c r="DS90" s="415">
        <v>0</v>
      </c>
      <c r="DT90" s="415">
        <v>0</v>
      </c>
      <c r="DU90" s="415">
        <v>0</v>
      </c>
      <c r="DV90" s="415">
        <v>0</v>
      </c>
      <c r="DW90" s="415">
        <v>0</v>
      </c>
      <c r="DX90" s="415">
        <v>0</v>
      </c>
      <c r="DY90" s="415">
        <v>0</v>
      </c>
      <c r="DZ90" s="415">
        <v>0</v>
      </c>
      <c r="EA90" s="415">
        <v>0</v>
      </c>
      <c r="EB90" s="415">
        <v>-259559</v>
      </c>
      <c r="EC90" s="415">
        <v>0</v>
      </c>
      <c r="ED90" s="415">
        <v>-259559</v>
      </c>
      <c r="EE90" s="415">
        <v>18</v>
      </c>
      <c r="EF90" s="415">
        <v>0</v>
      </c>
      <c r="EG90" s="415">
        <v>18</v>
      </c>
      <c r="EH90" s="415">
        <v>0</v>
      </c>
      <c r="EI90" s="415">
        <v>0</v>
      </c>
      <c r="EJ90" s="415">
        <v>0</v>
      </c>
      <c r="EK90" s="415">
        <v>-1315169</v>
      </c>
      <c r="EL90" s="415">
        <v>0</v>
      </c>
      <c r="EM90" s="415">
        <v>-1315169</v>
      </c>
      <c r="EN90" s="415">
        <v>0</v>
      </c>
      <c r="EO90" s="415">
        <v>0</v>
      </c>
      <c r="EP90" s="415">
        <v>0</v>
      </c>
      <c r="EQ90" s="415">
        <v>0</v>
      </c>
      <c r="ER90" s="415">
        <v>0</v>
      </c>
      <c r="ES90" s="415">
        <v>0</v>
      </c>
      <c r="ET90" s="415">
        <v>0</v>
      </c>
      <c r="EU90" s="415">
        <v>0</v>
      </c>
      <c r="EV90" s="415">
        <v>0</v>
      </c>
      <c r="EW90" s="415">
        <v>-33617</v>
      </c>
      <c r="EX90" s="415">
        <v>0</v>
      </c>
      <c r="EY90" s="415">
        <v>-33617</v>
      </c>
      <c r="EZ90" s="415">
        <v>2981</v>
      </c>
      <c r="FA90" s="415">
        <v>0</v>
      </c>
      <c r="FB90" s="415">
        <v>2981</v>
      </c>
      <c r="FC90" s="415">
        <v>-1500</v>
      </c>
      <c r="FD90" s="415">
        <v>0</v>
      </c>
      <c r="FE90" s="415">
        <v>-1500</v>
      </c>
      <c r="FF90" s="415">
        <v>0</v>
      </c>
      <c r="FG90" s="415">
        <v>0</v>
      </c>
      <c r="FH90" s="415">
        <v>0</v>
      </c>
      <c r="FI90" s="415">
        <v>-33767</v>
      </c>
      <c r="FJ90" s="415">
        <v>0</v>
      </c>
      <c r="FK90" s="415">
        <v>-33767</v>
      </c>
      <c r="FL90" s="415">
        <v>0</v>
      </c>
      <c r="FM90" s="415">
        <v>0</v>
      </c>
      <c r="FN90" s="415">
        <v>0</v>
      </c>
      <c r="FO90" s="415">
        <v>-65638</v>
      </c>
      <c r="FP90" s="415">
        <v>0</v>
      </c>
      <c r="FQ90" s="415">
        <v>-65638</v>
      </c>
      <c r="FR90" s="415">
        <v>0</v>
      </c>
      <c r="FS90" s="415">
        <v>0</v>
      </c>
      <c r="FT90" s="415">
        <v>0</v>
      </c>
      <c r="FU90" s="415">
        <v>0</v>
      </c>
      <c r="FV90" s="415">
        <v>0</v>
      </c>
      <c r="FW90" s="415">
        <v>0</v>
      </c>
      <c r="FX90" s="415">
        <v>0</v>
      </c>
      <c r="FY90" s="415">
        <v>0</v>
      </c>
      <c r="FZ90" s="415">
        <v>0</v>
      </c>
      <c r="GA90" s="415">
        <v>-1446692</v>
      </c>
      <c r="GB90" s="415">
        <v>0</v>
      </c>
      <c r="GC90" s="415">
        <v>-1446692</v>
      </c>
      <c r="GD90" s="415">
        <v>0</v>
      </c>
      <c r="GE90" s="415">
        <v>0</v>
      </c>
      <c r="GF90" s="415">
        <v>0</v>
      </c>
      <c r="GG90" s="415">
        <v>-9647</v>
      </c>
      <c r="GH90" s="415">
        <v>0</v>
      </c>
      <c r="GI90" s="415">
        <v>-9647</v>
      </c>
      <c r="GJ90" s="415">
        <v>-9647</v>
      </c>
      <c r="GK90" s="415">
        <v>0</v>
      </c>
      <c r="GL90" s="415">
        <v>-9647</v>
      </c>
      <c r="GM90" s="415">
        <v>56036909.630000003</v>
      </c>
      <c r="GN90" s="415">
        <v>0</v>
      </c>
      <c r="GO90" s="415">
        <v>56036909.630000003</v>
      </c>
      <c r="GP90" s="415">
        <v>-268288</v>
      </c>
      <c r="GQ90" s="415">
        <v>0</v>
      </c>
      <c r="GR90" s="415">
        <v>-268288</v>
      </c>
      <c r="GS90" s="415">
        <v>-9658983</v>
      </c>
      <c r="GT90" s="415">
        <v>0</v>
      </c>
      <c r="GU90" s="415">
        <v>-9658983</v>
      </c>
      <c r="GV90" s="415">
        <v>-1723258</v>
      </c>
      <c r="GW90" s="415">
        <v>0</v>
      </c>
      <c r="GX90" s="415">
        <v>-1723258</v>
      </c>
      <c r="GY90" s="415">
        <v>-259559</v>
      </c>
      <c r="GZ90" s="415">
        <v>0</v>
      </c>
      <c r="HA90" s="415">
        <v>-259559</v>
      </c>
      <c r="HB90" s="415">
        <v>-1446692</v>
      </c>
      <c r="HC90" s="415">
        <v>0</v>
      </c>
      <c r="HD90" s="415">
        <v>-1446692</v>
      </c>
      <c r="HE90" s="415">
        <v>-9647</v>
      </c>
      <c r="HF90" s="415">
        <v>0</v>
      </c>
      <c r="HG90" s="415">
        <v>-9647</v>
      </c>
      <c r="HH90" s="415">
        <v>-13366427</v>
      </c>
      <c r="HI90" s="415">
        <v>0</v>
      </c>
      <c r="HJ90" s="415">
        <v>-13366427</v>
      </c>
      <c r="HK90" s="415">
        <v>42670482.630000003</v>
      </c>
      <c r="HL90" s="415">
        <v>0</v>
      </c>
      <c r="HM90" s="415">
        <v>42670482.630000003</v>
      </c>
      <c r="HN90" s="84" t="s">
        <v>1029</v>
      </c>
    </row>
    <row r="91" spans="1:222" x14ac:dyDescent="0.25">
      <c r="A91" t="s">
        <v>1026</v>
      </c>
      <c r="B91" s="82" t="s">
        <v>541</v>
      </c>
      <c r="C91" s="85" t="s">
        <v>540</v>
      </c>
      <c r="D91" s="415">
        <v>49441964</v>
      </c>
      <c r="E91" s="415">
        <v>0</v>
      </c>
      <c r="F91" s="415">
        <v>49441964</v>
      </c>
      <c r="G91" s="415">
        <v>-310735</v>
      </c>
      <c r="H91" s="415">
        <v>0</v>
      </c>
      <c r="I91" s="415">
        <v>-310735</v>
      </c>
      <c r="J91" s="415">
        <v>-991782</v>
      </c>
      <c r="K91" s="415">
        <v>0</v>
      </c>
      <c r="L91" s="415">
        <v>-991782</v>
      </c>
      <c r="M91" s="415">
        <v>-9577</v>
      </c>
      <c r="N91" s="415">
        <v>0</v>
      </c>
      <c r="O91" s="415">
        <v>-9577</v>
      </c>
      <c r="P91" s="415">
        <v>115662</v>
      </c>
      <c r="Q91" s="415">
        <v>0</v>
      </c>
      <c r="R91" s="415">
        <v>115662</v>
      </c>
      <c r="S91" s="415">
        <v>-59826</v>
      </c>
      <c r="T91" s="415">
        <v>0</v>
      </c>
      <c r="U91" s="415">
        <v>-59826</v>
      </c>
      <c r="V91" s="415">
        <v>-945523</v>
      </c>
      <c r="W91" s="415">
        <v>0</v>
      </c>
      <c r="X91" s="415">
        <v>-945523</v>
      </c>
      <c r="Y91" s="415">
        <v>-7220915</v>
      </c>
      <c r="Z91" s="415">
        <v>0</v>
      </c>
      <c r="AA91" s="415">
        <v>-7220915</v>
      </c>
      <c r="AB91" s="415">
        <v>-14886</v>
      </c>
      <c r="AC91" s="415">
        <v>0</v>
      </c>
      <c r="AD91" s="415">
        <v>-14886</v>
      </c>
      <c r="AE91" s="415">
        <v>-157312</v>
      </c>
      <c r="AF91" s="415">
        <v>0</v>
      </c>
      <c r="AG91" s="415">
        <v>-157312</v>
      </c>
      <c r="AH91" s="415">
        <v>-7447.2</v>
      </c>
      <c r="AI91" s="415">
        <v>0</v>
      </c>
      <c r="AJ91" s="415">
        <v>-7447.2</v>
      </c>
      <c r="AK91" s="415">
        <v>0</v>
      </c>
      <c r="AL91" s="415">
        <v>0</v>
      </c>
      <c r="AM91" s="415">
        <v>0</v>
      </c>
      <c r="AN91" s="415">
        <v>-143411</v>
      </c>
      <c r="AO91" s="415">
        <v>0</v>
      </c>
      <c r="AP91" s="415">
        <v>-143411</v>
      </c>
      <c r="AQ91" s="415">
        <v>0</v>
      </c>
      <c r="AR91" s="415">
        <v>0</v>
      </c>
      <c r="AS91" s="415">
        <v>0</v>
      </c>
      <c r="AT91" s="415">
        <v>709181</v>
      </c>
      <c r="AU91" s="415">
        <v>0</v>
      </c>
      <c r="AV91" s="415">
        <v>709181</v>
      </c>
      <c r="AW91" s="415">
        <v>-6393</v>
      </c>
      <c r="AX91" s="415">
        <v>0</v>
      </c>
      <c r="AY91" s="415">
        <v>-6393</v>
      </c>
      <c r="AZ91" s="415">
        <v>-2938675</v>
      </c>
      <c r="BA91" s="415">
        <v>0</v>
      </c>
      <c r="BB91" s="415">
        <v>-2938675</v>
      </c>
      <c r="BC91" s="415">
        <v>-69807</v>
      </c>
      <c r="BD91" s="415">
        <v>0</v>
      </c>
      <c r="BE91" s="415">
        <v>-69807</v>
      </c>
      <c r="BF91" s="415">
        <v>-76661</v>
      </c>
      <c r="BG91" s="415">
        <v>0</v>
      </c>
      <c r="BH91" s="415">
        <v>-76661</v>
      </c>
      <c r="BI91" s="415">
        <v>-83</v>
      </c>
      <c r="BJ91" s="415">
        <v>0</v>
      </c>
      <c r="BK91" s="415">
        <v>-83</v>
      </c>
      <c r="BL91" s="415">
        <v>-85006</v>
      </c>
      <c r="BM91" s="415">
        <v>0</v>
      </c>
      <c r="BN91" s="415">
        <v>-85006</v>
      </c>
      <c r="BO91" s="415">
        <v>1163</v>
      </c>
      <c r="BP91" s="415">
        <v>0</v>
      </c>
      <c r="BQ91" s="415">
        <v>1163</v>
      </c>
      <c r="BR91" s="415">
        <v>0</v>
      </c>
      <c r="BS91" s="415">
        <v>0</v>
      </c>
      <c r="BT91" s="415">
        <v>0</v>
      </c>
      <c r="BU91" s="415">
        <v>0</v>
      </c>
      <c r="BV91" s="415">
        <v>0</v>
      </c>
      <c r="BW91" s="415">
        <v>0</v>
      </c>
      <c r="BX91" s="415">
        <v>-9844508</v>
      </c>
      <c r="BY91" s="415">
        <v>0</v>
      </c>
      <c r="BZ91" s="415">
        <v>-9844508</v>
      </c>
      <c r="CA91" s="415">
        <v>0</v>
      </c>
      <c r="CB91" s="415">
        <v>0</v>
      </c>
      <c r="CC91" s="415">
        <v>0</v>
      </c>
      <c r="CD91" s="415">
        <v>0</v>
      </c>
      <c r="CE91" s="415">
        <v>0</v>
      </c>
      <c r="CF91" s="415">
        <v>0</v>
      </c>
      <c r="CG91" s="415">
        <v>-627974</v>
      </c>
      <c r="CH91" s="415">
        <v>0</v>
      </c>
      <c r="CI91" s="415">
        <v>-627974</v>
      </c>
      <c r="CJ91" s="415">
        <v>-176017</v>
      </c>
      <c r="CK91" s="415">
        <v>0</v>
      </c>
      <c r="CL91" s="415">
        <v>-176017</v>
      </c>
      <c r="CM91" s="415">
        <v>-803991</v>
      </c>
      <c r="CN91" s="415">
        <v>0</v>
      </c>
      <c r="CO91" s="415">
        <v>-803991</v>
      </c>
      <c r="CP91" s="415">
        <v>-79900</v>
      </c>
      <c r="CQ91" s="415">
        <v>0</v>
      </c>
      <c r="CR91" s="415">
        <v>-79900</v>
      </c>
      <c r="CS91" s="415">
        <v>-4981</v>
      </c>
      <c r="CT91" s="415">
        <v>0</v>
      </c>
      <c r="CU91" s="415">
        <v>-4981</v>
      </c>
      <c r="CV91" s="415">
        <v>-342</v>
      </c>
      <c r="CW91" s="415">
        <v>0</v>
      </c>
      <c r="CX91" s="415">
        <v>-342</v>
      </c>
      <c r="CY91" s="415">
        <v>1034</v>
      </c>
      <c r="CZ91" s="415">
        <v>0</v>
      </c>
      <c r="DA91" s="415">
        <v>1034</v>
      </c>
      <c r="DB91" s="415">
        <v>-6194</v>
      </c>
      <c r="DC91" s="415">
        <v>0</v>
      </c>
      <c r="DD91" s="415">
        <v>-6194</v>
      </c>
      <c r="DE91" s="415">
        <v>-21</v>
      </c>
      <c r="DF91" s="415">
        <v>0</v>
      </c>
      <c r="DG91" s="415">
        <v>-21</v>
      </c>
      <c r="DH91" s="415">
        <v>0</v>
      </c>
      <c r="DI91" s="415">
        <v>0</v>
      </c>
      <c r="DJ91" s="415">
        <v>0</v>
      </c>
      <c r="DK91" s="415">
        <v>0</v>
      </c>
      <c r="DL91" s="415">
        <v>0</v>
      </c>
      <c r="DM91" s="415">
        <v>0</v>
      </c>
      <c r="DN91" s="415">
        <v>0</v>
      </c>
      <c r="DO91" s="415">
        <v>0</v>
      </c>
      <c r="DP91" s="415">
        <v>0</v>
      </c>
      <c r="DQ91" s="415">
        <v>0</v>
      </c>
      <c r="DR91" s="415">
        <v>0</v>
      </c>
      <c r="DS91" s="415">
        <v>0</v>
      </c>
      <c r="DT91" s="415">
        <v>0</v>
      </c>
      <c r="DU91" s="415">
        <v>0</v>
      </c>
      <c r="DV91" s="415">
        <v>0</v>
      </c>
      <c r="DW91" s="415">
        <v>0</v>
      </c>
      <c r="DX91" s="415">
        <v>0</v>
      </c>
      <c r="DY91" s="415">
        <v>0</v>
      </c>
      <c r="DZ91" s="415">
        <v>0</v>
      </c>
      <c r="EA91" s="415">
        <v>0</v>
      </c>
      <c r="EB91" s="415">
        <v>-90404</v>
      </c>
      <c r="EC91" s="415">
        <v>0</v>
      </c>
      <c r="ED91" s="415">
        <v>-90404</v>
      </c>
      <c r="EE91" s="415">
        <v>0</v>
      </c>
      <c r="EF91" s="415">
        <v>0</v>
      </c>
      <c r="EG91" s="415">
        <v>0</v>
      </c>
      <c r="EH91" s="415">
        <v>0</v>
      </c>
      <c r="EI91" s="415">
        <v>0</v>
      </c>
      <c r="EJ91" s="415">
        <v>0</v>
      </c>
      <c r="EK91" s="415">
        <v>0</v>
      </c>
      <c r="EL91" s="415">
        <v>0</v>
      </c>
      <c r="EM91" s="415">
        <v>0</v>
      </c>
      <c r="EN91" s="415">
        <v>0</v>
      </c>
      <c r="EO91" s="415">
        <v>0</v>
      </c>
      <c r="EP91" s="415">
        <v>0</v>
      </c>
      <c r="EQ91" s="415">
        <v>0</v>
      </c>
      <c r="ER91" s="415">
        <v>0</v>
      </c>
      <c r="ES91" s="415">
        <v>0</v>
      </c>
      <c r="ET91" s="415">
        <v>0</v>
      </c>
      <c r="EU91" s="415">
        <v>0</v>
      </c>
      <c r="EV91" s="415">
        <v>0</v>
      </c>
      <c r="EW91" s="415">
        <v>-85230</v>
      </c>
      <c r="EX91" s="415">
        <v>0</v>
      </c>
      <c r="EY91" s="415">
        <v>-85230</v>
      </c>
      <c r="EZ91" s="415">
        <v>18</v>
      </c>
      <c r="FA91" s="415">
        <v>0</v>
      </c>
      <c r="FB91" s="415">
        <v>18</v>
      </c>
      <c r="FC91" s="415">
        <v>-1400</v>
      </c>
      <c r="FD91" s="415">
        <v>0</v>
      </c>
      <c r="FE91" s="415">
        <v>-1400</v>
      </c>
      <c r="FF91" s="415">
        <v>-506</v>
      </c>
      <c r="FG91" s="415">
        <v>0</v>
      </c>
      <c r="FH91" s="415">
        <v>-506</v>
      </c>
      <c r="FI91" s="415">
        <v>-68388</v>
      </c>
      <c r="FJ91" s="415">
        <v>0</v>
      </c>
      <c r="FK91" s="415">
        <v>-68388</v>
      </c>
      <c r="FL91" s="415">
        <v>602</v>
      </c>
      <c r="FM91" s="415">
        <v>0</v>
      </c>
      <c r="FN91" s="415">
        <v>602</v>
      </c>
      <c r="FO91" s="415">
        <v>-75865</v>
      </c>
      <c r="FP91" s="415">
        <v>0</v>
      </c>
      <c r="FQ91" s="415">
        <v>-75865</v>
      </c>
      <c r="FR91" s="415">
        <v>-1355</v>
      </c>
      <c r="FS91" s="415">
        <v>0</v>
      </c>
      <c r="FT91" s="415">
        <v>-1355</v>
      </c>
      <c r="FU91" s="415">
        <v>0</v>
      </c>
      <c r="FV91" s="415">
        <v>0</v>
      </c>
      <c r="FW91" s="415">
        <v>0</v>
      </c>
      <c r="FX91" s="415">
        <v>-1129680</v>
      </c>
      <c r="FY91" s="415">
        <v>0</v>
      </c>
      <c r="FZ91" s="415">
        <v>-1129680</v>
      </c>
      <c r="GA91" s="415">
        <v>-1361804</v>
      </c>
      <c r="GB91" s="415">
        <v>0</v>
      </c>
      <c r="GC91" s="415">
        <v>-1361804</v>
      </c>
      <c r="GD91" s="415">
        <v>0</v>
      </c>
      <c r="GE91" s="415">
        <v>0</v>
      </c>
      <c r="GF91" s="415">
        <v>0</v>
      </c>
      <c r="GG91" s="415">
        <v>0</v>
      </c>
      <c r="GH91" s="415">
        <v>0</v>
      </c>
      <c r="GI91" s="415">
        <v>0</v>
      </c>
      <c r="GJ91" s="415">
        <v>0</v>
      </c>
      <c r="GK91" s="415">
        <v>0</v>
      </c>
      <c r="GL91" s="415">
        <v>0</v>
      </c>
      <c r="GM91" s="415">
        <v>49131229</v>
      </c>
      <c r="GN91" s="415">
        <v>0</v>
      </c>
      <c r="GO91" s="415">
        <v>49131229</v>
      </c>
      <c r="GP91" s="415">
        <v>-945523</v>
      </c>
      <c r="GQ91" s="415">
        <v>0</v>
      </c>
      <c r="GR91" s="415">
        <v>-945523</v>
      </c>
      <c r="GS91" s="415">
        <v>-9844508</v>
      </c>
      <c r="GT91" s="415">
        <v>0</v>
      </c>
      <c r="GU91" s="415">
        <v>-9844508</v>
      </c>
      <c r="GV91" s="415">
        <v>-803991</v>
      </c>
      <c r="GW91" s="415">
        <v>0</v>
      </c>
      <c r="GX91" s="415">
        <v>-803991</v>
      </c>
      <c r="GY91" s="415">
        <v>-90404</v>
      </c>
      <c r="GZ91" s="415">
        <v>0</v>
      </c>
      <c r="HA91" s="415">
        <v>-90404</v>
      </c>
      <c r="HB91" s="415">
        <v>-1361804</v>
      </c>
      <c r="HC91" s="415">
        <v>0</v>
      </c>
      <c r="HD91" s="415">
        <v>-1361804</v>
      </c>
      <c r="HE91" s="415">
        <v>0</v>
      </c>
      <c r="HF91" s="415">
        <v>0</v>
      </c>
      <c r="HG91" s="415">
        <v>0</v>
      </c>
      <c r="HH91" s="415">
        <v>-13046230</v>
      </c>
      <c r="HI91" s="415">
        <v>0</v>
      </c>
      <c r="HJ91" s="415">
        <v>-13046230</v>
      </c>
      <c r="HK91" s="415">
        <v>36084999</v>
      </c>
      <c r="HL91" s="415">
        <v>0</v>
      </c>
      <c r="HM91" s="415">
        <v>36084999</v>
      </c>
      <c r="HN91" s="84" t="s">
        <v>1029</v>
      </c>
    </row>
    <row r="92" spans="1:222" x14ac:dyDescent="0.25">
      <c r="A92" t="s">
        <v>1037</v>
      </c>
      <c r="B92" s="82" t="s">
        <v>543</v>
      </c>
      <c r="C92" s="85" t="s">
        <v>542</v>
      </c>
      <c r="D92" s="415">
        <v>40556791</v>
      </c>
      <c r="E92" s="415">
        <v>0</v>
      </c>
      <c r="F92" s="415">
        <v>40556791</v>
      </c>
      <c r="G92" s="415">
        <v>62082</v>
      </c>
      <c r="H92" s="415">
        <v>0</v>
      </c>
      <c r="I92" s="415">
        <v>62082</v>
      </c>
      <c r="J92" s="415">
        <v>-202113</v>
      </c>
      <c r="K92" s="415">
        <v>0</v>
      </c>
      <c r="L92" s="415">
        <v>-202113</v>
      </c>
      <c r="M92" s="415">
        <v>-133102</v>
      </c>
      <c r="N92" s="415">
        <v>0</v>
      </c>
      <c r="O92" s="415">
        <v>-133102</v>
      </c>
      <c r="P92" s="415">
        <v>267188</v>
      </c>
      <c r="Q92" s="415">
        <v>0</v>
      </c>
      <c r="R92" s="415">
        <v>267188</v>
      </c>
      <c r="S92" s="415">
        <v>6969</v>
      </c>
      <c r="T92" s="415">
        <v>0</v>
      </c>
      <c r="U92" s="415">
        <v>6969</v>
      </c>
      <c r="V92" s="415">
        <v>-61058</v>
      </c>
      <c r="W92" s="415">
        <v>0</v>
      </c>
      <c r="X92" s="415">
        <v>-61058</v>
      </c>
      <c r="Y92" s="415">
        <v>-3186666</v>
      </c>
      <c r="Z92" s="415">
        <v>0</v>
      </c>
      <c r="AA92" s="415">
        <v>-3186666</v>
      </c>
      <c r="AB92" s="415">
        <v>-8036</v>
      </c>
      <c r="AC92" s="415">
        <v>0</v>
      </c>
      <c r="AD92" s="415">
        <v>-8036</v>
      </c>
      <c r="AE92" s="415">
        <v>-94580.47</v>
      </c>
      <c r="AF92" s="415">
        <v>0</v>
      </c>
      <c r="AG92" s="415">
        <v>-94580.47</v>
      </c>
      <c r="AH92" s="415">
        <v>-17831</v>
      </c>
      <c r="AI92" s="415">
        <v>0</v>
      </c>
      <c r="AJ92" s="415">
        <v>-17831</v>
      </c>
      <c r="AK92" s="415">
        <v>0</v>
      </c>
      <c r="AL92" s="415">
        <v>0</v>
      </c>
      <c r="AM92" s="415">
        <v>0</v>
      </c>
      <c r="AN92" s="415">
        <v>-76749</v>
      </c>
      <c r="AO92" s="415">
        <v>0</v>
      </c>
      <c r="AP92" s="415">
        <v>-76749</v>
      </c>
      <c r="AQ92" s="415">
        <v>773</v>
      </c>
      <c r="AR92" s="415">
        <v>0</v>
      </c>
      <c r="AS92" s="415">
        <v>773</v>
      </c>
      <c r="AT92" s="415">
        <v>824372</v>
      </c>
      <c r="AU92" s="415">
        <v>0</v>
      </c>
      <c r="AV92" s="415">
        <v>824372</v>
      </c>
      <c r="AW92" s="415">
        <v>-4072</v>
      </c>
      <c r="AX92" s="415">
        <v>0</v>
      </c>
      <c r="AY92" s="415">
        <v>-4072</v>
      </c>
      <c r="AZ92" s="415">
        <v>-2083930</v>
      </c>
      <c r="BA92" s="415">
        <v>0</v>
      </c>
      <c r="BB92" s="415">
        <v>-2083930</v>
      </c>
      <c r="BC92" s="415">
        <v>-8249.68</v>
      </c>
      <c r="BD92" s="415">
        <v>0</v>
      </c>
      <c r="BE92" s="415">
        <v>-8249.68</v>
      </c>
      <c r="BF92" s="415">
        <v>-54456</v>
      </c>
      <c r="BG92" s="415">
        <v>0</v>
      </c>
      <c r="BH92" s="415">
        <v>-54456</v>
      </c>
      <c r="BI92" s="415">
        <v>0</v>
      </c>
      <c r="BJ92" s="415">
        <v>0</v>
      </c>
      <c r="BK92" s="415">
        <v>0</v>
      </c>
      <c r="BL92" s="415">
        <v>-20986</v>
      </c>
      <c r="BM92" s="415">
        <v>0</v>
      </c>
      <c r="BN92" s="415">
        <v>-20986</v>
      </c>
      <c r="BO92" s="415">
        <v>323</v>
      </c>
      <c r="BP92" s="415">
        <v>0</v>
      </c>
      <c r="BQ92" s="415">
        <v>323</v>
      </c>
      <c r="BR92" s="415">
        <v>0</v>
      </c>
      <c r="BS92" s="415">
        <v>0</v>
      </c>
      <c r="BT92" s="415">
        <v>0</v>
      </c>
      <c r="BU92" s="415">
        <v>0</v>
      </c>
      <c r="BV92" s="415">
        <v>0</v>
      </c>
      <c r="BW92" s="415">
        <v>0</v>
      </c>
      <c r="BX92" s="415">
        <v>-4628245</v>
      </c>
      <c r="BY92" s="415">
        <v>0</v>
      </c>
      <c r="BZ92" s="415">
        <v>-4628245</v>
      </c>
      <c r="CA92" s="415">
        <v>-9659</v>
      </c>
      <c r="CB92" s="415">
        <v>0</v>
      </c>
      <c r="CC92" s="415">
        <v>-9659</v>
      </c>
      <c r="CD92" s="415">
        <v>-1482</v>
      </c>
      <c r="CE92" s="415">
        <v>0</v>
      </c>
      <c r="CF92" s="415">
        <v>-1482</v>
      </c>
      <c r="CG92" s="415">
        <v>-592265</v>
      </c>
      <c r="CH92" s="415">
        <v>0</v>
      </c>
      <c r="CI92" s="415">
        <v>-592265</v>
      </c>
      <c r="CJ92" s="415">
        <v>-152947</v>
      </c>
      <c r="CK92" s="415">
        <v>0</v>
      </c>
      <c r="CL92" s="415">
        <v>-152947</v>
      </c>
      <c r="CM92" s="415">
        <v>-756353</v>
      </c>
      <c r="CN92" s="415">
        <v>0</v>
      </c>
      <c r="CO92" s="415">
        <v>-756353</v>
      </c>
      <c r="CP92" s="415">
        <v>-83244</v>
      </c>
      <c r="CQ92" s="415">
        <v>0</v>
      </c>
      <c r="CR92" s="415">
        <v>-83244</v>
      </c>
      <c r="CS92" s="415">
        <v>27</v>
      </c>
      <c r="CT92" s="415">
        <v>0</v>
      </c>
      <c r="CU92" s="415">
        <v>27</v>
      </c>
      <c r="CV92" s="415">
        <v>-62376</v>
      </c>
      <c r="CW92" s="415">
        <v>0</v>
      </c>
      <c r="CX92" s="415">
        <v>-62376</v>
      </c>
      <c r="CY92" s="415">
        <v>0</v>
      </c>
      <c r="CZ92" s="415">
        <v>0</v>
      </c>
      <c r="DA92" s="415">
        <v>0</v>
      </c>
      <c r="DB92" s="415">
        <v>-10237</v>
      </c>
      <c r="DC92" s="415">
        <v>0</v>
      </c>
      <c r="DD92" s="415">
        <v>-10237</v>
      </c>
      <c r="DE92" s="415">
        <v>0</v>
      </c>
      <c r="DF92" s="415">
        <v>0</v>
      </c>
      <c r="DG92" s="415">
        <v>0</v>
      </c>
      <c r="DH92" s="415">
        <v>0</v>
      </c>
      <c r="DI92" s="415">
        <v>0</v>
      </c>
      <c r="DJ92" s="415">
        <v>0</v>
      </c>
      <c r="DK92" s="415">
        <v>0</v>
      </c>
      <c r="DL92" s="415">
        <v>0</v>
      </c>
      <c r="DM92" s="415">
        <v>0</v>
      </c>
      <c r="DN92" s="415">
        <v>-34078</v>
      </c>
      <c r="DO92" s="415">
        <v>0</v>
      </c>
      <c r="DP92" s="415">
        <v>-34078</v>
      </c>
      <c r="DQ92" s="415">
        <v>0</v>
      </c>
      <c r="DR92" s="415">
        <v>0</v>
      </c>
      <c r="DS92" s="415">
        <v>0</v>
      </c>
      <c r="DT92" s="415">
        <v>0</v>
      </c>
      <c r="DU92" s="415">
        <v>0</v>
      </c>
      <c r="DV92" s="415">
        <v>0</v>
      </c>
      <c r="DW92" s="415">
        <v>0</v>
      </c>
      <c r="DX92" s="415">
        <v>0</v>
      </c>
      <c r="DY92" s="415">
        <v>0</v>
      </c>
      <c r="DZ92" s="415">
        <v>0</v>
      </c>
      <c r="EA92" s="415">
        <v>0</v>
      </c>
      <c r="EB92" s="415">
        <v>-189908</v>
      </c>
      <c r="EC92" s="415">
        <v>0</v>
      </c>
      <c r="ED92" s="415">
        <v>-189908</v>
      </c>
      <c r="EE92" s="415">
        <v>0</v>
      </c>
      <c r="EF92" s="415">
        <v>0</v>
      </c>
      <c r="EG92" s="415">
        <v>0</v>
      </c>
      <c r="EH92" s="415">
        <v>0</v>
      </c>
      <c r="EI92" s="415">
        <v>0</v>
      </c>
      <c r="EJ92" s="415">
        <v>0</v>
      </c>
      <c r="EK92" s="415">
        <v>0</v>
      </c>
      <c r="EL92" s="415">
        <v>0</v>
      </c>
      <c r="EM92" s="415">
        <v>0</v>
      </c>
      <c r="EN92" s="415">
        <v>0</v>
      </c>
      <c r="EO92" s="415">
        <v>0</v>
      </c>
      <c r="EP92" s="415">
        <v>0</v>
      </c>
      <c r="EQ92" s="415">
        <v>0</v>
      </c>
      <c r="ER92" s="415">
        <v>0</v>
      </c>
      <c r="ES92" s="415">
        <v>0</v>
      </c>
      <c r="ET92" s="415">
        <v>0</v>
      </c>
      <c r="EU92" s="415">
        <v>0</v>
      </c>
      <c r="EV92" s="415">
        <v>0</v>
      </c>
      <c r="EW92" s="415">
        <v>-20986</v>
      </c>
      <c r="EX92" s="415">
        <v>0</v>
      </c>
      <c r="EY92" s="415">
        <v>-20986</v>
      </c>
      <c r="EZ92" s="415">
        <v>323</v>
      </c>
      <c r="FA92" s="415">
        <v>0</v>
      </c>
      <c r="FB92" s="415">
        <v>323</v>
      </c>
      <c r="FC92" s="415">
        <v>0</v>
      </c>
      <c r="FD92" s="415">
        <v>0</v>
      </c>
      <c r="FE92" s="415">
        <v>0</v>
      </c>
      <c r="FF92" s="415">
        <v>0</v>
      </c>
      <c r="FG92" s="415">
        <v>0</v>
      </c>
      <c r="FH92" s="415">
        <v>0</v>
      </c>
      <c r="FI92" s="415">
        <v>-6461</v>
      </c>
      <c r="FJ92" s="415">
        <v>0</v>
      </c>
      <c r="FK92" s="415">
        <v>-6461</v>
      </c>
      <c r="FL92" s="415">
        <v>0</v>
      </c>
      <c r="FM92" s="415">
        <v>0</v>
      </c>
      <c r="FN92" s="415">
        <v>0</v>
      </c>
      <c r="FO92" s="415">
        <v>-16075</v>
      </c>
      <c r="FP92" s="415">
        <v>0</v>
      </c>
      <c r="FQ92" s="415">
        <v>-16075</v>
      </c>
      <c r="FR92" s="415">
        <v>1353.89</v>
      </c>
      <c r="FS92" s="415">
        <v>0</v>
      </c>
      <c r="FT92" s="415">
        <v>1353.89</v>
      </c>
      <c r="FU92" s="415">
        <v>0</v>
      </c>
      <c r="FV92" s="415">
        <v>0</v>
      </c>
      <c r="FW92" s="415">
        <v>0</v>
      </c>
      <c r="FX92" s="415">
        <v>-295101</v>
      </c>
      <c r="FY92" s="415">
        <v>0</v>
      </c>
      <c r="FZ92" s="415">
        <v>-295101</v>
      </c>
      <c r="GA92" s="415">
        <v>-336946</v>
      </c>
      <c r="GB92" s="415">
        <v>0</v>
      </c>
      <c r="GC92" s="415">
        <v>-336946</v>
      </c>
      <c r="GD92" s="415">
        <v>0</v>
      </c>
      <c r="GE92" s="415">
        <v>0</v>
      </c>
      <c r="GF92" s="415">
        <v>0</v>
      </c>
      <c r="GG92" s="415">
        <v>0</v>
      </c>
      <c r="GH92" s="415">
        <v>0</v>
      </c>
      <c r="GI92" s="415">
        <v>0</v>
      </c>
      <c r="GJ92" s="415">
        <v>0</v>
      </c>
      <c r="GK92" s="415">
        <v>0</v>
      </c>
      <c r="GL92" s="415">
        <v>0</v>
      </c>
      <c r="GM92" s="415">
        <v>40618873</v>
      </c>
      <c r="GN92" s="415">
        <v>0</v>
      </c>
      <c r="GO92" s="415">
        <v>40618873</v>
      </c>
      <c r="GP92" s="415">
        <v>-61058</v>
      </c>
      <c r="GQ92" s="415">
        <v>0</v>
      </c>
      <c r="GR92" s="415">
        <v>-61058</v>
      </c>
      <c r="GS92" s="415">
        <v>-4628245</v>
      </c>
      <c r="GT92" s="415">
        <v>0</v>
      </c>
      <c r="GU92" s="415">
        <v>-4628245</v>
      </c>
      <c r="GV92" s="415">
        <v>-756353</v>
      </c>
      <c r="GW92" s="415">
        <v>0</v>
      </c>
      <c r="GX92" s="415">
        <v>-756353</v>
      </c>
      <c r="GY92" s="415">
        <v>-189908</v>
      </c>
      <c r="GZ92" s="415">
        <v>0</v>
      </c>
      <c r="HA92" s="415">
        <v>-189908</v>
      </c>
      <c r="HB92" s="415">
        <v>-336946</v>
      </c>
      <c r="HC92" s="415">
        <v>0</v>
      </c>
      <c r="HD92" s="415">
        <v>-336946</v>
      </c>
      <c r="HE92" s="415">
        <v>0</v>
      </c>
      <c r="HF92" s="415">
        <v>0</v>
      </c>
      <c r="HG92" s="415">
        <v>0</v>
      </c>
      <c r="HH92" s="415">
        <v>-5972510</v>
      </c>
      <c r="HI92" s="415">
        <v>0</v>
      </c>
      <c r="HJ92" s="415">
        <v>-5972510</v>
      </c>
      <c r="HK92" s="415">
        <v>34646363</v>
      </c>
      <c r="HL92" s="415">
        <v>0</v>
      </c>
      <c r="HM92" s="415">
        <v>34646363</v>
      </c>
      <c r="HN92" s="84" t="s">
        <v>1029</v>
      </c>
    </row>
    <row r="93" spans="1:222" x14ac:dyDescent="0.25">
      <c r="A93" t="s">
        <v>1026</v>
      </c>
      <c r="B93" s="82" t="s">
        <v>545</v>
      </c>
      <c r="C93" s="85" t="s">
        <v>544</v>
      </c>
      <c r="D93" s="415">
        <v>124678144</v>
      </c>
      <c r="E93" s="415">
        <v>107851</v>
      </c>
      <c r="F93" s="415">
        <v>124785995</v>
      </c>
      <c r="G93" s="415">
        <v>-4210938</v>
      </c>
      <c r="H93" s="415">
        <v>0</v>
      </c>
      <c r="I93" s="415">
        <v>-4210938</v>
      </c>
      <c r="J93" s="415">
        <v>-1425261</v>
      </c>
      <c r="K93" s="415">
        <v>0</v>
      </c>
      <c r="L93" s="415">
        <v>-1425261</v>
      </c>
      <c r="M93" s="415">
        <v>-127965</v>
      </c>
      <c r="N93" s="415">
        <v>0</v>
      </c>
      <c r="O93" s="415">
        <v>-127965</v>
      </c>
      <c r="P93" s="415">
        <v>9882264</v>
      </c>
      <c r="Q93" s="415">
        <v>0</v>
      </c>
      <c r="R93" s="415">
        <v>9882264</v>
      </c>
      <c r="S93" s="415">
        <v>3485368</v>
      </c>
      <c r="T93" s="415">
        <v>0</v>
      </c>
      <c r="U93" s="415">
        <v>3485368</v>
      </c>
      <c r="V93" s="415">
        <v>11814406</v>
      </c>
      <c r="W93" s="415">
        <v>0</v>
      </c>
      <c r="X93" s="415">
        <v>11814406</v>
      </c>
      <c r="Y93" s="415">
        <v>-13669627</v>
      </c>
      <c r="Z93" s="415">
        <v>0</v>
      </c>
      <c r="AA93" s="415">
        <v>-13669627</v>
      </c>
      <c r="AB93" s="415">
        <v>-21347</v>
      </c>
      <c r="AC93" s="415">
        <v>0</v>
      </c>
      <c r="AD93" s="415">
        <v>-21347</v>
      </c>
      <c r="AE93" s="415">
        <v>-449473</v>
      </c>
      <c r="AF93" s="415">
        <v>0</v>
      </c>
      <c r="AG93" s="415">
        <v>-449473</v>
      </c>
      <c r="AH93" s="415">
        <v>-49804</v>
      </c>
      <c r="AI93" s="415">
        <v>0</v>
      </c>
      <c r="AJ93" s="415">
        <v>-49804</v>
      </c>
      <c r="AK93" s="415">
        <v>0</v>
      </c>
      <c r="AL93" s="415">
        <v>0</v>
      </c>
      <c r="AM93" s="415">
        <v>0</v>
      </c>
      <c r="AN93" s="415">
        <v>-396083</v>
      </c>
      <c r="AO93" s="415">
        <v>0</v>
      </c>
      <c r="AP93" s="415">
        <v>-396083</v>
      </c>
      <c r="AQ93" s="415">
        <v>-3586</v>
      </c>
      <c r="AR93" s="415">
        <v>0</v>
      </c>
      <c r="AS93" s="415">
        <v>-3586</v>
      </c>
      <c r="AT93" s="415">
        <v>2204288</v>
      </c>
      <c r="AU93" s="415">
        <v>2855</v>
      </c>
      <c r="AV93" s="415">
        <v>2207143</v>
      </c>
      <c r="AW93" s="415">
        <v>-88398</v>
      </c>
      <c r="AX93" s="415">
        <v>0</v>
      </c>
      <c r="AY93" s="415">
        <v>-88398</v>
      </c>
      <c r="AZ93" s="415">
        <v>-4538387</v>
      </c>
      <c r="BA93" s="415">
        <v>0</v>
      </c>
      <c r="BB93" s="415">
        <v>-4538387</v>
      </c>
      <c r="BC93" s="415">
        <v>37261</v>
      </c>
      <c r="BD93" s="415">
        <v>0</v>
      </c>
      <c r="BE93" s="415">
        <v>37261</v>
      </c>
      <c r="BF93" s="415">
        <v>-90567</v>
      </c>
      <c r="BG93" s="415">
        <v>0</v>
      </c>
      <c r="BH93" s="415">
        <v>-90567</v>
      </c>
      <c r="BI93" s="415">
        <v>0</v>
      </c>
      <c r="BJ93" s="415">
        <v>0</v>
      </c>
      <c r="BK93" s="415">
        <v>0</v>
      </c>
      <c r="BL93" s="415">
        <v>-56388</v>
      </c>
      <c r="BM93" s="415">
        <v>0</v>
      </c>
      <c r="BN93" s="415">
        <v>-56388</v>
      </c>
      <c r="BO93" s="415">
        <v>0</v>
      </c>
      <c r="BP93" s="415">
        <v>0</v>
      </c>
      <c r="BQ93" s="415">
        <v>0</v>
      </c>
      <c r="BR93" s="415">
        <v>0</v>
      </c>
      <c r="BS93" s="415">
        <v>0</v>
      </c>
      <c r="BT93" s="415">
        <v>0</v>
      </c>
      <c r="BU93" s="415">
        <v>0</v>
      </c>
      <c r="BV93" s="415">
        <v>0</v>
      </c>
      <c r="BW93" s="415">
        <v>0</v>
      </c>
      <c r="BX93" s="415">
        <v>-16651291</v>
      </c>
      <c r="BY93" s="415">
        <v>2855</v>
      </c>
      <c r="BZ93" s="415">
        <v>-16648436</v>
      </c>
      <c r="CA93" s="415">
        <v>-19719</v>
      </c>
      <c r="CB93" s="415">
        <v>0</v>
      </c>
      <c r="CC93" s="415">
        <v>-19719</v>
      </c>
      <c r="CD93" s="415">
        <v>-7662</v>
      </c>
      <c r="CE93" s="415">
        <v>0</v>
      </c>
      <c r="CF93" s="415">
        <v>-7662</v>
      </c>
      <c r="CG93" s="415">
        <v>-2031630</v>
      </c>
      <c r="CH93" s="415">
        <v>0</v>
      </c>
      <c r="CI93" s="415">
        <v>-2031630</v>
      </c>
      <c r="CJ93" s="415">
        <v>-219931</v>
      </c>
      <c r="CK93" s="415">
        <v>0</v>
      </c>
      <c r="CL93" s="415">
        <v>-219931</v>
      </c>
      <c r="CM93" s="415">
        <v>-2278942</v>
      </c>
      <c r="CN93" s="415">
        <v>0</v>
      </c>
      <c r="CO93" s="415">
        <v>-2278942</v>
      </c>
      <c r="CP93" s="415">
        <v>-124470</v>
      </c>
      <c r="CQ93" s="415">
        <v>0</v>
      </c>
      <c r="CR93" s="415">
        <v>-124470</v>
      </c>
      <c r="CS93" s="415">
        <v>-1877</v>
      </c>
      <c r="CT93" s="415">
        <v>0</v>
      </c>
      <c r="CU93" s="415">
        <v>-1877</v>
      </c>
      <c r="CV93" s="415">
        <v>-449439</v>
      </c>
      <c r="CW93" s="415">
        <v>0</v>
      </c>
      <c r="CX93" s="415">
        <v>-449439</v>
      </c>
      <c r="CY93" s="415">
        <v>-6035</v>
      </c>
      <c r="CZ93" s="415">
        <v>0</v>
      </c>
      <c r="DA93" s="415">
        <v>-6035</v>
      </c>
      <c r="DB93" s="415">
        <v>-21371</v>
      </c>
      <c r="DC93" s="415">
        <v>0</v>
      </c>
      <c r="DD93" s="415">
        <v>-21371</v>
      </c>
      <c r="DE93" s="415">
        <v>0</v>
      </c>
      <c r="DF93" s="415">
        <v>0</v>
      </c>
      <c r="DG93" s="415">
        <v>0</v>
      </c>
      <c r="DH93" s="415">
        <v>0</v>
      </c>
      <c r="DI93" s="415">
        <v>0</v>
      </c>
      <c r="DJ93" s="415">
        <v>0</v>
      </c>
      <c r="DK93" s="415">
        <v>0</v>
      </c>
      <c r="DL93" s="415">
        <v>0</v>
      </c>
      <c r="DM93" s="415">
        <v>0</v>
      </c>
      <c r="DN93" s="415">
        <v>-29903</v>
      </c>
      <c r="DO93" s="415">
        <v>0</v>
      </c>
      <c r="DP93" s="415">
        <v>-29903</v>
      </c>
      <c r="DQ93" s="415">
        <v>113</v>
      </c>
      <c r="DR93" s="415">
        <v>0</v>
      </c>
      <c r="DS93" s="415">
        <v>113</v>
      </c>
      <c r="DT93" s="415">
        <v>-73469</v>
      </c>
      <c r="DU93" s="415">
        <v>0</v>
      </c>
      <c r="DV93" s="415">
        <v>-73469</v>
      </c>
      <c r="DW93" s="415">
        <v>0</v>
      </c>
      <c r="DX93" s="415">
        <v>0</v>
      </c>
      <c r="DY93" s="415">
        <v>0</v>
      </c>
      <c r="DZ93" s="415">
        <v>0</v>
      </c>
      <c r="EA93" s="415">
        <v>-73469</v>
      </c>
      <c r="EB93" s="415">
        <v>-706451</v>
      </c>
      <c r="EC93" s="415">
        <v>0</v>
      </c>
      <c r="ED93" s="415">
        <v>-706451</v>
      </c>
      <c r="EE93" s="415">
        <v>0</v>
      </c>
      <c r="EF93" s="415">
        <v>0</v>
      </c>
      <c r="EG93" s="415">
        <v>0</v>
      </c>
      <c r="EH93" s="415">
        <v>0</v>
      </c>
      <c r="EI93" s="415">
        <v>0</v>
      </c>
      <c r="EJ93" s="415">
        <v>0</v>
      </c>
      <c r="EK93" s="415">
        <v>0</v>
      </c>
      <c r="EL93" s="415">
        <v>0</v>
      </c>
      <c r="EM93" s="415">
        <v>0</v>
      </c>
      <c r="EN93" s="415">
        <v>-3132</v>
      </c>
      <c r="EO93" s="415">
        <v>0</v>
      </c>
      <c r="EP93" s="415">
        <v>-3132</v>
      </c>
      <c r="EQ93" s="415">
        <v>0</v>
      </c>
      <c r="ER93" s="415">
        <v>0</v>
      </c>
      <c r="ES93" s="415">
        <v>0</v>
      </c>
      <c r="ET93" s="415">
        <v>0</v>
      </c>
      <c r="EU93" s="415">
        <v>0</v>
      </c>
      <c r="EV93" s="415">
        <v>0</v>
      </c>
      <c r="EW93" s="415">
        <v>-56388</v>
      </c>
      <c r="EX93" s="415">
        <v>0</v>
      </c>
      <c r="EY93" s="415">
        <v>-56388</v>
      </c>
      <c r="EZ93" s="415">
        <v>0</v>
      </c>
      <c r="FA93" s="415">
        <v>0</v>
      </c>
      <c r="FB93" s="415">
        <v>0</v>
      </c>
      <c r="FC93" s="415">
        <v>-1500</v>
      </c>
      <c r="FD93" s="415">
        <v>0</v>
      </c>
      <c r="FE93" s="415">
        <v>-1500</v>
      </c>
      <c r="FF93" s="415">
        <v>0</v>
      </c>
      <c r="FG93" s="415">
        <v>0</v>
      </c>
      <c r="FH93" s="415">
        <v>0</v>
      </c>
      <c r="FI93" s="415">
        <v>-141683</v>
      </c>
      <c r="FJ93" s="415">
        <v>0</v>
      </c>
      <c r="FK93" s="415">
        <v>-141683</v>
      </c>
      <c r="FL93" s="415">
        <v>2763</v>
      </c>
      <c r="FM93" s="415">
        <v>0</v>
      </c>
      <c r="FN93" s="415">
        <v>2763</v>
      </c>
      <c r="FO93" s="415">
        <v>-111691</v>
      </c>
      <c r="FP93" s="415">
        <v>0</v>
      </c>
      <c r="FQ93" s="415">
        <v>-111691</v>
      </c>
      <c r="FR93" s="415">
        <v>0</v>
      </c>
      <c r="FS93" s="415">
        <v>0</v>
      </c>
      <c r="FT93" s="415">
        <v>0</v>
      </c>
      <c r="FU93" s="415">
        <v>1144</v>
      </c>
      <c r="FV93" s="415">
        <v>0</v>
      </c>
      <c r="FW93" s="415">
        <v>1144</v>
      </c>
      <c r="FX93" s="415">
        <v>-2047305</v>
      </c>
      <c r="FY93" s="415">
        <v>0</v>
      </c>
      <c r="FZ93" s="415">
        <v>-2047305</v>
      </c>
      <c r="GA93" s="415">
        <v>-2357792</v>
      </c>
      <c r="GB93" s="415">
        <v>0</v>
      </c>
      <c r="GC93" s="415">
        <v>-2357792</v>
      </c>
      <c r="GD93" s="415">
        <v>0</v>
      </c>
      <c r="GE93" s="415">
        <v>0</v>
      </c>
      <c r="GF93" s="415">
        <v>0</v>
      </c>
      <c r="GG93" s="415">
        <v>0</v>
      </c>
      <c r="GH93" s="415">
        <v>0</v>
      </c>
      <c r="GI93" s="415">
        <v>0</v>
      </c>
      <c r="GJ93" s="415">
        <v>0</v>
      </c>
      <c r="GK93" s="415">
        <v>0</v>
      </c>
      <c r="GL93" s="415">
        <v>0</v>
      </c>
      <c r="GM93" s="415">
        <v>120467206</v>
      </c>
      <c r="GN93" s="415">
        <v>107851</v>
      </c>
      <c r="GO93" s="415">
        <v>120575057</v>
      </c>
      <c r="GP93" s="415">
        <v>11814406</v>
      </c>
      <c r="GQ93" s="415">
        <v>0</v>
      </c>
      <c r="GR93" s="415">
        <v>11814406</v>
      </c>
      <c r="GS93" s="415">
        <v>-16651291</v>
      </c>
      <c r="GT93" s="415">
        <v>2855</v>
      </c>
      <c r="GU93" s="415">
        <v>-16648436</v>
      </c>
      <c r="GV93" s="415">
        <v>-2278942</v>
      </c>
      <c r="GW93" s="415">
        <v>0</v>
      </c>
      <c r="GX93" s="415">
        <v>-2278942</v>
      </c>
      <c r="GY93" s="415">
        <v>-706451</v>
      </c>
      <c r="GZ93" s="415">
        <v>0</v>
      </c>
      <c r="HA93" s="415">
        <v>-706451</v>
      </c>
      <c r="HB93" s="415">
        <v>-2357792</v>
      </c>
      <c r="HC93" s="415">
        <v>0</v>
      </c>
      <c r="HD93" s="415">
        <v>-2357792</v>
      </c>
      <c r="HE93" s="415">
        <v>0</v>
      </c>
      <c r="HF93" s="415">
        <v>0</v>
      </c>
      <c r="HG93" s="415">
        <v>0</v>
      </c>
      <c r="HH93" s="415">
        <v>-10180070</v>
      </c>
      <c r="HI93" s="415">
        <v>2855</v>
      </c>
      <c r="HJ93" s="415">
        <v>-10177215</v>
      </c>
      <c r="HK93" s="415">
        <v>110287136</v>
      </c>
      <c r="HL93" s="415">
        <v>110706</v>
      </c>
      <c r="HM93" s="415">
        <v>110397842</v>
      </c>
      <c r="HN93" s="84" t="s">
        <v>1054</v>
      </c>
    </row>
    <row r="94" spans="1:222" x14ac:dyDescent="0.25">
      <c r="A94" t="s">
        <v>1026</v>
      </c>
      <c r="B94" s="82" t="s">
        <v>547</v>
      </c>
      <c r="C94" s="85" t="s">
        <v>546</v>
      </c>
      <c r="D94" s="415">
        <v>68209129</v>
      </c>
      <c r="E94" s="415">
        <v>0</v>
      </c>
      <c r="F94" s="415">
        <v>68209129</v>
      </c>
      <c r="G94" s="415">
        <v>-387799</v>
      </c>
      <c r="H94" s="415">
        <v>0</v>
      </c>
      <c r="I94" s="415">
        <v>-387799</v>
      </c>
      <c r="J94" s="415">
        <v>-704636</v>
      </c>
      <c r="K94" s="415">
        <v>0</v>
      </c>
      <c r="L94" s="415">
        <v>-704636</v>
      </c>
      <c r="M94" s="415">
        <v>98709</v>
      </c>
      <c r="N94" s="415">
        <v>0</v>
      </c>
      <c r="O94" s="415">
        <v>98709</v>
      </c>
      <c r="P94" s="415">
        <v>787678</v>
      </c>
      <c r="Q94" s="415">
        <v>0</v>
      </c>
      <c r="R94" s="415">
        <v>787678</v>
      </c>
      <c r="S94" s="415">
        <v>-97550</v>
      </c>
      <c r="T94" s="415">
        <v>0</v>
      </c>
      <c r="U94" s="415">
        <v>-97550</v>
      </c>
      <c r="V94" s="415">
        <v>84201</v>
      </c>
      <c r="W94" s="415">
        <v>0</v>
      </c>
      <c r="X94" s="415">
        <v>84201</v>
      </c>
      <c r="Y94" s="415">
        <v>-4407518</v>
      </c>
      <c r="Z94" s="415">
        <v>0</v>
      </c>
      <c r="AA94" s="415">
        <v>-4407518</v>
      </c>
      <c r="AB94" s="415">
        <v>0</v>
      </c>
      <c r="AC94" s="415">
        <v>0</v>
      </c>
      <c r="AD94" s="415">
        <v>0</v>
      </c>
      <c r="AE94" s="415">
        <v>-33496</v>
      </c>
      <c r="AF94" s="415">
        <v>0</v>
      </c>
      <c r="AG94" s="415">
        <v>-33496</v>
      </c>
      <c r="AH94" s="415">
        <v>2590</v>
      </c>
      <c r="AI94" s="415">
        <v>0</v>
      </c>
      <c r="AJ94" s="415">
        <v>2590</v>
      </c>
      <c r="AK94" s="415">
        <v>0</v>
      </c>
      <c r="AL94" s="415">
        <v>0</v>
      </c>
      <c r="AM94" s="415">
        <v>0</v>
      </c>
      <c r="AN94" s="415">
        <v>-39875</v>
      </c>
      <c r="AO94" s="415">
        <v>0</v>
      </c>
      <c r="AP94" s="415">
        <v>-39875</v>
      </c>
      <c r="AQ94" s="415">
        <v>0</v>
      </c>
      <c r="AR94" s="415">
        <v>0</v>
      </c>
      <c r="AS94" s="415">
        <v>0</v>
      </c>
      <c r="AT94" s="415">
        <v>1367964</v>
      </c>
      <c r="AU94" s="415">
        <v>0</v>
      </c>
      <c r="AV94" s="415">
        <v>1367964</v>
      </c>
      <c r="AW94" s="415">
        <v>-7018</v>
      </c>
      <c r="AX94" s="415">
        <v>0</v>
      </c>
      <c r="AY94" s="415">
        <v>-7018</v>
      </c>
      <c r="AZ94" s="415">
        <v>-3312701</v>
      </c>
      <c r="BA94" s="415">
        <v>0</v>
      </c>
      <c r="BB94" s="415">
        <v>-3312701</v>
      </c>
      <c r="BC94" s="415">
        <v>-141756</v>
      </c>
      <c r="BD94" s="415">
        <v>0</v>
      </c>
      <c r="BE94" s="415">
        <v>-141756</v>
      </c>
      <c r="BF94" s="415">
        <v>-51905</v>
      </c>
      <c r="BG94" s="415">
        <v>0</v>
      </c>
      <c r="BH94" s="415">
        <v>-51905</v>
      </c>
      <c r="BI94" s="415">
        <v>0</v>
      </c>
      <c r="BJ94" s="415">
        <v>0</v>
      </c>
      <c r="BK94" s="415">
        <v>0</v>
      </c>
      <c r="BL94" s="415">
        <v>-237</v>
      </c>
      <c r="BM94" s="415">
        <v>0</v>
      </c>
      <c r="BN94" s="415">
        <v>-237</v>
      </c>
      <c r="BO94" s="415">
        <v>0</v>
      </c>
      <c r="BP94" s="415">
        <v>0</v>
      </c>
      <c r="BQ94" s="415">
        <v>0</v>
      </c>
      <c r="BR94" s="415">
        <v>0</v>
      </c>
      <c r="BS94" s="415">
        <v>0</v>
      </c>
      <c r="BT94" s="415">
        <v>0</v>
      </c>
      <c r="BU94" s="415">
        <v>0</v>
      </c>
      <c r="BV94" s="415">
        <v>0</v>
      </c>
      <c r="BW94" s="415">
        <v>0</v>
      </c>
      <c r="BX94" s="415">
        <v>-6586667</v>
      </c>
      <c r="BY94" s="415">
        <v>0</v>
      </c>
      <c r="BZ94" s="415">
        <v>-6586667</v>
      </c>
      <c r="CA94" s="415">
        <v>0</v>
      </c>
      <c r="CB94" s="415">
        <v>0</v>
      </c>
      <c r="CC94" s="415">
        <v>0</v>
      </c>
      <c r="CD94" s="415">
        <v>-87189</v>
      </c>
      <c r="CE94" s="415">
        <v>0</v>
      </c>
      <c r="CF94" s="415">
        <v>-87189</v>
      </c>
      <c r="CG94" s="415">
        <v>-2147002</v>
      </c>
      <c r="CH94" s="415">
        <v>0</v>
      </c>
      <c r="CI94" s="415">
        <v>-2147002</v>
      </c>
      <c r="CJ94" s="415">
        <v>-123279</v>
      </c>
      <c r="CK94" s="415">
        <v>0</v>
      </c>
      <c r="CL94" s="415">
        <v>-123279</v>
      </c>
      <c r="CM94" s="415">
        <v>-2357470</v>
      </c>
      <c r="CN94" s="415">
        <v>0</v>
      </c>
      <c r="CO94" s="415">
        <v>-2357470</v>
      </c>
      <c r="CP94" s="415">
        <v>-42914</v>
      </c>
      <c r="CQ94" s="415">
        <v>0</v>
      </c>
      <c r="CR94" s="415">
        <v>-42914</v>
      </c>
      <c r="CS94" s="415">
        <v>-107572</v>
      </c>
      <c r="CT94" s="415">
        <v>0</v>
      </c>
      <c r="CU94" s="415">
        <v>-107572</v>
      </c>
      <c r="CV94" s="415">
        <v>-23912</v>
      </c>
      <c r="CW94" s="415">
        <v>0</v>
      </c>
      <c r="CX94" s="415">
        <v>-23912</v>
      </c>
      <c r="CY94" s="415">
        <v>-23376</v>
      </c>
      <c r="CZ94" s="415">
        <v>0</v>
      </c>
      <c r="DA94" s="415">
        <v>-23376</v>
      </c>
      <c r="DB94" s="415">
        <v>-5525</v>
      </c>
      <c r="DC94" s="415">
        <v>0</v>
      </c>
      <c r="DD94" s="415">
        <v>-5525</v>
      </c>
      <c r="DE94" s="415">
        <v>-15397</v>
      </c>
      <c r="DF94" s="415">
        <v>0</v>
      </c>
      <c r="DG94" s="415">
        <v>-15397</v>
      </c>
      <c r="DH94" s="415">
        <v>0</v>
      </c>
      <c r="DI94" s="415">
        <v>0</v>
      </c>
      <c r="DJ94" s="415">
        <v>0</v>
      </c>
      <c r="DK94" s="415">
        <v>0</v>
      </c>
      <c r="DL94" s="415">
        <v>0</v>
      </c>
      <c r="DM94" s="415">
        <v>0</v>
      </c>
      <c r="DN94" s="415">
        <v>0</v>
      </c>
      <c r="DO94" s="415">
        <v>0</v>
      </c>
      <c r="DP94" s="415">
        <v>0</v>
      </c>
      <c r="DQ94" s="415">
        <v>0</v>
      </c>
      <c r="DR94" s="415">
        <v>0</v>
      </c>
      <c r="DS94" s="415">
        <v>0</v>
      </c>
      <c r="DT94" s="415">
        <v>0</v>
      </c>
      <c r="DU94" s="415">
        <v>0</v>
      </c>
      <c r="DV94" s="415">
        <v>0</v>
      </c>
      <c r="DW94" s="415">
        <v>0</v>
      </c>
      <c r="DX94" s="415">
        <v>0</v>
      </c>
      <c r="DY94" s="415">
        <v>0</v>
      </c>
      <c r="DZ94" s="415">
        <v>0</v>
      </c>
      <c r="EA94" s="415">
        <v>0</v>
      </c>
      <c r="EB94" s="415">
        <v>-218696</v>
      </c>
      <c r="EC94" s="415">
        <v>0</v>
      </c>
      <c r="ED94" s="415">
        <v>-218696</v>
      </c>
      <c r="EE94" s="415">
        <v>0</v>
      </c>
      <c r="EF94" s="415">
        <v>0</v>
      </c>
      <c r="EG94" s="415">
        <v>0</v>
      </c>
      <c r="EH94" s="415">
        <v>0</v>
      </c>
      <c r="EI94" s="415">
        <v>0</v>
      </c>
      <c r="EJ94" s="415">
        <v>0</v>
      </c>
      <c r="EK94" s="415">
        <v>0</v>
      </c>
      <c r="EL94" s="415">
        <v>0</v>
      </c>
      <c r="EM94" s="415">
        <v>0</v>
      </c>
      <c r="EN94" s="415">
        <v>0</v>
      </c>
      <c r="EO94" s="415">
        <v>0</v>
      </c>
      <c r="EP94" s="415">
        <v>0</v>
      </c>
      <c r="EQ94" s="415">
        <v>0</v>
      </c>
      <c r="ER94" s="415">
        <v>0</v>
      </c>
      <c r="ES94" s="415">
        <v>0</v>
      </c>
      <c r="ET94" s="415">
        <v>0</v>
      </c>
      <c r="EU94" s="415">
        <v>0</v>
      </c>
      <c r="EV94" s="415">
        <v>0</v>
      </c>
      <c r="EW94" s="415">
        <v>0</v>
      </c>
      <c r="EX94" s="415">
        <v>0</v>
      </c>
      <c r="EY94" s="415">
        <v>0</v>
      </c>
      <c r="EZ94" s="415">
        <v>0</v>
      </c>
      <c r="FA94" s="415">
        <v>0</v>
      </c>
      <c r="FB94" s="415">
        <v>0</v>
      </c>
      <c r="FC94" s="415">
        <v>-1500</v>
      </c>
      <c r="FD94" s="415">
        <v>0</v>
      </c>
      <c r="FE94" s="415">
        <v>-1500</v>
      </c>
      <c r="FF94" s="415">
        <v>0</v>
      </c>
      <c r="FG94" s="415">
        <v>0</v>
      </c>
      <c r="FH94" s="415">
        <v>0</v>
      </c>
      <c r="FI94" s="415">
        <v>-33137</v>
      </c>
      <c r="FJ94" s="415">
        <v>0</v>
      </c>
      <c r="FK94" s="415">
        <v>-33137</v>
      </c>
      <c r="FL94" s="415">
        <v>0</v>
      </c>
      <c r="FM94" s="415">
        <v>0</v>
      </c>
      <c r="FN94" s="415">
        <v>0</v>
      </c>
      <c r="FO94" s="415">
        <v>-74488</v>
      </c>
      <c r="FP94" s="415">
        <v>0</v>
      </c>
      <c r="FQ94" s="415">
        <v>-74488</v>
      </c>
      <c r="FR94" s="415">
        <v>8152</v>
      </c>
      <c r="FS94" s="415">
        <v>0</v>
      </c>
      <c r="FT94" s="415">
        <v>8152</v>
      </c>
      <c r="FU94" s="415">
        <v>-586</v>
      </c>
      <c r="FV94" s="415">
        <v>0</v>
      </c>
      <c r="FW94" s="415">
        <v>-586</v>
      </c>
      <c r="FX94" s="415">
        <v>-710848</v>
      </c>
      <c r="FY94" s="415">
        <v>0</v>
      </c>
      <c r="FZ94" s="415">
        <v>-710848</v>
      </c>
      <c r="GA94" s="415">
        <v>-812407</v>
      </c>
      <c r="GB94" s="415">
        <v>0</v>
      </c>
      <c r="GC94" s="415">
        <v>-812407</v>
      </c>
      <c r="GD94" s="415">
        <v>0</v>
      </c>
      <c r="GE94" s="415">
        <v>0</v>
      </c>
      <c r="GF94" s="415">
        <v>0</v>
      </c>
      <c r="GG94" s="415">
        <v>0</v>
      </c>
      <c r="GH94" s="415">
        <v>0</v>
      </c>
      <c r="GI94" s="415">
        <v>0</v>
      </c>
      <c r="GJ94" s="415">
        <v>0</v>
      </c>
      <c r="GK94" s="415">
        <v>0</v>
      </c>
      <c r="GL94" s="415">
        <v>0</v>
      </c>
      <c r="GM94" s="415">
        <v>67821330</v>
      </c>
      <c r="GN94" s="415">
        <v>0</v>
      </c>
      <c r="GO94" s="415">
        <v>67821330</v>
      </c>
      <c r="GP94" s="415">
        <v>84201</v>
      </c>
      <c r="GQ94" s="415">
        <v>0</v>
      </c>
      <c r="GR94" s="415">
        <v>84201</v>
      </c>
      <c r="GS94" s="415">
        <v>-6586667</v>
      </c>
      <c r="GT94" s="415">
        <v>0</v>
      </c>
      <c r="GU94" s="415">
        <v>-6586667</v>
      </c>
      <c r="GV94" s="415">
        <v>-2357470</v>
      </c>
      <c r="GW94" s="415">
        <v>0</v>
      </c>
      <c r="GX94" s="415">
        <v>-2357470</v>
      </c>
      <c r="GY94" s="415">
        <v>-218696</v>
      </c>
      <c r="GZ94" s="415">
        <v>0</v>
      </c>
      <c r="HA94" s="415">
        <v>-218696</v>
      </c>
      <c r="HB94" s="415">
        <v>-812407</v>
      </c>
      <c r="HC94" s="415">
        <v>0</v>
      </c>
      <c r="HD94" s="415">
        <v>-812407</v>
      </c>
      <c r="HE94" s="415">
        <v>0</v>
      </c>
      <c r="HF94" s="415">
        <v>0</v>
      </c>
      <c r="HG94" s="415">
        <v>0</v>
      </c>
      <c r="HH94" s="415">
        <v>-9891039</v>
      </c>
      <c r="HI94" s="415">
        <v>0</v>
      </c>
      <c r="HJ94" s="415">
        <v>-9891039</v>
      </c>
      <c r="HK94" s="415">
        <v>57930291</v>
      </c>
      <c r="HL94" s="415">
        <v>0</v>
      </c>
      <c r="HM94" s="415">
        <v>57930291</v>
      </c>
      <c r="HN94" s="84" t="s">
        <v>1029</v>
      </c>
    </row>
    <row r="95" spans="1:222" x14ac:dyDescent="0.25">
      <c r="A95" t="s">
        <v>1026</v>
      </c>
      <c r="B95" s="82" t="s">
        <v>549</v>
      </c>
      <c r="C95" s="85" t="s">
        <v>548</v>
      </c>
      <c r="D95" s="415">
        <v>113102631</v>
      </c>
      <c r="E95" s="415">
        <v>591655</v>
      </c>
      <c r="F95" s="415">
        <v>113694286</v>
      </c>
      <c r="G95" s="415">
        <v>-775561</v>
      </c>
      <c r="H95" s="415">
        <v>77067</v>
      </c>
      <c r="I95" s="415">
        <v>-698494</v>
      </c>
      <c r="J95" s="415">
        <v>-1976778</v>
      </c>
      <c r="K95" s="415">
        <v>-1236</v>
      </c>
      <c r="L95" s="415">
        <v>-1978014</v>
      </c>
      <c r="M95" s="415">
        <v>16781.25</v>
      </c>
      <c r="N95" s="415">
        <v>0</v>
      </c>
      <c r="O95" s="415">
        <v>16781.25</v>
      </c>
      <c r="P95" s="415">
        <v>6379236</v>
      </c>
      <c r="Q95" s="415">
        <v>0</v>
      </c>
      <c r="R95" s="415">
        <v>6379236</v>
      </c>
      <c r="S95" s="415">
        <v>-111124</v>
      </c>
      <c r="T95" s="415">
        <v>0</v>
      </c>
      <c r="U95" s="415">
        <v>-111124</v>
      </c>
      <c r="V95" s="415">
        <v>4308115</v>
      </c>
      <c r="W95" s="415">
        <v>-1236</v>
      </c>
      <c r="X95" s="415">
        <v>4306879</v>
      </c>
      <c r="Y95" s="415">
        <v>-11240783</v>
      </c>
      <c r="Z95" s="415">
        <v>-41235</v>
      </c>
      <c r="AA95" s="415">
        <v>-11282018</v>
      </c>
      <c r="AB95" s="415">
        <v>0</v>
      </c>
      <c r="AC95" s="415">
        <v>0</v>
      </c>
      <c r="AD95" s="415">
        <v>0</v>
      </c>
      <c r="AE95" s="415">
        <v>-420270.18</v>
      </c>
      <c r="AF95" s="415">
        <v>-7751</v>
      </c>
      <c r="AG95" s="415">
        <v>-428021.18</v>
      </c>
      <c r="AH95" s="415">
        <v>-48008</v>
      </c>
      <c r="AI95" s="415">
        <v>0</v>
      </c>
      <c r="AJ95" s="415">
        <v>-48008</v>
      </c>
      <c r="AK95" s="415">
        <v>0</v>
      </c>
      <c r="AL95" s="415">
        <v>0</v>
      </c>
      <c r="AM95" s="415">
        <v>0</v>
      </c>
      <c r="AN95" s="415">
        <v>-367660</v>
      </c>
      <c r="AO95" s="415">
        <v>-7751</v>
      </c>
      <c r="AP95" s="415">
        <v>-375411</v>
      </c>
      <c r="AQ95" s="415">
        <v>-1307</v>
      </c>
      <c r="AR95" s="415">
        <v>0</v>
      </c>
      <c r="AS95" s="415">
        <v>-1307</v>
      </c>
      <c r="AT95" s="415">
        <v>2124130</v>
      </c>
      <c r="AU95" s="415">
        <v>10429</v>
      </c>
      <c r="AV95" s="415">
        <v>2134559</v>
      </c>
      <c r="AW95" s="415">
        <v>-17711</v>
      </c>
      <c r="AX95" s="415">
        <v>1581</v>
      </c>
      <c r="AY95" s="415">
        <v>-16130</v>
      </c>
      <c r="AZ95" s="415">
        <v>-6514988</v>
      </c>
      <c r="BA95" s="415">
        <v>0</v>
      </c>
      <c r="BB95" s="415">
        <v>-6514988</v>
      </c>
      <c r="BC95" s="415">
        <v>-9111</v>
      </c>
      <c r="BD95" s="415">
        <v>0</v>
      </c>
      <c r="BE95" s="415">
        <v>-9111</v>
      </c>
      <c r="BF95" s="415">
        <v>-75075</v>
      </c>
      <c r="BG95" s="415">
        <v>0</v>
      </c>
      <c r="BH95" s="415">
        <v>-75075</v>
      </c>
      <c r="BI95" s="415">
        <v>0</v>
      </c>
      <c r="BJ95" s="415">
        <v>0</v>
      </c>
      <c r="BK95" s="415">
        <v>0</v>
      </c>
      <c r="BL95" s="415">
        <v>-67097</v>
      </c>
      <c r="BM95" s="415">
        <v>0</v>
      </c>
      <c r="BN95" s="415">
        <v>-67097</v>
      </c>
      <c r="BO95" s="415">
        <v>4516</v>
      </c>
      <c r="BP95" s="415">
        <v>0</v>
      </c>
      <c r="BQ95" s="415">
        <v>4516</v>
      </c>
      <c r="BR95" s="415">
        <v>0</v>
      </c>
      <c r="BS95" s="415">
        <v>0</v>
      </c>
      <c r="BT95" s="415">
        <v>0</v>
      </c>
      <c r="BU95" s="415">
        <v>0</v>
      </c>
      <c r="BV95" s="415">
        <v>0</v>
      </c>
      <c r="BW95" s="415">
        <v>0</v>
      </c>
      <c r="BX95" s="415">
        <v>-16216389</v>
      </c>
      <c r="BY95" s="415">
        <v>-36976</v>
      </c>
      <c r="BZ95" s="415">
        <v>-16253365</v>
      </c>
      <c r="CA95" s="415">
        <v>0</v>
      </c>
      <c r="CB95" s="415">
        <v>0</v>
      </c>
      <c r="CC95" s="415">
        <v>0</v>
      </c>
      <c r="CD95" s="415">
        <v>509.45</v>
      </c>
      <c r="CE95" s="415">
        <v>0</v>
      </c>
      <c r="CF95" s="415">
        <v>509.45</v>
      </c>
      <c r="CG95" s="415">
        <v>-1440994</v>
      </c>
      <c r="CH95" s="415">
        <v>-4561</v>
      </c>
      <c r="CI95" s="415">
        <v>-1445555</v>
      </c>
      <c r="CJ95" s="415">
        <v>-135030</v>
      </c>
      <c r="CK95" s="415">
        <v>-44243</v>
      </c>
      <c r="CL95" s="415">
        <v>-179273</v>
      </c>
      <c r="CM95" s="415">
        <v>-1575515</v>
      </c>
      <c r="CN95" s="415">
        <v>-48804</v>
      </c>
      <c r="CO95" s="415">
        <v>-1624319</v>
      </c>
      <c r="CP95" s="415">
        <v>-171379</v>
      </c>
      <c r="CQ95" s="415">
        <v>0</v>
      </c>
      <c r="CR95" s="415">
        <v>-171379</v>
      </c>
      <c r="CS95" s="415">
        <v>-4194</v>
      </c>
      <c r="CT95" s="415">
        <v>0</v>
      </c>
      <c r="CU95" s="415">
        <v>-4194</v>
      </c>
      <c r="CV95" s="415">
        <v>-338422</v>
      </c>
      <c r="CW95" s="415">
        <v>0</v>
      </c>
      <c r="CX95" s="415">
        <v>-338422</v>
      </c>
      <c r="CY95" s="415">
        <v>-30</v>
      </c>
      <c r="CZ95" s="415">
        <v>0</v>
      </c>
      <c r="DA95" s="415">
        <v>-30</v>
      </c>
      <c r="DB95" s="415">
        <v>-1756</v>
      </c>
      <c r="DC95" s="415">
        <v>0</v>
      </c>
      <c r="DD95" s="415">
        <v>-1756</v>
      </c>
      <c r="DE95" s="415">
        <v>-1224</v>
      </c>
      <c r="DF95" s="415">
        <v>0</v>
      </c>
      <c r="DG95" s="415">
        <v>-1224</v>
      </c>
      <c r="DH95" s="415">
        <v>-2495</v>
      </c>
      <c r="DI95" s="415">
        <v>0</v>
      </c>
      <c r="DJ95" s="415">
        <v>-2495</v>
      </c>
      <c r="DK95" s="415">
        <v>4916</v>
      </c>
      <c r="DL95" s="415">
        <v>0</v>
      </c>
      <c r="DM95" s="415">
        <v>4916</v>
      </c>
      <c r="DN95" s="415">
        <v>-2239</v>
      </c>
      <c r="DO95" s="415">
        <v>0</v>
      </c>
      <c r="DP95" s="415">
        <v>-2239</v>
      </c>
      <c r="DQ95" s="415">
        <v>0</v>
      </c>
      <c r="DR95" s="415">
        <v>0</v>
      </c>
      <c r="DS95" s="415">
        <v>0</v>
      </c>
      <c r="DT95" s="415">
        <v>-32277</v>
      </c>
      <c r="DU95" s="415">
        <v>-164144</v>
      </c>
      <c r="DV95" s="415">
        <v>-196421</v>
      </c>
      <c r="DW95" s="415">
        <v>0</v>
      </c>
      <c r="DX95" s="415">
        <v>-4236</v>
      </c>
      <c r="DY95" s="415">
        <v>-4236</v>
      </c>
      <c r="DZ95" s="415">
        <v>-121338</v>
      </c>
      <c r="EA95" s="415">
        <v>0</v>
      </c>
      <c r="EB95" s="415">
        <v>-549100</v>
      </c>
      <c r="EC95" s="415">
        <v>-168380</v>
      </c>
      <c r="ED95" s="415">
        <v>-717480</v>
      </c>
      <c r="EE95" s="415">
        <v>0</v>
      </c>
      <c r="EF95" s="415">
        <v>0</v>
      </c>
      <c r="EG95" s="415">
        <v>0</v>
      </c>
      <c r="EH95" s="415">
        <v>0</v>
      </c>
      <c r="EI95" s="415">
        <v>0</v>
      </c>
      <c r="EJ95" s="415">
        <v>0</v>
      </c>
      <c r="EK95" s="415">
        <v>8781</v>
      </c>
      <c r="EL95" s="415">
        <v>0</v>
      </c>
      <c r="EM95" s="415">
        <v>8781</v>
      </c>
      <c r="EN95" s="415">
        <v>0</v>
      </c>
      <c r="EO95" s="415">
        <v>0</v>
      </c>
      <c r="EP95" s="415">
        <v>0</v>
      </c>
      <c r="EQ95" s="415">
        <v>0</v>
      </c>
      <c r="ER95" s="415">
        <v>0</v>
      </c>
      <c r="ES95" s="415">
        <v>0</v>
      </c>
      <c r="ET95" s="415">
        <v>0</v>
      </c>
      <c r="EU95" s="415">
        <v>0</v>
      </c>
      <c r="EV95" s="415">
        <v>0</v>
      </c>
      <c r="EW95" s="415">
        <v>-74151</v>
      </c>
      <c r="EX95" s="415">
        <v>0</v>
      </c>
      <c r="EY95" s="415">
        <v>-74151</v>
      </c>
      <c r="EZ95" s="415">
        <v>-6264</v>
      </c>
      <c r="FA95" s="415">
        <v>0</v>
      </c>
      <c r="FB95" s="415">
        <v>-6264</v>
      </c>
      <c r="FC95" s="415">
        <v>-1262</v>
      </c>
      <c r="FD95" s="415">
        <v>0</v>
      </c>
      <c r="FE95" s="415">
        <v>-1262</v>
      </c>
      <c r="FF95" s="415">
        <v>0</v>
      </c>
      <c r="FG95" s="415">
        <v>0</v>
      </c>
      <c r="FH95" s="415">
        <v>0</v>
      </c>
      <c r="FI95" s="415">
        <v>-148065</v>
      </c>
      <c r="FJ95" s="415">
        <v>0</v>
      </c>
      <c r="FK95" s="415">
        <v>-148065</v>
      </c>
      <c r="FL95" s="415">
        <v>12054</v>
      </c>
      <c r="FM95" s="415">
        <v>0</v>
      </c>
      <c r="FN95" s="415">
        <v>12054</v>
      </c>
      <c r="FO95" s="415">
        <v>-145404</v>
      </c>
      <c r="FP95" s="415">
        <v>0</v>
      </c>
      <c r="FQ95" s="415">
        <v>-145404</v>
      </c>
      <c r="FR95" s="415">
        <v>3354</v>
      </c>
      <c r="FS95" s="415">
        <v>0</v>
      </c>
      <c r="FT95" s="415">
        <v>3354</v>
      </c>
      <c r="FU95" s="415">
        <v>2260</v>
      </c>
      <c r="FV95" s="415">
        <v>0</v>
      </c>
      <c r="FW95" s="415">
        <v>2260</v>
      </c>
      <c r="FX95" s="415">
        <v>-1874096</v>
      </c>
      <c r="FY95" s="415">
        <v>0</v>
      </c>
      <c r="FZ95" s="415">
        <v>-1874096</v>
      </c>
      <c r="GA95" s="415">
        <v>-2222793</v>
      </c>
      <c r="GB95" s="415">
        <v>0</v>
      </c>
      <c r="GC95" s="415">
        <v>-2222793</v>
      </c>
      <c r="GD95" s="415">
        <v>-14730</v>
      </c>
      <c r="GE95" s="415">
        <v>0</v>
      </c>
      <c r="GF95" s="415">
        <v>-14730</v>
      </c>
      <c r="GG95" s="415">
        <v>0</v>
      </c>
      <c r="GH95" s="415">
        <v>0</v>
      </c>
      <c r="GI95" s="415">
        <v>0</v>
      </c>
      <c r="GJ95" s="415">
        <v>-14730</v>
      </c>
      <c r="GK95" s="415">
        <v>0</v>
      </c>
      <c r="GL95" s="415">
        <v>-14730</v>
      </c>
      <c r="GM95" s="415">
        <v>112327070</v>
      </c>
      <c r="GN95" s="415">
        <v>668722</v>
      </c>
      <c r="GO95" s="415">
        <v>112995792</v>
      </c>
      <c r="GP95" s="415">
        <v>4308115</v>
      </c>
      <c r="GQ95" s="415">
        <v>-1236</v>
      </c>
      <c r="GR95" s="415">
        <v>4306879</v>
      </c>
      <c r="GS95" s="415">
        <v>-16216389</v>
      </c>
      <c r="GT95" s="415">
        <v>-36976</v>
      </c>
      <c r="GU95" s="415">
        <v>-16253365</v>
      </c>
      <c r="GV95" s="415">
        <v>-1575515</v>
      </c>
      <c r="GW95" s="415">
        <v>-48804</v>
      </c>
      <c r="GX95" s="415">
        <v>-1624319</v>
      </c>
      <c r="GY95" s="415">
        <v>-549100</v>
      </c>
      <c r="GZ95" s="415">
        <v>-168380</v>
      </c>
      <c r="HA95" s="415">
        <v>-717480</v>
      </c>
      <c r="HB95" s="415">
        <v>-2222793</v>
      </c>
      <c r="HC95" s="415">
        <v>0</v>
      </c>
      <c r="HD95" s="415">
        <v>-2222793</v>
      </c>
      <c r="HE95" s="415">
        <v>-14730</v>
      </c>
      <c r="HF95" s="415">
        <v>0</v>
      </c>
      <c r="HG95" s="415">
        <v>-14730</v>
      </c>
      <c r="HH95" s="415">
        <v>-16270412</v>
      </c>
      <c r="HI95" s="415">
        <v>-255396</v>
      </c>
      <c r="HJ95" s="415">
        <v>-16525808</v>
      </c>
      <c r="HK95" s="415">
        <v>96056658</v>
      </c>
      <c r="HL95" s="415">
        <v>413326</v>
      </c>
      <c r="HM95" s="415">
        <v>96469984</v>
      </c>
      <c r="HN95" s="84" t="s">
        <v>1029</v>
      </c>
    </row>
    <row r="96" spans="1:222" x14ac:dyDescent="0.25">
      <c r="A96" t="s">
        <v>1037</v>
      </c>
      <c r="B96" s="82" t="s">
        <v>551</v>
      </c>
      <c r="C96" s="85" t="s">
        <v>550</v>
      </c>
      <c r="D96" s="415">
        <v>45727982</v>
      </c>
      <c r="E96" s="415">
        <v>0</v>
      </c>
      <c r="F96" s="415">
        <v>45727982</v>
      </c>
      <c r="G96" s="415">
        <v>34249</v>
      </c>
      <c r="H96" s="415">
        <v>0</v>
      </c>
      <c r="I96" s="415">
        <v>34249</v>
      </c>
      <c r="J96" s="415">
        <v>-499982</v>
      </c>
      <c r="K96" s="415">
        <v>0</v>
      </c>
      <c r="L96" s="415">
        <v>-499982</v>
      </c>
      <c r="M96" s="415">
        <v>24864</v>
      </c>
      <c r="N96" s="415">
        <v>0</v>
      </c>
      <c r="O96" s="415">
        <v>24864</v>
      </c>
      <c r="P96" s="415">
        <v>64468</v>
      </c>
      <c r="Q96" s="415">
        <v>0</v>
      </c>
      <c r="R96" s="415">
        <v>64468</v>
      </c>
      <c r="S96" s="415">
        <v>-1797</v>
      </c>
      <c r="T96" s="415">
        <v>0</v>
      </c>
      <c r="U96" s="415">
        <v>-1797</v>
      </c>
      <c r="V96" s="415">
        <v>-412447</v>
      </c>
      <c r="W96" s="415">
        <v>0</v>
      </c>
      <c r="X96" s="415">
        <v>-412447</v>
      </c>
      <c r="Y96" s="415">
        <v>-3660478</v>
      </c>
      <c r="Z96" s="415">
        <v>0</v>
      </c>
      <c r="AA96" s="415">
        <v>-3660478</v>
      </c>
      <c r="AB96" s="415">
        <v>0</v>
      </c>
      <c r="AC96" s="415">
        <v>0</v>
      </c>
      <c r="AD96" s="415">
        <v>0</v>
      </c>
      <c r="AE96" s="415">
        <v>-257088</v>
      </c>
      <c r="AF96" s="415">
        <v>0</v>
      </c>
      <c r="AG96" s="415">
        <v>-257088</v>
      </c>
      <c r="AH96" s="415">
        <v>-39969</v>
      </c>
      <c r="AI96" s="415">
        <v>0</v>
      </c>
      <c r="AJ96" s="415">
        <v>-39969</v>
      </c>
      <c r="AK96" s="415">
        <v>0</v>
      </c>
      <c r="AL96" s="415">
        <v>0</v>
      </c>
      <c r="AM96" s="415">
        <v>0</v>
      </c>
      <c r="AN96" s="415">
        <v>-213198</v>
      </c>
      <c r="AO96" s="415">
        <v>0</v>
      </c>
      <c r="AP96" s="415">
        <v>-213198</v>
      </c>
      <c r="AQ96" s="415">
        <v>0</v>
      </c>
      <c r="AR96" s="415">
        <v>0</v>
      </c>
      <c r="AS96" s="415">
        <v>0</v>
      </c>
      <c r="AT96" s="415">
        <v>885188</v>
      </c>
      <c r="AU96" s="415">
        <v>0</v>
      </c>
      <c r="AV96" s="415">
        <v>885188</v>
      </c>
      <c r="AW96" s="415">
        <v>1181</v>
      </c>
      <c r="AX96" s="415">
        <v>0</v>
      </c>
      <c r="AY96" s="415">
        <v>1181</v>
      </c>
      <c r="AZ96" s="415">
        <v>-4111699</v>
      </c>
      <c r="BA96" s="415">
        <v>0</v>
      </c>
      <c r="BB96" s="415">
        <v>-4111699</v>
      </c>
      <c r="BC96" s="415">
        <v>680</v>
      </c>
      <c r="BD96" s="415">
        <v>0</v>
      </c>
      <c r="BE96" s="415">
        <v>680</v>
      </c>
      <c r="BF96" s="415">
        <v>-142050</v>
      </c>
      <c r="BG96" s="415">
        <v>0</v>
      </c>
      <c r="BH96" s="415">
        <v>-142050</v>
      </c>
      <c r="BI96" s="415">
        <v>-1015</v>
      </c>
      <c r="BJ96" s="415">
        <v>0</v>
      </c>
      <c r="BK96" s="415">
        <v>-1015</v>
      </c>
      <c r="BL96" s="415">
        <v>0</v>
      </c>
      <c r="BM96" s="415">
        <v>0</v>
      </c>
      <c r="BN96" s="415">
        <v>0</v>
      </c>
      <c r="BO96" s="415">
        <v>0</v>
      </c>
      <c r="BP96" s="415">
        <v>0</v>
      </c>
      <c r="BQ96" s="415">
        <v>0</v>
      </c>
      <c r="BR96" s="415">
        <v>0</v>
      </c>
      <c r="BS96" s="415">
        <v>0</v>
      </c>
      <c r="BT96" s="415">
        <v>0</v>
      </c>
      <c r="BU96" s="415">
        <v>0</v>
      </c>
      <c r="BV96" s="415">
        <v>0</v>
      </c>
      <c r="BW96" s="415">
        <v>0</v>
      </c>
      <c r="BX96" s="415">
        <v>-7285281</v>
      </c>
      <c r="BY96" s="415">
        <v>0</v>
      </c>
      <c r="BZ96" s="415">
        <v>-7285281</v>
      </c>
      <c r="CA96" s="415">
        <v>-14679</v>
      </c>
      <c r="CB96" s="415">
        <v>0</v>
      </c>
      <c r="CC96" s="415">
        <v>-14679</v>
      </c>
      <c r="CD96" s="415">
        <v>3103</v>
      </c>
      <c r="CE96" s="415">
        <v>0</v>
      </c>
      <c r="CF96" s="415">
        <v>3103</v>
      </c>
      <c r="CG96" s="415">
        <v>-678591</v>
      </c>
      <c r="CH96" s="415">
        <v>0</v>
      </c>
      <c r="CI96" s="415">
        <v>-678591</v>
      </c>
      <c r="CJ96" s="415">
        <v>-22221</v>
      </c>
      <c r="CK96" s="415">
        <v>0</v>
      </c>
      <c r="CL96" s="415">
        <v>-22221</v>
      </c>
      <c r="CM96" s="415">
        <v>-712388</v>
      </c>
      <c r="CN96" s="415">
        <v>0</v>
      </c>
      <c r="CO96" s="415">
        <v>-712388</v>
      </c>
      <c r="CP96" s="415">
        <v>-101158</v>
      </c>
      <c r="CQ96" s="415">
        <v>0</v>
      </c>
      <c r="CR96" s="415">
        <v>-101158</v>
      </c>
      <c r="CS96" s="415">
        <v>-1151</v>
      </c>
      <c r="CT96" s="415">
        <v>0</v>
      </c>
      <c r="CU96" s="415">
        <v>-1151</v>
      </c>
      <c r="CV96" s="415">
        <v>-60191</v>
      </c>
      <c r="CW96" s="415">
        <v>0</v>
      </c>
      <c r="CX96" s="415">
        <v>-60191</v>
      </c>
      <c r="CY96" s="415">
        <v>5929</v>
      </c>
      <c r="CZ96" s="415">
        <v>0</v>
      </c>
      <c r="DA96" s="415">
        <v>5929</v>
      </c>
      <c r="DB96" s="415">
        <v>0</v>
      </c>
      <c r="DC96" s="415">
        <v>0</v>
      </c>
      <c r="DD96" s="415">
        <v>0</v>
      </c>
      <c r="DE96" s="415">
        <v>0</v>
      </c>
      <c r="DF96" s="415">
        <v>0</v>
      </c>
      <c r="DG96" s="415">
        <v>0</v>
      </c>
      <c r="DH96" s="415">
        <v>0</v>
      </c>
      <c r="DI96" s="415">
        <v>0</v>
      </c>
      <c r="DJ96" s="415">
        <v>0</v>
      </c>
      <c r="DK96" s="415">
        <v>0</v>
      </c>
      <c r="DL96" s="415">
        <v>0</v>
      </c>
      <c r="DM96" s="415">
        <v>0</v>
      </c>
      <c r="DN96" s="415">
        <v>0</v>
      </c>
      <c r="DO96" s="415">
        <v>0</v>
      </c>
      <c r="DP96" s="415">
        <v>0</v>
      </c>
      <c r="DQ96" s="415">
        <v>0</v>
      </c>
      <c r="DR96" s="415">
        <v>0</v>
      </c>
      <c r="DS96" s="415">
        <v>0</v>
      </c>
      <c r="DT96" s="415">
        <v>0</v>
      </c>
      <c r="DU96" s="415">
        <v>0</v>
      </c>
      <c r="DV96" s="415">
        <v>0</v>
      </c>
      <c r="DW96" s="415">
        <v>0</v>
      </c>
      <c r="DX96" s="415">
        <v>0</v>
      </c>
      <c r="DY96" s="415">
        <v>0</v>
      </c>
      <c r="DZ96" s="415">
        <v>0</v>
      </c>
      <c r="EA96" s="415">
        <v>0</v>
      </c>
      <c r="EB96" s="415">
        <v>-156571</v>
      </c>
      <c r="EC96" s="415">
        <v>0</v>
      </c>
      <c r="ED96" s="415">
        <v>-156571</v>
      </c>
      <c r="EE96" s="415">
        <v>0</v>
      </c>
      <c r="EF96" s="415">
        <v>0</v>
      </c>
      <c r="EG96" s="415">
        <v>0</v>
      </c>
      <c r="EH96" s="415">
        <v>0</v>
      </c>
      <c r="EI96" s="415">
        <v>0</v>
      </c>
      <c r="EJ96" s="415">
        <v>0</v>
      </c>
      <c r="EK96" s="415">
        <v>-2500</v>
      </c>
      <c r="EL96" s="415">
        <v>0</v>
      </c>
      <c r="EM96" s="415">
        <v>-2500</v>
      </c>
      <c r="EN96" s="415">
        <v>0</v>
      </c>
      <c r="EO96" s="415">
        <v>0</v>
      </c>
      <c r="EP96" s="415">
        <v>0</v>
      </c>
      <c r="EQ96" s="415">
        <v>0</v>
      </c>
      <c r="ER96" s="415">
        <v>0</v>
      </c>
      <c r="ES96" s="415">
        <v>0</v>
      </c>
      <c r="ET96" s="415">
        <v>0</v>
      </c>
      <c r="EU96" s="415">
        <v>0</v>
      </c>
      <c r="EV96" s="415">
        <v>0</v>
      </c>
      <c r="EW96" s="415">
        <v>0</v>
      </c>
      <c r="EX96" s="415">
        <v>0</v>
      </c>
      <c r="EY96" s="415">
        <v>0</v>
      </c>
      <c r="EZ96" s="415">
        <v>0</v>
      </c>
      <c r="FA96" s="415">
        <v>0</v>
      </c>
      <c r="FB96" s="415">
        <v>0</v>
      </c>
      <c r="FC96" s="415">
        <v>0</v>
      </c>
      <c r="FD96" s="415">
        <v>0</v>
      </c>
      <c r="FE96" s="415">
        <v>0</v>
      </c>
      <c r="FF96" s="415">
        <v>0</v>
      </c>
      <c r="FG96" s="415">
        <v>0</v>
      </c>
      <c r="FH96" s="415">
        <v>0</v>
      </c>
      <c r="FI96" s="415">
        <v>-37309</v>
      </c>
      <c r="FJ96" s="415">
        <v>0</v>
      </c>
      <c r="FK96" s="415">
        <v>-37309</v>
      </c>
      <c r="FL96" s="415">
        <v>15555</v>
      </c>
      <c r="FM96" s="415">
        <v>0</v>
      </c>
      <c r="FN96" s="415">
        <v>15555</v>
      </c>
      <c r="FO96" s="415">
        <v>-36677</v>
      </c>
      <c r="FP96" s="415">
        <v>0</v>
      </c>
      <c r="FQ96" s="415">
        <v>-36677</v>
      </c>
      <c r="FR96" s="415">
        <v>-1085</v>
      </c>
      <c r="FS96" s="415">
        <v>0</v>
      </c>
      <c r="FT96" s="415">
        <v>-1085</v>
      </c>
      <c r="FU96" s="415">
        <v>38</v>
      </c>
      <c r="FV96" s="415">
        <v>0</v>
      </c>
      <c r="FW96" s="415">
        <v>38</v>
      </c>
      <c r="FX96" s="415">
        <v>-861922</v>
      </c>
      <c r="FY96" s="415">
        <v>0</v>
      </c>
      <c r="FZ96" s="415">
        <v>-861922</v>
      </c>
      <c r="GA96" s="415">
        <v>-923900</v>
      </c>
      <c r="GB96" s="415">
        <v>0</v>
      </c>
      <c r="GC96" s="415">
        <v>-923900</v>
      </c>
      <c r="GD96" s="415">
        <v>0</v>
      </c>
      <c r="GE96" s="415">
        <v>0</v>
      </c>
      <c r="GF96" s="415">
        <v>0</v>
      </c>
      <c r="GG96" s="415">
        <v>0</v>
      </c>
      <c r="GH96" s="415">
        <v>0</v>
      </c>
      <c r="GI96" s="415">
        <v>0</v>
      </c>
      <c r="GJ96" s="415">
        <v>0</v>
      </c>
      <c r="GK96" s="415">
        <v>0</v>
      </c>
      <c r="GL96" s="415">
        <v>0</v>
      </c>
      <c r="GM96" s="415">
        <v>45762231</v>
      </c>
      <c r="GN96" s="415">
        <v>0</v>
      </c>
      <c r="GO96" s="415">
        <v>45762231</v>
      </c>
      <c r="GP96" s="415">
        <v>-412447</v>
      </c>
      <c r="GQ96" s="415">
        <v>0</v>
      </c>
      <c r="GR96" s="415">
        <v>-412447</v>
      </c>
      <c r="GS96" s="415">
        <v>-7285281</v>
      </c>
      <c r="GT96" s="415">
        <v>0</v>
      </c>
      <c r="GU96" s="415">
        <v>-7285281</v>
      </c>
      <c r="GV96" s="415">
        <v>-712388</v>
      </c>
      <c r="GW96" s="415">
        <v>0</v>
      </c>
      <c r="GX96" s="415">
        <v>-712388</v>
      </c>
      <c r="GY96" s="415">
        <v>-156571</v>
      </c>
      <c r="GZ96" s="415">
        <v>0</v>
      </c>
      <c r="HA96" s="415">
        <v>-156571</v>
      </c>
      <c r="HB96" s="415">
        <v>-923900</v>
      </c>
      <c r="HC96" s="415">
        <v>0</v>
      </c>
      <c r="HD96" s="415">
        <v>-923900</v>
      </c>
      <c r="HE96" s="415">
        <v>0</v>
      </c>
      <c r="HF96" s="415">
        <v>0</v>
      </c>
      <c r="HG96" s="415">
        <v>0</v>
      </c>
      <c r="HH96" s="415">
        <v>-9490587</v>
      </c>
      <c r="HI96" s="415">
        <v>0</v>
      </c>
      <c r="HJ96" s="415">
        <v>-9490587</v>
      </c>
      <c r="HK96" s="415">
        <v>36271644</v>
      </c>
      <c r="HL96" s="415">
        <v>0</v>
      </c>
      <c r="HM96" s="415">
        <v>36271644</v>
      </c>
      <c r="HN96" s="84" t="s">
        <v>1029</v>
      </c>
    </row>
    <row r="97" spans="1:222" x14ac:dyDescent="0.25">
      <c r="A97" t="s">
        <v>1026</v>
      </c>
      <c r="B97" s="82" t="s">
        <v>553</v>
      </c>
      <c r="C97" s="85" t="s">
        <v>552</v>
      </c>
      <c r="D97" s="415">
        <v>67587980</v>
      </c>
      <c r="E97" s="415">
        <v>0</v>
      </c>
      <c r="F97" s="415">
        <v>67587980</v>
      </c>
      <c r="G97" s="415">
        <v>13139</v>
      </c>
      <c r="H97" s="415">
        <v>0</v>
      </c>
      <c r="I97" s="415">
        <v>13139</v>
      </c>
      <c r="J97" s="415">
        <v>-299895</v>
      </c>
      <c r="K97" s="415">
        <v>0</v>
      </c>
      <c r="L97" s="415">
        <v>-299895</v>
      </c>
      <c r="M97" s="415">
        <v>-21689</v>
      </c>
      <c r="N97" s="415">
        <v>0</v>
      </c>
      <c r="O97" s="415">
        <v>-21689</v>
      </c>
      <c r="P97" s="415">
        <v>720904</v>
      </c>
      <c r="Q97" s="415">
        <v>0</v>
      </c>
      <c r="R97" s="415">
        <v>720904</v>
      </c>
      <c r="S97" s="415">
        <v>21280</v>
      </c>
      <c r="T97" s="415">
        <v>0</v>
      </c>
      <c r="U97" s="415">
        <v>21280</v>
      </c>
      <c r="V97" s="415">
        <v>420600</v>
      </c>
      <c r="W97" s="415">
        <v>0</v>
      </c>
      <c r="X97" s="415">
        <v>420600</v>
      </c>
      <c r="Y97" s="415">
        <v>-3094433</v>
      </c>
      <c r="Z97" s="415">
        <v>0</v>
      </c>
      <c r="AA97" s="415">
        <v>-3094433</v>
      </c>
      <c r="AB97" s="415">
        <v>-11023</v>
      </c>
      <c r="AC97" s="415">
        <v>0</v>
      </c>
      <c r="AD97" s="415">
        <v>-11023</v>
      </c>
      <c r="AE97" s="415">
        <v>-103943</v>
      </c>
      <c r="AF97" s="415">
        <v>0</v>
      </c>
      <c r="AG97" s="415">
        <v>-103943</v>
      </c>
      <c r="AH97" s="415">
        <v>-13268</v>
      </c>
      <c r="AI97" s="415">
        <v>0</v>
      </c>
      <c r="AJ97" s="415">
        <v>-13268</v>
      </c>
      <c r="AK97" s="415">
        <v>0</v>
      </c>
      <c r="AL97" s="415">
        <v>0</v>
      </c>
      <c r="AM97" s="415">
        <v>0</v>
      </c>
      <c r="AN97" s="415">
        <v>-89494</v>
      </c>
      <c r="AO97" s="415">
        <v>0</v>
      </c>
      <c r="AP97" s="415">
        <v>-89494</v>
      </c>
      <c r="AQ97" s="415">
        <v>0</v>
      </c>
      <c r="AR97" s="415">
        <v>0</v>
      </c>
      <c r="AS97" s="415">
        <v>0</v>
      </c>
      <c r="AT97" s="415">
        <v>1360340</v>
      </c>
      <c r="AU97" s="415">
        <v>0</v>
      </c>
      <c r="AV97" s="415">
        <v>1360340</v>
      </c>
      <c r="AW97" s="415">
        <v>-3267</v>
      </c>
      <c r="AX97" s="415">
        <v>0</v>
      </c>
      <c r="AY97" s="415">
        <v>-3267</v>
      </c>
      <c r="AZ97" s="415">
        <v>-2478747</v>
      </c>
      <c r="BA97" s="415">
        <v>0</v>
      </c>
      <c r="BB97" s="415">
        <v>-2478747</v>
      </c>
      <c r="BC97" s="415">
        <v>-111675</v>
      </c>
      <c r="BD97" s="415">
        <v>0</v>
      </c>
      <c r="BE97" s="415">
        <v>-111675</v>
      </c>
      <c r="BF97" s="415">
        <v>0</v>
      </c>
      <c r="BG97" s="415">
        <v>0</v>
      </c>
      <c r="BH97" s="415">
        <v>0</v>
      </c>
      <c r="BI97" s="415">
        <v>0</v>
      </c>
      <c r="BJ97" s="415">
        <v>0</v>
      </c>
      <c r="BK97" s="415">
        <v>0</v>
      </c>
      <c r="BL97" s="415">
        <v>0</v>
      </c>
      <c r="BM97" s="415">
        <v>0</v>
      </c>
      <c r="BN97" s="415">
        <v>0</v>
      </c>
      <c r="BO97" s="415">
        <v>0</v>
      </c>
      <c r="BP97" s="415">
        <v>0</v>
      </c>
      <c r="BQ97" s="415">
        <v>0</v>
      </c>
      <c r="BR97" s="415">
        <v>0</v>
      </c>
      <c r="BS97" s="415">
        <v>0</v>
      </c>
      <c r="BT97" s="415">
        <v>0</v>
      </c>
      <c r="BU97" s="415">
        <v>0</v>
      </c>
      <c r="BV97" s="415">
        <v>0</v>
      </c>
      <c r="BW97" s="415">
        <v>0</v>
      </c>
      <c r="BX97" s="415">
        <v>-4431725</v>
      </c>
      <c r="BY97" s="415">
        <v>0</v>
      </c>
      <c r="BZ97" s="415">
        <v>-4431725</v>
      </c>
      <c r="CA97" s="415">
        <v>-51206</v>
      </c>
      <c r="CB97" s="415">
        <v>0</v>
      </c>
      <c r="CC97" s="415">
        <v>-51206</v>
      </c>
      <c r="CD97" s="415">
        <v>-15765</v>
      </c>
      <c r="CE97" s="415">
        <v>0</v>
      </c>
      <c r="CF97" s="415">
        <v>-15765</v>
      </c>
      <c r="CG97" s="415">
        <v>-1154091</v>
      </c>
      <c r="CH97" s="415">
        <v>0</v>
      </c>
      <c r="CI97" s="415">
        <v>-1154091</v>
      </c>
      <c r="CJ97" s="415">
        <v>13606</v>
      </c>
      <c r="CK97" s="415">
        <v>0</v>
      </c>
      <c r="CL97" s="415">
        <v>13606</v>
      </c>
      <c r="CM97" s="415">
        <v>-1207456</v>
      </c>
      <c r="CN97" s="415">
        <v>0</v>
      </c>
      <c r="CO97" s="415">
        <v>-1207456</v>
      </c>
      <c r="CP97" s="415">
        <v>-62542</v>
      </c>
      <c r="CQ97" s="415">
        <v>0</v>
      </c>
      <c r="CR97" s="415">
        <v>-62542</v>
      </c>
      <c r="CS97" s="415">
        <v>-7739</v>
      </c>
      <c r="CT97" s="415">
        <v>0</v>
      </c>
      <c r="CU97" s="415">
        <v>-7739</v>
      </c>
      <c r="CV97" s="415">
        <v>-438102</v>
      </c>
      <c r="CW97" s="415">
        <v>0</v>
      </c>
      <c r="CX97" s="415">
        <v>-438102</v>
      </c>
      <c r="CY97" s="415">
        <v>-5908</v>
      </c>
      <c r="CZ97" s="415">
        <v>0</v>
      </c>
      <c r="DA97" s="415">
        <v>-5908</v>
      </c>
      <c r="DB97" s="415">
        <v>0</v>
      </c>
      <c r="DC97" s="415">
        <v>0</v>
      </c>
      <c r="DD97" s="415">
        <v>0</v>
      </c>
      <c r="DE97" s="415">
        <v>0</v>
      </c>
      <c r="DF97" s="415">
        <v>0</v>
      </c>
      <c r="DG97" s="415">
        <v>0</v>
      </c>
      <c r="DH97" s="415">
        <v>0</v>
      </c>
      <c r="DI97" s="415">
        <v>0</v>
      </c>
      <c r="DJ97" s="415">
        <v>0</v>
      </c>
      <c r="DK97" s="415">
        <v>0</v>
      </c>
      <c r="DL97" s="415">
        <v>0</v>
      </c>
      <c r="DM97" s="415">
        <v>0</v>
      </c>
      <c r="DN97" s="415">
        <v>0</v>
      </c>
      <c r="DO97" s="415">
        <v>0</v>
      </c>
      <c r="DP97" s="415">
        <v>0</v>
      </c>
      <c r="DQ97" s="415">
        <v>0</v>
      </c>
      <c r="DR97" s="415">
        <v>0</v>
      </c>
      <c r="DS97" s="415">
        <v>0</v>
      </c>
      <c r="DT97" s="415">
        <v>0</v>
      </c>
      <c r="DU97" s="415">
        <v>0</v>
      </c>
      <c r="DV97" s="415">
        <v>0</v>
      </c>
      <c r="DW97" s="415">
        <v>0</v>
      </c>
      <c r="DX97" s="415">
        <v>0</v>
      </c>
      <c r="DY97" s="415">
        <v>0</v>
      </c>
      <c r="DZ97" s="415">
        <v>0</v>
      </c>
      <c r="EA97" s="415">
        <v>0</v>
      </c>
      <c r="EB97" s="415">
        <v>-514291</v>
      </c>
      <c r="EC97" s="415">
        <v>0</v>
      </c>
      <c r="ED97" s="415">
        <v>-514291</v>
      </c>
      <c r="EE97" s="415">
        <v>0</v>
      </c>
      <c r="EF97" s="415">
        <v>0</v>
      </c>
      <c r="EG97" s="415">
        <v>0</v>
      </c>
      <c r="EH97" s="415">
        <v>0</v>
      </c>
      <c r="EI97" s="415">
        <v>0</v>
      </c>
      <c r="EJ97" s="415">
        <v>0</v>
      </c>
      <c r="EK97" s="415">
        <v>0</v>
      </c>
      <c r="EL97" s="415">
        <v>0</v>
      </c>
      <c r="EM97" s="415">
        <v>0</v>
      </c>
      <c r="EN97" s="415">
        <v>0</v>
      </c>
      <c r="EO97" s="415">
        <v>0</v>
      </c>
      <c r="EP97" s="415">
        <v>0</v>
      </c>
      <c r="EQ97" s="415">
        <v>0</v>
      </c>
      <c r="ER97" s="415">
        <v>0</v>
      </c>
      <c r="ES97" s="415">
        <v>0</v>
      </c>
      <c r="ET97" s="415">
        <v>0</v>
      </c>
      <c r="EU97" s="415">
        <v>0</v>
      </c>
      <c r="EV97" s="415">
        <v>0</v>
      </c>
      <c r="EW97" s="415">
        <v>0</v>
      </c>
      <c r="EX97" s="415">
        <v>0</v>
      </c>
      <c r="EY97" s="415">
        <v>0</v>
      </c>
      <c r="EZ97" s="415">
        <v>0</v>
      </c>
      <c r="FA97" s="415">
        <v>0</v>
      </c>
      <c r="FB97" s="415">
        <v>0</v>
      </c>
      <c r="FC97" s="415">
        <v>0</v>
      </c>
      <c r="FD97" s="415">
        <v>0</v>
      </c>
      <c r="FE97" s="415">
        <v>0</v>
      </c>
      <c r="FF97" s="415">
        <v>0</v>
      </c>
      <c r="FG97" s="415">
        <v>0</v>
      </c>
      <c r="FH97" s="415">
        <v>0</v>
      </c>
      <c r="FI97" s="415">
        <v>-5420</v>
      </c>
      <c r="FJ97" s="415">
        <v>0</v>
      </c>
      <c r="FK97" s="415">
        <v>-5420</v>
      </c>
      <c r="FL97" s="415">
        <v>0</v>
      </c>
      <c r="FM97" s="415">
        <v>0</v>
      </c>
      <c r="FN97" s="415">
        <v>0</v>
      </c>
      <c r="FO97" s="415">
        <v>-32447</v>
      </c>
      <c r="FP97" s="415">
        <v>0</v>
      </c>
      <c r="FQ97" s="415">
        <v>-32447</v>
      </c>
      <c r="FR97" s="415">
        <v>22</v>
      </c>
      <c r="FS97" s="415">
        <v>0</v>
      </c>
      <c r="FT97" s="415">
        <v>22</v>
      </c>
      <c r="FU97" s="415">
        <v>0</v>
      </c>
      <c r="FV97" s="415">
        <v>0</v>
      </c>
      <c r="FW97" s="415">
        <v>0</v>
      </c>
      <c r="FX97" s="415">
        <v>-952559</v>
      </c>
      <c r="FY97" s="415">
        <v>0</v>
      </c>
      <c r="FZ97" s="415">
        <v>-952559</v>
      </c>
      <c r="GA97" s="415">
        <v>-990404</v>
      </c>
      <c r="GB97" s="415">
        <v>0</v>
      </c>
      <c r="GC97" s="415">
        <v>-990404</v>
      </c>
      <c r="GD97" s="415">
        <v>0</v>
      </c>
      <c r="GE97" s="415">
        <v>0</v>
      </c>
      <c r="GF97" s="415">
        <v>0</v>
      </c>
      <c r="GG97" s="415">
        <v>0</v>
      </c>
      <c r="GH97" s="415">
        <v>0</v>
      </c>
      <c r="GI97" s="415">
        <v>0</v>
      </c>
      <c r="GJ97" s="415">
        <v>0</v>
      </c>
      <c r="GK97" s="415">
        <v>0</v>
      </c>
      <c r="GL97" s="415">
        <v>0</v>
      </c>
      <c r="GM97" s="415">
        <v>67601119</v>
      </c>
      <c r="GN97" s="415">
        <v>0</v>
      </c>
      <c r="GO97" s="415">
        <v>67601119</v>
      </c>
      <c r="GP97" s="415">
        <v>420600</v>
      </c>
      <c r="GQ97" s="415">
        <v>0</v>
      </c>
      <c r="GR97" s="415">
        <v>420600</v>
      </c>
      <c r="GS97" s="415">
        <v>-4431725</v>
      </c>
      <c r="GT97" s="415">
        <v>0</v>
      </c>
      <c r="GU97" s="415">
        <v>-4431725</v>
      </c>
      <c r="GV97" s="415">
        <v>-1207456</v>
      </c>
      <c r="GW97" s="415">
        <v>0</v>
      </c>
      <c r="GX97" s="415">
        <v>-1207456</v>
      </c>
      <c r="GY97" s="415">
        <v>-514291</v>
      </c>
      <c r="GZ97" s="415">
        <v>0</v>
      </c>
      <c r="HA97" s="415">
        <v>-514291</v>
      </c>
      <c r="HB97" s="415">
        <v>-990404</v>
      </c>
      <c r="HC97" s="415">
        <v>0</v>
      </c>
      <c r="HD97" s="415">
        <v>-990404</v>
      </c>
      <c r="HE97" s="415">
        <v>0</v>
      </c>
      <c r="HF97" s="415">
        <v>0</v>
      </c>
      <c r="HG97" s="415">
        <v>0</v>
      </c>
      <c r="HH97" s="415">
        <v>-6723276</v>
      </c>
      <c r="HI97" s="415">
        <v>0</v>
      </c>
      <c r="HJ97" s="415">
        <v>-6723276</v>
      </c>
      <c r="HK97" s="415">
        <v>60877843</v>
      </c>
      <c r="HL97" s="415">
        <v>0</v>
      </c>
      <c r="HM97" s="415">
        <v>60877843</v>
      </c>
      <c r="HN97" s="84" t="s">
        <v>1029</v>
      </c>
    </row>
    <row r="98" spans="1:222" x14ac:dyDescent="0.25">
      <c r="A98" t="s">
        <v>1026</v>
      </c>
      <c r="B98" s="82" t="s">
        <v>555</v>
      </c>
      <c r="C98" s="85" t="s">
        <v>554</v>
      </c>
      <c r="D98" s="415">
        <v>28470800</v>
      </c>
      <c r="E98" s="415">
        <v>0</v>
      </c>
      <c r="F98" s="415">
        <v>28470800</v>
      </c>
      <c r="G98" s="415">
        <v>-96054</v>
      </c>
      <c r="H98" s="415">
        <v>0</v>
      </c>
      <c r="I98" s="415">
        <v>-96054</v>
      </c>
      <c r="J98" s="415">
        <v>-367217</v>
      </c>
      <c r="K98" s="415">
        <v>0</v>
      </c>
      <c r="L98" s="415">
        <v>-367217</v>
      </c>
      <c r="M98" s="415">
        <v>-23582</v>
      </c>
      <c r="N98" s="415">
        <v>0</v>
      </c>
      <c r="O98" s="415">
        <v>-23582</v>
      </c>
      <c r="P98" s="415">
        <v>48180</v>
      </c>
      <c r="Q98" s="415">
        <v>0</v>
      </c>
      <c r="R98" s="415">
        <v>48180</v>
      </c>
      <c r="S98" s="415">
        <v>-6978</v>
      </c>
      <c r="T98" s="415">
        <v>0</v>
      </c>
      <c r="U98" s="415">
        <v>-6978</v>
      </c>
      <c r="V98" s="415">
        <v>-349597</v>
      </c>
      <c r="W98" s="415">
        <v>0</v>
      </c>
      <c r="X98" s="415">
        <v>-349597</v>
      </c>
      <c r="Y98" s="415">
        <v>-3940494</v>
      </c>
      <c r="Z98" s="415">
        <v>0</v>
      </c>
      <c r="AA98" s="415">
        <v>-3940494</v>
      </c>
      <c r="AB98" s="415">
        <v>0</v>
      </c>
      <c r="AC98" s="415">
        <v>0</v>
      </c>
      <c r="AD98" s="415">
        <v>0</v>
      </c>
      <c r="AE98" s="415">
        <v>-251910</v>
      </c>
      <c r="AF98" s="415">
        <v>0</v>
      </c>
      <c r="AG98" s="415">
        <v>-251910</v>
      </c>
      <c r="AH98" s="415">
        <v>-30993</v>
      </c>
      <c r="AI98" s="415">
        <v>0</v>
      </c>
      <c r="AJ98" s="415">
        <v>-30993</v>
      </c>
      <c r="AK98" s="415">
        <v>0</v>
      </c>
      <c r="AL98" s="415">
        <v>0</v>
      </c>
      <c r="AM98" s="415">
        <v>0</v>
      </c>
      <c r="AN98" s="415">
        <v>-220917</v>
      </c>
      <c r="AO98" s="415">
        <v>0</v>
      </c>
      <c r="AP98" s="415">
        <v>-220917</v>
      </c>
      <c r="AQ98" s="415">
        <v>0</v>
      </c>
      <c r="AR98" s="415">
        <v>0</v>
      </c>
      <c r="AS98" s="415">
        <v>0</v>
      </c>
      <c r="AT98" s="415">
        <v>474325</v>
      </c>
      <c r="AU98" s="415">
        <v>0</v>
      </c>
      <c r="AV98" s="415">
        <v>474325</v>
      </c>
      <c r="AW98" s="415">
        <v>-3888</v>
      </c>
      <c r="AX98" s="415">
        <v>0</v>
      </c>
      <c r="AY98" s="415">
        <v>-3888</v>
      </c>
      <c r="AZ98" s="415">
        <v>-1431056</v>
      </c>
      <c r="BA98" s="415">
        <v>0</v>
      </c>
      <c r="BB98" s="415">
        <v>-1431056</v>
      </c>
      <c r="BC98" s="415">
        <v>60828</v>
      </c>
      <c r="BD98" s="415">
        <v>0</v>
      </c>
      <c r="BE98" s="415">
        <v>60828</v>
      </c>
      <c r="BF98" s="415">
        <v>-86076</v>
      </c>
      <c r="BG98" s="415">
        <v>0</v>
      </c>
      <c r="BH98" s="415">
        <v>-86076</v>
      </c>
      <c r="BI98" s="415">
        <v>0</v>
      </c>
      <c r="BJ98" s="415">
        <v>0</v>
      </c>
      <c r="BK98" s="415">
        <v>0</v>
      </c>
      <c r="BL98" s="415">
        <v>-61949</v>
      </c>
      <c r="BM98" s="415">
        <v>0</v>
      </c>
      <c r="BN98" s="415">
        <v>-61949</v>
      </c>
      <c r="BO98" s="415">
        <v>82</v>
      </c>
      <c r="BP98" s="415">
        <v>0</v>
      </c>
      <c r="BQ98" s="415">
        <v>82</v>
      </c>
      <c r="BR98" s="415">
        <v>0</v>
      </c>
      <c r="BS98" s="415">
        <v>0</v>
      </c>
      <c r="BT98" s="415">
        <v>0</v>
      </c>
      <c r="BU98" s="415">
        <v>0</v>
      </c>
      <c r="BV98" s="415">
        <v>0</v>
      </c>
      <c r="BW98" s="415">
        <v>0</v>
      </c>
      <c r="BX98" s="415">
        <v>-5240138</v>
      </c>
      <c r="BY98" s="415">
        <v>0</v>
      </c>
      <c r="BZ98" s="415">
        <v>-5240138</v>
      </c>
      <c r="CA98" s="415">
        <v>0</v>
      </c>
      <c r="CB98" s="415">
        <v>0</v>
      </c>
      <c r="CC98" s="415">
        <v>0</v>
      </c>
      <c r="CD98" s="415">
        <v>0</v>
      </c>
      <c r="CE98" s="415">
        <v>0</v>
      </c>
      <c r="CF98" s="415">
        <v>0</v>
      </c>
      <c r="CG98" s="415">
        <v>-536854</v>
      </c>
      <c r="CH98" s="415">
        <v>0</v>
      </c>
      <c r="CI98" s="415">
        <v>-536854</v>
      </c>
      <c r="CJ98" s="415">
        <v>34772</v>
      </c>
      <c r="CK98" s="415">
        <v>0</v>
      </c>
      <c r="CL98" s="415">
        <v>34772</v>
      </c>
      <c r="CM98" s="415">
        <v>-502082</v>
      </c>
      <c r="CN98" s="415">
        <v>0</v>
      </c>
      <c r="CO98" s="415">
        <v>-502082</v>
      </c>
      <c r="CP98" s="415">
        <v>-60688</v>
      </c>
      <c r="CQ98" s="415">
        <v>0</v>
      </c>
      <c r="CR98" s="415">
        <v>-60688</v>
      </c>
      <c r="CS98" s="415">
        <v>-539</v>
      </c>
      <c r="CT98" s="415">
        <v>0</v>
      </c>
      <c r="CU98" s="415">
        <v>-539</v>
      </c>
      <c r="CV98" s="415">
        <v>-28660</v>
      </c>
      <c r="CW98" s="415">
        <v>0</v>
      </c>
      <c r="CX98" s="415">
        <v>-28660</v>
      </c>
      <c r="CY98" s="415">
        <v>1220</v>
      </c>
      <c r="CZ98" s="415">
        <v>0</v>
      </c>
      <c r="DA98" s="415">
        <v>1220</v>
      </c>
      <c r="DB98" s="415">
        <v>-3427</v>
      </c>
      <c r="DC98" s="415">
        <v>0</v>
      </c>
      <c r="DD98" s="415">
        <v>-3427</v>
      </c>
      <c r="DE98" s="415">
        <v>0</v>
      </c>
      <c r="DF98" s="415">
        <v>0</v>
      </c>
      <c r="DG98" s="415">
        <v>0</v>
      </c>
      <c r="DH98" s="415">
        <v>0</v>
      </c>
      <c r="DI98" s="415">
        <v>0</v>
      </c>
      <c r="DJ98" s="415">
        <v>0</v>
      </c>
      <c r="DK98" s="415">
        <v>0</v>
      </c>
      <c r="DL98" s="415">
        <v>0</v>
      </c>
      <c r="DM98" s="415">
        <v>0</v>
      </c>
      <c r="DN98" s="415">
        <v>-1999</v>
      </c>
      <c r="DO98" s="415">
        <v>0</v>
      </c>
      <c r="DP98" s="415">
        <v>-1999</v>
      </c>
      <c r="DQ98" s="415">
        <v>704</v>
      </c>
      <c r="DR98" s="415">
        <v>0</v>
      </c>
      <c r="DS98" s="415">
        <v>704</v>
      </c>
      <c r="DT98" s="415">
        <v>0</v>
      </c>
      <c r="DU98" s="415">
        <v>0</v>
      </c>
      <c r="DV98" s="415">
        <v>0</v>
      </c>
      <c r="DW98" s="415">
        <v>0</v>
      </c>
      <c r="DX98" s="415">
        <v>0</v>
      </c>
      <c r="DY98" s="415">
        <v>0</v>
      </c>
      <c r="DZ98" s="415">
        <v>0</v>
      </c>
      <c r="EA98" s="415">
        <v>0</v>
      </c>
      <c r="EB98" s="415">
        <v>-93389</v>
      </c>
      <c r="EC98" s="415">
        <v>0</v>
      </c>
      <c r="ED98" s="415">
        <v>-93389</v>
      </c>
      <c r="EE98" s="415">
        <v>0</v>
      </c>
      <c r="EF98" s="415">
        <v>0</v>
      </c>
      <c r="EG98" s="415">
        <v>0</v>
      </c>
      <c r="EH98" s="415">
        <v>0</v>
      </c>
      <c r="EI98" s="415">
        <v>0</v>
      </c>
      <c r="EJ98" s="415">
        <v>0</v>
      </c>
      <c r="EK98" s="415">
        <v>-915.07</v>
      </c>
      <c r="EL98" s="415">
        <v>0</v>
      </c>
      <c r="EM98" s="415">
        <v>-915.07</v>
      </c>
      <c r="EN98" s="415">
        <v>0</v>
      </c>
      <c r="EO98" s="415">
        <v>0</v>
      </c>
      <c r="EP98" s="415">
        <v>0</v>
      </c>
      <c r="EQ98" s="415">
        <v>1396.47</v>
      </c>
      <c r="ER98" s="415">
        <v>0</v>
      </c>
      <c r="ES98" s="415">
        <v>1396.47</v>
      </c>
      <c r="ET98" s="415">
        <v>0</v>
      </c>
      <c r="EU98" s="415">
        <v>0</v>
      </c>
      <c r="EV98" s="415">
        <v>0</v>
      </c>
      <c r="EW98" s="415">
        <v>-61949</v>
      </c>
      <c r="EX98" s="415">
        <v>0</v>
      </c>
      <c r="EY98" s="415">
        <v>-61949</v>
      </c>
      <c r="EZ98" s="415">
        <v>82</v>
      </c>
      <c r="FA98" s="415">
        <v>0</v>
      </c>
      <c r="FB98" s="415">
        <v>82</v>
      </c>
      <c r="FC98" s="415">
        <v>-1500</v>
      </c>
      <c r="FD98" s="415">
        <v>0</v>
      </c>
      <c r="FE98" s="415">
        <v>-1500</v>
      </c>
      <c r="FF98" s="415">
        <v>0</v>
      </c>
      <c r="FG98" s="415">
        <v>0</v>
      </c>
      <c r="FH98" s="415">
        <v>0</v>
      </c>
      <c r="FI98" s="415">
        <v>-11052</v>
      </c>
      <c r="FJ98" s="415">
        <v>0</v>
      </c>
      <c r="FK98" s="415">
        <v>-11052</v>
      </c>
      <c r="FL98" s="415">
        <v>-807</v>
      </c>
      <c r="FM98" s="415">
        <v>0</v>
      </c>
      <c r="FN98" s="415">
        <v>-807</v>
      </c>
      <c r="FO98" s="415">
        <v>-13255</v>
      </c>
      <c r="FP98" s="415">
        <v>0</v>
      </c>
      <c r="FQ98" s="415">
        <v>-13255</v>
      </c>
      <c r="FR98" s="415">
        <v>19003</v>
      </c>
      <c r="FS98" s="415">
        <v>0</v>
      </c>
      <c r="FT98" s="415">
        <v>19003</v>
      </c>
      <c r="FU98" s="415">
        <v>-1458</v>
      </c>
      <c r="FV98" s="415">
        <v>0</v>
      </c>
      <c r="FW98" s="415">
        <v>-1458</v>
      </c>
      <c r="FX98" s="415">
        <v>-434476</v>
      </c>
      <c r="FY98" s="415">
        <v>0</v>
      </c>
      <c r="FZ98" s="415">
        <v>-434476</v>
      </c>
      <c r="GA98" s="415">
        <v>-504931</v>
      </c>
      <c r="GB98" s="415">
        <v>0</v>
      </c>
      <c r="GC98" s="415">
        <v>-504931</v>
      </c>
      <c r="GD98" s="415">
        <v>0</v>
      </c>
      <c r="GE98" s="415">
        <v>0</v>
      </c>
      <c r="GF98" s="415">
        <v>0</v>
      </c>
      <c r="GG98" s="415">
        <v>0</v>
      </c>
      <c r="GH98" s="415">
        <v>0</v>
      </c>
      <c r="GI98" s="415">
        <v>0</v>
      </c>
      <c r="GJ98" s="415">
        <v>0</v>
      </c>
      <c r="GK98" s="415">
        <v>0</v>
      </c>
      <c r="GL98" s="415">
        <v>0</v>
      </c>
      <c r="GM98" s="415">
        <v>28374746</v>
      </c>
      <c r="GN98" s="415">
        <v>0</v>
      </c>
      <c r="GO98" s="415">
        <v>28374746</v>
      </c>
      <c r="GP98" s="415">
        <v>-349597</v>
      </c>
      <c r="GQ98" s="415">
        <v>0</v>
      </c>
      <c r="GR98" s="415">
        <v>-349597</v>
      </c>
      <c r="GS98" s="415">
        <v>-5240138</v>
      </c>
      <c r="GT98" s="415">
        <v>0</v>
      </c>
      <c r="GU98" s="415">
        <v>-5240138</v>
      </c>
      <c r="GV98" s="415">
        <v>-502082</v>
      </c>
      <c r="GW98" s="415">
        <v>0</v>
      </c>
      <c r="GX98" s="415">
        <v>-502082</v>
      </c>
      <c r="GY98" s="415">
        <v>-93389</v>
      </c>
      <c r="GZ98" s="415">
        <v>0</v>
      </c>
      <c r="HA98" s="415">
        <v>-93389</v>
      </c>
      <c r="HB98" s="415">
        <v>-504931</v>
      </c>
      <c r="HC98" s="415">
        <v>0</v>
      </c>
      <c r="HD98" s="415">
        <v>-504931</v>
      </c>
      <c r="HE98" s="415">
        <v>0</v>
      </c>
      <c r="HF98" s="415">
        <v>0</v>
      </c>
      <c r="HG98" s="415">
        <v>0</v>
      </c>
      <c r="HH98" s="415">
        <v>-6690137</v>
      </c>
      <c r="HI98" s="415">
        <v>0</v>
      </c>
      <c r="HJ98" s="415">
        <v>-6690137</v>
      </c>
      <c r="HK98" s="415">
        <v>21684609</v>
      </c>
      <c r="HL98" s="415">
        <v>0</v>
      </c>
      <c r="HM98" s="415">
        <v>21684609</v>
      </c>
      <c r="HN98" s="84" t="s">
        <v>1029</v>
      </c>
    </row>
    <row r="99" spans="1:222" x14ac:dyDescent="0.25">
      <c r="A99" t="s">
        <v>1026</v>
      </c>
      <c r="B99" s="82" t="s">
        <v>557</v>
      </c>
      <c r="C99" s="85" t="s">
        <v>556</v>
      </c>
      <c r="D99" s="415">
        <v>78872948</v>
      </c>
      <c r="E99" s="415">
        <v>0</v>
      </c>
      <c r="F99" s="415">
        <v>78872948</v>
      </c>
      <c r="G99" s="415">
        <v>-794252</v>
      </c>
      <c r="H99" s="415">
        <v>0</v>
      </c>
      <c r="I99" s="415">
        <v>-794252</v>
      </c>
      <c r="J99" s="415">
        <v>-1209412</v>
      </c>
      <c r="K99" s="415">
        <v>0</v>
      </c>
      <c r="L99" s="415">
        <v>-1209412</v>
      </c>
      <c r="M99" s="415">
        <v>239281</v>
      </c>
      <c r="N99" s="415">
        <v>0</v>
      </c>
      <c r="O99" s="415">
        <v>239281</v>
      </c>
      <c r="P99" s="415">
        <v>239757</v>
      </c>
      <c r="Q99" s="415">
        <v>0</v>
      </c>
      <c r="R99" s="415">
        <v>239757</v>
      </c>
      <c r="S99" s="415">
        <v>-108321</v>
      </c>
      <c r="T99" s="415">
        <v>0</v>
      </c>
      <c r="U99" s="415">
        <v>-108321</v>
      </c>
      <c r="V99" s="415">
        <v>-838695</v>
      </c>
      <c r="W99" s="415">
        <v>0</v>
      </c>
      <c r="X99" s="415">
        <v>-838695</v>
      </c>
      <c r="Y99" s="415">
        <v>-3355831</v>
      </c>
      <c r="Z99" s="415">
        <v>0</v>
      </c>
      <c r="AA99" s="415">
        <v>-3355831</v>
      </c>
      <c r="AB99" s="415">
        <v>0</v>
      </c>
      <c r="AC99" s="415">
        <v>0</v>
      </c>
      <c r="AD99" s="415">
        <v>0</v>
      </c>
      <c r="AE99" s="415">
        <v>-80617</v>
      </c>
      <c r="AF99" s="415">
        <v>0</v>
      </c>
      <c r="AG99" s="415">
        <v>-80617</v>
      </c>
      <c r="AH99" s="415">
        <v>-15019</v>
      </c>
      <c r="AI99" s="415">
        <v>0</v>
      </c>
      <c r="AJ99" s="415">
        <v>-15019</v>
      </c>
      <c r="AK99" s="415">
        <v>0</v>
      </c>
      <c r="AL99" s="415">
        <v>0</v>
      </c>
      <c r="AM99" s="415">
        <v>0</v>
      </c>
      <c r="AN99" s="415">
        <v>-64099</v>
      </c>
      <c r="AO99" s="415">
        <v>0</v>
      </c>
      <c r="AP99" s="415">
        <v>-64099</v>
      </c>
      <c r="AQ99" s="415">
        <v>0</v>
      </c>
      <c r="AR99" s="415">
        <v>0</v>
      </c>
      <c r="AS99" s="415">
        <v>0</v>
      </c>
      <c r="AT99" s="415">
        <v>1587331</v>
      </c>
      <c r="AU99" s="415">
        <v>0</v>
      </c>
      <c r="AV99" s="415">
        <v>1587331</v>
      </c>
      <c r="AW99" s="415">
        <v>-21989</v>
      </c>
      <c r="AX99" s="415">
        <v>0</v>
      </c>
      <c r="AY99" s="415">
        <v>-21989</v>
      </c>
      <c r="AZ99" s="415">
        <v>-5584316</v>
      </c>
      <c r="BA99" s="415">
        <v>0</v>
      </c>
      <c r="BB99" s="415">
        <v>-5584316</v>
      </c>
      <c r="BC99" s="415">
        <v>9307</v>
      </c>
      <c r="BD99" s="415">
        <v>0</v>
      </c>
      <c r="BE99" s="415">
        <v>9307</v>
      </c>
      <c r="BF99" s="415">
        <v>-52597</v>
      </c>
      <c r="BG99" s="415">
        <v>0</v>
      </c>
      <c r="BH99" s="415">
        <v>-52597</v>
      </c>
      <c r="BI99" s="415">
        <v>0</v>
      </c>
      <c r="BJ99" s="415">
        <v>0</v>
      </c>
      <c r="BK99" s="415">
        <v>0</v>
      </c>
      <c r="BL99" s="415">
        <v>0</v>
      </c>
      <c r="BM99" s="415">
        <v>0</v>
      </c>
      <c r="BN99" s="415">
        <v>0</v>
      </c>
      <c r="BO99" s="415">
        <v>0</v>
      </c>
      <c r="BP99" s="415">
        <v>0</v>
      </c>
      <c r="BQ99" s="415">
        <v>0</v>
      </c>
      <c r="BR99" s="415">
        <v>0</v>
      </c>
      <c r="BS99" s="415">
        <v>0</v>
      </c>
      <c r="BT99" s="415">
        <v>0</v>
      </c>
      <c r="BU99" s="415">
        <v>0</v>
      </c>
      <c r="BV99" s="415">
        <v>0</v>
      </c>
      <c r="BW99" s="415">
        <v>0</v>
      </c>
      <c r="BX99" s="415">
        <v>-7498712</v>
      </c>
      <c r="BY99" s="415">
        <v>0</v>
      </c>
      <c r="BZ99" s="415">
        <v>-7498712</v>
      </c>
      <c r="CA99" s="415">
        <v>-295774</v>
      </c>
      <c r="CB99" s="415">
        <v>0</v>
      </c>
      <c r="CC99" s="415">
        <v>-295774</v>
      </c>
      <c r="CD99" s="415">
        <v>-121911</v>
      </c>
      <c r="CE99" s="415">
        <v>0</v>
      </c>
      <c r="CF99" s="415">
        <v>-121911</v>
      </c>
      <c r="CG99" s="415">
        <v>-2660367</v>
      </c>
      <c r="CH99" s="415">
        <v>0</v>
      </c>
      <c r="CI99" s="415">
        <v>-2660367</v>
      </c>
      <c r="CJ99" s="415">
        <v>-22741</v>
      </c>
      <c r="CK99" s="415">
        <v>0</v>
      </c>
      <c r="CL99" s="415">
        <v>-22741</v>
      </c>
      <c r="CM99" s="415">
        <v>-3100793</v>
      </c>
      <c r="CN99" s="415">
        <v>0</v>
      </c>
      <c r="CO99" s="415">
        <v>-3100793</v>
      </c>
      <c r="CP99" s="415">
        <v>-142422</v>
      </c>
      <c r="CQ99" s="415">
        <v>0</v>
      </c>
      <c r="CR99" s="415">
        <v>-142422</v>
      </c>
      <c r="CS99" s="415">
        <v>0</v>
      </c>
      <c r="CT99" s="415">
        <v>0</v>
      </c>
      <c r="CU99" s="415">
        <v>0</v>
      </c>
      <c r="CV99" s="415">
        <v>-485548</v>
      </c>
      <c r="CW99" s="415">
        <v>0</v>
      </c>
      <c r="CX99" s="415">
        <v>-485548</v>
      </c>
      <c r="CY99" s="415">
        <v>0</v>
      </c>
      <c r="CZ99" s="415">
        <v>0</v>
      </c>
      <c r="DA99" s="415">
        <v>0</v>
      </c>
      <c r="DB99" s="415">
        <v>0</v>
      </c>
      <c r="DC99" s="415">
        <v>0</v>
      </c>
      <c r="DD99" s="415">
        <v>0</v>
      </c>
      <c r="DE99" s="415">
        <v>0</v>
      </c>
      <c r="DF99" s="415">
        <v>0</v>
      </c>
      <c r="DG99" s="415">
        <v>0</v>
      </c>
      <c r="DH99" s="415">
        <v>0</v>
      </c>
      <c r="DI99" s="415">
        <v>0</v>
      </c>
      <c r="DJ99" s="415">
        <v>0</v>
      </c>
      <c r="DK99" s="415">
        <v>0</v>
      </c>
      <c r="DL99" s="415">
        <v>0</v>
      </c>
      <c r="DM99" s="415">
        <v>0</v>
      </c>
      <c r="DN99" s="415">
        <v>0</v>
      </c>
      <c r="DO99" s="415">
        <v>0</v>
      </c>
      <c r="DP99" s="415">
        <v>0</v>
      </c>
      <c r="DQ99" s="415">
        <v>0</v>
      </c>
      <c r="DR99" s="415">
        <v>0</v>
      </c>
      <c r="DS99" s="415">
        <v>0</v>
      </c>
      <c r="DT99" s="415">
        <v>0</v>
      </c>
      <c r="DU99" s="415">
        <v>0</v>
      </c>
      <c r="DV99" s="415">
        <v>0</v>
      </c>
      <c r="DW99" s="415">
        <v>0</v>
      </c>
      <c r="DX99" s="415">
        <v>0</v>
      </c>
      <c r="DY99" s="415">
        <v>0</v>
      </c>
      <c r="DZ99" s="415">
        <v>0</v>
      </c>
      <c r="EA99" s="415">
        <v>0</v>
      </c>
      <c r="EB99" s="415">
        <v>-627970</v>
      </c>
      <c r="EC99" s="415">
        <v>0</v>
      </c>
      <c r="ED99" s="415">
        <v>-627970</v>
      </c>
      <c r="EE99" s="415">
        <v>6394</v>
      </c>
      <c r="EF99" s="415">
        <v>0</v>
      </c>
      <c r="EG99" s="415">
        <v>6394</v>
      </c>
      <c r="EH99" s="415">
        <v>0</v>
      </c>
      <c r="EI99" s="415">
        <v>0</v>
      </c>
      <c r="EJ99" s="415">
        <v>0</v>
      </c>
      <c r="EK99" s="415">
        <v>0</v>
      </c>
      <c r="EL99" s="415">
        <v>0</v>
      </c>
      <c r="EM99" s="415">
        <v>0</v>
      </c>
      <c r="EN99" s="415">
        <v>0</v>
      </c>
      <c r="EO99" s="415">
        <v>0</v>
      </c>
      <c r="EP99" s="415">
        <v>0</v>
      </c>
      <c r="EQ99" s="415">
        <v>0</v>
      </c>
      <c r="ER99" s="415">
        <v>0</v>
      </c>
      <c r="ES99" s="415">
        <v>0</v>
      </c>
      <c r="ET99" s="415">
        <v>0</v>
      </c>
      <c r="EU99" s="415">
        <v>0</v>
      </c>
      <c r="EV99" s="415">
        <v>0</v>
      </c>
      <c r="EW99" s="415">
        <v>0</v>
      </c>
      <c r="EX99" s="415">
        <v>0</v>
      </c>
      <c r="EY99" s="415">
        <v>0</v>
      </c>
      <c r="EZ99" s="415">
        <v>0</v>
      </c>
      <c r="FA99" s="415">
        <v>0</v>
      </c>
      <c r="FB99" s="415">
        <v>0</v>
      </c>
      <c r="FC99" s="415">
        <v>0</v>
      </c>
      <c r="FD99" s="415">
        <v>0</v>
      </c>
      <c r="FE99" s="415">
        <v>0</v>
      </c>
      <c r="FF99" s="415">
        <v>0</v>
      </c>
      <c r="FG99" s="415">
        <v>0</v>
      </c>
      <c r="FH99" s="415">
        <v>0</v>
      </c>
      <c r="FI99" s="415">
        <v>-86153</v>
      </c>
      <c r="FJ99" s="415">
        <v>0</v>
      </c>
      <c r="FK99" s="415">
        <v>-86153</v>
      </c>
      <c r="FL99" s="415">
        <v>-1353</v>
      </c>
      <c r="FM99" s="415">
        <v>0</v>
      </c>
      <c r="FN99" s="415">
        <v>-1353</v>
      </c>
      <c r="FO99" s="415">
        <v>-152916</v>
      </c>
      <c r="FP99" s="415">
        <v>0</v>
      </c>
      <c r="FQ99" s="415">
        <v>-152916</v>
      </c>
      <c r="FR99" s="415">
        <v>5759</v>
      </c>
      <c r="FS99" s="415">
        <v>0</v>
      </c>
      <c r="FT99" s="415">
        <v>5759</v>
      </c>
      <c r="FU99" s="415">
        <v>0</v>
      </c>
      <c r="FV99" s="415">
        <v>0</v>
      </c>
      <c r="FW99" s="415">
        <v>0</v>
      </c>
      <c r="FX99" s="415">
        <v>-1497394</v>
      </c>
      <c r="FY99" s="415">
        <v>0</v>
      </c>
      <c r="FZ99" s="415">
        <v>-1497394</v>
      </c>
      <c r="GA99" s="415">
        <v>-1725663</v>
      </c>
      <c r="GB99" s="415">
        <v>0</v>
      </c>
      <c r="GC99" s="415">
        <v>-1725663</v>
      </c>
      <c r="GD99" s="415">
        <v>0</v>
      </c>
      <c r="GE99" s="415">
        <v>0</v>
      </c>
      <c r="GF99" s="415">
        <v>0</v>
      </c>
      <c r="GG99" s="415">
        <v>0</v>
      </c>
      <c r="GH99" s="415">
        <v>0</v>
      </c>
      <c r="GI99" s="415">
        <v>0</v>
      </c>
      <c r="GJ99" s="415">
        <v>0</v>
      </c>
      <c r="GK99" s="415">
        <v>0</v>
      </c>
      <c r="GL99" s="415">
        <v>0</v>
      </c>
      <c r="GM99" s="415">
        <v>78078696</v>
      </c>
      <c r="GN99" s="415">
        <v>0</v>
      </c>
      <c r="GO99" s="415">
        <v>78078696</v>
      </c>
      <c r="GP99" s="415">
        <v>-838695</v>
      </c>
      <c r="GQ99" s="415">
        <v>0</v>
      </c>
      <c r="GR99" s="415">
        <v>-838695</v>
      </c>
      <c r="GS99" s="415">
        <v>-7498712</v>
      </c>
      <c r="GT99" s="415">
        <v>0</v>
      </c>
      <c r="GU99" s="415">
        <v>-7498712</v>
      </c>
      <c r="GV99" s="415">
        <v>-3100793</v>
      </c>
      <c r="GW99" s="415">
        <v>0</v>
      </c>
      <c r="GX99" s="415">
        <v>-3100793</v>
      </c>
      <c r="GY99" s="415">
        <v>-627970</v>
      </c>
      <c r="GZ99" s="415">
        <v>0</v>
      </c>
      <c r="HA99" s="415">
        <v>-627970</v>
      </c>
      <c r="HB99" s="415">
        <v>-1725663</v>
      </c>
      <c r="HC99" s="415">
        <v>0</v>
      </c>
      <c r="HD99" s="415">
        <v>-1725663</v>
      </c>
      <c r="HE99" s="415">
        <v>0</v>
      </c>
      <c r="HF99" s="415">
        <v>0</v>
      </c>
      <c r="HG99" s="415">
        <v>0</v>
      </c>
      <c r="HH99" s="415">
        <v>-13791833</v>
      </c>
      <c r="HI99" s="415">
        <v>0</v>
      </c>
      <c r="HJ99" s="415">
        <v>-13791833</v>
      </c>
      <c r="HK99" s="415">
        <v>64286863</v>
      </c>
      <c r="HL99" s="415">
        <v>0</v>
      </c>
      <c r="HM99" s="415">
        <v>64286863</v>
      </c>
      <c r="HN99" s="84" t="s">
        <v>1029</v>
      </c>
    </row>
    <row r="100" spans="1:222" x14ac:dyDescent="0.25">
      <c r="A100" t="s">
        <v>1037</v>
      </c>
      <c r="B100" s="82" t="s">
        <v>559</v>
      </c>
      <c r="C100" s="85" t="s">
        <v>558</v>
      </c>
      <c r="D100" s="415">
        <v>135180272</v>
      </c>
      <c r="E100" s="415">
        <v>0</v>
      </c>
      <c r="F100" s="415">
        <v>135180272</v>
      </c>
      <c r="G100" s="415">
        <v>-3292674</v>
      </c>
      <c r="H100" s="415">
        <v>0</v>
      </c>
      <c r="I100" s="415">
        <v>-3292674</v>
      </c>
      <c r="J100" s="415">
        <v>-765813</v>
      </c>
      <c r="K100" s="415">
        <v>0</v>
      </c>
      <c r="L100" s="415">
        <v>-765813</v>
      </c>
      <c r="M100" s="415">
        <v>203279</v>
      </c>
      <c r="N100" s="415">
        <v>0</v>
      </c>
      <c r="O100" s="415">
        <v>203279</v>
      </c>
      <c r="P100" s="415">
        <v>1365814</v>
      </c>
      <c r="Q100" s="415">
        <v>0</v>
      </c>
      <c r="R100" s="415">
        <v>1365814</v>
      </c>
      <c r="S100" s="415">
        <v>227815</v>
      </c>
      <c r="T100" s="415">
        <v>0</v>
      </c>
      <c r="U100" s="415">
        <v>227815</v>
      </c>
      <c r="V100" s="415">
        <v>1031095</v>
      </c>
      <c r="W100" s="415">
        <v>0</v>
      </c>
      <c r="X100" s="415">
        <v>1031095</v>
      </c>
      <c r="Y100" s="415">
        <v>-7583965</v>
      </c>
      <c r="Z100" s="415">
        <v>0</v>
      </c>
      <c r="AA100" s="415">
        <v>-7583965</v>
      </c>
      <c r="AB100" s="415">
        <v>0</v>
      </c>
      <c r="AC100" s="415">
        <v>0</v>
      </c>
      <c r="AD100" s="415">
        <v>0</v>
      </c>
      <c r="AE100" s="415">
        <v>-294702</v>
      </c>
      <c r="AF100" s="415">
        <v>0</v>
      </c>
      <c r="AG100" s="415">
        <v>-294702</v>
      </c>
      <c r="AH100" s="415">
        <v>-104420</v>
      </c>
      <c r="AI100" s="415">
        <v>0</v>
      </c>
      <c r="AJ100" s="415">
        <v>-104420</v>
      </c>
      <c r="AK100" s="415">
        <v>0</v>
      </c>
      <c r="AL100" s="415">
        <v>0</v>
      </c>
      <c r="AM100" s="415">
        <v>0</v>
      </c>
      <c r="AN100" s="415">
        <v>-190282</v>
      </c>
      <c r="AO100" s="415">
        <v>0</v>
      </c>
      <c r="AP100" s="415">
        <v>-190282</v>
      </c>
      <c r="AQ100" s="415">
        <v>0</v>
      </c>
      <c r="AR100" s="415">
        <v>0</v>
      </c>
      <c r="AS100" s="415">
        <v>0</v>
      </c>
      <c r="AT100" s="415">
        <v>2651558</v>
      </c>
      <c r="AU100" s="415">
        <v>0</v>
      </c>
      <c r="AV100" s="415">
        <v>2651558</v>
      </c>
      <c r="AW100" s="415">
        <v>-84860</v>
      </c>
      <c r="AX100" s="415">
        <v>0</v>
      </c>
      <c r="AY100" s="415">
        <v>-84860</v>
      </c>
      <c r="AZ100" s="415">
        <v>-7479806</v>
      </c>
      <c r="BA100" s="415">
        <v>0</v>
      </c>
      <c r="BB100" s="415">
        <v>-7479806</v>
      </c>
      <c r="BC100" s="415">
        <v>-168237</v>
      </c>
      <c r="BD100" s="415">
        <v>0</v>
      </c>
      <c r="BE100" s="415">
        <v>-168237</v>
      </c>
      <c r="BF100" s="415">
        <v>-122355</v>
      </c>
      <c r="BG100" s="415">
        <v>0</v>
      </c>
      <c r="BH100" s="415">
        <v>-122355</v>
      </c>
      <c r="BI100" s="415">
        <v>0</v>
      </c>
      <c r="BJ100" s="415">
        <v>0</v>
      </c>
      <c r="BK100" s="415">
        <v>0</v>
      </c>
      <c r="BL100" s="415">
        <v>0</v>
      </c>
      <c r="BM100" s="415">
        <v>0</v>
      </c>
      <c r="BN100" s="415">
        <v>0</v>
      </c>
      <c r="BO100" s="415">
        <v>0</v>
      </c>
      <c r="BP100" s="415">
        <v>0</v>
      </c>
      <c r="BQ100" s="415">
        <v>0</v>
      </c>
      <c r="BR100" s="415">
        <v>0</v>
      </c>
      <c r="BS100" s="415">
        <v>0</v>
      </c>
      <c r="BT100" s="415">
        <v>0</v>
      </c>
      <c r="BU100" s="415">
        <v>0</v>
      </c>
      <c r="BV100" s="415">
        <v>0</v>
      </c>
      <c r="BW100" s="415">
        <v>0</v>
      </c>
      <c r="BX100" s="415">
        <v>-13082367</v>
      </c>
      <c r="BY100" s="415">
        <v>0</v>
      </c>
      <c r="BZ100" s="415">
        <v>-13082367</v>
      </c>
      <c r="CA100" s="415">
        <v>0</v>
      </c>
      <c r="CB100" s="415">
        <v>0</v>
      </c>
      <c r="CC100" s="415">
        <v>0</v>
      </c>
      <c r="CD100" s="415">
        <v>0</v>
      </c>
      <c r="CE100" s="415">
        <v>0</v>
      </c>
      <c r="CF100" s="415">
        <v>0</v>
      </c>
      <c r="CG100" s="415">
        <v>-3020164</v>
      </c>
      <c r="CH100" s="415">
        <v>0</v>
      </c>
      <c r="CI100" s="415">
        <v>-3020164</v>
      </c>
      <c r="CJ100" s="415">
        <v>191802</v>
      </c>
      <c r="CK100" s="415">
        <v>0</v>
      </c>
      <c r="CL100" s="415">
        <v>191802</v>
      </c>
      <c r="CM100" s="415">
        <v>-2828362</v>
      </c>
      <c r="CN100" s="415">
        <v>0</v>
      </c>
      <c r="CO100" s="415">
        <v>-2828362</v>
      </c>
      <c r="CP100" s="415">
        <v>-247699</v>
      </c>
      <c r="CQ100" s="415">
        <v>0</v>
      </c>
      <c r="CR100" s="415">
        <v>-247699</v>
      </c>
      <c r="CS100" s="415">
        <v>-10242</v>
      </c>
      <c r="CT100" s="415">
        <v>0</v>
      </c>
      <c r="CU100" s="415">
        <v>-10242</v>
      </c>
      <c r="CV100" s="415">
        <v>-206224</v>
      </c>
      <c r="CW100" s="415">
        <v>0</v>
      </c>
      <c r="CX100" s="415">
        <v>-206224</v>
      </c>
      <c r="CY100" s="415">
        <v>270</v>
      </c>
      <c r="CZ100" s="415">
        <v>0</v>
      </c>
      <c r="DA100" s="415">
        <v>270</v>
      </c>
      <c r="DB100" s="415">
        <v>0</v>
      </c>
      <c r="DC100" s="415">
        <v>0</v>
      </c>
      <c r="DD100" s="415">
        <v>0</v>
      </c>
      <c r="DE100" s="415">
        <v>0</v>
      </c>
      <c r="DF100" s="415">
        <v>0</v>
      </c>
      <c r="DG100" s="415">
        <v>0</v>
      </c>
      <c r="DH100" s="415">
        <v>0</v>
      </c>
      <c r="DI100" s="415">
        <v>0</v>
      </c>
      <c r="DJ100" s="415">
        <v>0</v>
      </c>
      <c r="DK100" s="415">
        <v>0</v>
      </c>
      <c r="DL100" s="415">
        <v>0</v>
      </c>
      <c r="DM100" s="415">
        <v>0</v>
      </c>
      <c r="DN100" s="415">
        <v>0</v>
      </c>
      <c r="DO100" s="415">
        <v>0</v>
      </c>
      <c r="DP100" s="415">
        <v>0</v>
      </c>
      <c r="DQ100" s="415">
        <v>0</v>
      </c>
      <c r="DR100" s="415">
        <v>0</v>
      </c>
      <c r="DS100" s="415">
        <v>0</v>
      </c>
      <c r="DT100" s="415">
        <v>0</v>
      </c>
      <c r="DU100" s="415">
        <v>0</v>
      </c>
      <c r="DV100" s="415">
        <v>0</v>
      </c>
      <c r="DW100" s="415">
        <v>0</v>
      </c>
      <c r="DX100" s="415">
        <v>0</v>
      </c>
      <c r="DY100" s="415">
        <v>0</v>
      </c>
      <c r="DZ100" s="415">
        <v>0</v>
      </c>
      <c r="EA100" s="415">
        <v>0</v>
      </c>
      <c r="EB100" s="415">
        <v>-463895</v>
      </c>
      <c r="EC100" s="415">
        <v>0</v>
      </c>
      <c r="ED100" s="415">
        <v>-463895</v>
      </c>
      <c r="EE100" s="415">
        <v>0</v>
      </c>
      <c r="EF100" s="415">
        <v>0</v>
      </c>
      <c r="EG100" s="415">
        <v>0</v>
      </c>
      <c r="EH100" s="415">
        <v>0</v>
      </c>
      <c r="EI100" s="415">
        <v>0</v>
      </c>
      <c r="EJ100" s="415">
        <v>0</v>
      </c>
      <c r="EK100" s="415">
        <v>0</v>
      </c>
      <c r="EL100" s="415">
        <v>0</v>
      </c>
      <c r="EM100" s="415">
        <v>0</v>
      </c>
      <c r="EN100" s="415">
        <v>0</v>
      </c>
      <c r="EO100" s="415">
        <v>0</v>
      </c>
      <c r="EP100" s="415">
        <v>0</v>
      </c>
      <c r="EQ100" s="415">
        <v>0</v>
      </c>
      <c r="ER100" s="415">
        <v>0</v>
      </c>
      <c r="ES100" s="415">
        <v>0</v>
      </c>
      <c r="ET100" s="415">
        <v>0</v>
      </c>
      <c r="EU100" s="415">
        <v>0</v>
      </c>
      <c r="EV100" s="415">
        <v>0</v>
      </c>
      <c r="EW100" s="415">
        <v>0</v>
      </c>
      <c r="EX100" s="415">
        <v>0</v>
      </c>
      <c r="EY100" s="415">
        <v>0</v>
      </c>
      <c r="EZ100" s="415">
        <v>0</v>
      </c>
      <c r="FA100" s="415">
        <v>0</v>
      </c>
      <c r="FB100" s="415">
        <v>0</v>
      </c>
      <c r="FC100" s="415">
        <v>-1500</v>
      </c>
      <c r="FD100" s="415">
        <v>0</v>
      </c>
      <c r="FE100" s="415">
        <v>-1500</v>
      </c>
      <c r="FF100" s="415">
        <v>0</v>
      </c>
      <c r="FG100" s="415">
        <v>0</v>
      </c>
      <c r="FH100" s="415">
        <v>0</v>
      </c>
      <c r="FI100" s="415">
        <v>-33691</v>
      </c>
      <c r="FJ100" s="415">
        <v>0</v>
      </c>
      <c r="FK100" s="415">
        <v>-33691</v>
      </c>
      <c r="FL100" s="415">
        <v>4121</v>
      </c>
      <c r="FM100" s="415">
        <v>0</v>
      </c>
      <c r="FN100" s="415">
        <v>4121</v>
      </c>
      <c r="FO100" s="415">
        <v>-153641</v>
      </c>
      <c r="FP100" s="415">
        <v>0</v>
      </c>
      <c r="FQ100" s="415">
        <v>-153641</v>
      </c>
      <c r="FR100" s="415">
        <v>29259</v>
      </c>
      <c r="FS100" s="415">
        <v>0</v>
      </c>
      <c r="FT100" s="415">
        <v>29259</v>
      </c>
      <c r="FU100" s="415">
        <v>77</v>
      </c>
      <c r="FV100" s="415">
        <v>0</v>
      </c>
      <c r="FW100" s="415">
        <v>77</v>
      </c>
      <c r="FX100" s="415">
        <v>-3520179</v>
      </c>
      <c r="FY100" s="415">
        <v>0</v>
      </c>
      <c r="FZ100" s="415">
        <v>-3520179</v>
      </c>
      <c r="GA100" s="415">
        <v>-3675554</v>
      </c>
      <c r="GB100" s="415">
        <v>0</v>
      </c>
      <c r="GC100" s="415">
        <v>-3675554</v>
      </c>
      <c r="GD100" s="415">
        <v>0</v>
      </c>
      <c r="GE100" s="415">
        <v>0</v>
      </c>
      <c r="GF100" s="415">
        <v>0</v>
      </c>
      <c r="GG100" s="415">
        <v>0</v>
      </c>
      <c r="GH100" s="415">
        <v>0</v>
      </c>
      <c r="GI100" s="415">
        <v>0</v>
      </c>
      <c r="GJ100" s="415">
        <v>0</v>
      </c>
      <c r="GK100" s="415">
        <v>0</v>
      </c>
      <c r="GL100" s="415">
        <v>0</v>
      </c>
      <c r="GM100" s="415">
        <v>131887598</v>
      </c>
      <c r="GN100" s="415">
        <v>0</v>
      </c>
      <c r="GO100" s="415">
        <v>131887598</v>
      </c>
      <c r="GP100" s="415">
        <v>1031095</v>
      </c>
      <c r="GQ100" s="415">
        <v>0</v>
      </c>
      <c r="GR100" s="415">
        <v>1031095</v>
      </c>
      <c r="GS100" s="415">
        <v>-13082367</v>
      </c>
      <c r="GT100" s="415">
        <v>0</v>
      </c>
      <c r="GU100" s="415">
        <v>-13082367</v>
      </c>
      <c r="GV100" s="415">
        <v>-2828362</v>
      </c>
      <c r="GW100" s="415">
        <v>0</v>
      </c>
      <c r="GX100" s="415">
        <v>-2828362</v>
      </c>
      <c r="GY100" s="415">
        <v>-463895</v>
      </c>
      <c r="GZ100" s="415">
        <v>0</v>
      </c>
      <c r="HA100" s="415">
        <v>-463895</v>
      </c>
      <c r="HB100" s="415">
        <v>-3675554</v>
      </c>
      <c r="HC100" s="415">
        <v>0</v>
      </c>
      <c r="HD100" s="415">
        <v>-3675554</v>
      </c>
      <c r="HE100" s="415">
        <v>0</v>
      </c>
      <c r="HF100" s="415">
        <v>0</v>
      </c>
      <c r="HG100" s="415">
        <v>0</v>
      </c>
      <c r="HH100" s="415">
        <v>-19019083</v>
      </c>
      <c r="HI100" s="415">
        <v>0</v>
      </c>
      <c r="HJ100" s="415">
        <v>-19019083</v>
      </c>
      <c r="HK100" s="415">
        <v>112868515</v>
      </c>
      <c r="HL100" s="415">
        <v>0</v>
      </c>
      <c r="HM100" s="415">
        <v>112868515</v>
      </c>
      <c r="HN100" s="84" t="s">
        <v>1044</v>
      </c>
    </row>
    <row r="101" spans="1:222" x14ac:dyDescent="0.25">
      <c r="A101" t="s">
        <v>1026</v>
      </c>
      <c r="B101" s="82" t="s">
        <v>561</v>
      </c>
      <c r="C101" s="85" t="s">
        <v>560</v>
      </c>
      <c r="D101" s="415">
        <v>47386728</v>
      </c>
      <c r="E101" s="415">
        <v>0</v>
      </c>
      <c r="F101" s="415">
        <v>47386728</v>
      </c>
      <c r="G101" s="415">
        <v>-2079373</v>
      </c>
      <c r="H101" s="415">
        <v>0</v>
      </c>
      <c r="I101" s="415">
        <v>-2079373</v>
      </c>
      <c r="J101" s="415">
        <v>-509459</v>
      </c>
      <c r="K101" s="415">
        <v>0</v>
      </c>
      <c r="L101" s="415">
        <v>-509459</v>
      </c>
      <c r="M101" s="415">
        <v>-11749</v>
      </c>
      <c r="N101" s="415">
        <v>0</v>
      </c>
      <c r="O101" s="415">
        <v>-11749</v>
      </c>
      <c r="P101" s="415">
        <v>138029</v>
      </c>
      <c r="Q101" s="415">
        <v>0</v>
      </c>
      <c r="R101" s="415">
        <v>138029</v>
      </c>
      <c r="S101" s="415">
        <v>599255</v>
      </c>
      <c r="T101" s="415">
        <v>0</v>
      </c>
      <c r="U101" s="415">
        <v>599255</v>
      </c>
      <c r="V101" s="415">
        <v>216076</v>
      </c>
      <c r="W101" s="415">
        <v>0</v>
      </c>
      <c r="X101" s="415">
        <v>216076</v>
      </c>
      <c r="Y101" s="415">
        <v>-5464389</v>
      </c>
      <c r="Z101" s="415">
        <v>0</v>
      </c>
      <c r="AA101" s="415">
        <v>-5464389</v>
      </c>
      <c r="AB101" s="415">
        <v>0</v>
      </c>
      <c r="AC101" s="415">
        <v>0</v>
      </c>
      <c r="AD101" s="415">
        <v>0</v>
      </c>
      <c r="AE101" s="415">
        <v>-224919</v>
      </c>
      <c r="AF101" s="415">
        <v>0</v>
      </c>
      <c r="AG101" s="415">
        <v>-224919</v>
      </c>
      <c r="AH101" s="415">
        <v>-39124</v>
      </c>
      <c r="AI101" s="415">
        <v>0</v>
      </c>
      <c r="AJ101" s="415">
        <v>-39124</v>
      </c>
      <c r="AK101" s="415">
        <v>-144</v>
      </c>
      <c r="AL101" s="415">
        <v>0</v>
      </c>
      <c r="AM101" s="415">
        <v>-144</v>
      </c>
      <c r="AN101" s="415">
        <v>-178841</v>
      </c>
      <c r="AO101" s="415">
        <v>0</v>
      </c>
      <c r="AP101" s="415">
        <v>-178841</v>
      </c>
      <c r="AQ101" s="415">
        <v>655</v>
      </c>
      <c r="AR101" s="415">
        <v>0</v>
      </c>
      <c r="AS101" s="415">
        <v>655</v>
      </c>
      <c r="AT101" s="415">
        <v>705745</v>
      </c>
      <c r="AU101" s="415">
        <v>0</v>
      </c>
      <c r="AV101" s="415">
        <v>705745</v>
      </c>
      <c r="AW101" s="415">
        <v>-44233</v>
      </c>
      <c r="AX101" s="415">
        <v>0</v>
      </c>
      <c r="AY101" s="415">
        <v>-44233</v>
      </c>
      <c r="AZ101" s="415">
        <v>-3494675</v>
      </c>
      <c r="BA101" s="415">
        <v>0</v>
      </c>
      <c r="BB101" s="415">
        <v>-3494675</v>
      </c>
      <c r="BC101" s="415">
        <v>-20103.259999999998</v>
      </c>
      <c r="BD101" s="415">
        <v>0</v>
      </c>
      <c r="BE101" s="415">
        <v>-20103.259999999998</v>
      </c>
      <c r="BF101" s="415">
        <v>-34393</v>
      </c>
      <c r="BG101" s="415">
        <v>0</v>
      </c>
      <c r="BH101" s="415">
        <v>-34393</v>
      </c>
      <c r="BI101" s="415">
        <v>0</v>
      </c>
      <c r="BJ101" s="415">
        <v>0</v>
      </c>
      <c r="BK101" s="415">
        <v>0</v>
      </c>
      <c r="BL101" s="415">
        <v>-5947</v>
      </c>
      <c r="BM101" s="415">
        <v>0</v>
      </c>
      <c r="BN101" s="415">
        <v>-5947</v>
      </c>
      <c r="BO101" s="415">
        <v>0</v>
      </c>
      <c r="BP101" s="415">
        <v>0</v>
      </c>
      <c r="BQ101" s="415">
        <v>0</v>
      </c>
      <c r="BR101" s="415">
        <v>0</v>
      </c>
      <c r="BS101" s="415">
        <v>0</v>
      </c>
      <c r="BT101" s="415">
        <v>0</v>
      </c>
      <c r="BU101" s="415">
        <v>0</v>
      </c>
      <c r="BV101" s="415">
        <v>0</v>
      </c>
      <c r="BW101" s="415">
        <v>0</v>
      </c>
      <c r="BX101" s="415">
        <v>-8582914</v>
      </c>
      <c r="BY101" s="415">
        <v>0</v>
      </c>
      <c r="BZ101" s="415">
        <v>-8582914</v>
      </c>
      <c r="CA101" s="415">
        <v>-5182</v>
      </c>
      <c r="CB101" s="415">
        <v>0</v>
      </c>
      <c r="CC101" s="415">
        <v>-5182</v>
      </c>
      <c r="CD101" s="415">
        <v>0</v>
      </c>
      <c r="CE101" s="415">
        <v>0</v>
      </c>
      <c r="CF101" s="415">
        <v>0</v>
      </c>
      <c r="CG101" s="415">
        <v>-829237</v>
      </c>
      <c r="CH101" s="415">
        <v>0</v>
      </c>
      <c r="CI101" s="415">
        <v>-829237</v>
      </c>
      <c r="CJ101" s="415">
        <v>-9638</v>
      </c>
      <c r="CK101" s="415">
        <v>0</v>
      </c>
      <c r="CL101" s="415">
        <v>-9638</v>
      </c>
      <c r="CM101" s="415">
        <v>-844057</v>
      </c>
      <c r="CN101" s="415">
        <v>0</v>
      </c>
      <c r="CO101" s="415">
        <v>-844057</v>
      </c>
      <c r="CP101" s="415">
        <v>-20427</v>
      </c>
      <c r="CQ101" s="415">
        <v>0</v>
      </c>
      <c r="CR101" s="415">
        <v>-20427</v>
      </c>
      <c r="CS101" s="415">
        <v>0</v>
      </c>
      <c r="CT101" s="415">
        <v>0</v>
      </c>
      <c r="CU101" s="415">
        <v>0</v>
      </c>
      <c r="CV101" s="415">
        <v>-47055</v>
      </c>
      <c r="CW101" s="415">
        <v>0</v>
      </c>
      <c r="CX101" s="415">
        <v>-47055</v>
      </c>
      <c r="CY101" s="415">
        <v>0</v>
      </c>
      <c r="CZ101" s="415">
        <v>0</v>
      </c>
      <c r="DA101" s="415">
        <v>0</v>
      </c>
      <c r="DB101" s="415">
        <v>0</v>
      </c>
      <c r="DC101" s="415">
        <v>0</v>
      </c>
      <c r="DD101" s="415">
        <v>0</v>
      </c>
      <c r="DE101" s="415">
        <v>0</v>
      </c>
      <c r="DF101" s="415">
        <v>0</v>
      </c>
      <c r="DG101" s="415">
        <v>0</v>
      </c>
      <c r="DH101" s="415">
        <v>-5947</v>
      </c>
      <c r="DI101" s="415">
        <v>0</v>
      </c>
      <c r="DJ101" s="415">
        <v>-5947</v>
      </c>
      <c r="DK101" s="415">
        <v>0</v>
      </c>
      <c r="DL101" s="415">
        <v>0</v>
      </c>
      <c r="DM101" s="415">
        <v>0</v>
      </c>
      <c r="DN101" s="415">
        <v>-6049</v>
      </c>
      <c r="DO101" s="415">
        <v>0</v>
      </c>
      <c r="DP101" s="415">
        <v>-6049</v>
      </c>
      <c r="DQ101" s="415">
        <v>0</v>
      </c>
      <c r="DR101" s="415">
        <v>0</v>
      </c>
      <c r="DS101" s="415">
        <v>0</v>
      </c>
      <c r="DT101" s="415">
        <v>0</v>
      </c>
      <c r="DU101" s="415">
        <v>0</v>
      </c>
      <c r="DV101" s="415">
        <v>0</v>
      </c>
      <c r="DW101" s="415">
        <v>0</v>
      </c>
      <c r="DX101" s="415">
        <v>0</v>
      </c>
      <c r="DY101" s="415">
        <v>0</v>
      </c>
      <c r="DZ101" s="415">
        <v>0</v>
      </c>
      <c r="EA101" s="415">
        <v>0</v>
      </c>
      <c r="EB101" s="415">
        <v>-79478</v>
      </c>
      <c r="EC101" s="415">
        <v>0</v>
      </c>
      <c r="ED101" s="415">
        <v>-79478</v>
      </c>
      <c r="EE101" s="415">
        <v>0</v>
      </c>
      <c r="EF101" s="415">
        <v>0</v>
      </c>
      <c r="EG101" s="415">
        <v>0</v>
      </c>
      <c r="EH101" s="415">
        <v>0</v>
      </c>
      <c r="EI101" s="415">
        <v>0</v>
      </c>
      <c r="EJ101" s="415">
        <v>0</v>
      </c>
      <c r="EK101" s="415">
        <v>0</v>
      </c>
      <c r="EL101" s="415">
        <v>0</v>
      </c>
      <c r="EM101" s="415">
        <v>0</v>
      </c>
      <c r="EN101" s="415">
        <v>0</v>
      </c>
      <c r="EO101" s="415">
        <v>0</v>
      </c>
      <c r="EP101" s="415">
        <v>0</v>
      </c>
      <c r="EQ101" s="415">
        <v>0</v>
      </c>
      <c r="ER101" s="415">
        <v>0</v>
      </c>
      <c r="ES101" s="415">
        <v>0</v>
      </c>
      <c r="ET101" s="415">
        <v>0</v>
      </c>
      <c r="EU101" s="415">
        <v>0</v>
      </c>
      <c r="EV101" s="415">
        <v>0</v>
      </c>
      <c r="EW101" s="415">
        <v>0</v>
      </c>
      <c r="EX101" s="415">
        <v>0</v>
      </c>
      <c r="EY101" s="415">
        <v>0</v>
      </c>
      <c r="EZ101" s="415">
        <v>0</v>
      </c>
      <c r="FA101" s="415">
        <v>0</v>
      </c>
      <c r="FB101" s="415">
        <v>0</v>
      </c>
      <c r="FC101" s="415">
        <v>0</v>
      </c>
      <c r="FD101" s="415">
        <v>0</v>
      </c>
      <c r="FE101" s="415">
        <v>0</v>
      </c>
      <c r="FF101" s="415">
        <v>0</v>
      </c>
      <c r="FG101" s="415">
        <v>0</v>
      </c>
      <c r="FH101" s="415">
        <v>0</v>
      </c>
      <c r="FI101" s="415">
        <v>-3949</v>
      </c>
      <c r="FJ101" s="415">
        <v>0</v>
      </c>
      <c r="FK101" s="415">
        <v>-3949</v>
      </c>
      <c r="FL101" s="415">
        <v>-578</v>
      </c>
      <c r="FM101" s="415">
        <v>0</v>
      </c>
      <c r="FN101" s="415">
        <v>-578</v>
      </c>
      <c r="FO101" s="415">
        <v>-44581</v>
      </c>
      <c r="FP101" s="415">
        <v>0</v>
      </c>
      <c r="FQ101" s="415">
        <v>-44581</v>
      </c>
      <c r="FR101" s="415">
        <v>1296</v>
      </c>
      <c r="FS101" s="415">
        <v>0</v>
      </c>
      <c r="FT101" s="415">
        <v>1296</v>
      </c>
      <c r="FU101" s="415">
        <v>0</v>
      </c>
      <c r="FV101" s="415">
        <v>0</v>
      </c>
      <c r="FW101" s="415">
        <v>0</v>
      </c>
      <c r="FX101" s="415">
        <v>-1417570</v>
      </c>
      <c r="FY101" s="415">
        <v>0</v>
      </c>
      <c r="FZ101" s="415">
        <v>-1417570</v>
      </c>
      <c r="GA101" s="415">
        <v>-1465382</v>
      </c>
      <c r="GB101" s="415">
        <v>0</v>
      </c>
      <c r="GC101" s="415">
        <v>-1465382</v>
      </c>
      <c r="GD101" s="415">
        <v>0</v>
      </c>
      <c r="GE101" s="415">
        <v>0</v>
      </c>
      <c r="GF101" s="415">
        <v>0</v>
      </c>
      <c r="GG101" s="415">
        <v>0</v>
      </c>
      <c r="GH101" s="415">
        <v>0</v>
      </c>
      <c r="GI101" s="415">
        <v>0</v>
      </c>
      <c r="GJ101" s="415">
        <v>0</v>
      </c>
      <c r="GK101" s="415">
        <v>0</v>
      </c>
      <c r="GL101" s="415">
        <v>0</v>
      </c>
      <c r="GM101" s="415">
        <v>45307355</v>
      </c>
      <c r="GN101" s="415">
        <v>0</v>
      </c>
      <c r="GO101" s="415">
        <v>45307355</v>
      </c>
      <c r="GP101" s="415">
        <v>216076</v>
      </c>
      <c r="GQ101" s="415">
        <v>0</v>
      </c>
      <c r="GR101" s="415">
        <v>216076</v>
      </c>
      <c r="GS101" s="415">
        <v>-8582914</v>
      </c>
      <c r="GT101" s="415">
        <v>0</v>
      </c>
      <c r="GU101" s="415">
        <v>-8582914</v>
      </c>
      <c r="GV101" s="415">
        <v>-844057</v>
      </c>
      <c r="GW101" s="415">
        <v>0</v>
      </c>
      <c r="GX101" s="415">
        <v>-844057</v>
      </c>
      <c r="GY101" s="415">
        <v>-79478</v>
      </c>
      <c r="GZ101" s="415">
        <v>0</v>
      </c>
      <c r="HA101" s="415">
        <v>-79478</v>
      </c>
      <c r="HB101" s="415">
        <v>-1465382</v>
      </c>
      <c r="HC101" s="415">
        <v>0</v>
      </c>
      <c r="HD101" s="415">
        <v>-1465382</v>
      </c>
      <c r="HE101" s="415">
        <v>0</v>
      </c>
      <c r="HF101" s="415">
        <v>0</v>
      </c>
      <c r="HG101" s="415">
        <v>0</v>
      </c>
      <c r="HH101" s="415">
        <v>-10755755</v>
      </c>
      <c r="HI101" s="415">
        <v>0</v>
      </c>
      <c r="HJ101" s="415">
        <v>-10755755</v>
      </c>
      <c r="HK101" s="415">
        <v>34551600</v>
      </c>
      <c r="HL101" s="415">
        <v>0</v>
      </c>
      <c r="HM101" s="415">
        <v>34551600</v>
      </c>
      <c r="HN101" s="84" t="s">
        <v>1029</v>
      </c>
    </row>
    <row r="102" spans="1:222" x14ac:dyDescent="0.25">
      <c r="A102" t="s">
        <v>1026</v>
      </c>
      <c r="B102" s="82" t="s">
        <v>563</v>
      </c>
      <c r="C102" s="85" t="s">
        <v>562</v>
      </c>
      <c r="D102" s="415">
        <v>31688962</v>
      </c>
      <c r="E102" s="415">
        <v>0</v>
      </c>
      <c r="F102" s="415">
        <v>31688962</v>
      </c>
      <c r="G102" s="415">
        <v>-72948</v>
      </c>
      <c r="H102" s="415">
        <v>0</v>
      </c>
      <c r="I102" s="415">
        <v>-72948</v>
      </c>
      <c r="J102" s="415">
        <v>-352506</v>
      </c>
      <c r="K102" s="415">
        <v>0</v>
      </c>
      <c r="L102" s="415">
        <v>-352506</v>
      </c>
      <c r="M102" s="415">
        <v>-18387</v>
      </c>
      <c r="N102" s="415">
        <v>0</v>
      </c>
      <c r="O102" s="415">
        <v>-18387</v>
      </c>
      <c r="P102" s="415">
        <v>250373</v>
      </c>
      <c r="Q102" s="415">
        <v>0</v>
      </c>
      <c r="R102" s="415">
        <v>250373</v>
      </c>
      <c r="S102" s="415">
        <v>45835</v>
      </c>
      <c r="T102" s="415">
        <v>0</v>
      </c>
      <c r="U102" s="415">
        <v>45835</v>
      </c>
      <c r="V102" s="415">
        <v>-74685</v>
      </c>
      <c r="W102" s="415">
        <v>0</v>
      </c>
      <c r="X102" s="415">
        <v>-74685</v>
      </c>
      <c r="Y102" s="415">
        <v>-1863066</v>
      </c>
      <c r="Z102" s="415">
        <v>0</v>
      </c>
      <c r="AA102" s="415">
        <v>-1863066</v>
      </c>
      <c r="AB102" s="415">
        <v>0</v>
      </c>
      <c r="AC102" s="415">
        <v>0</v>
      </c>
      <c r="AD102" s="415">
        <v>0</v>
      </c>
      <c r="AE102" s="415">
        <v>-33297</v>
      </c>
      <c r="AF102" s="415">
        <v>0</v>
      </c>
      <c r="AG102" s="415">
        <v>-33297</v>
      </c>
      <c r="AH102" s="415">
        <v>109</v>
      </c>
      <c r="AI102" s="415">
        <v>0</v>
      </c>
      <c r="AJ102" s="415">
        <v>109</v>
      </c>
      <c r="AK102" s="415">
        <v>0</v>
      </c>
      <c r="AL102" s="415">
        <v>0</v>
      </c>
      <c r="AM102" s="415">
        <v>0</v>
      </c>
      <c r="AN102" s="415">
        <v>-12041</v>
      </c>
      <c r="AO102" s="415">
        <v>0</v>
      </c>
      <c r="AP102" s="415">
        <v>-12041</v>
      </c>
      <c r="AQ102" s="415">
        <v>0</v>
      </c>
      <c r="AR102" s="415">
        <v>0</v>
      </c>
      <c r="AS102" s="415">
        <v>0</v>
      </c>
      <c r="AT102" s="415">
        <v>629253</v>
      </c>
      <c r="AU102" s="415">
        <v>0</v>
      </c>
      <c r="AV102" s="415">
        <v>629253</v>
      </c>
      <c r="AW102" s="415">
        <v>-902</v>
      </c>
      <c r="AX102" s="415">
        <v>0</v>
      </c>
      <c r="AY102" s="415">
        <v>-902</v>
      </c>
      <c r="AZ102" s="415">
        <v>-3462727</v>
      </c>
      <c r="BA102" s="415">
        <v>0</v>
      </c>
      <c r="BB102" s="415">
        <v>-3462727</v>
      </c>
      <c r="BC102" s="415">
        <v>16784</v>
      </c>
      <c r="BD102" s="415">
        <v>0</v>
      </c>
      <c r="BE102" s="415">
        <v>16784</v>
      </c>
      <c r="BF102" s="415">
        <v>-47779</v>
      </c>
      <c r="BG102" s="415">
        <v>0</v>
      </c>
      <c r="BH102" s="415">
        <v>-47779</v>
      </c>
      <c r="BI102" s="415">
        <v>0</v>
      </c>
      <c r="BJ102" s="415">
        <v>0</v>
      </c>
      <c r="BK102" s="415">
        <v>0</v>
      </c>
      <c r="BL102" s="415">
        <v>0</v>
      </c>
      <c r="BM102" s="415">
        <v>0</v>
      </c>
      <c r="BN102" s="415">
        <v>0</v>
      </c>
      <c r="BO102" s="415">
        <v>0</v>
      </c>
      <c r="BP102" s="415">
        <v>0</v>
      </c>
      <c r="BQ102" s="415">
        <v>0</v>
      </c>
      <c r="BR102" s="415">
        <v>0</v>
      </c>
      <c r="BS102" s="415">
        <v>0</v>
      </c>
      <c r="BT102" s="415">
        <v>0</v>
      </c>
      <c r="BU102" s="415">
        <v>0</v>
      </c>
      <c r="BV102" s="415">
        <v>0</v>
      </c>
      <c r="BW102" s="415">
        <v>0</v>
      </c>
      <c r="BX102" s="415">
        <v>-4761734</v>
      </c>
      <c r="BY102" s="415">
        <v>0</v>
      </c>
      <c r="BZ102" s="415">
        <v>-4761734</v>
      </c>
      <c r="CA102" s="415">
        <v>-1527</v>
      </c>
      <c r="CB102" s="415">
        <v>0</v>
      </c>
      <c r="CC102" s="415">
        <v>-1527</v>
      </c>
      <c r="CD102" s="415">
        <v>0</v>
      </c>
      <c r="CE102" s="415">
        <v>0</v>
      </c>
      <c r="CF102" s="415">
        <v>0</v>
      </c>
      <c r="CG102" s="415">
        <v>-1069354</v>
      </c>
      <c r="CH102" s="415">
        <v>0</v>
      </c>
      <c r="CI102" s="415">
        <v>-1069354</v>
      </c>
      <c r="CJ102" s="415">
        <v>40298</v>
      </c>
      <c r="CK102" s="415">
        <v>0</v>
      </c>
      <c r="CL102" s="415">
        <v>40298</v>
      </c>
      <c r="CM102" s="415">
        <v>-1030583</v>
      </c>
      <c r="CN102" s="415">
        <v>0</v>
      </c>
      <c r="CO102" s="415">
        <v>-1030583</v>
      </c>
      <c r="CP102" s="415">
        <v>-72913</v>
      </c>
      <c r="CQ102" s="415">
        <v>0</v>
      </c>
      <c r="CR102" s="415">
        <v>-72913</v>
      </c>
      <c r="CS102" s="415">
        <v>-195</v>
      </c>
      <c r="CT102" s="415">
        <v>0</v>
      </c>
      <c r="CU102" s="415">
        <v>-195</v>
      </c>
      <c r="CV102" s="415">
        <v>-598</v>
      </c>
      <c r="CW102" s="415">
        <v>0</v>
      </c>
      <c r="CX102" s="415">
        <v>-598</v>
      </c>
      <c r="CY102" s="415">
        <v>0</v>
      </c>
      <c r="CZ102" s="415">
        <v>0</v>
      </c>
      <c r="DA102" s="415">
        <v>0</v>
      </c>
      <c r="DB102" s="415">
        <v>-8416</v>
      </c>
      <c r="DC102" s="415">
        <v>0</v>
      </c>
      <c r="DD102" s="415">
        <v>-8416</v>
      </c>
      <c r="DE102" s="415">
        <v>0</v>
      </c>
      <c r="DF102" s="415">
        <v>0</v>
      </c>
      <c r="DG102" s="415">
        <v>0</v>
      </c>
      <c r="DH102" s="415">
        <v>0</v>
      </c>
      <c r="DI102" s="415">
        <v>0</v>
      </c>
      <c r="DJ102" s="415">
        <v>0</v>
      </c>
      <c r="DK102" s="415">
        <v>0</v>
      </c>
      <c r="DL102" s="415">
        <v>0</v>
      </c>
      <c r="DM102" s="415">
        <v>0</v>
      </c>
      <c r="DN102" s="415">
        <v>0</v>
      </c>
      <c r="DO102" s="415">
        <v>0</v>
      </c>
      <c r="DP102" s="415">
        <v>0</v>
      </c>
      <c r="DQ102" s="415">
        <v>0</v>
      </c>
      <c r="DR102" s="415">
        <v>0</v>
      </c>
      <c r="DS102" s="415">
        <v>0</v>
      </c>
      <c r="DT102" s="415">
        <v>0</v>
      </c>
      <c r="DU102" s="415">
        <v>0</v>
      </c>
      <c r="DV102" s="415">
        <v>0</v>
      </c>
      <c r="DW102" s="415">
        <v>0</v>
      </c>
      <c r="DX102" s="415">
        <v>0</v>
      </c>
      <c r="DY102" s="415">
        <v>0</v>
      </c>
      <c r="DZ102" s="415">
        <v>0</v>
      </c>
      <c r="EA102" s="415">
        <v>0</v>
      </c>
      <c r="EB102" s="415">
        <v>-82122</v>
      </c>
      <c r="EC102" s="415">
        <v>0</v>
      </c>
      <c r="ED102" s="415">
        <v>-82122</v>
      </c>
      <c r="EE102" s="415">
        <v>0</v>
      </c>
      <c r="EF102" s="415">
        <v>0</v>
      </c>
      <c r="EG102" s="415">
        <v>0</v>
      </c>
      <c r="EH102" s="415">
        <v>0</v>
      </c>
      <c r="EI102" s="415">
        <v>0</v>
      </c>
      <c r="EJ102" s="415">
        <v>0</v>
      </c>
      <c r="EK102" s="415">
        <v>0</v>
      </c>
      <c r="EL102" s="415">
        <v>0</v>
      </c>
      <c r="EM102" s="415">
        <v>0</v>
      </c>
      <c r="EN102" s="415">
        <v>0</v>
      </c>
      <c r="EO102" s="415">
        <v>0</v>
      </c>
      <c r="EP102" s="415">
        <v>0</v>
      </c>
      <c r="EQ102" s="415">
        <v>0</v>
      </c>
      <c r="ER102" s="415">
        <v>0</v>
      </c>
      <c r="ES102" s="415">
        <v>0</v>
      </c>
      <c r="ET102" s="415">
        <v>0</v>
      </c>
      <c r="EU102" s="415">
        <v>0</v>
      </c>
      <c r="EV102" s="415">
        <v>0</v>
      </c>
      <c r="EW102" s="415">
        <v>0</v>
      </c>
      <c r="EX102" s="415">
        <v>0</v>
      </c>
      <c r="EY102" s="415">
        <v>0</v>
      </c>
      <c r="EZ102" s="415">
        <v>0</v>
      </c>
      <c r="FA102" s="415">
        <v>0</v>
      </c>
      <c r="FB102" s="415">
        <v>0</v>
      </c>
      <c r="FC102" s="415">
        <v>0</v>
      </c>
      <c r="FD102" s="415">
        <v>0</v>
      </c>
      <c r="FE102" s="415">
        <v>0</v>
      </c>
      <c r="FF102" s="415">
        <v>0</v>
      </c>
      <c r="FG102" s="415">
        <v>0</v>
      </c>
      <c r="FH102" s="415">
        <v>0</v>
      </c>
      <c r="FI102" s="415">
        <v>-11606</v>
      </c>
      <c r="FJ102" s="415">
        <v>0</v>
      </c>
      <c r="FK102" s="415">
        <v>-11606</v>
      </c>
      <c r="FL102" s="415">
        <v>89</v>
      </c>
      <c r="FM102" s="415">
        <v>0</v>
      </c>
      <c r="FN102" s="415">
        <v>89</v>
      </c>
      <c r="FO102" s="415">
        <v>-49820</v>
      </c>
      <c r="FP102" s="415">
        <v>0</v>
      </c>
      <c r="FQ102" s="415">
        <v>-49820</v>
      </c>
      <c r="FR102" s="415">
        <v>0</v>
      </c>
      <c r="FS102" s="415">
        <v>0</v>
      </c>
      <c r="FT102" s="415">
        <v>0</v>
      </c>
      <c r="FU102" s="415">
        <v>0</v>
      </c>
      <c r="FV102" s="415">
        <v>0</v>
      </c>
      <c r="FW102" s="415">
        <v>0</v>
      </c>
      <c r="FX102" s="415">
        <v>-718583</v>
      </c>
      <c r="FY102" s="415">
        <v>0</v>
      </c>
      <c r="FZ102" s="415">
        <v>-718583</v>
      </c>
      <c r="GA102" s="415">
        <v>-779920</v>
      </c>
      <c r="GB102" s="415">
        <v>0</v>
      </c>
      <c r="GC102" s="415">
        <v>-779920</v>
      </c>
      <c r="GD102" s="415">
        <v>0</v>
      </c>
      <c r="GE102" s="415">
        <v>0</v>
      </c>
      <c r="GF102" s="415">
        <v>0</v>
      </c>
      <c r="GG102" s="415">
        <v>0</v>
      </c>
      <c r="GH102" s="415">
        <v>0</v>
      </c>
      <c r="GI102" s="415">
        <v>0</v>
      </c>
      <c r="GJ102" s="415">
        <v>0</v>
      </c>
      <c r="GK102" s="415">
        <v>0</v>
      </c>
      <c r="GL102" s="415">
        <v>0</v>
      </c>
      <c r="GM102" s="415">
        <v>31616014</v>
      </c>
      <c r="GN102" s="415">
        <v>0</v>
      </c>
      <c r="GO102" s="415">
        <v>31616014</v>
      </c>
      <c r="GP102" s="415">
        <v>-74685</v>
      </c>
      <c r="GQ102" s="415">
        <v>0</v>
      </c>
      <c r="GR102" s="415">
        <v>-74685</v>
      </c>
      <c r="GS102" s="415">
        <v>-4761734</v>
      </c>
      <c r="GT102" s="415">
        <v>0</v>
      </c>
      <c r="GU102" s="415">
        <v>-4761734</v>
      </c>
      <c r="GV102" s="415">
        <v>-1030583</v>
      </c>
      <c r="GW102" s="415">
        <v>0</v>
      </c>
      <c r="GX102" s="415">
        <v>-1030583</v>
      </c>
      <c r="GY102" s="415">
        <v>-82122</v>
      </c>
      <c r="GZ102" s="415">
        <v>0</v>
      </c>
      <c r="HA102" s="415">
        <v>-82122</v>
      </c>
      <c r="HB102" s="415">
        <v>-779920</v>
      </c>
      <c r="HC102" s="415">
        <v>0</v>
      </c>
      <c r="HD102" s="415">
        <v>-779920</v>
      </c>
      <c r="HE102" s="415">
        <v>0</v>
      </c>
      <c r="HF102" s="415">
        <v>0</v>
      </c>
      <c r="HG102" s="415">
        <v>0</v>
      </c>
      <c r="HH102" s="415">
        <v>-6729044</v>
      </c>
      <c r="HI102" s="415">
        <v>0</v>
      </c>
      <c r="HJ102" s="415">
        <v>-6729044</v>
      </c>
      <c r="HK102" s="415">
        <v>24886970</v>
      </c>
      <c r="HL102" s="415">
        <v>0</v>
      </c>
      <c r="HM102" s="415">
        <v>24886970</v>
      </c>
      <c r="HN102" s="84" t="s">
        <v>1029</v>
      </c>
    </row>
    <row r="103" spans="1:222" x14ac:dyDescent="0.25">
      <c r="A103" t="s">
        <v>1026</v>
      </c>
      <c r="B103" s="82" t="s">
        <v>565</v>
      </c>
      <c r="C103" s="85" t="s">
        <v>564</v>
      </c>
      <c r="D103" s="415">
        <v>32835371</v>
      </c>
      <c r="E103" s="415">
        <v>0</v>
      </c>
      <c r="F103" s="415">
        <v>32835371</v>
      </c>
      <c r="G103" s="415">
        <v>-468672</v>
      </c>
      <c r="H103" s="415">
        <v>0</v>
      </c>
      <c r="I103" s="415">
        <v>-468672</v>
      </c>
      <c r="J103" s="415">
        <v>-250240</v>
      </c>
      <c r="K103" s="415">
        <v>0</v>
      </c>
      <c r="L103" s="415">
        <v>-250240</v>
      </c>
      <c r="M103" s="415">
        <v>-26075</v>
      </c>
      <c r="N103" s="415">
        <v>0</v>
      </c>
      <c r="O103" s="415">
        <v>-26075</v>
      </c>
      <c r="P103" s="415">
        <v>120741</v>
      </c>
      <c r="Q103" s="415">
        <v>0</v>
      </c>
      <c r="R103" s="415">
        <v>120741</v>
      </c>
      <c r="S103" s="415">
        <v>14445</v>
      </c>
      <c r="T103" s="415">
        <v>0</v>
      </c>
      <c r="U103" s="415">
        <v>14445</v>
      </c>
      <c r="V103" s="415">
        <v>-141129</v>
      </c>
      <c r="W103" s="415">
        <v>0</v>
      </c>
      <c r="X103" s="415">
        <v>-141129</v>
      </c>
      <c r="Y103" s="415">
        <v>-4279978</v>
      </c>
      <c r="Z103" s="415">
        <v>0</v>
      </c>
      <c r="AA103" s="415">
        <v>-4279978</v>
      </c>
      <c r="AB103" s="415">
        <v>-15268</v>
      </c>
      <c r="AC103" s="415">
        <v>0</v>
      </c>
      <c r="AD103" s="415">
        <v>-15268</v>
      </c>
      <c r="AE103" s="415">
        <v>-148062</v>
      </c>
      <c r="AF103" s="415">
        <v>0</v>
      </c>
      <c r="AG103" s="415">
        <v>-148062</v>
      </c>
      <c r="AH103" s="415">
        <v>-10430</v>
      </c>
      <c r="AI103" s="415">
        <v>0</v>
      </c>
      <c r="AJ103" s="415">
        <v>-10430</v>
      </c>
      <c r="AK103" s="415">
        <v>0</v>
      </c>
      <c r="AL103" s="415">
        <v>0</v>
      </c>
      <c r="AM103" s="415">
        <v>0</v>
      </c>
      <c r="AN103" s="415">
        <v>-137632</v>
      </c>
      <c r="AO103" s="415">
        <v>0</v>
      </c>
      <c r="AP103" s="415">
        <v>-137632</v>
      </c>
      <c r="AQ103" s="415">
        <v>0</v>
      </c>
      <c r="AR103" s="415">
        <v>0</v>
      </c>
      <c r="AS103" s="415">
        <v>0</v>
      </c>
      <c r="AT103" s="415">
        <v>507787</v>
      </c>
      <c r="AU103" s="415">
        <v>0</v>
      </c>
      <c r="AV103" s="415">
        <v>507787</v>
      </c>
      <c r="AW103" s="415">
        <v>-11068</v>
      </c>
      <c r="AX103" s="415">
        <v>0</v>
      </c>
      <c r="AY103" s="415">
        <v>-11068</v>
      </c>
      <c r="AZ103" s="415">
        <v>-2312087</v>
      </c>
      <c r="BA103" s="415">
        <v>0</v>
      </c>
      <c r="BB103" s="415">
        <v>-2312087</v>
      </c>
      <c r="BC103" s="415">
        <v>1338</v>
      </c>
      <c r="BD103" s="415">
        <v>0</v>
      </c>
      <c r="BE103" s="415">
        <v>1338</v>
      </c>
      <c r="BF103" s="415">
        <v>-52860</v>
      </c>
      <c r="BG103" s="415">
        <v>0</v>
      </c>
      <c r="BH103" s="415">
        <v>-52860</v>
      </c>
      <c r="BI103" s="415">
        <v>-178</v>
      </c>
      <c r="BJ103" s="415">
        <v>0</v>
      </c>
      <c r="BK103" s="415">
        <v>-178</v>
      </c>
      <c r="BL103" s="415">
        <v>0</v>
      </c>
      <c r="BM103" s="415">
        <v>0</v>
      </c>
      <c r="BN103" s="415">
        <v>0</v>
      </c>
      <c r="BO103" s="415">
        <v>0</v>
      </c>
      <c r="BP103" s="415">
        <v>0</v>
      </c>
      <c r="BQ103" s="415">
        <v>0</v>
      </c>
      <c r="BR103" s="415">
        <v>0</v>
      </c>
      <c r="BS103" s="415">
        <v>0</v>
      </c>
      <c r="BT103" s="415">
        <v>0</v>
      </c>
      <c r="BU103" s="415">
        <v>0</v>
      </c>
      <c r="BV103" s="415">
        <v>0</v>
      </c>
      <c r="BW103" s="415">
        <v>0</v>
      </c>
      <c r="BX103" s="415">
        <v>-6295108</v>
      </c>
      <c r="BY103" s="415">
        <v>0</v>
      </c>
      <c r="BZ103" s="415">
        <v>-6295108</v>
      </c>
      <c r="CA103" s="415">
        <v>0</v>
      </c>
      <c r="CB103" s="415">
        <v>0</v>
      </c>
      <c r="CC103" s="415">
        <v>0</v>
      </c>
      <c r="CD103" s="415">
        <v>0</v>
      </c>
      <c r="CE103" s="415">
        <v>0</v>
      </c>
      <c r="CF103" s="415">
        <v>0</v>
      </c>
      <c r="CG103" s="415">
        <v>-458672</v>
      </c>
      <c r="CH103" s="415">
        <v>0</v>
      </c>
      <c r="CI103" s="415">
        <v>-458672</v>
      </c>
      <c r="CJ103" s="415">
        <v>-28103</v>
      </c>
      <c r="CK103" s="415">
        <v>0</v>
      </c>
      <c r="CL103" s="415">
        <v>-28103</v>
      </c>
      <c r="CM103" s="415">
        <v>-486775</v>
      </c>
      <c r="CN103" s="415">
        <v>0</v>
      </c>
      <c r="CO103" s="415">
        <v>-486775</v>
      </c>
      <c r="CP103" s="415">
        <v>-18176</v>
      </c>
      <c r="CQ103" s="415">
        <v>0</v>
      </c>
      <c r="CR103" s="415">
        <v>-18176</v>
      </c>
      <c r="CS103" s="415">
        <v>1730</v>
      </c>
      <c r="CT103" s="415">
        <v>0</v>
      </c>
      <c r="CU103" s="415">
        <v>1730</v>
      </c>
      <c r="CV103" s="415">
        <v>-27034</v>
      </c>
      <c r="CW103" s="415">
        <v>0</v>
      </c>
      <c r="CX103" s="415">
        <v>-27034</v>
      </c>
      <c r="CY103" s="415">
        <v>-14</v>
      </c>
      <c r="CZ103" s="415">
        <v>0</v>
      </c>
      <c r="DA103" s="415">
        <v>-14</v>
      </c>
      <c r="DB103" s="415">
        <v>0</v>
      </c>
      <c r="DC103" s="415">
        <v>0</v>
      </c>
      <c r="DD103" s="415">
        <v>0</v>
      </c>
      <c r="DE103" s="415">
        <v>0</v>
      </c>
      <c r="DF103" s="415">
        <v>0</v>
      </c>
      <c r="DG103" s="415">
        <v>0</v>
      </c>
      <c r="DH103" s="415">
        <v>0</v>
      </c>
      <c r="DI103" s="415">
        <v>0</v>
      </c>
      <c r="DJ103" s="415">
        <v>0</v>
      </c>
      <c r="DK103" s="415">
        <v>0</v>
      </c>
      <c r="DL103" s="415">
        <v>0</v>
      </c>
      <c r="DM103" s="415">
        <v>0</v>
      </c>
      <c r="DN103" s="415">
        <v>0</v>
      </c>
      <c r="DO103" s="415">
        <v>0</v>
      </c>
      <c r="DP103" s="415">
        <v>0</v>
      </c>
      <c r="DQ103" s="415">
        <v>0</v>
      </c>
      <c r="DR103" s="415">
        <v>0</v>
      </c>
      <c r="DS103" s="415">
        <v>0</v>
      </c>
      <c r="DT103" s="415">
        <v>0</v>
      </c>
      <c r="DU103" s="415">
        <v>0</v>
      </c>
      <c r="DV103" s="415">
        <v>0</v>
      </c>
      <c r="DW103" s="415">
        <v>0</v>
      </c>
      <c r="DX103" s="415">
        <v>0</v>
      </c>
      <c r="DY103" s="415">
        <v>0</v>
      </c>
      <c r="DZ103" s="415">
        <v>0</v>
      </c>
      <c r="EA103" s="415">
        <v>0</v>
      </c>
      <c r="EB103" s="415">
        <v>-43494</v>
      </c>
      <c r="EC103" s="415">
        <v>0</v>
      </c>
      <c r="ED103" s="415">
        <v>-43494</v>
      </c>
      <c r="EE103" s="415">
        <v>0</v>
      </c>
      <c r="EF103" s="415">
        <v>0</v>
      </c>
      <c r="EG103" s="415">
        <v>0</v>
      </c>
      <c r="EH103" s="415">
        <v>0</v>
      </c>
      <c r="EI103" s="415">
        <v>0</v>
      </c>
      <c r="EJ103" s="415">
        <v>0</v>
      </c>
      <c r="EK103" s="415">
        <v>-2012</v>
      </c>
      <c r="EL103" s="415">
        <v>0</v>
      </c>
      <c r="EM103" s="415">
        <v>-2012</v>
      </c>
      <c r="EN103" s="415">
        <v>0</v>
      </c>
      <c r="EO103" s="415">
        <v>0</v>
      </c>
      <c r="EP103" s="415">
        <v>0</v>
      </c>
      <c r="EQ103" s="415">
        <v>0</v>
      </c>
      <c r="ER103" s="415">
        <v>0</v>
      </c>
      <c r="ES103" s="415">
        <v>0</v>
      </c>
      <c r="ET103" s="415">
        <v>0</v>
      </c>
      <c r="EU103" s="415">
        <v>0</v>
      </c>
      <c r="EV103" s="415">
        <v>0</v>
      </c>
      <c r="EW103" s="415">
        <v>-6989</v>
      </c>
      <c r="EX103" s="415">
        <v>0</v>
      </c>
      <c r="EY103" s="415">
        <v>-6989</v>
      </c>
      <c r="EZ103" s="415">
        <v>-5041</v>
      </c>
      <c r="FA103" s="415">
        <v>0</v>
      </c>
      <c r="FB103" s="415">
        <v>-5041</v>
      </c>
      <c r="FC103" s="415">
        <v>0</v>
      </c>
      <c r="FD103" s="415">
        <v>0</v>
      </c>
      <c r="FE103" s="415">
        <v>0</v>
      </c>
      <c r="FF103" s="415">
        <v>0</v>
      </c>
      <c r="FG103" s="415">
        <v>0</v>
      </c>
      <c r="FH103" s="415">
        <v>0</v>
      </c>
      <c r="FI103" s="415">
        <v>-20082</v>
      </c>
      <c r="FJ103" s="415">
        <v>0</v>
      </c>
      <c r="FK103" s="415">
        <v>-20082</v>
      </c>
      <c r="FL103" s="415">
        <v>-1417</v>
      </c>
      <c r="FM103" s="415">
        <v>0</v>
      </c>
      <c r="FN103" s="415">
        <v>-1417</v>
      </c>
      <c r="FO103" s="415">
        <v>-22478</v>
      </c>
      <c r="FP103" s="415">
        <v>0</v>
      </c>
      <c r="FQ103" s="415">
        <v>-22478</v>
      </c>
      <c r="FR103" s="415">
        <v>1881</v>
      </c>
      <c r="FS103" s="415">
        <v>0</v>
      </c>
      <c r="FT103" s="415">
        <v>1881</v>
      </c>
      <c r="FU103" s="415">
        <v>3871</v>
      </c>
      <c r="FV103" s="415">
        <v>0</v>
      </c>
      <c r="FW103" s="415">
        <v>3871</v>
      </c>
      <c r="FX103" s="415">
        <v>-554550</v>
      </c>
      <c r="FY103" s="415">
        <v>0</v>
      </c>
      <c r="FZ103" s="415">
        <v>-554550</v>
      </c>
      <c r="GA103" s="415">
        <v>-606817</v>
      </c>
      <c r="GB103" s="415">
        <v>0</v>
      </c>
      <c r="GC103" s="415">
        <v>-606817</v>
      </c>
      <c r="GD103" s="415">
        <v>0</v>
      </c>
      <c r="GE103" s="415">
        <v>0</v>
      </c>
      <c r="GF103" s="415">
        <v>0</v>
      </c>
      <c r="GG103" s="415">
        <v>0</v>
      </c>
      <c r="GH103" s="415">
        <v>0</v>
      </c>
      <c r="GI103" s="415">
        <v>0</v>
      </c>
      <c r="GJ103" s="415">
        <v>0</v>
      </c>
      <c r="GK103" s="415">
        <v>0</v>
      </c>
      <c r="GL103" s="415">
        <v>0</v>
      </c>
      <c r="GM103" s="415">
        <v>32366699</v>
      </c>
      <c r="GN103" s="415">
        <v>0</v>
      </c>
      <c r="GO103" s="415">
        <v>32366699</v>
      </c>
      <c r="GP103" s="415">
        <v>-141129</v>
      </c>
      <c r="GQ103" s="415">
        <v>0</v>
      </c>
      <c r="GR103" s="415">
        <v>-141129</v>
      </c>
      <c r="GS103" s="415">
        <v>-6295108</v>
      </c>
      <c r="GT103" s="415">
        <v>0</v>
      </c>
      <c r="GU103" s="415">
        <v>-6295108</v>
      </c>
      <c r="GV103" s="415">
        <v>-486775</v>
      </c>
      <c r="GW103" s="415">
        <v>0</v>
      </c>
      <c r="GX103" s="415">
        <v>-486775</v>
      </c>
      <c r="GY103" s="415">
        <v>-43494</v>
      </c>
      <c r="GZ103" s="415">
        <v>0</v>
      </c>
      <c r="HA103" s="415">
        <v>-43494</v>
      </c>
      <c r="HB103" s="415">
        <v>-606817</v>
      </c>
      <c r="HC103" s="415">
        <v>0</v>
      </c>
      <c r="HD103" s="415">
        <v>-606817</v>
      </c>
      <c r="HE103" s="415">
        <v>0</v>
      </c>
      <c r="HF103" s="415">
        <v>0</v>
      </c>
      <c r="HG103" s="415">
        <v>0</v>
      </c>
      <c r="HH103" s="415">
        <v>-7573323</v>
      </c>
      <c r="HI103" s="415">
        <v>0</v>
      </c>
      <c r="HJ103" s="415">
        <v>-7573323</v>
      </c>
      <c r="HK103" s="415">
        <v>24793376</v>
      </c>
      <c r="HL103" s="415">
        <v>0</v>
      </c>
      <c r="HM103" s="415">
        <v>24793376</v>
      </c>
      <c r="HN103" s="84" t="s">
        <v>1029</v>
      </c>
    </row>
    <row r="104" spans="1:222" x14ac:dyDescent="0.25">
      <c r="A104" t="s">
        <v>1026</v>
      </c>
      <c r="B104" s="82" t="s">
        <v>567</v>
      </c>
      <c r="C104" s="85" t="s">
        <v>566</v>
      </c>
      <c r="D104" s="415">
        <v>93897507</v>
      </c>
      <c r="E104" s="415">
        <v>0</v>
      </c>
      <c r="F104" s="415">
        <v>93897507</v>
      </c>
      <c r="G104" s="415">
        <v>0</v>
      </c>
      <c r="H104" s="415">
        <v>0</v>
      </c>
      <c r="I104" s="415">
        <v>0</v>
      </c>
      <c r="J104" s="415">
        <v>-1160105</v>
      </c>
      <c r="K104" s="415">
        <v>0</v>
      </c>
      <c r="L104" s="415">
        <v>-1160105</v>
      </c>
      <c r="M104" s="415">
        <v>393815</v>
      </c>
      <c r="N104" s="415">
        <v>0</v>
      </c>
      <c r="O104" s="415">
        <v>393815</v>
      </c>
      <c r="P104" s="415">
        <v>2666308</v>
      </c>
      <c r="Q104" s="415">
        <v>0</v>
      </c>
      <c r="R104" s="415">
        <v>2666308</v>
      </c>
      <c r="S104" s="415">
        <v>-364728</v>
      </c>
      <c r="T104" s="415">
        <v>0</v>
      </c>
      <c r="U104" s="415">
        <v>-364728</v>
      </c>
      <c r="V104" s="415">
        <v>1535290</v>
      </c>
      <c r="W104" s="415">
        <v>0</v>
      </c>
      <c r="X104" s="415">
        <v>1535290</v>
      </c>
      <c r="Y104" s="415">
        <v>-3984169</v>
      </c>
      <c r="Z104" s="415">
        <v>0</v>
      </c>
      <c r="AA104" s="415">
        <v>-3984169</v>
      </c>
      <c r="AB104" s="415">
        <v>0</v>
      </c>
      <c r="AC104" s="415">
        <v>0</v>
      </c>
      <c r="AD104" s="415">
        <v>0</v>
      </c>
      <c r="AE104" s="415">
        <v>-216184</v>
      </c>
      <c r="AF104" s="415">
        <v>0</v>
      </c>
      <c r="AG104" s="415">
        <v>-216184</v>
      </c>
      <c r="AH104" s="415">
        <v>-29094</v>
      </c>
      <c r="AI104" s="415">
        <v>0</v>
      </c>
      <c r="AJ104" s="415">
        <v>-29094</v>
      </c>
      <c r="AK104" s="415">
        <v>0</v>
      </c>
      <c r="AL104" s="415">
        <v>0</v>
      </c>
      <c r="AM104" s="415">
        <v>0</v>
      </c>
      <c r="AN104" s="415">
        <v>-185560</v>
      </c>
      <c r="AO104" s="415">
        <v>0</v>
      </c>
      <c r="AP104" s="415">
        <v>-185560</v>
      </c>
      <c r="AQ104" s="415">
        <v>0</v>
      </c>
      <c r="AR104" s="415">
        <v>0</v>
      </c>
      <c r="AS104" s="415">
        <v>0</v>
      </c>
      <c r="AT104" s="415">
        <v>1939247</v>
      </c>
      <c r="AU104" s="415">
        <v>0</v>
      </c>
      <c r="AV104" s="415">
        <v>1939247</v>
      </c>
      <c r="AW104" s="415">
        <v>-5362</v>
      </c>
      <c r="AX104" s="415">
        <v>0</v>
      </c>
      <c r="AY104" s="415">
        <v>-5362</v>
      </c>
      <c r="AZ104" s="415">
        <v>-7207250</v>
      </c>
      <c r="BA104" s="415">
        <v>0</v>
      </c>
      <c r="BB104" s="415">
        <v>-7207250</v>
      </c>
      <c r="BC104" s="415">
        <v>86520</v>
      </c>
      <c r="BD104" s="415">
        <v>0</v>
      </c>
      <c r="BE104" s="415">
        <v>86520</v>
      </c>
      <c r="BF104" s="415">
        <v>-39694</v>
      </c>
      <c r="BG104" s="415">
        <v>0</v>
      </c>
      <c r="BH104" s="415">
        <v>-39694</v>
      </c>
      <c r="BI104" s="415">
        <v>0</v>
      </c>
      <c r="BJ104" s="415">
        <v>0</v>
      </c>
      <c r="BK104" s="415">
        <v>0</v>
      </c>
      <c r="BL104" s="415">
        <v>0</v>
      </c>
      <c r="BM104" s="415">
        <v>0</v>
      </c>
      <c r="BN104" s="415">
        <v>0</v>
      </c>
      <c r="BO104" s="415">
        <v>0</v>
      </c>
      <c r="BP104" s="415">
        <v>0</v>
      </c>
      <c r="BQ104" s="415">
        <v>0</v>
      </c>
      <c r="BR104" s="415">
        <v>0</v>
      </c>
      <c r="BS104" s="415">
        <v>0</v>
      </c>
      <c r="BT104" s="415">
        <v>0</v>
      </c>
      <c r="BU104" s="415">
        <v>0</v>
      </c>
      <c r="BV104" s="415">
        <v>0</v>
      </c>
      <c r="BW104" s="415">
        <v>0</v>
      </c>
      <c r="BX104" s="415">
        <v>-9426892</v>
      </c>
      <c r="BY104" s="415">
        <v>0</v>
      </c>
      <c r="BZ104" s="415">
        <v>-9426892</v>
      </c>
      <c r="CA104" s="415">
        <v>-17923</v>
      </c>
      <c r="CB104" s="415">
        <v>0</v>
      </c>
      <c r="CC104" s="415">
        <v>-17923</v>
      </c>
      <c r="CD104" s="415">
        <v>0</v>
      </c>
      <c r="CE104" s="415">
        <v>0</v>
      </c>
      <c r="CF104" s="415">
        <v>0</v>
      </c>
      <c r="CG104" s="415">
        <v>-1757548</v>
      </c>
      <c r="CH104" s="415">
        <v>0</v>
      </c>
      <c r="CI104" s="415">
        <v>-1757548</v>
      </c>
      <c r="CJ104" s="415">
        <v>-190524</v>
      </c>
      <c r="CK104" s="415">
        <v>0</v>
      </c>
      <c r="CL104" s="415">
        <v>-190524</v>
      </c>
      <c r="CM104" s="415">
        <v>-1965995</v>
      </c>
      <c r="CN104" s="415">
        <v>0</v>
      </c>
      <c r="CO104" s="415">
        <v>-1965995</v>
      </c>
      <c r="CP104" s="415">
        <v>-215480</v>
      </c>
      <c r="CQ104" s="415">
        <v>0</v>
      </c>
      <c r="CR104" s="415">
        <v>-215480</v>
      </c>
      <c r="CS104" s="415">
        <v>25337</v>
      </c>
      <c r="CT104" s="415">
        <v>0</v>
      </c>
      <c r="CU104" s="415">
        <v>25337</v>
      </c>
      <c r="CV104" s="415">
        <v>-57740</v>
      </c>
      <c r="CW104" s="415">
        <v>0</v>
      </c>
      <c r="CX104" s="415">
        <v>-57740</v>
      </c>
      <c r="CY104" s="415">
        <v>0</v>
      </c>
      <c r="CZ104" s="415">
        <v>0</v>
      </c>
      <c r="DA104" s="415">
        <v>0</v>
      </c>
      <c r="DB104" s="415">
        <v>-4238</v>
      </c>
      <c r="DC104" s="415">
        <v>0</v>
      </c>
      <c r="DD104" s="415">
        <v>-4238</v>
      </c>
      <c r="DE104" s="415">
        <v>0</v>
      </c>
      <c r="DF104" s="415">
        <v>0</v>
      </c>
      <c r="DG104" s="415">
        <v>0</v>
      </c>
      <c r="DH104" s="415">
        <v>0</v>
      </c>
      <c r="DI104" s="415">
        <v>0</v>
      </c>
      <c r="DJ104" s="415">
        <v>0</v>
      </c>
      <c r="DK104" s="415">
        <v>0</v>
      </c>
      <c r="DL104" s="415">
        <v>0</v>
      </c>
      <c r="DM104" s="415">
        <v>0</v>
      </c>
      <c r="DN104" s="415">
        <v>0</v>
      </c>
      <c r="DO104" s="415">
        <v>0</v>
      </c>
      <c r="DP104" s="415">
        <v>0</v>
      </c>
      <c r="DQ104" s="415">
        <v>0</v>
      </c>
      <c r="DR104" s="415">
        <v>0</v>
      </c>
      <c r="DS104" s="415">
        <v>0</v>
      </c>
      <c r="DT104" s="415">
        <v>0</v>
      </c>
      <c r="DU104" s="415">
        <v>0</v>
      </c>
      <c r="DV104" s="415">
        <v>0</v>
      </c>
      <c r="DW104" s="415">
        <v>0</v>
      </c>
      <c r="DX104" s="415">
        <v>0</v>
      </c>
      <c r="DY104" s="415">
        <v>0</v>
      </c>
      <c r="DZ104" s="415">
        <v>0</v>
      </c>
      <c r="EA104" s="415">
        <v>0</v>
      </c>
      <c r="EB104" s="415">
        <v>-252121</v>
      </c>
      <c r="EC104" s="415">
        <v>0</v>
      </c>
      <c r="ED104" s="415">
        <v>-252121</v>
      </c>
      <c r="EE104" s="415">
        <v>0</v>
      </c>
      <c r="EF104" s="415">
        <v>0</v>
      </c>
      <c r="EG104" s="415">
        <v>0</v>
      </c>
      <c r="EH104" s="415">
        <v>0</v>
      </c>
      <c r="EI104" s="415">
        <v>0</v>
      </c>
      <c r="EJ104" s="415">
        <v>0</v>
      </c>
      <c r="EK104" s="415">
        <v>725</v>
      </c>
      <c r="EL104" s="415">
        <v>0</v>
      </c>
      <c r="EM104" s="415">
        <v>725</v>
      </c>
      <c r="EN104" s="415">
        <v>0</v>
      </c>
      <c r="EO104" s="415">
        <v>0</v>
      </c>
      <c r="EP104" s="415">
        <v>0</v>
      </c>
      <c r="EQ104" s="415">
        <v>0</v>
      </c>
      <c r="ER104" s="415">
        <v>0</v>
      </c>
      <c r="ES104" s="415">
        <v>0</v>
      </c>
      <c r="ET104" s="415">
        <v>0</v>
      </c>
      <c r="EU104" s="415">
        <v>0</v>
      </c>
      <c r="EV104" s="415">
        <v>0</v>
      </c>
      <c r="EW104" s="415">
        <v>0</v>
      </c>
      <c r="EX104" s="415">
        <v>0</v>
      </c>
      <c r="EY104" s="415">
        <v>0</v>
      </c>
      <c r="EZ104" s="415">
        <v>0</v>
      </c>
      <c r="FA104" s="415">
        <v>0</v>
      </c>
      <c r="FB104" s="415">
        <v>0</v>
      </c>
      <c r="FC104" s="415">
        <v>-1147</v>
      </c>
      <c r="FD104" s="415">
        <v>0</v>
      </c>
      <c r="FE104" s="415">
        <v>-1147</v>
      </c>
      <c r="FF104" s="415">
        <v>0</v>
      </c>
      <c r="FG104" s="415">
        <v>0</v>
      </c>
      <c r="FH104" s="415">
        <v>0</v>
      </c>
      <c r="FI104" s="415">
        <v>-19237</v>
      </c>
      <c r="FJ104" s="415">
        <v>0</v>
      </c>
      <c r="FK104" s="415">
        <v>-19237</v>
      </c>
      <c r="FL104" s="415">
        <v>812</v>
      </c>
      <c r="FM104" s="415">
        <v>0</v>
      </c>
      <c r="FN104" s="415">
        <v>812</v>
      </c>
      <c r="FO104" s="415">
        <v>-1125</v>
      </c>
      <c r="FP104" s="415">
        <v>0</v>
      </c>
      <c r="FQ104" s="415">
        <v>-1125</v>
      </c>
      <c r="FR104" s="415">
        <v>2223</v>
      </c>
      <c r="FS104" s="415">
        <v>0</v>
      </c>
      <c r="FT104" s="415">
        <v>2223</v>
      </c>
      <c r="FU104" s="415">
        <v>2222</v>
      </c>
      <c r="FV104" s="415">
        <v>0</v>
      </c>
      <c r="FW104" s="415">
        <v>2222</v>
      </c>
      <c r="FX104" s="415">
        <v>-1348663</v>
      </c>
      <c r="FY104" s="415">
        <v>0</v>
      </c>
      <c r="FZ104" s="415">
        <v>-1348663</v>
      </c>
      <c r="GA104" s="415">
        <v>-1364190</v>
      </c>
      <c r="GB104" s="415">
        <v>0</v>
      </c>
      <c r="GC104" s="415">
        <v>-1364190</v>
      </c>
      <c r="GD104" s="415">
        <v>-1991</v>
      </c>
      <c r="GE104" s="415">
        <v>0</v>
      </c>
      <c r="GF104" s="415">
        <v>-1991</v>
      </c>
      <c r="GG104" s="415">
        <v>0</v>
      </c>
      <c r="GH104" s="415">
        <v>0</v>
      </c>
      <c r="GI104" s="415">
        <v>0</v>
      </c>
      <c r="GJ104" s="415">
        <v>-1991</v>
      </c>
      <c r="GK104" s="415">
        <v>0</v>
      </c>
      <c r="GL104" s="415">
        <v>-1991</v>
      </c>
      <c r="GM104" s="415">
        <v>93897507</v>
      </c>
      <c r="GN104" s="415">
        <v>0</v>
      </c>
      <c r="GO104" s="415">
        <v>93897507</v>
      </c>
      <c r="GP104" s="415">
        <v>1535290</v>
      </c>
      <c r="GQ104" s="415">
        <v>0</v>
      </c>
      <c r="GR104" s="415">
        <v>1535290</v>
      </c>
      <c r="GS104" s="415">
        <v>-9426892</v>
      </c>
      <c r="GT104" s="415">
        <v>0</v>
      </c>
      <c r="GU104" s="415">
        <v>-9426892</v>
      </c>
      <c r="GV104" s="415">
        <v>-1965995</v>
      </c>
      <c r="GW104" s="415">
        <v>0</v>
      </c>
      <c r="GX104" s="415">
        <v>-1965995</v>
      </c>
      <c r="GY104" s="415">
        <v>-252121</v>
      </c>
      <c r="GZ104" s="415">
        <v>0</v>
      </c>
      <c r="HA104" s="415">
        <v>-252121</v>
      </c>
      <c r="HB104" s="415">
        <v>-1364190</v>
      </c>
      <c r="HC104" s="415">
        <v>0</v>
      </c>
      <c r="HD104" s="415">
        <v>-1364190</v>
      </c>
      <c r="HE104" s="415">
        <v>-1991</v>
      </c>
      <c r="HF104" s="415">
        <v>0</v>
      </c>
      <c r="HG104" s="415">
        <v>-1991</v>
      </c>
      <c r="HH104" s="415">
        <v>-11475899</v>
      </c>
      <c r="HI104" s="415">
        <v>0</v>
      </c>
      <c r="HJ104" s="415">
        <v>-11475899</v>
      </c>
      <c r="HK104" s="415">
        <v>82421608</v>
      </c>
      <c r="HL104" s="415">
        <v>0</v>
      </c>
      <c r="HM104" s="415">
        <v>82421608</v>
      </c>
      <c r="HN104" s="84" t="s">
        <v>1029</v>
      </c>
    </row>
    <row r="105" spans="1:222" x14ac:dyDescent="0.25">
      <c r="A105" t="s">
        <v>1026</v>
      </c>
      <c r="B105" s="82" t="s">
        <v>569</v>
      </c>
      <c r="C105" s="85" t="s">
        <v>568</v>
      </c>
      <c r="D105" s="415">
        <v>49445251</v>
      </c>
      <c r="E105" s="415">
        <v>858559</v>
      </c>
      <c r="F105" s="415">
        <v>50303810</v>
      </c>
      <c r="G105" s="415">
        <v>-521021</v>
      </c>
      <c r="H105" s="415">
        <v>1089</v>
      </c>
      <c r="I105" s="415">
        <v>-519932</v>
      </c>
      <c r="J105" s="415">
        <v>-256503</v>
      </c>
      <c r="K105" s="415">
        <v>0</v>
      </c>
      <c r="L105" s="415">
        <v>-256503</v>
      </c>
      <c r="M105" s="415">
        <v>73449</v>
      </c>
      <c r="N105" s="415">
        <v>0</v>
      </c>
      <c r="O105" s="415">
        <v>73449</v>
      </c>
      <c r="P105" s="415">
        <v>684101</v>
      </c>
      <c r="Q105" s="415">
        <v>0</v>
      </c>
      <c r="R105" s="415">
        <v>684101</v>
      </c>
      <c r="S105" s="415">
        <v>52499</v>
      </c>
      <c r="T105" s="415">
        <v>0</v>
      </c>
      <c r="U105" s="415">
        <v>52499</v>
      </c>
      <c r="V105" s="415">
        <v>553546</v>
      </c>
      <c r="W105" s="415">
        <v>0</v>
      </c>
      <c r="X105" s="415">
        <v>553546</v>
      </c>
      <c r="Y105" s="415">
        <v>-3385764</v>
      </c>
      <c r="Z105" s="415">
        <v>-60454</v>
      </c>
      <c r="AA105" s="415">
        <v>-3446218</v>
      </c>
      <c r="AB105" s="415">
        <v>-26485</v>
      </c>
      <c r="AC105" s="415">
        <v>0</v>
      </c>
      <c r="AD105" s="415">
        <v>-26485</v>
      </c>
      <c r="AE105" s="415">
        <v>-46788</v>
      </c>
      <c r="AF105" s="415">
        <v>-38</v>
      </c>
      <c r="AG105" s="415">
        <v>-46826</v>
      </c>
      <c r="AH105" s="415">
        <v>-670</v>
      </c>
      <c r="AI105" s="415">
        <v>0</v>
      </c>
      <c r="AJ105" s="415">
        <v>-670</v>
      </c>
      <c r="AK105" s="415">
        <v>0</v>
      </c>
      <c r="AL105" s="415">
        <v>0</v>
      </c>
      <c r="AM105" s="415">
        <v>0</v>
      </c>
      <c r="AN105" s="415">
        <v>-46156</v>
      </c>
      <c r="AO105" s="415">
        <v>0</v>
      </c>
      <c r="AP105" s="415">
        <v>-46156</v>
      </c>
      <c r="AQ105" s="415">
        <v>-13186</v>
      </c>
      <c r="AR105" s="415">
        <v>0</v>
      </c>
      <c r="AS105" s="415">
        <v>-13186</v>
      </c>
      <c r="AT105" s="415">
        <v>916118</v>
      </c>
      <c r="AU105" s="415">
        <v>3610</v>
      </c>
      <c r="AV105" s="415">
        <v>919728</v>
      </c>
      <c r="AW105" s="415">
        <v>-8209</v>
      </c>
      <c r="AX105" s="415">
        <v>0</v>
      </c>
      <c r="AY105" s="415">
        <v>-8209</v>
      </c>
      <c r="AZ105" s="415">
        <v>-2797633</v>
      </c>
      <c r="BA105" s="415">
        <v>-88091</v>
      </c>
      <c r="BB105" s="415">
        <v>-2885724</v>
      </c>
      <c r="BC105" s="415">
        <v>11333.73</v>
      </c>
      <c r="BD105" s="415">
        <v>13139</v>
      </c>
      <c r="BE105" s="415">
        <v>24472.73</v>
      </c>
      <c r="BF105" s="415">
        <v>0</v>
      </c>
      <c r="BG105" s="415">
        <v>0</v>
      </c>
      <c r="BH105" s="415">
        <v>0</v>
      </c>
      <c r="BI105" s="415">
        <v>0</v>
      </c>
      <c r="BJ105" s="415">
        <v>0</v>
      </c>
      <c r="BK105" s="415">
        <v>0</v>
      </c>
      <c r="BL105" s="415">
        <v>0</v>
      </c>
      <c r="BM105" s="415">
        <v>0</v>
      </c>
      <c r="BN105" s="415">
        <v>0</v>
      </c>
      <c r="BO105" s="415">
        <v>0</v>
      </c>
      <c r="BP105" s="415">
        <v>0</v>
      </c>
      <c r="BQ105" s="415">
        <v>0</v>
      </c>
      <c r="BR105" s="415">
        <v>0</v>
      </c>
      <c r="BS105" s="415">
        <v>0</v>
      </c>
      <c r="BT105" s="415">
        <v>0</v>
      </c>
      <c r="BU105" s="415">
        <v>0</v>
      </c>
      <c r="BV105" s="415">
        <v>0</v>
      </c>
      <c r="BW105" s="415">
        <v>0</v>
      </c>
      <c r="BX105" s="415">
        <v>-5310942</v>
      </c>
      <c r="BY105" s="415">
        <v>-131834</v>
      </c>
      <c r="BZ105" s="415">
        <v>-5442776</v>
      </c>
      <c r="CA105" s="415">
        <v>-1611</v>
      </c>
      <c r="CB105" s="415">
        <v>0</v>
      </c>
      <c r="CC105" s="415">
        <v>-1611</v>
      </c>
      <c r="CD105" s="415">
        <v>-6226</v>
      </c>
      <c r="CE105" s="415">
        <v>0</v>
      </c>
      <c r="CF105" s="415">
        <v>-6226</v>
      </c>
      <c r="CG105" s="415">
        <v>-937470</v>
      </c>
      <c r="CH105" s="415">
        <v>-22726</v>
      </c>
      <c r="CI105" s="415">
        <v>-960196</v>
      </c>
      <c r="CJ105" s="415">
        <v>-55077</v>
      </c>
      <c r="CK105" s="415">
        <v>-7878</v>
      </c>
      <c r="CL105" s="415">
        <v>-62955</v>
      </c>
      <c r="CM105" s="415">
        <v>-1000384</v>
      </c>
      <c r="CN105" s="415">
        <v>-30604</v>
      </c>
      <c r="CO105" s="415">
        <v>-1030988</v>
      </c>
      <c r="CP105" s="415">
        <v>-139536</v>
      </c>
      <c r="CQ105" s="415">
        <v>0</v>
      </c>
      <c r="CR105" s="415">
        <v>-139536</v>
      </c>
      <c r="CS105" s="415">
        <v>-17049</v>
      </c>
      <c r="CT105" s="415">
        <v>3285</v>
      </c>
      <c r="CU105" s="415">
        <v>-13764</v>
      </c>
      <c r="CV105" s="415">
        <v>-531658</v>
      </c>
      <c r="CW105" s="415">
        <v>-12766</v>
      </c>
      <c r="CX105" s="415">
        <v>-544424</v>
      </c>
      <c r="CY105" s="415">
        <v>21904</v>
      </c>
      <c r="CZ105" s="415">
        <v>0</v>
      </c>
      <c r="DA105" s="415">
        <v>21904</v>
      </c>
      <c r="DB105" s="415">
        <v>0</v>
      </c>
      <c r="DC105" s="415">
        <v>0</v>
      </c>
      <c r="DD105" s="415">
        <v>0</v>
      </c>
      <c r="DE105" s="415">
        <v>0</v>
      </c>
      <c r="DF105" s="415">
        <v>0</v>
      </c>
      <c r="DG105" s="415">
        <v>0</v>
      </c>
      <c r="DH105" s="415">
        <v>0</v>
      </c>
      <c r="DI105" s="415">
        <v>0</v>
      </c>
      <c r="DJ105" s="415">
        <v>0</v>
      </c>
      <c r="DK105" s="415">
        <v>0</v>
      </c>
      <c r="DL105" s="415">
        <v>0</v>
      </c>
      <c r="DM105" s="415">
        <v>0</v>
      </c>
      <c r="DN105" s="415">
        <v>0</v>
      </c>
      <c r="DO105" s="415">
        <v>0</v>
      </c>
      <c r="DP105" s="415">
        <v>0</v>
      </c>
      <c r="DQ105" s="415">
        <v>0</v>
      </c>
      <c r="DR105" s="415">
        <v>0</v>
      </c>
      <c r="DS105" s="415">
        <v>0</v>
      </c>
      <c r="DT105" s="415">
        <v>0</v>
      </c>
      <c r="DU105" s="415">
        <v>-281795</v>
      </c>
      <c r="DV105" s="415">
        <v>-281795</v>
      </c>
      <c r="DW105" s="415">
        <v>0</v>
      </c>
      <c r="DX105" s="415">
        <v>-6792</v>
      </c>
      <c r="DY105" s="415">
        <v>-6792</v>
      </c>
      <c r="DZ105" s="415">
        <v>-288587</v>
      </c>
      <c r="EA105" s="415">
        <v>0</v>
      </c>
      <c r="EB105" s="415">
        <v>-666339</v>
      </c>
      <c r="EC105" s="415">
        <v>-298068</v>
      </c>
      <c r="ED105" s="415">
        <v>-964407</v>
      </c>
      <c r="EE105" s="415">
        <v>0</v>
      </c>
      <c r="EF105" s="415">
        <v>0</v>
      </c>
      <c r="EG105" s="415">
        <v>0</v>
      </c>
      <c r="EH105" s="415">
        <v>0</v>
      </c>
      <c r="EI105" s="415">
        <v>0</v>
      </c>
      <c r="EJ105" s="415">
        <v>0</v>
      </c>
      <c r="EK105" s="415">
        <v>0</v>
      </c>
      <c r="EL105" s="415">
        <v>0</v>
      </c>
      <c r="EM105" s="415">
        <v>0</v>
      </c>
      <c r="EN105" s="415">
        <v>0</v>
      </c>
      <c r="EO105" s="415">
        <v>0</v>
      </c>
      <c r="EP105" s="415">
        <v>0</v>
      </c>
      <c r="EQ105" s="415">
        <v>0</v>
      </c>
      <c r="ER105" s="415">
        <v>0</v>
      </c>
      <c r="ES105" s="415">
        <v>0</v>
      </c>
      <c r="ET105" s="415">
        <v>0</v>
      </c>
      <c r="EU105" s="415">
        <v>0</v>
      </c>
      <c r="EV105" s="415">
        <v>0</v>
      </c>
      <c r="EW105" s="415">
        <v>0</v>
      </c>
      <c r="EX105" s="415">
        <v>0</v>
      </c>
      <c r="EY105" s="415">
        <v>0</v>
      </c>
      <c r="EZ105" s="415">
        <v>0</v>
      </c>
      <c r="FA105" s="415">
        <v>0</v>
      </c>
      <c r="FB105" s="415">
        <v>0</v>
      </c>
      <c r="FC105" s="415">
        <v>0</v>
      </c>
      <c r="FD105" s="415">
        <v>0</v>
      </c>
      <c r="FE105" s="415">
        <v>0</v>
      </c>
      <c r="FF105" s="415">
        <v>0</v>
      </c>
      <c r="FG105" s="415">
        <v>0</v>
      </c>
      <c r="FH105" s="415">
        <v>0</v>
      </c>
      <c r="FI105" s="415">
        <v>-11661</v>
      </c>
      <c r="FJ105" s="415">
        <v>0</v>
      </c>
      <c r="FK105" s="415">
        <v>-11661</v>
      </c>
      <c r="FL105" s="415">
        <v>961</v>
      </c>
      <c r="FM105" s="415">
        <v>0</v>
      </c>
      <c r="FN105" s="415">
        <v>961</v>
      </c>
      <c r="FO105" s="415">
        <v>-36000</v>
      </c>
      <c r="FP105" s="415">
        <v>0</v>
      </c>
      <c r="FQ105" s="415">
        <v>-36000</v>
      </c>
      <c r="FR105" s="415">
        <v>7376</v>
      </c>
      <c r="FS105" s="415">
        <v>0</v>
      </c>
      <c r="FT105" s="415">
        <v>7376</v>
      </c>
      <c r="FU105" s="415">
        <v>-1058</v>
      </c>
      <c r="FV105" s="415">
        <v>0</v>
      </c>
      <c r="FW105" s="415">
        <v>-1058</v>
      </c>
      <c r="FX105" s="415">
        <v>-571986</v>
      </c>
      <c r="FY105" s="415">
        <v>0</v>
      </c>
      <c r="FZ105" s="415">
        <v>-571986</v>
      </c>
      <c r="GA105" s="415">
        <v>-612368</v>
      </c>
      <c r="GB105" s="415">
        <v>0</v>
      </c>
      <c r="GC105" s="415">
        <v>-612368</v>
      </c>
      <c r="GD105" s="415">
        <v>0</v>
      </c>
      <c r="GE105" s="415">
        <v>0</v>
      </c>
      <c r="GF105" s="415">
        <v>0</v>
      </c>
      <c r="GG105" s="415">
        <v>0</v>
      </c>
      <c r="GH105" s="415">
        <v>0</v>
      </c>
      <c r="GI105" s="415">
        <v>0</v>
      </c>
      <c r="GJ105" s="415">
        <v>0</v>
      </c>
      <c r="GK105" s="415">
        <v>0</v>
      </c>
      <c r="GL105" s="415">
        <v>0</v>
      </c>
      <c r="GM105" s="415">
        <v>48924230</v>
      </c>
      <c r="GN105" s="415">
        <v>859648</v>
      </c>
      <c r="GO105" s="415">
        <v>49783878</v>
      </c>
      <c r="GP105" s="415">
        <v>553546</v>
      </c>
      <c r="GQ105" s="415">
        <v>0</v>
      </c>
      <c r="GR105" s="415">
        <v>553546</v>
      </c>
      <c r="GS105" s="415">
        <v>-5310942</v>
      </c>
      <c r="GT105" s="415">
        <v>-131834</v>
      </c>
      <c r="GU105" s="415">
        <v>-5442776</v>
      </c>
      <c r="GV105" s="415">
        <v>-1000384</v>
      </c>
      <c r="GW105" s="415">
        <v>-30604</v>
      </c>
      <c r="GX105" s="415">
        <v>-1030988</v>
      </c>
      <c r="GY105" s="415">
        <v>-666339</v>
      </c>
      <c r="GZ105" s="415">
        <v>-298068</v>
      </c>
      <c r="HA105" s="415">
        <v>-964407</v>
      </c>
      <c r="HB105" s="415">
        <v>-612368</v>
      </c>
      <c r="HC105" s="415">
        <v>0</v>
      </c>
      <c r="HD105" s="415">
        <v>-612368</v>
      </c>
      <c r="HE105" s="415">
        <v>0</v>
      </c>
      <c r="HF105" s="415">
        <v>0</v>
      </c>
      <c r="HG105" s="415">
        <v>0</v>
      </c>
      <c r="HH105" s="415">
        <v>-7036487</v>
      </c>
      <c r="HI105" s="415">
        <v>-460506</v>
      </c>
      <c r="HJ105" s="415">
        <v>-7496993</v>
      </c>
      <c r="HK105" s="415">
        <v>41887743</v>
      </c>
      <c r="HL105" s="415">
        <v>399142</v>
      </c>
      <c r="HM105" s="415">
        <v>42286885</v>
      </c>
      <c r="HN105" s="84" t="s">
        <v>1029</v>
      </c>
    </row>
    <row r="106" spans="1:222" x14ac:dyDescent="0.25">
      <c r="A106" t="s">
        <v>1026</v>
      </c>
      <c r="B106" s="82" t="s">
        <v>571</v>
      </c>
      <c r="C106" s="85" t="s">
        <v>570</v>
      </c>
      <c r="D106" s="415">
        <v>32876413</v>
      </c>
      <c r="E106" s="415">
        <v>0</v>
      </c>
      <c r="F106" s="415">
        <v>32876413</v>
      </c>
      <c r="G106" s="415">
        <v>-642975</v>
      </c>
      <c r="H106" s="415">
        <v>0</v>
      </c>
      <c r="I106" s="415">
        <v>-642975</v>
      </c>
      <c r="J106" s="415">
        <v>-301729</v>
      </c>
      <c r="K106" s="415">
        <v>0</v>
      </c>
      <c r="L106" s="415">
        <v>-301729</v>
      </c>
      <c r="M106" s="415">
        <v>-1464</v>
      </c>
      <c r="N106" s="415">
        <v>0</v>
      </c>
      <c r="O106" s="415">
        <v>-1464</v>
      </c>
      <c r="P106" s="415">
        <v>239226</v>
      </c>
      <c r="Q106" s="415">
        <v>0</v>
      </c>
      <c r="R106" s="415">
        <v>239226</v>
      </c>
      <c r="S106" s="415">
        <v>16392</v>
      </c>
      <c r="T106" s="415">
        <v>0</v>
      </c>
      <c r="U106" s="415">
        <v>16392</v>
      </c>
      <c r="V106" s="415">
        <v>-47575</v>
      </c>
      <c r="W106" s="415">
        <v>0</v>
      </c>
      <c r="X106" s="415">
        <v>-47575</v>
      </c>
      <c r="Y106" s="415">
        <v>-3868336</v>
      </c>
      <c r="Z106" s="415">
        <v>0</v>
      </c>
      <c r="AA106" s="415">
        <v>-3868336</v>
      </c>
      <c r="AB106" s="415">
        <v>0</v>
      </c>
      <c r="AC106" s="415">
        <v>0</v>
      </c>
      <c r="AD106" s="415">
        <v>0</v>
      </c>
      <c r="AE106" s="415">
        <v>-74488</v>
      </c>
      <c r="AF106" s="415">
        <v>0</v>
      </c>
      <c r="AG106" s="415">
        <v>-74488</v>
      </c>
      <c r="AH106" s="415">
        <v>-282</v>
      </c>
      <c r="AI106" s="415">
        <v>0</v>
      </c>
      <c r="AJ106" s="415">
        <v>-282</v>
      </c>
      <c r="AK106" s="415">
        <v>0</v>
      </c>
      <c r="AL106" s="415">
        <v>0</v>
      </c>
      <c r="AM106" s="415">
        <v>0</v>
      </c>
      <c r="AN106" s="415">
        <v>-74206</v>
      </c>
      <c r="AO106" s="415">
        <v>0</v>
      </c>
      <c r="AP106" s="415">
        <v>-74206</v>
      </c>
      <c r="AQ106" s="415">
        <v>0</v>
      </c>
      <c r="AR106" s="415">
        <v>0</v>
      </c>
      <c r="AS106" s="415">
        <v>0</v>
      </c>
      <c r="AT106" s="415">
        <v>569738</v>
      </c>
      <c r="AU106" s="415">
        <v>0</v>
      </c>
      <c r="AV106" s="415">
        <v>569738</v>
      </c>
      <c r="AW106" s="415">
        <v>-10448</v>
      </c>
      <c r="AX106" s="415">
        <v>0</v>
      </c>
      <c r="AY106" s="415">
        <v>-10448</v>
      </c>
      <c r="AZ106" s="415">
        <v>-2602322</v>
      </c>
      <c r="BA106" s="415">
        <v>0</v>
      </c>
      <c r="BB106" s="415">
        <v>-2602322</v>
      </c>
      <c r="BC106" s="415">
        <v>-69386</v>
      </c>
      <c r="BD106" s="415">
        <v>0</v>
      </c>
      <c r="BE106" s="415">
        <v>-69386</v>
      </c>
      <c r="BF106" s="415">
        <v>-38314</v>
      </c>
      <c r="BG106" s="415">
        <v>0</v>
      </c>
      <c r="BH106" s="415">
        <v>-38314</v>
      </c>
      <c r="BI106" s="415">
        <v>0</v>
      </c>
      <c r="BJ106" s="415">
        <v>0</v>
      </c>
      <c r="BK106" s="415">
        <v>0</v>
      </c>
      <c r="BL106" s="415">
        <v>-22481</v>
      </c>
      <c r="BM106" s="415">
        <v>0</v>
      </c>
      <c r="BN106" s="415">
        <v>-22481</v>
      </c>
      <c r="BO106" s="415">
        <v>593</v>
      </c>
      <c r="BP106" s="415">
        <v>0</v>
      </c>
      <c r="BQ106" s="415">
        <v>593</v>
      </c>
      <c r="BR106" s="415">
        <v>0</v>
      </c>
      <c r="BS106" s="415">
        <v>0</v>
      </c>
      <c r="BT106" s="415">
        <v>0</v>
      </c>
      <c r="BU106" s="415">
        <v>0</v>
      </c>
      <c r="BV106" s="415">
        <v>0</v>
      </c>
      <c r="BW106" s="415">
        <v>0</v>
      </c>
      <c r="BX106" s="415">
        <v>-6115444</v>
      </c>
      <c r="BY106" s="415">
        <v>0</v>
      </c>
      <c r="BZ106" s="415">
        <v>-6115444</v>
      </c>
      <c r="CA106" s="415">
        <v>0</v>
      </c>
      <c r="CB106" s="415">
        <v>0</v>
      </c>
      <c r="CC106" s="415">
        <v>0</v>
      </c>
      <c r="CD106" s="415">
        <v>3276</v>
      </c>
      <c r="CE106" s="415">
        <v>0</v>
      </c>
      <c r="CF106" s="415">
        <v>3276</v>
      </c>
      <c r="CG106" s="415">
        <v>-421421</v>
      </c>
      <c r="CH106" s="415">
        <v>0</v>
      </c>
      <c r="CI106" s="415">
        <v>-421421</v>
      </c>
      <c r="CJ106" s="415">
        <v>-189478</v>
      </c>
      <c r="CK106" s="415">
        <v>0</v>
      </c>
      <c r="CL106" s="415">
        <v>-189478</v>
      </c>
      <c r="CM106" s="415">
        <v>-607623</v>
      </c>
      <c r="CN106" s="415">
        <v>0</v>
      </c>
      <c r="CO106" s="415">
        <v>-607623</v>
      </c>
      <c r="CP106" s="415">
        <v>-28312</v>
      </c>
      <c r="CQ106" s="415">
        <v>0</v>
      </c>
      <c r="CR106" s="415">
        <v>-28312</v>
      </c>
      <c r="CS106" s="415">
        <v>-94</v>
      </c>
      <c r="CT106" s="415">
        <v>0</v>
      </c>
      <c r="CU106" s="415">
        <v>-94</v>
      </c>
      <c r="CV106" s="415">
        <v>-53507</v>
      </c>
      <c r="CW106" s="415">
        <v>0</v>
      </c>
      <c r="CX106" s="415">
        <v>-53507</v>
      </c>
      <c r="CY106" s="415">
        <v>0</v>
      </c>
      <c r="CZ106" s="415">
        <v>0</v>
      </c>
      <c r="DA106" s="415">
        <v>0</v>
      </c>
      <c r="DB106" s="415">
        <v>-1084</v>
      </c>
      <c r="DC106" s="415">
        <v>0</v>
      </c>
      <c r="DD106" s="415">
        <v>-1084</v>
      </c>
      <c r="DE106" s="415">
        <v>0</v>
      </c>
      <c r="DF106" s="415">
        <v>0</v>
      </c>
      <c r="DG106" s="415">
        <v>0</v>
      </c>
      <c r="DH106" s="415">
        <v>0</v>
      </c>
      <c r="DI106" s="415">
        <v>0</v>
      </c>
      <c r="DJ106" s="415">
        <v>0</v>
      </c>
      <c r="DK106" s="415">
        <v>0</v>
      </c>
      <c r="DL106" s="415">
        <v>0</v>
      </c>
      <c r="DM106" s="415">
        <v>0</v>
      </c>
      <c r="DN106" s="415">
        <v>-2381</v>
      </c>
      <c r="DO106" s="415">
        <v>0</v>
      </c>
      <c r="DP106" s="415">
        <v>-2381</v>
      </c>
      <c r="DQ106" s="415">
        <v>0</v>
      </c>
      <c r="DR106" s="415">
        <v>0</v>
      </c>
      <c r="DS106" s="415">
        <v>0</v>
      </c>
      <c r="DT106" s="415">
        <v>0</v>
      </c>
      <c r="DU106" s="415">
        <v>0</v>
      </c>
      <c r="DV106" s="415">
        <v>0</v>
      </c>
      <c r="DW106" s="415">
        <v>0</v>
      </c>
      <c r="DX106" s="415">
        <v>0</v>
      </c>
      <c r="DY106" s="415">
        <v>0</v>
      </c>
      <c r="DZ106" s="415">
        <v>0</v>
      </c>
      <c r="EA106" s="415">
        <v>0</v>
      </c>
      <c r="EB106" s="415">
        <v>-85378</v>
      </c>
      <c r="EC106" s="415">
        <v>0</v>
      </c>
      <c r="ED106" s="415">
        <v>-85378</v>
      </c>
      <c r="EE106" s="415">
        <v>0</v>
      </c>
      <c r="EF106" s="415">
        <v>0</v>
      </c>
      <c r="EG106" s="415">
        <v>0</v>
      </c>
      <c r="EH106" s="415">
        <v>0</v>
      </c>
      <c r="EI106" s="415">
        <v>0</v>
      </c>
      <c r="EJ106" s="415">
        <v>0</v>
      </c>
      <c r="EK106" s="415">
        <v>1634</v>
      </c>
      <c r="EL106" s="415">
        <v>0</v>
      </c>
      <c r="EM106" s="415">
        <v>1634</v>
      </c>
      <c r="EN106" s="415">
        <v>0</v>
      </c>
      <c r="EO106" s="415">
        <v>0</v>
      </c>
      <c r="EP106" s="415">
        <v>0</v>
      </c>
      <c r="EQ106" s="415">
        <v>0</v>
      </c>
      <c r="ER106" s="415">
        <v>0</v>
      </c>
      <c r="ES106" s="415">
        <v>0</v>
      </c>
      <c r="ET106" s="415">
        <v>0</v>
      </c>
      <c r="EU106" s="415">
        <v>0</v>
      </c>
      <c r="EV106" s="415">
        <v>0</v>
      </c>
      <c r="EW106" s="415">
        <v>-22481</v>
      </c>
      <c r="EX106" s="415">
        <v>0</v>
      </c>
      <c r="EY106" s="415">
        <v>-22481</v>
      </c>
      <c r="EZ106" s="415">
        <v>593</v>
      </c>
      <c r="FA106" s="415">
        <v>0</v>
      </c>
      <c r="FB106" s="415">
        <v>593</v>
      </c>
      <c r="FC106" s="415">
        <v>0</v>
      </c>
      <c r="FD106" s="415">
        <v>0</v>
      </c>
      <c r="FE106" s="415">
        <v>0</v>
      </c>
      <c r="FF106" s="415">
        <v>0</v>
      </c>
      <c r="FG106" s="415">
        <v>0</v>
      </c>
      <c r="FH106" s="415">
        <v>0</v>
      </c>
      <c r="FI106" s="415">
        <v>-21321</v>
      </c>
      <c r="FJ106" s="415">
        <v>0</v>
      </c>
      <c r="FK106" s="415">
        <v>-21321</v>
      </c>
      <c r="FL106" s="415">
        <v>-332</v>
      </c>
      <c r="FM106" s="415">
        <v>0</v>
      </c>
      <c r="FN106" s="415">
        <v>-332</v>
      </c>
      <c r="FO106" s="415">
        <v>-30533</v>
      </c>
      <c r="FP106" s="415">
        <v>0</v>
      </c>
      <c r="FQ106" s="415">
        <v>-30533</v>
      </c>
      <c r="FR106" s="415">
        <v>0</v>
      </c>
      <c r="FS106" s="415">
        <v>0</v>
      </c>
      <c r="FT106" s="415">
        <v>0</v>
      </c>
      <c r="FU106" s="415">
        <v>2016</v>
      </c>
      <c r="FV106" s="415">
        <v>0</v>
      </c>
      <c r="FW106" s="415">
        <v>2016</v>
      </c>
      <c r="FX106" s="415">
        <v>-491690</v>
      </c>
      <c r="FY106" s="415">
        <v>0</v>
      </c>
      <c r="FZ106" s="415">
        <v>-491690</v>
      </c>
      <c r="GA106" s="415">
        <v>-562114</v>
      </c>
      <c r="GB106" s="415">
        <v>0</v>
      </c>
      <c r="GC106" s="415">
        <v>-562114</v>
      </c>
      <c r="GD106" s="415">
        <v>0</v>
      </c>
      <c r="GE106" s="415">
        <v>0</v>
      </c>
      <c r="GF106" s="415">
        <v>0</v>
      </c>
      <c r="GG106" s="415">
        <v>0</v>
      </c>
      <c r="GH106" s="415">
        <v>0</v>
      </c>
      <c r="GI106" s="415">
        <v>0</v>
      </c>
      <c r="GJ106" s="415">
        <v>0</v>
      </c>
      <c r="GK106" s="415">
        <v>0</v>
      </c>
      <c r="GL106" s="415">
        <v>0</v>
      </c>
      <c r="GM106" s="415">
        <v>32233438</v>
      </c>
      <c r="GN106" s="415">
        <v>0</v>
      </c>
      <c r="GO106" s="415">
        <v>32233438</v>
      </c>
      <c r="GP106" s="415">
        <v>-47575</v>
      </c>
      <c r="GQ106" s="415">
        <v>0</v>
      </c>
      <c r="GR106" s="415">
        <v>-47575</v>
      </c>
      <c r="GS106" s="415">
        <v>-6115444</v>
      </c>
      <c r="GT106" s="415">
        <v>0</v>
      </c>
      <c r="GU106" s="415">
        <v>-6115444</v>
      </c>
      <c r="GV106" s="415">
        <v>-607623</v>
      </c>
      <c r="GW106" s="415">
        <v>0</v>
      </c>
      <c r="GX106" s="415">
        <v>-607623</v>
      </c>
      <c r="GY106" s="415">
        <v>-85378</v>
      </c>
      <c r="GZ106" s="415">
        <v>0</v>
      </c>
      <c r="HA106" s="415">
        <v>-85378</v>
      </c>
      <c r="HB106" s="415">
        <v>-562114</v>
      </c>
      <c r="HC106" s="415">
        <v>0</v>
      </c>
      <c r="HD106" s="415">
        <v>-562114</v>
      </c>
      <c r="HE106" s="415">
        <v>0</v>
      </c>
      <c r="HF106" s="415">
        <v>0</v>
      </c>
      <c r="HG106" s="415">
        <v>0</v>
      </c>
      <c r="HH106" s="415">
        <v>-7418134</v>
      </c>
      <c r="HI106" s="415">
        <v>0</v>
      </c>
      <c r="HJ106" s="415">
        <v>-7418134</v>
      </c>
      <c r="HK106" s="415">
        <v>24815304</v>
      </c>
      <c r="HL106" s="415">
        <v>0</v>
      </c>
      <c r="HM106" s="415">
        <v>24815304</v>
      </c>
      <c r="HN106" s="84" t="s">
        <v>1029</v>
      </c>
    </row>
    <row r="107" spans="1:222" x14ac:dyDescent="0.25">
      <c r="A107" t="s">
        <v>1026</v>
      </c>
      <c r="B107" s="82" t="s">
        <v>573</v>
      </c>
      <c r="C107" s="85" t="s">
        <v>572</v>
      </c>
      <c r="D107" s="415">
        <v>37470125</v>
      </c>
      <c r="E107" s="415">
        <v>0</v>
      </c>
      <c r="F107" s="415">
        <v>37470125</v>
      </c>
      <c r="G107" s="415">
        <v>-1656036</v>
      </c>
      <c r="H107" s="415">
        <v>0</v>
      </c>
      <c r="I107" s="415">
        <v>-1656036</v>
      </c>
      <c r="J107" s="415">
        <v>-471486</v>
      </c>
      <c r="K107" s="415">
        <v>0</v>
      </c>
      <c r="L107" s="415">
        <v>-471486</v>
      </c>
      <c r="M107" s="415">
        <v>256199</v>
      </c>
      <c r="N107" s="415">
        <v>0</v>
      </c>
      <c r="O107" s="415">
        <v>256199</v>
      </c>
      <c r="P107" s="415">
        <v>690660</v>
      </c>
      <c r="Q107" s="415">
        <v>0</v>
      </c>
      <c r="R107" s="415">
        <v>690660</v>
      </c>
      <c r="S107" s="415">
        <v>-105474</v>
      </c>
      <c r="T107" s="415">
        <v>0</v>
      </c>
      <c r="U107" s="415">
        <v>-105474</v>
      </c>
      <c r="V107" s="415">
        <v>369899</v>
      </c>
      <c r="W107" s="415">
        <v>0</v>
      </c>
      <c r="X107" s="415">
        <v>369899</v>
      </c>
      <c r="Y107" s="415">
        <v>-4490138</v>
      </c>
      <c r="Z107" s="415">
        <v>0</v>
      </c>
      <c r="AA107" s="415">
        <v>-4490138</v>
      </c>
      <c r="AB107" s="415">
        <v>-21466</v>
      </c>
      <c r="AC107" s="415">
        <v>0</v>
      </c>
      <c r="AD107" s="415">
        <v>-21466</v>
      </c>
      <c r="AE107" s="415">
        <v>-201487</v>
      </c>
      <c r="AF107" s="415">
        <v>0</v>
      </c>
      <c r="AG107" s="415">
        <v>-201487</v>
      </c>
      <c r="AH107" s="415">
        <v>-33500</v>
      </c>
      <c r="AI107" s="415">
        <v>0</v>
      </c>
      <c r="AJ107" s="415">
        <v>-33500</v>
      </c>
      <c r="AK107" s="415">
        <v>0</v>
      </c>
      <c r="AL107" s="415">
        <v>0</v>
      </c>
      <c r="AM107" s="415">
        <v>0</v>
      </c>
      <c r="AN107" s="415">
        <v>-161070</v>
      </c>
      <c r="AO107" s="415">
        <v>0</v>
      </c>
      <c r="AP107" s="415">
        <v>-161070</v>
      </c>
      <c r="AQ107" s="415">
        <v>-6917</v>
      </c>
      <c r="AR107" s="415">
        <v>0</v>
      </c>
      <c r="AS107" s="415">
        <v>-6917</v>
      </c>
      <c r="AT107" s="415">
        <v>646437</v>
      </c>
      <c r="AU107" s="415">
        <v>0</v>
      </c>
      <c r="AV107" s="415">
        <v>646437</v>
      </c>
      <c r="AW107" s="415">
        <v>-16514</v>
      </c>
      <c r="AX107" s="415">
        <v>0</v>
      </c>
      <c r="AY107" s="415">
        <v>-16514</v>
      </c>
      <c r="AZ107" s="415">
        <v>-2744292</v>
      </c>
      <c r="BA107" s="415">
        <v>0</v>
      </c>
      <c r="BB107" s="415">
        <v>-2744292</v>
      </c>
      <c r="BC107" s="415">
        <v>145042</v>
      </c>
      <c r="BD107" s="415">
        <v>0</v>
      </c>
      <c r="BE107" s="415">
        <v>145042</v>
      </c>
      <c r="BF107" s="415">
        <v>-96835</v>
      </c>
      <c r="BG107" s="415">
        <v>0</v>
      </c>
      <c r="BH107" s="415">
        <v>-96835</v>
      </c>
      <c r="BI107" s="415">
        <v>-8888</v>
      </c>
      <c r="BJ107" s="415">
        <v>0</v>
      </c>
      <c r="BK107" s="415">
        <v>-8888</v>
      </c>
      <c r="BL107" s="415">
        <v>-20305</v>
      </c>
      <c r="BM107" s="415">
        <v>0</v>
      </c>
      <c r="BN107" s="415">
        <v>-20305</v>
      </c>
      <c r="BO107" s="415">
        <v>-238</v>
      </c>
      <c r="BP107" s="415">
        <v>0</v>
      </c>
      <c r="BQ107" s="415">
        <v>-238</v>
      </c>
      <c r="BR107" s="415">
        <v>0</v>
      </c>
      <c r="BS107" s="415">
        <v>0</v>
      </c>
      <c r="BT107" s="415">
        <v>0</v>
      </c>
      <c r="BU107" s="415">
        <v>0</v>
      </c>
      <c r="BV107" s="415">
        <v>0</v>
      </c>
      <c r="BW107" s="415">
        <v>0</v>
      </c>
      <c r="BX107" s="415">
        <v>-6787218</v>
      </c>
      <c r="BY107" s="415">
        <v>0</v>
      </c>
      <c r="BZ107" s="415">
        <v>-6787218</v>
      </c>
      <c r="CA107" s="415">
        <v>-970512</v>
      </c>
      <c r="CB107" s="415">
        <v>0</v>
      </c>
      <c r="CC107" s="415">
        <v>-970512</v>
      </c>
      <c r="CD107" s="415">
        <v>-1789</v>
      </c>
      <c r="CE107" s="415">
        <v>0</v>
      </c>
      <c r="CF107" s="415">
        <v>-1789</v>
      </c>
      <c r="CG107" s="415">
        <v>-859797</v>
      </c>
      <c r="CH107" s="415">
        <v>0</v>
      </c>
      <c r="CI107" s="415">
        <v>-859797</v>
      </c>
      <c r="CJ107" s="415">
        <v>18270</v>
      </c>
      <c r="CK107" s="415">
        <v>0</v>
      </c>
      <c r="CL107" s="415">
        <v>18270</v>
      </c>
      <c r="CM107" s="415">
        <v>-1813828</v>
      </c>
      <c r="CN107" s="415">
        <v>0</v>
      </c>
      <c r="CO107" s="415">
        <v>-1813828</v>
      </c>
      <c r="CP107" s="415">
        <v>-97559</v>
      </c>
      <c r="CQ107" s="415">
        <v>0</v>
      </c>
      <c r="CR107" s="415">
        <v>-97559</v>
      </c>
      <c r="CS107" s="415">
        <v>345</v>
      </c>
      <c r="CT107" s="415">
        <v>0</v>
      </c>
      <c r="CU107" s="415">
        <v>345</v>
      </c>
      <c r="CV107" s="415">
        <v>0</v>
      </c>
      <c r="CW107" s="415">
        <v>0</v>
      </c>
      <c r="CX107" s="415">
        <v>0</v>
      </c>
      <c r="CY107" s="415">
        <v>997</v>
      </c>
      <c r="CZ107" s="415">
        <v>0</v>
      </c>
      <c r="DA107" s="415">
        <v>997</v>
      </c>
      <c r="DB107" s="415">
        <v>-4971</v>
      </c>
      <c r="DC107" s="415">
        <v>0</v>
      </c>
      <c r="DD107" s="415">
        <v>-4971</v>
      </c>
      <c r="DE107" s="415">
        <v>0</v>
      </c>
      <c r="DF107" s="415">
        <v>0</v>
      </c>
      <c r="DG107" s="415">
        <v>0</v>
      </c>
      <c r="DH107" s="415">
        <v>-3391</v>
      </c>
      <c r="DI107" s="415">
        <v>0</v>
      </c>
      <c r="DJ107" s="415">
        <v>-3391</v>
      </c>
      <c r="DK107" s="415">
        <v>0</v>
      </c>
      <c r="DL107" s="415">
        <v>0</v>
      </c>
      <c r="DM107" s="415">
        <v>0</v>
      </c>
      <c r="DN107" s="415">
        <v>0</v>
      </c>
      <c r="DO107" s="415">
        <v>0</v>
      </c>
      <c r="DP107" s="415">
        <v>0</v>
      </c>
      <c r="DQ107" s="415">
        <v>0</v>
      </c>
      <c r="DR107" s="415">
        <v>0</v>
      </c>
      <c r="DS107" s="415">
        <v>0</v>
      </c>
      <c r="DT107" s="415">
        <v>-2210</v>
      </c>
      <c r="DU107" s="415">
        <v>0</v>
      </c>
      <c r="DV107" s="415">
        <v>-2210</v>
      </c>
      <c r="DW107" s="415">
        <v>3936</v>
      </c>
      <c r="DX107" s="415">
        <v>0</v>
      </c>
      <c r="DY107" s="415">
        <v>3936</v>
      </c>
      <c r="DZ107" s="415">
        <v>0</v>
      </c>
      <c r="EA107" s="415">
        <v>0</v>
      </c>
      <c r="EB107" s="415">
        <v>-102853</v>
      </c>
      <c r="EC107" s="415">
        <v>0</v>
      </c>
      <c r="ED107" s="415">
        <v>-102853</v>
      </c>
      <c r="EE107" s="415">
        <v>0</v>
      </c>
      <c r="EF107" s="415">
        <v>0</v>
      </c>
      <c r="EG107" s="415">
        <v>0</v>
      </c>
      <c r="EH107" s="415">
        <v>0</v>
      </c>
      <c r="EI107" s="415">
        <v>0</v>
      </c>
      <c r="EJ107" s="415">
        <v>0</v>
      </c>
      <c r="EK107" s="415">
        <v>0</v>
      </c>
      <c r="EL107" s="415">
        <v>0</v>
      </c>
      <c r="EM107" s="415">
        <v>0</v>
      </c>
      <c r="EN107" s="415">
        <v>0</v>
      </c>
      <c r="EO107" s="415">
        <v>0</v>
      </c>
      <c r="EP107" s="415">
        <v>0</v>
      </c>
      <c r="EQ107" s="415">
        <v>0</v>
      </c>
      <c r="ER107" s="415">
        <v>0</v>
      </c>
      <c r="ES107" s="415">
        <v>0</v>
      </c>
      <c r="ET107" s="415">
        <v>1446</v>
      </c>
      <c r="EU107" s="415">
        <v>0</v>
      </c>
      <c r="EV107" s="415">
        <v>1446</v>
      </c>
      <c r="EW107" s="415">
        <v>-20305</v>
      </c>
      <c r="EX107" s="415">
        <v>0</v>
      </c>
      <c r="EY107" s="415">
        <v>-20305</v>
      </c>
      <c r="EZ107" s="415">
        <v>-238</v>
      </c>
      <c r="FA107" s="415">
        <v>0</v>
      </c>
      <c r="FB107" s="415">
        <v>-238</v>
      </c>
      <c r="FC107" s="415">
        <v>0</v>
      </c>
      <c r="FD107" s="415">
        <v>0</v>
      </c>
      <c r="FE107" s="415">
        <v>0</v>
      </c>
      <c r="FF107" s="415">
        <v>0</v>
      </c>
      <c r="FG107" s="415">
        <v>0</v>
      </c>
      <c r="FH107" s="415">
        <v>0</v>
      </c>
      <c r="FI107" s="415">
        <v>-30615</v>
      </c>
      <c r="FJ107" s="415">
        <v>0</v>
      </c>
      <c r="FK107" s="415">
        <v>-30615</v>
      </c>
      <c r="FL107" s="415">
        <v>0</v>
      </c>
      <c r="FM107" s="415">
        <v>0</v>
      </c>
      <c r="FN107" s="415">
        <v>0</v>
      </c>
      <c r="FO107" s="415">
        <v>-32842</v>
      </c>
      <c r="FP107" s="415">
        <v>0</v>
      </c>
      <c r="FQ107" s="415">
        <v>-32842</v>
      </c>
      <c r="FR107" s="415">
        <v>348</v>
      </c>
      <c r="FS107" s="415">
        <v>0</v>
      </c>
      <c r="FT107" s="415">
        <v>348</v>
      </c>
      <c r="FU107" s="415">
        <v>-404</v>
      </c>
      <c r="FV107" s="415">
        <v>0</v>
      </c>
      <c r="FW107" s="415">
        <v>-404</v>
      </c>
      <c r="FX107" s="415">
        <v>-825336</v>
      </c>
      <c r="FY107" s="415">
        <v>0</v>
      </c>
      <c r="FZ107" s="415">
        <v>-825336</v>
      </c>
      <c r="GA107" s="415">
        <v>-907946</v>
      </c>
      <c r="GB107" s="415">
        <v>0</v>
      </c>
      <c r="GC107" s="415">
        <v>-907946</v>
      </c>
      <c r="GD107" s="415">
        <v>-30849</v>
      </c>
      <c r="GE107" s="415">
        <v>0</v>
      </c>
      <c r="GF107" s="415">
        <v>-30849</v>
      </c>
      <c r="GG107" s="415">
        <v>-7200</v>
      </c>
      <c r="GH107" s="415">
        <v>0</v>
      </c>
      <c r="GI107" s="415">
        <v>-7200</v>
      </c>
      <c r="GJ107" s="415">
        <v>-38049</v>
      </c>
      <c r="GK107" s="415">
        <v>0</v>
      </c>
      <c r="GL107" s="415">
        <v>-38049</v>
      </c>
      <c r="GM107" s="415">
        <v>35814089</v>
      </c>
      <c r="GN107" s="415">
        <v>0</v>
      </c>
      <c r="GO107" s="415">
        <v>35814089</v>
      </c>
      <c r="GP107" s="415">
        <v>369899</v>
      </c>
      <c r="GQ107" s="415">
        <v>0</v>
      </c>
      <c r="GR107" s="415">
        <v>369899</v>
      </c>
      <c r="GS107" s="415">
        <v>-6787218</v>
      </c>
      <c r="GT107" s="415">
        <v>0</v>
      </c>
      <c r="GU107" s="415">
        <v>-6787218</v>
      </c>
      <c r="GV107" s="415">
        <v>-1813828</v>
      </c>
      <c r="GW107" s="415">
        <v>0</v>
      </c>
      <c r="GX107" s="415">
        <v>-1813828</v>
      </c>
      <c r="GY107" s="415">
        <v>-102853</v>
      </c>
      <c r="GZ107" s="415">
        <v>0</v>
      </c>
      <c r="HA107" s="415">
        <v>-102853</v>
      </c>
      <c r="HB107" s="415">
        <v>-907946</v>
      </c>
      <c r="HC107" s="415">
        <v>0</v>
      </c>
      <c r="HD107" s="415">
        <v>-907946</v>
      </c>
      <c r="HE107" s="415">
        <v>-38049</v>
      </c>
      <c r="HF107" s="415">
        <v>0</v>
      </c>
      <c r="HG107" s="415">
        <v>-38049</v>
      </c>
      <c r="HH107" s="415">
        <v>-9279995</v>
      </c>
      <c r="HI107" s="415">
        <v>0</v>
      </c>
      <c r="HJ107" s="415">
        <v>-9279995</v>
      </c>
      <c r="HK107" s="415">
        <v>26534094</v>
      </c>
      <c r="HL107" s="415">
        <v>0</v>
      </c>
      <c r="HM107" s="415">
        <v>26534094</v>
      </c>
      <c r="HN107" s="407" t="s">
        <v>1029</v>
      </c>
    </row>
    <row r="108" spans="1:222" x14ac:dyDescent="0.25">
      <c r="A108" t="s">
        <v>1026</v>
      </c>
      <c r="B108" s="82" t="s">
        <v>575</v>
      </c>
      <c r="C108" s="85" t="s">
        <v>574</v>
      </c>
      <c r="D108" s="415">
        <v>19761555</v>
      </c>
      <c r="E108" s="415">
        <v>0</v>
      </c>
      <c r="F108" s="415">
        <v>19761555</v>
      </c>
      <c r="G108" s="415">
        <v>-299876</v>
      </c>
      <c r="H108" s="415">
        <v>0</v>
      </c>
      <c r="I108" s="415">
        <v>-299876</v>
      </c>
      <c r="J108" s="415">
        <v>-493896</v>
      </c>
      <c r="K108" s="415">
        <v>0</v>
      </c>
      <c r="L108" s="415">
        <v>-493896</v>
      </c>
      <c r="M108" s="415">
        <v>28220</v>
      </c>
      <c r="N108" s="415">
        <v>0</v>
      </c>
      <c r="O108" s="415">
        <v>28220</v>
      </c>
      <c r="P108" s="415">
        <v>61625</v>
      </c>
      <c r="Q108" s="415">
        <v>0</v>
      </c>
      <c r="R108" s="415">
        <v>61625</v>
      </c>
      <c r="S108" s="415">
        <v>113485</v>
      </c>
      <c r="T108" s="415">
        <v>0</v>
      </c>
      <c r="U108" s="415">
        <v>113485</v>
      </c>
      <c r="V108" s="415">
        <v>-290566</v>
      </c>
      <c r="W108" s="415">
        <v>0</v>
      </c>
      <c r="X108" s="415">
        <v>-290566</v>
      </c>
      <c r="Y108" s="415">
        <v>-3766763</v>
      </c>
      <c r="Z108" s="415">
        <v>0</v>
      </c>
      <c r="AA108" s="415">
        <v>-3766763</v>
      </c>
      <c r="AB108" s="415">
        <v>0</v>
      </c>
      <c r="AC108" s="415">
        <v>0</v>
      </c>
      <c r="AD108" s="415">
        <v>0</v>
      </c>
      <c r="AE108" s="415">
        <v>-145613</v>
      </c>
      <c r="AF108" s="415">
        <v>0</v>
      </c>
      <c r="AG108" s="415">
        <v>-145613</v>
      </c>
      <c r="AH108" s="415">
        <v>-37464</v>
      </c>
      <c r="AI108" s="415">
        <v>0</v>
      </c>
      <c r="AJ108" s="415">
        <v>-37464</v>
      </c>
      <c r="AK108" s="415">
        <v>0</v>
      </c>
      <c r="AL108" s="415">
        <v>0</v>
      </c>
      <c r="AM108" s="415">
        <v>0</v>
      </c>
      <c r="AN108" s="415">
        <v>-106830</v>
      </c>
      <c r="AO108" s="415">
        <v>0</v>
      </c>
      <c r="AP108" s="415">
        <v>-106830</v>
      </c>
      <c r="AQ108" s="415">
        <v>0</v>
      </c>
      <c r="AR108" s="415">
        <v>0</v>
      </c>
      <c r="AS108" s="415">
        <v>0</v>
      </c>
      <c r="AT108" s="415">
        <v>283080</v>
      </c>
      <c r="AU108" s="415">
        <v>0</v>
      </c>
      <c r="AV108" s="415">
        <v>283080</v>
      </c>
      <c r="AW108" s="415">
        <v>-2224</v>
      </c>
      <c r="AX108" s="415">
        <v>0</v>
      </c>
      <c r="AY108" s="415">
        <v>-2224</v>
      </c>
      <c r="AZ108" s="415">
        <v>-2010704</v>
      </c>
      <c r="BA108" s="415">
        <v>0</v>
      </c>
      <c r="BB108" s="415">
        <v>-2010704</v>
      </c>
      <c r="BC108" s="415">
        <v>-91297</v>
      </c>
      <c r="BD108" s="415">
        <v>0</v>
      </c>
      <c r="BE108" s="415">
        <v>-91297</v>
      </c>
      <c r="BF108" s="415">
        <v>-7166</v>
      </c>
      <c r="BG108" s="415">
        <v>0</v>
      </c>
      <c r="BH108" s="415">
        <v>-7166</v>
      </c>
      <c r="BI108" s="415">
        <v>0</v>
      </c>
      <c r="BJ108" s="415">
        <v>0</v>
      </c>
      <c r="BK108" s="415">
        <v>0</v>
      </c>
      <c r="BL108" s="415">
        <v>-39842</v>
      </c>
      <c r="BM108" s="415">
        <v>0</v>
      </c>
      <c r="BN108" s="415">
        <v>-39842</v>
      </c>
      <c r="BO108" s="415">
        <v>-3691</v>
      </c>
      <c r="BP108" s="415">
        <v>0</v>
      </c>
      <c r="BQ108" s="415">
        <v>-3691</v>
      </c>
      <c r="BR108" s="415">
        <v>0</v>
      </c>
      <c r="BS108" s="415">
        <v>0</v>
      </c>
      <c r="BT108" s="415">
        <v>0</v>
      </c>
      <c r="BU108" s="415">
        <v>0</v>
      </c>
      <c r="BV108" s="415">
        <v>0</v>
      </c>
      <c r="BW108" s="415">
        <v>0</v>
      </c>
      <c r="BX108" s="415">
        <v>-5784220</v>
      </c>
      <c r="BY108" s="415">
        <v>0</v>
      </c>
      <c r="BZ108" s="415">
        <v>-5784220</v>
      </c>
      <c r="CA108" s="415">
        <v>0</v>
      </c>
      <c r="CB108" s="415">
        <v>0</v>
      </c>
      <c r="CC108" s="415">
        <v>0</v>
      </c>
      <c r="CD108" s="415">
        <v>0</v>
      </c>
      <c r="CE108" s="415">
        <v>0</v>
      </c>
      <c r="CF108" s="415">
        <v>0</v>
      </c>
      <c r="CG108" s="415">
        <v>-478604</v>
      </c>
      <c r="CH108" s="415">
        <v>0</v>
      </c>
      <c r="CI108" s="415">
        <v>-478604</v>
      </c>
      <c r="CJ108" s="415">
        <v>-12009</v>
      </c>
      <c r="CK108" s="415">
        <v>0</v>
      </c>
      <c r="CL108" s="415">
        <v>-12009</v>
      </c>
      <c r="CM108" s="415">
        <v>-490613</v>
      </c>
      <c r="CN108" s="415">
        <v>0</v>
      </c>
      <c r="CO108" s="415">
        <v>-490613</v>
      </c>
      <c r="CP108" s="415">
        <v>-36749</v>
      </c>
      <c r="CQ108" s="415">
        <v>0</v>
      </c>
      <c r="CR108" s="415">
        <v>-36749</v>
      </c>
      <c r="CS108" s="415">
        <v>0</v>
      </c>
      <c r="CT108" s="415">
        <v>0</v>
      </c>
      <c r="CU108" s="415">
        <v>0</v>
      </c>
      <c r="CV108" s="415">
        <v>-23513</v>
      </c>
      <c r="CW108" s="415">
        <v>0</v>
      </c>
      <c r="CX108" s="415">
        <v>-23513</v>
      </c>
      <c r="CY108" s="415">
        <v>0</v>
      </c>
      <c r="CZ108" s="415">
        <v>0</v>
      </c>
      <c r="DA108" s="415">
        <v>0</v>
      </c>
      <c r="DB108" s="415">
        <v>0</v>
      </c>
      <c r="DC108" s="415">
        <v>0</v>
      </c>
      <c r="DD108" s="415">
        <v>0</v>
      </c>
      <c r="DE108" s="415">
        <v>0</v>
      </c>
      <c r="DF108" s="415">
        <v>0</v>
      </c>
      <c r="DG108" s="415">
        <v>0</v>
      </c>
      <c r="DH108" s="415">
        <v>0</v>
      </c>
      <c r="DI108" s="415">
        <v>0</v>
      </c>
      <c r="DJ108" s="415">
        <v>0</v>
      </c>
      <c r="DK108" s="415">
        <v>0</v>
      </c>
      <c r="DL108" s="415">
        <v>0</v>
      </c>
      <c r="DM108" s="415">
        <v>0</v>
      </c>
      <c r="DN108" s="415">
        <v>0</v>
      </c>
      <c r="DO108" s="415">
        <v>0</v>
      </c>
      <c r="DP108" s="415">
        <v>0</v>
      </c>
      <c r="DQ108" s="415">
        <v>0</v>
      </c>
      <c r="DR108" s="415">
        <v>0</v>
      </c>
      <c r="DS108" s="415">
        <v>0</v>
      </c>
      <c r="DT108" s="415">
        <v>0</v>
      </c>
      <c r="DU108" s="415">
        <v>0</v>
      </c>
      <c r="DV108" s="415">
        <v>0</v>
      </c>
      <c r="DW108" s="415">
        <v>0</v>
      </c>
      <c r="DX108" s="415">
        <v>0</v>
      </c>
      <c r="DY108" s="415">
        <v>0</v>
      </c>
      <c r="DZ108" s="415">
        <v>0</v>
      </c>
      <c r="EA108" s="415">
        <v>0</v>
      </c>
      <c r="EB108" s="415">
        <v>-60262</v>
      </c>
      <c r="EC108" s="415">
        <v>0</v>
      </c>
      <c r="ED108" s="415">
        <v>-60262</v>
      </c>
      <c r="EE108" s="415">
        <v>0</v>
      </c>
      <c r="EF108" s="415">
        <v>0</v>
      </c>
      <c r="EG108" s="415">
        <v>0</v>
      </c>
      <c r="EH108" s="415">
        <v>0</v>
      </c>
      <c r="EI108" s="415">
        <v>0</v>
      </c>
      <c r="EJ108" s="415">
        <v>0</v>
      </c>
      <c r="EK108" s="415">
        <v>1840</v>
      </c>
      <c r="EL108" s="415">
        <v>0</v>
      </c>
      <c r="EM108" s="415">
        <v>1840</v>
      </c>
      <c r="EN108" s="415">
        <v>0</v>
      </c>
      <c r="EO108" s="415">
        <v>0</v>
      </c>
      <c r="EP108" s="415">
        <v>0</v>
      </c>
      <c r="EQ108" s="415">
        <v>0</v>
      </c>
      <c r="ER108" s="415">
        <v>0</v>
      </c>
      <c r="ES108" s="415">
        <v>0</v>
      </c>
      <c r="ET108" s="415">
        <v>0</v>
      </c>
      <c r="EU108" s="415">
        <v>0</v>
      </c>
      <c r="EV108" s="415">
        <v>0</v>
      </c>
      <c r="EW108" s="415">
        <v>-39842</v>
      </c>
      <c r="EX108" s="415">
        <v>0</v>
      </c>
      <c r="EY108" s="415">
        <v>-39842</v>
      </c>
      <c r="EZ108" s="415">
        <v>4587</v>
      </c>
      <c r="FA108" s="415">
        <v>0</v>
      </c>
      <c r="FB108" s="415">
        <v>4587</v>
      </c>
      <c r="FC108" s="415">
        <v>0</v>
      </c>
      <c r="FD108" s="415">
        <v>0</v>
      </c>
      <c r="FE108" s="415">
        <v>0</v>
      </c>
      <c r="FF108" s="415">
        <v>781</v>
      </c>
      <c r="FG108" s="415">
        <v>0</v>
      </c>
      <c r="FH108" s="415">
        <v>781</v>
      </c>
      <c r="FI108" s="415">
        <v>-14294</v>
      </c>
      <c r="FJ108" s="415">
        <v>0</v>
      </c>
      <c r="FK108" s="415">
        <v>-14294</v>
      </c>
      <c r="FL108" s="415">
        <v>16</v>
      </c>
      <c r="FM108" s="415">
        <v>0</v>
      </c>
      <c r="FN108" s="415">
        <v>16</v>
      </c>
      <c r="FO108" s="415">
        <v>-29842</v>
      </c>
      <c r="FP108" s="415">
        <v>0</v>
      </c>
      <c r="FQ108" s="415">
        <v>-29842</v>
      </c>
      <c r="FR108" s="415">
        <v>2155</v>
      </c>
      <c r="FS108" s="415">
        <v>0</v>
      </c>
      <c r="FT108" s="415">
        <v>2155</v>
      </c>
      <c r="FU108" s="415">
        <v>5562</v>
      </c>
      <c r="FV108" s="415">
        <v>0</v>
      </c>
      <c r="FW108" s="415">
        <v>5562</v>
      </c>
      <c r="FX108" s="415">
        <v>-218435</v>
      </c>
      <c r="FY108" s="415">
        <v>0</v>
      </c>
      <c r="FZ108" s="415">
        <v>-218435</v>
      </c>
      <c r="GA108" s="415">
        <v>-287472</v>
      </c>
      <c r="GB108" s="415">
        <v>0</v>
      </c>
      <c r="GC108" s="415">
        <v>-287472</v>
      </c>
      <c r="GD108" s="415">
        <v>0</v>
      </c>
      <c r="GE108" s="415">
        <v>0</v>
      </c>
      <c r="GF108" s="415">
        <v>0</v>
      </c>
      <c r="GG108" s="415">
        <v>0</v>
      </c>
      <c r="GH108" s="415">
        <v>0</v>
      </c>
      <c r="GI108" s="415">
        <v>0</v>
      </c>
      <c r="GJ108" s="415">
        <v>0</v>
      </c>
      <c r="GK108" s="415">
        <v>0</v>
      </c>
      <c r="GL108" s="415">
        <v>0</v>
      </c>
      <c r="GM108" s="415">
        <v>19461679</v>
      </c>
      <c r="GN108" s="415">
        <v>0</v>
      </c>
      <c r="GO108" s="415">
        <v>19461679</v>
      </c>
      <c r="GP108" s="415">
        <v>-290566</v>
      </c>
      <c r="GQ108" s="415">
        <v>0</v>
      </c>
      <c r="GR108" s="415">
        <v>-290566</v>
      </c>
      <c r="GS108" s="415">
        <v>-5784220</v>
      </c>
      <c r="GT108" s="415">
        <v>0</v>
      </c>
      <c r="GU108" s="415">
        <v>-5784220</v>
      </c>
      <c r="GV108" s="415">
        <v>-490613</v>
      </c>
      <c r="GW108" s="415">
        <v>0</v>
      </c>
      <c r="GX108" s="415">
        <v>-490613</v>
      </c>
      <c r="GY108" s="415">
        <v>-60262</v>
      </c>
      <c r="GZ108" s="415">
        <v>0</v>
      </c>
      <c r="HA108" s="415">
        <v>-60262</v>
      </c>
      <c r="HB108" s="415">
        <v>-287472</v>
      </c>
      <c r="HC108" s="415">
        <v>0</v>
      </c>
      <c r="HD108" s="415">
        <v>-287472</v>
      </c>
      <c r="HE108" s="415">
        <v>0</v>
      </c>
      <c r="HF108" s="415">
        <v>0</v>
      </c>
      <c r="HG108" s="415">
        <v>0</v>
      </c>
      <c r="HH108" s="415">
        <v>-6913133</v>
      </c>
      <c r="HI108" s="415">
        <v>0</v>
      </c>
      <c r="HJ108" s="415">
        <v>-6913133</v>
      </c>
      <c r="HK108" s="415">
        <v>12548546</v>
      </c>
      <c r="HL108" s="415">
        <v>0</v>
      </c>
      <c r="HM108" s="415">
        <v>12548546</v>
      </c>
      <c r="HN108" s="84" t="s">
        <v>1029</v>
      </c>
    </row>
    <row r="109" spans="1:222" x14ac:dyDescent="0.25">
      <c r="A109" t="s">
        <v>1026</v>
      </c>
      <c r="B109" s="82" t="s">
        <v>577</v>
      </c>
      <c r="C109" s="85" t="s">
        <v>576</v>
      </c>
      <c r="D109" s="415">
        <v>29804730</v>
      </c>
      <c r="E109" s="415">
        <v>3149063</v>
      </c>
      <c r="F109" s="415">
        <v>32953793</v>
      </c>
      <c r="G109" s="415">
        <v>-329954</v>
      </c>
      <c r="H109" s="415">
        <v>-31232</v>
      </c>
      <c r="I109" s="415">
        <v>-361186</v>
      </c>
      <c r="J109" s="415">
        <v>-200914</v>
      </c>
      <c r="K109" s="415">
        <v>-273</v>
      </c>
      <c r="L109" s="415">
        <v>-201187</v>
      </c>
      <c r="M109" s="415">
        <v>6672</v>
      </c>
      <c r="N109" s="415">
        <v>0</v>
      </c>
      <c r="O109" s="415">
        <v>6672</v>
      </c>
      <c r="P109" s="415">
        <v>228006</v>
      </c>
      <c r="Q109" s="415">
        <v>49039</v>
      </c>
      <c r="R109" s="415">
        <v>277045</v>
      </c>
      <c r="S109" s="415">
        <v>-27387</v>
      </c>
      <c r="T109" s="415">
        <v>31218</v>
      </c>
      <c r="U109" s="415">
        <v>3831</v>
      </c>
      <c r="V109" s="415">
        <v>6377</v>
      </c>
      <c r="W109" s="415">
        <v>79984</v>
      </c>
      <c r="X109" s="415">
        <v>86361</v>
      </c>
      <c r="Y109" s="415">
        <v>-3692021</v>
      </c>
      <c r="Z109" s="415">
        <v>-40561</v>
      </c>
      <c r="AA109" s="415">
        <v>-3732582</v>
      </c>
      <c r="AB109" s="415">
        <v>-3584</v>
      </c>
      <c r="AC109" s="415">
        <v>0</v>
      </c>
      <c r="AD109" s="415">
        <v>-3584</v>
      </c>
      <c r="AE109" s="415">
        <v>-88639</v>
      </c>
      <c r="AF109" s="415">
        <v>-5640</v>
      </c>
      <c r="AG109" s="415">
        <v>-94279</v>
      </c>
      <c r="AH109" s="415">
        <v>-12295</v>
      </c>
      <c r="AI109" s="415">
        <v>0</v>
      </c>
      <c r="AJ109" s="415">
        <v>-12295</v>
      </c>
      <c r="AK109" s="415">
        <v>0</v>
      </c>
      <c r="AL109" s="415">
        <v>0</v>
      </c>
      <c r="AM109" s="415">
        <v>0</v>
      </c>
      <c r="AN109" s="415">
        <v>-76344</v>
      </c>
      <c r="AO109" s="415">
        <v>-5640</v>
      </c>
      <c r="AP109" s="415">
        <v>-81984</v>
      </c>
      <c r="AQ109" s="415">
        <v>0</v>
      </c>
      <c r="AR109" s="415">
        <v>0</v>
      </c>
      <c r="AS109" s="415">
        <v>0</v>
      </c>
      <c r="AT109" s="415">
        <v>516125</v>
      </c>
      <c r="AU109" s="415">
        <v>72365</v>
      </c>
      <c r="AV109" s="415">
        <v>588490</v>
      </c>
      <c r="AW109" s="415">
        <v>-6273</v>
      </c>
      <c r="AX109" s="415">
        <v>-746</v>
      </c>
      <c r="AY109" s="415">
        <v>-7019</v>
      </c>
      <c r="AZ109" s="415">
        <v>-1272886</v>
      </c>
      <c r="BA109" s="415">
        <v>-47457</v>
      </c>
      <c r="BB109" s="415">
        <v>-1320343</v>
      </c>
      <c r="BC109" s="415">
        <v>269</v>
      </c>
      <c r="BD109" s="415">
        <v>0</v>
      </c>
      <c r="BE109" s="415">
        <v>269</v>
      </c>
      <c r="BF109" s="415">
        <v>-7933</v>
      </c>
      <c r="BG109" s="415">
        <v>0</v>
      </c>
      <c r="BH109" s="415">
        <v>-7933</v>
      </c>
      <c r="BI109" s="415">
        <v>0</v>
      </c>
      <c r="BJ109" s="415">
        <v>0</v>
      </c>
      <c r="BK109" s="415">
        <v>0</v>
      </c>
      <c r="BL109" s="415">
        <v>-6223</v>
      </c>
      <c r="BM109" s="415">
        <v>0</v>
      </c>
      <c r="BN109" s="415">
        <v>-6223</v>
      </c>
      <c r="BO109" s="415">
        <v>0</v>
      </c>
      <c r="BP109" s="415">
        <v>0</v>
      </c>
      <c r="BQ109" s="415">
        <v>0</v>
      </c>
      <c r="BR109" s="415">
        <v>0</v>
      </c>
      <c r="BS109" s="415">
        <v>0</v>
      </c>
      <c r="BT109" s="415">
        <v>0</v>
      </c>
      <c r="BU109" s="415">
        <v>0</v>
      </c>
      <c r="BV109" s="415">
        <v>0</v>
      </c>
      <c r="BW109" s="415">
        <v>0</v>
      </c>
      <c r="BX109" s="415">
        <v>-4557581</v>
      </c>
      <c r="BY109" s="415">
        <v>-22039</v>
      </c>
      <c r="BZ109" s="415">
        <v>-4579620</v>
      </c>
      <c r="CA109" s="415">
        <v>0</v>
      </c>
      <c r="CB109" s="415">
        <v>0</v>
      </c>
      <c r="CC109" s="415">
        <v>0</v>
      </c>
      <c r="CD109" s="415">
        <v>0</v>
      </c>
      <c r="CE109" s="415">
        <v>0</v>
      </c>
      <c r="CF109" s="415">
        <v>0</v>
      </c>
      <c r="CG109" s="415">
        <v>-464880</v>
      </c>
      <c r="CH109" s="415">
        <v>-40079</v>
      </c>
      <c r="CI109" s="415">
        <v>-504959</v>
      </c>
      <c r="CJ109" s="415">
        <v>252130</v>
      </c>
      <c r="CK109" s="415">
        <v>-24246</v>
      </c>
      <c r="CL109" s="415">
        <v>227884</v>
      </c>
      <c r="CM109" s="415">
        <v>-212750</v>
      </c>
      <c r="CN109" s="415">
        <v>-64325</v>
      </c>
      <c r="CO109" s="415">
        <v>-277075</v>
      </c>
      <c r="CP109" s="415">
        <v>-55627</v>
      </c>
      <c r="CQ109" s="415">
        <v>-272</v>
      </c>
      <c r="CR109" s="415">
        <v>-55899</v>
      </c>
      <c r="CS109" s="415">
        <v>-535</v>
      </c>
      <c r="CT109" s="415">
        <v>0</v>
      </c>
      <c r="CU109" s="415">
        <v>-535</v>
      </c>
      <c r="CV109" s="415">
        <v>-19754</v>
      </c>
      <c r="CW109" s="415">
        <v>0</v>
      </c>
      <c r="CX109" s="415">
        <v>-19754</v>
      </c>
      <c r="CY109" s="415">
        <v>0</v>
      </c>
      <c r="CZ109" s="415">
        <v>0</v>
      </c>
      <c r="DA109" s="415">
        <v>0</v>
      </c>
      <c r="DB109" s="415">
        <v>-1095</v>
      </c>
      <c r="DC109" s="415">
        <v>0</v>
      </c>
      <c r="DD109" s="415">
        <v>-1095</v>
      </c>
      <c r="DE109" s="415">
        <v>0</v>
      </c>
      <c r="DF109" s="415">
        <v>0</v>
      </c>
      <c r="DG109" s="415">
        <v>0</v>
      </c>
      <c r="DH109" s="415">
        <v>-1899</v>
      </c>
      <c r="DI109" s="415">
        <v>0</v>
      </c>
      <c r="DJ109" s="415">
        <v>-1899</v>
      </c>
      <c r="DK109" s="415">
        <v>0</v>
      </c>
      <c r="DL109" s="415">
        <v>0</v>
      </c>
      <c r="DM109" s="415">
        <v>0</v>
      </c>
      <c r="DN109" s="415">
        <v>0</v>
      </c>
      <c r="DO109" s="415">
        <v>0</v>
      </c>
      <c r="DP109" s="415">
        <v>0</v>
      </c>
      <c r="DQ109" s="415">
        <v>0</v>
      </c>
      <c r="DR109" s="415">
        <v>0</v>
      </c>
      <c r="DS109" s="415">
        <v>0</v>
      </c>
      <c r="DT109" s="415">
        <v>0</v>
      </c>
      <c r="DU109" s="415">
        <v>-282928</v>
      </c>
      <c r="DV109" s="415">
        <v>-282928</v>
      </c>
      <c r="DW109" s="415">
        <v>0</v>
      </c>
      <c r="DX109" s="415">
        <v>1900</v>
      </c>
      <c r="DY109" s="415">
        <v>1900</v>
      </c>
      <c r="DZ109" s="415">
        <v>-281028</v>
      </c>
      <c r="EA109" s="415">
        <v>0</v>
      </c>
      <c r="EB109" s="415">
        <v>-78910</v>
      </c>
      <c r="EC109" s="415">
        <v>-281300</v>
      </c>
      <c r="ED109" s="415">
        <v>-360210</v>
      </c>
      <c r="EE109" s="415">
        <v>0</v>
      </c>
      <c r="EF109" s="415">
        <v>0</v>
      </c>
      <c r="EG109" s="415">
        <v>0</v>
      </c>
      <c r="EH109" s="415">
        <v>0</v>
      </c>
      <c r="EI109" s="415">
        <v>0</v>
      </c>
      <c r="EJ109" s="415">
        <v>0</v>
      </c>
      <c r="EK109" s="415">
        <v>0</v>
      </c>
      <c r="EL109" s="415">
        <v>0</v>
      </c>
      <c r="EM109" s="415">
        <v>0</v>
      </c>
      <c r="EN109" s="415">
        <v>0</v>
      </c>
      <c r="EO109" s="415">
        <v>0</v>
      </c>
      <c r="EP109" s="415">
        <v>0</v>
      </c>
      <c r="EQ109" s="415">
        <v>0</v>
      </c>
      <c r="ER109" s="415">
        <v>0</v>
      </c>
      <c r="ES109" s="415">
        <v>0</v>
      </c>
      <c r="ET109" s="415">
        <v>0</v>
      </c>
      <c r="EU109" s="415">
        <v>0</v>
      </c>
      <c r="EV109" s="415">
        <v>0</v>
      </c>
      <c r="EW109" s="415">
        <v>-4323</v>
      </c>
      <c r="EX109" s="415">
        <v>0</v>
      </c>
      <c r="EY109" s="415">
        <v>-4323</v>
      </c>
      <c r="EZ109" s="415">
        <v>0</v>
      </c>
      <c r="FA109" s="415">
        <v>0</v>
      </c>
      <c r="FB109" s="415">
        <v>0</v>
      </c>
      <c r="FC109" s="415">
        <v>0</v>
      </c>
      <c r="FD109" s="415">
        <v>0</v>
      </c>
      <c r="FE109" s="415">
        <v>0</v>
      </c>
      <c r="FF109" s="415">
        <v>0</v>
      </c>
      <c r="FG109" s="415">
        <v>0</v>
      </c>
      <c r="FH109" s="415">
        <v>0</v>
      </c>
      <c r="FI109" s="415">
        <v>-14253</v>
      </c>
      <c r="FJ109" s="415">
        <v>0</v>
      </c>
      <c r="FK109" s="415">
        <v>-14253</v>
      </c>
      <c r="FL109" s="415">
        <v>105</v>
      </c>
      <c r="FM109" s="415">
        <v>0</v>
      </c>
      <c r="FN109" s="415">
        <v>105</v>
      </c>
      <c r="FO109" s="415">
        <v>-18906</v>
      </c>
      <c r="FP109" s="415">
        <v>0</v>
      </c>
      <c r="FQ109" s="415">
        <v>-18906</v>
      </c>
      <c r="FR109" s="415">
        <v>-802</v>
      </c>
      <c r="FS109" s="415">
        <v>0</v>
      </c>
      <c r="FT109" s="415">
        <v>-802</v>
      </c>
      <c r="FU109" s="415">
        <v>0</v>
      </c>
      <c r="FV109" s="415">
        <v>0</v>
      </c>
      <c r="FW109" s="415">
        <v>0</v>
      </c>
      <c r="FX109" s="415">
        <v>-589577</v>
      </c>
      <c r="FY109" s="415">
        <v>0</v>
      </c>
      <c r="FZ109" s="415">
        <v>-589577</v>
      </c>
      <c r="GA109" s="415">
        <v>-627756</v>
      </c>
      <c r="GB109" s="415">
        <v>0</v>
      </c>
      <c r="GC109" s="415">
        <v>-627756</v>
      </c>
      <c r="GD109" s="415">
        <v>0</v>
      </c>
      <c r="GE109" s="415">
        <v>0</v>
      </c>
      <c r="GF109" s="415">
        <v>0</v>
      </c>
      <c r="GG109" s="415">
        <v>0</v>
      </c>
      <c r="GH109" s="415">
        <v>0</v>
      </c>
      <c r="GI109" s="415">
        <v>0</v>
      </c>
      <c r="GJ109" s="415">
        <v>0</v>
      </c>
      <c r="GK109" s="415">
        <v>0</v>
      </c>
      <c r="GL109" s="415">
        <v>0</v>
      </c>
      <c r="GM109" s="415">
        <v>29474776</v>
      </c>
      <c r="GN109" s="415">
        <v>3117831</v>
      </c>
      <c r="GO109" s="415">
        <v>32592607</v>
      </c>
      <c r="GP109" s="415">
        <v>6377</v>
      </c>
      <c r="GQ109" s="415">
        <v>79984</v>
      </c>
      <c r="GR109" s="415">
        <v>86361</v>
      </c>
      <c r="GS109" s="415">
        <v>-4557581</v>
      </c>
      <c r="GT109" s="415">
        <v>-22039</v>
      </c>
      <c r="GU109" s="415">
        <v>-4579620</v>
      </c>
      <c r="GV109" s="415">
        <v>-212750</v>
      </c>
      <c r="GW109" s="415">
        <v>-64325</v>
      </c>
      <c r="GX109" s="415">
        <v>-277075</v>
      </c>
      <c r="GY109" s="415">
        <v>-78910</v>
      </c>
      <c r="GZ109" s="415">
        <v>-281300</v>
      </c>
      <c r="HA109" s="415">
        <v>-360210</v>
      </c>
      <c r="HB109" s="415">
        <v>-627756</v>
      </c>
      <c r="HC109" s="415">
        <v>0</v>
      </c>
      <c r="HD109" s="415">
        <v>-627756</v>
      </c>
      <c r="HE109" s="415">
        <v>0</v>
      </c>
      <c r="HF109" s="415">
        <v>0</v>
      </c>
      <c r="HG109" s="415">
        <v>0</v>
      </c>
      <c r="HH109" s="415">
        <v>-5470620</v>
      </c>
      <c r="HI109" s="415">
        <v>-287680</v>
      </c>
      <c r="HJ109" s="415">
        <v>-5758300</v>
      </c>
      <c r="HK109" s="415">
        <v>24004156</v>
      </c>
      <c r="HL109" s="415">
        <v>2830151</v>
      </c>
      <c r="HM109" s="415">
        <v>26834307</v>
      </c>
      <c r="HN109" s="84" t="s">
        <v>1029</v>
      </c>
    </row>
    <row r="110" spans="1:222" x14ac:dyDescent="0.25">
      <c r="A110" t="s">
        <v>1026</v>
      </c>
      <c r="B110" s="82" t="s">
        <v>579</v>
      </c>
      <c r="C110" s="85" t="s">
        <v>578</v>
      </c>
      <c r="D110" s="415">
        <v>104891035</v>
      </c>
      <c r="E110" s="415">
        <v>3537874</v>
      </c>
      <c r="F110" s="415">
        <v>108428909</v>
      </c>
      <c r="G110" s="415">
        <v>-1286717</v>
      </c>
      <c r="H110" s="415">
        <v>71599</v>
      </c>
      <c r="I110" s="415">
        <v>-1215118</v>
      </c>
      <c r="J110" s="415">
        <v>-1307393</v>
      </c>
      <c r="K110" s="415">
        <v>-17019</v>
      </c>
      <c r="L110" s="415">
        <v>-1324412</v>
      </c>
      <c r="M110" s="415">
        <v>308404</v>
      </c>
      <c r="N110" s="415">
        <v>0</v>
      </c>
      <c r="O110" s="415">
        <v>308404</v>
      </c>
      <c r="P110" s="415">
        <v>2706745</v>
      </c>
      <c r="Q110" s="415">
        <v>40559</v>
      </c>
      <c r="R110" s="415">
        <v>2747304</v>
      </c>
      <c r="S110" s="415">
        <v>-27189</v>
      </c>
      <c r="T110" s="415">
        <v>0</v>
      </c>
      <c r="U110" s="415">
        <v>-27189</v>
      </c>
      <c r="V110" s="415">
        <v>1680567</v>
      </c>
      <c r="W110" s="415">
        <v>23540</v>
      </c>
      <c r="X110" s="415">
        <v>1704107</v>
      </c>
      <c r="Y110" s="415">
        <v>-6680242</v>
      </c>
      <c r="Z110" s="415">
        <v>-124226</v>
      </c>
      <c r="AA110" s="415">
        <v>-6804468</v>
      </c>
      <c r="AB110" s="415">
        <v>-7746</v>
      </c>
      <c r="AC110" s="415">
        <v>0</v>
      </c>
      <c r="AD110" s="415">
        <v>-7746</v>
      </c>
      <c r="AE110" s="415">
        <v>-278403</v>
      </c>
      <c r="AF110" s="415">
        <v>4644</v>
      </c>
      <c r="AG110" s="415">
        <v>-273759</v>
      </c>
      <c r="AH110" s="415">
        <v>-38355</v>
      </c>
      <c r="AI110" s="415">
        <v>0</v>
      </c>
      <c r="AJ110" s="415">
        <v>-38355</v>
      </c>
      <c r="AK110" s="415">
        <v>0</v>
      </c>
      <c r="AL110" s="415">
        <v>0</v>
      </c>
      <c r="AM110" s="415">
        <v>0</v>
      </c>
      <c r="AN110" s="415">
        <v>-240047</v>
      </c>
      <c r="AO110" s="415">
        <v>4644</v>
      </c>
      <c r="AP110" s="415">
        <v>-235403</v>
      </c>
      <c r="AQ110" s="415">
        <v>0</v>
      </c>
      <c r="AR110" s="415">
        <v>0</v>
      </c>
      <c r="AS110" s="415">
        <v>0</v>
      </c>
      <c r="AT110" s="415">
        <v>2127100</v>
      </c>
      <c r="AU110" s="415">
        <v>71629</v>
      </c>
      <c r="AV110" s="415">
        <v>2198729</v>
      </c>
      <c r="AW110" s="415">
        <v>-32314</v>
      </c>
      <c r="AX110" s="415">
        <v>1180</v>
      </c>
      <c r="AY110" s="415">
        <v>-31134</v>
      </c>
      <c r="AZ110" s="415">
        <v>-3625674</v>
      </c>
      <c r="BA110" s="415">
        <v>-926785</v>
      </c>
      <c r="BB110" s="415">
        <v>-4552459</v>
      </c>
      <c r="BC110" s="415">
        <v>-64277</v>
      </c>
      <c r="BD110" s="415">
        <v>0</v>
      </c>
      <c r="BE110" s="415">
        <v>-64277</v>
      </c>
      <c r="BF110" s="415">
        <v>-92181</v>
      </c>
      <c r="BG110" s="415">
        <v>0</v>
      </c>
      <c r="BH110" s="415">
        <v>-92181</v>
      </c>
      <c r="BI110" s="415">
        <v>0</v>
      </c>
      <c r="BJ110" s="415">
        <v>0</v>
      </c>
      <c r="BK110" s="415">
        <v>0</v>
      </c>
      <c r="BL110" s="415">
        <v>-6452</v>
      </c>
      <c r="BM110" s="415">
        <v>0</v>
      </c>
      <c r="BN110" s="415">
        <v>-6452</v>
      </c>
      <c r="BO110" s="415">
        <v>0</v>
      </c>
      <c r="BP110" s="415">
        <v>0</v>
      </c>
      <c r="BQ110" s="415">
        <v>0</v>
      </c>
      <c r="BR110" s="415">
        <v>0</v>
      </c>
      <c r="BS110" s="415">
        <v>0</v>
      </c>
      <c r="BT110" s="415">
        <v>0</v>
      </c>
      <c r="BU110" s="415">
        <v>0</v>
      </c>
      <c r="BV110" s="415">
        <v>0</v>
      </c>
      <c r="BW110" s="415">
        <v>0</v>
      </c>
      <c r="BX110" s="415">
        <v>-8652443</v>
      </c>
      <c r="BY110" s="415">
        <v>-973558</v>
      </c>
      <c r="BZ110" s="415">
        <v>-9626001</v>
      </c>
      <c r="CA110" s="415">
        <v>-11445</v>
      </c>
      <c r="CB110" s="415">
        <v>0</v>
      </c>
      <c r="CC110" s="415">
        <v>-11445</v>
      </c>
      <c r="CD110" s="415">
        <v>84</v>
      </c>
      <c r="CE110" s="415">
        <v>-13130</v>
      </c>
      <c r="CF110" s="415">
        <v>-13046</v>
      </c>
      <c r="CG110" s="415">
        <v>-4440648</v>
      </c>
      <c r="CH110" s="415">
        <v>-72296</v>
      </c>
      <c r="CI110" s="415">
        <v>-4512944</v>
      </c>
      <c r="CJ110" s="415">
        <v>-242491</v>
      </c>
      <c r="CK110" s="415">
        <v>-5538</v>
      </c>
      <c r="CL110" s="415">
        <v>-248029</v>
      </c>
      <c r="CM110" s="415">
        <v>-4694500</v>
      </c>
      <c r="CN110" s="415">
        <v>-90964</v>
      </c>
      <c r="CO110" s="415">
        <v>-4785464</v>
      </c>
      <c r="CP110" s="415">
        <v>-80996</v>
      </c>
      <c r="CQ110" s="415">
        <v>-665</v>
      </c>
      <c r="CR110" s="415">
        <v>-81661</v>
      </c>
      <c r="CS110" s="415">
        <v>-7311</v>
      </c>
      <c r="CT110" s="415">
        <v>0</v>
      </c>
      <c r="CU110" s="415">
        <v>-7311</v>
      </c>
      <c r="CV110" s="415">
        <v>-6300</v>
      </c>
      <c r="CW110" s="415">
        <v>0</v>
      </c>
      <c r="CX110" s="415">
        <v>-6300</v>
      </c>
      <c r="CY110" s="415">
        <v>-996</v>
      </c>
      <c r="CZ110" s="415">
        <v>0</v>
      </c>
      <c r="DA110" s="415">
        <v>-996</v>
      </c>
      <c r="DB110" s="415">
        <v>-776</v>
      </c>
      <c r="DC110" s="415">
        <v>0</v>
      </c>
      <c r="DD110" s="415">
        <v>-776</v>
      </c>
      <c r="DE110" s="415">
        <v>0</v>
      </c>
      <c r="DF110" s="415">
        <v>0</v>
      </c>
      <c r="DG110" s="415">
        <v>0</v>
      </c>
      <c r="DH110" s="415">
        <v>0</v>
      </c>
      <c r="DI110" s="415">
        <v>0</v>
      </c>
      <c r="DJ110" s="415">
        <v>0</v>
      </c>
      <c r="DK110" s="415">
        <v>0</v>
      </c>
      <c r="DL110" s="415">
        <v>0</v>
      </c>
      <c r="DM110" s="415">
        <v>0</v>
      </c>
      <c r="DN110" s="415">
        <v>0</v>
      </c>
      <c r="DO110" s="415">
        <v>0</v>
      </c>
      <c r="DP110" s="415">
        <v>0</v>
      </c>
      <c r="DQ110" s="415">
        <v>0</v>
      </c>
      <c r="DR110" s="415">
        <v>0</v>
      </c>
      <c r="DS110" s="415">
        <v>0</v>
      </c>
      <c r="DT110" s="415">
        <v>-85941</v>
      </c>
      <c r="DU110" s="415">
        <v>-160130</v>
      </c>
      <c r="DV110" s="415">
        <v>-246071</v>
      </c>
      <c r="DW110" s="415">
        <v>996</v>
      </c>
      <c r="DX110" s="415">
        <v>-23176</v>
      </c>
      <c r="DY110" s="415">
        <v>-22180</v>
      </c>
      <c r="DZ110" s="415">
        <v>-183306</v>
      </c>
      <c r="EA110" s="415">
        <v>0</v>
      </c>
      <c r="EB110" s="415">
        <v>-181324</v>
      </c>
      <c r="EC110" s="415">
        <v>-183971</v>
      </c>
      <c r="ED110" s="415">
        <v>-365295</v>
      </c>
      <c r="EE110" s="415">
        <v>0</v>
      </c>
      <c r="EF110" s="415">
        <v>0</v>
      </c>
      <c r="EG110" s="415">
        <v>0</v>
      </c>
      <c r="EH110" s="415">
        <v>0</v>
      </c>
      <c r="EI110" s="415">
        <v>0</v>
      </c>
      <c r="EJ110" s="415">
        <v>0</v>
      </c>
      <c r="EK110" s="415">
        <v>0</v>
      </c>
      <c r="EL110" s="415">
        <v>0</v>
      </c>
      <c r="EM110" s="415">
        <v>0</v>
      </c>
      <c r="EN110" s="415">
        <v>0</v>
      </c>
      <c r="EO110" s="415">
        <v>0</v>
      </c>
      <c r="EP110" s="415">
        <v>0</v>
      </c>
      <c r="EQ110" s="415">
        <v>0</v>
      </c>
      <c r="ER110" s="415">
        <v>0</v>
      </c>
      <c r="ES110" s="415">
        <v>0</v>
      </c>
      <c r="ET110" s="415">
        <v>0</v>
      </c>
      <c r="EU110" s="415">
        <v>0</v>
      </c>
      <c r="EV110" s="415">
        <v>0</v>
      </c>
      <c r="EW110" s="415">
        <v>-6452</v>
      </c>
      <c r="EX110" s="415">
        <v>0</v>
      </c>
      <c r="EY110" s="415">
        <v>-6452</v>
      </c>
      <c r="EZ110" s="415">
        <v>0</v>
      </c>
      <c r="FA110" s="415">
        <v>0</v>
      </c>
      <c r="FB110" s="415">
        <v>0</v>
      </c>
      <c r="FC110" s="415">
        <v>0</v>
      </c>
      <c r="FD110" s="415">
        <v>0</v>
      </c>
      <c r="FE110" s="415">
        <v>0</v>
      </c>
      <c r="FF110" s="415">
        <v>0</v>
      </c>
      <c r="FG110" s="415">
        <v>0</v>
      </c>
      <c r="FH110" s="415">
        <v>0</v>
      </c>
      <c r="FI110" s="415">
        <v>-41934</v>
      </c>
      <c r="FJ110" s="415">
        <v>0</v>
      </c>
      <c r="FK110" s="415">
        <v>-41934</v>
      </c>
      <c r="FL110" s="415">
        <v>0</v>
      </c>
      <c r="FM110" s="415">
        <v>0</v>
      </c>
      <c r="FN110" s="415">
        <v>0</v>
      </c>
      <c r="FO110" s="415">
        <v>-66427</v>
      </c>
      <c r="FP110" s="415">
        <v>-3260</v>
      </c>
      <c r="FQ110" s="415">
        <v>-69687</v>
      </c>
      <c r="FR110" s="415">
        <v>8364</v>
      </c>
      <c r="FS110" s="415">
        <v>0</v>
      </c>
      <c r="FT110" s="415">
        <v>8364</v>
      </c>
      <c r="FU110" s="415">
        <v>0</v>
      </c>
      <c r="FV110" s="415">
        <v>0</v>
      </c>
      <c r="FW110" s="415">
        <v>0</v>
      </c>
      <c r="FX110" s="415">
        <v>-1244885</v>
      </c>
      <c r="FY110" s="415">
        <v>-25984</v>
      </c>
      <c r="FZ110" s="415">
        <v>-1270869</v>
      </c>
      <c r="GA110" s="415">
        <v>-1351334</v>
      </c>
      <c r="GB110" s="415">
        <v>-29244</v>
      </c>
      <c r="GC110" s="415">
        <v>-1380578</v>
      </c>
      <c r="GD110" s="415">
        <v>0</v>
      </c>
      <c r="GE110" s="415">
        <v>0</v>
      </c>
      <c r="GF110" s="415">
        <v>0</v>
      </c>
      <c r="GG110" s="415">
        <v>0</v>
      </c>
      <c r="GH110" s="415">
        <v>0</v>
      </c>
      <c r="GI110" s="415">
        <v>0</v>
      </c>
      <c r="GJ110" s="415">
        <v>0</v>
      </c>
      <c r="GK110" s="415">
        <v>0</v>
      </c>
      <c r="GL110" s="415">
        <v>0</v>
      </c>
      <c r="GM110" s="415">
        <v>103604318</v>
      </c>
      <c r="GN110" s="415">
        <v>3609473</v>
      </c>
      <c r="GO110" s="415">
        <v>107213791</v>
      </c>
      <c r="GP110" s="415">
        <v>1680567</v>
      </c>
      <c r="GQ110" s="415">
        <v>23540</v>
      </c>
      <c r="GR110" s="415">
        <v>1704107</v>
      </c>
      <c r="GS110" s="415">
        <v>-8652443</v>
      </c>
      <c r="GT110" s="415">
        <v>-973558</v>
      </c>
      <c r="GU110" s="415">
        <v>-9626001</v>
      </c>
      <c r="GV110" s="415">
        <v>-4694500</v>
      </c>
      <c r="GW110" s="415">
        <v>-90964</v>
      </c>
      <c r="GX110" s="415">
        <v>-4785464</v>
      </c>
      <c r="GY110" s="415">
        <v>-181324</v>
      </c>
      <c r="GZ110" s="415">
        <v>-183971</v>
      </c>
      <c r="HA110" s="415">
        <v>-365295</v>
      </c>
      <c r="HB110" s="415">
        <v>-1351334</v>
      </c>
      <c r="HC110" s="415">
        <v>-29244</v>
      </c>
      <c r="HD110" s="415">
        <v>-1380578</v>
      </c>
      <c r="HE110" s="415">
        <v>0</v>
      </c>
      <c r="HF110" s="415">
        <v>0</v>
      </c>
      <c r="HG110" s="415">
        <v>0</v>
      </c>
      <c r="HH110" s="415">
        <v>-13199034</v>
      </c>
      <c r="HI110" s="415">
        <v>-1254197</v>
      </c>
      <c r="HJ110" s="415">
        <v>-14453231</v>
      </c>
      <c r="HK110" s="415">
        <v>90405284</v>
      </c>
      <c r="HL110" s="415">
        <v>2355276</v>
      </c>
      <c r="HM110" s="415">
        <v>92760560</v>
      </c>
      <c r="HN110" s="84" t="s">
        <v>1047</v>
      </c>
    </row>
    <row r="111" spans="1:222" x14ac:dyDescent="0.25">
      <c r="A111" t="s">
        <v>1026</v>
      </c>
      <c r="B111" s="82" t="s">
        <v>581</v>
      </c>
      <c r="C111" s="85" t="s">
        <v>580</v>
      </c>
      <c r="D111" s="415">
        <v>28992986</v>
      </c>
      <c r="E111" s="415">
        <v>0</v>
      </c>
      <c r="F111" s="415">
        <v>28992986</v>
      </c>
      <c r="G111" s="415">
        <v>-380432.1</v>
      </c>
      <c r="H111" s="415">
        <v>0</v>
      </c>
      <c r="I111" s="415">
        <v>-380432.1</v>
      </c>
      <c r="J111" s="415">
        <v>-366199.09</v>
      </c>
      <c r="K111" s="415">
        <v>0</v>
      </c>
      <c r="L111" s="415">
        <v>-366199.09</v>
      </c>
      <c r="M111" s="415">
        <v>18624.669999999998</v>
      </c>
      <c r="N111" s="415">
        <v>0</v>
      </c>
      <c r="O111" s="415">
        <v>18624.669999999998</v>
      </c>
      <c r="P111" s="415">
        <v>82612.100000000006</v>
      </c>
      <c r="Q111" s="415">
        <v>0</v>
      </c>
      <c r="R111" s="415">
        <v>82612.100000000006</v>
      </c>
      <c r="S111" s="415">
        <v>-17772.8</v>
      </c>
      <c r="T111" s="415">
        <v>0</v>
      </c>
      <c r="U111" s="415">
        <v>-17772.8</v>
      </c>
      <c r="V111" s="415">
        <v>-282735</v>
      </c>
      <c r="W111" s="415">
        <v>0</v>
      </c>
      <c r="X111" s="415">
        <v>-282735</v>
      </c>
      <c r="Y111" s="415">
        <v>-2880754.34</v>
      </c>
      <c r="Z111" s="415">
        <v>0</v>
      </c>
      <c r="AA111" s="415">
        <v>-2880754.34</v>
      </c>
      <c r="AB111" s="415">
        <v>0</v>
      </c>
      <c r="AC111" s="415">
        <v>0</v>
      </c>
      <c r="AD111" s="415">
        <v>0</v>
      </c>
      <c r="AE111" s="415">
        <v>-93856</v>
      </c>
      <c r="AF111" s="415">
        <v>0</v>
      </c>
      <c r="AG111" s="415">
        <v>-93856</v>
      </c>
      <c r="AH111" s="415">
        <v>-6322.84</v>
      </c>
      <c r="AI111" s="415">
        <v>0</v>
      </c>
      <c r="AJ111" s="415">
        <v>-6322.84</v>
      </c>
      <c r="AK111" s="415">
        <v>0</v>
      </c>
      <c r="AL111" s="415">
        <v>0</v>
      </c>
      <c r="AM111" s="415">
        <v>0</v>
      </c>
      <c r="AN111" s="415">
        <v>-86033.16</v>
      </c>
      <c r="AO111" s="415">
        <v>0</v>
      </c>
      <c r="AP111" s="415">
        <v>-86033.16</v>
      </c>
      <c r="AQ111" s="415">
        <v>0</v>
      </c>
      <c r="AR111" s="415">
        <v>0</v>
      </c>
      <c r="AS111" s="415">
        <v>0</v>
      </c>
      <c r="AT111" s="415">
        <v>493819</v>
      </c>
      <c r="AU111" s="415">
        <v>0</v>
      </c>
      <c r="AV111" s="415">
        <v>493819</v>
      </c>
      <c r="AW111" s="415">
        <v>-12831</v>
      </c>
      <c r="AX111" s="415">
        <v>0</v>
      </c>
      <c r="AY111" s="415">
        <v>-12831</v>
      </c>
      <c r="AZ111" s="415">
        <v>-1820807</v>
      </c>
      <c r="BA111" s="415">
        <v>0</v>
      </c>
      <c r="BB111" s="415">
        <v>-1820807</v>
      </c>
      <c r="BC111" s="415">
        <v>17548</v>
      </c>
      <c r="BD111" s="415">
        <v>0</v>
      </c>
      <c r="BE111" s="415">
        <v>17548</v>
      </c>
      <c r="BF111" s="415">
        <v>-48182</v>
      </c>
      <c r="BG111" s="415">
        <v>0</v>
      </c>
      <c r="BH111" s="415">
        <v>-48182</v>
      </c>
      <c r="BI111" s="415">
        <v>0</v>
      </c>
      <c r="BJ111" s="415">
        <v>0</v>
      </c>
      <c r="BK111" s="415">
        <v>0</v>
      </c>
      <c r="BL111" s="415">
        <v>0</v>
      </c>
      <c r="BM111" s="415">
        <v>0</v>
      </c>
      <c r="BN111" s="415">
        <v>0</v>
      </c>
      <c r="BO111" s="415">
        <v>0</v>
      </c>
      <c r="BP111" s="415">
        <v>0</v>
      </c>
      <c r="BQ111" s="415">
        <v>0</v>
      </c>
      <c r="BR111" s="415">
        <v>0</v>
      </c>
      <c r="BS111" s="415">
        <v>0</v>
      </c>
      <c r="BT111" s="415">
        <v>0</v>
      </c>
      <c r="BU111" s="415">
        <v>0</v>
      </c>
      <c r="BV111" s="415">
        <v>0</v>
      </c>
      <c r="BW111" s="415">
        <v>0</v>
      </c>
      <c r="BX111" s="415">
        <v>-4345063</v>
      </c>
      <c r="BY111" s="415">
        <v>0</v>
      </c>
      <c r="BZ111" s="415">
        <v>-4345063</v>
      </c>
      <c r="CA111" s="415">
        <v>0</v>
      </c>
      <c r="CB111" s="415">
        <v>0</v>
      </c>
      <c r="CC111" s="415">
        <v>0</v>
      </c>
      <c r="CD111" s="415">
        <v>823.37</v>
      </c>
      <c r="CE111" s="415">
        <v>0</v>
      </c>
      <c r="CF111" s="415">
        <v>823.37</v>
      </c>
      <c r="CG111" s="415">
        <v>-435491.28</v>
      </c>
      <c r="CH111" s="415">
        <v>0</v>
      </c>
      <c r="CI111" s="415">
        <v>-435491.28</v>
      </c>
      <c r="CJ111" s="415">
        <v>-29989.03</v>
      </c>
      <c r="CK111" s="415">
        <v>0</v>
      </c>
      <c r="CL111" s="415">
        <v>-29989.03</v>
      </c>
      <c r="CM111" s="415">
        <v>-464657</v>
      </c>
      <c r="CN111" s="415">
        <v>0</v>
      </c>
      <c r="CO111" s="415">
        <v>-464657</v>
      </c>
      <c r="CP111" s="415">
        <v>-85720.42</v>
      </c>
      <c r="CQ111" s="415">
        <v>0</v>
      </c>
      <c r="CR111" s="415">
        <v>-85720.42</v>
      </c>
      <c r="CS111" s="415">
        <v>584.27</v>
      </c>
      <c r="CT111" s="415">
        <v>0</v>
      </c>
      <c r="CU111" s="415">
        <v>584.27</v>
      </c>
      <c r="CV111" s="415">
        <v>-56784.6</v>
      </c>
      <c r="CW111" s="415">
        <v>0</v>
      </c>
      <c r="CX111" s="415">
        <v>-56784.6</v>
      </c>
      <c r="CY111" s="415">
        <v>0</v>
      </c>
      <c r="CZ111" s="415">
        <v>0</v>
      </c>
      <c r="DA111" s="415">
        <v>0</v>
      </c>
      <c r="DB111" s="415">
        <v>-5922</v>
      </c>
      <c r="DC111" s="415">
        <v>0</v>
      </c>
      <c r="DD111" s="415">
        <v>-5922</v>
      </c>
      <c r="DE111" s="415">
        <v>0</v>
      </c>
      <c r="DF111" s="415">
        <v>0</v>
      </c>
      <c r="DG111" s="415">
        <v>0</v>
      </c>
      <c r="DH111" s="415">
        <v>0</v>
      </c>
      <c r="DI111" s="415">
        <v>0</v>
      </c>
      <c r="DJ111" s="415">
        <v>0</v>
      </c>
      <c r="DK111" s="415">
        <v>0</v>
      </c>
      <c r="DL111" s="415">
        <v>0</v>
      </c>
      <c r="DM111" s="415">
        <v>0</v>
      </c>
      <c r="DN111" s="415">
        <v>0</v>
      </c>
      <c r="DO111" s="415">
        <v>0</v>
      </c>
      <c r="DP111" s="415">
        <v>0</v>
      </c>
      <c r="DQ111" s="415">
        <v>0</v>
      </c>
      <c r="DR111" s="415">
        <v>0</v>
      </c>
      <c r="DS111" s="415">
        <v>0</v>
      </c>
      <c r="DT111" s="415">
        <v>0</v>
      </c>
      <c r="DU111" s="415">
        <v>0</v>
      </c>
      <c r="DV111" s="415">
        <v>0</v>
      </c>
      <c r="DW111" s="415">
        <v>0</v>
      </c>
      <c r="DX111" s="415">
        <v>0</v>
      </c>
      <c r="DY111" s="415">
        <v>0</v>
      </c>
      <c r="DZ111" s="415">
        <v>0</v>
      </c>
      <c r="EA111" s="415">
        <v>0</v>
      </c>
      <c r="EB111" s="415">
        <v>-147843</v>
      </c>
      <c r="EC111" s="415">
        <v>0</v>
      </c>
      <c r="ED111" s="415">
        <v>-147843</v>
      </c>
      <c r="EE111" s="415">
        <v>0</v>
      </c>
      <c r="EF111" s="415">
        <v>0</v>
      </c>
      <c r="EG111" s="415">
        <v>0</v>
      </c>
      <c r="EH111" s="415">
        <v>0</v>
      </c>
      <c r="EI111" s="415">
        <v>0</v>
      </c>
      <c r="EJ111" s="415">
        <v>0</v>
      </c>
      <c r="EK111" s="415">
        <v>0</v>
      </c>
      <c r="EL111" s="415">
        <v>0</v>
      </c>
      <c r="EM111" s="415">
        <v>0</v>
      </c>
      <c r="EN111" s="415">
        <v>0</v>
      </c>
      <c r="EO111" s="415">
        <v>0</v>
      </c>
      <c r="EP111" s="415">
        <v>0</v>
      </c>
      <c r="EQ111" s="415">
        <v>0</v>
      </c>
      <c r="ER111" s="415">
        <v>0</v>
      </c>
      <c r="ES111" s="415">
        <v>0</v>
      </c>
      <c r="ET111" s="415">
        <v>0</v>
      </c>
      <c r="EU111" s="415">
        <v>0</v>
      </c>
      <c r="EV111" s="415">
        <v>0</v>
      </c>
      <c r="EW111" s="415">
        <v>0</v>
      </c>
      <c r="EX111" s="415">
        <v>0</v>
      </c>
      <c r="EY111" s="415">
        <v>0</v>
      </c>
      <c r="EZ111" s="415">
        <v>0</v>
      </c>
      <c r="FA111" s="415">
        <v>0</v>
      </c>
      <c r="FB111" s="415">
        <v>0</v>
      </c>
      <c r="FC111" s="415">
        <v>0</v>
      </c>
      <c r="FD111" s="415">
        <v>0</v>
      </c>
      <c r="FE111" s="415">
        <v>0</v>
      </c>
      <c r="FF111" s="415">
        <v>0</v>
      </c>
      <c r="FG111" s="415">
        <v>0</v>
      </c>
      <c r="FH111" s="415">
        <v>0</v>
      </c>
      <c r="FI111" s="415">
        <v>-13710.7</v>
      </c>
      <c r="FJ111" s="415">
        <v>0</v>
      </c>
      <c r="FK111" s="415">
        <v>-13710.7</v>
      </c>
      <c r="FL111" s="415">
        <v>930.07</v>
      </c>
      <c r="FM111" s="415">
        <v>0</v>
      </c>
      <c r="FN111" s="415">
        <v>930.07</v>
      </c>
      <c r="FO111" s="415">
        <v>-39184.21</v>
      </c>
      <c r="FP111" s="415">
        <v>0</v>
      </c>
      <c r="FQ111" s="415">
        <v>-39184.21</v>
      </c>
      <c r="FR111" s="415">
        <v>1244.29</v>
      </c>
      <c r="FS111" s="415">
        <v>0</v>
      </c>
      <c r="FT111" s="415">
        <v>1244.29</v>
      </c>
      <c r="FU111" s="415">
        <v>0</v>
      </c>
      <c r="FV111" s="415">
        <v>0</v>
      </c>
      <c r="FW111" s="415">
        <v>0</v>
      </c>
      <c r="FX111" s="415">
        <v>-692396.29</v>
      </c>
      <c r="FY111" s="415">
        <v>0</v>
      </c>
      <c r="FZ111" s="415">
        <v>-692396.29</v>
      </c>
      <c r="GA111" s="415">
        <v>-743117</v>
      </c>
      <c r="GB111" s="415">
        <v>0</v>
      </c>
      <c r="GC111" s="415">
        <v>-743117</v>
      </c>
      <c r="GD111" s="415">
        <v>0</v>
      </c>
      <c r="GE111" s="415">
        <v>0</v>
      </c>
      <c r="GF111" s="415">
        <v>0</v>
      </c>
      <c r="GG111" s="415">
        <v>0</v>
      </c>
      <c r="GH111" s="415">
        <v>0</v>
      </c>
      <c r="GI111" s="415">
        <v>0</v>
      </c>
      <c r="GJ111" s="415">
        <v>0</v>
      </c>
      <c r="GK111" s="415">
        <v>0</v>
      </c>
      <c r="GL111" s="415">
        <v>0</v>
      </c>
      <c r="GM111" s="415">
        <v>28612553.899999999</v>
      </c>
      <c r="GN111" s="415">
        <v>0</v>
      </c>
      <c r="GO111" s="415">
        <v>28612553.899999999</v>
      </c>
      <c r="GP111" s="415">
        <v>-282735</v>
      </c>
      <c r="GQ111" s="415">
        <v>0</v>
      </c>
      <c r="GR111" s="415">
        <v>-282735</v>
      </c>
      <c r="GS111" s="415">
        <v>-4345063</v>
      </c>
      <c r="GT111" s="415">
        <v>0</v>
      </c>
      <c r="GU111" s="415">
        <v>-4345063</v>
      </c>
      <c r="GV111" s="415">
        <v>-464657</v>
      </c>
      <c r="GW111" s="415">
        <v>0</v>
      </c>
      <c r="GX111" s="415">
        <v>-464657</v>
      </c>
      <c r="GY111" s="415">
        <v>-147843</v>
      </c>
      <c r="GZ111" s="415">
        <v>0</v>
      </c>
      <c r="HA111" s="415">
        <v>-147843</v>
      </c>
      <c r="HB111" s="415">
        <v>-743117</v>
      </c>
      <c r="HC111" s="415">
        <v>0</v>
      </c>
      <c r="HD111" s="415">
        <v>-743117</v>
      </c>
      <c r="HE111" s="415">
        <v>0</v>
      </c>
      <c r="HF111" s="415">
        <v>0</v>
      </c>
      <c r="HG111" s="415">
        <v>0</v>
      </c>
      <c r="HH111" s="415">
        <v>-5983415</v>
      </c>
      <c r="HI111" s="415">
        <v>0</v>
      </c>
      <c r="HJ111" s="415">
        <v>-5983415</v>
      </c>
      <c r="HK111" s="415">
        <v>22629138.899999999</v>
      </c>
      <c r="HL111" s="415">
        <v>0</v>
      </c>
      <c r="HM111" s="415">
        <v>22629138.899999999</v>
      </c>
      <c r="HN111" s="84" t="s">
        <v>1029</v>
      </c>
    </row>
    <row r="112" spans="1:222" x14ac:dyDescent="0.25">
      <c r="A112" t="s">
        <v>1026</v>
      </c>
      <c r="B112" s="82" t="s">
        <v>583</v>
      </c>
      <c r="C112" s="85" t="s">
        <v>582</v>
      </c>
      <c r="D112" s="415">
        <v>63951295</v>
      </c>
      <c r="E112" s="415">
        <v>0</v>
      </c>
      <c r="F112" s="415">
        <v>63951295</v>
      </c>
      <c r="G112" s="415">
        <v>336446</v>
      </c>
      <c r="H112" s="415">
        <v>0</v>
      </c>
      <c r="I112" s="415">
        <v>336446</v>
      </c>
      <c r="J112" s="415">
        <v>-244468</v>
      </c>
      <c r="K112" s="415">
        <v>0</v>
      </c>
      <c r="L112" s="415">
        <v>-244468</v>
      </c>
      <c r="M112" s="415">
        <v>-20030</v>
      </c>
      <c r="N112" s="415">
        <v>0</v>
      </c>
      <c r="O112" s="415">
        <v>-20030</v>
      </c>
      <c r="P112" s="415">
        <v>1187788</v>
      </c>
      <c r="Q112" s="415">
        <v>0</v>
      </c>
      <c r="R112" s="415">
        <v>1187788</v>
      </c>
      <c r="S112" s="415">
        <v>-164506</v>
      </c>
      <c r="T112" s="415">
        <v>0</v>
      </c>
      <c r="U112" s="415">
        <v>-164506</v>
      </c>
      <c r="V112" s="415">
        <v>758784</v>
      </c>
      <c r="W112" s="415">
        <v>0</v>
      </c>
      <c r="X112" s="415">
        <v>758784</v>
      </c>
      <c r="Y112" s="415">
        <v>-3227286</v>
      </c>
      <c r="Z112" s="415">
        <v>0</v>
      </c>
      <c r="AA112" s="415">
        <v>-3227286</v>
      </c>
      <c r="AB112" s="415">
        <v>-9831</v>
      </c>
      <c r="AC112" s="415">
        <v>0</v>
      </c>
      <c r="AD112" s="415">
        <v>-9831</v>
      </c>
      <c r="AE112" s="415">
        <v>-19589</v>
      </c>
      <c r="AF112" s="415">
        <v>0</v>
      </c>
      <c r="AG112" s="415">
        <v>-19589</v>
      </c>
      <c r="AH112" s="415">
        <v>-1416</v>
      </c>
      <c r="AI112" s="415">
        <v>0</v>
      </c>
      <c r="AJ112" s="415">
        <v>-1416</v>
      </c>
      <c r="AK112" s="415">
        <v>0</v>
      </c>
      <c r="AL112" s="415">
        <v>0</v>
      </c>
      <c r="AM112" s="415">
        <v>0</v>
      </c>
      <c r="AN112" s="415">
        <v>-17817</v>
      </c>
      <c r="AO112" s="415">
        <v>0</v>
      </c>
      <c r="AP112" s="415">
        <v>-17817</v>
      </c>
      <c r="AQ112" s="415">
        <v>0</v>
      </c>
      <c r="AR112" s="415">
        <v>0</v>
      </c>
      <c r="AS112" s="415">
        <v>0</v>
      </c>
      <c r="AT112" s="415">
        <v>1290311</v>
      </c>
      <c r="AU112" s="415">
        <v>0</v>
      </c>
      <c r="AV112" s="415">
        <v>1290311</v>
      </c>
      <c r="AW112" s="415">
        <v>12498</v>
      </c>
      <c r="AX112" s="415">
        <v>0</v>
      </c>
      <c r="AY112" s="415">
        <v>12498</v>
      </c>
      <c r="AZ112" s="415">
        <v>-3890668</v>
      </c>
      <c r="BA112" s="415">
        <v>0</v>
      </c>
      <c r="BB112" s="415">
        <v>-3890668</v>
      </c>
      <c r="BC112" s="415">
        <v>-216650</v>
      </c>
      <c r="BD112" s="415">
        <v>0</v>
      </c>
      <c r="BE112" s="415">
        <v>-216650</v>
      </c>
      <c r="BF112" s="415">
        <v>-40807</v>
      </c>
      <c r="BG112" s="415">
        <v>0</v>
      </c>
      <c r="BH112" s="415">
        <v>-40807</v>
      </c>
      <c r="BI112" s="415">
        <v>0</v>
      </c>
      <c r="BJ112" s="415">
        <v>0</v>
      </c>
      <c r="BK112" s="415">
        <v>0</v>
      </c>
      <c r="BL112" s="415">
        <v>0</v>
      </c>
      <c r="BM112" s="415">
        <v>0</v>
      </c>
      <c r="BN112" s="415">
        <v>0</v>
      </c>
      <c r="BO112" s="415">
        <v>0</v>
      </c>
      <c r="BP112" s="415">
        <v>0</v>
      </c>
      <c r="BQ112" s="415">
        <v>0</v>
      </c>
      <c r="BR112" s="415">
        <v>0</v>
      </c>
      <c r="BS112" s="415">
        <v>0</v>
      </c>
      <c r="BT112" s="415">
        <v>0</v>
      </c>
      <c r="BU112" s="415">
        <v>0</v>
      </c>
      <c r="BV112" s="415">
        <v>0</v>
      </c>
      <c r="BW112" s="415">
        <v>0</v>
      </c>
      <c r="BX112" s="415">
        <v>-6092191</v>
      </c>
      <c r="BY112" s="415">
        <v>0</v>
      </c>
      <c r="BZ112" s="415">
        <v>-6092191</v>
      </c>
      <c r="CA112" s="415">
        <v>-9647</v>
      </c>
      <c r="CB112" s="415">
        <v>0</v>
      </c>
      <c r="CC112" s="415">
        <v>-9647</v>
      </c>
      <c r="CD112" s="415">
        <v>4339</v>
      </c>
      <c r="CE112" s="415">
        <v>0</v>
      </c>
      <c r="CF112" s="415">
        <v>4339</v>
      </c>
      <c r="CG112" s="415">
        <v>-2582544</v>
      </c>
      <c r="CH112" s="415">
        <v>0</v>
      </c>
      <c r="CI112" s="415">
        <v>-2582544</v>
      </c>
      <c r="CJ112" s="415">
        <v>-164954</v>
      </c>
      <c r="CK112" s="415">
        <v>0</v>
      </c>
      <c r="CL112" s="415">
        <v>-164954</v>
      </c>
      <c r="CM112" s="415">
        <v>-2752806</v>
      </c>
      <c r="CN112" s="415">
        <v>0</v>
      </c>
      <c r="CO112" s="415">
        <v>-2752806</v>
      </c>
      <c r="CP112" s="415">
        <v>0</v>
      </c>
      <c r="CQ112" s="415">
        <v>0</v>
      </c>
      <c r="CR112" s="415">
        <v>0</v>
      </c>
      <c r="CS112" s="415">
        <v>0</v>
      </c>
      <c r="CT112" s="415">
        <v>0</v>
      </c>
      <c r="CU112" s="415">
        <v>0</v>
      </c>
      <c r="CV112" s="415">
        <v>-141160</v>
      </c>
      <c r="CW112" s="415">
        <v>0</v>
      </c>
      <c r="CX112" s="415">
        <v>-141160</v>
      </c>
      <c r="CY112" s="415">
        <v>-7296</v>
      </c>
      <c r="CZ112" s="415">
        <v>0</v>
      </c>
      <c r="DA112" s="415">
        <v>-7296</v>
      </c>
      <c r="DB112" s="415">
        <v>0</v>
      </c>
      <c r="DC112" s="415">
        <v>0</v>
      </c>
      <c r="DD112" s="415">
        <v>0</v>
      </c>
      <c r="DE112" s="415">
        <v>0</v>
      </c>
      <c r="DF112" s="415">
        <v>0</v>
      </c>
      <c r="DG112" s="415">
        <v>0</v>
      </c>
      <c r="DH112" s="415">
        <v>0</v>
      </c>
      <c r="DI112" s="415">
        <v>0</v>
      </c>
      <c r="DJ112" s="415">
        <v>0</v>
      </c>
      <c r="DK112" s="415">
        <v>0</v>
      </c>
      <c r="DL112" s="415">
        <v>0</v>
      </c>
      <c r="DM112" s="415">
        <v>0</v>
      </c>
      <c r="DN112" s="415">
        <v>0</v>
      </c>
      <c r="DO112" s="415">
        <v>0</v>
      </c>
      <c r="DP112" s="415">
        <v>0</v>
      </c>
      <c r="DQ112" s="415">
        <v>0</v>
      </c>
      <c r="DR112" s="415">
        <v>0</v>
      </c>
      <c r="DS112" s="415">
        <v>0</v>
      </c>
      <c r="DT112" s="415">
        <v>0</v>
      </c>
      <c r="DU112" s="415">
        <v>0</v>
      </c>
      <c r="DV112" s="415">
        <v>0</v>
      </c>
      <c r="DW112" s="415">
        <v>0</v>
      </c>
      <c r="DX112" s="415">
        <v>0</v>
      </c>
      <c r="DY112" s="415">
        <v>0</v>
      </c>
      <c r="DZ112" s="415">
        <v>0</v>
      </c>
      <c r="EA112" s="415">
        <v>0</v>
      </c>
      <c r="EB112" s="415">
        <v>-148456</v>
      </c>
      <c r="EC112" s="415">
        <v>0</v>
      </c>
      <c r="ED112" s="415">
        <v>-148456</v>
      </c>
      <c r="EE112" s="415">
        <v>0</v>
      </c>
      <c r="EF112" s="415">
        <v>0</v>
      </c>
      <c r="EG112" s="415">
        <v>0</v>
      </c>
      <c r="EH112" s="415">
        <v>0</v>
      </c>
      <c r="EI112" s="415">
        <v>0</v>
      </c>
      <c r="EJ112" s="415">
        <v>0</v>
      </c>
      <c r="EK112" s="415">
        <v>0</v>
      </c>
      <c r="EL112" s="415">
        <v>0</v>
      </c>
      <c r="EM112" s="415">
        <v>0</v>
      </c>
      <c r="EN112" s="415">
        <v>0</v>
      </c>
      <c r="EO112" s="415">
        <v>0</v>
      </c>
      <c r="EP112" s="415">
        <v>0</v>
      </c>
      <c r="EQ112" s="415">
        <v>0</v>
      </c>
      <c r="ER112" s="415">
        <v>0</v>
      </c>
      <c r="ES112" s="415">
        <v>0</v>
      </c>
      <c r="ET112" s="415">
        <v>-567</v>
      </c>
      <c r="EU112" s="415">
        <v>0</v>
      </c>
      <c r="EV112" s="415">
        <v>-567</v>
      </c>
      <c r="EW112" s="415">
        <v>0</v>
      </c>
      <c r="EX112" s="415">
        <v>0</v>
      </c>
      <c r="EY112" s="415">
        <v>0</v>
      </c>
      <c r="EZ112" s="415">
        <v>0</v>
      </c>
      <c r="FA112" s="415">
        <v>0</v>
      </c>
      <c r="FB112" s="415">
        <v>0</v>
      </c>
      <c r="FC112" s="415">
        <v>0</v>
      </c>
      <c r="FD112" s="415">
        <v>0</v>
      </c>
      <c r="FE112" s="415">
        <v>0</v>
      </c>
      <c r="FF112" s="415">
        <v>0</v>
      </c>
      <c r="FG112" s="415">
        <v>0</v>
      </c>
      <c r="FH112" s="415">
        <v>0</v>
      </c>
      <c r="FI112" s="415">
        <v>-3130</v>
      </c>
      <c r="FJ112" s="415">
        <v>0</v>
      </c>
      <c r="FK112" s="415">
        <v>-3130</v>
      </c>
      <c r="FL112" s="415">
        <v>0</v>
      </c>
      <c r="FM112" s="415">
        <v>0</v>
      </c>
      <c r="FN112" s="415">
        <v>0</v>
      </c>
      <c r="FO112" s="415">
        <v>-15699</v>
      </c>
      <c r="FP112" s="415">
        <v>0</v>
      </c>
      <c r="FQ112" s="415">
        <v>-15699</v>
      </c>
      <c r="FR112" s="415">
        <v>2468</v>
      </c>
      <c r="FS112" s="415">
        <v>0</v>
      </c>
      <c r="FT112" s="415">
        <v>2468</v>
      </c>
      <c r="FU112" s="415">
        <v>1865</v>
      </c>
      <c r="FV112" s="415">
        <v>0</v>
      </c>
      <c r="FW112" s="415">
        <v>1865</v>
      </c>
      <c r="FX112" s="415">
        <v>-668151</v>
      </c>
      <c r="FY112" s="415">
        <v>0</v>
      </c>
      <c r="FZ112" s="415">
        <v>-668151</v>
      </c>
      <c r="GA112" s="415">
        <v>-683214</v>
      </c>
      <c r="GB112" s="415">
        <v>0</v>
      </c>
      <c r="GC112" s="415">
        <v>-683214</v>
      </c>
      <c r="GD112" s="415">
        <v>0</v>
      </c>
      <c r="GE112" s="415">
        <v>0</v>
      </c>
      <c r="GF112" s="415">
        <v>0</v>
      </c>
      <c r="GG112" s="415">
        <v>0</v>
      </c>
      <c r="GH112" s="415">
        <v>0</v>
      </c>
      <c r="GI112" s="415">
        <v>0</v>
      </c>
      <c r="GJ112" s="415">
        <v>0</v>
      </c>
      <c r="GK112" s="415">
        <v>0</v>
      </c>
      <c r="GL112" s="415">
        <v>0</v>
      </c>
      <c r="GM112" s="415">
        <v>64287741</v>
      </c>
      <c r="GN112" s="415">
        <v>0</v>
      </c>
      <c r="GO112" s="415">
        <v>64287741</v>
      </c>
      <c r="GP112" s="415">
        <v>758784</v>
      </c>
      <c r="GQ112" s="415">
        <v>0</v>
      </c>
      <c r="GR112" s="415">
        <v>758784</v>
      </c>
      <c r="GS112" s="415">
        <v>-6092191</v>
      </c>
      <c r="GT112" s="415">
        <v>0</v>
      </c>
      <c r="GU112" s="415">
        <v>-6092191</v>
      </c>
      <c r="GV112" s="415">
        <v>-2752806</v>
      </c>
      <c r="GW112" s="415">
        <v>0</v>
      </c>
      <c r="GX112" s="415">
        <v>-2752806</v>
      </c>
      <c r="GY112" s="415">
        <v>-148456</v>
      </c>
      <c r="GZ112" s="415">
        <v>0</v>
      </c>
      <c r="HA112" s="415">
        <v>-148456</v>
      </c>
      <c r="HB112" s="415">
        <v>-683214</v>
      </c>
      <c r="HC112" s="415">
        <v>0</v>
      </c>
      <c r="HD112" s="415">
        <v>-683214</v>
      </c>
      <c r="HE112" s="415">
        <v>0</v>
      </c>
      <c r="HF112" s="415">
        <v>0</v>
      </c>
      <c r="HG112" s="415">
        <v>0</v>
      </c>
      <c r="HH112" s="415">
        <v>-8917883</v>
      </c>
      <c r="HI112" s="415">
        <v>0</v>
      </c>
      <c r="HJ112" s="415">
        <v>-8917883</v>
      </c>
      <c r="HK112" s="415">
        <v>55369858</v>
      </c>
      <c r="HL112" s="415">
        <v>0</v>
      </c>
      <c r="HM112" s="415">
        <v>55369858</v>
      </c>
      <c r="HN112" s="84" t="s">
        <v>1029</v>
      </c>
    </row>
    <row r="113" spans="1:222" x14ac:dyDescent="0.25">
      <c r="A113" t="s">
        <v>1026</v>
      </c>
      <c r="B113" s="82" t="s">
        <v>585</v>
      </c>
      <c r="C113" s="85" t="s">
        <v>584</v>
      </c>
      <c r="D113" s="415">
        <v>20862001</v>
      </c>
      <c r="E113" s="415">
        <v>939348</v>
      </c>
      <c r="F113" s="415">
        <v>21801349</v>
      </c>
      <c r="G113" s="415">
        <v>253455</v>
      </c>
      <c r="H113" s="415">
        <v>0</v>
      </c>
      <c r="I113" s="415">
        <v>253455</v>
      </c>
      <c r="J113" s="415">
        <v>-128306</v>
      </c>
      <c r="K113" s="415">
        <v>0</v>
      </c>
      <c r="L113" s="415">
        <v>-128306</v>
      </c>
      <c r="M113" s="415">
        <v>10084</v>
      </c>
      <c r="N113" s="415">
        <v>0</v>
      </c>
      <c r="O113" s="415">
        <v>10084</v>
      </c>
      <c r="P113" s="415">
        <v>152867</v>
      </c>
      <c r="Q113" s="415">
        <v>21496</v>
      </c>
      <c r="R113" s="415">
        <v>174363</v>
      </c>
      <c r="S113" s="415">
        <v>-3906</v>
      </c>
      <c r="T113" s="415">
        <v>0</v>
      </c>
      <c r="U113" s="415">
        <v>-3906</v>
      </c>
      <c r="V113" s="415">
        <v>30739</v>
      </c>
      <c r="W113" s="415">
        <v>21496</v>
      </c>
      <c r="X113" s="415">
        <v>52235</v>
      </c>
      <c r="Y113" s="415">
        <v>-2251945</v>
      </c>
      <c r="Z113" s="415">
        <v>-79349</v>
      </c>
      <c r="AA113" s="415">
        <v>-2331294</v>
      </c>
      <c r="AB113" s="415">
        <v>0</v>
      </c>
      <c r="AC113" s="415">
        <v>0</v>
      </c>
      <c r="AD113" s="415">
        <v>0</v>
      </c>
      <c r="AE113" s="415">
        <v>-66488</v>
      </c>
      <c r="AF113" s="415">
        <v>1967</v>
      </c>
      <c r="AG113" s="415">
        <v>-64521</v>
      </c>
      <c r="AH113" s="415">
        <v>-1154</v>
      </c>
      <c r="AI113" s="415">
        <v>0</v>
      </c>
      <c r="AJ113" s="415">
        <v>-1154</v>
      </c>
      <c r="AK113" s="415">
        <v>0</v>
      </c>
      <c r="AL113" s="415">
        <v>0</v>
      </c>
      <c r="AM113" s="415">
        <v>0</v>
      </c>
      <c r="AN113" s="415">
        <v>-63667</v>
      </c>
      <c r="AO113" s="415">
        <v>1967</v>
      </c>
      <c r="AP113" s="415">
        <v>-61700</v>
      </c>
      <c r="AQ113" s="415">
        <v>0</v>
      </c>
      <c r="AR113" s="415">
        <v>0</v>
      </c>
      <c r="AS113" s="415">
        <v>0</v>
      </c>
      <c r="AT113" s="415">
        <v>367693</v>
      </c>
      <c r="AU113" s="415">
        <v>10908</v>
      </c>
      <c r="AV113" s="415">
        <v>378601</v>
      </c>
      <c r="AW113" s="415">
        <v>7835</v>
      </c>
      <c r="AX113" s="415">
        <v>279</v>
      </c>
      <c r="AY113" s="415">
        <v>8114</v>
      </c>
      <c r="AZ113" s="415">
        <v>-1450916</v>
      </c>
      <c r="BA113" s="415">
        <v>-20825</v>
      </c>
      <c r="BB113" s="415">
        <v>-1471741</v>
      </c>
      <c r="BC113" s="415">
        <v>-16102</v>
      </c>
      <c r="BD113" s="415">
        <v>0</v>
      </c>
      <c r="BE113" s="415">
        <v>-16102</v>
      </c>
      <c r="BF113" s="415">
        <v>-22449</v>
      </c>
      <c r="BG113" s="415">
        <v>0</v>
      </c>
      <c r="BH113" s="415">
        <v>-22449</v>
      </c>
      <c r="BI113" s="415">
        <v>0</v>
      </c>
      <c r="BJ113" s="415">
        <v>0</v>
      </c>
      <c r="BK113" s="415">
        <v>0</v>
      </c>
      <c r="BL113" s="415">
        <v>0</v>
      </c>
      <c r="BM113" s="415">
        <v>0</v>
      </c>
      <c r="BN113" s="415">
        <v>0</v>
      </c>
      <c r="BO113" s="415">
        <v>0</v>
      </c>
      <c r="BP113" s="415">
        <v>0</v>
      </c>
      <c r="BQ113" s="415">
        <v>0</v>
      </c>
      <c r="BR113" s="415">
        <v>0</v>
      </c>
      <c r="BS113" s="415">
        <v>0</v>
      </c>
      <c r="BT113" s="415">
        <v>0</v>
      </c>
      <c r="BU113" s="415">
        <v>0</v>
      </c>
      <c r="BV113" s="415">
        <v>0</v>
      </c>
      <c r="BW113" s="415">
        <v>0</v>
      </c>
      <c r="BX113" s="415">
        <v>-3432372</v>
      </c>
      <c r="BY113" s="415">
        <v>-87020</v>
      </c>
      <c r="BZ113" s="415">
        <v>-3519392</v>
      </c>
      <c r="CA113" s="415">
        <v>0</v>
      </c>
      <c r="CB113" s="415">
        <v>0</v>
      </c>
      <c r="CC113" s="415">
        <v>0</v>
      </c>
      <c r="CD113" s="415">
        <v>0</v>
      </c>
      <c r="CE113" s="415">
        <v>0</v>
      </c>
      <c r="CF113" s="415">
        <v>0</v>
      </c>
      <c r="CG113" s="415">
        <v>-229698</v>
      </c>
      <c r="CH113" s="415">
        <v>-84981</v>
      </c>
      <c r="CI113" s="415">
        <v>-314679</v>
      </c>
      <c r="CJ113" s="415">
        <v>-108671</v>
      </c>
      <c r="CK113" s="415">
        <v>-11313</v>
      </c>
      <c r="CL113" s="415">
        <v>-119984</v>
      </c>
      <c r="CM113" s="415">
        <v>-338369</v>
      </c>
      <c r="CN113" s="415">
        <v>-96294</v>
      </c>
      <c r="CO113" s="415">
        <v>-434663</v>
      </c>
      <c r="CP113" s="415">
        <v>-142122</v>
      </c>
      <c r="CQ113" s="415">
        <v>-5206</v>
      </c>
      <c r="CR113" s="415">
        <v>-147328</v>
      </c>
      <c r="CS113" s="415">
        <v>1301</v>
      </c>
      <c r="CT113" s="415">
        <v>0</v>
      </c>
      <c r="CU113" s="415">
        <v>1301</v>
      </c>
      <c r="CV113" s="415">
        <v>-73922</v>
      </c>
      <c r="CW113" s="415">
        <v>0</v>
      </c>
      <c r="CX113" s="415">
        <v>-73922</v>
      </c>
      <c r="CY113" s="415">
        <v>0</v>
      </c>
      <c r="CZ113" s="415">
        <v>0</v>
      </c>
      <c r="DA113" s="415">
        <v>0</v>
      </c>
      <c r="DB113" s="415">
        <v>0</v>
      </c>
      <c r="DC113" s="415">
        <v>0</v>
      </c>
      <c r="DD113" s="415">
        <v>0</v>
      </c>
      <c r="DE113" s="415">
        <v>0</v>
      </c>
      <c r="DF113" s="415">
        <v>0</v>
      </c>
      <c r="DG113" s="415">
        <v>0</v>
      </c>
      <c r="DH113" s="415">
        <v>0</v>
      </c>
      <c r="DI113" s="415">
        <v>0</v>
      </c>
      <c r="DJ113" s="415">
        <v>0</v>
      </c>
      <c r="DK113" s="415">
        <v>0</v>
      </c>
      <c r="DL113" s="415">
        <v>0</v>
      </c>
      <c r="DM113" s="415">
        <v>0</v>
      </c>
      <c r="DN113" s="415">
        <v>0</v>
      </c>
      <c r="DO113" s="415">
        <v>0</v>
      </c>
      <c r="DP113" s="415">
        <v>0</v>
      </c>
      <c r="DQ113" s="415">
        <v>0</v>
      </c>
      <c r="DR113" s="415">
        <v>0</v>
      </c>
      <c r="DS113" s="415">
        <v>0</v>
      </c>
      <c r="DT113" s="415">
        <v>0</v>
      </c>
      <c r="DU113" s="415">
        <v>-395331</v>
      </c>
      <c r="DV113" s="415">
        <v>-395331</v>
      </c>
      <c r="DW113" s="415">
        <v>0</v>
      </c>
      <c r="DX113" s="415">
        <v>2415</v>
      </c>
      <c r="DY113" s="415">
        <v>2415</v>
      </c>
      <c r="DZ113" s="415">
        <v>-392916</v>
      </c>
      <c r="EA113" s="415">
        <v>0</v>
      </c>
      <c r="EB113" s="415">
        <v>-214743</v>
      </c>
      <c r="EC113" s="415">
        <v>-398122</v>
      </c>
      <c r="ED113" s="415">
        <v>-612865</v>
      </c>
      <c r="EE113" s="415">
        <v>0</v>
      </c>
      <c r="EF113" s="415">
        <v>0</v>
      </c>
      <c r="EG113" s="415">
        <v>0</v>
      </c>
      <c r="EH113" s="415">
        <v>0</v>
      </c>
      <c r="EI113" s="415">
        <v>0</v>
      </c>
      <c r="EJ113" s="415">
        <v>0</v>
      </c>
      <c r="EK113" s="415">
        <v>0</v>
      </c>
      <c r="EL113" s="415">
        <v>0</v>
      </c>
      <c r="EM113" s="415">
        <v>0</v>
      </c>
      <c r="EN113" s="415">
        <v>0</v>
      </c>
      <c r="EO113" s="415">
        <v>0</v>
      </c>
      <c r="EP113" s="415">
        <v>0</v>
      </c>
      <c r="EQ113" s="415">
        <v>0</v>
      </c>
      <c r="ER113" s="415">
        <v>0</v>
      </c>
      <c r="ES113" s="415">
        <v>0</v>
      </c>
      <c r="ET113" s="415">
        <v>0</v>
      </c>
      <c r="EU113" s="415">
        <v>0</v>
      </c>
      <c r="EV113" s="415">
        <v>0</v>
      </c>
      <c r="EW113" s="415">
        <v>0</v>
      </c>
      <c r="EX113" s="415">
        <v>0</v>
      </c>
      <c r="EY113" s="415">
        <v>0</v>
      </c>
      <c r="EZ113" s="415">
        <v>0</v>
      </c>
      <c r="FA113" s="415">
        <v>0</v>
      </c>
      <c r="FB113" s="415">
        <v>0</v>
      </c>
      <c r="FC113" s="415">
        <v>0</v>
      </c>
      <c r="FD113" s="415">
        <v>0</v>
      </c>
      <c r="FE113" s="415">
        <v>0</v>
      </c>
      <c r="FF113" s="415">
        <v>0</v>
      </c>
      <c r="FG113" s="415">
        <v>0</v>
      </c>
      <c r="FH113" s="415">
        <v>0</v>
      </c>
      <c r="FI113" s="415">
        <v>-3978</v>
      </c>
      <c r="FJ113" s="415">
        <v>0</v>
      </c>
      <c r="FK113" s="415">
        <v>-3978</v>
      </c>
      <c r="FL113" s="415">
        <v>0</v>
      </c>
      <c r="FM113" s="415">
        <v>0</v>
      </c>
      <c r="FN113" s="415">
        <v>0</v>
      </c>
      <c r="FO113" s="415">
        <v>-21156</v>
      </c>
      <c r="FP113" s="415">
        <v>0</v>
      </c>
      <c r="FQ113" s="415">
        <v>-21156</v>
      </c>
      <c r="FR113" s="415">
        <v>1307</v>
      </c>
      <c r="FS113" s="415">
        <v>188</v>
      </c>
      <c r="FT113" s="415">
        <v>1495</v>
      </c>
      <c r="FU113" s="415">
        <v>0</v>
      </c>
      <c r="FV113" s="415">
        <v>0</v>
      </c>
      <c r="FW113" s="415">
        <v>0</v>
      </c>
      <c r="FX113" s="415">
        <v>-447953</v>
      </c>
      <c r="FY113" s="415">
        <v>-8246</v>
      </c>
      <c r="FZ113" s="415">
        <v>-456199</v>
      </c>
      <c r="GA113" s="415">
        <v>-471780</v>
      </c>
      <c r="GB113" s="415">
        <v>-8058</v>
      </c>
      <c r="GC113" s="415">
        <v>-479838</v>
      </c>
      <c r="GD113" s="415">
        <v>0</v>
      </c>
      <c r="GE113" s="415">
        <v>0</v>
      </c>
      <c r="GF113" s="415">
        <v>0</v>
      </c>
      <c r="GG113" s="415">
        <v>0</v>
      </c>
      <c r="GH113" s="415">
        <v>0</v>
      </c>
      <c r="GI113" s="415">
        <v>0</v>
      </c>
      <c r="GJ113" s="415">
        <v>0</v>
      </c>
      <c r="GK113" s="415">
        <v>0</v>
      </c>
      <c r="GL113" s="415">
        <v>0</v>
      </c>
      <c r="GM113" s="415">
        <v>21115456</v>
      </c>
      <c r="GN113" s="415">
        <v>939348</v>
      </c>
      <c r="GO113" s="415">
        <v>22054804</v>
      </c>
      <c r="GP113" s="415">
        <v>30739</v>
      </c>
      <c r="GQ113" s="415">
        <v>21496</v>
      </c>
      <c r="GR113" s="415">
        <v>52235</v>
      </c>
      <c r="GS113" s="415">
        <v>-3432372</v>
      </c>
      <c r="GT113" s="415">
        <v>-87020</v>
      </c>
      <c r="GU113" s="415">
        <v>-3519392</v>
      </c>
      <c r="GV113" s="415">
        <v>-338369</v>
      </c>
      <c r="GW113" s="415">
        <v>-96294</v>
      </c>
      <c r="GX113" s="415">
        <v>-434663</v>
      </c>
      <c r="GY113" s="415">
        <v>-214743</v>
      </c>
      <c r="GZ113" s="415">
        <v>-398122</v>
      </c>
      <c r="HA113" s="415">
        <v>-612865</v>
      </c>
      <c r="HB113" s="415">
        <v>-471780</v>
      </c>
      <c r="HC113" s="415">
        <v>-8058</v>
      </c>
      <c r="HD113" s="415">
        <v>-479838</v>
      </c>
      <c r="HE113" s="415">
        <v>0</v>
      </c>
      <c r="HF113" s="415">
        <v>0</v>
      </c>
      <c r="HG113" s="415">
        <v>0</v>
      </c>
      <c r="HH113" s="415">
        <v>-4426525</v>
      </c>
      <c r="HI113" s="415">
        <v>-567998</v>
      </c>
      <c r="HJ113" s="415">
        <v>-4994523</v>
      </c>
      <c r="HK113" s="415">
        <v>16688931</v>
      </c>
      <c r="HL113" s="415">
        <v>371350</v>
      </c>
      <c r="HM113" s="415">
        <v>17060281</v>
      </c>
      <c r="HN113" s="84" t="s">
        <v>1029</v>
      </c>
    </row>
    <row r="114" spans="1:222" x14ac:dyDescent="0.25">
      <c r="A114" t="s">
        <v>1037</v>
      </c>
      <c r="B114" s="82" t="s">
        <v>587</v>
      </c>
      <c r="C114" s="85" t="s">
        <v>586</v>
      </c>
      <c r="D114" s="415">
        <v>31759047</v>
      </c>
      <c r="E114" s="415">
        <v>0</v>
      </c>
      <c r="F114" s="415">
        <v>31759047</v>
      </c>
      <c r="G114" s="415">
        <v>-167446</v>
      </c>
      <c r="H114" s="415">
        <v>0</v>
      </c>
      <c r="I114" s="415">
        <v>-167446</v>
      </c>
      <c r="J114" s="415">
        <v>-424717</v>
      </c>
      <c r="K114" s="415">
        <v>0</v>
      </c>
      <c r="L114" s="415">
        <v>-424717</v>
      </c>
      <c r="M114" s="415">
        <v>40541</v>
      </c>
      <c r="N114" s="415">
        <v>0</v>
      </c>
      <c r="O114" s="415">
        <v>40541</v>
      </c>
      <c r="P114" s="415">
        <v>330957</v>
      </c>
      <c r="Q114" s="415">
        <v>0</v>
      </c>
      <c r="R114" s="415">
        <v>330957</v>
      </c>
      <c r="S114" s="415">
        <v>-21024</v>
      </c>
      <c r="T114" s="415">
        <v>0</v>
      </c>
      <c r="U114" s="415">
        <v>-21024</v>
      </c>
      <c r="V114" s="415">
        <v>-74243</v>
      </c>
      <c r="W114" s="415">
        <v>0</v>
      </c>
      <c r="X114" s="415">
        <v>-74243</v>
      </c>
      <c r="Y114" s="415">
        <v>-2929126</v>
      </c>
      <c r="Z114" s="415">
        <v>0</v>
      </c>
      <c r="AA114" s="415">
        <v>-2929126</v>
      </c>
      <c r="AB114" s="415">
        <v>-6132</v>
      </c>
      <c r="AC114" s="415">
        <v>0</v>
      </c>
      <c r="AD114" s="415">
        <v>-6132</v>
      </c>
      <c r="AE114" s="415">
        <v>-129080</v>
      </c>
      <c r="AF114" s="415">
        <v>0</v>
      </c>
      <c r="AG114" s="415">
        <v>-129080</v>
      </c>
      <c r="AH114" s="415">
        <v>-17241</v>
      </c>
      <c r="AI114" s="415">
        <v>0</v>
      </c>
      <c r="AJ114" s="415">
        <v>-17241</v>
      </c>
      <c r="AK114" s="415">
        <v>0</v>
      </c>
      <c r="AL114" s="415">
        <v>0</v>
      </c>
      <c r="AM114" s="415">
        <v>0</v>
      </c>
      <c r="AN114" s="415">
        <v>-111839</v>
      </c>
      <c r="AO114" s="415">
        <v>0</v>
      </c>
      <c r="AP114" s="415">
        <v>-111839</v>
      </c>
      <c r="AQ114" s="415">
        <v>0</v>
      </c>
      <c r="AR114" s="415">
        <v>0</v>
      </c>
      <c r="AS114" s="415">
        <v>0</v>
      </c>
      <c r="AT114" s="415">
        <v>587662</v>
      </c>
      <c r="AU114" s="415">
        <v>0</v>
      </c>
      <c r="AV114" s="415">
        <v>587662</v>
      </c>
      <c r="AW114" s="415">
        <v>3270</v>
      </c>
      <c r="AX114" s="415">
        <v>0</v>
      </c>
      <c r="AY114" s="415">
        <v>3270</v>
      </c>
      <c r="AZ114" s="415">
        <v>-2857294</v>
      </c>
      <c r="BA114" s="415">
        <v>0</v>
      </c>
      <c r="BB114" s="415">
        <v>-2857294</v>
      </c>
      <c r="BC114" s="415">
        <v>-117336</v>
      </c>
      <c r="BD114" s="415">
        <v>0</v>
      </c>
      <c r="BE114" s="415">
        <v>-117336</v>
      </c>
      <c r="BF114" s="415">
        <v>-43281</v>
      </c>
      <c r="BG114" s="415">
        <v>0</v>
      </c>
      <c r="BH114" s="415">
        <v>-43281</v>
      </c>
      <c r="BI114" s="415">
        <v>0</v>
      </c>
      <c r="BJ114" s="415">
        <v>0</v>
      </c>
      <c r="BK114" s="415">
        <v>0</v>
      </c>
      <c r="BL114" s="415">
        <v>-9832</v>
      </c>
      <c r="BM114" s="415">
        <v>0</v>
      </c>
      <c r="BN114" s="415">
        <v>-9832</v>
      </c>
      <c r="BO114" s="415">
        <v>-3423</v>
      </c>
      <c r="BP114" s="415">
        <v>0</v>
      </c>
      <c r="BQ114" s="415">
        <v>-3423</v>
      </c>
      <c r="BR114" s="415">
        <v>0</v>
      </c>
      <c r="BS114" s="415">
        <v>0</v>
      </c>
      <c r="BT114" s="415">
        <v>0</v>
      </c>
      <c r="BU114" s="415">
        <v>0</v>
      </c>
      <c r="BV114" s="415">
        <v>0</v>
      </c>
      <c r="BW114" s="415">
        <v>0</v>
      </c>
      <c r="BX114" s="415">
        <v>-5498440</v>
      </c>
      <c r="BY114" s="415">
        <v>0</v>
      </c>
      <c r="BZ114" s="415">
        <v>-5498440</v>
      </c>
      <c r="CA114" s="415">
        <v>-142525</v>
      </c>
      <c r="CB114" s="415">
        <v>0</v>
      </c>
      <c r="CC114" s="415">
        <v>-142525</v>
      </c>
      <c r="CD114" s="415">
        <v>-764</v>
      </c>
      <c r="CE114" s="415">
        <v>0</v>
      </c>
      <c r="CF114" s="415">
        <v>-764</v>
      </c>
      <c r="CG114" s="415">
        <v>-872661</v>
      </c>
      <c r="CH114" s="415">
        <v>0</v>
      </c>
      <c r="CI114" s="415">
        <v>-872661</v>
      </c>
      <c r="CJ114" s="415">
        <v>20164</v>
      </c>
      <c r="CK114" s="415">
        <v>0</v>
      </c>
      <c r="CL114" s="415">
        <v>20164</v>
      </c>
      <c r="CM114" s="415">
        <v>-995786</v>
      </c>
      <c r="CN114" s="415">
        <v>0</v>
      </c>
      <c r="CO114" s="415">
        <v>-995786</v>
      </c>
      <c r="CP114" s="415">
        <v>-127829</v>
      </c>
      <c r="CQ114" s="415">
        <v>0</v>
      </c>
      <c r="CR114" s="415">
        <v>-127829</v>
      </c>
      <c r="CS114" s="415">
        <v>0</v>
      </c>
      <c r="CT114" s="415">
        <v>0</v>
      </c>
      <c r="CU114" s="415">
        <v>0</v>
      </c>
      <c r="CV114" s="415">
        <v>-21464</v>
      </c>
      <c r="CW114" s="415">
        <v>0</v>
      </c>
      <c r="CX114" s="415">
        <v>-21464</v>
      </c>
      <c r="CY114" s="415">
        <v>0</v>
      </c>
      <c r="CZ114" s="415">
        <v>0</v>
      </c>
      <c r="DA114" s="415">
        <v>0</v>
      </c>
      <c r="DB114" s="415">
        <v>-267</v>
      </c>
      <c r="DC114" s="415">
        <v>0</v>
      </c>
      <c r="DD114" s="415">
        <v>-267</v>
      </c>
      <c r="DE114" s="415">
        <v>0</v>
      </c>
      <c r="DF114" s="415">
        <v>0</v>
      </c>
      <c r="DG114" s="415">
        <v>0</v>
      </c>
      <c r="DH114" s="415">
        <v>-511</v>
      </c>
      <c r="DI114" s="415">
        <v>0</v>
      </c>
      <c r="DJ114" s="415">
        <v>-511</v>
      </c>
      <c r="DK114" s="415">
        <v>0</v>
      </c>
      <c r="DL114" s="415">
        <v>0</v>
      </c>
      <c r="DM114" s="415">
        <v>0</v>
      </c>
      <c r="DN114" s="415">
        <v>0</v>
      </c>
      <c r="DO114" s="415">
        <v>0</v>
      </c>
      <c r="DP114" s="415">
        <v>0</v>
      </c>
      <c r="DQ114" s="415">
        <v>0</v>
      </c>
      <c r="DR114" s="415">
        <v>0</v>
      </c>
      <c r="DS114" s="415">
        <v>0</v>
      </c>
      <c r="DT114" s="415">
        <v>0</v>
      </c>
      <c r="DU114" s="415">
        <v>0</v>
      </c>
      <c r="DV114" s="415">
        <v>0</v>
      </c>
      <c r="DW114" s="415">
        <v>0</v>
      </c>
      <c r="DX114" s="415">
        <v>0</v>
      </c>
      <c r="DY114" s="415">
        <v>0</v>
      </c>
      <c r="DZ114" s="415">
        <v>0</v>
      </c>
      <c r="EA114" s="415">
        <v>0</v>
      </c>
      <c r="EB114" s="415">
        <v>-150071</v>
      </c>
      <c r="EC114" s="415">
        <v>0</v>
      </c>
      <c r="ED114" s="415">
        <v>-150071</v>
      </c>
      <c r="EE114" s="415">
        <v>0</v>
      </c>
      <c r="EF114" s="415">
        <v>0</v>
      </c>
      <c r="EG114" s="415">
        <v>0</v>
      </c>
      <c r="EH114" s="415">
        <v>0</v>
      </c>
      <c r="EI114" s="415">
        <v>0</v>
      </c>
      <c r="EJ114" s="415">
        <v>0</v>
      </c>
      <c r="EK114" s="415">
        <v>309</v>
      </c>
      <c r="EL114" s="415">
        <v>0</v>
      </c>
      <c r="EM114" s="415">
        <v>309</v>
      </c>
      <c r="EN114" s="415">
        <v>0</v>
      </c>
      <c r="EO114" s="415">
        <v>0</v>
      </c>
      <c r="EP114" s="415">
        <v>0</v>
      </c>
      <c r="EQ114" s="415">
        <v>0</v>
      </c>
      <c r="ER114" s="415">
        <v>0</v>
      </c>
      <c r="ES114" s="415">
        <v>0</v>
      </c>
      <c r="ET114" s="415">
        <v>0</v>
      </c>
      <c r="EU114" s="415">
        <v>0</v>
      </c>
      <c r="EV114" s="415">
        <v>0</v>
      </c>
      <c r="EW114" s="415">
        <v>-6086</v>
      </c>
      <c r="EX114" s="415">
        <v>0</v>
      </c>
      <c r="EY114" s="415">
        <v>-6086</v>
      </c>
      <c r="EZ114" s="415">
        <v>0</v>
      </c>
      <c r="FA114" s="415">
        <v>0</v>
      </c>
      <c r="FB114" s="415">
        <v>0</v>
      </c>
      <c r="FC114" s="415">
        <v>-1500</v>
      </c>
      <c r="FD114" s="415">
        <v>0</v>
      </c>
      <c r="FE114" s="415">
        <v>-1500</v>
      </c>
      <c r="FF114" s="415">
        <v>0</v>
      </c>
      <c r="FG114" s="415">
        <v>0</v>
      </c>
      <c r="FH114" s="415">
        <v>0</v>
      </c>
      <c r="FI114" s="415">
        <v>-20030</v>
      </c>
      <c r="FJ114" s="415">
        <v>0</v>
      </c>
      <c r="FK114" s="415">
        <v>-20030</v>
      </c>
      <c r="FL114" s="415">
        <v>1097</v>
      </c>
      <c r="FM114" s="415">
        <v>0</v>
      </c>
      <c r="FN114" s="415">
        <v>1097</v>
      </c>
      <c r="FO114" s="415">
        <v>-24940</v>
      </c>
      <c r="FP114" s="415">
        <v>0</v>
      </c>
      <c r="FQ114" s="415">
        <v>-24940</v>
      </c>
      <c r="FR114" s="415">
        <v>53</v>
      </c>
      <c r="FS114" s="415">
        <v>0</v>
      </c>
      <c r="FT114" s="415">
        <v>53</v>
      </c>
      <c r="FU114" s="415">
        <v>0</v>
      </c>
      <c r="FV114" s="415">
        <v>0</v>
      </c>
      <c r="FW114" s="415">
        <v>0</v>
      </c>
      <c r="FX114" s="415">
        <v>-582441</v>
      </c>
      <c r="FY114" s="415">
        <v>0</v>
      </c>
      <c r="FZ114" s="415">
        <v>-582441</v>
      </c>
      <c r="GA114" s="415">
        <v>-633538</v>
      </c>
      <c r="GB114" s="415">
        <v>0</v>
      </c>
      <c r="GC114" s="415">
        <v>-633538</v>
      </c>
      <c r="GD114" s="415">
        <v>-142525</v>
      </c>
      <c r="GE114" s="415">
        <v>0</v>
      </c>
      <c r="GF114" s="415">
        <v>-142525</v>
      </c>
      <c r="GG114" s="415">
        <v>0</v>
      </c>
      <c r="GH114" s="415">
        <v>0</v>
      </c>
      <c r="GI114" s="415">
        <v>0</v>
      </c>
      <c r="GJ114" s="415">
        <v>-142525</v>
      </c>
      <c r="GK114" s="415">
        <v>0</v>
      </c>
      <c r="GL114" s="415">
        <v>-142525</v>
      </c>
      <c r="GM114" s="415">
        <v>31591601</v>
      </c>
      <c r="GN114" s="415">
        <v>0</v>
      </c>
      <c r="GO114" s="415">
        <v>31591601</v>
      </c>
      <c r="GP114" s="415">
        <v>-74243</v>
      </c>
      <c r="GQ114" s="415">
        <v>0</v>
      </c>
      <c r="GR114" s="415">
        <v>-74243</v>
      </c>
      <c r="GS114" s="415">
        <v>-5498440</v>
      </c>
      <c r="GT114" s="415">
        <v>0</v>
      </c>
      <c r="GU114" s="415">
        <v>-5498440</v>
      </c>
      <c r="GV114" s="415">
        <v>-995786</v>
      </c>
      <c r="GW114" s="415">
        <v>0</v>
      </c>
      <c r="GX114" s="415">
        <v>-995786</v>
      </c>
      <c r="GY114" s="415">
        <v>-150071</v>
      </c>
      <c r="GZ114" s="415">
        <v>0</v>
      </c>
      <c r="HA114" s="415">
        <v>-150071</v>
      </c>
      <c r="HB114" s="415">
        <v>-633538</v>
      </c>
      <c r="HC114" s="415">
        <v>0</v>
      </c>
      <c r="HD114" s="415">
        <v>-633538</v>
      </c>
      <c r="HE114" s="415">
        <v>-142525</v>
      </c>
      <c r="HF114" s="415">
        <v>0</v>
      </c>
      <c r="HG114" s="415">
        <v>-142525</v>
      </c>
      <c r="HH114" s="415">
        <v>-7494603</v>
      </c>
      <c r="HI114" s="415">
        <v>0</v>
      </c>
      <c r="HJ114" s="415">
        <v>-7494603</v>
      </c>
      <c r="HK114" s="415">
        <v>24096998</v>
      </c>
      <c r="HL114" s="415">
        <v>0</v>
      </c>
      <c r="HM114" s="415">
        <v>24096998</v>
      </c>
      <c r="HN114" s="84" t="s">
        <v>1029</v>
      </c>
    </row>
    <row r="115" spans="1:222" x14ac:dyDescent="0.25">
      <c r="A115" t="s">
        <v>1026</v>
      </c>
      <c r="B115" s="82" t="s">
        <v>589</v>
      </c>
      <c r="C115" s="85" t="s">
        <v>588</v>
      </c>
      <c r="D115" s="415">
        <v>37676742</v>
      </c>
      <c r="E115" s="415">
        <v>1718499</v>
      </c>
      <c r="F115" s="415">
        <v>39395241</v>
      </c>
      <c r="G115" s="415">
        <v>-4114664</v>
      </c>
      <c r="H115" s="415">
        <v>-21904</v>
      </c>
      <c r="I115" s="415">
        <v>-4136568</v>
      </c>
      <c r="J115" s="415">
        <v>-380318</v>
      </c>
      <c r="K115" s="415">
        <v>-1686</v>
      </c>
      <c r="L115" s="415">
        <v>-382004</v>
      </c>
      <c r="M115" s="415">
        <v>3235997</v>
      </c>
      <c r="N115" s="415">
        <v>0</v>
      </c>
      <c r="O115" s="415">
        <v>3235997</v>
      </c>
      <c r="P115" s="415">
        <v>978440</v>
      </c>
      <c r="Q115" s="415">
        <v>0</v>
      </c>
      <c r="R115" s="415">
        <v>978440</v>
      </c>
      <c r="S115" s="415">
        <v>-318981</v>
      </c>
      <c r="T115" s="415">
        <v>-89</v>
      </c>
      <c r="U115" s="415">
        <v>-319070</v>
      </c>
      <c r="V115" s="415">
        <v>3515138</v>
      </c>
      <c r="W115" s="415">
        <v>-1775</v>
      </c>
      <c r="X115" s="415">
        <v>3513363</v>
      </c>
      <c r="Y115" s="415">
        <v>-4022419</v>
      </c>
      <c r="Z115" s="415">
        <v>0</v>
      </c>
      <c r="AA115" s="415">
        <v>-4022419</v>
      </c>
      <c r="AB115" s="415">
        <v>-7714</v>
      </c>
      <c r="AC115" s="415">
        <v>0</v>
      </c>
      <c r="AD115" s="415">
        <v>-7714</v>
      </c>
      <c r="AE115" s="415">
        <v>-2875</v>
      </c>
      <c r="AF115" s="415">
        <v>1269</v>
      </c>
      <c r="AG115" s="415">
        <v>-1606</v>
      </c>
      <c r="AH115" s="415">
        <v>6062</v>
      </c>
      <c r="AI115" s="415">
        <v>309</v>
      </c>
      <c r="AJ115" s="415">
        <v>6371</v>
      </c>
      <c r="AK115" s="415">
        <v>0</v>
      </c>
      <c r="AL115" s="415">
        <v>0</v>
      </c>
      <c r="AM115" s="415">
        <v>0</v>
      </c>
      <c r="AN115" s="415">
        <v>-8936</v>
      </c>
      <c r="AO115" s="415">
        <v>960</v>
      </c>
      <c r="AP115" s="415">
        <v>-7976</v>
      </c>
      <c r="AQ115" s="415">
        <v>0</v>
      </c>
      <c r="AR115" s="415">
        <v>0</v>
      </c>
      <c r="AS115" s="415">
        <v>0</v>
      </c>
      <c r="AT115" s="415">
        <v>639840</v>
      </c>
      <c r="AU115" s="415">
        <v>39543</v>
      </c>
      <c r="AV115" s="415">
        <v>679383</v>
      </c>
      <c r="AW115" s="415">
        <v>-79536</v>
      </c>
      <c r="AX115" s="415">
        <v>-571</v>
      </c>
      <c r="AY115" s="415">
        <v>-80107</v>
      </c>
      <c r="AZ115" s="415">
        <v>-2315246</v>
      </c>
      <c r="BA115" s="415">
        <v>-20362</v>
      </c>
      <c r="BB115" s="415">
        <v>-2335608</v>
      </c>
      <c r="BC115" s="415">
        <v>-216805</v>
      </c>
      <c r="BD115" s="415">
        <v>0</v>
      </c>
      <c r="BE115" s="415">
        <v>-216805</v>
      </c>
      <c r="BF115" s="415">
        <v>-18850</v>
      </c>
      <c r="BG115" s="415">
        <v>0</v>
      </c>
      <c r="BH115" s="415">
        <v>-18850</v>
      </c>
      <c r="BI115" s="415">
        <v>0</v>
      </c>
      <c r="BJ115" s="415">
        <v>0</v>
      </c>
      <c r="BK115" s="415">
        <v>0</v>
      </c>
      <c r="BL115" s="415">
        <v>-688</v>
      </c>
      <c r="BM115" s="415">
        <v>0</v>
      </c>
      <c r="BN115" s="415">
        <v>-688</v>
      </c>
      <c r="BO115" s="415">
        <v>0</v>
      </c>
      <c r="BP115" s="415">
        <v>0</v>
      </c>
      <c r="BQ115" s="415">
        <v>0</v>
      </c>
      <c r="BR115" s="415">
        <v>0</v>
      </c>
      <c r="BS115" s="415">
        <v>0</v>
      </c>
      <c r="BT115" s="415">
        <v>0</v>
      </c>
      <c r="BU115" s="415">
        <v>0</v>
      </c>
      <c r="BV115" s="415">
        <v>0</v>
      </c>
      <c r="BW115" s="415">
        <v>0</v>
      </c>
      <c r="BX115" s="415">
        <v>-6016579</v>
      </c>
      <c r="BY115" s="415">
        <v>19879</v>
      </c>
      <c r="BZ115" s="415">
        <v>-5996700</v>
      </c>
      <c r="CA115" s="415">
        <v>0</v>
      </c>
      <c r="CB115" s="415">
        <v>0</v>
      </c>
      <c r="CC115" s="415">
        <v>0</v>
      </c>
      <c r="CD115" s="415">
        <v>71844</v>
      </c>
      <c r="CE115" s="415">
        <v>0</v>
      </c>
      <c r="CF115" s="415">
        <v>71844</v>
      </c>
      <c r="CG115" s="415">
        <v>-1225428</v>
      </c>
      <c r="CH115" s="415">
        <v>-3390</v>
      </c>
      <c r="CI115" s="415">
        <v>-1228818</v>
      </c>
      <c r="CJ115" s="415">
        <v>-99766</v>
      </c>
      <c r="CK115" s="415">
        <v>18349</v>
      </c>
      <c r="CL115" s="415">
        <v>-81417</v>
      </c>
      <c r="CM115" s="415">
        <v>-1253350</v>
      </c>
      <c r="CN115" s="415">
        <v>14959</v>
      </c>
      <c r="CO115" s="415">
        <v>-1238391</v>
      </c>
      <c r="CP115" s="415">
        <v>-116840</v>
      </c>
      <c r="CQ115" s="415">
        <v>-5090</v>
      </c>
      <c r="CR115" s="415">
        <v>-121930</v>
      </c>
      <c r="CS115" s="415">
        <v>-500</v>
      </c>
      <c r="CT115" s="415">
        <v>0</v>
      </c>
      <c r="CU115" s="415">
        <v>-500</v>
      </c>
      <c r="CV115" s="415">
        <v>-16764</v>
      </c>
      <c r="CW115" s="415">
        <v>0</v>
      </c>
      <c r="CX115" s="415">
        <v>-16764</v>
      </c>
      <c r="CY115" s="415">
        <v>0</v>
      </c>
      <c r="CZ115" s="415">
        <v>0</v>
      </c>
      <c r="DA115" s="415">
        <v>0</v>
      </c>
      <c r="DB115" s="415">
        <v>0</v>
      </c>
      <c r="DC115" s="415">
        <v>0</v>
      </c>
      <c r="DD115" s="415">
        <v>0</v>
      </c>
      <c r="DE115" s="415">
        <v>0</v>
      </c>
      <c r="DF115" s="415">
        <v>0</v>
      </c>
      <c r="DG115" s="415">
        <v>0</v>
      </c>
      <c r="DH115" s="415">
        <v>0</v>
      </c>
      <c r="DI115" s="415">
        <v>0</v>
      </c>
      <c r="DJ115" s="415">
        <v>0</v>
      </c>
      <c r="DK115" s="415">
        <v>0</v>
      </c>
      <c r="DL115" s="415">
        <v>0</v>
      </c>
      <c r="DM115" s="415">
        <v>0</v>
      </c>
      <c r="DN115" s="415">
        <v>0</v>
      </c>
      <c r="DO115" s="415">
        <v>0</v>
      </c>
      <c r="DP115" s="415">
        <v>0</v>
      </c>
      <c r="DQ115" s="415">
        <v>0</v>
      </c>
      <c r="DR115" s="415">
        <v>0</v>
      </c>
      <c r="DS115" s="415">
        <v>0</v>
      </c>
      <c r="DT115" s="415">
        <v>0</v>
      </c>
      <c r="DU115" s="415">
        <v>-496842</v>
      </c>
      <c r="DV115" s="415">
        <v>-496842</v>
      </c>
      <c r="DW115" s="415">
        <v>0</v>
      </c>
      <c r="DX115" s="415">
        <v>950</v>
      </c>
      <c r="DY115" s="415">
        <v>950</v>
      </c>
      <c r="DZ115" s="415">
        <v>-495892</v>
      </c>
      <c r="EA115" s="415">
        <v>0</v>
      </c>
      <c r="EB115" s="415">
        <v>-134104</v>
      </c>
      <c r="EC115" s="415">
        <v>-500982</v>
      </c>
      <c r="ED115" s="415">
        <v>-635086</v>
      </c>
      <c r="EE115" s="415">
        <v>0</v>
      </c>
      <c r="EF115" s="415">
        <v>0</v>
      </c>
      <c r="EG115" s="415">
        <v>0</v>
      </c>
      <c r="EH115" s="415">
        <v>0</v>
      </c>
      <c r="EI115" s="415">
        <v>0</v>
      </c>
      <c r="EJ115" s="415">
        <v>0</v>
      </c>
      <c r="EK115" s="415">
        <v>0</v>
      </c>
      <c r="EL115" s="415">
        <v>0</v>
      </c>
      <c r="EM115" s="415">
        <v>0</v>
      </c>
      <c r="EN115" s="415">
        <v>0</v>
      </c>
      <c r="EO115" s="415">
        <v>0</v>
      </c>
      <c r="EP115" s="415">
        <v>0</v>
      </c>
      <c r="EQ115" s="415">
        <v>0</v>
      </c>
      <c r="ER115" s="415">
        <v>0</v>
      </c>
      <c r="ES115" s="415">
        <v>0</v>
      </c>
      <c r="ET115" s="415">
        <v>0</v>
      </c>
      <c r="EU115" s="415">
        <v>0</v>
      </c>
      <c r="EV115" s="415">
        <v>0</v>
      </c>
      <c r="EW115" s="415">
        <v>-688</v>
      </c>
      <c r="EX115" s="415">
        <v>0</v>
      </c>
      <c r="EY115" s="415">
        <v>-688</v>
      </c>
      <c r="EZ115" s="415">
        <v>0</v>
      </c>
      <c r="FA115" s="415">
        <v>0</v>
      </c>
      <c r="FB115" s="415">
        <v>0</v>
      </c>
      <c r="FC115" s="415">
        <v>0</v>
      </c>
      <c r="FD115" s="415">
        <v>0</v>
      </c>
      <c r="FE115" s="415">
        <v>0</v>
      </c>
      <c r="FF115" s="415">
        <v>0</v>
      </c>
      <c r="FG115" s="415">
        <v>0</v>
      </c>
      <c r="FH115" s="415">
        <v>0</v>
      </c>
      <c r="FI115" s="415">
        <v>-15692</v>
      </c>
      <c r="FJ115" s="415">
        <v>0</v>
      </c>
      <c r="FK115" s="415">
        <v>-15692</v>
      </c>
      <c r="FL115" s="415">
        <v>143</v>
      </c>
      <c r="FM115" s="415">
        <v>0</v>
      </c>
      <c r="FN115" s="415">
        <v>143</v>
      </c>
      <c r="FO115" s="415">
        <v>-58733</v>
      </c>
      <c r="FP115" s="415">
        <v>0</v>
      </c>
      <c r="FQ115" s="415">
        <v>-58733</v>
      </c>
      <c r="FR115" s="415">
        <v>247</v>
      </c>
      <c r="FS115" s="415">
        <v>0</v>
      </c>
      <c r="FT115" s="415">
        <v>247</v>
      </c>
      <c r="FU115" s="415">
        <v>0</v>
      </c>
      <c r="FV115" s="415">
        <v>0</v>
      </c>
      <c r="FW115" s="415">
        <v>0</v>
      </c>
      <c r="FX115" s="415">
        <v>-715521</v>
      </c>
      <c r="FY115" s="415">
        <v>0</v>
      </c>
      <c r="FZ115" s="415">
        <v>-715521</v>
      </c>
      <c r="GA115" s="415">
        <v>-790244</v>
      </c>
      <c r="GB115" s="415">
        <v>0</v>
      </c>
      <c r="GC115" s="415">
        <v>-790244</v>
      </c>
      <c r="GD115" s="415">
        <v>0</v>
      </c>
      <c r="GE115" s="415">
        <v>0</v>
      </c>
      <c r="GF115" s="415">
        <v>0</v>
      </c>
      <c r="GG115" s="415">
        <v>0</v>
      </c>
      <c r="GH115" s="415">
        <v>0</v>
      </c>
      <c r="GI115" s="415">
        <v>0</v>
      </c>
      <c r="GJ115" s="415">
        <v>0</v>
      </c>
      <c r="GK115" s="415">
        <v>0</v>
      </c>
      <c r="GL115" s="415">
        <v>0</v>
      </c>
      <c r="GM115" s="415">
        <v>33562078</v>
      </c>
      <c r="GN115" s="415">
        <v>1696595</v>
      </c>
      <c r="GO115" s="415">
        <v>35258673</v>
      </c>
      <c r="GP115" s="415">
        <v>3515138</v>
      </c>
      <c r="GQ115" s="415">
        <v>-1775</v>
      </c>
      <c r="GR115" s="415">
        <v>3513363</v>
      </c>
      <c r="GS115" s="415">
        <v>-6016579</v>
      </c>
      <c r="GT115" s="415">
        <v>19879</v>
      </c>
      <c r="GU115" s="415">
        <v>-5996700</v>
      </c>
      <c r="GV115" s="415">
        <v>-1253350</v>
      </c>
      <c r="GW115" s="415">
        <v>14959</v>
      </c>
      <c r="GX115" s="415">
        <v>-1238391</v>
      </c>
      <c r="GY115" s="415">
        <v>-134104</v>
      </c>
      <c r="GZ115" s="415">
        <v>-500982</v>
      </c>
      <c r="HA115" s="415">
        <v>-635086</v>
      </c>
      <c r="HB115" s="415">
        <v>-790244</v>
      </c>
      <c r="HC115" s="415">
        <v>0</v>
      </c>
      <c r="HD115" s="415">
        <v>-790244</v>
      </c>
      <c r="HE115" s="415">
        <v>0</v>
      </c>
      <c r="HF115" s="415">
        <v>0</v>
      </c>
      <c r="HG115" s="415">
        <v>0</v>
      </c>
      <c r="HH115" s="415">
        <v>-4679139</v>
      </c>
      <c r="HI115" s="415">
        <v>-467919</v>
      </c>
      <c r="HJ115" s="415">
        <v>-5147058</v>
      </c>
      <c r="HK115" s="415">
        <v>28882939</v>
      </c>
      <c r="HL115" s="415">
        <v>1228676</v>
      </c>
      <c r="HM115" s="415">
        <v>30111615</v>
      </c>
      <c r="HN115" s="84" t="s">
        <v>1029</v>
      </c>
    </row>
    <row r="116" spans="1:222" x14ac:dyDescent="0.25">
      <c r="A116" t="s">
        <v>1026</v>
      </c>
      <c r="B116" s="82" t="s">
        <v>591</v>
      </c>
      <c r="C116" s="85" t="s">
        <v>590</v>
      </c>
      <c r="D116" s="415">
        <v>120547299</v>
      </c>
      <c r="E116" s="415">
        <v>0</v>
      </c>
      <c r="F116" s="415">
        <v>120547299</v>
      </c>
      <c r="G116" s="415">
        <v>-458885</v>
      </c>
      <c r="H116" s="415">
        <v>0</v>
      </c>
      <c r="I116" s="415">
        <v>-458885</v>
      </c>
      <c r="J116" s="415">
        <v>-1165381</v>
      </c>
      <c r="K116" s="415">
        <v>0</v>
      </c>
      <c r="L116" s="415">
        <v>-1165381</v>
      </c>
      <c r="M116" s="415">
        <v>106470</v>
      </c>
      <c r="N116" s="415">
        <v>0</v>
      </c>
      <c r="O116" s="415">
        <v>106470</v>
      </c>
      <c r="P116" s="415">
        <v>368316</v>
      </c>
      <c r="Q116" s="415">
        <v>0</v>
      </c>
      <c r="R116" s="415">
        <v>368316</v>
      </c>
      <c r="S116" s="415">
        <v>-679765</v>
      </c>
      <c r="T116" s="415">
        <v>0</v>
      </c>
      <c r="U116" s="415">
        <v>-679765</v>
      </c>
      <c r="V116" s="415">
        <v>-1370360</v>
      </c>
      <c r="W116" s="415">
        <v>0</v>
      </c>
      <c r="X116" s="415">
        <v>-1370360</v>
      </c>
      <c r="Y116" s="415">
        <v>-5883254</v>
      </c>
      <c r="Z116" s="415">
        <v>0</v>
      </c>
      <c r="AA116" s="415">
        <v>-5883254</v>
      </c>
      <c r="AB116" s="415">
        <v>0</v>
      </c>
      <c r="AC116" s="415">
        <v>0</v>
      </c>
      <c r="AD116" s="415">
        <v>0</v>
      </c>
      <c r="AE116" s="415">
        <v>-178081</v>
      </c>
      <c r="AF116" s="415">
        <v>0</v>
      </c>
      <c r="AG116" s="415">
        <v>-178081</v>
      </c>
      <c r="AH116" s="415">
        <v>-35302</v>
      </c>
      <c r="AI116" s="415">
        <v>0</v>
      </c>
      <c r="AJ116" s="415">
        <v>-35302</v>
      </c>
      <c r="AK116" s="415">
        <v>0</v>
      </c>
      <c r="AL116" s="415">
        <v>0</v>
      </c>
      <c r="AM116" s="415">
        <v>0</v>
      </c>
      <c r="AN116" s="415">
        <v>-140833</v>
      </c>
      <c r="AO116" s="415">
        <v>0</v>
      </c>
      <c r="AP116" s="415">
        <v>-140833</v>
      </c>
      <c r="AQ116" s="415">
        <v>0</v>
      </c>
      <c r="AR116" s="415">
        <v>0</v>
      </c>
      <c r="AS116" s="415">
        <v>0</v>
      </c>
      <c r="AT116" s="415">
        <v>2546171</v>
      </c>
      <c r="AU116" s="415">
        <v>0</v>
      </c>
      <c r="AV116" s="415">
        <v>2546171</v>
      </c>
      <c r="AW116" s="415">
        <v>-3752</v>
      </c>
      <c r="AX116" s="415">
        <v>0</v>
      </c>
      <c r="AY116" s="415">
        <v>-3752</v>
      </c>
      <c r="AZ116" s="415">
        <v>-11823517</v>
      </c>
      <c r="BA116" s="415">
        <v>0</v>
      </c>
      <c r="BB116" s="415">
        <v>-11823517</v>
      </c>
      <c r="BC116" s="415">
        <v>-202023</v>
      </c>
      <c r="BD116" s="415">
        <v>0</v>
      </c>
      <c r="BE116" s="415">
        <v>-202023</v>
      </c>
      <c r="BF116" s="415">
        <v>-122711</v>
      </c>
      <c r="BG116" s="415">
        <v>0</v>
      </c>
      <c r="BH116" s="415">
        <v>-122711</v>
      </c>
      <c r="BI116" s="415">
        <v>0</v>
      </c>
      <c r="BJ116" s="415">
        <v>0</v>
      </c>
      <c r="BK116" s="415">
        <v>0</v>
      </c>
      <c r="BL116" s="415">
        <v>0</v>
      </c>
      <c r="BM116" s="415">
        <v>0</v>
      </c>
      <c r="BN116" s="415">
        <v>0</v>
      </c>
      <c r="BO116" s="415">
        <v>0</v>
      </c>
      <c r="BP116" s="415">
        <v>0</v>
      </c>
      <c r="BQ116" s="415">
        <v>0</v>
      </c>
      <c r="BR116" s="415">
        <v>0</v>
      </c>
      <c r="BS116" s="415">
        <v>0</v>
      </c>
      <c r="BT116" s="415">
        <v>0</v>
      </c>
      <c r="BU116" s="415">
        <v>0</v>
      </c>
      <c r="BV116" s="415">
        <v>0</v>
      </c>
      <c r="BW116" s="415">
        <v>0</v>
      </c>
      <c r="BX116" s="415">
        <v>-15667167</v>
      </c>
      <c r="BY116" s="415">
        <v>0</v>
      </c>
      <c r="BZ116" s="415">
        <v>-15667167</v>
      </c>
      <c r="CA116" s="415">
        <v>-5772</v>
      </c>
      <c r="CB116" s="415">
        <v>0</v>
      </c>
      <c r="CC116" s="415">
        <v>-5772</v>
      </c>
      <c r="CD116" s="415">
        <v>8594</v>
      </c>
      <c r="CE116" s="415">
        <v>0</v>
      </c>
      <c r="CF116" s="415">
        <v>8594</v>
      </c>
      <c r="CG116" s="415">
        <v>-2910990</v>
      </c>
      <c r="CH116" s="415">
        <v>0</v>
      </c>
      <c r="CI116" s="415">
        <v>-2910990</v>
      </c>
      <c r="CJ116" s="415">
        <v>-87735</v>
      </c>
      <c r="CK116" s="415">
        <v>0</v>
      </c>
      <c r="CL116" s="415">
        <v>-87735</v>
      </c>
      <c r="CM116" s="415">
        <v>-2995903</v>
      </c>
      <c r="CN116" s="415">
        <v>0</v>
      </c>
      <c r="CO116" s="415">
        <v>-2995903</v>
      </c>
      <c r="CP116" s="415">
        <v>-672917</v>
      </c>
      <c r="CQ116" s="415">
        <v>0</v>
      </c>
      <c r="CR116" s="415">
        <v>-672917</v>
      </c>
      <c r="CS116" s="415">
        <v>-14542</v>
      </c>
      <c r="CT116" s="415">
        <v>0</v>
      </c>
      <c r="CU116" s="415">
        <v>-14542</v>
      </c>
      <c r="CV116" s="415">
        <v>-29561</v>
      </c>
      <c r="CW116" s="415">
        <v>0</v>
      </c>
      <c r="CX116" s="415">
        <v>-29561</v>
      </c>
      <c r="CY116" s="415">
        <v>364</v>
      </c>
      <c r="CZ116" s="415">
        <v>0</v>
      </c>
      <c r="DA116" s="415">
        <v>364</v>
      </c>
      <c r="DB116" s="415">
        <v>0</v>
      </c>
      <c r="DC116" s="415">
        <v>0</v>
      </c>
      <c r="DD116" s="415">
        <v>0</v>
      </c>
      <c r="DE116" s="415">
        <v>0</v>
      </c>
      <c r="DF116" s="415">
        <v>0</v>
      </c>
      <c r="DG116" s="415">
        <v>0</v>
      </c>
      <c r="DH116" s="415">
        <v>0</v>
      </c>
      <c r="DI116" s="415">
        <v>0</v>
      </c>
      <c r="DJ116" s="415">
        <v>0</v>
      </c>
      <c r="DK116" s="415">
        <v>0</v>
      </c>
      <c r="DL116" s="415">
        <v>0</v>
      </c>
      <c r="DM116" s="415">
        <v>0</v>
      </c>
      <c r="DN116" s="415">
        <v>0</v>
      </c>
      <c r="DO116" s="415">
        <v>0</v>
      </c>
      <c r="DP116" s="415">
        <v>0</v>
      </c>
      <c r="DQ116" s="415">
        <v>0</v>
      </c>
      <c r="DR116" s="415">
        <v>0</v>
      </c>
      <c r="DS116" s="415">
        <v>0</v>
      </c>
      <c r="DT116" s="415">
        <v>0</v>
      </c>
      <c r="DU116" s="415">
        <v>0</v>
      </c>
      <c r="DV116" s="415">
        <v>0</v>
      </c>
      <c r="DW116" s="415">
        <v>0</v>
      </c>
      <c r="DX116" s="415">
        <v>0</v>
      </c>
      <c r="DY116" s="415">
        <v>0</v>
      </c>
      <c r="DZ116" s="415">
        <v>0</v>
      </c>
      <c r="EA116" s="415">
        <v>0</v>
      </c>
      <c r="EB116" s="415">
        <v>-716656</v>
      </c>
      <c r="EC116" s="415">
        <v>0</v>
      </c>
      <c r="ED116" s="415">
        <v>-716656</v>
      </c>
      <c r="EE116" s="415">
        <v>0</v>
      </c>
      <c r="EF116" s="415">
        <v>0</v>
      </c>
      <c r="EG116" s="415">
        <v>0</v>
      </c>
      <c r="EH116" s="415">
        <v>0</v>
      </c>
      <c r="EI116" s="415">
        <v>0</v>
      </c>
      <c r="EJ116" s="415">
        <v>0</v>
      </c>
      <c r="EK116" s="415">
        <v>806</v>
      </c>
      <c r="EL116" s="415">
        <v>0</v>
      </c>
      <c r="EM116" s="415">
        <v>806</v>
      </c>
      <c r="EN116" s="415">
        <v>0</v>
      </c>
      <c r="EO116" s="415">
        <v>0</v>
      </c>
      <c r="EP116" s="415">
        <v>0</v>
      </c>
      <c r="EQ116" s="415">
        <v>0</v>
      </c>
      <c r="ER116" s="415">
        <v>0</v>
      </c>
      <c r="ES116" s="415">
        <v>0</v>
      </c>
      <c r="ET116" s="415">
        <v>0</v>
      </c>
      <c r="EU116" s="415">
        <v>0</v>
      </c>
      <c r="EV116" s="415">
        <v>0</v>
      </c>
      <c r="EW116" s="415">
        <v>0</v>
      </c>
      <c r="EX116" s="415">
        <v>0</v>
      </c>
      <c r="EY116" s="415">
        <v>0</v>
      </c>
      <c r="EZ116" s="415">
        <v>0</v>
      </c>
      <c r="FA116" s="415">
        <v>0</v>
      </c>
      <c r="FB116" s="415">
        <v>0</v>
      </c>
      <c r="FC116" s="415">
        <v>0</v>
      </c>
      <c r="FD116" s="415">
        <v>0</v>
      </c>
      <c r="FE116" s="415">
        <v>0</v>
      </c>
      <c r="FF116" s="415">
        <v>0</v>
      </c>
      <c r="FG116" s="415">
        <v>0</v>
      </c>
      <c r="FH116" s="415">
        <v>0</v>
      </c>
      <c r="FI116" s="415">
        <v>-60532</v>
      </c>
      <c r="FJ116" s="415">
        <v>0</v>
      </c>
      <c r="FK116" s="415">
        <v>-60532</v>
      </c>
      <c r="FL116" s="415">
        <v>22702</v>
      </c>
      <c r="FM116" s="415">
        <v>0</v>
      </c>
      <c r="FN116" s="415">
        <v>22702</v>
      </c>
      <c r="FO116" s="415">
        <v>-171975</v>
      </c>
      <c r="FP116" s="415">
        <v>0</v>
      </c>
      <c r="FQ116" s="415">
        <v>-171975</v>
      </c>
      <c r="FR116" s="415">
        <v>9030</v>
      </c>
      <c r="FS116" s="415">
        <v>0</v>
      </c>
      <c r="FT116" s="415">
        <v>9030</v>
      </c>
      <c r="FU116" s="415">
        <v>1120</v>
      </c>
      <c r="FV116" s="415">
        <v>0</v>
      </c>
      <c r="FW116" s="415">
        <v>1120</v>
      </c>
      <c r="FX116" s="415">
        <v>-1805634</v>
      </c>
      <c r="FY116" s="415">
        <v>0</v>
      </c>
      <c r="FZ116" s="415">
        <v>-1805634</v>
      </c>
      <c r="GA116" s="415">
        <v>-2004483</v>
      </c>
      <c r="GB116" s="415">
        <v>0</v>
      </c>
      <c r="GC116" s="415">
        <v>-2004483</v>
      </c>
      <c r="GD116" s="415">
        <v>0</v>
      </c>
      <c r="GE116" s="415">
        <v>0</v>
      </c>
      <c r="GF116" s="415">
        <v>0</v>
      </c>
      <c r="GG116" s="415">
        <v>0</v>
      </c>
      <c r="GH116" s="415">
        <v>0</v>
      </c>
      <c r="GI116" s="415">
        <v>0</v>
      </c>
      <c r="GJ116" s="415">
        <v>0</v>
      </c>
      <c r="GK116" s="415">
        <v>0</v>
      </c>
      <c r="GL116" s="415">
        <v>0</v>
      </c>
      <c r="GM116" s="415">
        <v>120088414</v>
      </c>
      <c r="GN116" s="415">
        <v>0</v>
      </c>
      <c r="GO116" s="415">
        <v>120088414</v>
      </c>
      <c r="GP116" s="415">
        <v>-1370360</v>
      </c>
      <c r="GQ116" s="415">
        <v>0</v>
      </c>
      <c r="GR116" s="415">
        <v>-1370360</v>
      </c>
      <c r="GS116" s="415">
        <v>-15667167</v>
      </c>
      <c r="GT116" s="415">
        <v>0</v>
      </c>
      <c r="GU116" s="415">
        <v>-15667167</v>
      </c>
      <c r="GV116" s="415">
        <v>-2995903</v>
      </c>
      <c r="GW116" s="415">
        <v>0</v>
      </c>
      <c r="GX116" s="415">
        <v>-2995903</v>
      </c>
      <c r="GY116" s="415">
        <v>-716656</v>
      </c>
      <c r="GZ116" s="415">
        <v>0</v>
      </c>
      <c r="HA116" s="415">
        <v>-716656</v>
      </c>
      <c r="HB116" s="415">
        <v>-2004483</v>
      </c>
      <c r="HC116" s="415">
        <v>0</v>
      </c>
      <c r="HD116" s="415">
        <v>-2004483</v>
      </c>
      <c r="HE116" s="415">
        <v>0</v>
      </c>
      <c r="HF116" s="415">
        <v>0</v>
      </c>
      <c r="HG116" s="415">
        <v>0</v>
      </c>
      <c r="HH116" s="415">
        <v>-22754569</v>
      </c>
      <c r="HI116" s="415">
        <v>0</v>
      </c>
      <c r="HJ116" s="415">
        <v>-22754569</v>
      </c>
      <c r="HK116" s="415">
        <v>97333845</v>
      </c>
      <c r="HL116" s="415">
        <v>0</v>
      </c>
      <c r="HM116" s="415">
        <v>97333845</v>
      </c>
      <c r="HN116" s="84" t="s">
        <v>1073</v>
      </c>
    </row>
    <row r="117" spans="1:222" x14ac:dyDescent="0.25">
      <c r="A117" t="s">
        <v>1026</v>
      </c>
      <c r="B117" s="82" t="s">
        <v>593</v>
      </c>
      <c r="C117" s="85" t="s">
        <v>592</v>
      </c>
      <c r="D117" s="415">
        <v>109175483</v>
      </c>
      <c r="E117" s="415">
        <v>0</v>
      </c>
      <c r="F117" s="415">
        <v>109175483</v>
      </c>
      <c r="G117" s="415">
        <v>-2528384</v>
      </c>
      <c r="H117" s="415">
        <v>0</v>
      </c>
      <c r="I117" s="415">
        <v>-2528384</v>
      </c>
      <c r="J117" s="415">
        <v>-1013583</v>
      </c>
      <c r="K117" s="415">
        <v>0</v>
      </c>
      <c r="L117" s="415">
        <v>-1013583</v>
      </c>
      <c r="M117" s="415">
        <v>469115</v>
      </c>
      <c r="N117" s="415">
        <v>0</v>
      </c>
      <c r="O117" s="415">
        <v>469115</v>
      </c>
      <c r="P117" s="415">
        <v>494242</v>
      </c>
      <c r="Q117" s="415">
        <v>0</v>
      </c>
      <c r="R117" s="415">
        <v>494242</v>
      </c>
      <c r="S117" s="415">
        <v>-50367</v>
      </c>
      <c r="T117" s="415">
        <v>0</v>
      </c>
      <c r="U117" s="415">
        <v>-50367</v>
      </c>
      <c r="V117" s="415">
        <v>-100593</v>
      </c>
      <c r="W117" s="415">
        <v>0</v>
      </c>
      <c r="X117" s="415">
        <v>-100593</v>
      </c>
      <c r="Y117" s="415">
        <v>-3435620</v>
      </c>
      <c r="Z117" s="415">
        <v>0</v>
      </c>
      <c r="AA117" s="415">
        <v>-3435620</v>
      </c>
      <c r="AB117" s="415">
        <v>0</v>
      </c>
      <c r="AC117" s="415">
        <v>0</v>
      </c>
      <c r="AD117" s="415">
        <v>0</v>
      </c>
      <c r="AE117" s="415">
        <v>-244880</v>
      </c>
      <c r="AF117" s="415">
        <v>0</v>
      </c>
      <c r="AG117" s="415">
        <v>-244880</v>
      </c>
      <c r="AH117" s="415">
        <v>-54193</v>
      </c>
      <c r="AI117" s="415">
        <v>0</v>
      </c>
      <c r="AJ117" s="415">
        <v>-54193</v>
      </c>
      <c r="AK117" s="415">
        <v>0</v>
      </c>
      <c r="AL117" s="415">
        <v>0</v>
      </c>
      <c r="AM117" s="415">
        <v>0</v>
      </c>
      <c r="AN117" s="415">
        <v>-190687</v>
      </c>
      <c r="AO117" s="415">
        <v>0</v>
      </c>
      <c r="AP117" s="415">
        <v>-190687</v>
      </c>
      <c r="AQ117" s="415">
        <v>0</v>
      </c>
      <c r="AR117" s="415">
        <v>0</v>
      </c>
      <c r="AS117" s="415">
        <v>0</v>
      </c>
      <c r="AT117" s="415">
        <v>2365400</v>
      </c>
      <c r="AU117" s="415">
        <v>0</v>
      </c>
      <c r="AV117" s="415">
        <v>2365400</v>
      </c>
      <c r="AW117" s="415">
        <v>-64917</v>
      </c>
      <c r="AX117" s="415">
        <v>0</v>
      </c>
      <c r="AY117" s="415">
        <v>-64917</v>
      </c>
      <c r="AZ117" s="415">
        <v>-11521722</v>
      </c>
      <c r="BA117" s="415">
        <v>0</v>
      </c>
      <c r="BB117" s="415">
        <v>-11521722</v>
      </c>
      <c r="BC117" s="415">
        <v>107353</v>
      </c>
      <c r="BD117" s="415">
        <v>0</v>
      </c>
      <c r="BE117" s="415">
        <v>107353</v>
      </c>
      <c r="BF117" s="415">
        <v>-36923</v>
      </c>
      <c r="BG117" s="415">
        <v>0</v>
      </c>
      <c r="BH117" s="415">
        <v>-36923</v>
      </c>
      <c r="BI117" s="415">
        <v>0</v>
      </c>
      <c r="BJ117" s="415">
        <v>0</v>
      </c>
      <c r="BK117" s="415">
        <v>0</v>
      </c>
      <c r="BL117" s="415">
        <v>-13337</v>
      </c>
      <c r="BM117" s="415">
        <v>0</v>
      </c>
      <c r="BN117" s="415">
        <v>-13337</v>
      </c>
      <c r="BO117" s="415">
        <v>0</v>
      </c>
      <c r="BP117" s="415">
        <v>0</v>
      </c>
      <c r="BQ117" s="415">
        <v>0</v>
      </c>
      <c r="BR117" s="415">
        <v>0</v>
      </c>
      <c r="BS117" s="415">
        <v>0</v>
      </c>
      <c r="BT117" s="415">
        <v>0</v>
      </c>
      <c r="BU117" s="415">
        <v>0</v>
      </c>
      <c r="BV117" s="415">
        <v>0</v>
      </c>
      <c r="BW117" s="415">
        <v>0</v>
      </c>
      <c r="BX117" s="415">
        <v>-12844646</v>
      </c>
      <c r="BY117" s="415">
        <v>0</v>
      </c>
      <c r="BZ117" s="415">
        <v>-12844646</v>
      </c>
      <c r="CA117" s="415">
        <v>-10972</v>
      </c>
      <c r="CB117" s="415">
        <v>0</v>
      </c>
      <c r="CC117" s="415">
        <v>-10972</v>
      </c>
      <c r="CD117" s="415">
        <v>-87304</v>
      </c>
      <c r="CE117" s="415">
        <v>0</v>
      </c>
      <c r="CF117" s="415">
        <v>-87304</v>
      </c>
      <c r="CG117" s="415">
        <v>-4322525</v>
      </c>
      <c r="CH117" s="415">
        <v>0</v>
      </c>
      <c r="CI117" s="415">
        <v>-4322525</v>
      </c>
      <c r="CJ117" s="415">
        <v>279741</v>
      </c>
      <c r="CK117" s="415">
        <v>0</v>
      </c>
      <c r="CL117" s="415">
        <v>279741</v>
      </c>
      <c r="CM117" s="415">
        <v>-4141060</v>
      </c>
      <c r="CN117" s="415">
        <v>0</v>
      </c>
      <c r="CO117" s="415">
        <v>-4141060</v>
      </c>
      <c r="CP117" s="415">
        <v>-174127</v>
      </c>
      <c r="CQ117" s="415">
        <v>0</v>
      </c>
      <c r="CR117" s="415">
        <v>-174127</v>
      </c>
      <c r="CS117" s="415">
        <v>3612</v>
      </c>
      <c r="CT117" s="415">
        <v>0</v>
      </c>
      <c r="CU117" s="415">
        <v>3612</v>
      </c>
      <c r="CV117" s="415">
        <v>-6601</v>
      </c>
      <c r="CW117" s="415">
        <v>0</v>
      </c>
      <c r="CX117" s="415">
        <v>-6601</v>
      </c>
      <c r="CY117" s="415">
        <v>0</v>
      </c>
      <c r="CZ117" s="415">
        <v>0</v>
      </c>
      <c r="DA117" s="415">
        <v>0</v>
      </c>
      <c r="DB117" s="415">
        <v>0</v>
      </c>
      <c r="DC117" s="415">
        <v>0</v>
      </c>
      <c r="DD117" s="415">
        <v>0</v>
      </c>
      <c r="DE117" s="415">
        <v>0</v>
      </c>
      <c r="DF117" s="415">
        <v>0</v>
      </c>
      <c r="DG117" s="415">
        <v>0</v>
      </c>
      <c r="DH117" s="415">
        <v>0</v>
      </c>
      <c r="DI117" s="415">
        <v>0</v>
      </c>
      <c r="DJ117" s="415">
        <v>0</v>
      </c>
      <c r="DK117" s="415">
        <v>0</v>
      </c>
      <c r="DL117" s="415">
        <v>0</v>
      </c>
      <c r="DM117" s="415">
        <v>0</v>
      </c>
      <c r="DN117" s="415">
        <v>-19272</v>
      </c>
      <c r="DO117" s="415">
        <v>0</v>
      </c>
      <c r="DP117" s="415">
        <v>-19272</v>
      </c>
      <c r="DQ117" s="415">
        <v>0</v>
      </c>
      <c r="DR117" s="415">
        <v>0</v>
      </c>
      <c r="DS117" s="415">
        <v>0</v>
      </c>
      <c r="DT117" s="415">
        <v>0</v>
      </c>
      <c r="DU117" s="415">
        <v>0</v>
      </c>
      <c r="DV117" s="415">
        <v>0</v>
      </c>
      <c r="DW117" s="415">
        <v>0</v>
      </c>
      <c r="DX117" s="415">
        <v>0</v>
      </c>
      <c r="DY117" s="415">
        <v>0</v>
      </c>
      <c r="DZ117" s="415">
        <v>0</v>
      </c>
      <c r="EA117" s="415">
        <v>0</v>
      </c>
      <c r="EB117" s="415">
        <v>-196388</v>
      </c>
      <c r="EC117" s="415">
        <v>0</v>
      </c>
      <c r="ED117" s="415">
        <v>-196388</v>
      </c>
      <c r="EE117" s="415">
        <v>85</v>
      </c>
      <c r="EF117" s="415">
        <v>0</v>
      </c>
      <c r="EG117" s="415">
        <v>85</v>
      </c>
      <c r="EH117" s="415">
        <v>0</v>
      </c>
      <c r="EI117" s="415">
        <v>0</v>
      </c>
      <c r="EJ117" s="415">
        <v>0</v>
      </c>
      <c r="EK117" s="415">
        <v>2500</v>
      </c>
      <c r="EL117" s="415">
        <v>0</v>
      </c>
      <c r="EM117" s="415">
        <v>2500</v>
      </c>
      <c r="EN117" s="415">
        <v>0</v>
      </c>
      <c r="EO117" s="415">
        <v>0</v>
      </c>
      <c r="EP117" s="415">
        <v>0</v>
      </c>
      <c r="EQ117" s="415">
        <v>0</v>
      </c>
      <c r="ER117" s="415">
        <v>0</v>
      </c>
      <c r="ES117" s="415">
        <v>0</v>
      </c>
      <c r="ET117" s="415">
        <v>0</v>
      </c>
      <c r="EU117" s="415">
        <v>0</v>
      </c>
      <c r="EV117" s="415">
        <v>0</v>
      </c>
      <c r="EW117" s="415">
        <v>-13337</v>
      </c>
      <c r="EX117" s="415">
        <v>0</v>
      </c>
      <c r="EY117" s="415">
        <v>-13337</v>
      </c>
      <c r="EZ117" s="415">
        <v>0</v>
      </c>
      <c r="FA117" s="415">
        <v>0</v>
      </c>
      <c r="FB117" s="415">
        <v>0</v>
      </c>
      <c r="FC117" s="415">
        <v>-1500</v>
      </c>
      <c r="FD117" s="415">
        <v>0</v>
      </c>
      <c r="FE117" s="415">
        <v>-1500</v>
      </c>
      <c r="FF117" s="415">
        <v>0</v>
      </c>
      <c r="FG117" s="415">
        <v>0</v>
      </c>
      <c r="FH117" s="415">
        <v>0</v>
      </c>
      <c r="FI117" s="415">
        <v>-20018</v>
      </c>
      <c r="FJ117" s="415">
        <v>0</v>
      </c>
      <c r="FK117" s="415">
        <v>-20018</v>
      </c>
      <c r="FL117" s="415">
        <v>9475</v>
      </c>
      <c r="FM117" s="415">
        <v>0</v>
      </c>
      <c r="FN117" s="415">
        <v>9475</v>
      </c>
      <c r="FO117" s="415">
        <v>-91985</v>
      </c>
      <c r="FP117" s="415">
        <v>0</v>
      </c>
      <c r="FQ117" s="415">
        <v>-91985</v>
      </c>
      <c r="FR117" s="415">
        <v>45557</v>
      </c>
      <c r="FS117" s="415">
        <v>0</v>
      </c>
      <c r="FT117" s="415">
        <v>45557</v>
      </c>
      <c r="FU117" s="415">
        <v>1022</v>
      </c>
      <c r="FV117" s="415">
        <v>0</v>
      </c>
      <c r="FW117" s="415">
        <v>1022</v>
      </c>
      <c r="FX117" s="415">
        <v>-1379121</v>
      </c>
      <c r="FY117" s="415">
        <v>0</v>
      </c>
      <c r="FZ117" s="415">
        <v>-1379121</v>
      </c>
      <c r="GA117" s="415">
        <v>-1447322</v>
      </c>
      <c r="GB117" s="415">
        <v>0</v>
      </c>
      <c r="GC117" s="415">
        <v>-1447322</v>
      </c>
      <c r="GD117" s="415">
        <v>0</v>
      </c>
      <c r="GE117" s="415">
        <v>0</v>
      </c>
      <c r="GF117" s="415">
        <v>0</v>
      </c>
      <c r="GG117" s="415">
        <v>0</v>
      </c>
      <c r="GH117" s="415">
        <v>0</v>
      </c>
      <c r="GI117" s="415">
        <v>0</v>
      </c>
      <c r="GJ117" s="415">
        <v>0</v>
      </c>
      <c r="GK117" s="415">
        <v>0</v>
      </c>
      <c r="GL117" s="415">
        <v>0</v>
      </c>
      <c r="GM117" s="415">
        <v>106647099</v>
      </c>
      <c r="GN117" s="415">
        <v>0</v>
      </c>
      <c r="GO117" s="415">
        <v>106647099</v>
      </c>
      <c r="GP117" s="415">
        <v>-100593</v>
      </c>
      <c r="GQ117" s="415">
        <v>0</v>
      </c>
      <c r="GR117" s="415">
        <v>-100593</v>
      </c>
      <c r="GS117" s="415">
        <v>-12844646</v>
      </c>
      <c r="GT117" s="415">
        <v>0</v>
      </c>
      <c r="GU117" s="415">
        <v>-12844646</v>
      </c>
      <c r="GV117" s="415">
        <v>-4141060</v>
      </c>
      <c r="GW117" s="415">
        <v>0</v>
      </c>
      <c r="GX117" s="415">
        <v>-4141060</v>
      </c>
      <c r="GY117" s="415">
        <v>-196388</v>
      </c>
      <c r="GZ117" s="415">
        <v>0</v>
      </c>
      <c r="HA117" s="415">
        <v>-196388</v>
      </c>
      <c r="HB117" s="415">
        <v>-1447322</v>
      </c>
      <c r="HC117" s="415">
        <v>0</v>
      </c>
      <c r="HD117" s="415">
        <v>-1447322</v>
      </c>
      <c r="HE117" s="415">
        <v>0</v>
      </c>
      <c r="HF117" s="415">
        <v>0</v>
      </c>
      <c r="HG117" s="415">
        <v>0</v>
      </c>
      <c r="HH117" s="415">
        <v>-18730009</v>
      </c>
      <c r="HI117" s="415">
        <v>0</v>
      </c>
      <c r="HJ117" s="415">
        <v>-18730009</v>
      </c>
      <c r="HK117" s="415">
        <v>87917090</v>
      </c>
      <c r="HL117" s="415">
        <v>0</v>
      </c>
      <c r="HM117" s="415">
        <v>87917090</v>
      </c>
      <c r="HN117" s="84" t="s">
        <v>1029</v>
      </c>
    </row>
    <row r="118" spans="1:222" x14ac:dyDescent="0.25">
      <c r="A118" t="s">
        <v>1026</v>
      </c>
      <c r="B118" s="82" t="s">
        <v>595</v>
      </c>
      <c r="C118" s="85" t="s">
        <v>594</v>
      </c>
      <c r="D118" s="415">
        <v>193527901</v>
      </c>
      <c r="E118" s="415">
        <v>0</v>
      </c>
      <c r="F118" s="415">
        <v>193527901</v>
      </c>
      <c r="G118" s="415">
        <v>1174501</v>
      </c>
      <c r="H118" s="415">
        <v>0</v>
      </c>
      <c r="I118" s="415">
        <v>1174501</v>
      </c>
      <c r="J118" s="415">
        <v>-11192136</v>
      </c>
      <c r="K118" s="415">
        <v>0</v>
      </c>
      <c r="L118" s="415">
        <v>-11192136</v>
      </c>
      <c r="M118" s="415">
        <v>782589</v>
      </c>
      <c r="N118" s="415">
        <v>0</v>
      </c>
      <c r="O118" s="415">
        <v>782589</v>
      </c>
      <c r="P118" s="415">
        <v>523667</v>
      </c>
      <c r="Q118" s="415">
        <v>0</v>
      </c>
      <c r="R118" s="415">
        <v>523667</v>
      </c>
      <c r="S118" s="415">
        <v>-18423</v>
      </c>
      <c r="T118" s="415">
        <v>0</v>
      </c>
      <c r="U118" s="415">
        <v>-18423</v>
      </c>
      <c r="V118" s="415">
        <v>-9904303</v>
      </c>
      <c r="W118" s="415">
        <v>0</v>
      </c>
      <c r="X118" s="415">
        <v>-9904303</v>
      </c>
      <c r="Y118" s="415">
        <v>-9422125</v>
      </c>
      <c r="Z118" s="415">
        <v>0</v>
      </c>
      <c r="AA118" s="415">
        <v>-9422125</v>
      </c>
      <c r="AB118" s="415">
        <v>0</v>
      </c>
      <c r="AC118" s="415">
        <v>0</v>
      </c>
      <c r="AD118" s="415">
        <v>0</v>
      </c>
      <c r="AE118" s="415">
        <v>-571805</v>
      </c>
      <c r="AF118" s="415">
        <v>0</v>
      </c>
      <c r="AG118" s="415">
        <v>-571805</v>
      </c>
      <c r="AH118" s="415">
        <v>-39698</v>
      </c>
      <c r="AI118" s="415">
        <v>0</v>
      </c>
      <c r="AJ118" s="415">
        <v>-39698</v>
      </c>
      <c r="AK118" s="415">
        <v>0</v>
      </c>
      <c r="AL118" s="415">
        <v>0</v>
      </c>
      <c r="AM118" s="415">
        <v>0</v>
      </c>
      <c r="AN118" s="415">
        <v>-532108</v>
      </c>
      <c r="AO118" s="415">
        <v>0</v>
      </c>
      <c r="AP118" s="415">
        <v>-532108</v>
      </c>
      <c r="AQ118" s="415">
        <v>0</v>
      </c>
      <c r="AR118" s="415">
        <v>0</v>
      </c>
      <c r="AS118" s="415">
        <v>0</v>
      </c>
      <c r="AT118" s="415">
        <v>3501056</v>
      </c>
      <c r="AU118" s="415">
        <v>0</v>
      </c>
      <c r="AV118" s="415">
        <v>3501056</v>
      </c>
      <c r="AW118" s="415">
        <v>-26508</v>
      </c>
      <c r="AX118" s="415">
        <v>0</v>
      </c>
      <c r="AY118" s="415">
        <v>-26508</v>
      </c>
      <c r="AZ118" s="415">
        <v>-15126094</v>
      </c>
      <c r="BA118" s="415">
        <v>0</v>
      </c>
      <c r="BB118" s="415">
        <v>-15126094</v>
      </c>
      <c r="BC118" s="415">
        <v>-174033</v>
      </c>
      <c r="BD118" s="415">
        <v>0</v>
      </c>
      <c r="BE118" s="415">
        <v>-174033</v>
      </c>
      <c r="BF118" s="415">
        <v>0</v>
      </c>
      <c r="BG118" s="415">
        <v>0</v>
      </c>
      <c r="BH118" s="415">
        <v>0</v>
      </c>
      <c r="BI118" s="415">
        <v>0</v>
      </c>
      <c r="BJ118" s="415">
        <v>0</v>
      </c>
      <c r="BK118" s="415">
        <v>0</v>
      </c>
      <c r="BL118" s="415">
        <v>0</v>
      </c>
      <c r="BM118" s="415">
        <v>0</v>
      </c>
      <c r="BN118" s="415">
        <v>0</v>
      </c>
      <c r="BO118" s="415">
        <v>0</v>
      </c>
      <c r="BP118" s="415">
        <v>0</v>
      </c>
      <c r="BQ118" s="415">
        <v>0</v>
      </c>
      <c r="BR118" s="415">
        <v>0</v>
      </c>
      <c r="BS118" s="415">
        <v>0</v>
      </c>
      <c r="BT118" s="415">
        <v>0</v>
      </c>
      <c r="BU118" s="415">
        <v>0</v>
      </c>
      <c r="BV118" s="415">
        <v>0</v>
      </c>
      <c r="BW118" s="415">
        <v>0</v>
      </c>
      <c r="BX118" s="415">
        <v>-21819509</v>
      </c>
      <c r="BY118" s="415">
        <v>0</v>
      </c>
      <c r="BZ118" s="415">
        <v>-21819509</v>
      </c>
      <c r="CA118" s="415">
        <v>0</v>
      </c>
      <c r="CB118" s="415">
        <v>0</v>
      </c>
      <c r="CC118" s="415">
        <v>0</v>
      </c>
      <c r="CD118" s="415">
        <v>-306</v>
      </c>
      <c r="CE118" s="415">
        <v>0</v>
      </c>
      <c r="CF118" s="415">
        <v>-306</v>
      </c>
      <c r="CG118" s="415">
        <v>-4571146</v>
      </c>
      <c r="CH118" s="415">
        <v>0</v>
      </c>
      <c r="CI118" s="415">
        <v>-4571146</v>
      </c>
      <c r="CJ118" s="415">
        <v>-402580</v>
      </c>
      <c r="CK118" s="415">
        <v>0</v>
      </c>
      <c r="CL118" s="415">
        <v>-402580</v>
      </c>
      <c r="CM118" s="415">
        <v>-4974032</v>
      </c>
      <c r="CN118" s="415">
        <v>0</v>
      </c>
      <c r="CO118" s="415">
        <v>-4974032</v>
      </c>
      <c r="CP118" s="415">
        <v>-467227</v>
      </c>
      <c r="CQ118" s="415">
        <v>0</v>
      </c>
      <c r="CR118" s="415">
        <v>-467227</v>
      </c>
      <c r="CS118" s="415">
        <v>-24172</v>
      </c>
      <c r="CT118" s="415">
        <v>0</v>
      </c>
      <c r="CU118" s="415">
        <v>-24172</v>
      </c>
      <c r="CV118" s="415">
        <v>-24969</v>
      </c>
      <c r="CW118" s="415">
        <v>0</v>
      </c>
      <c r="CX118" s="415">
        <v>-24969</v>
      </c>
      <c r="CY118" s="415">
        <v>0</v>
      </c>
      <c r="CZ118" s="415">
        <v>0</v>
      </c>
      <c r="DA118" s="415">
        <v>0</v>
      </c>
      <c r="DB118" s="415">
        <v>0</v>
      </c>
      <c r="DC118" s="415">
        <v>0</v>
      </c>
      <c r="DD118" s="415">
        <v>0</v>
      </c>
      <c r="DE118" s="415">
        <v>0</v>
      </c>
      <c r="DF118" s="415">
        <v>0</v>
      </c>
      <c r="DG118" s="415">
        <v>0</v>
      </c>
      <c r="DH118" s="415">
        <v>0</v>
      </c>
      <c r="DI118" s="415">
        <v>0</v>
      </c>
      <c r="DJ118" s="415">
        <v>0</v>
      </c>
      <c r="DK118" s="415">
        <v>0</v>
      </c>
      <c r="DL118" s="415">
        <v>0</v>
      </c>
      <c r="DM118" s="415">
        <v>0</v>
      </c>
      <c r="DN118" s="415">
        <v>0</v>
      </c>
      <c r="DO118" s="415">
        <v>0</v>
      </c>
      <c r="DP118" s="415">
        <v>0</v>
      </c>
      <c r="DQ118" s="415">
        <v>0</v>
      </c>
      <c r="DR118" s="415">
        <v>0</v>
      </c>
      <c r="DS118" s="415">
        <v>0</v>
      </c>
      <c r="DT118" s="415">
        <v>0</v>
      </c>
      <c r="DU118" s="415">
        <v>0</v>
      </c>
      <c r="DV118" s="415">
        <v>0</v>
      </c>
      <c r="DW118" s="415">
        <v>0</v>
      </c>
      <c r="DX118" s="415">
        <v>0</v>
      </c>
      <c r="DY118" s="415">
        <v>0</v>
      </c>
      <c r="DZ118" s="415">
        <v>0</v>
      </c>
      <c r="EA118" s="415">
        <v>0</v>
      </c>
      <c r="EB118" s="415">
        <v>-516368</v>
      </c>
      <c r="EC118" s="415">
        <v>0</v>
      </c>
      <c r="ED118" s="415">
        <v>-516368</v>
      </c>
      <c r="EE118" s="415">
        <v>0</v>
      </c>
      <c r="EF118" s="415">
        <v>0</v>
      </c>
      <c r="EG118" s="415">
        <v>0</v>
      </c>
      <c r="EH118" s="415">
        <v>0</v>
      </c>
      <c r="EI118" s="415">
        <v>0</v>
      </c>
      <c r="EJ118" s="415">
        <v>0</v>
      </c>
      <c r="EK118" s="415">
        <v>0</v>
      </c>
      <c r="EL118" s="415">
        <v>0</v>
      </c>
      <c r="EM118" s="415">
        <v>0</v>
      </c>
      <c r="EN118" s="415">
        <v>0</v>
      </c>
      <c r="EO118" s="415">
        <v>0</v>
      </c>
      <c r="EP118" s="415">
        <v>0</v>
      </c>
      <c r="EQ118" s="415">
        <v>0</v>
      </c>
      <c r="ER118" s="415">
        <v>0</v>
      </c>
      <c r="ES118" s="415">
        <v>0</v>
      </c>
      <c r="ET118" s="415">
        <v>0</v>
      </c>
      <c r="EU118" s="415">
        <v>0</v>
      </c>
      <c r="EV118" s="415">
        <v>0</v>
      </c>
      <c r="EW118" s="415">
        <v>0</v>
      </c>
      <c r="EX118" s="415">
        <v>0</v>
      </c>
      <c r="EY118" s="415">
        <v>0</v>
      </c>
      <c r="EZ118" s="415">
        <v>0</v>
      </c>
      <c r="FA118" s="415">
        <v>0</v>
      </c>
      <c r="FB118" s="415">
        <v>0</v>
      </c>
      <c r="FC118" s="415">
        <v>0</v>
      </c>
      <c r="FD118" s="415">
        <v>0</v>
      </c>
      <c r="FE118" s="415">
        <v>0</v>
      </c>
      <c r="FF118" s="415">
        <v>0</v>
      </c>
      <c r="FG118" s="415">
        <v>0</v>
      </c>
      <c r="FH118" s="415">
        <v>0</v>
      </c>
      <c r="FI118" s="415">
        <v>-482502</v>
      </c>
      <c r="FJ118" s="415">
        <v>0</v>
      </c>
      <c r="FK118" s="415">
        <v>-482502</v>
      </c>
      <c r="FL118" s="415">
        <v>115766</v>
      </c>
      <c r="FM118" s="415">
        <v>0</v>
      </c>
      <c r="FN118" s="415">
        <v>115766</v>
      </c>
      <c r="FO118" s="415">
        <v>-727804</v>
      </c>
      <c r="FP118" s="415">
        <v>0</v>
      </c>
      <c r="FQ118" s="415">
        <v>-727804</v>
      </c>
      <c r="FR118" s="415">
        <v>-91084</v>
      </c>
      <c r="FS118" s="415">
        <v>0</v>
      </c>
      <c r="FT118" s="415">
        <v>-91084</v>
      </c>
      <c r="FU118" s="415">
        <v>0</v>
      </c>
      <c r="FV118" s="415">
        <v>0</v>
      </c>
      <c r="FW118" s="415">
        <v>0</v>
      </c>
      <c r="FX118" s="415">
        <v>-4207400</v>
      </c>
      <c r="FY118" s="415">
        <v>0</v>
      </c>
      <c r="FZ118" s="415">
        <v>-4207400</v>
      </c>
      <c r="GA118" s="415">
        <v>-5393024</v>
      </c>
      <c r="GB118" s="415">
        <v>0</v>
      </c>
      <c r="GC118" s="415">
        <v>-5393024</v>
      </c>
      <c r="GD118" s="415">
        <v>0</v>
      </c>
      <c r="GE118" s="415">
        <v>0</v>
      </c>
      <c r="GF118" s="415">
        <v>0</v>
      </c>
      <c r="GG118" s="415">
        <v>-32341</v>
      </c>
      <c r="GH118" s="415">
        <v>0</v>
      </c>
      <c r="GI118" s="415">
        <v>-32341</v>
      </c>
      <c r="GJ118" s="415">
        <v>-32341</v>
      </c>
      <c r="GK118" s="415">
        <v>0</v>
      </c>
      <c r="GL118" s="415">
        <v>-32341</v>
      </c>
      <c r="GM118" s="415">
        <v>194702402</v>
      </c>
      <c r="GN118" s="415">
        <v>0</v>
      </c>
      <c r="GO118" s="415">
        <v>194702402</v>
      </c>
      <c r="GP118" s="415">
        <v>-9904303</v>
      </c>
      <c r="GQ118" s="415">
        <v>0</v>
      </c>
      <c r="GR118" s="415">
        <v>-9904303</v>
      </c>
      <c r="GS118" s="415">
        <v>-21819509</v>
      </c>
      <c r="GT118" s="415">
        <v>0</v>
      </c>
      <c r="GU118" s="415">
        <v>-21819509</v>
      </c>
      <c r="GV118" s="415">
        <v>-4974032</v>
      </c>
      <c r="GW118" s="415">
        <v>0</v>
      </c>
      <c r="GX118" s="415">
        <v>-4974032</v>
      </c>
      <c r="GY118" s="415">
        <v>-516368</v>
      </c>
      <c r="GZ118" s="415">
        <v>0</v>
      </c>
      <c r="HA118" s="415">
        <v>-516368</v>
      </c>
      <c r="HB118" s="415">
        <v>-5393024</v>
      </c>
      <c r="HC118" s="415">
        <v>0</v>
      </c>
      <c r="HD118" s="415">
        <v>-5393024</v>
      </c>
      <c r="HE118" s="415">
        <v>-32341</v>
      </c>
      <c r="HF118" s="415">
        <v>0</v>
      </c>
      <c r="HG118" s="415">
        <v>-32341</v>
      </c>
      <c r="HH118" s="415">
        <v>-42639577</v>
      </c>
      <c r="HI118" s="415">
        <v>0</v>
      </c>
      <c r="HJ118" s="415">
        <v>-42639577</v>
      </c>
      <c r="HK118" s="415">
        <v>152062825</v>
      </c>
      <c r="HL118" s="415">
        <v>0</v>
      </c>
      <c r="HM118" s="415">
        <v>152062825</v>
      </c>
      <c r="HN118" s="84" t="s">
        <v>1073</v>
      </c>
    </row>
    <row r="119" spans="1:222" x14ac:dyDescent="0.25">
      <c r="A119" t="s">
        <v>1026</v>
      </c>
      <c r="B119" s="82" t="s">
        <v>597</v>
      </c>
      <c r="C119" s="85" t="s">
        <v>596</v>
      </c>
      <c r="D119" s="415">
        <v>62307056</v>
      </c>
      <c r="E119" s="415">
        <v>372987</v>
      </c>
      <c r="F119" s="415">
        <v>62680043</v>
      </c>
      <c r="G119" s="415">
        <v>0</v>
      </c>
      <c r="H119" s="415">
        <v>0</v>
      </c>
      <c r="I119" s="415">
        <v>0</v>
      </c>
      <c r="J119" s="415">
        <v>-267067</v>
      </c>
      <c r="K119" s="415">
        <v>0</v>
      </c>
      <c r="L119" s="415">
        <v>-267067</v>
      </c>
      <c r="M119" s="415">
        <v>-5910</v>
      </c>
      <c r="N119" s="415">
        <v>0</v>
      </c>
      <c r="O119" s="415">
        <v>-5910</v>
      </c>
      <c r="P119" s="415">
        <v>2360175</v>
      </c>
      <c r="Q119" s="415">
        <v>0</v>
      </c>
      <c r="R119" s="415">
        <v>2360175</v>
      </c>
      <c r="S119" s="415">
        <v>538084</v>
      </c>
      <c r="T119" s="415">
        <v>0</v>
      </c>
      <c r="U119" s="415">
        <v>538084</v>
      </c>
      <c r="V119" s="415">
        <v>2625282</v>
      </c>
      <c r="W119" s="415">
        <v>0</v>
      </c>
      <c r="X119" s="415">
        <v>2625282</v>
      </c>
      <c r="Y119" s="415">
        <v>-3373467</v>
      </c>
      <c r="Z119" s="415">
        <v>0</v>
      </c>
      <c r="AA119" s="415">
        <v>-3373467</v>
      </c>
      <c r="AB119" s="415">
        <v>-15915</v>
      </c>
      <c r="AC119" s="415">
        <v>0</v>
      </c>
      <c r="AD119" s="415">
        <v>-15915</v>
      </c>
      <c r="AE119" s="415">
        <v>-121637</v>
      </c>
      <c r="AF119" s="415">
        <v>0</v>
      </c>
      <c r="AG119" s="415">
        <v>-121637</v>
      </c>
      <c r="AH119" s="415">
        <v>-8657</v>
      </c>
      <c r="AI119" s="415">
        <v>0</v>
      </c>
      <c r="AJ119" s="415">
        <v>-8657</v>
      </c>
      <c r="AK119" s="415">
        <v>0</v>
      </c>
      <c r="AL119" s="415">
        <v>0</v>
      </c>
      <c r="AM119" s="415">
        <v>0</v>
      </c>
      <c r="AN119" s="415">
        <v>-51050</v>
      </c>
      <c r="AO119" s="415">
        <v>0</v>
      </c>
      <c r="AP119" s="415">
        <v>-51050</v>
      </c>
      <c r="AQ119" s="415">
        <v>-548</v>
      </c>
      <c r="AR119" s="415">
        <v>0</v>
      </c>
      <c r="AS119" s="415">
        <v>-548</v>
      </c>
      <c r="AT119" s="415">
        <v>1251222</v>
      </c>
      <c r="AU119" s="415">
        <v>0</v>
      </c>
      <c r="AV119" s="415">
        <v>1251222</v>
      </c>
      <c r="AW119" s="415">
        <v>8993</v>
      </c>
      <c r="AX119" s="415">
        <v>0</v>
      </c>
      <c r="AY119" s="415">
        <v>8993</v>
      </c>
      <c r="AZ119" s="415">
        <v>-2300145</v>
      </c>
      <c r="BA119" s="415">
        <v>0</v>
      </c>
      <c r="BB119" s="415">
        <v>-2300145</v>
      </c>
      <c r="BC119" s="415">
        <v>-25136</v>
      </c>
      <c r="BD119" s="415">
        <v>0</v>
      </c>
      <c r="BE119" s="415">
        <v>-25136</v>
      </c>
      <c r="BF119" s="415">
        <v>-97998</v>
      </c>
      <c r="BG119" s="415">
        <v>0</v>
      </c>
      <c r="BH119" s="415">
        <v>-97998</v>
      </c>
      <c r="BI119" s="415">
        <v>0</v>
      </c>
      <c r="BJ119" s="415">
        <v>0</v>
      </c>
      <c r="BK119" s="415">
        <v>0</v>
      </c>
      <c r="BL119" s="415">
        <v>0</v>
      </c>
      <c r="BM119" s="415">
        <v>0</v>
      </c>
      <c r="BN119" s="415">
        <v>0</v>
      </c>
      <c r="BO119" s="415">
        <v>0</v>
      </c>
      <c r="BP119" s="415">
        <v>0</v>
      </c>
      <c r="BQ119" s="415">
        <v>0</v>
      </c>
      <c r="BR119" s="415">
        <v>0</v>
      </c>
      <c r="BS119" s="415">
        <v>0</v>
      </c>
      <c r="BT119" s="415">
        <v>0</v>
      </c>
      <c r="BU119" s="415">
        <v>0</v>
      </c>
      <c r="BV119" s="415">
        <v>0</v>
      </c>
      <c r="BW119" s="415">
        <v>0</v>
      </c>
      <c r="BX119" s="415">
        <v>-4658168</v>
      </c>
      <c r="BY119" s="415">
        <v>0</v>
      </c>
      <c r="BZ119" s="415">
        <v>-4658168</v>
      </c>
      <c r="CA119" s="415">
        <v>0</v>
      </c>
      <c r="CB119" s="415">
        <v>0</v>
      </c>
      <c r="CC119" s="415">
        <v>0</v>
      </c>
      <c r="CD119" s="415">
        <v>0</v>
      </c>
      <c r="CE119" s="415">
        <v>0</v>
      </c>
      <c r="CF119" s="415">
        <v>0</v>
      </c>
      <c r="CG119" s="415">
        <v>-1939521</v>
      </c>
      <c r="CH119" s="415">
        <v>0</v>
      </c>
      <c r="CI119" s="415">
        <v>-1939521</v>
      </c>
      <c r="CJ119" s="415">
        <v>27409</v>
      </c>
      <c r="CK119" s="415">
        <v>0</v>
      </c>
      <c r="CL119" s="415">
        <v>27409</v>
      </c>
      <c r="CM119" s="415">
        <v>-1912112</v>
      </c>
      <c r="CN119" s="415">
        <v>0</v>
      </c>
      <c r="CO119" s="415">
        <v>-1912112</v>
      </c>
      <c r="CP119" s="415">
        <v>-59208</v>
      </c>
      <c r="CQ119" s="415">
        <v>0</v>
      </c>
      <c r="CR119" s="415">
        <v>-59208</v>
      </c>
      <c r="CS119" s="415">
        <v>-27</v>
      </c>
      <c r="CT119" s="415">
        <v>0</v>
      </c>
      <c r="CU119" s="415">
        <v>-27</v>
      </c>
      <c r="CV119" s="415">
        <v>-86531</v>
      </c>
      <c r="CW119" s="415">
        <v>0</v>
      </c>
      <c r="CX119" s="415">
        <v>-86531</v>
      </c>
      <c r="CY119" s="415">
        <v>-130</v>
      </c>
      <c r="CZ119" s="415">
        <v>0</v>
      </c>
      <c r="DA119" s="415">
        <v>-130</v>
      </c>
      <c r="DB119" s="415">
        <v>-13381</v>
      </c>
      <c r="DC119" s="415">
        <v>0</v>
      </c>
      <c r="DD119" s="415">
        <v>-13381</v>
      </c>
      <c r="DE119" s="415">
        <v>0</v>
      </c>
      <c r="DF119" s="415">
        <v>0</v>
      </c>
      <c r="DG119" s="415">
        <v>0</v>
      </c>
      <c r="DH119" s="415">
        <v>0</v>
      </c>
      <c r="DI119" s="415">
        <v>0</v>
      </c>
      <c r="DJ119" s="415">
        <v>0</v>
      </c>
      <c r="DK119" s="415">
        <v>0</v>
      </c>
      <c r="DL119" s="415">
        <v>0</v>
      </c>
      <c r="DM119" s="415">
        <v>0</v>
      </c>
      <c r="DN119" s="415">
        <v>0</v>
      </c>
      <c r="DO119" s="415">
        <v>0</v>
      </c>
      <c r="DP119" s="415">
        <v>0</v>
      </c>
      <c r="DQ119" s="415">
        <v>0</v>
      </c>
      <c r="DR119" s="415">
        <v>0</v>
      </c>
      <c r="DS119" s="415">
        <v>0</v>
      </c>
      <c r="DT119" s="415">
        <v>-28473</v>
      </c>
      <c r="DU119" s="415">
        <v>-263398</v>
      </c>
      <c r="DV119" s="415">
        <v>-291871</v>
      </c>
      <c r="DW119" s="415">
        <v>0</v>
      </c>
      <c r="DX119" s="415">
        <v>0</v>
      </c>
      <c r="DY119" s="415">
        <v>0</v>
      </c>
      <c r="DZ119" s="415">
        <v>-263398</v>
      </c>
      <c r="EA119" s="415">
        <v>-28473</v>
      </c>
      <c r="EB119" s="415">
        <v>-187750</v>
      </c>
      <c r="EC119" s="415">
        <v>-263398</v>
      </c>
      <c r="ED119" s="415">
        <v>-451148</v>
      </c>
      <c r="EE119" s="415">
        <v>0</v>
      </c>
      <c r="EF119" s="415">
        <v>0</v>
      </c>
      <c r="EG119" s="415">
        <v>0</v>
      </c>
      <c r="EH119" s="415">
        <v>0</v>
      </c>
      <c r="EI119" s="415">
        <v>0</v>
      </c>
      <c r="EJ119" s="415">
        <v>0</v>
      </c>
      <c r="EK119" s="415">
        <v>0</v>
      </c>
      <c r="EL119" s="415">
        <v>0</v>
      </c>
      <c r="EM119" s="415">
        <v>0</v>
      </c>
      <c r="EN119" s="415">
        <v>0</v>
      </c>
      <c r="EO119" s="415">
        <v>0</v>
      </c>
      <c r="EP119" s="415">
        <v>0</v>
      </c>
      <c r="EQ119" s="415">
        <v>0</v>
      </c>
      <c r="ER119" s="415">
        <v>0</v>
      </c>
      <c r="ES119" s="415">
        <v>0</v>
      </c>
      <c r="ET119" s="415">
        <v>0</v>
      </c>
      <c r="EU119" s="415">
        <v>0</v>
      </c>
      <c r="EV119" s="415">
        <v>0</v>
      </c>
      <c r="EW119" s="415">
        <v>0</v>
      </c>
      <c r="EX119" s="415">
        <v>0</v>
      </c>
      <c r="EY119" s="415">
        <v>0</v>
      </c>
      <c r="EZ119" s="415">
        <v>0</v>
      </c>
      <c r="FA119" s="415">
        <v>0</v>
      </c>
      <c r="FB119" s="415">
        <v>0</v>
      </c>
      <c r="FC119" s="415">
        <v>0</v>
      </c>
      <c r="FD119" s="415">
        <v>0</v>
      </c>
      <c r="FE119" s="415">
        <v>0</v>
      </c>
      <c r="FF119" s="415">
        <v>0</v>
      </c>
      <c r="FG119" s="415">
        <v>0</v>
      </c>
      <c r="FH119" s="415">
        <v>0</v>
      </c>
      <c r="FI119" s="415">
        <v>-13260</v>
      </c>
      <c r="FJ119" s="415">
        <v>0</v>
      </c>
      <c r="FK119" s="415">
        <v>-13260</v>
      </c>
      <c r="FL119" s="415">
        <v>0</v>
      </c>
      <c r="FM119" s="415">
        <v>0</v>
      </c>
      <c r="FN119" s="415">
        <v>0</v>
      </c>
      <c r="FO119" s="415">
        <v>-28347</v>
      </c>
      <c r="FP119" s="415">
        <v>0</v>
      </c>
      <c r="FQ119" s="415">
        <v>-28347</v>
      </c>
      <c r="FR119" s="415">
        <v>0</v>
      </c>
      <c r="FS119" s="415">
        <v>0</v>
      </c>
      <c r="FT119" s="415">
        <v>0</v>
      </c>
      <c r="FU119" s="415">
        <v>0</v>
      </c>
      <c r="FV119" s="415">
        <v>0</v>
      </c>
      <c r="FW119" s="415">
        <v>0</v>
      </c>
      <c r="FX119" s="415">
        <v>-505328</v>
      </c>
      <c r="FY119" s="415">
        <v>0</v>
      </c>
      <c r="FZ119" s="415">
        <v>-505328</v>
      </c>
      <c r="GA119" s="415">
        <v>-546935</v>
      </c>
      <c r="GB119" s="415">
        <v>0</v>
      </c>
      <c r="GC119" s="415">
        <v>-546935</v>
      </c>
      <c r="GD119" s="415">
        <v>0</v>
      </c>
      <c r="GE119" s="415">
        <v>0</v>
      </c>
      <c r="GF119" s="415">
        <v>0</v>
      </c>
      <c r="GG119" s="415">
        <v>0</v>
      </c>
      <c r="GH119" s="415">
        <v>0</v>
      </c>
      <c r="GI119" s="415">
        <v>0</v>
      </c>
      <c r="GJ119" s="415">
        <v>0</v>
      </c>
      <c r="GK119" s="415">
        <v>0</v>
      </c>
      <c r="GL119" s="415">
        <v>0</v>
      </c>
      <c r="GM119" s="415">
        <v>62307056</v>
      </c>
      <c r="GN119" s="415">
        <v>372987</v>
      </c>
      <c r="GO119" s="415">
        <v>62680043</v>
      </c>
      <c r="GP119" s="415">
        <v>2625282</v>
      </c>
      <c r="GQ119" s="415">
        <v>0</v>
      </c>
      <c r="GR119" s="415">
        <v>2625282</v>
      </c>
      <c r="GS119" s="415">
        <v>-4658168</v>
      </c>
      <c r="GT119" s="415">
        <v>0</v>
      </c>
      <c r="GU119" s="415">
        <v>-4658168</v>
      </c>
      <c r="GV119" s="415">
        <v>-1912112</v>
      </c>
      <c r="GW119" s="415">
        <v>0</v>
      </c>
      <c r="GX119" s="415">
        <v>-1912112</v>
      </c>
      <c r="GY119" s="415">
        <v>-187750</v>
      </c>
      <c r="GZ119" s="415">
        <v>-263398</v>
      </c>
      <c r="HA119" s="415">
        <v>-451148</v>
      </c>
      <c r="HB119" s="415">
        <v>-546935</v>
      </c>
      <c r="HC119" s="415">
        <v>0</v>
      </c>
      <c r="HD119" s="415">
        <v>-546935</v>
      </c>
      <c r="HE119" s="415">
        <v>0</v>
      </c>
      <c r="HF119" s="415">
        <v>0</v>
      </c>
      <c r="HG119" s="415">
        <v>0</v>
      </c>
      <c r="HH119" s="415">
        <v>-4679683</v>
      </c>
      <c r="HI119" s="415">
        <v>-263398</v>
      </c>
      <c r="HJ119" s="415">
        <v>-4943081</v>
      </c>
      <c r="HK119" s="415">
        <v>57627373</v>
      </c>
      <c r="HL119" s="415">
        <v>109589</v>
      </c>
      <c r="HM119" s="415">
        <v>57736962</v>
      </c>
      <c r="HN119" s="84" t="s">
        <v>1054</v>
      </c>
    </row>
    <row r="120" spans="1:222" x14ac:dyDescent="0.25">
      <c r="A120" t="s">
        <v>1037</v>
      </c>
      <c r="B120" s="82" t="s">
        <v>599</v>
      </c>
      <c r="C120" s="85" t="s">
        <v>598</v>
      </c>
      <c r="D120" s="415">
        <v>36593938</v>
      </c>
      <c r="E120" s="415">
        <v>0</v>
      </c>
      <c r="F120" s="415">
        <v>36593938</v>
      </c>
      <c r="G120" s="415">
        <v>51700</v>
      </c>
      <c r="H120" s="415">
        <v>0</v>
      </c>
      <c r="I120" s="415">
        <v>51700</v>
      </c>
      <c r="J120" s="415">
        <v>-488861</v>
      </c>
      <c r="K120" s="415">
        <v>0</v>
      </c>
      <c r="L120" s="415">
        <v>-488861</v>
      </c>
      <c r="M120" s="415">
        <v>20050</v>
      </c>
      <c r="N120" s="415">
        <v>0</v>
      </c>
      <c r="O120" s="415">
        <v>20050</v>
      </c>
      <c r="P120" s="415">
        <v>253784</v>
      </c>
      <c r="Q120" s="415">
        <v>0</v>
      </c>
      <c r="R120" s="415">
        <v>253784</v>
      </c>
      <c r="S120" s="415">
        <v>-14807</v>
      </c>
      <c r="T120" s="415">
        <v>0</v>
      </c>
      <c r="U120" s="415">
        <v>-14807</v>
      </c>
      <c r="V120" s="415">
        <v>-229834</v>
      </c>
      <c r="W120" s="415">
        <v>0</v>
      </c>
      <c r="X120" s="415">
        <v>-229834</v>
      </c>
      <c r="Y120" s="415">
        <v>-5071713</v>
      </c>
      <c r="Z120" s="415">
        <v>0</v>
      </c>
      <c r="AA120" s="415">
        <v>-5071713</v>
      </c>
      <c r="AB120" s="415">
        <v>-30408</v>
      </c>
      <c r="AC120" s="415">
        <v>0</v>
      </c>
      <c r="AD120" s="415">
        <v>-30408</v>
      </c>
      <c r="AE120" s="415">
        <v>-210741.08000000002</v>
      </c>
      <c r="AF120" s="415">
        <v>0</v>
      </c>
      <c r="AG120" s="415">
        <v>-210741.08000000002</v>
      </c>
      <c r="AH120" s="415">
        <v>-22543</v>
      </c>
      <c r="AI120" s="415">
        <v>0</v>
      </c>
      <c r="AJ120" s="415">
        <v>-22543</v>
      </c>
      <c r="AK120" s="415">
        <v>0</v>
      </c>
      <c r="AL120" s="415">
        <v>0</v>
      </c>
      <c r="AM120" s="415">
        <v>0</v>
      </c>
      <c r="AN120" s="415">
        <v>-188198</v>
      </c>
      <c r="AO120" s="415">
        <v>0</v>
      </c>
      <c r="AP120" s="415">
        <v>-188198</v>
      </c>
      <c r="AQ120" s="415">
        <v>7009</v>
      </c>
      <c r="AR120" s="415">
        <v>0</v>
      </c>
      <c r="AS120" s="415">
        <v>7009</v>
      </c>
      <c r="AT120" s="415">
        <v>548482</v>
      </c>
      <c r="AU120" s="415">
        <v>0</v>
      </c>
      <c r="AV120" s="415">
        <v>548482</v>
      </c>
      <c r="AW120" s="415">
        <v>2898</v>
      </c>
      <c r="AX120" s="415">
        <v>0</v>
      </c>
      <c r="AY120" s="415">
        <v>2898</v>
      </c>
      <c r="AZ120" s="415">
        <v>-1317684</v>
      </c>
      <c r="BA120" s="415">
        <v>0</v>
      </c>
      <c r="BB120" s="415">
        <v>-1317684</v>
      </c>
      <c r="BC120" s="415">
        <v>1264</v>
      </c>
      <c r="BD120" s="415">
        <v>0</v>
      </c>
      <c r="BE120" s="415">
        <v>1264</v>
      </c>
      <c r="BF120" s="415">
        <v>-104410</v>
      </c>
      <c r="BG120" s="415">
        <v>0</v>
      </c>
      <c r="BH120" s="415">
        <v>-104410</v>
      </c>
      <c r="BI120" s="415">
        <v>0</v>
      </c>
      <c r="BJ120" s="415">
        <v>0</v>
      </c>
      <c r="BK120" s="415">
        <v>0</v>
      </c>
      <c r="BL120" s="415">
        <v>-60796</v>
      </c>
      <c r="BM120" s="415">
        <v>0</v>
      </c>
      <c r="BN120" s="415">
        <v>-60796</v>
      </c>
      <c r="BO120" s="415">
        <v>631</v>
      </c>
      <c r="BP120" s="415">
        <v>0</v>
      </c>
      <c r="BQ120" s="415">
        <v>631</v>
      </c>
      <c r="BR120" s="415">
        <v>0</v>
      </c>
      <c r="BS120" s="415">
        <v>0</v>
      </c>
      <c r="BT120" s="415">
        <v>0</v>
      </c>
      <c r="BU120" s="415">
        <v>0</v>
      </c>
      <c r="BV120" s="415">
        <v>0</v>
      </c>
      <c r="BW120" s="415">
        <v>0</v>
      </c>
      <c r="BX120" s="415">
        <v>-6212069</v>
      </c>
      <c r="BY120" s="415">
        <v>0</v>
      </c>
      <c r="BZ120" s="415">
        <v>-6212069</v>
      </c>
      <c r="CA120" s="415">
        <v>0</v>
      </c>
      <c r="CB120" s="415">
        <v>0</v>
      </c>
      <c r="CC120" s="415">
        <v>0</v>
      </c>
      <c r="CD120" s="415">
        <v>0</v>
      </c>
      <c r="CE120" s="415">
        <v>0</v>
      </c>
      <c r="CF120" s="415">
        <v>0</v>
      </c>
      <c r="CG120" s="415">
        <v>-619573</v>
      </c>
      <c r="CH120" s="415">
        <v>0</v>
      </c>
      <c r="CI120" s="415">
        <v>-619573</v>
      </c>
      <c r="CJ120" s="415">
        <v>-25303</v>
      </c>
      <c r="CK120" s="415">
        <v>0</v>
      </c>
      <c r="CL120" s="415">
        <v>-25303</v>
      </c>
      <c r="CM120" s="415">
        <v>-644876</v>
      </c>
      <c r="CN120" s="415">
        <v>0</v>
      </c>
      <c r="CO120" s="415">
        <v>-644876</v>
      </c>
      <c r="CP120" s="415">
        <v>-68753</v>
      </c>
      <c r="CQ120" s="415">
        <v>0</v>
      </c>
      <c r="CR120" s="415">
        <v>-68753</v>
      </c>
      <c r="CS120" s="415">
        <v>499</v>
      </c>
      <c r="CT120" s="415">
        <v>0</v>
      </c>
      <c r="CU120" s="415">
        <v>499</v>
      </c>
      <c r="CV120" s="415">
        <v>-13544</v>
      </c>
      <c r="CW120" s="415">
        <v>0</v>
      </c>
      <c r="CX120" s="415">
        <v>-13544</v>
      </c>
      <c r="CY120" s="415">
        <v>0</v>
      </c>
      <c r="CZ120" s="415">
        <v>0</v>
      </c>
      <c r="DA120" s="415">
        <v>0</v>
      </c>
      <c r="DB120" s="415">
        <v>-1012</v>
      </c>
      <c r="DC120" s="415">
        <v>0</v>
      </c>
      <c r="DD120" s="415">
        <v>-1012</v>
      </c>
      <c r="DE120" s="415">
        <v>0</v>
      </c>
      <c r="DF120" s="415">
        <v>0</v>
      </c>
      <c r="DG120" s="415">
        <v>0</v>
      </c>
      <c r="DH120" s="415">
        <v>-222</v>
      </c>
      <c r="DI120" s="415">
        <v>0</v>
      </c>
      <c r="DJ120" s="415">
        <v>-222</v>
      </c>
      <c r="DK120" s="415">
        <v>0</v>
      </c>
      <c r="DL120" s="415">
        <v>0</v>
      </c>
      <c r="DM120" s="415">
        <v>0</v>
      </c>
      <c r="DN120" s="415">
        <v>0</v>
      </c>
      <c r="DO120" s="415">
        <v>0</v>
      </c>
      <c r="DP120" s="415">
        <v>0</v>
      </c>
      <c r="DQ120" s="415">
        <v>0</v>
      </c>
      <c r="DR120" s="415">
        <v>0</v>
      </c>
      <c r="DS120" s="415">
        <v>0</v>
      </c>
      <c r="DT120" s="415">
        <v>0</v>
      </c>
      <c r="DU120" s="415">
        <v>0</v>
      </c>
      <c r="DV120" s="415">
        <v>0</v>
      </c>
      <c r="DW120" s="415">
        <v>0</v>
      </c>
      <c r="DX120" s="415">
        <v>0</v>
      </c>
      <c r="DY120" s="415">
        <v>0</v>
      </c>
      <c r="DZ120" s="415">
        <v>0</v>
      </c>
      <c r="EA120" s="415">
        <v>0</v>
      </c>
      <c r="EB120" s="415">
        <v>-83032</v>
      </c>
      <c r="EC120" s="415">
        <v>0</v>
      </c>
      <c r="ED120" s="415">
        <v>-83032</v>
      </c>
      <c r="EE120" s="415">
        <v>0</v>
      </c>
      <c r="EF120" s="415">
        <v>0</v>
      </c>
      <c r="EG120" s="415">
        <v>0</v>
      </c>
      <c r="EH120" s="415">
        <v>0</v>
      </c>
      <c r="EI120" s="415">
        <v>0</v>
      </c>
      <c r="EJ120" s="415">
        <v>0</v>
      </c>
      <c r="EK120" s="415">
        <v>0</v>
      </c>
      <c r="EL120" s="415">
        <v>0</v>
      </c>
      <c r="EM120" s="415">
        <v>0</v>
      </c>
      <c r="EN120" s="415">
        <v>0</v>
      </c>
      <c r="EO120" s="415">
        <v>0</v>
      </c>
      <c r="EP120" s="415">
        <v>0</v>
      </c>
      <c r="EQ120" s="415">
        <v>0</v>
      </c>
      <c r="ER120" s="415">
        <v>0</v>
      </c>
      <c r="ES120" s="415">
        <v>0</v>
      </c>
      <c r="ET120" s="415">
        <v>0</v>
      </c>
      <c r="EU120" s="415">
        <v>0</v>
      </c>
      <c r="EV120" s="415">
        <v>0</v>
      </c>
      <c r="EW120" s="415">
        <v>-60574</v>
      </c>
      <c r="EX120" s="415">
        <v>0</v>
      </c>
      <c r="EY120" s="415">
        <v>-60574</v>
      </c>
      <c r="EZ120" s="415">
        <v>631</v>
      </c>
      <c r="FA120" s="415">
        <v>0</v>
      </c>
      <c r="FB120" s="415">
        <v>631</v>
      </c>
      <c r="FC120" s="415">
        <v>0</v>
      </c>
      <c r="FD120" s="415">
        <v>0</v>
      </c>
      <c r="FE120" s="415">
        <v>0</v>
      </c>
      <c r="FF120" s="415">
        <v>0</v>
      </c>
      <c r="FG120" s="415">
        <v>0</v>
      </c>
      <c r="FH120" s="415">
        <v>0</v>
      </c>
      <c r="FI120" s="415">
        <v>-32246</v>
      </c>
      <c r="FJ120" s="415">
        <v>0</v>
      </c>
      <c r="FK120" s="415">
        <v>-32246</v>
      </c>
      <c r="FL120" s="415">
        <v>-2060</v>
      </c>
      <c r="FM120" s="415">
        <v>0</v>
      </c>
      <c r="FN120" s="415">
        <v>-2060</v>
      </c>
      <c r="FO120" s="415">
        <v>0</v>
      </c>
      <c r="FP120" s="415">
        <v>0</v>
      </c>
      <c r="FQ120" s="415">
        <v>0</v>
      </c>
      <c r="FR120" s="415">
        <v>0</v>
      </c>
      <c r="FS120" s="415">
        <v>0</v>
      </c>
      <c r="FT120" s="415">
        <v>0</v>
      </c>
      <c r="FU120" s="415">
        <v>619</v>
      </c>
      <c r="FV120" s="415">
        <v>0</v>
      </c>
      <c r="FW120" s="415">
        <v>619</v>
      </c>
      <c r="FX120" s="415">
        <v>-691579</v>
      </c>
      <c r="FY120" s="415">
        <v>0</v>
      </c>
      <c r="FZ120" s="415">
        <v>-691579</v>
      </c>
      <c r="GA120" s="415">
        <v>-785209</v>
      </c>
      <c r="GB120" s="415">
        <v>0</v>
      </c>
      <c r="GC120" s="415">
        <v>-785209</v>
      </c>
      <c r="GD120" s="415">
        <v>0</v>
      </c>
      <c r="GE120" s="415">
        <v>0</v>
      </c>
      <c r="GF120" s="415">
        <v>0</v>
      </c>
      <c r="GG120" s="415">
        <v>0</v>
      </c>
      <c r="GH120" s="415">
        <v>0</v>
      </c>
      <c r="GI120" s="415">
        <v>0</v>
      </c>
      <c r="GJ120" s="415">
        <v>0</v>
      </c>
      <c r="GK120" s="415">
        <v>0</v>
      </c>
      <c r="GL120" s="415">
        <v>0</v>
      </c>
      <c r="GM120" s="415">
        <v>36645638</v>
      </c>
      <c r="GN120" s="415">
        <v>0</v>
      </c>
      <c r="GO120" s="415">
        <v>36645638</v>
      </c>
      <c r="GP120" s="415">
        <v>-229834</v>
      </c>
      <c r="GQ120" s="415">
        <v>0</v>
      </c>
      <c r="GR120" s="415">
        <v>-229834</v>
      </c>
      <c r="GS120" s="415">
        <v>-6212069</v>
      </c>
      <c r="GT120" s="415">
        <v>0</v>
      </c>
      <c r="GU120" s="415">
        <v>-6212069</v>
      </c>
      <c r="GV120" s="415">
        <v>-644876</v>
      </c>
      <c r="GW120" s="415">
        <v>0</v>
      </c>
      <c r="GX120" s="415">
        <v>-644876</v>
      </c>
      <c r="GY120" s="415">
        <v>-83032</v>
      </c>
      <c r="GZ120" s="415">
        <v>0</v>
      </c>
      <c r="HA120" s="415">
        <v>-83032</v>
      </c>
      <c r="HB120" s="415">
        <v>-785209</v>
      </c>
      <c r="HC120" s="415">
        <v>0</v>
      </c>
      <c r="HD120" s="415">
        <v>-785209</v>
      </c>
      <c r="HE120" s="415">
        <v>0</v>
      </c>
      <c r="HF120" s="415">
        <v>0</v>
      </c>
      <c r="HG120" s="415">
        <v>0</v>
      </c>
      <c r="HH120" s="415">
        <v>-7955020</v>
      </c>
      <c r="HI120" s="415">
        <v>0</v>
      </c>
      <c r="HJ120" s="415">
        <v>-7955020</v>
      </c>
      <c r="HK120" s="415">
        <v>28690618</v>
      </c>
      <c r="HL120" s="415">
        <v>0</v>
      </c>
      <c r="HM120" s="415">
        <v>28690618</v>
      </c>
      <c r="HN120" s="84" t="s">
        <v>1029</v>
      </c>
    </row>
    <row r="121" spans="1:222" x14ac:dyDescent="0.25">
      <c r="A121" t="s">
        <v>1026</v>
      </c>
      <c r="B121" s="82" t="s">
        <v>601</v>
      </c>
      <c r="C121" s="85" t="s">
        <v>600</v>
      </c>
      <c r="D121" s="415">
        <v>288390055</v>
      </c>
      <c r="E121" s="415">
        <v>0</v>
      </c>
      <c r="F121" s="415">
        <v>288390055</v>
      </c>
      <c r="G121" s="415">
        <v>2845140</v>
      </c>
      <c r="H121" s="415">
        <v>0</v>
      </c>
      <c r="I121" s="415">
        <v>2845140</v>
      </c>
      <c r="J121" s="415">
        <v>-3138387</v>
      </c>
      <c r="K121" s="415">
        <v>0</v>
      </c>
      <c r="L121" s="415">
        <v>-3138387</v>
      </c>
      <c r="M121" s="415">
        <v>590199</v>
      </c>
      <c r="N121" s="415">
        <v>0</v>
      </c>
      <c r="O121" s="415">
        <v>590199</v>
      </c>
      <c r="P121" s="415">
        <v>426925</v>
      </c>
      <c r="Q121" s="415">
        <v>0</v>
      </c>
      <c r="R121" s="415">
        <v>426925</v>
      </c>
      <c r="S121" s="415">
        <v>-43335</v>
      </c>
      <c r="T121" s="415">
        <v>0</v>
      </c>
      <c r="U121" s="415">
        <v>-43335</v>
      </c>
      <c r="V121" s="415">
        <v>-2164598</v>
      </c>
      <c r="W121" s="415">
        <v>0</v>
      </c>
      <c r="X121" s="415">
        <v>-2164598</v>
      </c>
      <c r="Y121" s="415">
        <v>-5334919</v>
      </c>
      <c r="Z121" s="415">
        <v>0</v>
      </c>
      <c r="AA121" s="415">
        <v>-5334919</v>
      </c>
      <c r="AB121" s="415">
        <v>-12318</v>
      </c>
      <c r="AC121" s="415">
        <v>0</v>
      </c>
      <c r="AD121" s="415">
        <v>-12318</v>
      </c>
      <c r="AE121" s="415">
        <v>-361913</v>
      </c>
      <c r="AF121" s="415">
        <v>0</v>
      </c>
      <c r="AG121" s="415">
        <v>-361913</v>
      </c>
      <c r="AH121" s="415">
        <v>-33533</v>
      </c>
      <c r="AI121" s="415">
        <v>0</v>
      </c>
      <c r="AJ121" s="415">
        <v>-33533</v>
      </c>
      <c r="AK121" s="415">
        <v>0</v>
      </c>
      <c r="AL121" s="415">
        <v>0</v>
      </c>
      <c r="AM121" s="415">
        <v>0</v>
      </c>
      <c r="AN121" s="415">
        <v>-325979</v>
      </c>
      <c r="AO121" s="415">
        <v>0</v>
      </c>
      <c r="AP121" s="415">
        <v>-325979</v>
      </c>
      <c r="AQ121" s="415">
        <v>-136.37</v>
      </c>
      <c r="AR121" s="415">
        <v>0</v>
      </c>
      <c r="AS121" s="415">
        <v>-136.37</v>
      </c>
      <c r="AT121" s="415">
        <v>6512445</v>
      </c>
      <c r="AU121" s="415">
        <v>0</v>
      </c>
      <c r="AV121" s="415">
        <v>6512445</v>
      </c>
      <c r="AW121" s="415">
        <v>47762</v>
      </c>
      <c r="AX121" s="415">
        <v>0</v>
      </c>
      <c r="AY121" s="415">
        <v>47762</v>
      </c>
      <c r="AZ121" s="415">
        <v>-12023933</v>
      </c>
      <c r="BA121" s="415">
        <v>0</v>
      </c>
      <c r="BB121" s="415">
        <v>-12023933</v>
      </c>
      <c r="BC121" s="415">
        <v>-100151</v>
      </c>
      <c r="BD121" s="415">
        <v>0</v>
      </c>
      <c r="BE121" s="415">
        <v>-100151</v>
      </c>
      <c r="BF121" s="415">
        <v>0</v>
      </c>
      <c r="BG121" s="415">
        <v>0</v>
      </c>
      <c r="BH121" s="415">
        <v>0</v>
      </c>
      <c r="BI121" s="415">
        <v>0</v>
      </c>
      <c r="BJ121" s="415">
        <v>0</v>
      </c>
      <c r="BK121" s="415">
        <v>0</v>
      </c>
      <c r="BL121" s="415">
        <v>0</v>
      </c>
      <c r="BM121" s="415">
        <v>0</v>
      </c>
      <c r="BN121" s="415">
        <v>0</v>
      </c>
      <c r="BO121" s="415">
        <v>0</v>
      </c>
      <c r="BP121" s="415">
        <v>0</v>
      </c>
      <c r="BQ121" s="415">
        <v>0</v>
      </c>
      <c r="BR121" s="415">
        <v>0</v>
      </c>
      <c r="BS121" s="415">
        <v>0</v>
      </c>
      <c r="BT121" s="415">
        <v>0</v>
      </c>
      <c r="BU121" s="415">
        <v>0</v>
      </c>
      <c r="BV121" s="415">
        <v>0</v>
      </c>
      <c r="BW121" s="415">
        <v>0</v>
      </c>
      <c r="BX121" s="415">
        <v>-11260709</v>
      </c>
      <c r="BY121" s="415">
        <v>0</v>
      </c>
      <c r="BZ121" s="415">
        <v>-11260709</v>
      </c>
      <c r="CA121" s="415">
        <v>-114830</v>
      </c>
      <c r="CB121" s="415">
        <v>0</v>
      </c>
      <c r="CC121" s="415">
        <v>-114830</v>
      </c>
      <c r="CD121" s="415">
        <v>-82791</v>
      </c>
      <c r="CE121" s="415">
        <v>0</v>
      </c>
      <c r="CF121" s="415">
        <v>-82791</v>
      </c>
      <c r="CG121" s="415">
        <v>-11182295</v>
      </c>
      <c r="CH121" s="415">
        <v>0</v>
      </c>
      <c r="CI121" s="415">
        <v>-11182295</v>
      </c>
      <c r="CJ121" s="415">
        <v>-1203883</v>
      </c>
      <c r="CK121" s="415">
        <v>0</v>
      </c>
      <c r="CL121" s="415">
        <v>-1203883</v>
      </c>
      <c r="CM121" s="415">
        <v>-12583799</v>
      </c>
      <c r="CN121" s="415">
        <v>0</v>
      </c>
      <c r="CO121" s="415">
        <v>-12583799</v>
      </c>
      <c r="CP121" s="415">
        <v>-87178</v>
      </c>
      <c r="CQ121" s="415">
        <v>0</v>
      </c>
      <c r="CR121" s="415">
        <v>-87178</v>
      </c>
      <c r="CS121" s="415">
        <v>0</v>
      </c>
      <c r="CT121" s="415">
        <v>0</v>
      </c>
      <c r="CU121" s="415">
        <v>0</v>
      </c>
      <c r="CV121" s="415">
        <v>-86718</v>
      </c>
      <c r="CW121" s="415">
        <v>0</v>
      </c>
      <c r="CX121" s="415">
        <v>-86718</v>
      </c>
      <c r="CY121" s="415">
        <v>0</v>
      </c>
      <c r="CZ121" s="415">
        <v>0</v>
      </c>
      <c r="DA121" s="415">
        <v>0</v>
      </c>
      <c r="DB121" s="415">
        <v>0</v>
      </c>
      <c r="DC121" s="415">
        <v>0</v>
      </c>
      <c r="DD121" s="415">
        <v>0</v>
      </c>
      <c r="DE121" s="415">
        <v>0</v>
      </c>
      <c r="DF121" s="415">
        <v>0</v>
      </c>
      <c r="DG121" s="415">
        <v>0</v>
      </c>
      <c r="DH121" s="415">
        <v>0</v>
      </c>
      <c r="DI121" s="415">
        <v>0</v>
      </c>
      <c r="DJ121" s="415">
        <v>0</v>
      </c>
      <c r="DK121" s="415">
        <v>0</v>
      </c>
      <c r="DL121" s="415">
        <v>0</v>
      </c>
      <c r="DM121" s="415">
        <v>0</v>
      </c>
      <c r="DN121" s="415">
        <v>0</v>
      </c>
      <c r="DO121" s="415">
        <v>0</v>
      </c>
      <c r="DP121" s="415">
        <v>0</v>
      </c>
      <c r="DQ121" s="415">
        <v>0</v>
      </c>
      <c r="DR121" s="415">
        <v>0</v>
      </c>
      <c r="DS121" s="415">
        <v>0</v>
      </c>
      <c r="DT121" s="415">
        <v>0</v>
      </c>
      <c r="DU121" s="415">
        <v>0</v>
      </c>
      <c r="DV121" s="415">
        <v>0</v>
      </c>
      <c r="DW121" s="415">
        <v>0</v>
      </c>
      <c r="DX121" s="415">
        <v>0</v>
      </c>
      <c r="DY121" s="415">
        <v>0</v>
      </c>
      <c r="DZ121" s="415">
        <v>0</v>
      </c>
      <c r="EA121" s="415">
        <v>0</v>
      </c>
      <c r="EB121" s="415">
        <v>-173896</v>
      </c>
      <c r="EC121" s="415">
        <v>0</v>
      </c>
      <c r="ED121" s="415">
        <v>-173896</v>
      </c>
      <c r="EE121" s="415">
        <v>0</v>
      </c>
      <c r="EF121" s="415">
        <v>0</v>
      </c>
      <c r="EG121" s="415">
        <v>0</v>
      </c>
      <c r="EH121" s="415">
        <v>0</v>
      </c>
      <c r="EI121" s="415">
        <v>0</v>
      </c>
      <c r="EJ121" s="415">
        <v>0</v>
      </c>
      <c r="EK121" s="415">
        <v>-2839</v>
      </c>
      <c r="EL121" s="415">
        <v>0</v>
      </c>
      <c r="EM121" s="415">
        <v>-2839</v>
      </c>
      <c r="EN121" s="415">
        <v>0</v>
      </c>
      <c r="EO121" s="415">
        <v>0</v>
      </c>
      <c r="EP121" s="415">
        <v>0</v>
      </c>
      <c r="EQ121" s="415">
        <v>0</v>
      </c>
      <c r="ER121" s="415">
        <v>0</v>
      </c>
      <c r="ES121" s="415">
        <v>0</v>
      </c>
      <c r="ET121" s="415">
        <v>0</v>
      </c>
      <c r="EU121" s="415">
        <v>0</v>
      </c>
      <c r="EV121" s="415">
        <v>0</v>
      </c>
      <c r="EW121" s="415">
        <v>0</v>
      </c>
      <c r="EX121" s="415">
        <v>0</v>
      </c>
      <c r="EY121" s="415">
        <v>0</v>
      </c>
      <c r="EZ121" s="415">
        <v>0</v>
      </c>
      <c r="FA121" s="415">
        <v>0</v>
      </c>
      <c r="FB121" s="415">
        <v>0</v>
      </c>
      <c r="FC121" s="415">
        <v>0</v>
      </c>
      <c r="FD121" s="415">
        <v>0</v>
      </c>
      <c r="FE121" s="415">
        <v>0</v>
      </c>
      <c r="FF121" s="415">
        <v>0</v>
      </c>
      <c r="FG121" s="415">
        <v>0</v>
      </c>
      <c r="FH121" s="415">
        <v>0</v>
      </c>
      <c r="FI121" s="415">
        <v>-42700</v>
      </c>
      <c r="FJ121" s="415">
        <v>0</v>
      </c>
      <c r="FK121" s="415">
        <v>-42700</v>
      </c>
      <c r="FL121" s="415">
        <v>3163</v>
      </c>
      <c r="FM121" s="415">
        <v>0</v>
      </c>
      <c r="FN121" s="415">
        <v>3163</v>
      </c>
      <c r="FO121" s="415">
        <v>-477000</v>
      </c>
      <c r="FP121" s="415">
        <v>0</v>
      </c>
      <c r="FQ121" s="415">
        <v>-477000</v>
      </c>
      <c r="FR121" s="415">
        <v>0</v>
      </c>
      <c r="FS121" s="415">
        <v>0</v>
      </c>
      <c r="FT121" s="415">
        <v>0</v>
      </c>
      <c r="FU121" s="415">
        <v>-161</v>
      </c>
      <c r="FV121" s="415">
        <v>0</v>
      </c>
      <c r="FW121" s="415">
        <v>-161</v>
      </c>
      <c r="FX121" s="415">
        <v>-5084575</v>
      </c>
      <c r="FY121" s="415">
        <v>0</v>
      </c>
      <c r="FZ121" s="415">
        <v>-5084575</v>
      </c>
      <c r="GA121" s="415">
        <v>-5604112</v>
      </c>
      <c r="GB121" s="415">
        <v>0</v>
      </c>
      <c r="GC121" s="415">
        <v>-5604112</v>
      </c>
      <c r="GD121" s="415">
        <v>0</v>
      </c>
      <c r="GE121" s="415">
        <v>0</v>
      </c>
      <c r="GF121" s="415">
        <v>0</v>
      </c>
      <c r="GG121" s="415">
        <v>0</v>
      </c>
      <c r="GH121" s="415">
        <v>0</v>
      </c>
      <c r="GI121" s="415">
        <v>0</v>
      </c>
      <c r="GJ121" s="415">
        <v>0</v>
      </c>
      <c r="GK121" s="415">
        <v>0</v>
      </c>
      <c r="GL121" s="415">
        <v>0</v>
      </c>
      <c r="GM121" s="415">
        <v>291235195</v>
      </c>
      <c r="GN121" s="415">
        <v>0</v>
      </c>
      <c r="GO121" s="415">
        <v>291235195</v>
      </c>
      <c r="GP121" s="415">
        <v>-2164598</v>
      </c>
      <c r="GQ121" s="415">
        <v>0</v>
      </c>
      <c r="GR121" s="415">
        <v>-2164598</v>
      </c>
      <c r="GS121" s="415">
        <v>-11260709</v>
      </c>
      <c r="GT121" s="415">
        <v>0</v>
      </c>
      <c r="GU121" s="415">
        <v>-11260709</v>
      </c>
      <c r="GV121" s="415">
        <v>-12583799</v>
      </c>
      <c r="GW121" s="415">
        <v>0</v>
      </c>
      <c r="GX121" s="415">
        <v>-12583799</v>
      </c>
      <c r="GY121" s="415">
        <v>-173896</v>
      </c>
      <c r="GZ121" s="415">
        <v>0</v>
      </c>
      <c r="HA121" s="415">
        <v>-173896</v>
      </c>
      <c r="HB121" s="415">
        <v>-5604112</v>
      </c>
      <c r="HC121" s="415">
        <v>0</v>
      </c>
      <c r="HD121" s="415">
        <v>-5604112</v>
      </c>
      <c r="HE121" s="415">
        <v>0</v>
      </c>
      <c r="HF121" s="415">
        <v>0</v>
      </c>
      <c r="HG121" s="415">
        <v>0</v>
      </c>
      <c r="HH121" s="415">
        <v>-31787114</v>
      </c>
      <c r="HI121" s="415">
        <v>0</v>
      </c>
      <c r="HJ121" s="415">
        <v>-31787114</v>
      </c>
      <c r="HK121" s="415">
        <v>259448081</v>
      </c>
      <c r="HL121" s="415">
        <v>0</v>
      </c>
      <c r="HM121" s="415">
        <v>259448081</v>
      </c>
      <c r="HN121" s="84" t="s">
        <v>1073</v>
      </c>
    </row>
    <row r="122" spans="1:222" x14ac:dyDescent="0.25">
      <c r="A122" t="s">
        <v>1026</v>
      </c>
      <c r="B122" s="82" t="s">
        <v>603</v>
      </c>
      <c r="C122" s="85" t="s">
        <v>602</v>
      </c>
      <c r="D122" s="415">
        <v>51232718</v>
      </c>
      <c r="E122" s="415">
        <v>0</v>
      </c>
      <c r="F122" s="415">
        <v>51232718</v>
      </c>
      <c r="G122" s="415">
        <v>-1495966</v>
      </c>
      <c r="H122" s="415">
        <v>0</v>
      </c>
      <c r="I122" s="415">
        <v>-1495966</v>
      </c>
      <c r="J122" s="415">
        <v>-791338</v>
      </c>
      <c r="K122" s="415">
        <v>0</v>
      </c>
      <c r="L122" s="415">
        <v>-791338</v>
      </c>
      <c r="M122" s="415">
        <v>23122</v>
      </c>
      <c r="N122" s="415">
        <v>0</v>
      </c>
      <c r="O122" s="415">
        <v>23122</v>
      </c>
      <c r="P122" s="415">
        <v>27080</v>
      </c>
      <c r="Q122" s="415">
        <v>0</v>
      </c>
      <c r="R122" s="415">
        <v>27080</v>
      </c>
      <c r="S122" s="415">
        <v>37812</v>
      </c>
      <c r="T122" s="415">
        <v>0</v>
      </c>
      <c r="U122" s="415">
        <v>37812</v>
      </c>
      <c r="V122" s="415">
        <v>-703324</v>
      </c>
      <c r="W122" s="415">
        <v>0</v>
      </c>
      <c r="X122" s="415">
        <v>-703324</v>
      </c>
      <c r="Y122" s="415">
        <v>-3212635</v>
      </c>
      <c r="Z122" s="415">
        <v>0</v>
      </c>
      <c r="AA122" s="415">
        <v>-3212635</v>
      </c>
      <c r="AB122" s="415">
        <v>-2170</v>
      </c>
      <c r="AC122" s="415">
        <v>0</v>
      </c>
      <c r="AD122" s="415">
        <v>-2170</v>
      </c>
      <c r="AE122" s="415">
        <v>-17937.66</v>
      </c>
      <c r="AF122" s="415">
        <v>0</v>
      </c>
      <c r="AG122" s="415">
        <v>-17937.66</v>
      </c>
      <c r="AH122" s="415">
        <v>3227</v>
      </c>
      <c r="AI122" s="415">
        <v>0</v>
      </c>
      <c r="AJ122" s="415">
        <v>3227</v>
      </c>
      <c r="AK122" s="415">
        <v>0</v>
      </c>
      <c r="AL122" s="415">
        <v>0</v>
      </c>
      <c r="AM122" s="415">
        <v>0</v>
      </c>
      <c r="AN122" s="415">
        <v>-17734</v>
      </c>
      <c r="AO122" s="415">
        <v>0</v>
      </c>
      <c r="AP122" s="415">
        <v>-17734</v>
      </c>
      <c r="AQ122" s="415">
        <v>-2640</v>
      </c>
      <c r="AR122" s="415">
        <v>0</v>
      </c>
      <c r="AS122" s="415">
        <v>-2640</v>
      </c>
      <c r="AT122" s="415">
        <v>992518</v>
      </c>
      <c r="AU122" s="415">
        <v>0</v>
      </c>
      <c r="AV122" s="415">
        <v>992518</v>
      </c>
      <c r="AW122" s="415">
        <v>-37183</v>
      </c>
      <c r="AX122" s="415">
        <v>0</v>
      </c>
      <c r="AY122" s="415">
        <v>-37183</v>
      </c>
      <c r="AZ122" s="415">
        <v>-2246326</v>
      </c>
      <c r="BA122" s="415">
        <v>0</v>
      </c>
      <c r="BB122" s="415">
        <v>-2246326</v>
      </c>
      <c r="BC122" s="415">
        <v>-13778</v>
      </c>
      <c r="BD122" s="415">
        <v>0</v>
      </c>
      <c r="BE122" s="415">
        <v>-13778</v>
      </c>
      <c r="BF122" s="415">
        <v>-44249</v>
      </c>
      <c r="BG122" s="415">
        <v>0</v>
      </c>
      <c r="BH122" s="415">
        <v>-44249</v>
      </c>
      <c r="BI122" s="415">
        <v>0</v>
      </c>
      <c r="BJ122" s="415">
        <v>0</v>
      </c>
      <c r="BK122" s="415">
        <v>0</v>
      </c>
      <c r="BL122" s="415">
        <v>-21573</v>
      </c>
      <c r="BM122" s="415">
        <v>0</v>
      </c>
      <c r="BN122" s="415">
        <v>-21573</v>
      </c>
      <c r="BO122" s="415">
        <v>0</v>
      </c>
      <c r="BP122" s="415">
        <v>0</v>
      </c>
      <c r="BQ122" s="415">
        <v>0</v>
      </c>
      <c r="BR122" s="415">
        <v>0</v>
      </c>
      <c r="BS122" s="415">
        <v>0</v>
      </c>
      <c r="BT122" s="415">
        <v>0</v>
      </c>
      <c r="BU122" s="415">
        <v>0</v>
      </c>
      <c r="BV122" s="415">
        <v>0</v>
      </c>
      <c r="BW122" s="415">
        <v>0</v>
      </c>
      <c r="BX122" s="415">
        <v>-4601164</v>
      </c>
      <c r="BY122" s="415">
        <v>0</v>
      </c>
      <c r="BZ122" s="415">
        <v>-4601164</v>
      </c>
      <c r="CA122" s="415">
        <v>0</v>
      </c>
      <c r="CB122" s="415">
        <v>0</v>
      </c>
      <c r="CC122" s="415">
        <v>0</v>
      </c>
      <c r="CD122" s="415">
        <v>488</v>
      </c>
      <c r="CE122" s="415">
        <v>0</v>
      </c>
      <c r="CF122" s="415">
        <v>488</v>
      </c>
      <c r="CG122" s="415">
        <v>-645552</v>
      </c>
      <c r="CH122" s="415">
        <v>0</v>
      </c>
      <c r="CI122" s="415">
        <v>-645552</v>
      </c>
      <c r="CJ122" s="415">
        <v>403210</v>
      </c>
      <c r="CK122" s="415">
        <v>0</v>
      </c>
      <c r="CL122" s="415">
        <v>403210</v>
      </c>
      <c r="CM122" s="415">
        <v>-241854</v>
      </c>
      <c r="CN122" s="415">
        <v>0</v>
      </c>
      <c r="CO122" s="415">
        <v>-241854</v>
      </c>
      <c r="CP122" s="415">
        <v>-29967</v>
      </c>
      <c r="CQ122" s="415">
        <v>0</v>
      </c>
      <c r="CR122" s="415">
        <v>-29967</v>
      </c>
      <c r="CS122" s="415">
        <v>0</v>
      </c>
      <c r="CT122" s="415">
        <v>0</v>
      </c>
      <c r="CU122" s="415">
        <v>0</v>
      </c>
      <c r="CV122" s="415">
        <v>-35663</v>
      </c>
      <c r="CW122" s="415">
        <v>0</v>
      </c>
      <c r="CX122" s="415">
        <v>-35663</v>
      </c>
      <c r="CY122" s="415">
        <v>0</v>
      </c>
      <c r="CZ122" s="415">
        <v>0</v>
      </c>
      <c r="DA122" s="415">
        <v>0</v>
      </c>
      <c r="DB122" s="415">
        <v>-11062</v>
      </c>
      <c r="DC122" s="415">
        <v>0</v>
      </c>
      <c r="DD122" s="415">
        <v>-11062</v>
      </c>
      <c r="DE122" s="415">
        <v>0</v>
      </c>
      <c r="DF122" s="415">
        <v>0</v>
      </c>
      <c r="DG122" s="415">
        <v>0</v>
      </c>
      <c r="DH122" s="415">
        <v>0</v>
      </c>
      <c r="DI122" s="415">
        <v>0</v>
      </c>
      <c r="DJ122" s="415">
        <v>0</v>
      </c>
      <c r="DK122" s="415">
        <v>0</v>
      </c>
      <c r="DL122" s="415">
        <v>0</v>
      </c>
      <c r="DM122" s="415">
        <v>0</v>
      </c>
      <c r="DN122" s="415">
        <v>-3314</v>
      </c>
      <c r="DO122" s="415">
        <v>0</v>
      </c>
      <c r="DP122" s="415">
        <v>-3314</v>
      </c>
      <c r="DQ122" s="415">
        <v>0</v>
      </c>
      <c r="DR122" s="415">
        <v>0</v>
      </c>
      <c r="DS122" s="415">
        <v>0</v>
      </c>
      <c r="DT122" s="415">
        <v>0</v>
      </c>
      <c r="DU122" s="415">
        <v>0</v>
      </c>
      <c r="DV122" s="415">
        <v>0</v>
      </c>
      <c r="DW122" s="415">
        <v>0</v>
      </c>
      <c r="DX122" s="415">
        <v>0</v>
      </c>
      <c r="DY122" s="415">
        <v>0</v>
      </c>
      <c r="DZ122" s="415">
        <v>0</v>
      </c>
      <c r="EA122" s="415">
        <v>0</v>
      </c>
      <c r="EB122" s="415">
        <v>-80006</v>
      </c>
      <c r="EC122" s="415">
        <v>0</v>
      </c>
      <c r="ED122" s="415">
        <v>-80006</v>
      </c>
      <c r="EE122" s="415">
        <v>0</v>
      </c>
      <c r="EF122" s="415">
        <v>0</v>
      </c>
      <c r="EG122" s="415">
        <v>0</v>
      </c>
      <c r="EH122" s="415">
        <v>0</v>
      </c>
      <c r="EI122" s="415">
        <v>0</v>
      </c>
      <c r="EJ122" s="415">
        <v>0</v>
      </c>
      <c r="EK122" s="415">
        <v>-377</v>
      </c>
      <c r="EL122" s="415">
        <v>0</v>
      </c>
      <c r="EM122" s="415">
        <v>-377</v>
      </c>
      <c r="EN122" s="415">
        <v>0</v>
      </c>
      <c r="EO122" s="415">
        <v>0</v>
      </c>
      <c r="EP122" s="415">
        <v>0</v>
      </c>
      <c r="EQ122" s="415">
        <v>0</v>
      </c>
      <c r="ER122" s="415">
        <v>0</v>
      </c>
      <c r="ES122" s="415">
        <v>0</v>
      </c>
      <c r="ET122" s="415">
        <v>0</v>
      </c>
      <c r="EU122" s="415">
        <v>0</v>
      </c>
      <c r="EV122" s="415">
        <v>0</v>
      </c>
      <c r="EW122" s="415">
        <v>-21573</v>
      </c>
      <c r="EX122" s="415">
        <v>0</v>
      </c>
      <c r="EY122" s="415">
        <v>-21573</v>
      </c>
      <c r="EZ122" s="415">
        <v>0</v>
      </c>
      <c r="FA122" s="415">
        <v>0</v>
      </c>
      <c r="FB122" s="415">
        <v>0</v>
      </c>
      <c r="FC122" s="415">
        <v>0</v>
      </c>
      <c r="FD122" s="415">
        <v>0</v>
      </c>
      <c r="FE122" s="415">
        <v>0</v>
      </c>
      <c r="FF122" s="415">
        <v>0</v>
      </c>
      <c r="FG122" s="415">
        <v>0</v>
      </c>
      <c r="FH122" s="415">
        <v>0</v>
      </c>
      <c r="FI122" s="415">
        <v>-38016</v>
      </c>
      <c r="FJ122" s="415">
        <v>0</v>
      </c>
      <c r="FK122" s="415">
        <v>-38016</v>
      </c>
      <c r="FL122" s="415">
        <v>-4226</v>
      </c>
      <c r="FM122" s="415">
        <v>0</v>
      </c>
      <c r="FN122" s="415">
        <v>-4226</v>
      </c>
      <c r="FO122" s="415">
        <v>-69902</v>
      </c>
      <c r="FP122" s="415">
        <v>0</v>
      </c>
      <c r="FQ122" s="415">
        <v>-69902</v>
      </c>
      <c r="FR122" s="415">
        <v>7555</v>
      </c>
      <c r="FS122" s="415">
        <v>0</v>
      </c>
      <c r="FT122" s="415">
        <v>7555</v>
      </c>
      <c r="FU122" s="415">
        <v>603</v>
      </c>
      <c r="FV122" s="415">
        <v>0</v>
      </c>
      <c r="FW122" s="415">
        <v>603</v>
      </c>
      <c r="FX122" s="415">
        <v>-594685</v>
      </c>
      <c r="FY122" s="415">
        <v>0</v>
      </c>
      <c r="FZ122" s="415">
        <v>-594685</v>
      </c>
      <c r="GA122" s="415">
        <v>-720621</v>
      </c>
      <c r="GB122" s="415">
        <v>0</v>
      </c>
      <c r="GC122" s="415">
        <v>-720621</v>
      </c>
      <c r="GD122" s="415">
        <v>0</v>
      </c>
      <c r="GE122" s="415">
        <v>0</v>
      </c>
      <c r="GF122" s="415">
        <v>0</v>
      </c>
      <c r="GG122" s="415">
        <v>0</v>
      </c>
      <c r="GH122" s="415">
        <v>0</v>
      </c>
      <c r="GI122" s="415">
        <v>0</v>
      </c>
      <c r="GJ122" s="415">
        <v>0</v>
      </c>
      <c r="GK122" s="415">
        <v>0</v>
      </c>
      <c r="GL122" s="415">
        <v>0</v>
      </c>
      <c r="GM122" s="415">
        <v>49736752</v>
      </c>
      <c r="GN122" s="415">
        <v>0</v>
      </c>
      <c r="GO122" s="415">
        <v>49736752</v>
      </c>
      <c r="GP122" s="415">
        <v>-703324</v>
      </c>
      <c r="GQ122" s="415">
        <v>0</v>
      </c>
      <c r="GR122" s="415">
        <v>-703324</v>
      </c>
      <c r="GS122" s="415">
        <v>-4601164</v>
      </c>
      <c r="GT122" s="415">
        <v>0</v>
      </c>
      <c r="GU122" s="415">
        <v>-4601164</v>
      </c>
      <c r="GV122" s="415">
        <v>-241854</v>
      </c>
      <c r="GW122" s="415">
        <v>0</v>
      </c>
      <c r="GX122" s="415">
        <v>-241854</v>
      </c>
      <c r="GY122" s="415">
        <v>-80006</v>
      </c>
      <c r="GZ122" s="415">
        <v>0</v>
      </c>
      <c r="HA122" s="415">
        <v>-80006</v>
      </c>
      <c r="HB122" s="415">
        <v>-720621</v>
      </c>
      <c r="HC122" s="415">
        <v>0</v>
      </c>
      <c r="HD122" s="415">
        <v>-720621</v>
      </c>
      <c r="HE122" s="415">
        <v>0</v>
      </c>
      <c r="HF122" s="415">
        <v>0</v>
      </c>
      <c r="HG122" s="415">
        <v>0</v>
      </c>
      <c r="HH122" s="415">
        <v>-6346969</v>
      </c>
      <c r="HI122" s="415">
        <v>0</v>
      </c>
      <c r="HJ122" s="415">
        <v>-6346969</v>
      </c>
      <c r="HK122" s="415">
        <v>43389783</v>
      </c>
      <c r="HL122" s="415">
        <v>0</v>
      </c>
      <c r="HM122" s="415">
        <v>43389783</v>
      </c>
      <c r="HN122" s="84" t="s">
        <v>1029</v>
      </c>
    </row>
    <row r="123" spans="1:222" x14ac:dyDescent="0.25">
      <c r="A123" t="s">
        <v>1026</v>
      </c>
      <c r="B123" s="82" t="s">
        <v>605</v>
      </c>
      <c r="C123" s="85" t="s">
        <v>604</v>
      </c>
      <c r="D123" s="415">
        <v>98441281</v>
      </c>
      <c r="E123" s="415">
        <v>0</v>
      </c>
      <c r="F123" s="415">
        <v>98441281</v>
      </c>
      <c r="G123" s="415">
        <v>-1042285</v>
      </c>
      <c r="H123" s="415">
        <v>0</v>
      </c>
      <c r="I123" s="415">
        <v>-1042285</v>
      </c>
      <c r="J123" s="415">
        <v>-2050298</v>
      </c>
      <c r="K123" s="415">
        <v>0</v>
      </c>
      <c r="L123" s="415">
        <v>-2050298</v>
      </c>
      <c r="M123" s="415">
        <v>613963</v>
      </c>
      <c r="N123" s="415">
        <v>0</v>
      </c>
      <c r="O123" s="415">
        <v>613963</v>
      </c>
      <c r="P123" s="415">
        <v>414377</v>
      </c>
      <c r="Q123" s="415">
        <v>0</v>
      </c>
      <c r="R123" s="415">
        <v>414377</v>
      </c>
      <c r="S123" s="415">
        <v>-29956</v>
      </c>
      <c r="T123" s="415">
        <v>0</v>
      </c>
      <c r="U123" s="415">
        <v>-29956</v>
      </c>
      <c r="V123" s="415">
        <v>-1051914</v>
      </c>
      <c r="W123" s="415">
        <v>0</v>
      </c>
      <c r="X123" s="415">
        <v>-1051914</v>
      </c>
      <c r="Y123" s="415">
        <v>-8931970</v>
      </c>
      <c r="Z123" s="415">
        <v>0</v>
      </c>
      <c r="AA123" s="415">
        <v>-8931970</v>
      </c>
      <c r="AB123" s="415">
        <v>-28313</v>
      </c>
      <c r="AC123" s="415">
        <v>0</v>
      </c>
      <c r="AD123" s="415">
        <v>-28313</v>
      </c>
      <c r="AE123" s="415">
        <v>-332648</v>
      </c>
      <c r="AF123" s="415">
        <v>0</v>
      </c>
      <c r="AG123" s="415">
        <v>-332648</v>
      </c>
      <c r="AH123" s="415">
        <v>-56800</v>
      </c>
      <c r="AI123" s="415">
        <v>0</v>
      </c>
      <c r="AJ123" s="415">
        <v>-56800</v>
      </c>
      <c r="AK123" s="415">
        <v>0</v>
      </c>
      <c r="AL123" s="415">
        <v>0</v>
      </c>
      <c r="AM123" s="415">
        <v>0</v>
      </c>
      <c r="AN123" s="415">
        <v>-275848</v>
      </c>
      <c r="AO123" s="415">
        <v>0</v>
      </c>
      <c r="AP123" s="415">
        <v>-275848</v>
      </c>
      <c r="AQ123" s="415">
        <v>-8505</v>
      </c>
      <c r="AR123" s="415">
        <v>0</v>
      </c>
      <c r="AS123" s="415">
        <v>-8505</v>
      </c>
      <c r="AT123" s="415">
        <v>1647819</v>
      </c>
      <c r="AU123" s="415">
        <v>0</v>
      </c>
      <c r="AV123" s="415">
        <v>1647819</v>
      </c>
      <c r="AW123" s="415">
        <v>13557</v>
      </c>
      <c r="AX123" s="415">
        <v>0</v>
      </c>
      <c r="AY123" s="415">
        <v>13557</v>
      </c>
      <c r="AZ123" s="415">
        <v>-7087908</v>
      </c>
      <c r="BA123" s="415">
        <v>0</v>
      </c>
      <c r="BB123" s="415">
        <v>-7087908</v>
      </c>
      <c r="BC123" s="415">
        <v>-87858</v>
      </c>
      <c r="BD123" s="415">
        <v>0</v>
      </c>
      <c r="BE123" s="415">
        <v>-87858</v>
      </c>
      <c r="BF123" s="415">
        <v>-35485</v>
      </c>
      <c r="BG123" s="415">
        <v>0</v>
      </c>
      <c r="BH123" s="415">
        <v>-35485</v>
      </c>
      <c r="BI123" s="415">
        <v>0</v>
      </c>
      <c r="BJ123" s="415">
        <v>0</v>
      </c>
      <c r="BK123" s="415">
        <v>0</v>
      </c>
      <c r="BL123" s="415">
        <v>0</v>
      </c>
      <c r="BM123" s="415">
        <v>0</v>
      </c>
      <c r="BN123" s="415">
        <v>0</v>
      </c>
      <c r="BO123" s="415">
        <v>0</v>
      </c>
      <c r="BP123" s="415">
        <v>0</v>
      </c>
      <c r="BQ123" s="415">
        <v>0</v>
      </c>
      <c r="BR123" s="415">
        <v>0</v>
      </c>
      <c r="BS123" s="415">
        <v>0</v>
      </c>
      <c r="BT123" s="415">
        <v>0</v>
      </c>
      <c r="BU123" s="415">
        <v>0</v>
      </c>
      <c r="BV123" s="415">
        <v>0</v>
      </c>
      <c r="BW123" s="415">
        <v>0</v>
      </c>
      <c r="BX123" s="415">
        <v>-14814493</v>
      </c>
      <c r="BY123" s="415">
        <v>0</v>
      </c>
      <c r="BZ123" s="415">
        <v>-14814493</v>
      </c>
      <c r="CA123" s="415">
        <v>-27970</v>
      </c>
      <c r="CB123" s="415">
        <v>0</v>
      </c>
      <c r="CC123" s="415">
        <v>-27970</v>
      </c>
      <c r="CD123" s="415">
        <v>3572</v>
      </c>
      <c r="CE123" s="415">
        <v>0</v>
      </c>
      <c r="CF123" s="415">
        <v>3572</v>
      </c>
      <c r="CG123" s="415">
        <v>-1789195</v>
      </c>
      <c r="CH123" s="415">
        <v>0</v>
      </c>
      <c r="CI123" s="415">
        <v>-1789195</v>
      </c>
      <c r="CJ123" s="415">
        <v>70824</v>
      </c>
      <c r="CK123" s="415">
        <v>0</v>
      </c>
      <c r="CL123" s="415">
        <v>70824</v>
      </c>
      <c r="CM123" s="415">
        <v>-1742769</v>
      </c>
      <c r="CN123" s="415">
        <v>0</v>
      </c>
      <c r="CO123" s="415">
        <v>-1742769</v>
      </c>
      <c r="CP123" s="415">
        <v>-375637</v>
      </c>
      <c r="CQ123" s="415">
        <v>0</v>
      </c>
      <c r="CR123" s="415">
        <v>-375637</v>
      </c>
      <c r="CS123" s="415">
        <v>2966</v>
      </c>
      <c r="CT123" s="415">
        <v>0</v>
      </c>
      <c r="CU123" s="415">
        <v>2966</v>
      </c>
      <c r="CV123" s="415">
        <v>-355975</v>
      </c>
      <c r="CW123" s="415">
        <v>0</v>
      </c>
      <c r="CX123" s="415">
        <v>-355975</v>
      </c>
      <c r="CY123" s="415">
        <v>18232</v>
      </c>
      <c r="CZ123" s="415">
        <v>0</v>
      </c>
      <c r="DA123" s="415">
        <v>18232</v>
      </c>
      <c r="DB123" s="415">
        <v>0</v>
      </c>
      <c r="DC123" s="415">
        <v>0</v>
      </c>
      <c r="DD123" s="415">
        <v>0</v>
      </c>
      <c r="DE123" s="415">
        <v>0</v>
      </c>
      <c r="DF123" s="415">
        <v>0</v>
      </c>
      <c r="DG123" s="415">
        <v>0</v>
      </c>
      <c r="DH123" s="415">
        <v>0</v>
      </c>
      <c r="DI123" s="415">
        <v>0</v>
      </c>
      <c r="DJ123" s="415">
        <v>0</v>
      </c>
      <c r="DK123" s="415">
        <v>0</v>
      </c>
      <c r="DL123" s="415">
        <v>0</v>
      </c>
      <c r="DM123" s="415">
        <v>0</v>
      </c>
      <c r="DN123" s="415">
        <v>0</v>
      </c>
      <c r="DO123" s="415">
        <v>0</v>
      </c>
      <c r="DP123" s="415">
        <v>0</v>
      </c>
      <c r="DQ123" s="415">
        <v>0</v>
      </c>
      <c r="DR123" s="415">
        <v>0</v>
      </c>
      <c r="DS123" s="415">
        <v>0</v>
      </c>
      <c r="DT123" s="415">
        <v>0</v>
      </c>
      <c r="DU123" s="415">
        <v>0</v>
      </c>
      <c r="DV123" s="415">
        <v>0</v>
      </c>
      <c r="DW123" s="415">
        <v>0</v>
      </c>
      <c r="DX123" s="415">
        <v>0</v>
      </c>
      <c r="DY123" s="415">
        <v>0</v>
      </c>
      <c r="DZ123" s="415">
        <v>0</v>
      </c>
      <c r="EA123" s="415">
        <v>0</v>
      </c>
      <c r="EB123" s="415">
        <v>-710414</v>
      </c>
      <c r="EC123" s="415">
        <v>0</v>
      </c>
      <c r="ED123" s="415">
        <v>-710414</v>
      </c>
      <c r="EE123" s="415">
        <v>0</v>
      </c>
      <c r="EF123" s="415">
        <v>0</v>
      </c>
      <c r="EG123" s="415">
        <v>0</v>
      </c>
      <c r="EH123" s="415">
        <v>0</v>
      </c>
      <c r="EI123" s="415">
        <v>0</v>
      </c>
      <c r="EJ123" s="415">
        <v>0</v>
      </c>
      <c r="EK123" s="415">
        <v>7729</v>
      </c>
      <c r="EL123" s="415">
        <v>0</v>
      </c>
      <c r="EM123" s="415">
        <v>7729</v>
      </c>
      <c r="EN123" s="415">
        <v>0</v>
      </c>
      <c r="EO123" s="415">
        <v>0</v>
      </c>
      <c r="EP123" s="415">
        <v>0</v>
      </c>
      <c r="EQ123" s="415">
        <v>0</v>
      </c>
      <c r="ER123" s="415">
        <v>0</v>
      </c>
      <c r="ES123" s="415">
        <v>0</v>
      </c>
      <c r="ET123" s="415">
        <v>0</v>
      </c>
      <c r="EU123" s="415">
        <v>0</v>
      </c>
      <c r="EV123" s="415">
        <v>0</v>
      </c>
      <c r="EW123" s="415">
        <v>0</v>
      </c>
      <c r="EX123" s="415">
        <v>0</v>
      </c>
      <c r="EY123" s="415">
        <v>0</v>
      </c>
      <c r="EZ123" s="415">
        <v>0</v>
      </c>
      <c r="FA123" s="415">
        <v>0</v>
      </c>
      <c r="FB123" s="415">
        <v>0</v>
      </c>
      <c r="FC123" s="415">
        <v>0</v>
      </c>
      <c r="FD123" s="415">
        <v>0</v>
      </c>
      <c r="FE123" s="415">
        <v>0</v>
      </c>
      <c r="FF123" s="415">
        <v>0</v>
      </c>
      <c r="FG123" s="415">
        <v>0</v>
      </c>
      <c r="FH123" s="415">
        <v>0</v>
      </c>
      <c r="FI123" s="415">
        <v>-60264</v>
      </c>
      <c r="FJ123" s="415">
        <v>0</v>
      </c>
      <c r="FK123" s="415">
        <v>-60264</v>
      </c>
      <c r="FL123" s="415">
        <v>8921</v>
      </c>
      <c r="FM123" s="415">
        <v>0</v>
      </c>
      <c r="FN123" s="415">
        <v>8921</v>
      </c>
      <c r="FO123" s="415">
        <v>-197187</v>
      </c>
      <c r="FP123" s="415">
        <v>0</v>
      </c>
      <c r="FQ123" s="415">
        <v>-197187</v>
      </c>
      <c r="FR123" s="415">
        <v>46882</v>
      </c>
      <c r="FS123" s="415">
        <v>0</v>
      </c>
      <c r="FT123" s="415">
        <v>46882</v>
      </c>
      <c r="FU123" s="415">
        <v>0</v>
      </c>
      <c r="FV123" s="415">
        <v>0</v>
      </c>
      <c r="FW123" s="415">
        <v>0</v>
      </c>
      <c r="FX123" s="415">
        <v>-3900722</v>
      </c>
      <c r="FY123" s="415">
        <v>0</v>
      </c>
      <c r="FZ123" s="415">
        <v>-3900722</v>
      </c>
      <c r="GA123" s="415">
        <v>-4094641</v>
      </c>
      <c r="GB123" s="415">
        <v>0</v>
      </c>
      <c r="GC123" s="415">
        <v>-4094641</v>
      </c>
      <c r="GD123" s="415">
        <v>0</v>
      </c>
      <c r="GE123" s="415">
        <v>0</v>
      </c>
      <c r="GF123" s="415">
        <v>0</v>
      </c>
      <c r="GG123" s="415">
        <v>137</v>
      </c>
      <c r="GH123" s="415">
        <v>0</v>
      </c>
      <c r="GI123" s="415">
        <v>137</v>
      </c>
      <c r="GJ123" s="415">
        <v>137</v>
      </c>
      <c r="GK123" s="415">
        <v>0</v>
      </c>
      <c r="GL123" s="415">
        <v>137</v>
      </c>
      <c r="GM123" s="415">
        <v>97398996</v>
      </c>
      <c r="GN123" s="415">
        <v>0</v>
      </c>
      <c r="GO123" s="415">
        <v>97398996</v>
      </c>
      <c r="GP123" s="415">
        <v>-1051914</v>
      </c>
      <c r="GQ123" s="415">
        <v>0</v>
      </c>
      <c r="GR123" s="415">
        <v>-1051914</v>
      </c>
      <c r="GS123" s="415">
        <v>-14814493</v>
      </c>
      <c r="GT123" s="415">
        <v>0</v>
      </c>
      <c r="GU123" s="415">
        <v>-14814493</v>
      </c>
      <c r="GV123" s="415">
        <v>-1742769</v>
      </c>
      <c r="GW123" s="415">
        <v>0</v>
      </c>
      <c r="GX123" s="415">
        <v>-1742769</v>
      </c>
      <c r="GY123" s="415">
        <v>-710414</v>
      </c>
      <c r="GZ123" s="415">
        <v>0</v>
      </c>
      <c r="HA123" s="415">
        <v>-710414</v>
      </c>
      <c r="HB123" s="415">
        <v>-4094641</v>
      </c>
      <c r="HC123" s="415">
        <v>0</v>
      </c>
      <c r="HD123" s="415">
        <v>-4094641</v>
      </c>
      <c r="HE123" s="415">
        <v>137</v>
      </c>
      <c r="HF123" s="415">
        <v>0</v>
      </c>
      <c r="HG123" s="415">
        <v>137</v>
      </c>
      <c r="HH123" s="415">
        <v>-22414094</v>
      </c>
      <c r="HI123" s="415">
        <v>0</v>
      </c>
      <c r="HJ123" s="415">
        <v>-22414094</v>
      </c>
      <c r="HK123" s="415">
        <v>74984902</v>
      </c>
      <c r="HL123" s="415">
        <v>0</v>
      </c>
      <c r="HM123" s="415">
        <v>74984902</v>
      </c>
      <c r="HN123" s="84" t="s">
        <v>1044</v>
      </c>
    </row>
    <row r="124" spans="1:222" x14ac:dyDescent="0.25">
      <c r="A124" t="s">
        <v>1037</v>
      </c>
      <c r="B124" s="82" t="s">
        <v>607</v>
      </c>
      <c r="C124" s="85" t="s">
        <v>606</v>
      </c>
      <c r="D124" s="415">
        <v>49127375.989999995</v>
      </c>
      <c r="E124" s="415">
        <v>4430022.95</v>
      </c>
      <c r="F124" s="415">
        <v>53557398.939999998</v>
      </c>
      <c r="G124" s="415">
        <v>-2049527.4</v>
      </c>
      <c r="H124" s="415">
        <v>-1940671.77</v>
      </c>
      <c r="I124" s="415">
        <v>-3990199.17</v>
      </c>
      <c r="J124" s="415">
        <v>-140615</v>
      </c>
      <c r="K124" s="415">
        <v>-1603</v>
      </c>
      <c r="L124" s="415">
        <v>-142218</v>
      </c>
      <c r="M124" s="415">
        <v>-5206</v>
      </c>
      <c r="N124" s="415">
        <v>0</v>
      </c>
      <c r="O124" s="415">
        <v>-5206</v>
      </c>
      <c r="P124" s="415">
        <v>365706</v>
      </c>
      <c r="Q124" s="415">
        <v>0</v>
      </c>
      <c r="R124" s="415">
        <v>365706</v>
      </c>
      <c r="S124" s="415">
        <v>244642</v>
      </c>
      <c r="T124" s="415">
        <v>0</v>
      </c>
      <c r="U124" s="415">
        <v>244642</v>
      </c>
      <c r="V124" s="415">
        <v>464527</v>
      </c>
      <c r="W124" s="415">
        <v>-1603</v>
      </c>
      <c r="X124" s="415">
        <v>462924</v>
      </c>
      <c r="Y124" s="415">
        <v>-1873185</v>
      </c>
      <c r="Z124" s="415">
        <v>-92624</v>
      </c>
      <c r="AA124" s="415">
        <v>-1965809</v>
      </c>
      <c r="AB124" s="415">
        <v>0</v>
      </c>
      <c r="AC124" s="415">
        <v>0</v>
      </c>
      <c r="AD124" s="415">
        <v>0</v>
      </c>
      <c r="AE124" s="415">
        <v>-85699</v>
      </c>
      <c r="AF124" s="415">
        <v>86</v>
      </c>
      <c r="AG124" s="415">
        <v>-85613</v>
      </c>
      <c r="AH124" s="415">
        <v>-12126</v>
      </c>
      <c r="AI124" s="415">
        <v>0</v>
      </c>
      <c r="AJ124" s="415">
        <v>-12126</v>
      </c>
      <c r="AK124" s="415">
        <v>0</v>
      </c>
      <c r="AL124" s="415">
        <v>0</v>
      </c>
      <c r="AM124" s="415">
        <v>0</v>
      </c>
      <c r="AN124" s="415">
        <v>-73360</v>
      </c>
      <c r="AO124" s="415">
        <v>86</v>
      </c>
      <c r="AP124" s="415">
        <v>-73274</v>
      </c>
      <c r="AQ124" s="415">
        <v>0</v>
      </c>
      <c r="AR124" s="415">
        <v>0</v>
      </c>
      <c r="AS124" s="415">
        <v>0</v>
      </c>
      <c r="AT124" s="415">
        <v>1029508</v>
      </c>
      <c r="AU124" s="415">
        <v>97311</v>
      </c>
      <c r="AV124" s="415">
        <v>1126819</v>
      </c>
      <c r="AW124" s="415">
        <v>-49762</v>
      </c>
      <c r="AX124" s="415">
        <v>-52666</v>
      </c>
      <c r="AY124" s="415">
        <v>-102428</v>
      </c>
      <c r="AZ124" s="415">
        <v>-2951040</v>
      </c>
      <c r="BA124" s="415">
        <v>0</v>
      </c>
      <c r="BB124" s="415">
        <v>-2951040</v>
      </c>
      <c r="BC124" s="415">
        <v>56400</v>
      </c>
      <c r="BD124" s="415">
        <v>1713</v>
      </c>
      <c r="BE124" s="415">
        <v>58113</v>
      </c>
      <c r="BF124" s="415">
        <v>-70459</v>
      </c>
      <c r="BG124" s="415">
        <v>0</v>
      </c>
      <c r="BH124" s="415">
        <v>-70459</v>
      </c>
      <c r="BI124" s="415">
        <v>0</v>
      </c>
      <c r="BJ124" s="415">
        <v>0</v>
      </c>
      <c r="BK124" s="415">
        <v>0</v>
      </c>
      <c r="BL124" s="415">
        <v>0</v>
      </c>
      <c r="BM124" s="415">
        <v>0</v>
      </c>
      <c r="BN124" s="415">
        <v>0</v>
      </c>
      <c r="BO124" s="415">
        <v>0</v>
      </c>
      <c r="BP124" s="415">
        <v>0</v>
      </c>
      <c r="BQ124" s="415">
        <v>0</v>
      </c>
      <c r="BR124" s="415">
        <v>0</v>
      </c>
      <c r="BS124" s="415">
        <v>0</v>
      </c>
      <c r="BT124" s="415">
        <v>0</v>
      </c>
      <c r="BU124" s="415">
        <v>0</v>
      </c>
      <c r="BV124" s="415">
        <v>0</v>
      </c>
      <c r="BW124" s="415">
        <v>0</v>
      </c>
      <c r="BX124" s="415">
        <v>-3944237</v>
      </c>
      <c r="BY124" s="415">
        <v>-46180</v>
      </c>
      <c r="BZ124" s="415">
        <v>-3990417</v>
      </c>
      <c r="CA124" s="415">
        <v>-7600</v>
      </c>
      <c r="CB124" s="415">
        <v>-36023</v>
      </c>
      <c r="CC124" s="415">
        <v>-43623</v>
      </c>
      <c r="CD124" s="415">
        <v>28471</v>
      </c>
      <c r="CE124" s="415">
        <v>0</v>
      </c>
      <c r="CF124" s="415">
        <v>28471</v>
      </c>
      <c r="CG124" s="415">
        <v>-1135171</v>
      </c>
      <c r="CH124" s="415">
        <v>-114051</v>
      </c>
      <c r="CI124" s="415">
        <v>-1249222</v>
      </c>
      <c r="CJ124" s="415">
        <v>497094</v>
      </c>
      <c r="CK124" s="415">
        <v>349940</v>
      </c>
      <c r="CL124" s="415">
        <v>847034</v>
      </c>
      <c r="CM124" s="415">
        <v>-617206</v>
      </c>
      <c r="CN124" s="415">
        <v>199866</v>
      </c>
      <c r="CO124" s="415">
        <v>-417340</v>
      </c>
      <c r="CP124" s="415">
        <v>-41542</v>
      </c>
      <c r="CQ124" s="415">
        <v>0</v>
      </c>
      <c r="CR124" s="415">
        <v>-41542</v>
      </c>
      <c r="CS124" s="415">
        <v>-340.48</v>
      </c>
      <c r="CT124" s="415">
        <v>428</v>
      </c>
      <c r="CU124" s="415">
        <v>87.519999999999982</v>
      </c>
      <c r="CV124" s="415">
        <v>0</v>
      </c>
      <c r="CW124" s="415">
        <v>0</v>
      </c>
      <c r="CX124" s="415">
        <v>0</v>
      </c>
      <c r="CY124" s="415">
        <v>0</v>
      </c>
      <c r="CZ124" s="415">
        <v>0</v>
      </c>
      <c r="DA124" s="415">
        <v>0</v>
      </c>
      <c r="DB124" s="415">
        <v>0</v>
      </c>
      <c r="DC124" s="415">
        <v>0</v>
      </c>
      <c r="DD124" s="415">
        <v>0</v>
      </c>
      <c r="DE124" s="415">
        <v>0</v>
      </c>
      <c r="DF124" s="415">
        <v>0</v>
      </c>
      <c r="DG124" s="415">
        <v>0</v>
      </c>
      <c r="DH124" s="415">
        <v>0</v>
      </c>
      <c r="DI124" s="415">
        <v>0</v>
      </c>
      <c r="DJ124" s="415">
        <v>0</v>
      </c>
      <c r="DK124" s="415">
        <v>0</v>
      </c>
      <c r="DL124" s="415">
        <v>0</v>
      </c>
      <c r="DM124" s="415">
        <v>0</v>
      </c>
      <c r="DN124" s="415">
        <v>0</v>
      </c>
      <c r="DO124" s="415">
        <v>0</v>
      </c>
      <c r="DP124" s="415">
        <v>0</v>
      </c>
      <c r="DQ124" s="415">
        <v>0</v>
      </c>
      <c r="DR124" s="415">
        <v>0</v>
      </c>
      <c r="DS124" s="415">
        <v>0</v>
      </c>
      <c r="DT124" s="415">
        <v>0</v>
      </c>
      <c r="DU124" s="415">
        <v>-169895</v>
      </c>
      <c r="DV124" s="415">
        <v>-169895</v>
      </c>
      <c r="DW124" s="415">
        <v>0</v>
      </c>
      <c r="DX124" s="415">
        <v>55000</v>
      </c>
      <c r="DY124" s="415">
        <v>55000</v>
      </c>
      <c r="DZ124" s="415">
        <v>0</v>
      </c>
      <c r="EA124" s="415">
        <v>0</v>
      </c>
      <c r="EB124" s="415">
        <v>-41882</v>
      </c>
      <c r="EC124" s="415">
        <v>-114467</v>
      </c>
      <c r="ED124" s="415">
        <v>-156349</v>
      </c>
      <c r="EE124" s="415">
        <v>2878</v>
      </c>
      <c r="EF124" s="415">
        <v>0</v>
      </c>
      <c r="EG124" s="415">
        <v>2878</v>
      </c>
      <c r="EH124" s="415">
        <v>0</v>
      </c>
      <c r="EI124" s="415">
        <v>0</v>
      </c>
      <c r="EJ124" s="415">
        <v>0</v>
      </c>
      <c r="EK124" s="415">
        <v>0</v>
      </c>
      <c r="EL124" s="415">
        <v>0</v>
      </c>
      <c r="EM124" s="415">
        <v>0</v>
      </c>
      <c r="EN124" s="415">
        <v>0</v>
      </c>
      <c r="EO124" s="415">
        <v>0</v>
      </c>
      <c r="EP124" s="415">
        <v>0</v>
      </c>
      <c r="EQ124" s="415">
        <v>0</v>
      </c>
      <c r="ER124" s="415">
        <v>0</v>
      </c>
      <c r="ES124" s="415">
        <v>0</v>
      </c>
      <c r="ET124" s="415">
        <v>0</v>
      </c>
      <c r="EU124" s="415">
        <v>0</v>
      </c>
      <c r="EV124" s="415">
        <v>0</v>
      </c>
      <c r="EW124" s="415">
        <v>0</v>
      </c>
      <c r="EX124" s="415">
        <v>0</v>
      </c>
      <c r="EY124" s="415">
        <v>0</v>
      </c>
      <c r="EZ124" s="415">
        <v>0</v>
      </c>
      <c r="FA124" s="415">
        <v>0</v>
      </c>
      <c r="FB124" s="415">
        <v>0</v>
      </c>
      <c r="FC124" s="415">
        <v>0</v>
      </c>
      <c r="FD124" s="415">
        <v>0</v>
      </c>
      <c r="FE124" s="415">
        <v>0</v>
      </c>
      <c r="FF124" s="415">
        <v>0</v>
      </c>
      <c r="FG124" s="415">
        <v>0</v>
      </c>
      <c r="FH124" s="415">
        <v>0</v>
      </c>
      <c r="FI124" s="415">
        <v>-4949</v>
      </c>
      <c r="FJ124" s="415">
        <v>-854</v>
      </c>
      <c r="FK124" s="415">
        <v>-5803</v>
      </c>
      <c r="FL124" s="415">
        <v>98</v>
      </c>
      <c r="FM124" s="415">
        <v>0</v>
      </c>
      <c r="FN124" s="415">
        <v>98</v>
      </c>
      <c r="FO124" s="415">
        <v>-13529</v>
      </c>
      <c r="FP124" s="415">
        <v>-1789</v>
      </c>
      <c r="FQ124" s="415">
        <v>-15318</v>
      </c>
      <c r="FR124" s="415">
        <v>1738</v>
      </c>
      <c r="FS124" s="415">
        <v>0</v>
      </c>
      <c r="FT124" s="415">
        <v>1738</v>
      </c>
      <c r="FU124" s="415">
        <v>-104</v>
      </c>
      <c r="FV124" s="415">
        <v>0</v>
      </c>
      <c r="FW124" s="415">
        <v>-104</v>
      </c>
      <c r="FX124" s="415">
        <v>-555941</v>
      </c>
      <c r="FY124" s="415">
        <v>-1946</v>
      </c>
      <c r="FZ124" s="415">
        <v>-557887</v>
      </c>
      <c r="GA124" s="415">
        <v>-569809</v>
      </c>
      <c r="GB124" s="415">
        <v>-4589</v>
      </c>
      <c r="GC124" s="415">
        <v>-574398</v>
      </c>
      <c r="GD124" s="415">
        <v>-46230</v>
      </c>
      <c r="GE124" s="415">
        <v>0</v>
      </c>
      <c r="GF124" s="415">
        <v>-46230</v>
      </c>
      <c r="GG124" s="415">
        <v>0</v>
      </c>
      <c r="GH124" s="415">
        <v>0</v>
      </c>
      <c r="GI124" s="415">
        <v>0</v>
      </c>
      <c r="GJ124" s="415">
        <v>-46230</v>
      </c>
      <c r="GK124" s="415">
        <v>0</v>
      </c>
      <c r="GL124" s="415">
        <v>-46230</v>
      </c>
      <c r="GM124" s="415">
        <v>47077848.589999996</v>
      </c>
      <c r="GN124" s="415">
        <v>2489351.1800000002</v>
      </c>
      <c r="GO124" s="415">
        <v>49567199.769999996</v>
      </c>
      <c r="GP124" s="415">
        <v>464527</v>
      </c>
      <c r="GQ124" s="415">
        <v>-1603</v>
      </c>
      <c r="GR124" s="415">
        <v>462924</v>
      </c>
      <c r="GS124" s="415">
        <v>-3944237</v>
      </c>
      <c r="GT124" s="415">
        <v>-46180</v>
      </c>
      <c r="GU124" s="415">
        <v>-3990417</v>
      </c>
      <c r="GV124" s="415">
        <v>-617206</v>
      </c>
      <c r="GW124" s="415">
        <v>199866</v>
      </c>
      <c r="GX124" s="415">
        <v>-417340</v>
      </c>
      <c r="GY124" s="415">
        <v>-41882</v>
      </c>
      <c r="GZ124" s="415">
        <v>-114467</v>
      </c>
      <c r="HA124" s="415">
        <v>-156349</v>
      </c>
      <c r="HB124" s="415">
        <v>-569809</v>
      </c>
      <c r="HC124" s="415">
        <v>-4589</v>
      </c>
      <c r="HD124" s="415">
        <v>-574398</v>
      </c>
      <c r="HE124" s="415">
        <v>-46230</v>
      </c>
      <c r="HF124" s="415">
        <v>0</v>
      </c>
      <c r="HG124" s="415">
        <v>-46230</v>
      </c>
      <c r="HH124" s="415">
        <v>-4754837</v>
      </c>
      <c r="HI124" s="415">
        <v>33027</v>
      </c>
      <c r="HJ124" s="415">
        <v>-4721810</v>
      </c>
      <c r="HK124" s="415">
        <v>42323011.589999996</v>
      </c>
      <c r="HL124" s="415">
        <v>2522378.1800000002</v>
      </c>
      <c r="HM124" s="415">
        <v>44845389.769999996</v>
      </c>
      <c r="HN124" s="84" t="s">
        <v>1029</v>
      </c>
    </row>
    <row r="125" spans="1:222" x14ac:dyDescent="0.25">
      <c r="A125" t="s">
        <v>1026</v>
      </c>
      <c r="B125" s="82" t="s">
        <v>609</v>
      </c>
      <c r="C125" s="85" t="s">
        <v>608</v>
      </c>
      <c r="D125" s="415">
        <v>80857938</v>
      </c>
      <c r="E125" s="415">
        <v>0</v>
      </c>
      <c r="F125" s="415">
        <v>80857938</v>
      </c>
      <c r="G125" s="415">
        <v>-918438</v>
      </c>
      <c r="H125" s="415">
        <v>0</v>
      </c>
      <c r="I125" s="415">
        <v>-918438</v>
      </c>
      <c r="J125" s="415">
        <v>-742062</v>
      </c>
      <c r="K125" s="415">
        <v>0</v>
      </c>
      <c r="L125" s="415">
        <v>-742062</v>
      </c>
      <c r="M125" s="415">
        <v>48143</v>
      </c>
      <c r="N125" s="415">
        <v>0</v>
      </c>
      <c r="O125" s="415">
        <v>48143</v>
      </c>
      <c r="P125" s="415">
        <v>447773</v>
      </c>
      <c r="Q125" s="415">
        <v>0</v>
      </c>
      <c r="R125" s="415">
        <v>447773</v>
      </c>
      <c r="S125" s="415">
        <v>-49158</v>
      </c>
      <c r="T125" s="415">
        <v>0</v>
      </c>
      <c r="U125" s="415">
        <v>-49158</v>
      </c>
      <c r="V125" s="415">
        <v>-295304</v>
      </c>
      <c r="W125" s="415">
        <v>0</v>
      </c>
      <c r="X125" s="415">
        <v>-295304</v>
      </c>
      <c r="Y125" s="415">
        <v>-8295069</v>
      </c>
      <c r="Z125" s="415">
        <v>0</v>
      </c>
      <c r="AA125" s="415">
        <v>-8295069</v>
      </c>
      <c r="AB125" s="415">
        <v>-39223</v>
      </c>
      <c r="AC125" s="415">
        <v>0</v>
      </c>
      <c r="AD125" s="415">
        <v>-39223</v>
      </c>
      <c r="AE125" s="415">
        <v>-416220</v>
      </c>
      <c r="AF125" s="415">
        <v>0</v>
      </c>
      <c r="AG125" s="415">
        <v>-416220</v>
      </c>
      <c r="AH125" s="415">
        <v>-55900</v>
      </c>
      <c r="AI125" s="415">
        <v>0</v>
      </c>
      <c r="AJ125" s="415">
        <v>-55900</v>
      </c>
      <c r="AK125" s="415">
        <v>0</v>
      </c>
      <c r="AL125" s="415">
        <v>0</v>
      </c>
      <c r="AM125" s="415">
        <v>0</v>
      </c>
      <c r="AN125" s="415">
        <v>-360320</v>
      </c>
      <c r="AO125" s="415">
        <v>0</v>
      </c>
      <c r="AP125" s="415">
        <v>-360320</v>
      </c>
      <c r="AQ125" s="415">
        <v>-342</v>
      </c>
      <c r="AR125" s="415">
        <v>0</v>
      </c>
      <c r="AS125" s="415">
        <v>-342</v>
      </c>
      <c r="AT125" s="415">
        <v>1402996</v>
      </c>
      <c r="AU125" s="415">
        <v>0</v>
      </c>
      <c r="AV125" s="415">
        <v>1402996</v>
      </c>
      <c r="AW125" s="415">
        <v>33155</v>
      </c>
      <c r="AX125" s="415">
        <v>0</v>
      </c>
      <c r="AY125" s="415">
        <v>33155</v>
      </c>
      <c r="AZ125" s="415">
        <v>-3732066</v>
      </c>
      <c r="BA125" s="415">
        <v>0</v>
      </c>
      <c r="BB125" s="415">
        <v>-3732066</v>
      </c>
      <c r="BC125" s="415">
        <v>55848</v>
      </c>
      <c r="BD125" s="415">
        <v>0</v>
      </c>
      <c r="BE125" s="415">
        <v>55848</v>
      </c>
      <c r="BF125" s="415">
        <v>-125508</v>
      </c>
      <c r="BG125" s="415">
        <v>0</v>
      </c>
      <c r="BH125" s="415">
        <v>-125508</v>
      </c>
      <c r="BI125" s="415">
        <v>-388.8</v>
      </c>
      <c r="BJ125" s="415">
        <v>0</v>
      </c>
      <c r="BK125" s="415">
        <v>-388.8</v>
      </c>
      <c r="BL125" s="415">
        <v>-48684</v>
      </c>
      <c r="BM125" s="415">
        <v>0</v>
      </c>
      <c r="BN125" s="415">
        <v>-48684</v>
      </c>
      <c r="BO125" s="415">
        <v>0</v>
      </c>
      <c r="BP125" s="415">
        <v>0</v>
      </c>
      <c r="BQ125" s="415">
        <v>0</v>
      </c>
      <c r="BR125" s="415">
        <v>0</v>
      </c>
      <c r="BS125" s="415">
        <v>0</v>
      </c>
      <c r="BT125" s="415">
        <v>0</v>
      </c>
      <c r="BU125" s="415">
        <v>0</v>
      </c>
      <c r="BV125" s="415">
        <v>0</v>
      </c>
      <c r="BW125" s="415">
        <v>0</v>
      </c>
      <c r="BX125" s="415">
        <v>-11125937</v>
      </c>
      <c r="BY125" s="415">
        <v>0</v>
      </c>
      <c r="BZ125" s="415">
        <v>-11125937</v>
      </c>
      <c r="CA125" s="415">
        <v>-54337</v>
      </c>
      <c r="CB125" s="415">
        <v>0</v>
      </c>
      <c r="CC125" s="415">
        <v>-54337</v>
      </c>
      <c r="CD125" s="415">
        <v>-20275</v>
      </c>
      <c r="CE125" s="415">
        <v>0</v>
      </c>
      <c r="CF125" s="415">
        <v>-20275</v>
      </c>
      <c r="CG125" s="415">
        <v>-1937853</v>
      </c>
      <c r="CH125" s="415">
        <v>0</v>
      </c>
      <c r="CI125" s="415">
        <v>-1937853</v>
      </c>
      <c r="CJ125" s="415">
        <v>-161581</v>
      </c>
      <c r="CK125" s="415">
        <v>0</v>
      </c>
      <c r="CL125" s="415">
        <v>-161581</v>
      </c>
      <c r="CM125" s="415">
        <v>-2174046</v>
      </c>
      <c r="CN125" s="415">
        <v>0</v>
      </c>
      <c r="CO125" s="415">
        <v>-2174046</v>
      </c>
      <c r="CP125" s="415">
        <v>-40905</v>
      </c>
      <c r="CQ125" s="415">
        <v>0</v>
      </c>
      <c r="CR125" s="415">
        <v>-40905</v>
      </c>
      <c r="CS125" s="415">
        <v>-756</v>
      </c>
      <c r="CT125" s="415">
        <v>0</v>
      </c>
      <c r="CU125" s="415">
        <v>-756</v>
      </c>
      <c r="CV125" s="415">
        <v>0</v>
      </c>
      <c r="CW125" s="415">
        <v>0</v>
      </c>
      <c r="CX125" s="415">
        <v>0</v>
      </c>
      <c r="CY125" s="415">
        <v>0</v>
      </c>
      <c r="CZ125" s="415">
        <v>0</v>
      </c>
      <c r="DA125" s="415">
        <v>0</v>
      </c>
      <c r="DB125" s="415">
        <v>0</v>
      </c>
      <c r="DC125" s="415">
        <v>0</v>
      </c>
      <c r="DD125" s="415">
        <v>0</v>
      </c>
      <c r="DE125" s="415">
        <v>0</v>
      </c>
      <c r="DF125" s="415">
        <v>0</v>
      </c>
      <c r="DG125" s="415">
        <v>0</v>
      </c>
      <c r="DH125" s="415">
        <v>0</v>
      </c>
      <c r="DI125" s="415">
        <v>0</v>
      </c>
      <c r="DJ125" s="415">
        <v>0</v>
      </c>
      <c r="DK125" s="415">
        <v>0</v>
      </c>
      <c r="DL125" s="415">
        <v>0</v>
      </c>
      <c r="DM125" s="415">
        <v>0</v>
      </c>
      <c r="DN125" s="415">
        <v>-3034</v>
      </c>
      <c r="DO125" s="415">
        <v>0</v>
      </c>
      <c r="DP125" s="415">
        <v>-3034</v>
      </c>
      <c r="DQ125" s="415">
        <v>0</v>
      </c>
      <c r="DR125" s="415">
        <v>0</v>
      </c>
      <c r="DS125" s="415">
        <v>0</v>
      </c>
      <c r="DT125" s="415">
        <v>-85967</v>
      </c>
      <c r="DU125" s="415">
        <v>0</v>
      </c>
      <c r="DV125" s="415">
        <v>-85967</v>
      </c>
      <c r="DW125" s="415">
        <v>237</v>
      </c>
      <c r="DX125" s="415">
        <v>0</v>
      </c>
      <c r="DY125" s="415">
        <v>237</v>
      </c>
      <c r="DZ125" s="415">
        <v>0</v>
      </c>
      <c r="EA125" s="415">
        <v>0</v>
      </c>
      <c r="EB125" s="415">
        <v>-130425</v>
      </c>
      <c r="EC125" s="415">
        <v>0</v>
      </c>
      <c r="ED125" s="415">
        <v>-130425</v>
      </c>
      <c r="EE125" s="415">
        <v>10.55</v>
      </c>
      <c r="EF125" s="415">
        <v>0</v>
      </c>
      <c r="EG125" s="415">
        <v>10.55</v>
      </c>
      <c r="EH125" s="415">
        <v>1344.45</v>
      </c>
      <c r="EI125" s="415">
        <v>0</v>
      </c>
      <c r="EJ125" s="415">
        <v>1344.45</v>
      </c>
      <c r="EK125" s="415">
        <v>-721.77</v>
      </c>
      <c r="EL125" s="415">
        <v>0</v>
      </c>
      <c r="EM125" s="415">
        <v>-721.77</v>
      </c>
      <c r="EN125" s="415">
        <v>0</v>
      </c>
      <c r="EO125" s="415">
        <v>0</v>
      </c>
      <c r="EP125" s="415">
        <v>0</v>
      </c>
      <c r="EQ125" s="415">
        <v>0</v>
      </c>
      <c r="ER125" s="415">
        <v>0</v>
      </c>
      <c r="ES125" s="415">
        <v>0</v>
      </c>
      <c r="ET125" s="415">
        <v>0</v>
      </c>
      <c r="EU125" s="415">
        <v>0</v>
      </c>
      <c r="EV125" s="415">
        <v>0</v>
      </c>
      <c r="EW125" s="415">
        <v>-48684</v>
      </c>
      <c r="EX125" s="415">
        <v>0</v>
      </c>
      <c r="EY125" s="415">
        <v>-48684</v>
      </c>
      <c r="EZ125" s="415">
        <v>0</v>
      </c>
      <c r="FA125" s="415">
        <v>0</v>
      </c>
      <c r="FB125" s="415">
        <v>0</v>
      </c>
      <c r="FC125" s="415">
        <v>0</v>
      </c>
      <c r="FD125" s="415">
        <v>0</v>
      </c>
      <c r="FE125" s="415">
        <v>0</v>
      </c>
      <c r="FF125" s="415">
        <v>0</v>
      </c>
      <c r="FG125" s="415">
        <v>0</v>
      </c>
      <c r="FH125" s="415">
        <v>0</v>
      </c>
      <c r="FI125" s="415">
        <v>-42285</v>
      </c>
      <c r="FJ125" s="415">
        <v>0</v>
      </c>
      <c r="FK125" s="415">
        <v>-42285</v>
      </c>
      <c r="FL125" s="415">
        <v>-1179.4000000000001</v>
      </c>
      <c r="FM125" s="415">
        <v>0</v>
      </c>
      <c r="FN125" s="415">
        <v>-1179.4000000000001</v>
      </c>
      <c r="FO125" s="415">
        <v>-66707</v>
      </c>
      <c r="FP125" s="415">
        <v>0</v>
      </c>
      <c r="FQ125" s="415">
        <v>-66707</v>
      </c>
      <c r="FR125" s="415">
        <v>3697.09</v>
      </c>
      <c r="FS125" s="415">
        <v>0</v>
      </c>
      <c r="FT125" s="415">
        <v>3697.09</v>
      </c>
      <c r="FU125" s="415">
        <v>-5745.98</v>
      </c>
      <c r="FV125" s="415">
        <v>0</v>
      </c>
      <c r="FW125" s="415">
        <v>-5745.98</v>
      </c>
      <c r="FX125" s="415">
        <v>-1970096</v>
      </c>
      <c r="FY125" s="415">
        <v>0</v>
      </c>
      <c r="FZ125" s="415">
        <v>-1970096</v>
      </c>
      <c r="GA125" s="415">
        <v>-2130367</v>
      </c>
      <c r="GB125" s="415">
        <v>0</v>
      </c>
      <c r="GC125" s="415">
        <v>-2130367</v>
      </c>
      <c r="GD125" s="415">
        <v>-991</v>
      </c>
      <c r="GE125" s="415">
        <v>0</v>
      </c>
      <c r="GF125" s="415">
        <v>-991</v>
      </c>
      <c r="GG125" s="415">
        <v>0</v>
      </c>
      <c r="GH125" s="415">
        <v>0</v>
      </c>
      <c r="GI125" s="415">
        <v>0</v>
      </c>
      <c r="GJ125" s="415">
        <v>-991</v>
      </c>
      <c r="GK125" s="415">
        <v>0</v>
      </c>
      <c r="GL125" s="415">
        <v>-991</v>
      </c>
      <c r="GM125" s="415">
        <v>79939500</v>
      </c>
      <c r="GN125" s="415">
        <v>0</v>
      </c>
      <c r="GO125" s="415">
        <v>79939500</v>
      </c>
      <c r="GP125" s="415">
        <v>-295304</v>
      </c>
      <c r="GQ125" s="415">
        <v>0</v>
      </c>
      <c r="GR125" s="415">
        <v>-295304</v>
      </c>
      <c r="GS125" s="415">
        <v>-11125937</v>
      </c>
      <c r="GT125" s="415">
        <v>0</v>
      </c>
      <c r="GU125" s="415">
        <v>-11125937</v>
      </c>
      <c r="GV125" s="415">
        <v>-2174046</v>
      </c>
      <c r="GW125" s="415">
        <v>0</v>
      </c>
      <c r="GX125" s="415">
        <v>-2174046</v>
      </c>
      <c r="GY125" s="415">
        <v>-130425</v>
      </c>
      <c r="GZ125" s="415">
        <v>0</v>
      </c>
      <c r="HA125" s="415">
        <v>-130425</v>
      </c>
      <c r="HB125" s="415">
        <v>-2130367</v>
      </c>
      <c r="HC125" s="415">
        <v>0</v>
      </c>
      <c r="HD125" s="415">
        <v>-2130367</v>
      </c>
      <c r="HE125" s="415">
        <v>-991</v>
      </c>
      <c r="HF125" s="415">
        <v>0</v>
      </c>
      <c r="HG125" s="415">
        <v>-991</v>
      </c>
      <c r="HH125" s="415">
        <v>-15857070</v>
      </c>
      <c r="HI125" s="415">
        <v>0</v>
      </c>
      <c r="HJ125" s="415">
        <v>-15857070</v>
      </c>
      <c r="HK125" s="415">
        <v>64082430</v>
      </c>
      <c r="HL125" s="415">
        <v>0</v>
      </c>
      <c r="HM125" s="415">
        <v>64082430</v>
      </c>
      <c r="HN125" s="84" t="s">
        <v>1029</v>
      </c>
    </row>
    <row r="126" spans="1:222" x14ac:dyDescent="0.25">
      <c r="A126" t="s">
        <v>1026</v>
      </c>
      <c r="B126" s="82" t="s">
        <v>611</v>
      </c>
      <c r="C126" s="85" t="s">
        <v>610</v>
      </c>
      <c r="D126" s="415">
        <v>67976717</v>
      </c>
      <c r="E126" s="415">
        <v>0</v>
      </c>
      <c r="F126" s="415">
        <v>67976717</v>
      </c>
      <c r="G126" s="415">
        <v>-2491516</v>
      </c>
      <c r="H126" s="415">
        <v>0</v>
      </c>
      <c r="I126" s="415">
        <v>-2491516</v>
      </c>
      <c r="J126" s="415">
        <v>-1080538</v>
      </c>
      <c r="K126" s="415">
        <v>0</v>
      </c>
      <c r="L126" s="415">
        <v>-1080538</v>
      </c>
      <c r="M126" s="415">
        <v>38720</v>
      </c>
      <c r="N126" s="415">
        <v>0</v>
      </c>
      <c r="O126" s="415">
        <v>38720</v>
      </c>
      <c r="P126" s="415">
        <v>451539</v>
      </c>
      <c r="Q126" s="415">
        <v>0</v>
      </c>
      <c r="R126" s="415">
        <v>451539</v>
      </c>
      <c r="S126" s="415">
        <v>57654</v>
      </c>
      <c r="T126" s="415">
        <v>0</v>
      </c>
      <c r="U126" s="415">
        <v>57654</v>
      </c>
      <c r="V126" s="415">
        <v>-532625</v>
      </c>
      <c r="W126" s="415">
        <v>0</v>
      </c>
      <c r="X126" s="415">
        <v>-532625</v>
      </c>
      <c r="Y126" s="415">
        <v>-6183440</v>
      </c>
      <c r="Z126" s="415">
        <v>0</v>
      </c>
      <c r="AA126" s="415">
        <v>-6183440</v>
      </c>
      <c r="AB126" s="415">
        <v>-17534</v>
      </c>
      <c r="AC126" s="415">
        <v>0</v>
      </c>
      <c r="AD126" s="415">
        <v>-17534</v>
      </c>
      <c r="AE126" s="415">
        <v>-384867</v>
      </c>
      <c r="AF126" s="415">
        <v>0</v>
      </c>
      <c r="AG126" s="415">
        <v>-384867</v>
      </c>
      <c r="AH126" s="415">
        <v>-36099</v>
      </c>
      <c r="AI126" s="415">
        <v>0</v>
      </c>
      <c r="AJ126" s="415">
        <v>-36099</v>
      </c>
      <c r="AK126" s="415">
        <v>0</v>
      </c>
      <c r="AL126" s="415">
        <v>0</v>
      </c>
      <c r="AM126" s="415">
        <v>0</v>
      </c>
      <c r="AN126" s="415">
        <v>-348768</v>
      </c>
      <c r="AO126" s="415">
        <v>0</v>
      </c>
      <c r="AP126" s="415">
        <v>-348768</v>
      </c>
      <c r="AQ126" s="415">
        <v>-3783</v>
      </c>
      <c r="AR126" s="415">
        <v>0</v>
      </c>
      <c r="AS126" s="415">
        <v>-3783</v>
      </c>
      <c r="AT126" s="415">
        <v>1052179</v>
      </c>
      <c r="AU126" s="415">
        <v>0</v>
      </c>
      <c r="AV126" s="415">
        <v>1052179</v>
      </c>
      <c r="AW126" s="415">
        <v>33729</v>
      </c>
      <c r="AX126" s="415">
        <v>0</v>
      </c>
      <c r="AY126" s="415">
        <v>33729</v>
      </c>
      <c r="AZ126" s="415">
        <v>-5994200</v>
      </c>
      <c r="BA126" s="415">
        <v>0</v>
      </c>
      <c r="BB126" s="415">
        <v>-5994200</v>
      </c>
      <c r="BC126" s="415">
        <v>-147794</v>
      </c>
      <c r="BD126" s="415">
        <v>0</v>
      </c>
      <c r="BE126" s="415">
        <v>-147794</v>
      </c>
      <c r="BF126" s="415">
        <v>-124371</v>
      </c>
      <c r="BG126" s="415">
        <v>0</v>
      </c>
      <c r="BH126" s="415">
        <v>-124371</v>
      </c>
      <c r="BI126" s="415">
        <v>0</v>
      </c>
      <c r="BJ126" s="415">
        <v>0</v>
      </c>
      <c r="BK126" s="415">
        <v>0</v>
      </c>
      <c r="BL126" s="415">
        <v>0</v>
      </c>
      <c r="BM126" s="415">
        <v>0</v>
      </c>
      <c r="BN126" s="415">
        <v>0</v>
      </c>
      <c r="BO126" s="415">
        <v>0</v>
      </c>
      <c r="BP126" s="415">
        <v>0</v>
      </c>
      <c r="BQ126" s="415">
        <v>0</v>
      </c>
      <c r="BR126" s="415">
        <v>0</v>
      </c>
      <c r="BS126" s="415">
        <v>0</v>
      </c>
      <c r="BT126" s="415">
        <v>0</v>
      </c>
      <c r="BU126" s="415">
        <v>0</v>
      </c>
      <c r="BV126" s="415">
        <v>0</v>
      </c>
      <c r="BW126" s="415">
        <v>0</v>
      </c>
      <c r="BX126" s="415">
        <v>-11748764</v>
      </c>
      <c r="BY126" s="415">
        <v>0</v>
      </c>
      <c r="BZ126" s="415">
        <v>-11748764</v>
      </c>
      <c r="CA126" s="415">
        <v>-206</v>
      </c>
      <c r="CB126" s="415">
        <v>0</v>
      </c>
      <c r="CC126" s="415">
        <v>-206</v>
      </c>
      <c r="CD126" s="415">
        <v>-1522</v>
      </c>
      <c r="CE126" s="415">
        <v>0</v>
      </c>
      <c r="CF126" s="415">
        <v>-1522</v>
      </c>
      <c r="CG126" s="415">
        <v>-1055402</v>
      </c>
      <c r="CH126" s="415">
        <v>0</v>
      </c>
      <c r="CI126" s="415">
        <v>-1055402</v>
      </c>
      <c r="CJ126" s="415">
        <v>63902</v>
      </c>
      <c r="CK126" s="415">
        <v>0</v>
      </c>
      <c r="CL126" s="415">
        <v>63902</v>
      </c>
      <c r="CM126" s="415">
        <v>-993228</v>
      </c>
      <c r="CN126" s="415">
        <v>0</v>
      </c>
      <c r="CO126" s="415">
        <v>-993228</v>
      </c>
      <c r="CP126" s="415">
        <v>-29801</v>
      </c>
      <c r="CQ126" s="415">
        <v>0</v>
      </c>
      <c r="CR126" s="415">
        <v>-29801</v>
      </c>
      <c r="CS126" s="415">
        <v>4585</v>
      </c>
      <c r="CT126" s="415">
        <v>0</v>
      </c>
      <c r="CU126" s="415">
        <v>4585</v>
      </c>
      <c r="CV126" s="415">
        <v>-17197</v>
      </c>
      <c r="CW126" s="415">
        <v>0</v>
      </c>
      <c r="CX126" s="415">
        <v>-17197</v>
      </c>
      <c r="CY126" s="415">
        <v>0</v>
      </c>
      <c r="CZ126" s="415">
        <v>0</v>
      </c>
      <c r="DA126" s="415">
        <v>0</v>
      </c>
      <c r="DB126" s="415">
        <v>0</v>
      </c>
      <c r="DC126" s="415">
        <v>0</v>
      </c>
      <c r="DD126" s="415">
        <v>0</v>
      </c>
      <c r="DE126" s="415">
        <v>0</v>
      </c>
      <c r="DF126" s="415">
        <v>0</v>
      </c>
      <c r="DG126" s="415">
        <v>0</v>
      </c>
      <c r="DH126" s="415">
        <v>0</v>
      </c>
      <c r="DI126" s="415">
        <v>0</v>
      </c>
      <c r="DJ126" s="415">
        <v>0</v>
      </c>
      <c r="DK126" s="415">
        <v>0</v>
      </c>
      <c r="DL126" s="415">
        <v>0</v>
      </c>
      <c r="DM126" s="415">
        <v>0</v>
      </c>
      <c r="DN126" s="415">
        <v>0</v>
      </c>
      <c r="DO126" s="415">
        <v>0</v>
      </c>
      <c r="DP126" s="415">
        <v>0</v>
      </c>
      <c r="DQ126" s="415">
        <v>0</v>
      </c>
      <c r="DR126" s="415">
        <v>0</v>
      </c>
      <c r="DS126" s="415">
        <v>0</v>
      </c>
      <c r="DT126" s="415">
        <v>0</v>
      </c>
      <c r="DU126" s="415">
        <v>0</v>
      </c>
      <c r="DV126" s="415">
        <v>0</v>
      </c>
      <c r="DW126" s="415">
        <v>0</v>
      </c>
      <c r="DX126" s="415">
        <v>0</v>
      </c>
      <c r="DY126" s="415">
        <v>0</v>
      </c>
      <c r="DZ126" s="415">
        <v>0</v>
      </c>
      <c r="EA126" s="415">
        <v>0</v>
      </c>
      <c r="EB126" s="415">
        <v>-42413</v>
      </c>
      <c r="EC126" s="415">
        <v>0</v>
      </c>
      <c r="ED126" s="415">
        <v>-42413</v>
      </c>
      <c r="EE126" s="415">
        <v>0</v>
      </c>
      <c r="EF126" s="415">
        <v>0</v>
      </c>
      <c r="EG126" s="415">
        <v>0</v>
      </c>
      <c r="EH126" s="415">
        <v>0</v>
      </c>
      <c r="EI126" s="415">
        <v>0</v>
      </c>
      <c r="EJ126" s="415">
        <v>0</v>
      </c>
      <c r="EK126" s="415">
        <v>-1807</v>
      </c>
      <c r="EL126" s="415">
        <v>0</v>
      </c>
      <c r="EM126" s="415">
        <v>-1807</v>
      </c>
      <c r="EN126" s="415">
        <v>0</v>
      </c>
      <c r="EO126" s="415">
        <v>0</v>
      </c>
      <c r="EP126" s="415">
        <v>0</v>
      </c>
      <c r="EQ126" s="415">
        <v>0</v>
      </c>
      <c r="ER126" s="415">
        <v>0</v>
      </c>
      <c r="ES126" s="415">
        <v>0</v>
      </c>
      <c r="ET126" s="415">
        <v>0</v>
      </c>
      <c r="EU126" s="415">
        <v>0</v>
      </c>
      <c r="EV126" s="415">
        <v>0</v>
      </c>
      <c r="EW126" s="415">
        <v>0</v>
      </c>
      <c r="EX126" s="415">
        <v>0</v>
      </c>
      <c r="EY126" s="415">
        <v>0</v>
      </c>
      <c r="EZ126" s="415">
        <v>0</v>
      </c>
      <c r="FA126" s="415">
        <v>0</v>
      </c>
      <c r="FB126" s="415">
        <v>0</v>
      </c>
      <c r="FC126" s="415">
        <v>0</v>
      </c>
      <c r="FD126" s="415">
        <v>0</v>
      </c>
      <c r="FE126" s="415">
        <v>0</v>
      </c>
      <c r="FF126" s="415">
        <v>0</v>
      </c>
      <c r="FG126" s="415">
        <v>0</v>
      </c>
      <c r="FH126" s="415">
        <v>0</v>
      </c>
      <c r="FI126" s="415">
        <v>-83373</v>
      </c>
      <c r="FJ126" s="415">
        <v>0</v>
      </c>
      <c r="FK126" s="415">
        <v>-83373</v>
      </c>
      <c r="FL126" s="415">
        <v>1367</v>
      </c>
      <c r="FM126" s="415">
        <v>0</v>
      </c>
      <c r="FN126" s="415">
        <v>1367</v>
      </c>
      <c r="FO126" s="415">
        <v>-113603</v>
      </c>
      <c r="FP126" s="415">
        <v>0</v>
      </c>
      <c r="FQ126" s="415">
        <v>-113603</v>
      </c>
      <c r="FR126" s="415">
        <v>5219</v>
      </c>
      <c r="FS126" s="415">
        <v>0</v>
      </c>
      <c r="FT126" s="415">
        <v>5219</v>
      </c>
      <c r="FU126" s="415">
        <v>753</v>
      </c>
      <c r="FV126" s="415">
        <v>0</v>
      </c>
      <c r="FW126" s="415">
        <v>753</v>
      </c>
      <c r="FX126" s="415">
        <v>-2356336</v>
      </c>
      <c r="FY126" s="415">
        <v>0</v>
      </c>
      <c r="FZ126" s="415">
        <v>-2356336</v>
      </c>
      <c r="GA126" s="415">
        <v>-2547780</v>
      </c>
      <c r="GB126" s="415">
        <v>0</v>
      </c>
      <c r="GC126" s="415">
        <v>-2547780</v>
      </c>
      <c r="GD126" s="415">
        <v>0</v>
      </c>
      <c r="GE126" s="415">
        <v>0</v>
      </c>
      <c r="GF126" s="415">
        <v>0</v>
      </c>
      <c r="GG126" s="415">
        <v>0</v>
      </c>
      <c r="GH126" s="415">
        <v>0</v>
      </c>
      <c r="GI126" s="415">
        <v>0</v>
      </c>
      <c r="GJ126" s="415">
        <v>0</v>
      </c>
      <c r="GK126" s="415">
        <v>0</v>
      </c>
      <c r="GL126" s="415">
        <v>0</v>
      </c>
      <c r="GM126" s="415">
        <v>65485201</v>
      </c>
      <c r="GN126" s="415">
        <v>0</v>
      </c>
      <c r="GO126" s="415">
        <v>65485201</v>
      </c>
      <c r="GP126" s="415">
        <v>-532625</v>
      </c>
      <c r="GQ126" s="415">
        <v>0</v>
      </c>
      <c r="GR126" s="415">
        <v>-532625</v>
      </c>
      <c r="GS126" s="415">
        <v>-11748764</v>
      </c>
      <c r="GT126" s="415">
        <v>0</v>
      </c>
      <c r="GU126" s="415">
        <v>-11748764</v>
      </c>
      <c r="GV126" s="415">
        <v>-993228</v>
      </c>
      <c r="GW126" s="415">
        <v>0</v>
      </c>
      <c r="GX126" s="415">
        <v>-993228</v>
      </c>
      <c r="GY126" s="415">
        <v>-42413</v>
      </c>
      <c r="GZ126" s="415">
        <v>0</v>
      </c>
      <c r="HA126" s="415">
        <v>-42413</v>
      </c>
      <c r="HB126" s="415">
        <v>-2547780</v>
      </c>
      <c r="HC126" s="415">
        <v>0</v>
      </c>
      <c r="HD126" s="415">
        <v>-2547780</v>
      </c>
      <c r="HE126" s="415">
        <v>0</v>
      </c>
      <c r="HF126" s="415">
        <v>0</v>
      </c>
      <c r="HG126" s="415">
        <v>0</v>
      </c>
      <c r="HH126" s="415">
        <v>-15864810</v>
      </c>
      <c r="HI126" s="415">
        <v>0</v>
      </c>
      <c r="HJ126" s="415">
        <v>-15864810</v>
      </c>
      <c r="HK126" s="415">
        <v>49620391</v>
      </c>
      <c r="HL126" s="415">
        <v>0</v>
      </c>
      <c r="HM126" s="415">
        <v>49620391</v>
      </c>
      <c r="HN126" s="84" t="s">
        <v>1044</v>
      </c>
    </row>
    <row r="127" spans="1:222" x14ac:dyDescent="0.25">
      <c r="A127" t="s">
        <v>1026</v>
      </c>
      <c r="B127" s="82" t="s">
        <v>613</v>
      </c>
      <c r="C127" s="85" t="s">
        <v>612</v>
      </c>
      <c r="D127" s="415">
        <v>36577920</v>
      </c>
      <c r="E127" s="415">
        <v>0</v>
      </c>
      <c r="F127" s="415">
        <v>36577920</v>
      </c>
      <c r="G127" s="415">
        <v>100248</v>
      </c>
      <c r="H127" s="415">
        <v>0</v>
      </c>
      <c r="I127" s="415">
        <v>100248</v>
      </c>
      <c r="J127" s="415">
        <v>-319066</v>
      </c>
      <c r="K127" s="415">
        <v>0</v>
      </c>
      <c r="L127" s="415">
        <v>-319066</v>
      </c>
      <c r="M127" s="415">
        <v>-6108</v>
      </c>
      <c r="N127" s="415">
        <v>0</v>
      </c>
      <c r="O127" s="415">
        <v>-6108</v>
      </c>
      <c r="P127" s="415">
        <v>323300</v>
      </c>
      <c r="Q127" s="415">
        <v>0</v>
      </c>
      <c r="R127" s="415">
        <v>323300</v>
      </c>
      <c r="S127" s="415">
        <v>392183</v>
      </c>
      <c r="T127" s="415">
        <v>0</v>
      </c>
      <c r="U127" s="415">
        <v>392183</v>
      </c>
      <c r="V127" s="415">
        <v>390309</v>
      </c>
      <c r="W127" s="415">
        <v>0</v>
      </c>
      <c r="X127" s="415">
        <v>390309</v>
      </c>
      <c r="Y127" s="415">
        <v>-2389464</v>
      </c>
      <c r="Z127" s="415">
        <v>0</v>
      </c>
      <c r="AA127" s="415">
        <v>-2389464</v>
      </c>
      <c r="AB127" s="415">
        <v>0</v>
      </c>
      <c r="AC127" s="415">
        <v>0</v>
      </c>
      <c r="AD127" s="415">
        <v>0</v>
      </c>
      <c r="AE127" s="415">
        <v>-61349</v>
      </c>
      <c r="AF127" s="415">
        <v>0</v>
      </c>
      <c r="AG127" s="415">
        <v>-61349</v>
      </c>
      <c r="AH127" s="415">
        <v>1564</v>
      </c>
      <c r="AI127" s="415">
        <v>0</v>
      </c>
      <c r="AJ127" s="415">
        <v>1564</v>
      </c>
      <c r="AK127" s="415">
        <v>0</v>
      </c>
      <c r="AL127" s="415">
        <v>0</v>
      </c>
      <c r="AM127" s="415">
        <v>0</v>
      </c>
      <c r="AN127" s="415">
        <v>-63536</v>
      </c>
      <c r="AO127" s="415">
        <v>0</v>
      </c>
      <c r="AP127" s="415">
        <v>-63536</v>
      </c>
      <c r="AQ127" s="415">
        <v>0</v>
      </c>
      <c r="AR127" s="415">
        <v>0</v>
      </c>
      <c r="AS127" s="415">
        <v>0</v>
      </c>
      <c r="AT127" s="415">
        <v>697555</v>
      </c>
      <c r="AU127" s="415">
        <v>0</v>
      </c>
      <c r="AV127" s="415">
        <v>697555</v>
      </c>
      <c r="AW127" s="415">
        <v>2826</v>
      </c>
      <c r="AX127" s="415">
        <v>0</v>
      </c>
      <c r="AY127" s="415">
        <v>2826</v>
      </c>
      <c r="AZ127" s="415">
        <v>-1864970</v>
      </c>
      <c r="BA127" s="415">
        <v>0</v>
      </c>
      <c r="BB127" s="415">
        <v>-1864970</v>
      </c>
      <c r="BC127" s="415">
        <v>-56720</v>
      </c>
      <c r="BD127" s="415">
        <v>0</v>
      </c>
      <c r="BE127" s="415">
        <v>-56720</v>
      </c>
      <c r="BF127" s="415">
        <v>-5766</v>
      </c>
      <c r="BG127" s="415">
        <v>0</v>
      </c>
      <c r="BH127" s="415">
        <v>-5766</v>
      </c>
      <c r="BI127" s="415">
        <v>0</v>
      </c>
      <c r="BJ127" s="415">
        <v>0</v>
      </c>
      <c r="BK127" s="415">
        <v>0</v>
      </c>
      <c r="BL127" s="415">
        <v>-2291</v>
      </c>
      <c r="BM127" s="415">
        <v>0</v>
      </c>
      <c r="BN127" s="415">
        <v>-2291</v>
      </c>
      <c r="BO127" s="415">
        <v>0</v>
      </c>
      <c r="BP127" s="415">
        <v>0</v>
      </c>
      <c r="BQ127" s="415">
        <v>0</v>
      </c>
      <c r="BR127" s="415">
        <v>0</v>
      </c>
      <c r="BS127" s="415">
        <v>0</v>
      </c>
      <c r="BT127" s="415">
        <v>0</v>
      </c>
      <c r="BU127" s="415">
        <v>0</v>
      </c>
      <c r="BV127" s="415">
        <v>0</v>
      </c>
      <c r="BW127" s="415">
        <v>0</v>
      </c>
      <c r="BX127" s="415">
        <v>-3680179</v>
      </c>
      <c r="BY127" s="415">
        <v>0</v>
      </c>
      <c r="BZ127" s="415">
        <v>-3680179</v>
      </c>
      <c r="CA127" s="415">
        <v>-4292</v>
      </c>
      <c r="CB127" s="415">
        <v>0</v>
      </c>
      <c r="CC127" s="415">
        <v>-4292</v>
      </c>
      <c r="CD127" s="415">
        <v>68</v>
      </c>
      <c r="CE127" s="415">
        <v>0</v>
      </c>
      <c r="CF127" s="415">
        <v>68</v>
      </c>
      <c r="CG127" s="415">
        <v>-2074645</v>
      </c>
      <c r="CH127" s="415">
        <v>0</v>
      </c>
      <c r="CI127" s="415">
        <v>-2074645</v>
      </c>
      <c r="CJ127" s="415">
        <v>70911</v>
      </c>
      <c r="CK127" s="415">
        <v>0</v>
      </c>
      <c r="CL127" s="415">
        <v>70911</v>
      </c>
      <c r="CM127" s="415">
        <v>-2007958</v>
      </c>
      <c r="CN127" s="415">
        <v>0</v>
      </c>
      <c r="CO127" s="415">
        <v>-2007958</v>
      </c>
      <c r="CP127" s="415">
        <v>-127572</v>
      </c>
      <c r="CQ127" s="415">
        <v>0</v>
      </c>
      <c r="CR127" s="415">
        <v>-127572</v>
      </c>
      <c r="CS127" s="415">
        <v>52</v>
      </c>
      <c r="CT127" s="415">
        <v>0</v>
      </c>
      <c r="CU127" s="415">
        <v>52</v>
      </c>
      <c r="CV127" s="415">
        <v>-22701</v>
      </c>
      <c r="CW127" s="415">
        <v>0</v>
      </c>
      <c r="CX127" s="415">
        <v>-22701</v>
      </c>
      <c r="CY127" s="415">
        <v>0</v>
      </c>
      <c r="CZ127" s="415">
        <v>0</v>
      </c>
      <c r="DA127" s="415">
        <v>0</v>
      </c>
      <c r="DB127" s="415">
        <v>-1441</v>
      </c>
      <c r="DC127" s="415">
        <v>0</v>
      </c>
      <c r="DD127" s="415">
        <v>-1441</v>
      </c>
      <c r="DE127" s="415">
        <v>0</v>
      </c>
      <c r="DF127" s="415">
        <v>0</v>
      </c>
      <c r="DG127" s="415">
        <v>0</v>
      </c>
      <c r="DH127" s="415">
        <v>0</v>
      </c>
      <c r="DI127" s="415">
        <v>0</v>
      </c>
      <c r="DJ127" s="415">
        <v>0</v>
      </c>
      <c r="DK127" s="415">
        <v>0</v>
      </c>
      <c r="DL127" s="415">
        <v>0</v>
      </c>
      <c r="DM127" s="415">
        <v>0</v>
      </c>
      <c r="DN127" s="415">
        <v>0</v>
      </c>
      <c r="DO127" s="415">
        <v>0</v>
      </c>
      <c r="DP127" s="415">
        <v>0</v>
      </c>
      <c r="DQ127" s="415">
        <v>0</v>
      </c>
      <c r="DR127" s="415">
        <v>0</v>
      </c>
      <c r="DS127" s="415">
        <v>0</v>
      </c>
      <c r="DT127" s="415">
        <v>0</v>
      </c>
      <c r="DU127" s="415">
        <v>0</v>
      </c>
      <c r="DV127" s="415">
        <v>0</v>
      </c>
      <c r="DW127" s="415">
        <v>0</v>
      </c>
      <c r="DX127" s="415">
        <v>0</v>
      </c>
      <c r="DY127" s="415">
        <v>0</v>
      </c>
      <c r="DZ127" s="415">
        <v>0</v>
      </c>
      <c r="EA127" s="415">
        <v>0</v>
      </c>
      <c r="EB127" s="415">
        <v>-151662</v>
      </c>
      <c r="EC127" s="415">
        <v>0</v>
      </c>
      <c r="ED127" s="415">
        <v>-151662</v>
      </c>
      <c r="EE127" s="415">
        <v>0</v>
      </c>
      <c r="EF127" s="415">
        <v>0</v>
      </c>
      <c r="EG127" s="415">
        <v>0</v>
      </c>
      <c r="EH127" s="415">
        <v>0</v>
      </c>
      <c r="EI127" s="415">
        <v>0</v>
      </c>
      <c r="EJ127" s="415">
        <v>0</v>
      </c>
      <c r="EK127" s="415">
        <v>-1488</v>
      </c>
      <c r="EL127" s="415">
        <v>0</v>
      </c>
      <c r="EM127" s="415">
        <v>-1488</v>
      </c>
      <c r="EN127" s="415">
        <v>0</v>
      </c>
      <c r="EO127" s="415">
        <v>0</v>
      </c>
      <c r="EP127" s="415">
        <v>0</v>
      </c>
      <c r="EQ127" s="415">
        <v>0</v>
      </c>
      <c r="ER127" s="415">
        <v>0</v>
      </c>
      <c r="ES127" s="415">
        <v>0</v>
      </c>
      <c r="ET127" s="415">
        <v>0</v>
      </c>
      <c r="EU127" s="415">
        <v>0</v>
      </c>
      <c r="EV127" s="415">
        <v>0</v>
      </c>
      <c r="EW127" s="415">
        <v>-2291</v>
      </c>
      <c r="EX127" s="415">
        <v>0</v>
      </c>
      <c r="EY127" s="415">
        <v>-2291</v>
      </c>
      <c r="EZ127" s="415">
        <v>0</v>
      </c>
      <c r="FA127" s="415">
        <v>0</v>
      </c>
      <c r="FB127" s="415">
        <v>0</v>
      </c>
      <c r="FC127" s="415">
        <v>0</v>
      </c>
      <c r="FD127" s="415">
        <v>0</v>
      </c>
      <c r="FE127" s="415">
        <v>0</v>
      </c>
      <c r="FF127" s="415">
        <v>0</v>
      </c>
      <c r="FG127" s="415">
        <v>0</v>
      </c>
      <c r="FH127" s="415">
        <v>0</v>
      </c>
      <c r="FI127" s="415">
        <v>-11921</v>
      </c>
      <c r="FJ127" s="415">
        <v>0</v>
      </c>
      <c r="FK127" s="415">
        <v>-11921</v>
      </c>
      <c r="FL127" s="415">
        <v>-158</v>
      </c>
      <c r="FM127" s="415">
        <v>0</v>
      </c>
      <c r="FN127" s="415">
        <v>-158</v>
      </c>
      <c r="FO127" s="415">
        <v>0</v>
      </c>
      <c r="FP127" s="415">
        <v>0</v>
      </c>
      <c r="FQ127" s="415">
        <v>0</v>
      </c>
      <c r="FR127" s="415">
        <v>594</v>
      </c>
      <c r="FS127" s="415">
        <v>0</v>
      </c>
      <c r="FT127" s="415">
        <v>594</v>
      </c>
      <c r="FU127" s="415">
        <v>-1436</v>
      </c>
      <c r="FV127" s="415">
        <v>0</v>
      </c>
      <c r="FW127" s="415">
        <v>-1436</v>
      </c>
      <c r="FX127" s="415">
        <v>-641332</v>
      </c>
      <c r="FY127" s="415">
        <v>0</v>
      </c>
      <c r="FZ127" s="415">
        <v>-641332</v>
      </c>
      <c r="GA127" s="415">
        <v>-658032</v>
      </c>
      <c r="GB127" s="415">
        <v>0</v>
      </c>
      <c r="GC127" s="415">
        <v>-658032</v>
      </c>
      <c r="GD127" s="415">
        <v>0</v>
      </c>
      <c r="GE127" s="415">
        <v>0</v>
      </c>
      <c r="GF127" s="415">
        <v>0</v>
      </c>
      <c r="GG127" s="415">
        <v>0</v>
      </c>
      <c r="GH127" s="415">
        <v>0</v>
      </c>
      <c r="GI127" s="415">
        <v>0</v>
      </c>
      <c r="GJ127" s="415">
        <v>0</v>
      </c>
      <c r="GK127" s="415">
        <v>0</v>
      </c>
      <c r="GL127" s="415">
        <v>0</v>
      </c>
      <c r="GM127" s="415">
        <v>36678168</v>
      </c>
      <c r="GN127" s="415">
        <v>0</v>
      </c>
      <c r="GO127" s="415">
        <v>36678168</v>
      </c>
      <c r="GP127" s="415">
        <v>390309</v>
      </c>
      <c r="GQ127" s="415">
        <v>0</v>
      </c>
      <c r="GR127" s="415">
        <v>390309</v>
      </c>
      <c r="GS127" s="415">
        <v>-3680179</v>
      </c>
      <c r="GT127" s="415">
        <v>0</v>
      </c>
      <c r="GU127" s="415">
        <v>-3680179</v>
      </c>
      <c r="GV127" s="415">
        <v>-2007958</v>
      </c>
      <c r="GW127" s="415">
        <v>0</v>
      </c>
      <c r="GX127" s="415">
        <v>-2007958</v>
      </c>
      <c r="GY127" s="415">
        <v>-151662</v>
      </c>
      <c r="GZ127" s="415">
        <v>0</v>
      </c>
      <c r="HA127" s="415">
        <v>-151662</v>
      </c>
      <c r="HB127" s="415">
        <v>-658032</v>
      </c>
      <c r="HC127" s="415">
        <v>0</v>
      </c>
      <c r="HD127" s="415">
        <v>-658032</v>
      </c>
      <c r="HE127" s="415">
        <v>0</v>
      </c>
      <c r="HF127" s="415">
        <v>0</v>
      </c>
      <c r="HG127" s="415">
        <v>0</v>
      </c>
      <c r="HH127" s="415">
        <v>-6107522</v>
      </c>
      <c r="HI127" s="415">
        <v>0</v>
      </c>
      <c r="HJ127" s="415">
        <v>-6107522</v>
      </c>
      <c r="HK127" s="415">
        <v>30570646</v>
      </c>
      <c r="HL127" s="415">
        <v>0</v>
      </c>
      <c r="HM127" s="415">
        <v>30570646</v>
      </c>
      <c r="HN127" s="84" t="s">
        <v>1029</v>
      </c>
    </row>
    <row r="128" spans="1:222" x14ac:dyDescent="0.25">
      <c r="A128" t="s">
        <v>1026</v>
      </c>
      <c r="B128" s="82" t="s">
        <v>615</v>
      </c>
      <c r="C128" s="85" t="s">
        <v>614</v>
      </c>
      <c r="D128" s="415">
        <v>39282540</v>
      </c>
      <c r="E128" s="415">
        <v>213132</v>
      </c>
      <c r="F128" s="415">
        <v>39495672</v>
      </c>
      <c r="G128" s="415">
        <v>347694</v>
      </c>
      <c r="H128" s="415">
        <v>0</v>
      </c>
      <c r="I128" s="415">
        <v>347694</v>
      </c>
      <c r="J128" s="415">
        <v>-304192</v>
      </c>
      <c r="K128" s="415">
        <v>-11125</v>
      </c>
      <c r="L128" s="415">
        <v>-315317</v>
      </c>
      <c r="M128" s="415">
        <v>3876</v>
      </c>
      <c r="N128" s="415">
        <v>0</v>
      </c>
      <c r="O128" s="415">
        <v>3876</v>
      </c>
      <c r="P128" s="415">
        <v>948051</v>
      </c>
      <c r="Q128" s="415">
        <v>0</v>
      </c>
      <c r="R128" s="415">
        <v>948051</v>
      </c>
      <c r="S128" s="415">
        <v>-95500</v>
      </c>
      <c r="T128" s="415">
        <v>0</v>
      </c>
      <c r="U128" s="415">
        <v>-95500</v>
      </c>
      <c r="V128" s="415">
        <v>552235</v>
      </c>
      <c r="W128" s="415">
        <v>-11125</v>
      </c>
      <c r="X128" s="415">
        <v>541110</v>
      </c>
      <c r="Y128" s="415">
        <v>-3200881</v>
      </c>
      <c r="Z128" s="415">
        <v>-31401</v>
      </c>
      <c r="AA128" s="415">
        <v>-3232282</v>
      </c>
      <c r="AB128" s="415">
        <v>0</v>
      </c>
      <c r="AC128" s="415">
        <v>0</v>
      </c>
      <c r="AD128" s="415">
        <v>0</v>
      </c>
      <c r="AE128" s="415">
        <v>-94274</v>
      </c>
      <c r="AF128" s="415">
        <v>0</v>
      </c>
      <c r="AG128" s="415">
        <v>-94274</v>
      </c>
      <c r="AH128" s="415">
        <v>0</v>
      </c>
      <c r="AI128" s="415">
        <v>0</v>
      </c>
      <c r="AJ128" s="415">
        <v>0</v>
      </c>
      <c r="AK128" s="415">
        <v>0</v>
      </c>
      <c r="AL128" s="415">
        <v>0</v>
      </c>
      <c r="AM128" s="415">
        <v>0</v>
      </c>
      <c r="AN128" s="415">
        <v>0</v>
      </c>
      <c r="AO128" s="415">
        <v>0</v>
      </c>
      <c r="AP128" s="415">
        <v>0</v>
      </c>
      <c r="AQ128" s="415">
        <v>0</v>
      </c>
      <c r="AR128" s="415">
        <v>0</v>
      </c>
      <c r="AS128" s="415">
        <v>0</v>
      </c>
      <c r="AT128" s="415">
        <v>803371</v>
      </c>
      <c r="AU128" s="415">
        <v>2739</v>
      </c>
      <c r="AV128" s="415">
        <v>806110</v>
      </c>
      <c r="AW128" s="415">
        <v>38583</v>
      </c>
      <c r="AX128" s="415">
        <v>0</v>
      </c>
      <c r="AY128" s="415">
        <v>38583</v>
      </c>
      <c r="AZ128" s="415">
        <v>-2505761</v>
      </c>
      <c r="BA128" s="415">
        <v>0</v>
      </c>
      <c r="BB128" s="415">
        <v>-2505761</v>
      </c>
      <c r="BC128" s="415">
        <v>884</v>
      </c>
      <c r="BD128" s="415">
        <v>0</v>
      </c>
      <c r="BE128" s="415">
        <v>884</v>
      </c>
      <c r="BF128" s="415">
        <v>-25072</v>
      </c>
      <c r="BG128" s="415">
        <v>0</v>
      </c>
      <c r="BH128" s="415">
        <v>-25072</v>
      </c>
      <c r="BI128" s="415">
        <v>0</v>
      </c>
      <c r="BJ128" s="415">
        <v>0</v>
      </c>
      <c r="BK128" s="415">
        <v>0</v>
      </c>
      <c r="BL128" s="415">
        <v>0</v>
      </c>
      <c r="BM128" s="415">
        <v>0</v>
      </c>
      <c r="BN128" s="415">
        <v>0</v>
      </c>
      <c r="BO128" s="415">
        <v>0</v>
      </c>
      <c r="BP128" s="415">
        <v>0</v>
      </c>
      <c r="BQ128" s="415">
        <v>0</v>
      </c>
      <c r="BR128" s="415">
        <v>0</v>
      </c>
      <c r="BS128" s="415">
        <v>0</v>
      </c>
      <c r="BT128" s="415">
        <v>0</v>
      </c>
      <c r="BU128" s="415">
        <v>0</v>
      </c>
      <c r="BV128" s="415">
        <v>0</v>
      </c>
      <c r="BW128" s="415">
        <v>0</v>
      </c>
      <c r="BX128" s="415">
        <v>-4983150</v>
      </c>
      <c r="BY128" s="415">
        <v>-28662</v>
      </c>
      <c r="BZ128" s="415">
        <v>-5011812</v>
      </c>
      <c r="CA128" s="415">
        <v>0</v>
      </c>
      <c r="CB128" s="415">
        <v>0</v>
      </c>
      <c r="CC128" s="415">
        <v>0</v>
      </c>
      <c r="CD128" s="415">
        <v>0</v>
      </c>
      <c r="CE128" s="415">
        <v>0</v>
      </c>
      <c r="CF128" s="415">
        <v>0</v>
      </c>
      <c r="CG128" s="415">
        <v>-864263</v>
      </c>
      <c r="CH128" s="415">
        <v>-17333</v>
      </c>
      <c r="CI128" s="415">
        <v>-881596</v>
      </c>
      <c r="CJ128" s="415">
        <v>-14967</v>
      </c>
      <c r="CK128" s="415">
        <v>0</v>
      </c>
      <c r="CL128" s="415">
        <v>-14967</v>
      </c>
      <c r="CM128" s="415">
        <v>-879230</v>
      </c>
      <c r="CN128" s="415">
        <v>-17333</v>
      </c>
      <c r="CO128" s="415">
        <v>-896563</v>
      </c>
      <c r="CP128" s="415">
        <v>-111752</v>
      </c>
      <c r="CQ128" s="415">
        <v>0</v>
      </c>
      <c r="CR128" s="415">
        <v>-111752</v>
      </c>
      <c r="CS128" s="415">
        <v>2690</v>
      </c>
      <c r="CT128" s="415">
        <v>0</v>
      </c>
      <c r="CU128" s="415">
        <v>2690</v>
      </c>
      <c r="CV128" s="415">
        <v>-36939</v>
      </c>
      <c r="CW128" s="415">
        <v>0</v>
      </c>
      <c r="CX128" s="415">
        <v>-36939</v>
      </c>
      <c r="CY128" s="415">
        <v>1161</v>
      </c>
      <c r="CZ128" s="415">
        <v>0</v>
      </c>
      <c r="DA128" s="415">
        <v>1161</v>
      </c>
      <c r="DB128" s="415">
        <v>-1617</v>
      </c>
      <c r="DC128" s="415">
        <v>0</v>
      </c>
      <c r="DD128" s="415">
        <v>-1617</v>
      </c>
      <c r="DE128" s="415">
        <v>0</v>
      </c>
      <c r="DF128" s="415">
        <v>0</v>
      </c>
      <c r="DG128" s="415">
        <v>0</v>
      </c>
      <c r="DH128" s="415">
        <v>0</v>
      </c>
      <c r="DI128" s="415">
        <v>0</v>
      </c>
      <c r="DJ128" s="415">
        <v>0</v>
      </c>
      <c r="DK128" s="415">
        <v>0</v>
      </c>
      <c r="DL128" s="415">
        <v>0</v>
      </c>
      <c r="DM128" s="415">
        <v>0</v>
      </c>
      <c r="DN128" s="415">
        <v>0</v>
      </c>
      <c r="DO128" s="415">
        <v>0</v>
      </c>
      <c r="DP128" s="415">
        <v>0</v>
      </c>
      <c r="DQ128" s="415">
        <v>0</v>
      </c>
      <c r="DR128" s="415">
        <v>0</v>
      </c>
      <c r="DS128" s="415">
        <v>0</v>
      </c>
      <c r="DT128" s="415">
        <v>-5296</v>
      </c>
      <c r="DU128" s="415">
        <v>-33963</v>
      </c>
      <c r="DV128" s="415">
        <v>-39259</v>
      </c>
      <c r="DW128" s="415">
        <v>0</v>
      </c>
      <c r="DX128" s="415">
        <v>139</v>
      </c>
      <c r="DY128" s="415">
        <v>139</v>
      </c>
      <c r="DZ128" s="415">
        <v>-33824</v>
      </c>
      <c r="EA128" s="415">
        <v>-5296</v>
      </c>
      <c r="EB128" s="415">
        <v>-151753</v>
      </c>
      <c r="EC128" s="415">
        <v>-33824</v>
      </c>
      <c r="ED128" s="415">
        <v>-185577</v>
      </c>
      <c r="EE128" s="415">
        <v>0</v>
      </c>
      <c r="EF128" s="415">
        <v>0</v>
      </c>
      <c r="EG128" s="415">
        <v>0</v>
      </c>
      <c r="EH128" s="415">
        <v>0</v>
      </c>
      <c r="EI128" s="415">
        <v>0</v>
      </c>
      <c r="EJ128" s="415">
        <v>0</v>
      </c>
      <c r="EK128" s="415">
        <v>0</v>
      </c>
      <c r="EL128" s="415">
        <v>0</v>
      </c>
      <c r="EM128" s="415">
        <v>0</v>
      </c>
      <c r="EN128" s="415">
        <v>0</v>
      </c>
      <c r="EO128" s="415">
        <v>0</v>
      </c>
      <c r="EP128" s="415">
        <v>0</v>
      </c>
      <c r="EQ128" s="415">
        <v>0</v>
      </c>
      <c r="ER128" s="415">
        <v>0</v>
      </c>
      <c r="ES128" s="415">
        <v>0</v>
      </c>
      <c r="ET128" s="415">
        <v>0</v>
      </c>
      <c r="EU128" s="415">
        <v>0</v>
      </c>
      <c r="EV128" s="415">
        <v>0</v>
      </c>
      <c r="EW128" s="415">
        <v>0</v>
      </c>
      <c r="EX128" s="415">
        <v>0</v>
      </c>
      <c r="EY128" s="415">
        <v>0</v>
      </c>
      <c r="EZ128" s="415">
        <v>0</v>
      </c>
      <c r="FA128" s="415">
        <v>0</v>
      </c>
      <c r="FB128" s="415">
        <v>0</v>
      </c>
      <c r="FC128" s="415">
        <v>-1138</v>
      </c>
      <c r="FD128" s="415">
        <v>0</v>
      </c>
      <c r="FE128" s="415">
        <v>-1138</v>
      </c>
      <c r="FF128" s="415">
        <v>0</v>
      </c>
      <c r="FG128" s="415">
        <v>0</v>
      </c>
      <c r="FH128" s="415">
        <v>0</v>
      </c>
      <c r="FI128" s="415">
        <v>-27331</v>
      </c>
      <c r="FJ128" s="415">
        <v>0</v>
      </c>
      <c r="FK128" s="415">
        <v>-27331</v>
      </c>
      <c r="FL128" s="415">
        <v>0</v>
      </c>
      <c r="FM128" s="415">
        <v>0</v>
      </c>
      <c r="FN128" s="415">
        <v>0</v>
      </c>
      <c r="FO128" s="415">
        <v>-22890</v>
      </c>
      <c r="FP128" s="415">
        <v>-1334</v>
      </c>
      <c r="FQ128" s="415">
        <v>-24224</v>
      </c>
      <c r="FR128" s="415">
        <v>1078</v>
      </c>
      <c r="FS128" s="415">
        <v>0</v>
      </c>
      <c r="FT128" s="415">
        <v>1078</v>
      </c>
      <c r="FU128" s="415">
        <v>1885</v>
      </c>
      <c r="FV128" s="415">
        <v>0</v>
      </c>
      <c r="FW128" s="415">
        <v>1885</v>
      </c>
      <c r="FX128" s="415">
        <v>-600383</v>
      </c>
      <c r="FY128" s="415">
        <v>0</v>
      </c>
      <c r="FZ128" s="415">
        <v>-600383</v>
      </c>
      <c r="GA128" s="415">
        <v>-648779</v>
      </c>
      <c r="GB128" s="415">
        <v>-1334</v>
      </c>
      <c r="GC128" s="415">
        <v>-650113</v>
      </c>
      <c r="GD128" s="415">
        <v>0</v>
      </c>
      <c r="GE128" s="415">
        <v>0</v>
      </c>
      <c r="GF128" s="415">
        <v>0</v>
      </c>
      <c r="GG128" s="415">
        <v>0</v>
      </c>
      <c r="GH128" s="415">
        <v>0</v>
      </c>
      <c r="GI128" s="415">
        <v>0</v>
      </c>
      <c r="GJ128" s="415">
        <v>0</v>
      </c>
      <c r="GK128" s="415">
        <v>0</v>
      </c>
      <c r="GL128" s="415">
        <v>0</v>
      </c>
      <c r="GM128" s="415">
        <v>39630234</v>
      </c>
      <c r="GN128" s="415">
        <v>213132</v>
      </c>
      <c r="GO128" s="415">
        <v>39843366</v>
      </c>
      <c r="GP128" s="415">
        <v>552235</v>
      </c>
      <c r="GQ128" s="415">
        <v>-11125</v>
      </c>
      <c r="GR128" s="415">
        <v>541110</v>
      </c>
      <c r="GS128" s="415">
        <v>-4983150</v>
      </c>
      <c r="GT128" s="415">
        <v>-28662</v>
      </c>
      <c r="GU128" s="415">
        <v>-5011812</v>
      </c>
      <c r="GV128" s="415">
        <v>-879230</v>
      </c>
      <c r="GW128" s="415">
        <v>-17333</v>
      </c>
      <c r="GX128" s="415">
        <v>-896563</v>
      </c>
      <c r="GY128" s="415">
        <v>-151753</v>
      </c>
      <c r="GZ128" s="415">
        <v>-33824</v>
      </c>
      <c r="HA128" s="415">
        <v>-185577</v>
      </c>
      <c r="HB128" s="415">
        <v>-648779</v>
      </c>
      <c r="HC128" s="415">
        <v>-1334</v>
      </c>
      <c r="HD128" s="415">
        <v>-650113</v>
      </c>
      <c r="HE128" s="415">
        <v>0</v>
      </c>
      <c r="HF128" s="415">
        <v>0</v>
      </c>
      <c r="HG128" s="415">
        <v>0</v>
      </c>
      <c r="HH128" s="415">
        <v>-6110677</v>
      </c>
      <c r="HI128" s="415">
        <v>-92278</v>
      </c>
      <c r="HJ128" s="415">
        <v>-6202955</v>
      </c>
      <c r="HK128" s="415">
        <v>33519557</v>
      </c>
      <c r="HL128" s="415">
        <v>120854</v>
      </c>
      <c r="HM128" s="415">
        <v>33640411</v>
      </c>
      <c r="HN128" s="84" t="s">
        <v>1054</v>
      </c>
    </row>
    <row r="129" spans="1:222" x14ac:dyDescent="0.25">
      <c r="A129" t="s">
        <v>1037</v>
      </c>
      <c r="B129" s="82" t="s">
        <v>617</v>
      </c>
      <c r="C129" s="85" t="s">
        <v>616</v>
      </c>
      <c r="D129" s="415">
        <v>30648035</v>
      </c>
      <c r="E129" s="415">
        <v>0</v>
      </c>
      <c r="F129" s="415">
        <v>30648035</v>
      </c>
      <c r="G129" s="415">
        <v>-65087</v>
      </c>
      <c r="H129" s="415">
        <v>0</v>
      </c>
      <c r="I129" s="415">
        <v>-65087</v>
      </c>
      <c r="J129" s="415">
        <v>-416561</v>
      </c>
      <c r="K129" s="415">
        <v>0</v>
      </c>
      <c r="L129" s="415">
        <v>-416561</v>
      </c>
      <c r="M129" s="415">
        <v>25464</v>
      </c>
      <c r="N129" s="415">
        <v>0</v>
      </c>
      <c r="O129" s="415">
        <v>25464</v>
      </c>
      <c r="P129" s="415">
        <v>216968</v>
      </c>
      <c r="Q129" s="415">
        <v>0</v>
      </c>
      <c r="R129" s="415">
        <v>216968</v>
      </c>
      <c r="S129" s="415">
        <v>-265</v>
      </c>
      <c r="T129" s="415">
        <v>0</v>
      </c>
      <c r="U129" s="415">
        <v>-265</v>
      </c>
      <c r="V129" s="415">
        <v>-174394</v>
      </c>
      <c r="W129" s="415">
        <v>0</v>
      </c>
      <c r="X129" s="415">
        <v>-174394</v>
      </c>
      <c r="Y129" s="415">
        <v>-3644321</v>
      </c>
      <c r="Z129" s="415">
        <v>0</v>
      </c>
      <c r="AA129" s="415">
        <v>-3644321</v>
      </c>
      <c r="AB129" s="415">
        <v>-33712</v>
      </c>
      <c r="AC129" s="415">
        <v>0</v>
      </c>
      <c r="AD129" s="415">
        <v>-33712</v>
      </c>
      <c r="AE129" s="415">
        <v>-125362</v>
      </c>
      <c r="AF129" s="415">
        <v>0</v>
      </c>
      <c r="AG129" s="415">
        <v>-125362</v>
      </c>
      <c r="AH129" s="415">
        <v>99</v>
      </c>
      <c r="AI129" s="415">
        <v>0</v>
      </c>
      <c r="AJ129" s="415">
        <v>99</v>
      </c>
      <c r="AK129" s="415">
        <v>-36</v>
      </c>
      <c r="AL129" s="415">
        <v>0</v>
      </c>
      <c r="AM129" s="415">
        <v>-36</v>
      </c>
      <c r="AN129" s="415">
        <v>-125461</v>
      </c>
      <c r="AO129" s="415">
        <v>0</v>
      </c>
      <c r="AP129" s="415">
        <v>-125461</v>
      </c>
      <c r="AQ129" s="415">
        <v>-2575</v>
      </c>
      <c r="AR129" s="415">
        <v>0</v>
      </c>
      <c r="AS129" s="415">
        <v>-2575</v>
      </c>
      <c r="AT129" s="415">
        <v>519953</v>
      </c>
      <c r="AU129" s="415">
        <v>0</v>
      </c>
      <c r="AV129" s="415">
        <v>519953</v>
      </c>
      <c r="AW129" s="415">
        <v>0</v>
      </c>
      <c r="AX129" s="415">
        <v>0</v>
      </c>
      <c r="AY129" s="415">
        <v>0</v>
      </c>
      <c r="AZ129" s="415">
        <v>-3350624</v>
      </c>
      <c r="BA129" s="415">
        <v>0</v>
      </c>
      <c r="BB129" s="415">
        <v>-3350624</v>
      </c>
      <c r="BC129" s="415">
        <v>-2077</v>
      </c>
      <c r="BD129" s="415">
        <v>0</v>
      </c>
      <c r="BE129" s="415">
        <v>-2077</v>
      </c>
      <c r="BF129" s="415">
        <v>-40663</v>
      </c>
      <c r="BG129" s="415">
        <v>0</v>
      </c>
      <c r="BH129" s="415">
        <v>-40663</v>
      </c>
      <c r="BI129" s="415">
        <v>0</v>
      </c>
      <c r="BJ129" s="415">
        <v>0</v>
      </c>
      <c r="BK129" s="415">
        <v>0</v>
      </c>
      <c r="BL129" s="415">
        <v>0</v>
      </c>
      <c r="BM129" s="415">
        <v>0</v>
      </c>
      <c r="BN129" s="415">
        <v>0</v>
      </c>
      <c r="BO129" s="415">
        <v>0</v>
      </c>
      <c r="BP129" s="415">
        <v>0</v>
      </c>
      <c r="BQ129" s="415">
        <v>0</v>
      </c>
      <c r="BR129" s="415">
        <v>0</v>
      </c>
      <c r="BS129" s="415">
        <v>0</v>
      </c>
      <c r="BT129" s="415">
        <v>0</v>
      </c>
      <c r="BU129" s="415">
        <v>0</v>
      </c>
      <c r="BV129" s="415">
        <v>0</v>
      </c>
      <c r="BW129" s="415">
        <v>0</v>
      </c>
      <c r="BX129" s="415">
        <v>-6643094</v>
      </c>
      <c r="BY129" s="415">
        <v>0</v>
      </c>
      <c r="BZ129" s="415">
        <v>-6643094</v>
      </c>
      <c r="CA129" s="415">
        <v>-26360</v>
      </c>
      <c r="CB129" s="415">
        <v>0</v>
      </c>
      <c r="CC129" s="415">
        <v>-26360</v>
      </c>
      <c r="CD129" s="415">
        <v>0</v>
      </c>
      <c r="CE129" s="415">
        <v>0</v>
      </c>
      <c r="CF129" s="415">
        <v>0</v>
      </c>
      <c r="CG129" s="415">
        <v>-455178</v>
      </c>
      <c r="CH129" s="415">
        <v>0</v>
      </c>
      <c r="CI129" s="415">
        <v>-455178</v>
      </c>
      <c r="CJ129" s="415">
        <v>19116</v>
      </c>
      <c r="CK129" s="415">
        <v>0</v>
      </c>
      <c r="CL129" s="415">
        <v>19116</v>
      </c>
      <c r="CM129" s="415">
        <v>-462422</v>
      </c>
      <c r="CN129" s="415">
        <v>0</v>
      </c>
      <c r="CO129" s="415">
        <v>-462422</v>
      </c>
      <c r="CP129" s="415">
        <v>-128844</v>
      </c>
      <c r="CQ129" s="415">
        <v>0</v>
      </c>
      <c r="CR129" s="415">
        <v>-128844</v>
      </c>
      <c r="CS129" s="415">
        <v>-210</v>
      </c>
      <c r="CT129" s="415">
        <v>0</v>
      </c>
      <c r="CU129" s="415">
        <v>-210</v>
      </c>
      <c r="CV129" s="415">
        <v>-44830</v>
      </c>
      <c r="CW129" s="415">
        <v>0</v>
      </c>
      <c r="CX129" s="415">
        <v>-44830</v>
      </c>
      <c r="CY129" s="415">
        <v>0</v>
      </c>
      <c r="CZ129" s="415">
        <v>0</v>
      </c>
      <c r="DA129" s="415">
        <v>0</v>
      </c>
      <c r="DB129" s="415">
        <v>-2482</v>
      </c>
      <c r="DC129" s="415">
        <v>0</v>
      </c>
      <c r="DD129" s="415">
        <v>-2482</v>
      </c>
      <c r="DE129" s="415">
        <v>-1233</v>
      </c>
      <c r="DF129" s="415">
        <v>0</v>
      </c>
      <c r="DG129" s="415">
        <v>-1233</v>
      </c>
      <c r="DH129" s="415">
        <v>0</v>
      </c>
      <c r="DI129" s="415">
        <v>0</v>
      </c>
      <c r="DJ129" s="415">
        <v>0</v>
      </c>
      <c r="DK129" s="415">
        <v>0</v>
      </c>
      <c r="DL129" s="415">
        <v>0</v>
      </c>
      <c r="DM129" s="415">
        <v>0</v>
      </c>
      <c r="DN129" s="415">
        <v>0</v>
      </c>
      <c r="DO129" s="415">
        <v>0</v>
      </c>
      <c r="DP129" s="415">
        <v>0</v>
      </c>
      <c r="DQ129" s="415">
        <v>0</v>
      </c>
      <c r="DR129" s="415">
        <v>0</v>
      </c>
      <c r="DS129" s="415">
        <v>0</v>
      </c>
      <c r="DT129" s="415">
        <v>0</v>
      </c>
      <c r="DU129" s="415">
        <v>0</v>
      </c>
      <c r="DV129" s="415">
        <v>0</v>
      </c>
      <c r="DW129" s="415">
        <v>0</v>
      </c>
      <c r="DX129" s="415">
        <v>0</v>
      </c>
      <c r="DY129" s="415">
        <v>0</v>
      </c>
      <c r="DZ129" s="415">
        <v>0</v>
      </c>
      <c r="EA129" s="415">
        <v>0</v>
      </c>
      <c r="EB129" s="415">
        <v>-177599</v>
      </c>
      <c r="EC129" s="415">
        <v>0</v>
      </c>
      <c r="ED129" s="415">
        <v>-177599</v>
      </c>
      <c r="EE129" s="415">
        <v>0</v>
      </c>
      <c r="EF129" s="415">
        <v>0</v>
      </c>
      <c r="EG129" s="415">
        <v>0</v>
      </c>
      <c r="EH129" s="415">
        <v>0</v>
      </c>
      <c r="EI129" s="415">
        <v>0</v>
      </c>
      <c r="EJ129" s="415">
        <v>0</v>
      </c>
      <c r="EK129" s="415">
        <v>-220</v>
      </c>
      <c r="EL129" s="415">
        <v>0</v>
      </c>
      <c r="EM129" s="415">
        <v>-220</v>
      </c>
      <c r="EN129" s="415">
        <v>0</v>
      </c>
      <c r="EO129" s="415">
        <v>0</v>
      </c>
      <c r="EP129" s="415">
        <v>0</v>
      </c>
      <c r="EQ129" s="415">
        <v>0</v>
      </c>
      <c r="ER129" s="415">
        <v>0</v>
      </c>
      <c r="ES129" s="415">
        <v>0</v>
      </c>
      <c r="ET129" s="415">
        <v>578</v>
      </c>
      <c r="EU129" s="415">
        <v>0</v>
      </c>
      <c r="EV129" s="415">
        <v>578</v>
      </c>
      <c r="EW129" s="415">
        <v>0</v>
      </c>
      <c r="EX129" s="415">
        <v>0</v>
      </c>
      <c r="EY129" s="415">
        <v>0</v>
      </c>
      <c r="EZ129" s="415">
        <v>0</v>
      </c>
      <c r="FA129" s="415">
        <v>0</v>
      </c>
      <c r="FB129" s="415">
        <v>0</v>
      </c>
      <c r="FC129" s="415">
        <v>-1500</v>
      </c>
      <c r="FD129" s="415">
        <v>0</v>
      </c>
      <c r="FE129" s="415">
        <v>-1500</v>
      </c>
      <c r="FF129" s="415">
        <v>0</v>
      </c>
      <c r="FG129" s="415">
        <v>0</v>
      </c>
      <c r="FH129" s="415">
        <v>0</v>
      </c>
      <c r="FI129" s="415">
        <v>-26654</v>
      </c>
      <c r="FJ129" s="415">
        <v>0</v>
      </c>
      <c r="FK129" s="415">
        <v>-26654</v>
      </c>
      <c r="FL129" s="415">
        <v>3102</v>
      </c>
      <c r="FM129" s="415">
        <v>0</v>
      </c>
      <c r="FN129" s="415">
        <v>3102</v>
      </c>
      <c r="FO129" s="415">
        <v>-39562</v>
      </c>
      <c r="FP129" s="415">
        <v>0</v>
      </c>
      <c r="FQ129" s="415">
        <v>-39562</v>
      </c>
      <c r="FR129" s="415">
        <v>72</v>
      </c>
      <c r="FS129" s="415">
        <v>0</v>
      </c>
      <c r="FT129" s="415">
        <v>72</v>
      </c>
      <c r="FU129" s="415">
        <v>0</v>
      </c>
      <c r="FV129" s="415">
        <v>0</v>
      </c>
      <c r="FW129" s="415">
        <v>0</v>
      </c>
      <c r="FX129" s="415">
        <v>-509153</v>
      </c>
      <c r="FY129" s="415">
        <v>0</v>
      </c>
      <c r="FZ129" s="415">
        <v>-509153</v>
      </c>
      <c r="GA129" s="415">
        <v>-573337</v>
      </c>
      <c r="GB129" s="415">
        <v>0</v>
      </c>
      <c r="GC129" s="415">
        <v>-573337</v>
      </c>
      <c r="GD129" s="415">
        <v>0</v>
      </c>
      <c r="GE129" s="415">
        <v>0</v>
      </c>
      <c r="GF129" s="415">
        <v>0</v>
      </c>
      <c r="GG129" s="415">
        <v>0</v>
      </c>
      <c r="GH129" s="415">
        <v>0</v>
      </c>
      <c r="GI129" s="415">
        <v>0</v>
      </c>
      <c r="GJ129" s="415">
        <v>0</v>
      </c>
      <c r="GK129" s="415">
        <v>0</v>
      </c>
      <c r="GL129" s="415">
        <v>0</v>
      </c>
      <c r="GM129" s="415">
        <v>30582948</v>
      </c>
      <c r="GN129" s="415">
        <v>0</v>
      </c>
      <c r="GO129" s="415">
        <v>30582948</v>
      </c>
      <c r="GP129" s="415">
        <v>-174394</v>
      </c>
      <c r="GQ129" s="415">
        <v>0</v>
      </c>
      <c r="GR129" s="415">
        <v>-174394</v>
      </c>
      <c r="GS129" s="415">
        <v>-6643094</v>
      </c>
      <c r="GT129" s="415">
        <v>0</v>
      </c>
      <c r="GU129" s="415">
        <v>-6643094</v>
      </c>
      <c r="GV129" s="415">
        <v>-462422</v>
      </c>
      <c r="GW129" s="415">
        <v>0</v>
      </c>
      <c r="GX129" s="415">
        <v>-462422</v>
      </c>
      <c r="GY129" s="415">
        <v>-177599</v>
      </c>
      <c r="GZ129" s="415">
        <v>0</v>
      </c>
      <c r="HA129" s="415">
        <v>-177599</v>
      </c>
      <c r="HB129" s="415">
        <v>-573337</v>
      </c>
      <c r="HC129" s="415">
        <v>0</v>
      </c>
      <c r="HD129" s="415">
        <v>-573337</v>
      </c>
      <c r="HE129" s="415">
        <v>0</v>
      </c>
      <c r="HF129" s="415">
        <v>0</v>
      </c>
      <c r="HG129" s="415">
        <v>0</v>
      </c>
      <c r="HH129" s="415">
        <v>-8030846</v>
      </c>
      <c r="HI129" s="415">
        <v>0</v>
      </c>
      <c r="HJ129" s="415">
        <v>-8030846</v>
      </c>
      <c r="HK129" s="415">
        <v>22552102</v>
      </c>
      <c r="HL129" s="415">
        <v>0</v>
      </c>
      <c r="HM129" s="415">
        <v>22552102</v>
      </c>
      <c r="HN129" s="84" t="s">
        <v>1029</v>
      </c>
    </row>
    <row r="130" spans="1:222" x14ac:dyDescent="0.25">
      <c r="A130" t="s">
        <v>1026</v>
      </c>
      <c r="B130" s="82" t="s">
        <v>619</v>
      </c>
      <c r="C130" s="85" t="s">
        <v>618</v>
      </c>
      <c r="D130" s="415">
        <v>42300561</v>
      </c>
      <c r="E130" s="415">
        <v>0</v>
      </c>
      <c r="F130" s="415">
        <v>42300561</v>
      </c>
      <c r="G130" s="415">
        <v>-94765</v>
      </c>
      <c r="H130" s="415">
        <v>0</v>
      </c>
      <c r="I130" s="415">
        <v>-94765</v>
      </c>
      <c r="J130" s="415">
        <v>-281738</v>
      </c>
      <c r="K130" s="415">
        <v>0</v>
      </c>
      <c r="L130" s="415">
        <v>-281738</v>
      </c>
      <c r="M130" s="415">
        <v>761</v>
      </c>
      <c r="N130" s="415">
        <v>0</v>
      </c>
      <c r="O130" s="415">
        <v>761</v>
      </c>
      <c r="P130" s="415">
        <v>843455</v>
      </c>
      <c r="Q130" s="415">
        <v>0</v>
      </c>
      <c r="R130" s="415">
        <v>843455</v>
      </c>
      <c r="S130" s="415">
        <v>13982</v>
      </c>
      <c r="T130" s="415">
        <v>0</v>
      </c>
      <c r="U130" s="415">
        <v>13982</v>
      </c>
      <c r="V130" s="415">
        <v>576460</v>
      </c>
      <c r="W130" s="415">
        <v>0</v>
      </c>
      <c r="X130" s="415">
        <v>576460</v>
      </c>
      <c r="Y130" s="415">
        <v>-3496140</v>
      </c>
      <c r="Z130" s="415">
        <v>0</v>
      </c>
      <c r="AA130" s="415">
        <v>-3496140</v>
      </c>
      <c r="AB130" s="415">
        <v>0</v>
      </c>
      <c r="AC130" s="415">
        <v>0</v>
      </c>
      <c r="AD130" s="415">
        <v>0</v>
      </c>
      <c r="AE130" s="415">
        <v>-57445</v>
      </c>
      <c r="AF130" s="415">
        <v>0</v>
      </c>
      <c r="AG130" s="415">
        <v>-57445</v>
      </c>
      <c r="AH130" s="415">
        <v>-8142</v>
      </c>
      <c r="AI130" s="415">
        <v>0</v>
      </c>
      <c r="AJ130" s="415">
        <v>-8142</v>
      </c>
      <c r="AK130" s="415">
        <v>6810</v>
      </c>
      <c r="AL130" s="415">
        <v>0</v>
      </c>
      <c r="AM130" s="415">
        <v>6810</v>
      </c>
      <c r="AN130" s="415">
        <v>-49302</v>
      </c>
      <c r="AO130" s="415">
        <v>0</v>
      </c>
      <c r="AP130" s="415">
        <v>-49302</v>
      </c>
      <c r="AQ130" s="415">
        <v>0</v>
      </c>
      <c r="AR130" s="415">
        <v>0</v>
      </c>
      <c r="AS130" s="415">
        <v>0</v>
      </c>
      <c r="AT130" s="415">
        <v>781601</v>
      </c>
      <c r="AU130" s="415">
        <v>0</v>
      </c>
      <c r="AV130" s="415">
        <v>781601</v>
      </c>
      <c r="AW130" s="415">
        <v>-2636</v>
      </c>
      <c r="AX130" s="415">
        <v>0</v>
      </c>
      <c r="AY130" s="415">
        <v>-2636</v>
      </c>
      <c r="AZ130" s="415">
        <v>-2261234</v>
      </c>
      <c r="BA130" s="415">
        <v>0</v>
      </c>
      <c r="BB130" s="415">
        <v>-2261234</v>
      </c>
      <c r="BC130" s="415">
        <v>-28318</v>
      </c>
      <c r="BD130" s="415">
        <v>0</v>
      </c>
      <c r="BE130" s="415">
        <v>-28318</v>
      </c>
      <c r="BF130" s="415">
        <v>-9969</v>
      </c>
      <c r="BG130" s="415">
        <v>0</v>
      </c>
      <c r="BH130" s="415">
        <v>-9969</v>
      </c>
      <c r="BI130" s="415">
        <v>0</v>
      </c>
      <c r="BJ130" s="415">
        <v>0</v>
      </c>
      <c r="BK130" s="415">
        <v>0</v>
      </c>
      <c r="BL130" s="415">
        <v>-2392</v>
      </c>
      <c r="BM130" s="415">
        <v>0</v>
      </c>
      <c r="BN130" s="415">
        <v>-2392</v>
      </c>
      <c r="BO130" s="415">
        <v>0</v>
      </c>
      <c r="BP130" s="415">
        <v>0</v>
      </c>
      <c r="BQ130" s="415">
        <v>0</v>
      </c>
      <c r="BR130" s="415">
        <v>0</v>
      </c>
      <c r="BS130" s="415">
        <v>0</v>
      </c>
      <c r="BT130" s="415">
        <v>0</v>
      </c>
      <c r="BU130" s="415">
        <v>0</v>
      </c>
      <c r="BV130" s="415">
        <v>0</v>
      </c>
      <c r="BW130" s="415">
        <v>0</v>
      </c>
      <c r="BX130" s="415">
        <v>-5076533</v>
      </c>
      <c r="BY130" s="415">
        <v>0</v>
      </c>
      <c r="BZ130" s="415">
        <v>-5076533</v>
      </c>
      <c r="CA130" s="415">
        <v>-16790</v>
      </c>
      <c r="CB130" s="415">
        <v>0</v>
      </c>
      <c r="CC130" s="415">
        <v>-16790</v>
      </c>
      <c r="CD130" s="415">
        <v>0</v>
      </c>
      <c r="CE130" s="415">
        <v>0</v>
      </c>
      <c r="CF130" s="415">
        <v>0</v>
      </c>
      <c r="CG130" s="415">
        <v>-1449916</v>
      </c>
      <c r="CH130" s="415">
        <v>0</v>
      </c>
      <c r="CI130" s="415">
        <v>-1449916</v>
      </c>
      <c r="CJ130" s="415">
        <v>42345</v>
      </c>
      <c r="CK130" s="415">
        <v>0</v>
      </c>
      <c r="CL130" s="415">
        <v>42345</v>
      </c>
      <c r="CM130" s="415">
        <v>-1424361</v>
      </c>
      <c r="CN130" s="415">
        <v>0</v>
      </c>
      <c r="CO130" s="415">
        <v>-1424361</v>
      </c>
      <c r="CP130" s="415">
        <v>-116969</v>
      </c>
      <c r="CQ130" s="415">
        <v>0</v>
      </c>
      <c r="CR130" s="415">
        <v>-116969</v>
      </c>
      <c r="CS130" s="415">
        <v>-693</v>
      </c>
      <c r="CT130" s="415">
        <v>0</v>
      </c>
      <c r="CU130" s="415">
        <v>-693</v>
      </c>
      <c r="CV130" s="415">
        <v>-70673</v>
      </c>
      <c r="CW130" s="415">
        <v>0</v>
      </c>
      <c r="CX130" s="415">
        <v>-70673</v>
      </c>
      <c r="CY130" s="415">
        <v>4064</v>
      </c>
      <c r="CZ130" s="415">
        <v>0</v>
      </c>
      <c r="DA130" s="415">
        <v>4064</v>
      </c>
      <c r="DB130" s="415">
        <v>-398</v>
      </c>
      <c r="DC130" s="415">
        <v>0</v>
      </c>
      <c r="DD130" s="415">
        <v>-398</v>
      </c>
      <c r="DE130" s="415">
        <v>0</v>
      </c>
      <c r="DF130" s="415">
        <v>0</v>
      </c>
      <c r="DG130" s="415">
        <v>0</v>
      </c>
      <c r="DH130" s="415">
        <v>0</v>
      </c>
      <c r="DI130" s="415">
        <v>0</v>
      </c>
      <c r="DJ130" s="415">
        <v>0</v>
      </c>
      <c r="DK130" s="415">
        <v>0</v>
      </c>
      <c r="DL130" s="415">
        <v>0</v>
      </c>
      <c r="DM130" s="415">
        <v>0</v>
      </c>
      <c r="DN130" s="415">
        <v>0</v>
      </c>
      <c r="DO130" s="415">
        <v>0</v>
      </c>
      <c r="DP130" s="415">
        <v>0</v>
      </c>
      <c r="DQ130" s="415">
        <v>0</v>
      </c>
      <c r="DR130" s="415">
        <v>0</v>
      </c>
      <c r="DS130" s="415">
        <v>0</v>
      </c>
      <c r="DT130" s="415">
        <v>0</v>
      </c>
      <c r="DU130" s="415">
        <v>0</v>
      </c>
      <c r="DV130" s="415">
        <v>0</v>
      </c>
      <c r="DW130" s="415">
        <v>0</v>
      </c>
      <c r="DX130" s="415">
        <v>0</v>
      </c>
      <c r="DY130" s="415">
        <v>0</v>
      </c>
      <c r="DZ130" s="415">
        <v>0</v>
      </c>
      <c r="EA130" s="415">
        <v>0</v>
      </c>
      <c r="EB130" s="415">
        <v>-184669</v>
      </c>
      <c r="EC130" s="415">
        <v>0</v>
      </c>
      <c r="ED130" s="415">
        <v>-184669</v>
      </c>
      <c r="EE130" s="415">
        <v>0</v>
      </c>
      <c r="EF130" s="415">
        <v>0</v>
      </c>
      <c r="EG130" s="415">
        <v>0</v>
      </c>
      <c r="EH130" s="415">
        <v>0</v>
      </c>
      <c r="EI130" s="415">
        <v>0</v>
      </c>
      <c r="EJ130" s="415">
        <v>0</v>
      </c>
      <c r="EK130" s="415">
        <v>0</v>
      </c>
      <c r="EL130" s="415">
        <v>0</v>
      </c>
      <c r="EM130" s="415">
        <v>0</v>
      </c>
      <c r="EN130" s="415">
        <v>0</v>
      </c>
      <c r="EO130" s="415">
        <v>0</v>
      </c>
      <c r="EP130" s="415">
        <v>0</v>
      </c>
      <c r="EQ130" s="415">
        <v>0</v>
      </c>
      <c r="ER130" s="415">
        <v>0</v>
      </c>
      <c r="ES130" s="415">
        <v>0</v>
      </c>
      <c r="ET130" s="415">
        <v>0</v>
      </c>
      <c r="EU130" s="415">
        <v>0</v>
      </c>
      <c r="EV130" s="415">
        <v>0</v>
      </c>
      <c r="EW130" s="415">
        <v>-2392</v>
      </c>
      <c r="EX130" s="415">
        <v>0</v>
      </c>
      <c r="EY130" s="415">
        <v>-2392</v>
      </c>
      <c r="EZ130" s="415">
        <v>0</v>
      </c>
      <c r="FA130" s="415">
        <v>0</v>
      </c>
      <c r="FB130" s="415">
        <v>0</v>
      </c>
      <c r="FC130" s="415">
        <v>0</v>
      </c>
      <c r="FD130" s="415">
        <v>0</v>
      </c>
      <c r="FE130" s="415">
        <v>0</v>
      </c>
      <c r="FF130" s="415">
        <v>0</v>
      </c>
      <c r="FG130" s="415">
        <v>0</v>
      </c>
      <c r="FH130" s="415">
        <v>0</v>
      </c>
      <c r="FI130" s="415">
        <v>-3793</v>
      </c>
      <c r="FJ130" s="415">
        <v>0</v>
      </c>
      <c r="FK130" s="415">
        <v>-3793</v>
      </c>
      <c r="FL130" s="415">
        <v>0</v>
      </c>
      <c r="FM130" s="415">
        <v>0</v>
      </c>
      <c r="FN130" s="415">
        <v>0</v>
      </c>
      <c r="FO130" s="415">
        <v>-33792</v>
      </c>
      <c r="FP130" s="415">
        <v>0</v>
      </c>
      <c r="FQ130" s="415">
        <v>-33792</v>
      </c>
      <c r="FR130" s="415">
        <v>-819</v>
      </c>
      <c r="FS130" s="415">
        <v>0</v>
      </c>
      <c r="FT130" s="415">
        <v>-819</v>
      </c>
      <c r="FU130" s="415">
        <v>0</v>
      </c>
      <c r="FV130" s="415">
        <v>0</v>
      </c>
      <c r="FW130" s="415">
        <v>0</v>
      </c>
      <c r="FX130" s="415">
        <v>-579558</v>
      </c>
      <c r="FY130" s="415">
        <v>0</v>
      </c>
      <c r="FZ130" s="415">
        <v>-579558</v>
      </c>
      <c r="GA130" s="415">
        <v>-620354</v>
      </c>
      <c r="GB130" s="415">
        <v>0</v>
      </c>
      <c r="GC130" s="415">
        <v>-620354</v>
      </c>
      <c r="GD130" s="415">
        <v>-4975</v>
      </c>
      <c r="GE130" s="415">
        <v>0</v>
      </c>
      <c r="GF130" s="415">
        <v>-4975</v>
      </c>
      <c r="GG130" s="415">
        <v>0</v>
      </c>
      <c r="GH130" s="415">
        <v>0</v>
      </c>
      <c r="GI130" s="415">
        <v>0</v>
      </c>
      <c r="GJ130" s="415">
        <v>-4975</v>
      </c>
      <c r="GK130" s="415">
        <v>0</v>
      </c>
      <c r="GL130" s="415">
        <v>-4975</v>
      </c>
      <c r="GM130" s="415">
        <v>42205796</v>
      </c>
      <c r="GN130" s="415">
        <v>0</v>
      </c>
      <c r="GO130" s="415">
        <v>42205796</v>
      </c>
      <c r="GP130" s="415">
        <v>576460</v>
      </c>
      <c r="GQ130" s="415">
        <v>0</v>
      </c>
      <c r="GR130" s="415">
        <v>576460</v>
      </c>
      <c r="GS130" s="415">
        <v>-5076533</v>
      </c>
      <c r="GT130" s="415">
        <v>0</v>
      </c>
      <c r="GU130" s="415">
        <v>-5076533</v>
      </c>
      <c r="GV130" s="415">
        <v>-1424361</v>
      </c>
      <c r="GW130" s="415">
        <v>0</v>
      </c>
      <c r="GX130" s="415">
        <v>-1424361</v>
      </c>
      <c r="GY130" s="415">
        <v>-184669</v>
      </c>
      <c r="GZ130" s="415">
        <v>0</v>
      </c>
      <c r="HA130" s="415">
        <v>-184669</v>
      </c>
      <c r="HB130" s="415">
        <v>-620354</v>
      </c>
      <c r="HC130" s="415">
        <v>0</v>
      </c>
      <c r="HD130" s="415">
        <v>-620354</v>
      </c>
      <c r="HE130" s="415">
        <v>-4975</v>
      </c>
      <c r="HF130" s="415">
        <v>0</v>
      </c>
      <c r="HG130" s="415">
        <v>-4975</v>
      </c>
      <c r="HH130" s="415">
        <v>-6734432</v>
      </c>
      <c r="HI130" s="415">
        <v>0</v>
      </c>
      <c r="HJ130" s="415">
        <v>-6734432</v>
      </c>
      <c r="HK130" s="415">
        <v>35471364</v>
      </c>
      <c r="HL130" s="415">
        <v>0</v>
      </c>
      <c r="HM130" s="415">
        <v>35471364</v>
      </c>
      <c r="HN130" s="84" t="s">
        <v>1029</v>
      </c>
    </row>
    <row r="131" spans="1:222" x14ac:dyDescent="0.25">
      <c r="A131" t="s">
        <v>1037</v>
      </c>
      <c r="B131" s="82" t="s">
        <v>621</v>
      </c>
      <c r="C131" s="85" t="s">
        <v>620</v>
      </c>
      <c r="D131" s="415">
        <v>99219862</v>
      </c>
      <c r="E131" s="415">
        <v>0</v>
      </c>
      <c r="F131" s="415">
        <v>99219862</v>
      </c>
      <c r="G131" s="415">
        <v>-1973721</v>
      </c>
      <c r="H131" s="415">
        <v>0</v>
      </c>
      <c r="I131" s="415">
        <v>-1973721</v>
      </c>
      <c r="J131" s="415">
        <v>-1550271</v>
      </c>
      <c r="K131" s="415">
        <v>0</v>
      </c>
      <c r="L131" s="415">
        <v>-1550271</v>
      </c>
      <c r="M131" s="415">
        <v>348113</v>
      </c>
      <c r="N131" s="415">
        <v>0</v>
      </c>
      <c r="O131" s="415">
        <v>348113</v>
      </c>
      <c r="P131" s="415">
        <v>713569</v>
      </c>
      <c r="Q131" s="415">
        <v>0</v>
      </c>
      <c r="R131" s="415">
        <v>713569</v>
      </c>
      <c r="S131" s="415">
        <v>32672</v>
      </c>
      <c r="T131" s="415">
        <v>0</v>
      </c>
      <c r="U131" s="415">
        <v>32672</v>
      </c>
      <c r="V131" s="415">
        <v>-455917</v>
      </c>
      <c r="W131" s="415">
        <v>0</v>
      </c>
      <c r="X131" s="415">
        <v>-455917</v>
      </c>
      <c r="Y131" s="415">
        <v>-7118475</v>
      </c>
      <c r="Z131" s="415">
        <v>0</v>
      </c>
      <c r="AA131" s="415">
        <v>-7118475</v>
      </c>
      <c r="AB131" s="415">
        <v>0</v>
      </c>
      <c r="AC131" s="415">
        <v>0</v>
      </c>
      <c r="AD131" s="415">
        <v>0</v>
      </c>
      <c r="AE131" s="415">
        <v>-332916</v>
      </c>
      <c r="AF131" s="415">
        <v>0</v>
      </c>
      <c r="AG131" s="415">
        <v>-332916</v>
      </c>
      <c r="AH131" s="415">
        <v>0</v>
      </c>
      <c r="AI131" s="415">
        <v>0</v>
      </c>
      <c r="AJ131" s="415">
        <v>0</v>
      </c>
      <c r="AK131" s="415">
        <v>0</v>
      </c>
      <c r="AL131" s="415">
        <v>0</v>
      </c>
      <c r="AM131" s="415">
        <v>0</v>
      </c>
      <c r="AN131" s="415">
        <v>0</v>
      </c>
      <c r="AO131" s="415">
        <v>0</v>
      </c>
      <c r="AP131" s="415">
        <v>0</v>
      </c>
      <c r="AQ131" s="415">
        <v>0</v>
      </c>
      <c r="AR131" s="415">
        <v>0</v>
      </c>
      <c r="AS131" s="415">
        <v>0</v>
      </c>
      <c r="AT131" s="415">
        <v>1863078</v>
      </c>
      <c r="AU131" s="415">
        <v>0</v>
      </c>
      <c r="AV131" s="415">
        <v>1863078</v>
      </c>
      <c r="AW131" s="415">
        <v>-53165</v>
      </c>
      <c r="AX131" s="415">
        <v>0</v>
      </c>
      <c r="AY131" s="415">
        <v>-53165</v>
      </c>
      <c r="AZ131" s="415">
        <v>-5950454</v>
      </c>
      <c r="BA131" s="415">
        <v>0</v>
      </c>
      <c r="BB131" s="415">
        <v>-5950454</v>
      </c>
      <c r="BC131" s="415">
        <v>150525</v>
      </c>
      <c r="BD131" s="415">
        <v>0</v>
      </c>
      <c r="BE131" s="415">
        <v>150525</v>
      </c>
      <c r="BF131" s="415">
        <v>-331139</v>
      </c>
      <c r="BG131" s="415">
        <v>0</v>
      </c>
      <c r="BH131" s="415">
        <v>-331139</v>
      </c>
      <c r="BI131" s="415">
        <v>0</v>
      </c>
      <c r="BJ131" s="415">
        <v>0</v>
      </c>
      <c r="BK131" s="415">
        <v>0</v>
      </c>
      <c r="BL131" s="415">
        <v>0</v>
      </c>
      <c r="BM131" s="415">
        <v>0</v>
      </c>
      <c r="BN131" s="415">
        <v>0</v>
      </c>
      <c r="BO131" s="415">
        <v>0</v>
      </c>
      <c r="BP131" s="415">
        <v>0</v>
      </c>
      <c r="BQ131" s="415">
        <v>0</v>
      </c>
      <c r="BR131" s="415">
        <v>0</v>
      </c>
      <c r="BS131" s="415">
        <v>0</v>
      </c>
      <c r="BT131" s="415">
        <v>0</v>
      </c>
      <c r="BU131" s="415">
        <v>0</v>
      </c>
      <c r="BV131" s="415">
        <v>0</v>
      </c>
      <c r="BW131" s="415">
        <v>0</v>
      </c>
      <c r="BX131" s="415">
        <v>-11772546</v>
      </c>
      <c r="BY131" s="415">
        <v>0</v>
      </c>
      <c r="BZ131" s="415">
        <v>-11772546</v>
      </c>
      <c r="CA131" s="415">
        <v>-38635</v>
      </c>
      <c r="CB131" s="415">
        <v>0</v>
      </c>
      <c r="CC131" s="415">
        <v>-38635</v>
      </c>
      <c r="CD131" s="415">
        <v>-10002</v>
      </c>
      <c r="CE131" s="415">
        <v>0</v>
      </c>
      <c r="CF131" s="415">
        <v>-10002</v>
      </c>
      <c r="CG131" s="415">
        <v>-2674257</v>
      </c>
      <c r="CH131" s="415">
        <v>0</v>
      </c>
      <c r="CI131" s="415">
        <v>-2674257</v>
      </c>
      <c r="CJ131" s="415">
        <v>181317</v>
      </c>
      <c r="CK131" s="415">
        <v>0</v>
      </c>
      <c r="CL131" s="415">
        <v>181317</v>
      </c>
      <c r="CM131" s="415">
        <v>-2541577</v>
      </c>
      <c r="CN131" s="415">
        <v>0</v>
      </c>
      <c r="CO131" s="415">
        <v>-2541577</v>
      </c>
      <c r="CP131" s="415">
        <v>-208907</v>
      </c>
      <c r="CQ131" s="415">
        <v>0</v>
      </c>
      <c r="CR131" s="415">
        <v>-208907</v>
      </c>
      <c r="CS131" s="415">
        <v>1441</v>
      </c>
      <c r="CT131" s="415">
        <v>0</v>
      </c>
      <c r="CU131" s="415">
        <v>1441</v>
      </c>
      <c r="CV131" s="415">
        <v>-12969</v>
      </c>
      <c r="CW131" s="415">
        <v>0</v>
      </c>
      <c r="CX131" s="415">
        <v>-12969</v>
      </c>
      <c r="CY131" s="415">
        <v>0</v>
      </c>
      <c r="CZ131" s="415">
        <v>0</v>
      </c>
      <c r="DA131" s="415">
        <v>0</v>
      </c>
      <c r="DB131" s="415">
        <v>-72913</v>
      </c>
      <c r="DC131" s="415">
        <v>0</v>
      </c>
      <c r="DD131" s="415">
        <v>-72913</v>
      </c>
      <c r="DE131" s="415">
        <v>0</v>
      </c>
      <c r="DF131" s="415">
        <v>0</v>
      </c>
      <c r="DG131" s="415">
        <v>0</v>
      </c>
      <c r="DH131" s="415">
        <v>0</v>
      </c>
      <c r="DI131" s="415">
        <v>0</v>
      </c>
      <c r="DJ131" s="415">
        <v>0</v>
      </c>
      <c r="DK131" s="415">
        <v>0</v>
      </c>
      <c r="DL131" s="415">
        <v>0</v>
      </c>
      <c r="DM131" s="415">
        <v>0</v>
      </c>
      <c r="DN131" s="415">
        <v>0</v>
      </c>
      <c r="DO131" s="415">
        <v>0</v>
      </c>
      <c r="DP131" s="415">
        <v>0</v>
      </c>
      <c r="DQ131" s="415">
        <v>0</v>
      </c>
      <c r="DR131" s="415">
        <v>0</v>
      </c>
      <c r="DS131" s="415">
        <v>0</v>
      </c>
      <c r="DT131" s="415">
        <v>0</v>
      </c>
      <c r="DU131" s="415">
        <v>0</v>
      </c>
      <c r="DV131" s="415">
        <v>0</v>
      </c>
      <c r="DW131" s="415">
        <v>0</v>
      </c>
      <c r="DX131" s="415">
        <v>0</v>
      </c>
      <c r="DY131" s="415">
        <v>0</v>
      </c>
      <c r="DZ131" s="415">
        <v>0</v>
      </c>
      <c r="EA131" s="415">
        <v>0</v>
      </c>
      <c r="EB131" s="415">
        <v>-293348</v>
      </c>
      <c r="EC131" s="415">
        <v>0</v>
      </c>
      <c r="ED131" s="415">
        <v>-293348</v>
      </c>
      <c r="EE131" s="415">
        <v>0</v>
      </c>
      <c r="EF131" s="415">
        <v>0</v>
      </c>
      <c r="EG131" s="415">
        <v>0</v>
      </c>
      <c r="EH131" s="415">
        <v>0</v>
      </c>
      <c r="EI131" s="415">
        <v>0</v>
      </c>
      <c r="EJ131" s="415">
        <v>0</v>
      </c>
      <c r="EK131" s="415">
        <v>0</v>
      </c>
      <c r="EL131" s="415">
        <v>0</v>
      </c>
      <c r="EM131" s="415">
        <v>0</v>
      </c>
      <c r="EN131" s="415">
        <v>0</v>
      </c>
      <c r="EO131" s="415">
        <v>0</v>
      </c>
      <c r="EP131" s="415">
        <v>0</v>
      </c>
      <c r="EQ131" s="415">
        <v>0</v>
      </c>
      <c r="ER131" s="415">
        <v>0</v>
      </c>
      <c r="ES131" s="415">
        <v>0</v>
      </c>
      <c r="ET131" s="415">
        <v>0</v>
      </c>
      <c r="EU131" s="415">
        <v>0</v>
      </c>
      <c r="EV131" s="415">
        <v>0</v>
      </c>
      <c r="EW131" s="415">
        <v>0</v>
      </c>
      <c r="EX131" s="415">
        <v>0</v>
      </c>
      <c r="EY131" s="415">
        <v>0</v>
      </c>
      <c r="EZ131" s="415">
        <v>0</v>
      </c>
      <c r="FA131" s="415">
        <v>0</v>
      </c>
      <c r="FB131" s="415">
        <v>0</v>
      </c>
      <c r="FC131" s="415">
        <v>0</v>
      </c>
      <c r="FD131" s="415">
        <v>0</v>
      </c>
      <c r="FE131" s="415">
        <v>0</v>
      </c>
      <c r="FF131" s="415">
        <v>0</v>
      </c>
      <c r="FG131" s="415">
        <v>0</v>
      </c>
      <c r="FH131" s="415">
        <v>0</v>
      </c>
      <c r="FI131" s="415">
        <v>-95599</v>
      </c>
      <c r="FJ131" s="415">
        <v>0</v>
      </c>
      <c r="FK131" s="415">
        <v>-95599</v>
      </c>
      <c r="FL131" s="415">
        <v>8254</v>
      </c>
      <c r="FM131" s="415">
        <v>0</v>
      </c>
      <c r="FN131" s="415">
        <v>8254</v>
      </c>
      <c r="FO131" s="415">
        <v>-184963</v>
      </c>
      <c r="FP131" s="415">
        <v>0</v>
      </c>
      <c r="FQ131" s="415">
        <v>-184963</v>
      </c>
      <c r="FR131" s="415">
        <v>8678</v>
      </c>
      <c r="FS131" s="415">
        <v>0</v>
      </c>
      <c r="FT131" s="415">
        <v>8678</v>
      </c>
      <c r="FU131" s="415">
        <v>0</v>
      </c>
      <c r="FV131" s="415">
        <v>0</v>
      </c>
      <c r="FW131" s="415">
        <v>0</v>
      </c>
      <c r="FX131" s="415">
        <v>-2584613</v>
      </c>
      <c r="FY131" s="415">
        <v>0</v>
      </c>
      <c r="FZ131" s="415">
        <v>-2584613</v>
      </c>
      <c r="GA131" s="415">
        <v>-2848243</v>
      </c>
      <c r="GB131" s="415">
        <v>0</v>
      </c>
      <c r="GC131" s="415">
        <v>-2848243</v>
      </c>
      <c r="GD131" s="415">
        <v>0</v>
      </c>
      <c r="GE131" s="415">
        <v>0</v>
      </c>
      <c r="GF131" s="415">
        <v>0</v>
      </c>
      <c r="GG131" s="415">
        <v>0</v>
      </c>
      <c r="GH131" s="415">
        <v>0</v>
      </c>
      <c r="GI131" s="415">
        <v>0</v>
      </c>
      <c r="GJ131" s="415">
        <v>0</v>
      </c>
      <c r="GK131" s="415">
        <v>0</v>
      </c>
      <c r="GL131" s="415">
        <v>0</v>
      </c>
      <c r="GM131" s="415">
        <v>97246141</v>
      </c>
      <c r="GN131" s="415">
        <v>0</v>
      </c>
      <c r="GO131" s="415">
        <v>97246141</v>
      </c>
      <c r="GP131" s="415">
        <v>-455917</v>
      </c>
      <c r="GQ131" s="415">
        <v>0</v>
      </c>
      <c r="GR131" s="415">
        <v>-455917</v>
      </c>
      <c r="GS131" s="415">
        <v>-11772546</v>
      </c>
      <c r="GT131" s="415">
        <v>0</v>
      </c>
      <c r="GU131" s="415">
        <v>-11772546</v>
      </c>
      <c r="GV131" s="415">
        <v>-2541577</v>
      </c>
      <c r="GW131" s="415">
        <v>0</v>
      </c>
      <c r="GX131" s="415">
        <v>-2541577</v>
      </c>
      <c r="GY131" s="415">
        <v>-293348</v>
      </c>
      <c r="GZ131" s="415">
        <v>0</v>
      </c>
      <c r="HA131" s="415">
        <v>-293348</v>
      </c>
      <c r="HB131" s="415">
        <v>-2848243</v>
      </c>
      <c r="HC131" s="415">
        <v>0</v>
      </c>
      <c r="HD131" s="415">
        <v>-2848243</v>
      </c>
      <c r="HE131" s="415">
        <v>0</v>
      </c>
      <c r="HF131" s="415">
        <v>0</v>
      </c>
      <c r="HG131" s="415">
        <v>0</v>
      </c>
      <c r="HH131" s="415">
        <v>-17911631</v>
      </c>
      <c r="HI131" s="415">
        <v>0</v>
      </c>
      <c r="HJ131" s="415">
        <v>-17911631</v>
      </c>
      <c r="HK131" s="415">
        <v>79334510</v>
      </c>
      <c r="HL131" s="415">
        <v>0</v>
      </c>
      <c r="HM131" s="415">
        <v>79334510</v>
      </c>
      <c r="HN131" s="84" t="s">
        <v>1044</v>
      </c>
    </row>
    <row r="132" spans="1:222" x14ac:dyDescent="0.25">
      <c r="A132" t="s">
        <v>1026</v>
      </c>
      <c r="B132" s="82" t="s">
        <v>623</v>
      </c>
      <c r="C132" s="85" t="s">
        <v>622</v>
      </c>
      <c r="D132" s="415">
        <v>65506602</v>
      </c>
      <c r="E132" s="415">
        <v>852707</v>
      </c>
      <c r="F132" s="415">
        <v>66359309</v>
      </c>
      <c r="G132" s="415">
        <v>-902857</v>
      </c>
      <c r="H132" s="415">
        <v>26113</v>
      </c>
      <c r="I132" s="415">
        <v>-876744</v>
      </c>
      <c r="J132" s="415">
        <v>-1534008</v>
      </c>
      <c r="K132" s="415">
        <v>-1360</v>
      </c>
      <c r="L132" s="415">
        <v>-1535368</v>
      </c>
      <c r="M132" s="415">
        <v>69193</v>
      </c>
      <c r="N132" s="415">
        <v>22</v>
      </c>
      <c r="O132" s="415">
        <v>69215</v>
      </c>
      <c r="P132" s="415">
        <v>592724</v>
      </c>
      <c r="Q132" s="415">
        <v>2076</v>
      </c>
      <c r="R132" s="415">
        <v>594800</v>
      </c>
      <c r="S132" s="415">
        <v>-331895</v>
      </c>
      <c r="T132" s="415">
        <v>0</v>
      </c>
      <c r="U132" s="415">
        <v>-331895</v>
      </c>
      <c r="V132" s="415">
        <v>-1203986</v>
      </c>
      <c r="W132" s="415">
        <v>738</v>
      </c>
      <c r="X132" s="415">
        <v>-1203248</v>
      </c>
      <c r="Y132" s="415">
        <v>-9087068</v>
      </c>
      <c r="Z132" s="415">
        <v>-89196</v>
      </c>
      <c r="AA132" s="415">
        <v>-9176264</v>
      </c>
      <c r="AB132" s="415">
        <v>0</v>
      </c>
      <c r="AC132" s="415">
        <v>0</v>
      </c>
      <c r="AD132" s="415">
        <v>0</v>
      </c>
      <c r="AE132" s="415">
        <v>-382685</v>
      </c>
      <c r="AF132" s="415">
        <v>-1280</v>
      </c>
      <c r="AG132" s="415">
        <v>-383965</v>
      </c>
      <c r="AH132" s="415">
        <v>-53520</v>
      </c>
      <c r="AI132" s="415">
        <v>0</v>
      </c>
      <c r="AJ132" s="415">
        <v>-53520</v>
      </c>
      <c r="AK132" s="415">
        <v>0</v>
      </c>
      <c r="AL132" s="415">
        <v>0</v>
      </c>
      <c r="AM132" s="415">
        <v>0</v>
      </c>
      <c r="AN132" s="415">
        <v>-329165</v>
      </c>
      <c r="AO132" s="415">
        <v>-1280</v>
      </c>
      <c r="AP132" s="415">
        <v>-330445</v>
      </c>
      <c r="AQ132" s="415">
        <v>0</v>
      </c>
      <c r="AR132" s="415">
        <v>0</v>
      </c>
      <c r="AS132" s="415">
        <v>0</v>
      </c>
      <c r="AT132" s="415">
        <v>1013111</v>
      </c>
      <c r="AU132" s="415">
        <v>11871</v>
      </c>
      <c r="AV132" s="415">
        <v>1024982</v>
      </c>
      <c r="AW132" s="415">
        <v>-24327</v>
      </c>
      <c r="AX132" s="415">
        <v>719</v>
      </c>
      <c r="AY132" s="415">
        <v>-23608</v>
      </c>
      <c r="AZ132" s="415">
        <v>-4681280</v>
      </c>
      <c r="BA132" s="415">
        <v>-2350</v>
      </c>
      <c r="BB132" s="415">
        <v>-4683630</v>
      </c>
      <c r="BC132" s="415">
        <v>-15972</v>
      </c>
      <c r="BD132" s="415">
        <v>0</v>
      </c>
      <c r="BE132" s="415">
        <v>-15972</v>
      </c>
      <c r="BF132" s="415">
        <v>-114782</v>
      </c>
      <c r="BG132" s="415">
        <v>0</v>
      </c>
      <c r="BH132" s="415">
        <v>-114782</v>
      </c>
      <c r="BI132" s="415">
        <v>0</v>
      </c>
      <c r="BJ132" s="415">
        <v>0</v>
      </c>
      <c r="BK132" s="415">
        <v>0</v>
      </c>
      <c r="BL132" s="415">
        <v>-83405</v>
      </c>
      <c r="BM132" s="415">
        <v>0</v>
      </c>
      <c r="BN132" s="415">
        <v>-83405</v>
      </c>
      <c r="BO132" s="415">
        <v>2016</v>
      </c>
      <c r="BP132" s="415">
        <v>0</v>
      </c>
      <c r="BQ132" s="415">
        <v>2016</v>
      </c>
      <c r="BR132" s="415">
        <v>0</v>
      </c>
      <c r="BS132" s="415">
        <v>0</v>
      </c>
      <c r="BT132" s="415">
        <v>0</v>
      </c>
      <c r="BU132" s="415">
        <v>0</v>
      </c>
      <c r="BV132" s="415">
        <v>0</v>
      </c>
      <c r="BW132" s="415">
        <v>0</v>
      </c>
      <c r="BX132" s="415">
        <v>-13374392</v>
      </c>
      <c r="BY132" s="415">
        <v>-80236</v>
      </c>
      <c r="BZ132" s="415">
        <v>-13454628</v>
      </c>
      <c r="CA132" s="415">
        <v>-20957</v>
      </c>
      <c r="CB132" s="415">
        <v>0</v>
      </c>
      <c r="CC132" s="415">
        <v>-20957</v>
      </c>
      <c r="CD132" s="415">
        <v>-44507</v>
      </c>
      <c r="CE132" s="415">
        <v>0</v>
      </c>
      <c r="CF132" s="415">
        <v>-44507</v>
      </c>
      <c r="CG132" s="415">
        <v>-1748624</v>
      </c>
      <c r="CH132" s="415">
        <v>-8497</v>
      </c>
      <c r="CI132" s="415">
        <v>-1757121</v>
      </c>
      <c r="CJ132" s="415">
        <v>61079</v>
      </c>
      <c r="CK132" s="415">
        <v>291</v>
      </c>
      <c r="CL132" s="415">
        <v>61370</v>
      </c>
      <c r="CM132" s="415">
        <v>-1753009</v>
      </c>
      <c r="CN132" s="415">
        <v>-8206</v>
      </c>
      <c r="CO132" s="415">
        <v>-1761215</v>
      </c>
      <c r="CP132" s="415">
        <v>-399013</v>
      </c>
      <c r="CQ132" s="415">
        <v>0</v>
      </c>
      <c r="CR132" s="415">
        <v>-399013</v>
      </c>
      <c r="CS132" s="415">
        <v>-6310</v>
      </c>
      <c r="CT132" s="415">
        <v>0</v>
      </c>
      <c r="CU132" s="415">
        <v>-6310</v>
      </c>
      <c r="CV132" s="415">
        <v>-123670</v>
      </c>
      <c r="CW132" s="415">
        <v>0</v>
      </c>
      <c r="CX132" s="415">
        <v>-123670</v>
      </c>
      <c r="CY132" s="415">
        <v>-3833</v>
      </c>
      <c r="CZ132" s="415">
        <v>0</v>
      </c>
      <c r="DA132" s="415">
        <v>-3833</v>
      </c>
      <c r="DB132" s="415">
        <v>-14519</v>
      </c>
      <c r="DC132" s="415">
        <v>0</v>
      </c>
      <c r="DD132" s="415">
        <v>-14519</v>
      </c>
      <c r="DE132" s="415">
        <v>0</v>
      </c>
      <c r="DF132" s="415">
        <v>0</v>
      </c>
      <c r="DG132" s="415">
        <v>0</v>
      </c>
      <c r="DH132" s="415">
        <v>0</v>
      </c>
      <c r="DI132" s="415">
        <v>0</v>
      </c>
      <c r="DJ132" s="415">
        <v>0</v>
      </c>
      <c r="DK132" s="415">
        <v>0</v>
      </c>
      <c r="DL132" s="415">
        <v>0</v>
      </c>
      <c r="DM132" s="415">
        <v>0</v>
      </c>
      <c r="DN132" s="415">
        <v>0</v>
      </c>
      <c r="DO132" s="415">
        <v>0</v>
      </c>
      <c r="DP132" s="415">
        <v>0</v>
      </c>
      <c r="DQ132" s="415">
        <v>0</v>
      </c>
      <c r="DR132" s="415">
        <v>0</v>
      </c>
      <c r="DS132" s="415">
        <v>0</v>
      </c>
      <c r="DT132" s="415">
        <v>0</v>
      </c>
      <c r="DU132" s="415">
        <v>-412036</v>
      </c>
      <c r="DV132" s="415">
        <v>-412036</v>
      </c>
      <c r="DW132" s="415">
        <v>0</v>
      </c>
      <c r="DX132" s="415">
        <v>-29623</v>
      </c>
      <c r="DY132" s="415">
        <v>-29623</v>
      </c>
      <c r="DZ132" s="415">
        <v>-441659</v>
      </c>
      <c r="EA132" s="415">
        <v>0</v>
      </c>
      <c r="EB132" s="415">
        <v>-547345</v>
      </c>
      <c r="EC132" s="415">
        <v>-441659</v>
      </c>
      <c r="ED132" s="415">
        <v>-989004</v>
      </c>
      <c r="EE132" s="415">
        <v>3508</v>
      </c>
      <c r="EF132" s="415">
        <v>0</v>
      </c>
      <c r="EG132" s="415">
        <v>3508</v>
      </c>
      <c r="EH132" s="415">
        <v>10756</v>
      </c>
      <c r="EI132" s="415">
        <v>0</v>
      </c>
      <c r="EJ132" s="415">
        <v>10756</v>
      </c>
      <c r="EK132" s="415">
        <v>0</v>
      </c>
      <c r="EL132" s="415">
        <v>0</v>
      </c>
      <c r="EM132" s="415">
        <v>0</v>
      </c>
      <c r="EN132" s="415">
        <v>-17617</v>
      </c>
      <c r="EO132" s="415">
        <v>0</v>
      </c>
      <c r="EP132" s="415">
        <v>-17617</v>
      </c>
      <c r="EQ132" s="415">
        <v>0</v>
      </c>
      <c r="ER132" s="415">
        <v>0</v>
      </c>
      <c r="ES132" s="415">
        <v>0</v>
      </c>
      <c r="ET132" s="415">
        <v>0</v>
      </c>
      <c r="EU132" s="415">
        <v>0</v>
      </c>
      <c r="EV132" s="415">
        <v>0</v>
      </c>
      <c r="EW132" s="415">
        <v>-83405</v>
      </c>
      <c r="EX132" s="415">
        <v>0</v>
      </c>
      <c r="EY132" s="415">
        <v>-83405</v>
      </c>
      <c r="EZ132" s="415">
        <v>2016</v>
      </c>
      <c r="FA132" s="415">
        <v>0</v>
      </c>
      <c r="FB132" s="415">
        <v>2016</v>
      </c>
      <c r="FC132" s="415">
        <v>-1500</v>
      </c>
      <c r="FD132" s="415">
        <v>0</v>
      </c>
      <c r="FE132" s="415">
        <v>-1500</v>
      </c>
      <c r="FF132" s="415">
        <v>0</v>
      </c>
      <c r="FG132" s="415">
        <v>0</v>
      </c>
      <c r="FH132" s="415">
        <v>0</v>
      </c>
      <c r="FI132" s="415">
        <v>-78508</v>
      </c>
      <c r="FJ132" s="415">
        <v>0</v>
      </c>
      <c r="FK132" s="415">
        <v>-78508</v>
      </c>
      <c r="FL132" s="415">
        <v>11204</v>
      </c>
      <c r="FM132" s="415">
        <v>0</v>
      </c>
      <c r="FN132" s="415">
        <v>11204</v>
      </c>
      <c r="FO132" s="415">
        <v>-65772</v>
      </c>
      <c r="FP132" s="415">
        <v>0</v>
      </c>
      <c r="FQ132" s="415">
        <v>-65772</v>
      </c>
      <c r="FR132" s="415">
        <v>7223</v>
      </c>
      <c r="FS132" s="415">
        <v>0</v>
      </c>
      <c r="FT132" s="415">
        <v>7223</v>
      </c>
      <c r="FU132" s="415">
        <v>-1290</v>
      </c>
      <c r="FV132" s="415">
        <v>0</v>
      </c>
      <c r="FW132" s="415">
        <v>-1290</v>
      </c>
      <c r="FX132" s="415">
        <v>-1277355</v>
      </c>
      <c r="FY132" s="415">
        <v>0</v>
      </c>
      <c r="FZ132" s="415">
        <v>-1277355</v>
      </c>
      <c r="GA132" s="415">
        <v>-1490740</v>
      </c>
      <c r="GB132" s="415">
        <v>0</v>
      </c>
      <c r="GC132" s="415">
        <v>-1490740</v>
      </c>
      <c r="GD132" s="415">
        <v>-195</v>
      </c>
      <c r="GE132" s="415">
        <v>0</v>
      </c>
      <c r="GF132" s="415">
        <v>-195</v>
      </c>
      <c r="GG132" s="415">
        <v>-11984</v>
      </c>
      <c r="GH132" s="415">
        <v>0</v>
      </c>
      <c r="GI132" s="415">
        <v>-11984</v>
      </c>
      <c r="GJ132" s="415">
        <v>-12179</v>
      </c>
      <c r="GK132" s="415">
        <v>0</v>
      </c>
      <c r="GL132" s="415">
        <v>-12179</v>
      </c>
      <c r="GM132" s="415">
        <v>64603745</v>
      </c>
      <c r="GN132" s="415">
        <v>878820</v>
      </c>
      <c r="GO132" s="415">
        <v>65482565</v>
      </c>
      <c r="GP132" s="415">
        <v>-1203986</v>
      </c>
      <c r="GQ132" s="415">
        <v>738</v>
      </c>
      <c r="GR132" s="415">
        <v>-1203248</v>
      </c>
      <c r="GS132" s="415">
        <v>-13374392</v>
      </c>
      <c r="GT132" s="415">
        <v>-80236</v>
      </c>
      <c r="GU132" s="415">
        <v>-13454628</v>
      </c>
      <c r="GV132" s="415">
        <v>-1753009</v>
      </c>
      <c r="GW132" s="415">
        <v>-8206</v>
      </c>
      <c r="GX132" s="415">
        <v>-1761215</v>
      </c>
      <c r="GY132" s="415">
        <v>-547345</v>
      </c>
      <c r="GZ132" s="415">
        <v>-441659</v>
      </c>
      <c r="HA132" s="415">
        <v>-989004</v>
      </c>
      <c r="HB132" s="415">
        <v>-1490740</v>
      </c>
      <c r="HC132" s="415">
        <v>0</v>
      </c>
      <c r="HD132" s="415">
        <v>-1490740</v>
      </c>
      <c r="HE132" s="415">
        <v>-12179</v>
      </c>
      <c r="HF132" s="415">
        <v>0</v>
      </c>
      <c r="HG132" s="415">
        <v>-12179</v>
      </c>
      <c r="HH132" s="415">
        <v>-18381651</v>
      </c>
      <c r="HI132" s="415">
        <v>-529363</v>
      </c>
      <c r="HJ132" s="415">
        <v>-18911014</v>
      </c>
      <c r="HK132" s="415">
        <v>46222094</v>
      </c>
      <c r="HL132" s="415">
        <v>349457</v>
      </c>
      <c r="HM132" s="415">
        <v>46571551</v>
      </c>
      <c r="HN132" s="84" t="s">
        <v>1054</v>
      </c>
    </row>
    <row r="133" spans="1:222" x14ac:dyDescent="0.25">
      <c r="A133" t="s">
        <v>1026</v>
      </c>
      <c r="B133" s="82" t="s">
        <v>625</v>
      </c>
      <c r="C133" s="85" t="s">
        <v>624</v>
      </c>
      <c r="D133" s="415">
        <v>57559771</v>
      </c>
      <c r="E133" s="415">
        <v>0</v>
      </c>
      <c r="F133" s="415">
        <v>57559771</v>
      </c>
      <c r="G133" s="415">
        <v>-829096</v>
      </c>
      <c r="H133" s="415">
        <v>0</v>
      </c>
      <c r="I133" s="415">
        <v>-829096</v>
      </c>
      <c r="J133" s="415">
        <v>-260917</v>
      </c>
      <c r="K133" s="415">
        <v>0</v>
      </c>
      <c r="L133" s="415">
        <v>-260917</v>
      </c>
      <c r="M133" s="415">
        <v>-16924</v>
      </c>
      <c r="N133" s="415">
        <v>0</v>
      </c>
      <c r="O133" s="415">
        <v>-16924</v>
      </c>
      <c r="P133" s="415">
        <v>382602</v>
      </c>
      <c r="Q133" s="415">
        <v>0</v>
      </c>
      <c r="R133" s="415">
        <v>382602</v>
      </c>
      <c r="S133" s="415">
        <v>194436</v>
      </c>
      <c r="T133" s="415">
        <v>0</v>
      </c>
      <c r="U133" s="415">
        <v>194436</v>
      </c>
      <c r="V133" s="415">
        <v>299197</v>
      </c>
      <c r="W133" s="415">
        <v>0</v>
      </c>
      <c r="X133" s="415">
        <v>299197</v>
      </c>
      <c r="Y133" s="415">
        <v>-3200972</v>
      </c>
      <c r="Z133" s="415">
        <v>0</v>
      </c>
      <c r="AA133" s="415">
        <v>-3200972</v>
      </c>
      <c r="AB133" s="415">
        <v>0</v>
      </c>
      <c r="AC133" s="415">
        <v>0</v>
      </c>
      <c r="AD133" s="415">
        <v>0</v>
      </c>
      <c r="AE133" s="415">
        <v>-165930</v>
      </c>
      <c r="AF133" s="415">
        <v>0</v>
      </c>
      <c r="AG133" s="415">
        <v>-165930</v>
      </c>
      <c r="AH133" s="415">
        <v>-71744</v>
      </c>
      <c r="AI133" s="415">
        <v>0</v>
      </c>
      <c r="AJ133" s="415">
        <v>-71744</v>
      </c>
      <c r="AK133" s="415">
        <v>0</v>
      </c>
      <c r="AL133" s="415">
        <v>0</v>
      </c>
      <c r="AM133" s="415">
        <v>0</v>
      </c>
      <c r="AN133" s="415">
        <v>-70543</v>
      </c>
      <c r="AO133" s="415">
        <v>0</v>
      </c>
      <c r="AP133" s="415">
        <v>-70543</v>
      </c>
      <c r="AQ133" s="415">
        <v>0</v>
      </c>
      <c r="AR133" s="415">
        <v>0</v>
      </c>
      <c r="AS133" s="415">
        <v>0</v>
      </c>
      <c r="AT133" s="415">
        <v>1109258</v>
      </c>
      <c r="AU133" s="415">
        <v>0</v>
      </c>
      <c r="AV133" s="415">
        <v>1109258</v>
      </c>
      <c r="AW133" s="415">
        <v>-18293</v>
      </c>
      <c r="AX133" s="415">
        <v>0</v>
      </c>
      <c r="AY133" s="415">
        <v>-18293</v>
      </c>
      <c r="AZ133" s="415">
        <v>-4652523</v>
      </c>
      <c r="BA133" s="415">
        <v>0</v>
      </c>
      <c r="BB133" s="415">
        <v>-4652523</v>
      </c>
      <c r="BC133" s="415">
        <v>-124590</v>
      </c>
      <c r="BD133" s="415">
        <v>0</v>
      </c>
      <c r="BE133" s="415">
        <v>-124590</v>
      </c>
      <c r="BF133" s="415">
        <v>-34765</v>
      </c>
      <c r="BG133" s="415">
        <v>0</v>
      </c>
      <c r="BH133" s="415">
        <v>-34765</v>
      </c>
      <c r="BI133" s="415">
        <v>-14927</v>
      </c>
      <c r="BJ133" s="415">
        <v>0</v>
      </c>
      <c r="BK133" s="415">
        <v>-14927</v>
      </c>
      <c r="BL133" s="415">
        <v>0</v>
      </c>
      <c r="BM133" s="415">
        <v>0</v>
      </c>
      <c r="BN133" s="415">
        <v>0</v>
      </c>
      <c r="BO133" s="415">
        <v>0</v>
      </c>
      <c r="BP133" s="415">
        <v>0</v>
      </c>
      <c r="BQ133" s="415">
        <v>0</v>
      </c>
      <c r="BR133" s="415">
        <v>0</v>
      </c>
      <c r="BS133" s="415">
        <v>0</v>
      </c>
      <c r="BT133" s="415">
        <v>0</v>
      </c>
      <c r="BU133" s="415">
        <v>0</v>
      </c>
      <c r="BV133" s="415">
        <v>0</v>
      </c>
      <c r="BW133" s="415">
        <v>0</v>
      </c>
      <c r="BX133" s="415">
        <v>-7102742</v>
      </c>
      <c r="BY133" s="415">
        <v>0</v>
      </c>
      <c r="BZ133" s="415">
        <v>-7102742</v>
      </c>
      <c r="CA133" s="415">
        <v>0</v>
      </c>
      <c r="CB133" s="415">
        <v>0</v>
      </c>
      <c r="CC133" s="415">
        <v>0</v>
      </c>
      <c r="CD133" s="415">
        <v>0</v>
      </c>
      <c r="CE133" s="415">
        <v>0</v>
      </c>
      <c r="CF133" s="415">
        <v>0</v>
      </c>
      <c r="CG133" s="415">
        <v>-908263</v>
      </c>
      <c r="CH133" s="415">
        <v>0</v>
      </c>
      <c r="CI133" s="415">
        <v>-908263</v>
      </c>
      <c r="CJ133" s="415">
        <v>793727</v>
      </c>
      <c r="CK133" s="415">
        <v>0</v>
      </c>
      <c r="CL133" s="415">
        <v>793727</v>
      </c>
      <c r="CM133" s="415">
        <v>-114536</v>
      </c>
      <c r="CN133" s="415">
        <v>0</v>
      </c>
      <c r="CO133" s="415">
        <v>-114536</v>
      </c>
      <c r="CP133" s="415">
        <v>-90193</v>
      </c>
      <c r="CQ133" s="415">
        <v>0</v>
      </c>
      <c r="CR133" s="415">
        <v>-90193</v>
      </c>
      <c r="CS133" s="415">
        <v>904</v>
      </c>
      <c r="CT133" s="415">
        <v>0</v>
      </c>
      <c r="CU133" s="415">
        <v>904</v>
      </c>
      <c r="CV133" s="415">
        <v>-32158</v>
      </c>
      <c r="CW133" s="415">
        <v>0</v>
      </c>
      <c r="CX133" s="415">
        <v>-32158</v>
      </c>
      <c r="CY133" s="415">
        <v>3885</v>
      </c>
      <c r="CZ133" s="415">
        <v>0</v>
      </c>
      <c r="DA133" s="415">
        <v>3885</v>
      </c>
      <c r="DB133" s="415">
        <v>0</v>
      </c>
      <c r="DC133" s="415">
        <v>0</v>
      </c>
      <c r="DD133" s="415">
        <v>0</v>
      </c>
      <c r="DE133" s="415">
        <v>0</v>
      </c>
      <c r="DF133" s="415">
        <v>0</v>
      </c>
      <c r="DG133" s="415">
        <v>0</v>
      </c>
      <c r="DH133" s="415">
        <v>0</v>
      </c>
      <c r="DI133" s="415">
        <v>0</v>
      </c>
      <c r="DJ133" s="415">
        <v>0</v>
      </c>
      <c r="DK133" s="415">
        <v>0</v>
      </c>
      <c r="DL133" s="415">
        <v>0</v>
      </c>
      <c r="DM133" s="415">
        <v>0</v>
      </c>
      <c r="DN133" s="415">
        <v>0</v>
      </c>
      <c r="DO133" s="415">
        <v>0</v>
      </c>
      <c r="DP133" s="415">
        <v>0</v>
      </c>
      <c r="DQ133" s="415">
        <v>0</v>
      </c>
      <c r="DR133" s="415">
        <v>0</v>
      </c>
      <c r="DS133" s="415">
        <v>0</v>
      </c>
      <c r="DT133" s="415">
        <v>0</v>
      </c>
      <c r="DU133" s="415">
        <v>0</v>
      </c>
      <c r="DV133" s="415">
        <v>0</v>
      </c>
      <c r="DW133" s="415">
        <v>0</v>
      </c>
      <c r="DX133" s="415">
        <v>0</v>
      </c>
      <c r="DY133" s="415">
        <v>0</v>
      </c>
      <c r="DZ133" s="415">
        <v>0</v>
      </c>
      <c r="EA133" s="415">
        <v>0</v>
      </c>
      <c r="EB133" s="415">
        <v>-117562</v>
      </c>
      <c r="EC133" s="415">
        <v>0</v>
      </c>
      <c r="ED133" s="415">
        <v>-117562</v>
      </c>
      <c r="EE133" s="415">
        <v>0</v>
      </c>
      <c r="EF133" s="415">
        <v>0</v>
      </c>
      <c r="EG133" s="415">
        <v>0</v>
      </c>
      <c r="EH133" s="415">
        <v>0</v>
      </c>
      <c r="EI133" s="415">
        <v>0</v>
      </c>
      <c r="EJ133" s="415">
        <v>0</v>
      </c>
      <c r="EK133" s="415">
        <v>0</v>
      </c>
      <c r="EL133" s="415">
        <v>0</v>
      </c>
      <c r="EM133" s="415">
        <v>0</v>
      </c>
      <c r="EN133" s="415">
        <v>0</v>
      </c>
      <c r="EO133" s="415">
        <v>0</v>
      </c>
      <c r="EP133" s="415">
        <v>0</v>
      </c>
      <c r="EQ133" s="415">
        <v>0</v>
      </c>
      <c r="ER133" s="415">
        <v>0</v>
      </c>
      <c r="ES133" s="415">
        <v>0</v>
      </c>
      <c r="ET133" s="415">
        <v>0</v>
      </c>
      <c r="EU133" s="415">
        <v>0</v>
      </c>
      <c r="EV133" s="415">
        <v>0</v>
      </c>
      <c r="EW133" s="415">
        <v>0</v>
      </c>
      <c r="EX133" s="415">
        <v>0</v>
      </c>
      <c r="EY133" s="415">
        <v>0</v>
      </c>
      <c r="EZ133" s="415">
        <v>0</v>
      </c>
      <c r="FA133" s="415">
        <v>0</v>
      </c>
      <c r="FB133" s="415">
        <v>0</v>
      </c>
      <c r="FC133" s="415">
        <v>0</v>
      </c>
      <c r="FD133" s="415">
        <v>0</v>
      </c>
      <c r="FE133" s="415">
        <v>0</v>
      </c>
      <c r="FF133" s="415">
        <v>0</v>
      </c>
      <c r="FG133" s="415">
        <v>0</v>
      </c>
      <c r="FH133" s="415">
        <v>0</v>
      </c>
      <c r="FI133" s="415">
        <v>-7100</v>
      </c>
      <c r="FJ133" s="415">
        <v>0</v>
      </c>
      <c r="FK133" s="415">
        <v>-7100</v>
      </c>
      <c r="FL133" s="415">
        <v>0</v>
      </c>
      <c r="FM133" s="415">
        <v>0</v>
      </c>
      <c r="FN133" s="415">
        <v>0</v>
      </c>
      <c r="FO133" s="415">
        <v>-40870</v>
      </c>
      <c r="FP133" s="415">
        <v>0</v>
      </c>
      <c r="FQ133" s="415">
        <v>-40870</v>
      </c>
      <c r="FR133" s="415">
        <v>18583</v>
      </c>
      <c r="FS133" s="415">
        <v>0</v>
      </c>
      <c r="FT133" s="415">
        <v>18583</v>
      </c>
      <c r="FU133" s="415">
        <v>0</v>
      </c>
      <c r="FV133" s="415">
        <v>0</v>
      </c>
      <c r="FW133" s="415">
        <v>0</v>
      </c>
      <c r="FX133" s="415">
        <v>-1030413</v>
      </c>
      <c r="FY133" s="415">
        <v>0</v>
      </c>
      <c r="FZ133" s="415">
        <v>-1030413</v>
      </c>
      <c r="GA133" s="415">
        <v>-1059800</v>
      </c>
      <c r="GB133" s="415">
        <v>0</v>
      </c>
      <c r="GC133" s="415">
        <v>-1059800</v>
      </c>
      <c r="GD133" s="415">
        <v>0</v>
      </c>
      <c r="GE133" s="415">
        <v>0</v>
      </c>
      <c r="GF133" s="415">
        <v>0</v>
      </c>
      <c r="GG133" s="415">
        <v>0</v>
      </c>
      <c r="GH133" s="415">
        <v>0</v>
      </c>
      <c r="GI133" s="415">
        <v>0</v>
      </c>
      <c r="GJ133" s="415">
        <v>0</v>
      </c>
      <c r="GK133" s="415">
        <v>0</v>
      </c>
      <c r="GL133" s="415">
        <v>0</v>
      </c>
      <c r="GM133" s="415">
        <v>56730675</v>
      </c>
      <c r="GN133" s="415">
        <v>0</v>
      </c>
      <c r="GO133" s="415">
        <v>56730675</v>
      </c>
      <c r="GP133" s="415">
        <v>299197</v>
      </c>
      <c r="GQ133" s="415">
        <v>0</v>
      </c>
      <c r="GR133" s="415">
        <v>299197</v>
      </c>
      <c r="GS133" s="415">
        <v>-7102742</v>
      </c>
      <c r="GT133" s="415">
        <v>0</v>
      </c>
      <c r="GU133" s="415">
        <v>-7102742</v>
      </c>
      <c r="GV133" s="415">
        <v>-114536</v>
      </c>
      <c r="GW133" s="415">
        <v>0</v>
      </c>
      <c r="GX133" s="415">
        <v>-114536</v>
      </c>
      <c r="GY133" s="415">
        <v>-117562</v>
      </c>
      <c r="GZ133" s="415">
        <v>0</v>
      </c>
      <c r="HA133" s="415">
        <v>-117562</v>
      </c>
      <c r="HB133" s="415">
        <v>-1059800</v>
      </c>
      <c r="HC133" s="415">
        <v>0</v>
      </c>
      <c r="HD133" s="415">
        <v>-1059800</v>
      </c>
      <c r="HE133" s="415">
        <v>0</v>
      </c>
      <c r="HF133" s="415">
        <v>0</v>
      </c>
      <c r="HG133" s="415">
        <v>0</v>
      </c>
      <c r="HH133" s="415">
        <v>-8095443</v>
      </c>
      <c r="HI133" s="415">
        <v>0</v>
      </c>
      <c r="HJ133" s="415">
        <v>-8095443</v>
      </c>
      <c r="HK133" s="415">
        <v>48635232</v>
      </c>
      <c r="HL133" s="415">
        <v>0</v>
      </c>
      <c r="HM133" s="415">
        <v>48635232</v>
      </c>
      <c r="HN133" s="84" t="s">
        <v>1029</v>
      </c>
    </row>
    <row r="134" spans="1:222" x14ac:dyDescent="0.25">
      <c r="A134" t="s">
        <v>1026</v>
      </c>
      <c r="B134" s="82" t="s">
        <v>627</v>
      </c>
      <c r="C134" s="85" t="s">
        <v>626</v>
      </c>
      <c r="D134" s="415">
        <v>34335546</v>
      </c>
      <c r="E134" s="415">
        <v>0</v>
      </c>
      <c r="F134" s="415">
        <v>34335546</v>
      </c>
      <c r="G134" s="415">
        <v>0</v>
      </c>
      <c r="H134" s="415">
        <v>0</v>
      </c>
      <c r="I134" s="415">
        <v>0</v>
      </c>
      <c r="J134" s="415">
        <v>-822683</v>
      </c>
      <c r="K134" s="415">
        <v>0</v>
      </c>
      <c r="L134" s="415">
        <v>-822683</v>
      </c>
      <c r="M134" s="415">
        <v>61199</v>
      </c>
      <c r="N134" s="415">
        <v>0</v>
      </c>
      <c r="O134" s="415">
        <v>61199</v>
      </c>
      <c r="P134" s="415">
        <v>43166</v>
      </c>
      <c r="Q134" s="415">
        <v>0</v>
      </c>
      <c r="R134" s="415">
        <v>43166</v>
      </c>
      <c r="S134" s="415">
        <v>-4692</v>
      </c>
      <c r="T134" s="415">
        <v>0</v>
      </c>
      <c r="U134" s="415">
        <v>-4692</v>
      </c>
      <c r="V134" s="415">
        <v>-723010</v>
      </c>
      <c r="W134" s="415">
        <v>0</v>
      </c>
      <c r="X134" s="415">
        <v>-723010</v>
      </c>
      <c r="Y134" s="415">
        <v>-4433175</v>
      </c>
      <c r="Z134" s="415">
        <v>0</v>
      </c>
      <c r="AA134" s="415">
        <v>-4433175</v>
      </c>
      <c r="AB134" s="415">
        <v>0</v>
      </c>
      <c r="AC134" s="415">
        <v>0</v>
      </c>
      <c r="AD134" s="415">
        <v>0</v>
      </c>
      <c r="AE134" s="415">
        <v>-94905</v>
      </c>
      <c r="AF134" s="415">
        <v>0</v>
      </c>
      <c r="AG134" s="415">
        <v>-94905</v>
      </c>
      <c r="AH134" s="415">
        <v>-12998</v>
      </c>
      <c r="AI134" s="415">
        <v>0</v>
      </c>
      <c r="AJ134" s="415">
        <v>-12998</v>
      </c>
      <c r="AK134" s="415">
        <v>0</v>
      </c>
      <c r="AL134" s="415">
        <v>0</v>
      </c>
      <c r="AM134" s="415">
        <v>0</v>
      </c>
      <c r="AN134" s="415">
        <v>-80887</v>
      </c>
      <c r="AO134" s="415">
        <v>0</v>
      </c>
      <c r="AP134" s="415">
        <v>-80887</v>
      </c>
      <c r="AQ134" s="415">
        <v>0</v>
      </c>
      <c r="AR134" s="415">
        <v>0</v>
      </c>
      <c r="AS134" s="415">
        <v>0</v>
      </c>
      <c r="AT134" s="415">
        <v>555567</v>
      </c>
      <c r="AU134" s="415">
        <v>0</v>
      </c>
      <c r="AV134" s="415">
        <v>555567</v>
      </c>
      <c r="AW134" s="415">
        <v>-2316</v>
      </c>
      <c r="AX134" s="415">
        <v>0</v>
      </c>
      <c r="AY134" s="415">
        <v>-2316</v>
      </c>
      <c r="AZ134" s="415">
        <v>-1157575</v>
      </c>
      <c r="BA134" s="415">
        <v>0</v>
      </c>
      <c r="BB134" s="415">
        <v>-1157575</v>
      </c>
      <c r="BC134" s="415">
        <v>-4969</v>
      </c>
      <c r="BD134" s="415">
        <v>0</v>
      </c>
      <c r="BE134" s="415">
        <v>-4969</v>
      </c>
      <c r="BF134" s="415">
        <v>-83472</v>
      </c>
      <c r="BG134" s="415">
        <v>0</v>
      </c>
      <c r="BH134" s="415">
        <v>-83472</v>
      </c>
      <c r="BI134" s="415">
        <v>0</v>
      </c>
      <c r="BJ134" s="415">
        <v>0</v>
      </c>
      <c r="BK134" s="415">
        <v>0</v>
      </c>
      <c r="BL134" s="415">
        <v>-12605</v>
      </c>
      <c r="BM134" s="415">
        <v>0</v>
      </c>
      <c r="BN134" s="415">
        <v>-12605</v>
      </c>
      <c r="BO134" s="415">
        <v>-4374</v>
      </c>
      <c r="BP134" s="415">
        <v>0</v>
      </c>
      <c r="BQ134" s="415">
        <v>-4374</v>
      </c>
      <c r="BR134" s="415">
        <v>0</v>
      </c>
      <c r="BS134" s="415">
        <v>0</v>
      </c>
      <c r="BT134" s="415">
        <v>0</v>
      </c>
      <c r="BU134" s="415">
        <v>0</v>
      </c>
      <c r="BV134" s="415">
        <v>0</v>
      </c>
      <c r="BW134" s="415">
        <v>0</v>
      </c>
      <c r="BX134" s="415">
        <v>-5237824</v>
      </c>
      <c r="BY134" s="415">
        <v>0</v>
      </c>
      <c r="BZ134" s="415">
        <v>-5237824</v>
      </c>
      <c r="CA134" s="415">
        <v>-88978</v>
      </c>
      <c r="CB134" s="415">
        <v>0</v>
      </c>
      <c r="CC134" s="415">
        <v>-88978</v>
      </c>
      <c r="CD134" s="415">
        <v>0</v>
      </c>
      <c r="CE134" s="415">
        <v>0</v>
      </c>
      <c r="CF134" s="415">
        <v>0</v>
      </c>
      <c r="CG134" s="415">
        <v>-563932</v>
      </c>
      <c r="CH134" s="415">
        <v>0</v>
      </c>
      <c r="CI134" s="415">
        <v>-563932</v>
      </c>
      <c r="CJ134" s="415">
        <v>-30344</v>
      </c>
      <c r="CK134" s="415">
        <v>0</v>
      </c>
      <c r="CL134" s="415">
        <v>-30344</v>
      </c>
      <c r="CM134" s="415">
        <v>-683254</v>
      </c>
      <c r="CN134" s="415">
        <v>0</v>
      </c>
      <c r="CO134" s="415">
        <v>-683254</v>
      </c>
      <c r="CP134" s="415">
        <v>-40814</v>
      </c>
      <c r="CQ134" s="415">
        <v>0</v>
      </c>
      <c r="CR134" s="415">
        <v>-40814</v>
      </c>
      <c r="CS134" s="415">
        <v>15</v>
      </c>
      <c r="CT134" s="415">
        <v>0</v>
      </c>
      <c r="CU134" s="415">
        <v>15</v>
      </c>
      <c r="CV134" s="415">
        <v>-215561</v>
      </c>
      <c r="CW134" s="415">
        <v>0</v>
      </c>
      <c r="CX134" s="415">
        <v>-215561</v>
      </c>
      <c r="CY134" s="415">
        <v>30</v>
      </c>
      <c r="CZ134" s="415">
        <v>0</v>
      </c>
      <c r="DA134" s="415">
        <v>30</v>
      </c>
      <c r="DB134" s="415">
        <v>-449</v>
      </c>
      <c r="DC134" s="415">
        <v>0</v>
      </c>
      <c r="DD134" s="415">
        <v>-449</v>
      </c>
      <c r="DE134" s="415">
        <v>0</v>
      </c>
      <c r="DF134" s="415">
        <v>0</v>
      </c>
      <c r="DG134" s="415">
        <v>0</v>
      </c>
      <c r="DH134" s="415">
        <v>-1215</v>
      </c>
      <c r="DI134" s="415">
        <v>0</v>
      </c>
      <c r="DJ134" s="415">
        <v>-1215</v>
      </c>
      <c r="DK134" s="415">
        <v>0</v>
      </c>
      <c r="DL134" s="415">
        <v>0</v>
      </c>
      <c r="DM134" s="415">
        <v>0</v>
      </c>
      <c r="DN134" s="415">
        <v>0</v>
      </c>
      <c r="DO134" s="415">
        <v>0</v>
      </c>
      <c r="DP134" s="415">
        <v>0</v>
      </c>
      <c r="DQ134" s="415">
        <v>0</v>
      </c>
      <c r="DR134" s="415">
        <v>0</v>
      </c>
      <c r="DS134" s="415">
        <v>0</v>
      </c>
      <c r="DT134" s="415">
        <v>0</v>
      </c>
      <c r="DU134" s="415">
        <v>0</v>
      </c>
      <c r="DV134" s="415">
        <v>0</v>
      </c>
      <c r="DW134" s="415">
        <v>0</v>
      </c>
      <c r="DX134" s="415">
        <v>0</v>
      </c>
      <c r="DY134" s="415">
        <v>0</v>
      </c>
      <c r="DZ134" s="415">
        <v>0</v>
      </c>
      <c r="EA134" s="415">
        <v>0</v>
      </c>
      <c r="EB134" s="415">
        <v>-257994</v>
      </c>
      <c r="EC134" s="415">
        <v>0</v>
      </c>
      <c r="ED134" s="415">
        <v>-257994</v>
      </c>
      <c r="EE134" s="415">
        <v>0</v>
      </c>
      <c r="EF134" s="415">
        <v>0</v>
      </c>
      <c r="EG134" s="415">
        <v>0</v>
      </c>
      <c r="EH134" s="415">
        <v>0</v>
      </c>
      <c r="EI134" s="415">
        <v>0</v>
      </c>
      <c r="EJ134" s="415">
        <v>0</v>
      </c>
      <c r="EK134" s="415">
        <v>0</v>
      </c>
      <c r="EL134" s="415">
        <v>0</v>
      </c>
      <c r="EM134" s="415">
        <v>0</v>
      </c>
      <c r="EN134" s="415">
        <v>0</v>
      </c>
      <c r="EO134" s="415">
        <v>0</v>
      </c>
      <c r="EP134" s="415">
        <v>0</v>
      </c>
      <c r="EQ134" s="415">
        <v>0</v>
      </c>
      <c r="ER134" s="415">
        <v>0</v>
      </c>
      <c r="ES134" s="415">
        <v>0</v>
      </c>
      <c r="ET134" s="415">
        <v>0</v>
      </c>
      <c r="EU134" s="415">
        <v>0</v>
      </c>
      <c r="EV134" s="415">
        <v>0</v>
      </c>
      <c r="EW134" s="415">
        <v>-12605</v>
      </c>
      <c r="EX134" s="415">
        <v>0</v>
      </c>
      <c r="EY134" s="415">
        <v>-12605</v>
      </c>
      <c r="EZ134" s="415">
        <v>-4374</v>
      </c>
      <c r="FA134" s="415">
        <v>0</v>
      </c>
      <c r="FB134" s="415">
        <v>-4374</v>
      </c>
      <c r="FC134" s="415">
        <v>0</v>
      </c>
      <c r="FD134" s="415">
        <v>0</v>
      </c>
      <c r="FE134" s="415">
        <v>0</v>
      </c>
      <c r="FF134" s="415">
        <v>0</v>
      </c>
      <c r="FG134" s="415">
        <v>0</v>
      </c>
      <c r="FH134" s="415">
        <v>0</v>
      </c>
      <c r="FI134" s="415">
        <v>-36975</v>
      </c>
      <c r="FJ134" s="415">
        <v>0</v>
      </c>
      <c r="FK134" s="415">
        <v>-36975</v>
      </c>
      <c r="FL134" s="415">
        <v>2661</v>
      </c>
      <c r="FM134" s="415">
        <v>0</v>
      </c>
      <c r="FN134" s="415">
        <v>2661</v>
      </c>
      <c r="FO134" s="415">
        <v>-64472</v>
      </c>
      <c r="FP134" s="415">
        <v>0</v>
      </c>
      <c r="FQ134" s="415">
        <v>-64472</v>
      </c>
      <c r="FR134" s="415">
        <v>17167</v>
      </c>
      <c r="FS134" s="415">
        <v>0</v>
      </c>
      <c r="FT134" s="415">
        <v>17167</v>
      </c>
      <c r="FU134" s="415">
        <v>126</v>
      </c>
      <c r="FV134" s="415">
        <v>0</v>
      </c>
      <c r="FW134" s="415">
        <v>126</v>
      </c>
      <c r="FX134" s="415">
        <v>-556142</v>
      </c>
      <c r="FY134" s="415">
        <v>0</v>
      </c>
      <c r="FZ134" s="415">
        <v>-556142</v>
      </c>
      <c r="GA134" s="415">
        <v>-654614</v>
      </c>
      <c r="GB134" s="415">
        <v>0</v>
      </c>
      <c r="GC134" s="415">
        <v>-654614</v>
      </c>
      <c r="GD134" s="415">
        <v>-1021</v>
      </c>
      <c r="GE134" s="415">
        <v>0</v>
      </c>
      <c r="GF134" s="415">
        <v>-1021</v>
      </c>
      <c r="GG134" s="415">
        <v>0</v>
      </c>
      <c r="GH134" s="415">
        <v>0</v>
      </c>
      <c r="GI134" s="415">
        <v>0</v>
      </c>
      <c r="GJ134" s="415">
        <v>-1021</v>
      </c>
      <c r="GK134" s="415">
        <v>0</v>
      </c>
      <c r="GL134" s="415">
        <v>-1021</v>
      </c>
      <c r="GM134" s="415">
        <v>34335546</v>
      </c>
      <c r="GN134" s="415">
        <v>0</v>
      </c>
      <c r="GO134" s="415">
        <v>34335546</v>
      </c>
      <c r="GP134" s="415">
        <v>-723010</v>
      </c>
      <c r="GQ134" s="415">
        <v>0</v>
      </c>
      <c r="GR134" s="415">
        <v>-723010</v>
      </c>
      <c r="GS134" s="415">
        <v>-5237824</v>
      </c>
      <c r="GT134" s="415">
        <v>0</v>
      </c>
      <c r="GU134" s="415">
        <v>-5237824</v>
      </c>
      <c r="GV134" s="415">
        <v>-683254</v>
      </c>
      <c r="GW134" s="415">
        <v>0</v>
      </c>
      <c r="GX134" s="415">
        <v>-683254</v>
      </c>
      <c r="GY134" s="415">
        <v>-257994</v>
      </c>
      <c r="GZ134" s="415">
        <v>0</v>
      </c>
      <c r="HA134" s="415">
        <v>-257994</v>
      </c>
      <c r="HB134" s="415">
        <v>-654614</v>
      </c>
      <c r="HC134" s="415">
        <v>0</v>
      </c>
      <c r="HD134" s="415">
        <v>-654614</v>
      </c>
      <c r="HE134" s="415">
        <v>-1021</v>
      </c>
      <c r="HF134" s="415">
        <v>0</v>
      </c>
      <c r="HG134" s="415">
        <v>-1021</v>
      </c>
      <c r="HH134" s="415">
        <v>-7557717</v>
      </c>
      <c r="HI134" s="415">
        <v>0</v>
      </c>
      <c r="HJ134" s="415">
        <v>-7557717</v>
      </c>
      <c r="HK134" s="415">
        <v>26777829</v>
      </c>
      <c r="HL134" s="415">
        <v>0</v>
      </c>
      <c r="HM134" s="415">
        <v>26777829</v>
      </c>
      <c r="HN134" s="84" t="s">
        <v>1029</v>
      </c>
    </row>
    <row r="135" spans="1:222" x14ac:dyDescent="0.25">
      <c r="A135" t="s">
        <v>1026</v>
      </c>
      <c r="B135" s="82" t="s">
        <v>629</v>
      </c>
      <c r="C135" s="85" t="s">
        <v>628</v>
      </c>
      <c r="D135" s="415">
        <v>397586439</v>
      </c>
      <c r="E135" s="415">
        <v>0</v>
      </c>
      <c r="F135" s="415">
        <v>397586439</v>
      </c>
      <c r="G135" s="415">
        <v>-5251237</v>
      </c>
      <c r="H135" s="415">
        <v>0</v>
      </c>
      <c r="I135" s="415">
        <v>-5251237</v>
      </c>
      <c r="J135" s="415">
        <v>-1113277</v>
      </c>
      <c r="K135" s="415">
        <v>0</v>
      </c>
      <c r="L135" s="415">
        <v>-1113277</v>
      </c>
      <c r="M135" s="415">
        <v>143615</v>
      </c>
      <c r="N135" s="415">
        <v>0</v>
      </c>
      <c r="O135" s="415">
        <v>143615</v>
      </c>
      <c r="P135" s="415">
        <v>11036007</v>
      </c>
      <c r="Q135" s="415">
        <v>0</v>
      </c>
      <c r="R135" s="415">
        <v>11036007</v>
      </c>
      <c r="S135" s="415">
        <v>166796</v>
      </c>
      <c r="T135" s="415">
        <v>0</v>
      </c>
      <c r="U135" s="415">
        <v>166796</v>
      </c>
      <c r="V135" s="415">
        <v>10233141</v>
      </c>
      <c r="W135" s="415">
        <v>0</v>
      </c>
      <c r="X135" s="415">
        <v>10233141</v>
      </c>
      <c r="Y135" s="415">
        <v>-6925098</v>
      </c>
      <c r="Z135" s="415">
        <v>0</v>
      </c>
      <c r="AA135" s="415">
        <v>-6925098</v>
      </c>
      <c r="AB135" s="415">
        <v>0</v>
      </c>
      <c r="AC135" s="415">
        <v>0</v>
      </c>
      <c r="AD135" s="415">
        <v>0</v>
      </c>
      <c r="AE135" s="415">
        <v>-291421</v>
      </c>
      <c r="AF135" s="415">
        <v>0</v>
      </c>
      <c r="AG135" s="415">
        <v>-291421</v>
      </c>
      <c r="AH135" s="415">
        <v>-52291</v>
      </c>
      <c r="AI135" s="415">
        <v>0</v>
      </c>
      <c r="AJ135" s="415">
        <v>-52291</v>
      </c>
      <c r="AK135" s="415">
        <v>0</v>
      </c>
      <c r="AL135" s="415">
        <v>0</v>
      </c>
      <c r="AM135" s="415">
        <v>0</v>
      </c>
      <c r="AN135" s="415">
        <v>-239131</v>
      </c>
      <c r="AO135" s="415">
        <v>0</v>
      </c>
      <c r="AP135" s="415">
        <v>-239131</v>
      </c>
      <c r="AQ135" s="415">
        <v>0</v>
      </c>
      <c r="AR135" s="415">
        <v>0</v>
      </c>
      <c r="AS135" s="415">
        <v>0</v>
      </c>
      <c r="AT135" s="415">
        <v>9537467</v>
      </c>
      <c r="AU135" s="415">
        <v>0</v>
      </c>
      <c r="AV135" s="415">
        <v>9537467</v>
      </c>
      <c r="AW135" s="415">
        <v>66474</v>
      </c>
      <c r="AX135" s="415">
        <v>0</v>
      </c>
      <c r="AY135" s="415">
        <v>66474</v>
      </c>
      <c r="AZ135" s="415">
        <v>-10741050</v>
      </c>
      <c r="BA135" s="415">
        <v>0</v>
      </c>
      <c r="BB135" s="415">
        <v>-10741050</v>
      </c>
      <c r="BC135" s="415">
        <v>-145402</v>
      </c>
      <c r="BD135" s="415">
        <v>0</v>
      </c>
      <c r="BE135" s="415">
        <v>-145402</v>
      </c>
      <c r="BF135" s="415">
        <v>-70858</v>
      </c>
      <c r="BG135" s="415">
        <v>0</v>
      </c>
      <c r="BH135" s="415">
        <v>-70858</v>
      </c>
      <c r="BI135" s="415">
        <v>0</v>
      </c>
      <c r="BJ135" s="415">
        <v>0</v>
      </c>
      <c r="BK135" s="415">
        <v>0</v>
      </c>
      <c r="BL135" s="415">
        <v>0</v>
      </c>
      <c r="BM135" s="415">
        <v>0</v>
      </c>
      <c r="BN135" s="415">
        <v>0</v>
      </c>
      <c r="BO135" s="415">
        <v>0</v>
      </c>
      <c r="BP135" s="415">
        <v>0</v>
      </c>
      <c r="BQ135" s="415">
        <v>0</v>
      </c>
      <c r="BR135" s="415">
        <v>0</v>
      </c>
      <c r="BS135" s="415">
        <v>0</v>
      </c>
      <c r="BT135" s="415">
        <v>0</v>
      </c>
      <c r="BU135" s="415">
        <v>0</v>
      </c>
      <c r="BV135" s="415">
        <v>0</v>
      </c>
      <c r="BW135" s="415">
        <v>0</v>
      </c>
      <c r="BX135" s="415">
        <v>-8569888</v>
      </c>
      <c r="BY135" s="415">
        <v>0</v>
      </c>
      <c r="BZ135" s="415">
        <v>-8569888</v>
      </c>
      <c r="CA135" s="415">
        <v>-881</v>
      </c>
      <c r="CB135" s="415">
        <v>0</v>
      </c>
      <c r="CC135" s="415">
        <v>-881</v>
      </c>
      <c r="CD135" s="415">
        <v>-27666</v>
      </c>
      <c r="CE135" s="415">
        <v>0</v>
      </c>
      <c r="CF135" s="415">
        <v>-27666</v>
      </c>
      <c r="CG135" s="415">
        <v>-10883787</v>
      </c>
      <c r="CH135" s="415">
        <v>0</v>
      </c>
      <c r="CI135" s="415">
        <v>-10883787</v>
      </c>
      <c r="CJ135" s="415">
        <v>-189812</v>
      </c>
      <c r="CK135" s="415">
        <v>0</v>
      </c>
      <c r="CL135" s="415">
        <v>-189812</v>
      </c>
      <c r="CM135" s="415">
        <v>-11102146</v>
      </c>
      <c r="CN135" s="415">
        <v>0</v>
      </c>
      <c r="CO135" s="415">
        <v>-11102146</v>
      </c>
      <c r="CP135" s="415">
        <v>-238931</v>
      </c>
      <c r="CQ135" s="415">
        <v>0</v>
      </c>
      <c r="CR135" s="415">
        <v>-238931</v>
      </c>
      <c r="CS135" s="415">
        <v>-13947</v>
      </c>
      <c r="CT135" s="415">
        <v>0</v>
      </c>
      <c r="CU135" s="415">
        <v>-13947</v>
      </c>
      <c r="CV135" s="415">
        <v>-723</v>
      </c>
      <c r="CW135" s="415">
        <v>0</v>
      </c>
      <c r="CX135" s="415">
        <v>-723</v>
      </c>
      <c r="CY135" s="415">
        <v>-3348</v>
      </c>
      <c r="CZ135" s="415">
        <v>0</v>
      </c>
      <c r="DA135" s="415">
        <v>-3348</v>
      </c>
      <c r="DB135" s="415">
        <v>0</v>
      </c>
      <c r="DC135" s="415">
        <v>0</v>
      </c>
      <c r="DD135" s="415">
        <v>0</v>
      </c>
      <c r="DE135" s="415">
        <v>0</v>
      </c>
      <c r="DF135" s="415">
        <v>0</v>
      </c>
      <c r="DG135" s="415">
        <v>0</v>
      </c>
      <c r="DH135" s="415">
        <v>0</v>
      </c>
      <c r="DI135" s="415">
        <v>0</v>
      </c>
      <c r="DJ135" s="415">
        <v>0</v>
      </c>
      <c r="DK135" s="415">
        <v>0</v>
      </c>
      <c r="DL135" s="415">
        <v>0</v>
      </c>
      <c r="DM135" s="415">
        <v>0</v>
      </c>
      <c r="DN135" s="415">
        <v>0</v>
      </c>
      <c r="DO135" s="415">
        <v>0</v>
      </c>
      <c r="DP135" s="415">
        <v>0</v>
      </c>
      <c r="DQ135" s="415">
        <v>0</v>
      </c>
      <c r="DR135" s="415">
        <v>0</v>
      </c>
      <c r="DS135" s="415">
        <v>0</v>
      </c>
      <c r="DT135" s="415">
        <v>0</v>
      </c>
      <c r="DU135" s="415">
        <v>0</v>
      </c>
      <c r="DV135" s="415">
        <v>0</v>
      </c>
      <c r="DW135" s="415">
        <v>0</v>
      </c>
      <c r="DX135" s="415">
        <v>0</v>
      </c>
      <c r="DY135" s="415">
        <v>0</v>
      </c>
      <c r="DZ135" s="415">
        <v>0</v>
      </c>
      <c r="EA135" s="415">
        <v>0</v>
      </c>
      <c r="EB135" s="415">
        <v>-256949</v>
      </c>
      <c r="EC135" s="415">
        <v>0</v>
      </c>
      <c r="ED135" s="415">
        <v>-256949</v>
      </c>
      <c r="EE135" s="415">
        <v>0</v>
      </c>
      <c r="EF135" s="415">
        <v>0</v>
      </c>
      <c r="EG135" s="415">
        <v>0</v>
      </c>
      <c r="EH135" s="415">
        <v>0</v>
      </c>
      <c r="EI135" s="415">
        <v>0</v>
      </c>
      <c r="EJ135" s="415">
        <v>0</v>
      </c>
      <c r="EK135" s="415">
        <v>3028</v>
      </c>
      <c r="EL135" s="415">
        <v>0</v>
      </c>
      <c r="EM135" s="415">
        <v>3028</v>
      </c>
      <c r="EN135" s="415">
        <v>0</v>
      </c>
      <c r="EO135" s="415">
        <v>0</v>
      </c>
      <c r="EP135" s="415">
        <v>0</v>
      </c>
      <c r="EQ135" s="415">
        <v>0</v>
      </c>
      <c r="ER135" s="415">
        <v>0</v>
      </c>
      <c r="ES135" s="415">
        <v>0</v>
      </c>
      <c r="ET135" s="415">
        <v>0</v>
      </c>
      <c r="EU135" s="415">
        <v>0</v>
      </c>
      <c r="EV135" s="415">
        <v>0</v>
      </c>
      <c r="EW135" s="415">
        <v>0</v>
      </c>
      <c r="EX135" s="415">
        <v>0</v>
      </c>
      <c r="EY135" s="415">
        <v>0</v>
      </c>
      <c r="EZ135" s="415">
        <v>0</v>
      </c>
      <c r="FA135" s="415">
        <v>0</v>
      </c>
      <c r="FB135" s="415">
        <v>0</v>
      </c>
      <c r="FC135" s="415">
        <v>0</v>
      </c>
      <c r="FD135" s="415">
        <v>0</v>
      </c>
      <c r="FE135" s="415">
        <v>0</v>
      </c>
      <c r="FF135" s="415">
        <v>0</v>
      </c>
      <c r="FG135" s="415">
        <v>0</v>
      </c>
      <c r="FH135" s="415">
        <v>0</v>
      </c>
      <c r="FI135" s="415">
        <v>-34574</v>
      </c>
      <c r="FJ135" s="415">
        <v>0</v>
      </c>
      <c r="FK135" s="415">
        <v>-34574</v>
      </c>
      <c r="FL135" s="415">
        <v>1088</v>
      </c>
      <c r="FM135" s="415">
        <v>0</v>
      </c>
      <c r="FN135" s="415">
        <v>1088</v>
      </c>
      <c r="FO135" s="415">
        <v>-160378</v>
      </c>
      <c r="FP135" s="415">
        <v>0</v>
      </c>
      <c r="FQ135" s="415">
        <v>-160378</v>
      </c>
      <c r="FR135" s="415">
        <v>17138</v>
      </c>
      <c r="FS135" s="415">
        <v>0</v>
      </c>
      <c r="FT135" s="415">
        <v>17138</v>
      </c>
      <c r="FU135" s="415">
        <v>0</v>
      </c>
      <c r="FV135" s="415">
        <v>0</v>
      </c>
      <c r="FW135" s="415">
        <v>0</v>
      </c>
      <c r="FX135" s="415">
        <v>-1734969</v>
      </c>
      <c r="FY135" s="415">
        <v>0</v>
      </c>
      <c r="FZ135" s="415">
        <v>-1734969</v>
      </c>
      <c r="GA135" s="415">
        <v>-1908667</v>
      </c>
      <c r="GB135" s="415">
        <v>0</v>
      </c>
      <c r="GC135" s="415">
        <v>-1908667</v>
      </c>
      <c r="GD135" s="415">
        <v>0</v>
      </c>
      <c r="GE135" s="415">
        <v>0</v>
      </c>
      <c r="GF135" s="415">
        <v>0</v>
      </c>
      <c r="GG135" s="415">
        <v>0</v>
      </c>
      <c r="GH135" s="415">
        <v>0</v>
      </c>
      <c r="GI135" s="415">
        <v>0</v>
      </c>
      <c r="GJ135" s="415">
        <v>0</v>
      </c>
      <c r="GK135" s="415">
        <v>0</v>
      </c>
      <c r="GL135" s="415">
        <v>0</v>
      </c>
      <c r="GM135" s="415">
        <v>392335202</v>
      </c>
      <c r="GN135" s="415">
        <v>0</v>
      </c>
      <c r="GO135" s="415">
        <v>392335202</v>
      </c>
      <c r="GP135" s="415">
        <v>10233141</v>
      </c>
      <c r="GQ135" s="415">
        <v>0</v>
      </c>
      <c r="GR135" s="415">
        <v>10233141</v>
      </c>
      <c r="GS135" s="415">
        <v>-8569888</v>
      </c>
      <c r="GT135" s="415">
        <v>0</v>
      </c>
      <c r="GU135" s="415">
        <v>-8569888</v>
      </c>
      <c r="GV135" s="415">
        <v>-11102146</v>
      </c>
      <c r="GW135" s="415">
        <v>0</v>
      </c>
      <c r="GX135" s="415">
        <v>-11102146</v>
      </c>
      <c r="GY135" s="415">
        <v>-256949</v>
      </c>
      <c r="GZ135" s="415">
        <v>0</v>
      </c>
      <c r="HA135" s="415">
        <v>-256949</v>
      </c>
      <c r="HB135" s="415">
        <v>-1908667</v>
      </c>
      <c r="HC135" s="415">
        <v>0</v>
      </c>
      <c r="HD135" s="415">
        <v>-1908667</v>
      </c>
      <c r="HE135" s="415">
        <v>0</v>
      </c>
      <c r="HF135" s="415">
        <v>0</v>
      </c>
      <c r="HG135" s="415">
        <v>0</v>
      </c>
      <c r="HH135" s="415">
        <v>-11604509</v>
      </c>
      <c r="HI135" s="415">
        <v>0</v>
      </c>
      <c r="HJ135" s="415">
        <v>-11604509</v>
      </c>
      <c r="HK135" s="415">
        <v>380730693</v>
      </c>
      <c r="HL135" s="415">
        <v>0</v>
      </c>
      <c r="HM135" s="415">
        <v>380730693</v>
      </c>
      <c r="HN135" s="84" t="s">
        <v>1044</v>
      </c>
    </row>
    <row r="136" spans="1:222" x14ac:dyDescent="0.25">
      <c r="A136" t="s">
        <v>1026</v>
      </c>
      <c r="B136" s="82" t="s">
        <v>631</v>
      </c>
      <c r="C136" s="85" t="s">
        <v>630</v>
      </c>
      <c r="D136" s="415">
        <v>40510399</v>
      </c>
      <c r="E136" s="415">
        <v>1247262</v>
      </c>
      <c r="F136" s="415">
        <v>41757661</v>
      </c>
      <c r="G136" s="415">
        <v>-966543</v>
      </c>
      <c r="H136" s="415">
        <v>35129</v>
      </c>
      <c r="I136" s="415">
        <v>-931414</v>
      </c>
      <c r="J136" s="415">
        <v>-565109</v>
      </c>
      <c r="K136" s="415">
        <v>-510</v>
      </c>
      <c r="L136" s="415">
        <v>-565619</v>
      </c>
      <c r="M136" s="415">
        <v>26117</v>
      </c>
      <c r="N136" s="415">
        <v>0</v>
      </c>
      <c r="O136" s="415">
        <v>26117</v>
      </c>
      <c r="P136" s="415">
        <v>48658</v>
      </c>
      <c r="Q136" s="415">
        <v>0</v>
      </c>
      <c r="R136" s="415">
        <v>48658</v>
      </c>
      <c r="S136" s="415">
        <v>30790</v>
      </c>
      <c r="T136" s="415">
        <v>0</v>
      </c>
      <c r="U136" s="415">
        <v>30790</v>
      </c>
      <c r="V136" s="415">
        <v>-459544</v>
      </c>
      <c r="W136" s="415">
        <v>-510</v>
      </c>
      <c r="X136" s="415">
        <v>-460054</v>
      </c>
      <c r="Y136" s="415">
        <v>-4122297</v>
      </c>
      <c r="Z136" s="415">
        <v>0</v>
      </c>
      <c r="AA136" s="415">
        <v>-4122297</v>
      </c>
      <c r="AB136" s="415">
        <v>-7739</v>
      </c>
      <c r="AC136" s="415">
        <v>0</v>
      </c>
      <c r="AD136" s="415">
        <v>-7739</v>
      </c>
      <c r="AE136" s="415">
        <v>-34726</v>
      </c>
      <c r="AF136" s="415">
        <v>0</v>
      </c>
      <c r="AG136" s="415">
        <v>-34726</v>
      </c>
      <c r="AH136" s="415">
        <v>-15150</v>
      </c>
      <c r="AI136" s="415">
        <v>0</v>
      </c>
      <c r="AJ136" s="415">
        <v>-15150</v>
      </c>
      <c r="AK136" s="415">
        <v>0</v>
      </c>
      <c r="AL136" s="415">
        <v>0</v>
      </c>
      <c r="AM136" s="415">
        <v>0</v>
      </c>
      <c r="AN136" s="415">
        <v>-16283</v>
      </c>
      <c r="AO136" s="415">
        <v>0</v>
      </c>
      <c r="AP136" s="415">
        <v>-16283</v>
      </c>
      <c r="AQ136" s="415">
        <v>0</v>
      </c>
      <c r="AR136" s="415">
        <v>0</v>
      </c>
      <c r="AS136" s="415">
        <v>0</v>
      </c>
      <c r="AT136" s="415">
        <v>724767</v>
      </c>
      <c r="AU136" s="415">
        <v>28844</v>
      </c>
      <c r="AV136" s="415">
        <v>753611</v>
      </c>
      <c r="AW136" s="415">
        <v>-20309</v>
      </c>
      <c r="AX136" s="415">
        <v>308</v>
      </c>
      <c r="AY136" s="415">
        <v>-20001</v>
      </c>
      <c r="AZ136" s="415">
        <v>-2570101</v>
      </c>
      <c r="BA136" s="415">
        <v>0</v>
      </c>
      <c r="BB136" s="415">
        <v>-2570101</v>
      </c>
      <c r="BC136" s="415">
        <v>18957</v>
      </c>
      <c r="BD136" s="415">
        <v>0</v>
      </c>
      <c r="BE136" s="415">
        <v>18957</v>
      </c>
      <c r="BF136" s="415">
        <v>-6290</v>
      </c>
      <c r="BG136" s="415">
        <v>0</v>
      </c>
      <c r="BH136" s="415">
        <v>-6290</v>
      </c>
      <c r="BI136" s="415">
        <v>0</v>
      </c>
      <c r="BJ136" s="415">
        <v>0</v>
      </c>
      <c r="BK136" s="415">
        <v>0</v>
      </c>
      <c r="BL136" s="415">
        <v>-5947</v>
      </c>
      <c r="BM136" s="415">
        <v>0</v>
      </c>
      <c r="BN136" s="415">
        <v>-5947</v>
      </c>
      <c r="BO136" s="415">
        <v>0</v>
      </c>
      <c r="BP136" s="415">
        <v>0</v>
      </c>
      <c r="BQ136" s="415">
        <v>0</v>
      </c>
      <c r="BR136" s="415">
        <v>0</v>
      </c>
      <c r="BS136" s="415">
        <v>0</v>
      </c>
      <c r="BT136" s="415">
        <v>0</v>
      </c>
      <c r="BU136" s="415">
        <v>0</v>
      </c>
      <c r="BV136" s="415">
        <v>0</v>
      </c>
      <c r="BW136" s="415">
        <v>0</v>
      </c>
      <c r="BX136" s="415">
        <v>-6015946</v>
      </c>
      <c r="BY136" s="415">
        <v>29152</v>
      </c>
      <c r="BZ136" s="415">
        <v>-5986794</v>
      </c>
      <c r="CA136" s="415">
        <v>0</v>
      </c>
      <c r="CB136" s="415">
        <v>-786</v>
      </c>
      <c r="CC136" s="415">
        <v>-786</v>
      </c>
      <c r="CD136" s="415">
        <v>0</v>
      </c>
      <c r="CE136" s="415">
        <v>-5074</v>
      </c>
      <c r="CF136" s="415">
        <v>-5074</v>
      </c>
      <c r="CG136" s="415">
        <v>-524947</v>
      </c>
      <c r="CH136" s="415">
        <v>-21167</v>
      </c>
      <c r="CI136" s="415">
        <v>-546114</v>
      </c>
      <c r="CJ136" s="415">
        <v>-48512</v>
      </c>
      <c r="CK136" s="415">
        <v>-15366</v>
      </c>
      <c r="CL136" s="415">
        <v>-63878</v>
      </c>
      <c r="CM136" s="415">
        <v>-573459</v>
      </c>
      <c r="CN136" s="415">
        <v>-42393</v>
      </c>
      <c r="CO136" s="415">
        <v>-615852</v>
      </c>
      <c r="CP136" s="415">
        <v>-98121</v>
      </c>
      <c r="CQ136" s="415">
        <v>0</v>
      </c>
      <c r="CR136" s="415">
        <v>-98121</v>
      </c>
      <c r="CS136" s="415">
        <v>2598</v>
      </c>
      <c r="CT136" s="415">
        <v>0</v>
      </c>
      <c r="CU136" s="415">
        <v>2598</v>
      </c>
      <c r="CV136" s="415">
        <v>-83377</v>
      </c>
      <c r="CW136" s="415">
        <v>0</v>
      </c>
      <c r="CX136" s="415">
        <v>-83377</v>
      </c>
      <c r="CY136" s="415">
        <v>0</v>
      </c>
      <c r="CZ136" s="415">
        <v>0</v>
      </c>
      <c r="DA136" s="415">
        <v>0</v>
      </c>
      <c r="DB136" s="415">
        <v>-1572</v>
      </c>
      <c r="DC136" s="415">
        <v>0</v>
      </c>
      <c r="DD136" s="415">
        <v>-1572</v>
      </c>
      <c r="DE136" s="415">
        <v>0</v>
      </c>
      <c r="DF136" s="415">
        <v>0</v>
      </c>
      <c r="DG136" s="415">
        <v>0</v>
      </c>
      <c r="DH136" s="415">
        <v>0</v>
      </c>
      <c r="DI136" s="415">
        <v>0</v>
      </c>
      <c r="DJ136" s="415">
        <v>0</v>
      </c>
      <c r="DK136" s="415">
        <v>0</v>
      </c>
      <c r="DL136" s="415">
        <v>0</v>
      </c>
      <c r="DM136" s="415">
        <v>0</v>
      </c>
      <c r="DN136" s="415">
        <v>0</v>
      </c>
      <c r="DO136" s="415">
        <v>0</v>
      </c>
      <c r="DP136" s="415">
        <v>0</v>
      </c>
      <c r="DQ136" s="415">
        <v>0</v>
      </c>
      <c r="DR136" s="415">
        <v>0</v>
      </c>
      <c r="DS136" s="415">
        <v>0</v>
      </c>
      <c r="DT136" s="415">
        <v>-24257</v>
      </c>
      <c r="DU136" s="415">
        <v>-165383</v>
      </c>
      <c r="DV136" s="415">
        <v>-189640</v>
      </c>
      <c r="DW136" s="415">
        <v>0</v>
      </c>
      <c r="DX136" s="415">
        <v>-7628</v>
      </c>
      <c r="DY136" s="415">
        <v>-7628</v>
      </c>
      <c r="DZ136" s="415">
        <v>-173011</v>
      </c>
      <c r="EA136" s="415">
        <v>0</v>
      </c>
      <c r="EB136" s="415">
        <v>-204729</v>
      </c>
      <c r="EC136" s="415">
        <v>-173011</v>
      </c>
      <c r="ED136" s="415">
        <v>-377740</v>
      </c>
      <c r="EE136" s="415">
        <v>0</v>
      </c>
      <c r="EF136" s="415">
        <v>0</v>
      </c>
      <c r="EG136" s="415">
        <v>0</v>
      </c>
      <c r="EH136" s="415">
        <v>0</v>
      </c>
      <c r="EI136" s="415">
        <v>0</v>
      </c>
      <c r="EJ136" s="415">
        <v>0</v>
      </c>
      <c r="EK136" s="415">
        <v>1331</v>
      </c>
      <c r="EL136" s="415">
        <v>0</v>
      </c>
      <c r="EM136" s="415">
        <v>1331</v>
      </c>
      <c r="EN136" s="415">
        <v>0</v>
      </c>
      <c r="EO136" s="415">
        <v>0</v>
      </c>
      <c r="EP136" s="415">
        <v>0</v>
      </c>
      <c r="EQ136" s="415">
        <v>0</v>
      </c>
      <c r="ER136" s="415">
        <v>0</v>
      </c>
      <c r="ES136" s="415">
        <v>0</v>
      </c>
      <c r="ET136" s="415">
        <v>0</v>
      </c>
      <c r="EU136" s="415">
        <v>0</v>
      </c>
      <c r="EV136" s="415">
        <v>0</v>
      </c>
      <c r="EW136" s="415">
        <v>-3626</v>
      </c>
      <c r="EX136" s="415">
        <v>0</v>
      </c>
      <c r="EY136" s="415">
        <v>-3626</v>
      </c>
      <c r="EZ136" s="415">
        <v>0</v>
      </c>
      <c r="FA136" s="415">
        <v>0</v>
      </c>
      <c r="FB136" s="415">
        <v>0</v>
      </c>
      <c r="FC136" s="415">
        <v>-435</v>
      </c>
      <c r="FD136" s="415">
        <v>0</v>
      </c>
      <c r="FE136" s="415">
        <v>-435</v>
      </c>
      <c r="FF136" s="415">
        <v>0</v>
      </c>
      <c r="FG136" s="415">
        <v>0</v>
      </c>
      <c r="FH136" s="415">
        <v>0</v>
      </c>
      <c r="FI136" s="415">
        <v>-35826</v>
      </c>
      <c r="FJ136" s="415">
        <v>0</v>
      </c>
      <c r="FK136" s="415">
        <v>-35826</v>
      </c>
      <c r="FL136" s="415">
        <v>947</v>
      </c>
      <c r="FM136" s="415">
        <v>0</v>
      </c>
      <c r="FN136" s="415">
        <v>947</v>
      </c>
      <c r="FO136" s="415">
        <v>-52156</v>
      </c>
      <c r="FP136" s="415">
        <v>0</v>
      </c>
      <c r="FQ136" s="415">
        <v>-52156</v>
      </c>
      <c r="FR136" s="415">
        <v>3988</v>
      </c>
      <c r="FS136" s="415">
        <v>0</v>
      </c>
      <c r="FT136" s="415">
        <v>3988</v>
      </c>
      <c r="FU136" s="415">
        <v>-323</v>
      </c>
      <c r="FV136" s="415">
        <v>0</v>
      </c>
      <c r="FW136" s="415">
        <v>-323</v>
      </c>
      <c r="FX136" s="415">
        <v>-406516</v>
      </c>
      <c r="FY136" s="415">
        <v>0</v>
      </c>
      <c r="FZ136" s="415">
        <v>-406516</v>
      </c>
      <c r="GA136" s="415">
        <v>-492616</v>
      </c>
      <c r="GB136" s="415">
        <v>0</v>
      </c>
      <c r="GC136" s="415">
        <v>-492616</v>
      </c>
      <c r="GD136" s="415">
        <v>0</v>
      </c>
      <c r="GE136" s="415">
        <v>0</v>
      </c>
      <c r="GF136" s="415">
        <v>0</v>
      </c>
      <c r="GG136" s="415">
        <v>0</v>
      </c>
      <c r="GH136" s="415">
        <v>0</v>
      </c>
      <c r="GI136" s="415">
        <v>0</v>
      </c>
      <c r="GJ136" s="415">
        <v>0</v>
      </c>
      <c r="GK136" s="415">
        <v>0</v>
      </c>
      <c r="GL136" s="415">
        <v>0</v>
      </c>
      <c r="GM136" s="415">
        <v>39543856</v>
      </c>
      <c r="GN136" s="415">
        <v>1282391</v>
      </c>
      <c r="GO136" s="415">
        <v>40826247</v>
      </c>
      <c r="GP136" s="415">
        <v>-459544</v>
      </c>
      <c r="GQ136" s="415">
        <v>-510</v>
      </c>
      <c r="GR136" s="415">
        <v>-460054</v>
      </c>
      <c r="GS136" s="415">
        <v>-6015946</v>
      </c>
      <c r="GT136" s="415">
        <v>29152</v>
      </c>
      <c r="GU136" s="415">
        <v>-5986794</v>
      </c>
      <c r="GV136" s="415">
        <v>-573459</v>
      </c>
      <c r="GW136" s="415">
        <v>-42393</v>
      </c>
      <c r="GX136" s="415">
        <v>-615852</v>
      </c>
      <c r="GY136" s="415">
        <v>-204729</v>
      </c>
      <c r="GZ136" s="415">
        <v>-173011</v>
      </c>
      <c r="HA136" s="415">
        <v>-377740</v>
      </c>
      <c r="HB136" s="415">
        <v>-492616</v>
      </c>
      <c r="HC136" s="415">
        <v>0</v>
      </c>
      <c r="HD136" s="415">
        <v>-492616</v>
      </c>
      <c r="HE136" s="415">
        <v>0</v>
      </c>
      <c r="HF136" s="415">
        <v>0</v>
      </c>
      <c r="HG136" s="415">
        <v>0</v>
      </c>
      <c r="HH136" s="415">
        <v>-7746294</v>
      </c>
      <c r="HI136" s="415">
        <v>-186762</v>
      </c>
      <c r="HJ136" s="415">
        <v>-7933056</v>
      </c>
      <c r="HK136" s="415">
        <v>31797562</v>
      </c>
      <c r="HL136" s="415">
        <v>1095629</v>
      </c>
      <c r="HM136" s="415">
        <v>32893191</v>
      </c>
      <c r="HN136" s="84" t="s">
        <v>1029</v>
      </c>
    </row>
    <row r="137" spans="1:222" x14ac:dyDescent="0.25">
      <c r="A137" t="s">
        <v>1026</v>
      </c>
      <c r="B137" s="82" t="s">
        <v>633</v>
      </c>
      <c r="C137" s="85" t="s">
        <v>632</v>
      </c>
      <c r="D137" s="415">
        <v>55326315</v>
      </c>
      <c r="E137" s="415">
        <v>0</v>
      </c>
      <c r="F137" s="415">
        <v>55326315</v>
      </c>
      <c r="G137" s="415">
        <v>-661806</v>
      </c>
      <c r="H137" s="415">
        <v>0</v>
      </c>
      <c r="I137" s="415">
        <v>-661806</v>
      </c>
      <c r="J137" s="415">
        <v>-694465</v>
      </c>
      <c r="K137" s="415">
        <v>0</v>
      </c>
      <c r="L137" s="415">
        <v>-694465</v>
      </c>
      <c r="M137" s="415">
        <v>148091</v>
      </c>
      <c r="N137" s="415">
        <v>0</v>
      </c>
      <c r="O137" s="415">
        <v>148091</v>
      </c>
      <c r="P137" s="415">
        <v>187828</v>
      </c>
      <c r="Q137" s="415">
        <v>0</v>
      </c>
      <c r="R137" s="415">
        <v>187828</v>
      </c>
      <c r="S137" s="415">
        <v>-12756</v>
      </c>
      <c r="T137" s="415">
        <v>0</v>
      </c>
      <c r="U137" s="415">
        <v>-12756</v>
      </c>
      <c r="V137" s="415">
        <v>-371302</v>
      </c>
      <c r="W137" s="415">
        <v>0</v>
      </c>
      <c r="X137" s="415">
        <v>-371302</v>
      </c>
      <c r="Y137" s="415">
        <v>-5294736</v>
      </c>
      <c r="Z137" s="415">
        <v>0</v>
      </c>
      <c r="AA137" s="415">
        <v>-5294736</v>
      </c>
      <c r="AB137" s="415">
        <v>0</v>
      </c>
      <c r="AC137" s="415">
        <v>0</v>
      </c>
      <c r="AD137" s="415">
        <v>0</v>
      </c>
      <c r="AE137" s="415">
        <v>-260373</v>
      </c>
      <c r="AF137" s="415">
        <v>0</v>
      </c>
      <c r="AG137" s="415">
        <v>-260373</v>
      </c>
      <c r="AH137" s="415">
        <v>-32654</v>
      </c>
      <c r="AI137" s="415">
        <v>0</v>
      </c>
      <c r="AJ137" s="415">
        <v>-32654</v>
      </c>
      <c r="AK137" s="415">
        <v>0</v>
      </c>
      <c r="AL137" s="415">
        <v>0</v>
      </c>
      <c r="AM137" s="415">
        <v>0</v>
      </c>
      <c r="AN137" s="415">
        <v>-226819</v>
      </c>
      <c r="AO137" s="415">
        <v>0</v>
      </c>
      <c r="AP137" s="415">
        <v>-226819</v>
      </c>
      <c r="AQ137" s="415">
        <v>0</v>
      </c>
      <c r="AR137" s="415">
        <v>0</v>
      </c>
      <c r="AS137" s="415">
        <v>0</v>
      </c>
      <c r="AT137" s="415">
        <v>900399</v>
      </c>
      <c r="AU137" s="415">
        <v>0</v>
      </c>
      <c r="AV137" s="415">
        <v>900399</v>
      </c>
      <c r="AW137" s="415">
        <v>-11779</v>
      </c>
      <c r="AX137" s="415">
        <v>0</v>
      </c>
      <c r="AY137" s="415">
        <v>-11779</v>
      </c>
      <c r="AZ137" s="415">
        <v>-3366639</v>
      </c>
      <c r="BA137" s="415">
        <v>0</v>
      </c>
      <c r="BB137" s="415">
        <v>-3366639</v>
      </c>
      <c r="BC137" s="415">
        <v>106743</v>
      </c>
      <c r="BD137" s="415">
        <v>0</v>
      </c>
      <c r="BE137" s="415">
        <v>106743</v>
      </c>
      <c r="BF137" s="415">
        <v>-61848</v>
      </c>
      <c r="BG137" s="415">
        <v>0</v>
      </c>
      <c r="BH137" s="415">
        <v>-61848</v>
      </c>
      <c r="BI137" s="415">
        <v>0</v>
      </c>
      <c r="BJ137" s="415">
        <v>0</v>
      </c>
      <c r="BK137" s="415">
        <v>0</v>
      </c>
      <c r="BL137" s="415">
        <v>-8128</v>
      </c>
      <c r="BM137" s="415">
        <v>0</v>
      </c>
      <c r="BN137" s="415">
        <v>-8128</v>
      </c>
      <c r="BO137" s="415">
        <v>1658</v>
      </c>
      <c r="BP137" s="415">
        <v>0</v>
      </c>
      <c r="BQ137" s="415">
        <v>1658</v>
      </c>
      <c r="BR137" s="415">
        <v>0</v>
      </c>
      <c r="BS137" s="415">
        <v>0</v>
      </c>
      <c r="BT137" s="415">
        <v>0</v>
      </c>
      <c r="BU137" s="415">
        <v>0</v>
      </c>
      <c r="BV137" s="415">
        <v>0</v>
      </c>
      <c r="BW137" s="415">
        <v>0</v>
      </c>
      <c r="BX137" s="415">
        <v>-7994703</v>
      </c>
      <c r="BY137" s="415">
        <v>0</v>
      </c>
      <c r="BZ137" s="415">
        <v>-7994703</v>
      </c>
      <c r="CA137" s="415">
        <v>0</v>
      </c>
      <c r="CB137" s="415">
        <v>0</v>
      </c>
      <c r="CC137" s="415">
        <v>0</v>
      </c>
      <c r="CD137" s="415">
        <v>0</v>
      </c>
      <c r="CE137" s="415">
        <v>0</v>
      </c>
      <c r="CF137" s="415">
        <v>0</v>
      </c>
      <c r="CG137" s="415">
        <v>-908477</v>
      </c>
      <c r="CH137" s="415">
        <v>0</v>
      </c>
      <c r="CI137" s="415">
        <v>-908477</v>
      </c>
      <c r="CJ137" s="415">
        <v>-169751</v>
      </c>
      <c r="CK137" s="415">
        <v>0</v>
      </c>
      <c r="CL137" s="415">
        <v>-169751</v>
      </c>
      <c r="CM137" s="415">
        <v>-1078228</v>
      </c>
      <c r="CN137" s="415">
        <v>0</v>
      </c>
      <c r="CO137" s="415">
        <v>-1078228</v>
      </c>
      <c r="CP137" s="415">
        <v>-48924</v>
      </c>
      <c r="CQ137" s="415">
        <v>0</v>
      </c>
      <c r="CR137" s="415">
        <v>-48924</v>
      </c>
      <c r="CS137" s="415">
        <v>17633</v>
      </c>
      <c r="CT137" s="415">
        <v>0</v>
      </c>
      <c r="CU137" s="415">
        <v>17633</v>
      </c>
      <c r="CV137" s="415">
        <v>-570275</v>
      </c>
      <c r="CW137" s="415">
        <v>0</v>
      </c>
      <c r="CX137" s="415">
        <v>-570275</v>
      </c>
      <c r="CY137" s="415">
        <v>-38418</v>
      </c>
      <c r="CZ137" s="415">
        <v>0</v>
      </c>
      <c r="DA137" s="415">
        <v>-38418</v>
      </c>
      <c r="DB137" s="415">
        <v>-2751</v>
      </c>
      <c r="DC137" s="415">
        <v>0</v>
      </c>
      <c r="DD137" s="415">
        <v>-2751</v>
      </c>
      <c r="DE137" s="415">
        <v>0</v>
      </c>
      <c r="DF137" s="415">
        <v>0</v>
      </c>
      <c r="DG137" s="415">
        <v>0</v>
      </c>
      <c r="DH137" s="415">
        <v>0</v>
      </c>
      <c r="DI137" s="415">
        <v>0</v>
      </c>
      <c r="DJ137" s="415">
        <v>0</v>
      </c>
      <c r="DK137" s="415">
        <v>0</v>
      </c>
      <c r="DL137" s="415">
        <v>0</v>
      </c>
      <c r="DM137" s="415">
        <v>0</v>
      </c>
      <c r="DN137" s="415">
        <v>0</v>
      </c>
      <c r="DO137" s="415">
        <v>0</v>
      </c>
      <c r="DP137" s="415">
        <v>0</v>
      </c>
      <c r="DQ137" s="415">
        <v>0</v>
      </c>
      <c r="DR137" s="415">
        <v>0</v>
      </c>
      <c r="DS137" s="415">
        <v>0</v>
      </c>
      <c r="DT137" s="415">
        <v>0</v>
      </c>
      <c r="DU137" s="415">
        <v>0</v>
      </c>
      <c r="DV137" s="415">
        <v>0</v>
      </c>
      <c r="DW137" s="415">
        <v>0</v>
      </c>
      <c r="DX137" s="415">
        <v>0</v>
      </c>
      <c r="DY137" s="415">
        <v>0</v>
      </c>
      <c r="DZ137" s="415">
        <v>0</v>
      </c>
      <c r="EA137" s="415">
        <v>0</v>
      </c>
      <c r="EB137" s="415">
        <v>-642735</v>
      </c>
      <c r="EC137" s="415">
        <v>0</v>
      </c>
      <c r="ED137" s="415">
        <v>-642735</v>
      </c>
      <c r="EE137" s="415">
        <v>0</v>
      </c>
      <c r="EF137" s="415">
        <v>0</v>
      </c>
      <c r="EG137" s="415">
        <v>0</v>
      </c>
      <c r="EH137" s="415">
        <v>0</v>
      </c>
      <c r="EI137" s="415">
        <v>0</v>
      </c>
      <c r="EJ137" s="415">
        <v>0</v>
      </c>
      <c r="EK137" s="415">
        <v>983</v>
      </c>
      <c r="EL137" s="415">
        <v>0</v>
      </c>
      <c r="EM137" s="415">
        <v>983</v>
      </c>
      <c r="EN137" s="415">
        <v>0</v>
      </c>
      <c r="EO137" s="415">
        <v>0</v>
      </c>
      <c r="EP137" s="415">
        <v>0</v>
      </c>
      <c r="EQ137" s="415">
        <v>0</v>
      </c>
      <c r="ER137" s="415">
        <v>0</v>
      </c>
      <c r="ES137" s="415">
        <v>0</v>
      </c>
      <c r="ET137" s="415">
        <v>0</v>
      </c>
      <c r="EU137" s="415">
        <v>0</v>
      </c>
      <c r="EV137" s="415">
        <v>0</v>
      </c>
      <c r="EW137" s="415">
        <v>-8128</v>
      </c>
      <c r="EX137" s="415">
        <v>0</v>
      </c>
      <c r="EY137" s="415">
        <v>-8128</v>
      </c>
      <c r="EZ137" s="415">
        <v>1659</v>
      </c>
      <c r="FA137" s="415">
        <v>0</v>
      </c>
      <c r="FB137" s="415">
        <v>1659</v>
      </c>
      <c r="FC137" s="415">
        <v>-180</v>
      </c>
      <c r="FD137" s="415">
        <v>0</v>
      </c>
      <c r="FE137" s="415">
        <v>-180</v>
      </c>
      <c r="FF137" s="415">
        <v>0</v>
      </c>
      <c r="FG137" s="415">
        <v>0</v>
      </c>
      <c r="FH137" s="415">
        <v>0</v>
      </c>
      <c r="FI137" s="415">
        <v>-38184</v>
      </c>
      <c r="FJ137" s="415">
        <v>0</v>
      </c>
      <c r="FK137" s="415">
        <v>-38184</v>
      </c>
      <c r="FL137" s="415">
        <v>-3001</v>
      </c>
      <c r="FM137" s="415">
        <v>0</v>
      </c>
      <c r="FN137" s="415">
        <v>-3001</v>
      </c>
      <c r="FO137" s="415">
        <v>-83510</v>
      </c>
      <c r="FP137" s="415">
        <v>0</v>
      </c>
      <c r="FQ137" s="415">
        <v>-83510</v>
      </c>
      <c r="FR137" s="415">
        <v>0</v>
      </c>
      <c r="FS137" s="415">
        <v>0</v>
      </c>
      <c r="FT137" s="415">
        <v>0</v>
      </c>
      <c r="FU137" s="415">
        <v>0</v>
      </c>
      <c r="FV137" s="415">
        <v>0</v>
      </c>
      <c r="FW137" s="415">
        <v>0</v>
      </c>
      <c r="FX137" s="415">
        <v>-826914</v>
      </c>
      <c r="FY137" s="415">
        <v>0</v>
      </c>
      <c r="FZ137" s="415">
        <v>-826914</v>
      </c>
      <c r="GA137" s="415">
        <v>-957275</v>
      </c>
      <c r="GB137" s="415">
        <v>0</v>
      </c>
      <c r="GC137" s="415">
        <v>-957275</v>
      </c>
      <c r="GD137" s="415">
        <v>-32910</v>
      </c>
      <c r="GE137" s="415">
        <v>0</v>
      </c>
      <c r="GF137" s="415">
        <v>-32910</v>
      </c>
      <c r="GG137" s="415">
        <v>-8389</v>
      </c>
      <c r="GH137" s="415">
        <v>0</v>
      </c>
      <c r="GI137" s="415">
        <v>-8389</v>
      </c>
      <c r="GJ137" s="415">
        <v>-41299</v>
      </c>
      <c r="GK137" s="415">
        <v>0</v>
      </c>
      <c r="GL137" s="415">
        <v>-41299</v>
      </c>
      <c r="GM137" s="415">
        <v>54664509</v>
      </c>
      <c r="GN137" s="415">
        <v>0</v>
      </c>
      <c r="GO137" s="415">
        <v>54664509</v>
      </c>
      <c r="GP137" s="415">
        <v>-371302</v>
      </c>
      <c r="GQ137" s="415">
        <v>0</v>
      </c>
      <c r="GR137" s="415">
        <v>-371302</v>
      </c>
      <c r="GS137" s="415">
        <v>-7994703</v>
      </c>
      <c r="GT137" s="415">
        <v>0</v>
      </c>
      <c r="GU137" s="415">
        <v>-7994703</v>
      </c>
      <c r="GV137" s="415">
        <v>-1078228</v>
      </c>
      <c r="GW137" s="415">
        <v>0</v>
      </c>
      <c r="GX137" s="415">
        <v>-1078228</v>
      </c>
      <c r="GY137" s="415">
        <v>-642735</v>
      </c>
      <c r="GZ137" s="415">
        <v>0</v>
      </c>
      <c r="HA137" s="415">
        <v>-642735</v>
      </c>
      <c r="HB137" s="415">
        <v>-957275</v>
      </c>
      <c r="HC137" s="415">
        <v>0</v>
      </c>
      <c r="HD137" s="415">
        <v>-957275</v>
      </c>
      <c r="HE137" s="415">
        <v>-41299</v>
      </c>
      <c r="HF137" s="415">
        <v>0</v>
      </c>
      <c r="HG137" s="415">
        <v>-41299</v>
      </c>
      <c r="HH137" s="415">
        <v>-11085542</v>
      </c>
      <c r="HI137" s="415">
        <v>0</v>
      </c>
      <c r="HJ137" s="415">
        <v>-11085542</v>
      </c>
      <c r="HK137" s="415">
        <v>43578967</v>
      </c>
      <c r="HL137" s="415">
        <v>0</v>
      </c>
      <c r="HM137" s="415">
        <v>43578967</v>
      </c>
      <c r="HN137" s="84" t="s">
        <v>1029</v>
      </c>
    </row>
    <row r="138" spans="1:222" x14ac:dyDescent="0.25">
      <c r="A138" t="s">
        <v>1026</v>
      </c>
      <c r="B138" s="82" t="s">
        <v>635</v>
      </c>
      <c r="C138" s="85" t="s">
        <v>634</v>
      </c>
      <c r="D138" s="415">
        <v>226155530</v>
      </c>
      <c r="E138" s="415">
        <v>0</v>
      </c>
      <c r="F138" s="415">
        <v>226155530</v>
      </c>
      <c r="G138" s="415">
        <v>-2391487</v>
      </c>
      <c r="H138" s="415">
        <v>0</v>
      </c>
      <c r="I138" s="415">
        <v>-2391487</v>
      </c>
      <c r="J138" s="415">
        <v>-2215646</v>
      </c>
      <c r="K138" s="415">
        <v>0</v>
      </c>
      <c r="L138" s="415">
        <v>-2215646</v>
      </c>
      <c r="M138" s="415">
        <v>654628</v>
      </c>
      <c r="N138" s="415">
        <v>0</v>
      </c>
      <c r="O138" s="415">
        <v>654628</v>
      </c>
      <c r="P138" s="415">
        <v>1124393</v>
      </c>
      <c r="Q138" s="415">
        <v>0</v>
      </c>
      <c r="R138" s="415">
        <v>1124393</v>
      </c>
      <c r="S138" s="415">
        <v>117733</v>
      </c>
      <c r="T138" s="415">
        <v>0</v>
      </c>
      <c r="U138" s="415">
        <v>117733</v>
      </c>
      <c r="V138" s="415">
        <v>-318892</v>
      </c>
      <c r="W138" s="415">
        <v>0</v>
      </c>
      <c r="X138" s="415">
        <v>-318892</v>
      </c>
      <c r="Y138" s="415">
        <v>-5852211</v>
      </c>
      <c r="Z138" s="415">
        <v>0</v>
      </c>
      <c r="AA138" s="415">
        <v>-5852211</v>
      </c>
      <c r="AB138" s="415">
        <v>-7245</v>
      </c>
      <c r="AC138" s="415">
        <v>0</v>
      </c>
      <c r="AD138" s="415">
        <v>-7245</v>
      </c>
      <c r="AE138" s="415">
        <v>-399859</v>
      </c>
      <c r="AF138" s="415">
        <v>0</v>
      </c>
      <c r="AG138" s="415">
        <v>-399859</v>
      </c>
      <c r="AH138" s="415">
        <v>-78723</v>
      </c>
      <c r="AI138" s="415">
        <v>0</v>
      </c>
      <c r="AJ138" s="415">
        <v>-78723</v>
      </c>
      <c r="AK138" s="415">
        <v>0</v>
      </c>
      <c r="AL138" s="415">
        <v>0</v>
      </c>
      <c r="AM138" s="415">
        <v>0</v>
      </c>
      <c r="AN138" s="415">
        <v>-320452</v>
      </c>
      <c r="AO138" s="415">
        <v>0</v>
      </c>
      <c r="AP138" s="415">
        <v>-320452</v>
      </c>
      <c r="AQ138" s="415">
        <v>0</v>
      </c>
      <c r="AR138" s="415">
        <v>0</v>
      </c>
      <c r="AS138" s="415">
        <v>0</v>
      </c>
      <c r="AT138" s="415">
        <v>5099595</v>
      </c>
      <c r="AU138" s="415">
        <v>0</v>
      </c>
      <c r="AV138" s="415">
        <v>5099595</v>
      </c>
      <c r="AW138" s="415">
        <v>-76312</v>
      </c>
      <c r="AX138" s="415">
        <v>0</v>
      </c>
      <c r="AY138" s="415">
        <v>-76312</v>
      </c>
      <c r="AZ138" s="415">
        <v>-6679307</v>
      </c>
      <c r="BA138" s="415">
        <v>0</v>
      </c>
      <c r="BB138" s="415">
        <v>-6679307</v>
      </c>
      <c r="BC138" s="415">
        <v>80575</v>
      </c>
      <c r="BD138" s="415">
        <v>0</v>
      </c>
      <c r="BE138" s="415">
        <v>80575</v>
      </c>
      <c r="BF138" s="415">
        <v>-69295</v>
      </c>
      <c r="BG138" s="415">
        <v>0</v>
      </c>
      <c r="BH138" s="415">
        <v>-69295</v>
      </c>
      <c r="BI138" s="415">
        <v>0</v>
      </c>
      <c r="BJ138" s="415">
        <v>0</v>
      </c>
      <c r="BK138" s="415">
        <v>0</v>
      </c>
      <c r="BL138" s="415">
        <v>0</v>
      </c>
      <c r="BM138" s="415">
        <v>0</v>
      </c>
      <c r="BN138" s="415">
        <v>0</v>
      </c>
      <c r="BO138" s="415">
        <v>0</v>
      </c>
      <c r="BP138" s="415">
        <v>0</v>
      </c>
      <c r="BQ138" s="415">
        <v>0</v>
      </c>
      <c r="BR138" s="415">
        <v>0</v>
      </c>
      <c r="BS138" s="415">
        <v>0</v>
      </c>
      <c r="BT138" s="415">
        <v>0</v>
      </c>
      <c r="BU138" s="415">
        <v>0</v>
      </c>
      <c r="BV138" s="415">
        <v>0</v>
      </c>
      <c r="BW138" s="415">
        <v>0</v>
      </c>
      <c r="BX138" s="415">
        <v>-7896814</v>
      </c>
      <c r="BY138" s="415">
        <v>0</v>
      </c>
      <c r="BZ138" s="415">
        <v>-7896814</v>
      </c>
      <c r="CA138" s="415">
        <v>-129159</v>
      </c>
      <c r="CB138" s="415">
        <v>0</v>
      </c>
      <c r="CC138" s="415">
        <v>-129159</v>
      </c>
      <c r="CD138" s="415">
        <v>-339698</v>
      </c>
      <c r="CE138" s="415">
        <v>0</v>
      </c>
      <c r="CF138" s="415">
        <v>-339698</v>
      </c>
      <c r="CG138" s="415">
        <v>-10339089</v>
      </c>
      <c r="CH138" s="415">
        <v>0</v>
      </c>
      <c r="CI138" s="415">
        <v>-10339089</v>
      </c>
      <c r="CJ138" s="415">
        <v>-156644</v>
      </c>
      <c r="CK138" s="415">
        <v>0</v>
      </c>
      <c r="CL138" s="415">
        <v>-156644</v>
      </c>
      <c r="CM138" s="415">
        <v>-10964590</v>
      </c>
      <c r="CN138" s="415">
        <v>0</v>
      </c>
      <c r="CO138" s="415">
        <v>-10964590</v>
      </c>
      <c r="CP138" s="415">
        <v>-326900</v>
      </c>
      <c r="CQ138" s="415">
        <v>0</v>
      </c>
      <c r="CR138" s="415">
        <v>-326900</v>
      </c>
      <c r="CS138" s="415">
        <v>-7576</v>
      </c>
      <c r="CT138" s="415">
        <v>0</v>
      </c>
      <c r="CU138" s="415">
        <v>-7576</v>
      </c>
      <c r="CV138" s="415">
        <v>-235232</v>
      </c>
      <c r="CW138" s="415">
        <v>0</v>
      </c>
      <c r="CX138" s="415">
        <v>-235232</v>
      </c>
      <c r="CY138" s="415">
        <v>-54025</v>
      </c>
      <c r="CZ138" s="415">
        <v>0</v>
      </c>
      <c r="DA138" s="415">
        <v>-54025</v>
      </c>
      <c r="DB138" s="415">
        <v>-2057</v>
      </c>
      <c r="DC138" s="415">
        <v>0</v>
      </c>
      <c r="DD138" s="415">
        <v>-2057</v>
      </c>
      <c r="DE138" s="415">
        <v>0</v>
      </c>
      <c r="DF138" s="415">
        <v>0</v>
      </c>
      <c r="DG138" s="415">
        <v>0</v>
      </c>
      <c r="DH138" s="415">
        <v>0</v>
      </c>
      <c r="DI138" s="415">
        <v>0</v>
      </c>
      <c r="DJ138" s="415">
        <v>0</v>
      </c>
      <c r="DK138" s="415">
        <v>0</v>
      </c>
      <c r="DL138" s="415">
        <v>0</v>
      </c>
      <c r="DM138" s="415">
        <v>0</v>
      </c>
      <c r="DN138" s="415">
        <v>0</v>
      </c>
      <c r="DO138" s="415">
        <v>0</v>
      </c>
      <c r="DP138" s="415">
        <v>0</v>
      </c>
      <c r="DQ138" s="415">
        <v>0</v>
      </c>
      <c r="DR138" s="415">
        <v>0</v>
      </c>
      <c r="DS138" s="415">
        <v>0</v>
      </c>
      <c r="DT138" s="415">
        <v>0</v>
      </c>
      <c r="DU138" s="415">
        <v>0</v>
      </c>
      <c r="DV138" s="415">
        <v>0</v>
      </c>
      <c r="DW138" s="415">
        <v>0</v>
      </c>
      <c r="DX138" s="415">
        <v>0</v>
      </c>
      <c r="DY138" s="415">
        <v>0</v>
      </c>
      <c r="DZ138" s="415">
        <v>0</v>
      </c>
      <c r="EA138" s="415">
        <v>0</v>
      </c>
      <c r="EB138" s="415">
        <v>-625790</v>
      </c>
      <c r="EC138" s="415">
        <v>0</v>
      </c>
      <c r="ED138" s="415">
        <v>-625790</v>
      </c>
      <c r="EE138" s="415">
        <v>0</v>
      </c>
      <c r="EF138" s="415">
        <v>0</v>
      </c>
      <c r="EG138" s="415">
        <v>0</v>
      </c>
      <c r="EH138" s="415">
        <v>0</v>
      </c>
      <c r="EI138" s="415">
        <v>0</v>
      </c>
      <c r="EJ138" s="415">
        <v>0</v>
      </c>
      <c r="EK138" s="415">
        <v>2500</v>
      </c>
      <c r="EL138" s="415">
        <v>0</v>
      </c>
      <c r="EM138" s="415">
        <v>2500</v>
      </c>
      <c r="EN138" s="415">
        <v>0</v>
      </c>
      <c r="EO138" s="415">
        <v>0</v>
      </c>
      <c r="EP138" s="415">
        <v>0</v>
      </c>
      <c r="EQ138" s="415">
        <v>0</v>
      </c>
      <c r="ER138" s="415">
        <v>0</v>
      </c>
      <c r="ES138" s="415">
        <v>0</v>
      </c>
      <c r="ET138" s="415">
        <v>0</v>
      </c>
      <c r="EU138" s="415">
        <v>0</v>
      </c>
      <c r="EV138" s="415">
        <v>0</v>
      </c>
      <c r="EW138" s="415">
        <v>0</v>
      </c>
      <c r="EX138" s="415">
        <v>0</v>
      </c>
      <c r="EY138" s="415">
        <v>0</v>
      </c>
      <c r="EZ138" s="415">
        <v>0</v>
      </c>
      <c r="FA138" s="415">
        <v>0</v>
      </c>
      <c r="FB138" s="415">
        <v>0</v>
      </c>
      <c r="FC138" s="415">
        <v>0</v>
      </c>
      <c r="FD138" s="415">
        <v>0</v>
      </c>
      <c r="FE138" s="415">
        <v>0</v>
      </c>
      <c r="FF138" s="415">
        <v>0</v>
      </c>
      <c r="FG138" s="415">
        <v>0</v>
      </c>
      <c r="FH138" s="415">
        <v>0</v>
      </c>
      <c r="FI138" s="415">
        <v>-7460</v>
      </c>
      <c r="FJ138" s="415">
        <v>0</v>
      </c>
      <c r="FK138" s="415">
        <v>-7460</v>
      </c>
      <c r="FL138" s="415">
        <v>2221</v>
      </c>
      <c r="FM138" s="415">
        <v>0</v>
      </c>
      <c r="FN138" s="415">
        <v>2221</v>
      </c>
      <c r="FO138" s="415">
        <v>-210846</v>
      </c>
      <c r="FP138" s="415">
        <v>0</v>
      </c>
      <c r="FQ138" s="415">
        <v>-210846</v>
      </c>
      <c r="FR138" s="415">
        <v>27027</v>
      </c>
      <c r="FS138" s="415">
        <v>0</v>
      </c>
      <c r="FT138" s="415">
        <v>27027</v>
      </c>
      <c r="FU138" s="415">
        <v>-488</v>
      </c>
      <c r="FV138" s="415">
        <v>0</v>
      </c>
      <c r="FW138" s="415">
        <v>-488</v>
      </c>
      <c r="FX138" s="415">
        <v>-2601024</v>
      </c>
      <c r="FY138" s="415">
        <v>0</v>
      </c>
      <c r="FZ138" s="415">
        <v>-2601024</v>
      </c>
      <c r="GA138" s="415">
        <v>-2788070</v>
      </c>
      <c r="GB138" s="415">
        <v>0</v>
      </c>
      <c r="GC138" s="415">
        <v>-2788070</v>
      </c>
      <c r="GD138" s="415">
        <v>0</v>
      </c>
      <c r="GE138" s="415">
        <v>0</v>
      </c>
      <c r="GF138" s="415">
        <v>0</v>
      </c>
      <c r="GG138" s="415">
        <v>0</v>
      </c>
      <c r="GH138" s="415">
        <v>0</v>
      </c>
      <c r="GI138" s="415">
        <v>0</v>
      </c>
      <c r="GJ138" s="415">
        <v>0</v>
      </c>
      <c r="GK138" s="415">
        <v>0</v>
      </c>
      <c r="GL138" s="415">
        <v>0</v>
      </c>
      <c r="GM138" s="415">
        <v>223764043</v>
      </c>
      <c r="GN138" s="415">
        <v>0</v>
      </c>
      <c r="GO138" s="415">
        <v>223764043</v>
      </c>
      <c r="GP138" s="415">
        <v>-318892</v>
      </c>
      <c r="GQ138" s="415">
        <v>0</v>
      </c>
      <c r="GR138" s="415">
        <v>-318892</v>
      </c>
      <c r="GS138" s="415">
        <v>-7896814</v>
      </c>
      <c r="GT138" s="415">
        <v>0</v>
      </c>
      <c r="GU138" s="415">
        <v>-7896814</v>
      </c>
      <c r="GV138" s="415">
        <v>-10964590</v>
      </c>
      <c r="GW138" s="415">
        <v>0</v>
      </c>
      <c r="GX138" s="415">
        <v>-10964590</v>
      </c>
      <c r="GY138" s="415">
        <v>-625790</v>
      </c>
      <c r="GZ138" s="415">
        <v>0</v>
      </c>
      <c r="HA138" s="415">
        <v>-625790</v>
      </c>
      <c r="HB138" s="415">
        <v>-2788070</v>
      </c>
      <c r="HC138" s="415">
        <v>0</v>
      </c>
      <c r="HD138" s="415">
        <v>-2788070</v>
      </c>
      <c r="HE138" s="415">
        <v>0</v>
      </c>
      <c r="HF138" s="415">
        <v>0</v>
      </c>
      <c r="HG138" s="415">
        <v>0</v>
      </c>
      <c r="HH138" s="415">
        <v>-22594156</v>
      </c>
      <c r="HI138" s="415">
        <v>0</v>
      </c>
      <c r="HJ138" s="415">
        <v>-22594156</v>
      </c>
      <c r="HK138" s="415">
        <v>201169887</v>
      </c>
      <c r="HL138" s="415">
        <v>0</v>
      </c>
      <c r="HM138" s="415">
        <v>201169887</v>
      </c>
      <c r="HN138" s="84" t="s">
        <v>1044</v>
      </c>
    </row>
    <row r="139" spans="1:222" x14ac:dyDescent="0.25">
      <c r="A139" t="s">
        <v>1026</v>
      </c>
      <c r="B139" s="82" t="s">
        <v>637</v>
      </c>
      <c r="C139" s="85" t="s">
        <v>636</v>
      </c>
      <c r="D139" s="415">
        <v>72373401</v>
      </c>
      <c r="E139" s="415">
        <v>2184033</v>
      </c>
      <c r="F139" s="415">
        <v>74557434</v>
      </c>
      <c r="G139" s="415">
        <v>-36894</v>
      </c>
      <c r="H139" s="415">
        <v>-170736</v>
      </c>
      <c r="I139" s="415">
        <v>-207630</v>
      </c>
      <c r="J139" s="415">
        <v>-413458</v>
      </c>
      <c r="K139" s="415">
        <v>-10497</v>
      </c>
      <c r="L139" s="415">
        <v>-423955</v>
      </c>
      <c r="M139" s="415">
        <v>-42290</v>
      </c>
      <c r="N139" s="415">
        <v>0</v>
      </c>
      <c r="O139" s="415">
        <v>-42290</v>
      </c>
      <c r="P139" s="415">
        <v>843522</v>
      </c>
      <c r="Q139" s="415">
        <v>0</v>
      </c>
      <c r="R139" s="415">
        <v>843522</v>
      </c>
      <c r="S139" s="415">
        <v>1834</v>
      </c>
      <c r="T139" s="415">
        <v>0</v>
      </c>
      <c r="U139" s="415">
        <v>1834</v>
      </c>
      <c r="V139" s="415">
        <v>389608</v>
      </c>
      <c r="W139" s="415">
        <v>-10497</v>
      </c>
      <c r="X139" s="415">
        <v>379111</v>
      </c>
      <c r="Y139" s="415">
        <v>-5579195</v>
      </c>
      <c r="Z139" s="415">
        <v>-12301</v>
      </c>
      <c r="AA139" s="415">
        <v>-5591496</v>
      </c>
      <c r="AB139" s="415">
        <v>-31134</v>
      </c>
      <c r="AC139" s="415">
        <v>0</v>
      </c>
      <c r="AD139" s="415">
        <v>-31134</v>
      </c>
      <c r="AE139" s="415">
        <v>-125139</v>
      </c>
      <c r="AF139" s="415">
        <v>-559</v>
      </c>
      <c r="AG139" s="415">
        <v>-125698</v>
      </c>
      <c r="AH139" s="415">
        <v>0</v>
      </c>
      <c r="AI139" s="415">
        <v>0</v>
      </c>
      <c r="AJ139" s="415">
        <v>0</v>
      </c>
      <c r="AK139" s="415">
        <v>0</v>
      </c>
      <c r="AL139" s="415">
        <v>0</v>
      </c>
      <c r="AM139" s="415">
        <v>0</v>
      </c>
      <c r="AN139" s="415">
        <v>0</v>
      </c>
      <c r="AO139" s="415">
        <v>0</v>
      </c>
      <c r="AP139" s="415">
        <v>0</v>
      </c>
      <c r="AQ139" s="415">
        <v>0</v>
      </c>
      <c r="AR139" s="415">
        <v>0</v>
      </c>
      <c r="AS139" s="415">
        <v>0</v>
      </c>
      <c r="AT139" s="415">
        <v>1262473</v>
      </c>
      <c r="AU139" s="415">
        <v>51406</v>
      </c>
      <c r="AV139" s="415">
        <v>1313879</v>
      </c>
      <c r="AW139" s="415">
        <v>12655</v>
      </c>
      <c r="AX139" s="415">
        <v>-3871</v>
      </c>
      <c r="AY139" s="415">
        <v>8784</v>
      </c>
      <c r="AZ139" s="415">
        <v>-3345266</v>
      </c>
      <c r="BA139" s="415">
        <v>-215954</v>
      </c>
      <c r="BB139" s="415">
        <v>-3561220</v>
      </c>
      <c r="BC139" s="415">
        <v>16556</v>
      </c>
      <c r="BD139" s="415">
        <v>0</v>
      </c>
      <c r="BE139" s="415">
        <v>16556</v>
      </c>
      <c r="BF139" s="415">
        <v>-207920</v>
      </c>
      <c r="BG139" s="415">
        <v>0</v>
      </c>
      <c r="BH139" s="415">
        <v>-207920</v>
      </c>
      <c r="BI139" s="415">
        <v>0</v>
      </c>
      <c r="BJ139" s="415">
        <v>0</v>
      </c>
      <c r="BK139" s="415">
        <v>0</v>
      </c>
      <c r="BL139" s="415">
        <v>-32746</v>
      </c>
      <c r="BM139" s="415">
        <v>0</v>
      </c>
      <c r="BN139" s="415">
        <v>-32746</v>
      </c>
      <c r="BO139" s="415">
        <v>0</v>
      </c>
      <c r="BP139" s="415">
        <v>0</v>
      </c>
      <c r="BQ139" s="415">
        <v>0</v>
      </c>
      <c r="BR139" s="415">
        <v>0</v>
      </c>
      <c r="BS139" s="415">
        <v>0</v>
      </c>
      <c r="BT139" s="415">
        <v>0</v>
      </c>
      <c r="BU139" s="415">
        <v>0</v>
      </c>
      <c r="BV139" s="415">
        <v>0</v>
      </c>
      <c r="BW139" s="415">
        <v>0</v>
      </c>
      <c r="BX139" s="415">
        <v>-7998582</v>
      </c>
      <c r="BY139" s="415">
        <v>-181279</v>
      </c>
      <c r="BZ139" s="415">
        <v>-8179861</v>
      </c>
      <c r="CA139" s="415">
        <v>0</v>
      </c>
      <c r="CB139" s="415">
        <v>0</v>
      </c>
      <c r="CC139" s="415">
        <v>0</v>
      </c>
      <c r="CD139" s="415">
        <v>0</v>
      </c>
      <c r="CE139" s="415">
        <v>0</v>
      </c>
      <c r="CF139" s="415">
        <v>0</v>
      </c>
      <c r="CG139" s="415">
        <v>-2020876</v>
      </c>
      <c r="CH139" s="415">
        <v>-62924</v>
      </c>
      <c r="CI139" s="415">
        <v>-2083800</v>
      </c>
      <c r="CJ139" s="415">
        <v>-20590</v>
      </c>
      <c r="CK139" s="415">
        <v>-22795</v>
      </c>
      <c r="CL139" s="415">
        <v>-43385</v>
      </c>
      <c r="CM139" s="415">
        <v>-2041466</v>
      </c>
      <c r="CN139" s="415">
        <v>-85719</v>
      </c>
      <c r="CO139" s="415">
        <v>-2127185</v>
      </c>
      <c r="CP139" s="415">
        <v>-9641</v>
      </c>
      <c r="CQ139" s="415">
        <v>0</v>
      </c>
      <c r="CR139" s="415">
        <v>-9641</v>
      </c>
      <c r="CS139" s="415">
        <v>0</v>
      </c>
      <c r="CT139" s="415">
        <v>0</v>
      </c>
      <c r="CU139" s="415">
        <v>0</v>
      </c>
      <c r="CV139" s="415">
        <v>-39220</v>
      </c>
      <c r="CW139" s="415">
        <v>0</v>
      </c>
      <c r="CX139" s="415">
        <v>-39220</v>
      </c>
      <c r="CY139" s="415">
        <v>-76</v>
      </c>
      <c r="CZ139" s="415">
        <v>0</v>
      </c>
      <c r="DA139" s="415">
        <v>-76</v>
      </c>
      <c r="DB139" s="415">
        <v>0</v>
      </c>
      <c r="DC139" s="415">
        <v>0</v>
      </c>
      <c r="DD139" s="415">
        <v>0</v>
      </c>
      <c r="DE139" s="415">
        <v>0</v>
      </c>
      <c r="DF139" s="415">
        <v>0</v>
      </c>
      <c r="DG139" s="415">
        <v>0</v>
      </c>
      <c r="DH139" s="415">
        <v>0</v>
      </c>
      <c r="DI139" s="415">
        <v>0</v>
      </c>
      <c r="DJ139" s="415">
        <v>0</v>
      </c>
      <c r="DK139" s="415">
        <v>0</v>
      </c>
      <c r="DL139" s="415">
        <v>0</v>
      </c>
      <c r="DM139" s="415">
        <v>0</v>
      </c>
      <c r="DN139" s="415">
        <v>0</v>
      </c>
      <c r="DO139" s="415">
        <v>0</v>
      </c>
      <c r="DP139" s="415">
        <v>0</v>
      </c>
      <c r="DQ139" s="415">
        <v>0</v>
      </c>
      <c r="DR139" s="415">
        <v>0</v>
      </c>
      <c r="DS139" s="415">
        <v>0</v>
      </c>
      <c r="DT139" s="415">
        <v>0</v>
      </c>
      <c r="DU139" s="415">
        <v>-287921</v>
      </c>
      <c r="DV139" s="415">
        <v>-287921</v>
      </c>
      <c r="DW139" s="415">
        <v>0</v>
      </c>
      <c r="DX139" s="415">
        <v>-44996</v>
      </c>
      <c r="DY139" s="415">
        <v>-44996</v>
      </c>
      <c r="DZ139" s="415">
        <v>-332917</v>
      </c>
      <c r="EA139" s="415">
        <v>0</v>
      </c>
      <c r="EB139" s="415">
        <v>-48937</v>
      </c>
      <c r="EC139" s="415">
        <v>-332917</v>
      </c>
      <c r="ED139" s="415">
        <v>-381854</v>
      </c>
      <c r="EE139" s="415">
        <v>0</v>
      </c>
      <c r="EF139" s="415">
        <v>0</v>
      </c>
      <c r="EG139" s="415">
        <v>0</v>
      </c>
      <c r="EH139" s="415">
        <v>0</v>
      </c>
      <c r="EI139" s="415">
        <v>0</v>
      </c>
      <c r="EJ139" s="415">
        <v>0</v>
      </c>
      <c r="EK139" s="415">
        <v>0</v>
      </c>
      <c r="EL139" s="415">
        <v>0</v>
      </c>
      <c r="EM139" s="415">
        <v>0</v>
      </c>
      <c r="EN139" s="415">
        <v>0</v>
      </c>
      <c r="EO139" s="415">
        <v>0</v>
      </c>
      <c r="EP139" s="415">
        <v>0</v>
      </c>
      <c r="EQ139" s="415">
        <v>0</v>
      </c>
      <c r="ER139" s="415">
        <v>0</v>
      </c>
      <c r="ES139" s="415">
        <v>0</v>
      </c>
      <c r="ET139" s="415">
        <v>0</v>
      </c>
      <c r="EU139" s="415">
        <v>0</v>
      </c>
      <c r="EV139" s="415">
        <v>0</v>
      </c>
      <c r="EW139" s="415">
        <v>-35201</v>
      </c>
      <c r="EX139" s="415">
        <v>0</v>
      </c>
      <c r="EY139" s="415">
        <v>-35201</v>
      </c>
      <c r="EZ139" s="415">
        <v>0</v>
      </c>
      <c r="FA139" s="415">
        <v>0</v>
      </c>
      <c r="FB139" s="415">
        <v>0</v>
      </c>
      <c r="FC139" s="415">
        <v>0</v>
      </c>
      <c r="FD139" s="415">
        <v>0</v>
      </c>
      <c r="FE139" s="415">
        <v>0</v>
      </c>
      <c r="FF139" s="415">
        <v>0</v>
      </c>
      <c r="FG139" s="415">
        <v>0</v>
      </c>
      <c r="FH139" s="415">
        <v>0</v>
      </c>
      <c r="FI139" s="415">
        <v>-28095</v>
      </c>
      <c r="FJ139" s="415">
        <v>0</v>
      </c>
      <c r="FK139" s="415">
        <v>-28095</v>
      </c>
      <c r="FL139" s="415">
        <v>274</v>
      </c>
      <c r="FM139" s="415">
        <v>0</v>
      </c>
      <c r="FN139" s="415">
        <v>274</v>
      </c>
      <c r="FO139" s="415">
        <v>-60825</v>
      </c>
      <c r="FP139" s="415">
        <v>0</v>
      </c>
      <c r="FQ139" s="415">
        <v>-60825</v>
      </c>
      <c r="FR139" s="415">
        <v>19120</v>
      </c>
      <c r="FS139" s="415">
        <v>0</v>
      </c>
      <c r="FT139" s="415">
        <v>19120</v>
      </c>
      <c r="FU139" s="415">
        <v>907</v>
      </c>
      <c r="FV139" s="415">
        <v>0</v>
      </c>
      <c r="FW139" s="415">
        <v>907</v>
      </c>
      <c r="FX139" s="415">
        <v>-1062994</v>
      </c>
      <c r="FY139" s="415">
        <v>0</v>
      </c>
      <c r="FZ139" s="415">
        <v>-1062994</v>
      </c>
      <c r="GA139" s="415">
        <v>-1166814</v>
      </c>
      <c r="GB139" s="415">
        <v>0</v>
      </c>
      <c r="GC139" s="415">
        <v>-1166814</v>
      </c>
      <c r="GD139" s="415">
        <v>0</v>
      </c>
      <c r="GE139" s="415">
        <v>0</v>
      </c>
      <c r="GF139" s="415">
        <v>0</v>
      </c>
      <c r="GG139" s="415">
        <v>-16791</v>
      </c>
      <c r="GH139" s="415">
        <v>0</v>
      </c>
      <c r="GI139" s="415">
        <v>-16791</v>
      </c>
      <c r="GJ139" s="415">
        <v>-16791</v>
      </c>
      <c r="GK139" s="415">
        <v>0</v>
      </c>
      <c r="GL139" s="415">
        <v>-16791</v>
      </c>
      <c r="GM139" s="415">
        <v>72336507</v>
      </c>
      <c r="GN139" s="415">
        <v>2013297</v>
      </c>
      <c r="GO139" s="415">
        <v>74349804</v>
      </c>
      <c r="GP139" s="415">
        <v>389608</v>
      </c>
      <c r="GQ139" s="415">
        <v>-10497</v>
      </c>
      <c r="GR139" s="415">
        <v>379111</v>
      </c>
      <c r="GS139" s="415">
        <v>-7998582</v>
      </c>
      <c r="GT139" s="415">
        <v>-181279</v>
      </c>
      <c r="GU139" s="415">
        <v>-8179861</v>
      </c>
      <c r="GV139" s="415">
        <v>-2041466</v>
      </c>
      <c r="GW139" s="415">
        <v>-85719</v>
      </c>
      <c r="GX139" s="415">
        <v>-2127185</v>
      </c>
      <c r="GY139" s="415">
        <v>-48937</v>
      </c>
      <c r="GZ139" s="415">
        <v>-332917</v>
      </c>
      <c r="HA139" s="415">
        <v>-381854</v>
      </c>
      <c r="HB139" s="415">
        <v>-1166814</v>
      </c>
      <c r="HC139" s="415">
        <v>0</v>
      </c>
      <c r="HD139" s="415">
        <v>-1166814</v>
      </c>
      <c r="HE139" s="415">
        <v>-16791</v>
      </c>
      <c r="HF139" s="415">
        <v>0</v>
      </c>
      <c r="HG139" s="415">
        <v>-16791</v>
      </c>
      <c r="HH139" s="415">
        <v>-10882982</v>
      </c>
      <c r="HI139" s="415">
        <v>-610412</v>
      </c>
      <c r="HJ139" s="415">
        <v>-11493394</v>
      </c>
      <c r="HK139" s="415">
        <v>61453525</v>
      </c>
      <c r="HL139" s="415">
        <v>1402885</v>
      </c>
      <c r="HM139" s="415">
        <v>62856410</v>
      </c>
      <c r="HN139" s="84" t="s">
        <v>1029</v>
      </c>
    </row>
    <row r="140" spans="1:222" x14ac:dyDescent="0.25">
      <c r="A140" t="s">
        <v>1026</v>
      </c>
      <c r="B140" s="82" t="s">
        <v>639</v>
      </c>
      <c r="C140" s="85" t="s">
        <v>638</v>
      </c>
      <c r="D140" s="415">
        <v>27563071</v>
      </c>
      <c r="E140" s="415">
        <v>0</v>
      </c>
      <c r="F140" s="415">
        <v>27563071</v>
      </c>
      <c r="G140" s="415">
        <v>-149732</v>
      </c>
      <c r="H140" s="415">
        <v>0</v>
      </c>
      <c r="I140" s="415">
        <v>-149732</v>
      </c>
      <c r="J140" s="415">
        <v>-190622</v>
      </c>
      <c r="K140" s="415">
        <v>0</v>
      </c>
      <c r="L140" s="415">
        <v>-190622</v>
      </c>
      <c r="M140" s="415">
        <v>18454</v>
      </c>
      <c r="N140" s="415">
        <v>0</v>
      </c>
      <c r="O140" s="415">
        <v>18454</v>
      </c>
      <c r="P140" s="415">
        <v>533272</v>
      </c>
      <c r="Q140" s="415">
        <v>0</v>
      </c>
      <c r="R140" s="415">
        <v>533272</v>
      </c>
      <c r="S140" s="415">
        <v>-11923</v>
      </c>
      <c r="T140" s="415">
        <v>0</v>
      </c>
      <c r="U140" s="415">
        <v>-11923</v>
      </c>
      <c r="V140" s="415">
        <v>349181</v>
      </c>
      <c r="W140" s="415">
        <v>0</v>
      </c>
      <c r="X140" s="415">
        <v>349181</v>
      </c>
      <c r="Y140" s="415">
        <v>-4001616</v>
      </c>
      <c r="Z140" s="415">
        <v>0</v>
      </c>
      <c r="AA140" s="415">
        <v>-4001616</v>
      </c>
      <c r="AB140" s="415">
        <v>-7752</v>
      </c>
      <c r="AC140" s="415">
        <v>0</v>
      </c>
      <c r="AD140" s="415">
        <v>-7752</v>
      </c>
      <c r="AE140" s="415">
        <v>71916</v>
      </c>
      <c r="AF140" s="415">
        <v>0</v>
      </c>
      <c r="AG140" s="415">
        <v>71916</v>
      </c>
      <c r="AH140" s="415">
        <v>32739</v>
      </c>
      <c r="AI140" s="415">
        <v>0</v>
      </c>
      <c r="AJ140" s="415">
        <v>32739</v>
      </c>
      <c r="AK140" s="415">
        <v>0</v>
      </c>
      <c r="AL140" s="415">
        <v>0</v>
      </c>
      <c r="AM140" s="415">
        <v>0</v>
      </c>
      <c r="AN140" s="415">
        <v>42421</v>
      </c>
      <c r="AO140" s="415">
        <v>0</v>
      </c>
      <c r="AP140" s="415">
        <v>42421</v>
      </c>
      <c r="AQ140" s="415">
        <v>0</v>
      </c>
      <c r="AR140" s="415">
        <v>0</v>
      </c>
      <c r="AS140" s="415">
        <v>0</v>
      </c>
      <c r="AT140" s="415">
        <v>473758</v>
      </c>
      <c r="AU140" s="415">
        <v>0</v>
      </c>
      <c r="AV140" s="415">
        <v>473758</v>
      </c>
      <c r="AW140" s="415">
        <v>-5764</v>
      </c>
      <c r="AX140" s="415">
        <v>0</v>
      </c>
      <c r="AY140" s="415">
        <v>-5764</v>
      </c>
      <c r="AZ140" s="415">
        <v>-1484225</v>
      </c>
      <c r="BA140" s="415">
        <v>0</v>
      </c>
      <c r="BB140" s="415">
        <v>-1484225</v>
      </c>
      <c r="BC140" s="415">
        <v>-102752</v>
      </c>
      <c r="BD140" s="415">
        <v>0</v>
      </c>
      <c r="BE140" s="415">
        <v>-102752</v>
      </c>
      <c r="BF140" s="415">
        <v>-55380</v>
      </c>
      <c r="BG140" s="415">
        <v>0</v>
      </c>
      <c r="BH140" s="415">
        <v>-55380</v>
      </c>
      <c r="BI140" s="415">
        <v>0</v>
      </c>
      <c r="BJ140" s="415">
        <v>0</v>
      </c>
      <c r="BK140" s="415">
        <v>0</v>
      </c>
      <c r="BL140" s="415">
        <v>0</v>
      </c>
      <c r="BM140" s="415">
        <v>0</v>
      </c>
      <c r="BN140" s="415">
        <v>0</v>
      </c>
      <c r="BO140" s="415">
        <v>0</v>
      </c>
      <c r="BP140" s="415">
        <v>0</v>
      </c>
      <c r="BQ140" s="415">
        <v>0</v>
      </c>
      <c r="BR140" s="415">
        <v>0</v>
      </c>
      <c r="BS140" s="415">
        <v>0</v>
      </c>
      <c r="BT140" s="415">
        <v>0</v>
      </c>
      <c r="BU140" s="415">
        <v>0</v>
      </c>
      <c r="BV140" s="415">
        <v>0</v>
      </c>
      <c r="BW140" s="415">
        <v>0</v>
      </c>
      <c r="BX140" s="415">
        <v>-5104063</v>
      </c>
      <c r="BY140" s="415">
        <v>0</v>
      </c>
      <c r="BZ140" s="415">
        <v>-5104063</v>
      </c>
      <c r="CA140" s="415">
        <v>-16884</v>
      </c>
      <c r="CB140" s="415">
        <v>0</v>
      </c>
      <c r="CC140" s="415">
        <v>-16884</v>
      </c>
      <c r="CD140" s="415">
        <v>0</v>
      </c>
      <c r="CE140" s="415">
        <v>0</v>
      </c>
      <c r="CF140" s="415">
        <v>0</v>
      </c>
      <c r="CG140" s="415">
        <v>-1324833</v>
      </c>
      <c r="CH140" s="415">
        <v>0</v>
      </c>
      <c r="CI140" s="415">
        <v>-1324833</v>
      </c>
      <c r="CJ140" s="415">
        <v>393020</v>
      </c>
      <c r="CK140" s="415">
        <v>0</v>
      </c>
      <c r="CL140" s="415">
        <v>393020</v>
      </c>
      <c r="CM140" s="415">
        <v>-948697</v>
      </c>
      <c r="CN140" s="415">
        <v>0</v>
      </c>
      <c r="CO140" s="415">
        <v>-948697</v>
      </c>
      <c r="CP140" s="415">
        <v>-118496</v>
      </c>
      <c r="CQ140" s="415">
        <v>0</v>
      </c>
      <c r="CR140" s="415">
        <v>-118496</v>
      </c>
      <c r="CS140" s="415">
        <v>-8533</v>
      </c>
      <c r="CT140" s="415">
        <v>0</v>
      </c>
      <c r="CU140" s="415">
        <v>-8533</v>
      </c>
      <c r="CV140" s="415">
        <v>-66820</v>
      </c>
      <c r="CW140" s="415">
        <v>0</v>
      </c>
      <c r="CX140" s="415">
        <v>-66820</v>
      </c>
      <c r="CY140" s="415">
        <v>1878</v>
      </c>
      <c r="CZ140" s="415">
        <v>0</v>
      </c>
      <c r="DA140" s="415">
        <v>1878</v>
      </c>
      <c r="DB140" s="415">
        <v>0</v>
      </c>
      <c r="DC140" s="415">
        <v>0</v>
      </c>
      <c r="DD140" s="415">
        <v>0</v>
      </c>
      <c r="DE140" s="415">
        <v>0</v>
      </c>
      <c r="DF140" s="415">
        <v>0</v>
      </c>
      <c r="DG140" s="415">
        <v>0</v>
      </c>
      <c r="DH140" s="415">
        <v>0</v>
      </c>
      <c r="DI140" s="415">
        <v>0</v>
      </c>
      <c r="DJ140" s="415">
        <v>0</v>
      </c>
      <c r="DK140" s="415">
        <v>0</v>
      </c>
      <c r="DL140" s="415">
        <v>0</v>
      </c>
      <c r="DM140" s="415">
        <v>0</v>
      </c>
      <c r="DN140" s="415">
        <v>0</v>
      </c>
      <c r="DO140" s="415">
        <v>0</v>
      </c>
      <c r="DP140" s="415">
        <v>0</v>
      </c>
      <c r="DQ140" s="415">
        <v>0</v>
      </c>
      <c r="DR140" s="415">
        <v>0</v>
      </c>
      <c r="DS140" s="415">
        <v>0</v>
      </c>
      <c r="DT140" s="415">
        <v>0</v>
      </c>
      <c r="DU140" s="415">
        <v>0</v>
      </c>
      <c r="DV140" s="415">
        <v>0</v>
      </c>
      <c r="DW140" s="415">
        <v>0</v>
      </c>
      <c r="DX140" s="415">
        <v>0</v>
      </c>
      <c r="DY140" s="415">
        <v>0</v>
      </c>
      <c r="DZ140" s="415">
        <v>0</v>
      </c>
      <c r="EA140" s="415">
        <v>0</v>
      </c>
      <c r="EB140" s="415">
        <v>-191971</v>
      </c>
      <c r="EC140" s="415">
        <v>0</v>
      </c>
      <c r="ED140" s="415">
        <v>-191971</v>
      </c>
      <c r="EE140" s="415">
        <v>0</v>
      </c>
      <c r="EF140" s="415">
        <v>0</v>
      </c>
      <c r="EG140" s="415">
        <v>0</v>
      </c>
      <c r="EH140" s="415">
        <v>0</v>
      </c>
      <c r="EI140" s="415">
        <v>0</v>
      </c>
      <c r="EJ140" s="415">
        <v>0</v>
      </c>
      <c r="EK140" s="415">
        <v>2641</v>
      </c>
      <c r="EL140" s="415">
        <v>0</v>
      </c>
      <c r="EM140" s="415">
        <v>2641</v>
      </c>
      <c r="EN140" s="415">
        <v>0</v>
      </c>
      <c r="EO140" s="415">
        <v>0</v>
      </c>
      <c r="EP140" s="415">
        <v>0</v>
      </c>
      <c r="EQ140" s="415">
        <v>0</v>
      </c>
      <c r="ER140" s="415">
        <v>0</v>
      </c>
      <c r="ES140" s="415">
        <v>0</v>
      </c>
      <c r="ET140" s="415">
        <v>0</v>
      </c>
      <c r="EU140" s="415">
        <v>0</v>
      </c>
      <c r="EV140" s="415">
        <v>0</v>
      </c>
      <c r="EW140" s="415">
        <v>0</v>
      </c>
      <c r="EX140" s="415">
        <v>0</v>
      </c>
      <c r="EY140" s="415">
        <v>0</v>
      </c>
      <c r="EZ140" s="415">
        <v>0</v>
      </c>
      <c r="FA140" s="415">
        <v>0</v>
      </c>
      <c r="FB140" s="415">
        <v>0</v>
      </c>
      <c r="FC140" s="415">
        <v>0</v>
      </c>
      <c r="FD140" s="415">
        <v>0</v>
      </c>
      <c r="FE140" s="415">
        <v>0</v>
      </c>
      <c r="FF140" s="415">
        <v>0</v>
      </c>
      <c r="FG140" s="415">
        <v>0</v>
      </c>
      <c r="FH140" s="415">
        <v>0</v>
      </c>
      <c r="FI140" s="415">
        <v>-4715</v>
      </c>
      <c r="FJ140" s="415">
        <v>0</v>
      </c>
      <c r="FK140" s="415">
        <v>-4715</v>
      </c>
      <c r="FL140" s="415">
        <v>164</v>
      </c>
      <c r="FM140" s="415">
        <v>0</v>
      </c>
      <c r="FN140" s="415">
        <v>164</v>
      </c>
      <c r="FO140" s="415">
        <v>-14321</v>
      </c>
      <c r="FP140" s="415">
        <v>0</v>
      </c>
      <c r="FQ140" s="415">
        <v>-14321</v>
      </c>
      <c r="FR140" s="415">
        <v>36</v>
      </c>
      <c r="FS140" s="415">
        <v>0</v>
      </c>
      <c r="FT140" s="415">
        <v>36</v>
      </c>
      <c r="FU140" s="415">
        <v>-480</v>
      </c>
      <c r="FV140" s="415">
        <v>0</v>
      </c>
      <c r="FW140" s="415">
        <v>-480</v>
      </c>
      <c r="FX140" s="415">
        <v>-405863</v>
      </c>
      <c r="FY140" s="415">
        <v>0</v>
      </c>
      <c r="FZ140" s="415">
        <v>-405863</v>
      </c>
      <c r="GA140" s="415">
        <v>-422538</v>
      </c>
      <c r="GB140" s="415">
        <v>0</v>
      </c>
      <c r="GC140" s="415">
        <v>-422538</v>
      </c>
      <c r="GD140" s="415">
        <v>0</v>
      </c>
      <c r="GE140" s="415">
        <v>0</v>
      </c>
      <c r="GF140" s="415">
        <v>0</v>
      </c>
      <c r="GG140" s="415">
        <v>0</v>
      </c>
      <c r="GH140" s="415">
        <v>0</v>
      </c>
      <c r="GI140" s="415">
        <v>0</v>
      </c>
      <c r="GJ140" s="415">
        <v>0</v>
      </c>
      <c r="GK140" s="415">
        <v>0</v>
      </c>
      <c r="GL140" s="415">
        <v>0</v>
      </c>
      <c r="GM140" s="415">
        <v>27413339</v>
      </c>
      <c r="GN140" s="415">
        <v>0</v>
      </c>
      <c r="GO140" s="415">
        <v>27413339</v>
      </c>
      <c r="GP140" s="415">
        <v>349181</v>
      </c>
      <c r="GQ140" s="415">
        <v>0</v>
      </c>
      <c r="GR140" s="415">
        <v>349181</v>
      </c>
      <c r="GS140" s="415">
        <v>-5104063</v>
      </c>
      <c r="GT140" s="415">
        <v>0</v>
      </c>
      <c r="GU140" s="415">
        <v>-5104063</v>
      </c>
      <c r="GV140" s="415">
        <v>-948697</v>
      </c>
      <c r="GW140" s="415">
        <v>0</v>
      </c>
      <c r="GX140" s="415">
        <v>-948697</v>
      </c>
      <c r="GY140" s="415">
        <v>-191971</v>
      </c>
      <c r="GZ140" s="415">
        <v>0</v>
      </c>
      <c r="HA140" s="415">
        <v>-191971</v>
      </c>
      <c r="HB140" s="415">
        <v>-422538</v>
      </c>
      <c r="HC140" s="415">
        <v>0</v>
      </c>
      <c r="HD140" s="415">
        <v>-422538</v>
      </c>
      <c r="HE140" s="415">
        <v>0</v>
      </c>
      <c r="HF140" s="415">
        <v>0</v>
      </c>
      <c r="HG140" s="415">
        <v>0</v>
      </c>
      <c r="HH140" s="415">
        <v>-6318088</v>
      </c>
      <c r="HI140" s="415">
        <v>0</v>
      </c>
      <c r="HJ140" s="415">
        <v>-6318088</v>
      </c>
      <c r="HK140" s="415">
        <v>21095251</v>
      </c>
      <c r="HL140" s="415">
        <v>0</v>
      </c>
      <c r="HM140" s="415">
        <v>21095251</v>
      </c>
      <c r="HN140" s="84" t="s">
        <v>1029</v>
      </c>
    </row>
    <row r="141" spans="1:222" x14ac:dyDescent="0.25">
      <c r="A141" t="s">
        <v>1026</v>
      </c>
      <c r="B141" s="82" t="s">
        <v>641</v>
      </c>
      <c r="C141" s="85" t="s">
        <v>640</v>
      </c>
      <c r="D141" s="415">
        <v>66498409</v>
      </c>
      <c r="E141" s="415">
        <v>1035404</v>
      </c>
      <c r="F141" s="415">
        <v>67533813</v>
      </c>
      <c r="G141" s="415">
        <v>-1034539</v>
      </c>
      <c r="H141" s="415">
        <v>0</v>
      </c>
      <c r="I141" s="415">
        <v>-1034539</v>
      </c>
      <c r="J141" s="415">
        <v>-267864</v>
      </c>
      <c r="K141" s="415">
        <v>0</v>
      </c>
      <c r="L141" s="415">
        <v>-267864</v>
      </c>
      <c r="M141" s="415">
        <v>40477</v>
      </c>
      <c r="N141" s="415">
        <v>0</v>
      </c>
      <c r="O141" s="415">
        <v>40477</v>
      </c>
      <c r="P141" s="415">
        <v>811325</v>
      </c>
      <c r="Q141" s="415">
        <v>0</v>
      </c>
      <c r="R141" s="415">
        <v>811325</v>
      </c>
      <c r="S141" s="415">
        <v>-14186</v>
      </c>
      <c r="T141" s="415">
        <v>0</v>
      </c>
      <c r="U141" s="415">
        <v>-14186</v>
      </c>
      <c r="V141" s="415">
        <v>569752</v>
      </c>
      <c r="W141" s="415">
        <v>0</v>
      </c>
      <c r="X141" s="415">
        <v>569752</v>
      </c>
      <c r="Y141" s="415">
        <v>-4417333</v>
      </c>
      <c r="Z141" s="415">
        <v>-4493</v>
      </c>
      <c r="AA141" s="415">
        <v>-4421826</v>
      </c>
      <c r="AB141" s="415">
        <v>-29104</v>
      </c>
      <c r="AC141" s="415">
        <v>0</v>
      </c>
      <c r="AD141" s="415">
        <v>-29104</v>
      </c>
      <c r="AE141" s="415">
        <v>-71590</v>
      </c>
      <c r="AF141" s="415">
        <v>-3399</v>
      </c>
      <c r="AG141" s="415">
        <v>-74989</v>
      </c>
      <c r="AH141" s="415">
        <v>0</v>
      </c>
      <c r="AI141" s="415">
        <v>0</v>
      </c>
      <c r="AJ141" s="415">
        <v>0</v>
      </c>
      <c r="AK141" s="415">
        <v>0</v>
      </c>
      <c r="AL141" s="415">
        <v>0</v>
      </c>
      <c r="AM141" s="415">
        <v>0</v>
      </c>
      <c r="AN141" s="415">
        <v>0</v>
      </c>
      <c r="AO141" s="415">
        <v>0</v>
      </c>
      <c r="AP141" s="415">
        <v>0</v>
      </c>
      <c r="AQ141" s="415">
        <v>0</v>
      </c>
      <c r="AR141" s="415">
        <v>0</v>
      </c>
      <c r="AS141" s="415">
        <v>0</v>
      </c>
      <c r="AT141" s="415">
        <v>1302228</v>
      </c>
      <c r="AU141" s="415">
        <v>23097</v>
      </c>
      <c r="AV141" s="415">
        <v>1325325</v>
      </c>
      <c r="AW141" s="415">
        <v>138479</v>
      </c>
      <c r="AX141" s="415">
        <v>-213</v>
      </c>
      <c r="AY141" s="415">
        <v>138266</v>
      </c>
      <c r="AZ141" s="415">
        <v>-4682802</v>
      </c>
      <c r="BA141" s="415">
        <v>0</v>
      </c>
      <c r="BB141" s="415">
        <v>-4682802</v>
      </c>
      <c r="BC141" s="415">
        <v>89311</v>
      </c>
      <c r="BD141" s="415">
        <v>0</v>
      </c>
      <c r="BE141" s="415">
        <v>89311</v>
      </c>
      <c r="BF141" s="415">
        <v>-106445</v>
      </c>
      <c r="BG141" s="415">
        <v>0</v>
      </c>
      <c r="BH141" s="415">
        <v>-106445</v>
      </c>
      <c r="BI141" s="415">
        <v>0</v>
      </c>
      <c r="BJ141" s="415">
        <v>0</v>
      </c>
      <c r="BK141" s="415">
        <v>0</v>
      </c>
      <c r="BL141" s="415">
        <v>0</v>
      </c>
      <c r="BM141" s="415">
        <v>0</v>
      </c>
      <c r="BN141" s="415">
        <v>0</v>
      </c>
      <c r="BO141" s="415">
        <v>0</v>
      </c>
      <c r="BP141" s="415">
        <v>0</v>
      </c>
      <c r="BQ141" s="415">
        <v>0</v>
      </c>
      <c r="BR141" s="415">
        <v>0</v>
      </c>
      <c r="BS141" s="415">
        <v>0</v>
      </c>
      <c r="BT141" s="415">
        <v>0</v>
      </c>
      <c r="BU141" s="415">
        <v>0</v>
      </c>
      <c r="BV141" s="415">
        <v>0</v>
      </c>
      <c r="BW141" s="415">
        <v>0</v>
      </c>
      <c r="BX141" s="415">
        <v>-7748152</v>
      </c>
      <c r="BY141" s="415">
        <v>14992</v>
      </c>
      <c r="BZ141" s="415">
        <v>-7733160</v>
      </c>
      <c r="CA141" s="415">
        <v>-8856</v>
      </c>
      <c r="CB141" s="415">
        <v>0</v>
      </c>
      <c r="CC141" s="415">
        <v>-8856</v>
      </c>
      <c r="CD141" s="415">
        <v>107</v>
      </c>
      <c r="CE141" s="415">
        <v>-4084</v>
      </c>
      <c r="CF141" s="415">
        <v>-3977</v>
      </c>
      <c r="CG141" s="415">
        <v>-2176076</v>
      </c>
      <c r="CH141" s="415">
        <v>-8251</v>
      </c>
      <c r="CI141" s="415">
        <v>-2184327</v>
      </c>
      <c r="CJ141" s="415">
        <v>-14410</v>
      </c>
      <c r="CK141" s="415">
        <v>903</v>
      </c>
      <c r="CL141" s="415">
        <v>-13507</v>
      </c>
      <c r="CM141" s="415">
        <v>-2199235</v>
      </c>
      <c r="CN141" s="415">
        <v>-11432</v>
      </c>
      <c r="CO141" s="415">
        <v>-2210667</v>
      </c>
      <c r="CP141" s="415">
        <v>-135202</v>
      </c>
      <c r="CQ141" s="415">
        <v>0</v>
      </c>
      <c r="CR141" s="415">
        <v>-135202</v>
      </c>
      <c r="CS141" s="415">
        <v>-6998</v>
      </c>
      <c r="CT141" s="415">
        <v>0</v>
      </c>
      <c r="CU141" s="415">
        <v>-6998</v>
      </c>
      <c r="CV141" s="415">
        <v>-42728</v>
      </c>
      <c r="CW141" s="415">
        <v>0</v>
      </c>
      <c r="CX141" s="415">
        <v>-42728</v>
      </c>
      <c r="CY141" s="415">
        <v>0</v>
      </c>
      <c r="CZ141" s="415">
        <v>0</v>
      </c>
      <c r="DA141" s="415">
        <v>0</v>
      </c>
      <c r="DB141" s="415">
        <v>0</v>
      </c>
      <c r="DC141" s="415">
        <v>0</v>
      </c>
      <c r="DD141" s="415">
        <v>0</v>
      </c>
      <c r="DE141" s="415">
        <v>0</v>
      </c>
      <c r="DF141" s="415">
        <v>0</v>
      </c>
      <c r="DG141" s="415">
        <v>0</v>
      </c>
      <c r="DH141" s="415">
        <v>0</v>
      </c>
      <c r="DI141" s="415">
        <v>0</v>
      </c>
      <c r="DJ141" s="415">
        <v>0</v>
      </c>
      <c r="DK141" s="415">
        <v>0</v>
      </c>
      <c r="DL141" s="415">
        <v>0</v>
      </c>
      <c r="DM141" s="415">
        <v>0</v>
      </c>
      <c r="DN141" s="415">
        <v>0</v>
      </c>
      <c r="DO141" s="415">
        <v>0</v>
      </c>
      <c r="DP141" s="415">
        <v>0</v>
      </c>
      <c r="DQ141" s="415">
        <v>0</v>
      </c>
      <c r="DR141" s="415">
        <v>0</v>
      </c>
      <c r="DS141" s="415">
        <v>0</v>
      </c>
      <c r="DT141" s="415">
        <v>0</v>
      </c>
      <c r="DU141" s="415">
        <v>-225864</v>
      </c>
      <c r="DV141" s="415">
        <v>-225864</v>
      </c>
      <c r="DW141" s="415">
        <v>0</v>
      </c>
      <c r="DX141" s="415">
        <v>-3689</v>
      </c>
      <c r="DY141" s="415">
        <v>-3689</v>
      </c>
      <c r="DZ141" s="415">
        <v>-229553</v>
      </c>
      <c r="EA141" s="415">
        <v>0</v>
      </c>
      <c r="EB141" s="415">
        <v>-184928</v>
      </c>
      <c r="EC141" s="415">
        <v>-229553</v>
      </c>
      <c r="ED141" s="415">
        <v>-414481</v>
      </c>
      <c r="EE141" s="415">
        <v>0</v>
      </c>
      <c r="EF141" s="415">
        <v>0</v>
      </c>
      <c r="EG141" s="415">
        <v>0</v>
      </c>
      <c r="EH141" s="415">
        <v>0</v>
      </c>
      <c r="EI141" s="415">
        <v>0</v>
      </c>
      <c r="EJ141" s="415">
        <v>0</v>
      </c>
      <c r="EK141" s="415">
        <v>97</v>
      </c>
      <c r="EL141" s="415">
        <v>0</v>
      </c>
      <c r="EM141" s="415">
        <v>97</v>
      </c>
      <c r="EN141" s="415">
        <v>0</v>
      </c>
      <c r="EO141" s="415">
        <v>0</v>
      </c>
      <c r="EP141" s="415">
        <v>0</v>
      </c>
      <c r="EQ141" s="415">
        <v>0</v>
      </c>
      <c r="ER141" s="415">
        <v>0</v>
      </c>
      <c r="ES141" s="415">
        <v>0</v>
      </c>
      <c r="ET141" s="415">
        <v>0</v>
      </c>
      <c r="EU141" s="415">
        <v>0</v>
      </c>
      <c r="EV141" s="415">
        <v>0</v>
      </c>
      <c r="EW141" s="415">
        <v>0</v>
      </c>
      <c r="EX141" s="415">
        <v>0</v>
      </c>
      <c r="EY141" s="415">
        <v>0</v>
      </c>
      <c r="EZ141" s="415">
        <v>0</v>
      </c>
      <c r="FA141" s="415">
        <v>0</v>
      </c>
      <c r="FB141" s="415">
        <v>0</v>
      </c>
      <c r="FC141" s="415">
        <v>-1500</v>
      </c>
      <c r="FD141" s="415">
        <v>0</v>
      </c>
      <c r="FE141" s="415">
        <v>-1500</v>
      </c>
      <c r="FF141" s="415">
        <v>0</v>
      </c>
      <c r="FG141" s="415">
        <v>0</v>
      </c>
      <c r="FH141" s="415">
        <v>0</v>
      </c>
      <c r="FI141" s="415">
        <v>-4612</v>
      </c>
      <c r="FJ141" s="415">
        <v>0</v>
      </c>
      <c r="FK141" s="415">
        <v>-4612</v>
      </c>
      <c r="FL141" s="415">
        <v>570</v>
      </c>
      <c r="FM141" s="415">
        <v>0</v>
      </c>
      <c r="FN141" s="415">
        <v>570</v>
      </c>
      <c r="FO141" s="415">
        <v>-43665</v>
      </c>
      <c r="FP141" s="415">
        <v>0</v>
      </c>
      <c r="FQ141" s="415">
        <v>-43665</v>
      </c>
      <c r="FR141" s="415">
        <v>4231</v>
      </c>
      <c r="FS141" s="415">
        <v>0</v>
      </c>
      <c r="FT141" s="415">
        <v>4231</v>
      </c>
      <c r="FU141" s="415">
        <v>315</v>
      </c>
      <c r="FV141" s="415">
        <v>0</v>
      </c>
      <c r="FW141" s="415">
        <v>315</v>
      </c>
      <c r="FX141" s="415">
        <v>-838080</v>
      </c>
      <c r="FY141" s="415">
        <v>-1095</v>
      </c>
      <c r="FZ141" s="415">
        <v>-839175</v>
      </c>
      <c r="GA141" s="415">
        <v>-882644</v>
      </c>
      <c r="GB141" s="415">
        <v>-1095</v>
      </c>
      <c r="GC141" s="415">
        <v>-883739</v>
      </c>
      <c r="GD141" s="415">
        <v>0</v>
      </c>
      <c r="GE141" s="415">
        <v>0</v>
      </c>
      <c r="GF141" s="415">
        <v>0</v>
      </c>
      <c r="GG141" s="415">
        <v>0</v>
      </c>
      <c r="GH141" s="415">
        <v>0</v>
      </c>
      <c r="GI141" s="415">
        <v>0</v>
      </c>
      <c r="GJ141" s="415">
        <v>0</v>
      </c>
      <c r="GK141" s="415">
        <v>0</v>
      </c>
      <c r="GL141" s="415">
        <v>0</v>
      </c>
      <c r="GM141" s="415">
        <v>65463870</v>
      </c>
      <c r="GN141" s="415">
        <v>1035404</v>
      </c>
      <c r="GO141" s="415">
        <v>66499274</v>
      </c>
      <c r="GP141" s="415">
        <v>569752</v>
      </c>
      <c r="GQ141" s="415">
        <v>0</v>
      </c>
      <c r="GR141" s="415">
        <v>569752</v>
      </c>
      <c r="GS141" s="415">
        <v>-7748152</v>
      </c>
      <c r="GT141" s="415">
        <v>14992</v>
      </c>
      <c r="GU141" s="415">
        <v>-7733160</v>
      </c>
      <c r="GV141" s="415">
        <v>-2199235</v>
      </c>
      <c r="GW141" s="415">
        <v>-11432</v>
      </c>
      <c r="GX141" s="415">
        <v>-2210667</v>
      </c>
      <c r="GY141" s="415">
        <v>-184928</v>
      </c>
      <c r="GZ141" s="415">
        <v>-229553</v>
      </c>
      <c r="HA141" s="415">
        <v>-414481</v>
      </c>
      <c r="HB141" s="415">
        <v>-882644</v>
      </c>
      <c r="HC141" s="415">
        <v>-1095</v>
      </c>
      <c r="HD141" s="415">
        <v>-883739</v>
      </c>
      <c r="HE141" s="415">
        <v>0</v>
      </c>
      <c r="HF141" s="415">
        <v>0</v>
      </c>
      <c r="HG141" s="415">
        <v>0</v>
      </c>
      <c r="HH141" s="415">
        <v>-10445207</v>
      </c>
      <c r="HI141" s="415">
        <v>-227088</v>
      </c>
      <c r="HJ141" s="415">
        <v>-10672295</v>
      </c>
      <c r="HK141" s="415">
        <v>55018663</v>
      </c>
      <c r="HL141" s="415">
        <v>808316</v>
      </c>
      <c r="HM141" s="415">
        <v>55826979</v>
      </c>
      <c r="HN141" s="84" t="s">
        <v>1029</v>
      </c>
    </row>
    <row r="142" spans="1:222" x14ac:dyDescent="0.25">
      <c r="A142" t="s">
        <v>1026</v>
      </c>
      <c r="B142" s="82" t="s">
        <v>643</v>
      </c>
      <c r="C142" s="85" t="s">
        <v>642</v>
      </c>
      <c r="D142" s="415">
        <v>54791229</v>
      </c>
      <c r="E142" s="415">
        <v>0</v>
      </c>
      <c r="F142" s="415">
        <v>54791229</v>
      </c>
      <c r="G142" s="415">
        <v>-198417</v>
      </c>
      <c r="H142" s="415">
        <v>0</v>
      </c>
      <c r="I142" s="415">
        <v>-198417</v>
      </c>
      <c r="J142" s="415">
        <v>-1132491</v>
      </c>
      <c r="K142" s="415">
        <v>0</v>
      </c>
      <c r="L142" s="415">
        <v>-1132491</v>
      </c>
      <c r="M142" s="415">
        <v>-91190</v>
      </c>
      <c r="N142" s="415">
        <v>0</v>
      </c>
      <c r="O142" s="415">
        <v>-91190</v>
      </c>
      <c r="P142" s="415">
        <v>177196</v>
      </c>
      <c r="Q142" s="415">
        <v>0</v>
      </c>
      <c r="R142" s="415">
        <v>177196</v>
      </c>
      <c r="S142" s="415">
        <v>-14603</v>
      </c>
      <c r="T142" s="415">
        <v>0</v>
      </c>
      <c r="U142" s="415">
        <v>-14603</v>
      </c>
      <c r="V142" s="415">
        <v>-1061088</v>
      </c>
      <c r="W142" s="415">
        <v>0</v>
      </c>
      <c r="X142" s="415">
        <v>-1061088</v>
      </c>
      <c r="Y142" s="415">
        <v>-8569563</v>
      </c>
      <c r="Z142" s="415">
        <v>0</v>
      </c>
      <c r="AA142" s="415">
        <v>-8569563</v>
      </c>
      <c r="AB142" s="415">
        <v>-38289</v>
      </c>
      <c r="AC142" s="415">
        <v>0</v>
      </c>
      <c r="AD142" s="415">
        <v>-38289</v>
      </c>
      <c r="AE142" s="415">
        <v>-308545</v>
      </c>
      <c r="AF142" s="415">
        <v>0</v>
      </c>
      <c r="AG142" s="415">
        <v>-308545</v>
      </c>
      <c r="AH142" s="415">
        <v>-36048</v>
      </c>
      <c r="AI142" s="415">
        <v>0</v>
      </c>
      <c r="AJ142" s="415">
        <v>-36048</v>
      </c>
      <c r="AK142" s="415">
        <v>-1920</v>
      </c>
      <c r="AL142" s="415">
        <v>0</v>
      </c>
      <c r="AM142" s="415">
        <v>-1920</v>
      </c>
      <c r="AN142" s="415">
        <v>-272010</v>
      </c>
      <c r="AO142" s="415">
        <v>0</v>
      </c>
      <c r="AP142" s="415">
        <v>-272010</v>
      </c>
      <c r="AQ142" s="415">
        <v>7505</v>
      </c>
      <c r="AR142" s="415">
        <v>0</v>
      </c>
      <c r="AS142" s="415">
        <v>7505</v>
      </c>
      <c r="AT142" s="415">
        <v>862189</v>
      </c>
      <c r="AU142" s="415">
        <v>0</v>
      </c>
      <c r="AV142" s="415">
        <v>862189</v>
      </c>
      <c r="AW142" s="415">
        <v>1547</v>
      </c>
      <c r="AX142" s="415">
        <v>0</v>
      </c>
      <c r="AY142" s="415">
        <v>1547</v>
      </c>
      <c r="AZ142" s="415">
        <v>-3672391</v>
      </c>
      <c r="BA142" s="415">
        <v>0</v>
      </c>
      <c r="BB142" s="415">
        <v>-3672391</v>
      </c>
      <c r="BC142" s="415">
        <v>1795</v>
      </c>
      <c r="BD142" s="415">
        <v>0</v>
      </c>
      <c r="BE142" s="415">
        <v>1795</v>
      </c>
      <c r="BF142" s="415">
        <v>-104903</v>
      </c>
      <c r="BG142" s="415">
        <v>0</v>
      </c>
      <c r="BH142" s="415">
        <v>-104903</v>
      </c>
      <c r="BI142" s="415">
        <v>0</v>
      </c>
      <c r="BJ142" s="415">
        <v>0</v>
      </c>
      <c r="BK142" s="415">
        <v>0</v>
      </c>
      <c r="BL142" s="415">
        <v>-622</v>
      </c>
      <c r="BM142" s="415">
        <v>0</v>
      </c>
      <c r="BN142" s="415">
        <v>-622</v>
      </c>
      <c r="BO142" s="415">
        <v>0</v>
      </c>
      <c r="BP142" s="415">
        <v>0</v>
      </c>
      <c r="BQ142" s="415">
        <v>0</v>
      </c>
      <c r="BR142" s="415">
        <v>-11674</v>
      </c>
      <c r="BS142" s="415">
        <v>0</v>
      </c>
      <c r="BT142" s="415">
        <v>-11674</v>
      </c>
      <c r="BU142" s="415">
        <v>0</v>
      </c>
      <c r="BV142" s="415">
        <v>0</v>
      </c>
      <c r="BW142" s="415">
        <v>0</v>
      </c>
      <c r="BX142" s="415">
        <v>-11802167</v>
      </c>
      <c r="BY142" s="415">
        <v>0</v>
      </c>
      <c r="BZ142" s="415">
        <v>-11802167</v>
      </c>
      <c r="CA142" s="415">
        <v>0</v>
      </c>
      <c r="CB142" s="415">
        <v>0</v>
      </c>
      <c r="CC142" s="415">
        <v>0</v>
      </c>
      <c r="CD142" s="415">
        <v>-78</v>
      </c>
      <c r="CE142" s="415">
        <v>0</v>
      </c>
      <c r="CF142" s="415">
        <v>-78</v>
      </c>
      <c r="CG142" s="415">
        <v>-1218438</v>
      </c>
      <c r="CH142" s="415">
        <v>0</v>
      </c>
      <c r="CI142" s="415">
        <v>-1218438</v>
      </c>
      <c r="CJ142" s="415">
        <v>-36373</v>
      </c>
      <c r="CK142" s="415">
        <v>0</v>
      </c>
      <c r="CL142" s="415">
        <v>-36373</v>
      </c>
      <c r="CM142" s="415">
        <v>-1254889</v>
      </c>
      <c r="CN142" s="415">
        <v>0</v>
      </c>
      <c r="CO142" s="415">
        <v>-1254889</v>
      </c>
      <c r="CP142" s="415">
        <v>-158769</v>
      </c>
      <c r="CQ142" s="415">
        <v>0</v>
      </c>
      <c r="CR142" s="415">
        <v>-158769</v>
      </c>
      <c r="CS142" s="415">
        <v>-1104</v>
      </c>
      <c r="CT142" s="415">
        <v>0</v>
      </c>
      <c r="CU142" s="415">
        <v>-1104</v>
      </c>
      <c r="CV142" s="415">
        <v>-66629</v>
      </c>
      <c r="CW142" s="415">
        <v>0</v>
      </c>
      <c r="CX142" s="415">
        <v>-66629</v>
      </c>
      <c r="CY142" s="415">
        <v>0</v>
      </c>
      <c r="CZ142" s="415">
        <v>0</v>
      </c>
      <c r="DA142" s="415">
        <v>0</v>
      </c>
      <c r="DB142" s="415">
        <v>-958</v>
      </c>
      <c r="DC142" s="415">
        <v>0</v>
      </c>
      <c r="DD142" s="415">
        <v>-958</v>
      </c>
      <c r="DE142" s="415">
        <v>0</v>
      </c>
      <c r="DF142" s="415">
        <v>0</v>
      </c>
      <c r="DG142" s="415">
        <v>0</v>
      </c>
      <c r="DH142" s="415">
        <v>0</v>
      </c>
      <c r="DI142" s="415">
        <v>0</v>
      </c>
      <c r="DJ142" s="415">
        <v>0</v>
      </c>
      <c r="DK142" s="415">
        <v>0</v>
      </c>
      <c r="DL142" s="415">
        <v>0</v>
      </c>
      <c r="DM142" s="415">
        <v>0</v>
      </c>
      <c r="DN142" s="415">
        <v>0</v>
      </c>
      <c r="DO142" s="415">
        <v>0</v>
      </c>
      <c r="DP142" s="415">
        <v>0</v>
      </c>
      <c r="DQ142" s="415">
        <v>0</v>
      </c>
      <c r="DR142" s="415">
        <v>0</v>
      </c>
      <c r="DS142" s="415">
        <v>0</v>
      </c>
      <c r="DT142" s="415">
        <v>0</v>
      </c>
      <c r="DU142" s="415">
        <v>0</v>
      </c>
      <c r="DV142" s="415">
        <v>0</v>
      </c>
      <c r="DW142" s="415">
        <v>0</v>
      </c>
      <c r="DX142" s="415">
        <v>0</v>
      </c>
      <c r="DY142" s="415">
        <v>0</v>
      </c>
      <c r="DZ142" s="415">
        <v>0</v>
      </c>
      <c r="EA142" s="415">
        <v>0</v>
      </c>
      <c r="EB142" s="415">
        <v>-227460</v>
      </c>
      <c r="EC142" s="415">
        <v>0</v>
      </c>
      <c r="ED142" s="415">
        <v>-227460</v>
      </c>
      <c r="EE142" s="415">
        <v>0</v>
      </c>
      <c r="EF142" s="415">
        <v>0</v>
      </c>
      <c r="EG142" s="415">
        <v>0</v>
      </c>
      <c r="EH142" s="415">
        <v>0</v>
      </c>
      <c r="EI142" s="415">
        <v>0</v>
      </c>
      <c r="EJ142" s="415">
        <v>0</v>
      </c>
      <c r="EK142" s="415">
        <v>1500</v>
      </c>
      <c r="EL142" s="415">
        <v>0</v>
      </c>
      <c r="EM142" s="415">
        <v>1500</v>
      </c>
      <c r="EN142" s="415">
        <v>0</v>
      </c>
      <c r="EO142" s="415">
        <v>0</v>
      </c>
      <c r="EP142" s="415">
        <v>0</v>
      </c>
      <c r="EQ142" s="415">
        <v>0</v>
      </c>
      <c r="ER142" s="415">
        <v>0</v>
      </c>
      <c r="ES142" s="415">
        <v>0</v>
      </c>
      <c r="ET142" s="415">
        <v>0</v>
      </c>
      <c r="EU142" s="415">
        <v>0</v>
      </c>
      <c r="EV142" s="415">
        <v>0</v>
      </c>
      <c r="EW142" s="415">
        <v>-622</v>
      </c>
      <c r="EX142" s="415">
        <v>0</v>
      </c>
      <c r="EY142" s="415">
        <v>-622</v>
      </c>
      <c r="EZ142" s="415">
        <v>0</v>
      </c>
      <c r="FA142" s="415">
        <v>0</v>
      </c>
      <c r="FB142" s="415">
        <v>0</v>
      </c>
      <c r="FC142" s="415">
        <v>-1500</v>
      </c>
      <c r="FD142" s="415">
        <v>0</v>
      </c>
      <c r="FE142" s="415">
        <v>-1500</v>
      </c>
      <c r="FF142" s="415">
        <v>0</v>
      </c>
      <c r="FG142" s="415">
        <v>0</v>
      </c>
      <c r="FH142" s="415">
        <v>0</v>
      </c>
      <c r="FI142" s="415">
        <v>-28829</v>
      </c>
      <c r="FJ142" s="415">
        <v>0</v>
      </c>
      <c r="FK142" s="415">
        <v>-28829</v>
      </c>
      <c r="FL142" s="415">
        <v>0</v>
      </c>
      <c r="FM142" s="415">
        <v>0</v>
      </c>
      <c r="FN142" s="415">
        <v>0</v>
      </c>
      <c r="FO142" s="415">
        <v>-89213</v>
      </c>
      <c r="FP142" s="415">
        <v>0</v>
      </c>
      <c r="FQ142" s="415">
        <v>-89213</v>
      </c>
      <c r="FR142" s="415">
        <v>15452</v>
      </c>
      <c r="FS142" s="415">
        <v>0</v>
      </c>
      <c r="FT142" s="415">
        <v>15452</v>
      </c>
      <c r="FU142" s="415">
        <v>-1589</v>
      </c>
      <c r="FV142" s="415">
        <v>0</v>
      </c>
      <c r="FW142" s="415">
        <v>-1589</v>
      </c>
      <c r="FX142" s="415">
        <v>-846225</v>
      </c>
      <c r="FY142" s="415">
        <v>0</v>
      </c>
      <c r="FZ142" s="415">
        <v>-846225</v>
      </c>
      <c r="GA142" s="415">
        <v>-951026</v>
      </c>
      <c r="GB142" s="415">
        <v>0</v>
      </c>
      <c r="GC142" s="415">
        <v>-951026</v>
      </c>
      <c r="GD142" s="415">
        <v>-12281</v>
      </c>
      <c r="GE142" s="415">
        <v>0</v>
      </c>
      <c r="GF142" s="415">
        <v>-12281</v>
      </c>
      <c r="GG142" s="415">
        <v>-1294</v>
      </c>
      <c r="GH142" s="415">
        <v>0</v>
      </c>
      <c r="GI142" s="415">
        <v>-1294</v>
      </c>
      <c r="GJ142" s="415">
        <v>-13575</v>
      </c>
      <c r="GK142" s="415">
        <v>0</v>
      </c>
      <c r="GL142" s="415">
        <v>-13575</v>
      </c>
      <c r="GM142" s="415">
        <v>54592812</v>
      </c>
      <c r="GN142" s="415">
        <v>0</v>
      </c>
      <c r="GO142" s="415">
        <v>54592812</v>
      </c>
      <c r="GP142" s="415">
        <v>-1061088</v>
      </c>
      <c r="GQ142" s="415">
        <v>0</v>
      </c>
      <c r="GR142" s="415">
        <v>-1061088</v>
      </c>
      <c r="GS142" s="415">
        <v>-11802167</v>
      </c>
      <c r="GT142" s="415">
        <v>0</v>
      </c>
      <c r="GU142" s="415">
        <v>-11802167</v>
      </c>
      <c r="GV142" s="415">
        <v>-1254889</v>
      </c>
      <c r="GW142" s="415">
        <v>0</v>
      </c>
      <c r="GX142" s="415">
        <v>-1254889</v>
      </c>
      <c r="GY142" s="415">
        <v>-227460</v>
      </c>
      <c r="GZ142" s="415">
        <v>0</v>
      </c>
      <c r="HA142" s="415">
        <v>-227460</v>
      </c>
      <c r="HB142" s="415">
        <v>-951026</v>
      </c>
      <c r="HC142" s="415">
        <v>0</v>
      </c>
      <c r="HD142" s="415">
        <v>-951026</v>
      </c>
      <c r="HE142" s="415">
        <v>-13575</v>
      </c>
      <c r="HF142" s="415">
        <v>0</v>
      </c>
      <c r="HG142" s="415">
        <v>-13575</v>
      </c>
      <c r="HH142" s="415">
        <v>-15310205</v>
      </c>
      <c r="HI142" s="415">
        <v>0</v>
      </c>
      <c r="HJ142" s="415">
        <v>-15310205</v>
      </c>
      <c r="HK142" s="415">
        <v>39282607</v>
      </c>
      <c r="HL142" s="415">
        <v>0</v>
      </c>
      <c r="HM142" s="415">
        <v>39282607</v>
      </c>
      <c r="HN142" s="84" t="s">
        <v>1054</v>
      </c>
    </row>
    <row r="143" spans="1:222" x14ac:dyDescent="0.25">
      <c r="A143" t="s">
        <v>1026</v>
      </c>
      <c r="B143" s="82" t="s">
        <v>645</v>
      </c>
      <c r="C143" s="85" t="s">
        <v>644</v>
      </c>
      <c r="D143" s="415">
        <v>2258847</v>
      </c>
      <c r="E143" s="415">
        <v>0</v>
      </c>
      <c r="F143" s="415">
        <v>2258847</v>
      </c>
      <c r="G143" s="415">
        <v>-11835</v>
      </c>
      <c r="H143" s="415">
        <v>0</v>
      </c>
      <c r="I143" s="415">
        <v>-11835</v>
      </c>
      <c r="J143" s="415">
        <v>-18087</v>
      </c>
      <c r="K143" s="415">
        <v>0</v>
      </c>
      <c r="L143" s="415">
        <v>-18087</v>
      </c>
      <c r="M143" s="415">
        <v>5547</v>
      </c>
      <c r="N143" s="415">
        <v>0</v>
      </c>
      <c r="O143" s="415">
        <v>5547</v>
      </c>
      <c r="P143" s="415">
        <v>14332</v>
      </c>
      <c r="Q143" s="415">
        <v>0</v>
      </c>
      <c r="R143" s="415">
        <v>14332</v>
      </c>
      <c r="S143" s="415">
        <v>0</v>
      </c>
      <c r="T143" s="415">
        <v>0</v>
      </c>
      <c r="U143" s="415">
        <v>0</v>
      </c>
      <c r="V143" s="415">
        <v>1792</v>
      </c>
      <c r="W143" s="415">
        <v>0</v>
      </c>
      <c r="X143" s="415">
        <v>1792</v>
      </c>
      <c r="Y143" s="415">
        <v>-623897</v>
      </c>
      <c r="Z143" s="415">
        <v>0</v>
      </c>
      <c r="AA143" s="415">
        <v>-623897</v>
      </c>
      <c r="AB143" s="415">
        <v>0</v>
      </c>
      <c r="AC143" s="415">
        <v>0</v>
      </c>
      <c r="AD143" s="415">
        <v>0</v>
      </c>
      <c r="AE143" s="415">
        <v>-36402</v>
      </c>
      <c r="AF143" s="415">
        <v>0</v>
      </c>
      <c r="AG143" s="415">
        <v>-36402</v>
      </c>
      <c r="AH143" s="415">
        <v>0</v>
      </c>
      <c r="AI143" s="415">
        <v>0</v>
      </c>
      <c r="AJ143" s="415">
        <v>0</v>
      </c>
      <c r="AK143" s="415">
        <v>0</v>
      </c>
      <c r="AL143" s="415">
        <v>0</v>
      </c>
      <c r="AM143" s="415">
        <v>0</v>
      </c>
      <c r="AN143" s="415">
        <v>0</v>
      </c>
      <c r="AO143" s="415">
        <v>0</v>
      </c>
      <c r="AP143" s="415">
        <v>0</v>
      </c>
      <c r="AQ143" s="415">
        <v>0</v>
      </c>
      <c r="AR143" s="415">
        <v>0</v>
      </c>
      <c r="AS143" s="415">
        <v>0</v>
      </c>
      <c r="AT143" s="415">
        <v>19495</v>
      </c>
      <c r="AU143" s="415">
        <v>0</v>
      </c>
      <c r="AV143" s="415">
        <v>19495</v>
      </c>
      <c r="AW143" s="415">
        <v>199</v>
      </c>
      <c r="AX143" s="415">
        <v>0</v>
      </c>
      <c r="AY143" s="415">
        <v>199</v>
      </c>
      <c r="AZ143" s="415">
        <v>-47655</v>
      </c>
      <c r="BA143" s="415">
        <v>0</v>
      </c>
      <c r="BB143" s="415">
        <v>-47655</v>
      </c>
      <c r="BC143" s="415">
        <v>-6455</v>
      </c>
      <c r="BD143" s="415">
        <v>0</v>
      </c>
      <c r="BE143" s="415">
        <v>-6455</v>
      </c>
      <c r="BF143" s="415">
        <v>-7741</v>
      </c>
      <c r="BG143" s="415">
        <v>0</v>
      </c>
      <c r="BH143" s="415">
        <v>-7741</v>
      </c>
      <c r="BI143" s="415">
        <v>0</v>
      </c>
      <c r="BJ143" s="415">
        <v>0</v>
      </c>
      <c r="BK143" s="415">
        <v>0</v>
      </c>
      <c r="BL143" s="415">
        <v>-2021</v>
      </c>
      <c r="BM143" s="415">
        <v>0</v>
      </c>
      <c r="BN143" s="415">
        <v>-2021</v>
      </c>
      <c r="BO143" s="415">
        <v>0</v>
      </c>
      <c r="BP143" s="415">
        <v>0</v>
      </c>
      <c r="BQ143" s="415">
        <v>0</v>
      </c>
      <c r="BR143" s="415">
        <v>0</v>
      </c>
      <c r="BS143" s="415">
        <v>0</v>
      </c>
      <c r="BT143" s="415">
        <v>0</v>
      </c>
      <c r="BU143" s="415">
        <v>0</v>
      </c>
      <c r="BV143" s="415">
        <v>0</v>
      </c>
      <c r="BW143" s="415">
        <v>0</v>
      </c>
      <c r="BX143" s="415">
        <v>-704477</v>
      </c>
      <c r="BY143" s="415">
        <v>0</v>
      </c>
      <c r="BZ143" s="415">
        <v>-704477</v>
      </c>
      <c r="CA143" s="415">
        <v>0</v>
      </c>
      <c r="CB143" s="415">
        <v>0</v>
      </c>
      <c r="CC143" s="415">
        <v>0</v>
      </c>
      <c r="CD143" s="415">
        <v>0</v>
      </c>
      <c r="CE143" s="415">
        <v>0</v>
      </c>
      <c r="CF143" s="415">
        <v>0</v>
      </c>
      <c r="CG143" s="415">
        <v>-1699</v>
      </c>
      <c r="CH143" s="415">
        <v>0</v>
      </c>
      <c r="CI143" s="415">
        <v>-1699</v>
      </c>
      <c r="CJ143" s="415">
        <v>-4835</v>
      </c>
      <c r="CK143" s="415">
        <v>0</v>
      </c>
      <c r="CL143" s="415">
        <v>-4835</v>
      </c>
      <c r="CM143" s="415">
        <v>-6534</v>
      </c>
      <c r="CN143" s="415">
        <v>0</v>
      </c>
      <c r="CO143" s="415">
        <v>-6534</v>
      </c>
      <c r="CP143" s="415">
        <v>-2964</v>
      </c>
      <c r="CQ143" s="415">
        <v>0</v>
      </c>
      <c r="CR143" s="415">
        <v>-2964</v>
      </c>
      <c r="CS143" s="415">
        <v>101</v>
      </c>
      <c r="CT143" s="415">
        <v>0</v>
      </c>
      <c r="CU143" s="415">
        <v>101</v>
      </c>
      <c r="CV143" s="415">
        <v>-3427</v>
      </c>
      <c r="CW143" s="415">
        <v>0</v>
      </c>
      <c r="CX143" s="415">
        <v>-3427</v>
      </c>
      <c r="CY143" s="415">
        <v>0</v>
      </c>
      <c r="CZ143" s="415">
        <v>0</v>
      </c>
      <c r="DA143" s="415">
        <v>0</v>
      </c>
      <c r="DB143" s="415">
        <v>-1648</v>
      </c>
      <c r="DC143" s="415">
        <v>0</v>
      </c>
      <c r="DD143" s="415">
        <v>-1648</v>
      </c>
      <c r="DE143" s="415">
        <v>0</v>
      </c>
      <c r="DF143" s="415">
        <v>0</v>
      </c>
      <c r="DG143" s="415">
        <v>0</v>
      </c>
      <c r="DH143" s="415">
        <v>0</v>
      </c>
      <c r="DI143" s="415">
        <v>0</v>
      </c>
      <c r="DJ143" s="415">
        <v>0</v>
      </c>
      <c r="DK143" s="415">
        <v>0</v>
      </c>
      <c r="DL143" s="415">
        <v>0</v>
      </c>
      <c r="DM143" s="415">
        <v>0</v>
      </c>
      <c r="DN143" s="415">
        <v>0</v>
      </c>
      <c r="DO143" s="415">
        <v>0</v>
      </c>
      <c r="DP143" s="415">
        <v>0</v>
      </c>
      <c r="DQ143" s="415">
        <v>0</v>
      </c>
      <c r="DR143" s="415">
        <v>0</v>
      </c>
      <c r="DS143" s="415">
        <v>0</v>
      </c>
      <c r="DT143" s="415">
        <v>0</v>
      </c>
      <c r="DU143" s="415">
        <v>0</v>
      </c>
      <c r="DV143" s="415">
        <v>0</v>
      </c>
      <c r="DW143" s="415">
        <v>0</v>
      </c>
      <c r="DX143" s="415">
        <v>0</v>
      </c>
      <c r="DY143" s="415">
        <v>0</v>
      </c>
      <c r="DZ143" s="415">
        <v>0</v>
      </c>
      <c r="EA143" s="415">
        <v>0</v>
      </c>
      <c r="EB143" s="415">
        <v>-7938</v>
      </c>
      <c r="EC143" s="415">
        <v>0</v>
      </c>
      <c r="ED143" s="415">
        <v>-7938</v>
      </c>
      <c r="EE143" s="415">
        <v>0</v>
      </c>
      <c r="EF143" s="415">
        <v>0</v>
      </c>
      <c r="EG143" s="415">
        <v>0</v>
      </c>
      <c r="EH143" s="415">
        <v>0</v>
      </c>
      <c r="EI143" s="415">
        <v>0</v>
      </c>
      <c r="EJ143" s="415">
        <v>0</v>
      </c>
      <c r="EK143" s="415">
        <v>0</v>
      </c>
      <c r="EL143" s="415">
        <v>0</v>
      </c>
      <c r="EM143" s="415">
        <v>0</v>
      </c>
      <c r="EN143" s="415">
        <v>0</v>
      </c>
      <c r="EO143" s="415">
        <v>0</v>
      </c>
      <c r="EP143" s="415">
        <v>0</v>
      </c>
      <c r="EQ143" s="415">
        <v>0</v>
      </c>
      <c r="ER143" s="415">
        <v>0</v>
      </c>
      <c r="ES143" s="415">
        <v>0</v>
      </c>
      <c r="ET143" s="415">
        <v>0</v>
      </c>
      <c r="EU143" s="415">
        <v>0</v>
      </c>
      <c r="EV143" s="415">
        <v>0</v>
      </c>
      <c r="EW143" s="415">
        <v>-2021</v>
      </c>
      <c r="EX143" s="415">
        <v>0</v>
      </c>
      <c r="EY143" s="415">
        <v>-2021</v>
      </c>
      <c r="EZ143" s="415">
        <v>0</v>
      </c>
      <c r="FA143" s="415">
        <v>0</v>
      </c>
      <c r="FB143" s="415">
        <v>0</v>
      </c>
      <c r="FC143" s="415">
        <v>0</v>
      </c>
      <c r="FD143" s="415">
        <v>0</v>
      </c>
      <c r="FE143" s="415">
        <v>0</v>
      </c>
      <c r="FF143" s="415">
        <v>0</v>
      </c>
      <c r="FG143" s="415">
        <v>0</v>
      </c>
      <c r="FH143" s="415">
        <v>0</v>
      </c>
      <c r="FI143" s="415">
        <v>0</v>
      </c>
      <c r="FJ143" s="415">
        <v>0</v>
      </c>
      <c r="FK143" s="415">
        <v>0</v>
      </c>
      <c r="FL143" s="415">
        <v>0</v>
      </c>
      <c r="FM143" s="415">
        <v>0</v>
      </c>
      <c r="FN143" s="415">
        <v>0</v>
      </c>
      <c r="FO143" s="415">
        <v>-2874</v>
      </c>
      <c r="FP143" s="415">
        <v>0</v>
      </c>
      <c r="FQ143" s="415">
        <v>-2874</v>
      </c>
      <c r="FR143" s="415">
        <v>-3418</v>
      </c>
      <c r="FS143" s="415">
        <v>0</v>
      </c>
      <c r="FT143" s="415">
        <v>-3418</v>
      </c>
      <c r="FU143" s="415">
        <v>0</v>
      </c>
      <c r="FV143" s="415">
        <v>0</v>
      </c>
      <c r="FW143" s="415">
        <v>0</v>
      </c>
      <c r="FX143" s="415">
        <v>-58709</v>
      </c>
      <c r="FY143" s="415">
        <v>0</v>
      </c>
      <c r="FZ143" s="415">
        <v>-58709</v>
      </c>
      <c r="GA143" s="415">
        <v>-67022</v>
      </c>
      <c r="GB143" s="415">
        <v>0</v>
      </c>
      <c r="GC143" s="415">
        <v>-67022</v>
      </c>
      <c r="GD143" s="415">
        <v>0</v>
      </c>
      <c r="GE143" s="415">
        <v>0</v>
      </c>
      <c r="GF143" s="415">
        <v>0</v>
      </c>
      <c r="GG143" s="415">
        <v>0</v>
      </c>
      <c r="GH143" s="415">
        <v>0</v>
      </c>
      <c r="GI143" s="415">
        <v>0</v>
      </c>
      <c r="GJ143" s="415">
        <v>0</v>
      </c>
      <c r="GK143" s="415">
        <v>0</v>
      </c>
      <c r="GL143" s="415">
        <v>0</v>
      </c>
      <c r="GM143" s="415">
        <v>2247012</v>
      </c>
      <c r="GN143" s="415">
        <v>0</v>
      </c>
      <c r="GO143" s="415">
        <v>2247012</v>
      </c>
      <c r="GP143" s="415">
        <v>1792</v>
      </c>
      <c r="GQ143" s="415">
        <v>0</v>
      </c>
      <c r="GR143" s="415">
        <v>1792</v>
      </c>
      <c r="GS143" s="415">
        <v>-704477</v>
      </c>
      <c r="GT143" s="415">
        <v>0</v>
      </c>
      <c r="GU143" s="415">
        <v>-704477</v>
      </c>
      <c r="GV143" s="415">
        <v>-6534</v>
      </c>
      <c r="GW143" s="415">
        <v>0</v>
      </c>
      <c r="GX143" s="415">
        <v>-6534</v>
      </c>
      <c r="GY143" s="415">
        <v>-7938</v>
      </c>
      <c r="GZ143" s="415">
        <v>0</v>
      </c>
      <c r="HA143" s="415">
        <v>-7938</v>
      </c>
      <c r="HB143" s="415">
        <v>-67022</v>
      </c>
      <c r="HC143" s="415">
        <v>0</v>
      </c>
      <c r="HD143" s="415">
        <v>-67022</v>
      </c>
      <c r="HE143" s="415">
        <v>0</v>
      </c>
      <c r="HF143" s="415">
        <v>0</v>
      </c>
      <c r="HG143" s="415">
        <v>0</v>
      </c>
      <c r="HH143" s="415">
        <v>-784179</v>
      </c>
      <c r="HI143" s="415">
        <v>0</v>
      </c>
      <c r="HJ143" s="415">
        <v>-784179</v>
      </c>
      <c r="HK143" s="415">
        <v>1462833</v>
      </c>
      <c r="HL143" s="415">
        <v>0</v>
      </c>
      <c r="HM143" s="415">
        <v>1462833</v>
      </c>
      <c r="HN143" s="84" t="s">
        <v>1054</v>
      </c>
    </row>
    <row r="144" spans="1:222" x14ac:dyDescent="0.25">
      <c r="A144" t="s">
        <v>1026</v>
      </c>
      <c r="B144" s="82" t="s">
        <v>647</v>
      </c>
      <c r="C144" s="85" t="s">
        <v>646</v>
      </c>
      <c r="D144" s="415">
        <v>351237896</v>
      </c>
      <c r="E144" s="415">
        <v>0</v>
      </c>
      <c r="F144" s="415">
        <v>351237896</v>
      </c>
      <c r="G144" s="415">
        <v>-5706520</v>
      </c>
      <c r="H144" s="415">
        <v>0</v>
      </c>
      <c r="I144" s="415">
        <v>-5706520</v>
      </c>
      <c r="J144" s="415">
        <v>-8543226</v>
      </c>
      <c r="K144" s="415">
        <v>0</v>
      </c>
      <c r="L144" s="415">
        <v>-8543226</v>
      </c>
      <c r="M144" s="415">
        <v>162885</v>
      </c>
      <c r="N144" s="415">
        <v>0</v>
      </c>
      <c r="O144" s="415">
        <v>162885</v>
      </c>
      <c r="P144" s="415">
        <v>251220</v>
      </c>
      <c r="Q144" s="415">
        <v>0</v>
      </c>
      <c r="R144" s="415">
        <v>251220</v>
      </c>
      <c r="S144" s="415">
        <v>-1471</v>
      </c>
      <c r="T144" s="415">
        <v>0</v>
      </c>
      <c r="U144" s="415">
        <v>-1471</v>
      </c>
      <c r="V144" s="415">
        <v>-8130592</v>
      </c>
      <c r="W144" s="415">
        <v>0</v>
      </c>
      <c r="X144" s="415">
        <v>-8130592</v>
      </c>
      <c r="Y144" s="415">
        <v>-6452473</v>
      </c>
      <c r="Z144" s="415">
        <v>0</v>
      </c>
      <c r="AA144" s="415">
        <v>-6452473</v>
      </c>
      <c r="AB144" s="415">
        <v>-12675</v>
      </c>
      <c r="AC144" s="415">
        <v>0</v>
      </c>
      <c r="AD144" s="415">
        <v>-12675</v>
      </c>
      <c r="AE144" s="415">
        <v>-566287</v>
      </c>
      <c r="AF144" s="415">
        <v>0</v>
      </c>
      <c r="AG144" s="415">
        <v>-566287</v>
      </c>
      <c r="AH144" s="415">
        <v>-74342</v>
      </c>
      <c r="AI144" s="415">
        <v>0</v>
      </c>
      <c r="AJ144" s="415">
        <v>-74342</v>
      </c>
      <c r="AK144" s="415">
        <v>0</v>
      </c>
      <c r="AL144" s="415">
        <v>0</v>
      </c>
      <c r="AM144" s="415">
        <v>0</v>
      </c>
      <c r="AN144" s="415">
        <v>-481732</v>
      </c>
      <c r="AO144" s="415">
        <v>0</v>
      </c>
      <c r="AP144" s="415">
        <v>-481732</v>
      </c>
      <c r="AQ144" s="415">
        <v>-2662</v>
      </c>
      <c r="AR144" s="415">
        <v>0</v>
      </c>
      <c r="AS144" s="415">
        <v>-2662</v>
      </c>
      <c r="AT144" s="415">
        <v>7410363</v>
      </c>
      <c r="AU144" s="415">
        <v>0</v>
      </c>
      <c r="AV144" s="415">
        <v>7410363</v>
      </c>
      <c r="AW144" s="415">
        <v>314345</v>
      </c>
      <c r="AX144" s="415">
        <v>0</v>
      </c>
      <c r="AY144" s="415">
        <v>314345</v>
      </c>
      <c r="AZ144" s="415">
        <v>-26227806</v>
      </c>
      <c r="BA144" s="415">
        <v>0</v>
      </c>
      <c r="BB144" s="415">
        <v>-26227806</v>
      </c>
      <c r="BC144" s="415">
        <v>159163</v>
      </c>
      <c r="BD144" s="415">
        <v>0</v>
      </c>
      <c r="BE144" s="415">
        <v>159163</v>
      </c>
      <c r="BF144" s="415">
        <v>0</v>
      </c>
      <c r="BG144" s="415">
        <v>0</v>
      </c>
      <c r="BH144" s="415">
        <v>0</v>
      </c>
      <c r="BI144" s="415">
        <v>0</v>
      </c>
      <c r="BJ144" s="415">
        <v>0</v>
      </c>
      <c r="BK144" s="415">
        <v>0</v>
      </c>
      <c r="BL144" s="415">
        <v>0</v>
      </c>
      <c r="BM144" s="415">
        <v>0</v>
      </c>
      <c r="BN144" s="415">
        <v>0</v>
      </c>
      <c r="BO144" s="415">
        <v>0</v>
      </c>
      <c r="BP144" s="415">
        <v>0</v>
      </c>
      <c r="BQ144" s="415">
        <v>0</v>
      </c>
      <c r="BR144" s="415">
        <v>0</v>
      </c>
      <c r="BS144" s="415">
        <v>0</v>
      </c>
      <c r="BT144" s="415">
        <v>0</v>
      </c>
      <c r="BU144" s="415">
        <v>0</v>
      </c>
      <c r="BV144" s="415">
        <v>0</v>
      </c>
      <c r="BW144" s="415">
        <v>0</v>
      </c>
      <c r="BX144" s="415">
        <v>-25362695</v>
      </c>
      <c r="BY144" s="415">
        <v>0</v>
      </c>
      <c r="BZ144" s="415">
        <v>-25362695</v>
      </c>
      <c r="CA144" s="415">
        <v>-22516</v>
      </c>
      <c r="CB144" s="415">
        <v>0</v>
      </c>
      <c r="CC144" s="415">
        <v>-22516</v>
      </c>
      <c r="CD144" s="415">
        <v>-211298</v>
      </c>
      <c r="CE144" s="415">
        <v>0</v>
      </c>
      <c r="CF144" s="415">
        <v>-211298</v>
      </c>
      <c r="CG144" s="415">
        <v>-10324862</v>
      </c>
      <c r="CH144" s="415">
        <v>0</v>
      </c>
      <c r="CI144" s="415">
        <v>-10324862</v>
      </c>
      <c r="CJ144" s="415">
        <v>-1610222</v>
      </c>
      <c r="CK144" s="415">
        <v>0</v>
      </c>
      <c r="CL144" s="415">
        <v>-1610222</v>
      </c>
      <c r="CM144" s="415">
        <v>-12168898</v>
      </c>
      <c r="CN144" s="415">
        <v>0</v>
      </c>
      <c r="CO144" s="415">
        <v>-12168898</v>
      </c>
      <c r="CP144" s="415">
        <v>-808727</v>
      </c>
      <c r="CQ144" s="415">
        <v>0</v>
      </c>
      <c r="CR144" s="415">
        <v>-808727</v>
      </c>
      <c r="CS144" s="415">
        <v>29822</v>
      </c>
      <c r="CT144" s="415">
        <v>0</v>
      </c>
      <c r="CU144" s="415">
        <v>29822</v>
      </c>
      <c r="CV144" s="415">
        <v>-525070</v>
      </c>
      <c r="CW144" s="415">
        <v>0</v>
      </c>
      <c r="CX144" s="415">
        <v>-525070</v>
      </c>
      <c r="CY144" s="415">
        <v>28675</v>
      </c>
      <c r="CZ144" s="415">
        <v>0</v>
      </c>
      <c r="DA144" s="415">
        <v>28675</v>
      </c>
      <c r="DB144" s="415">
        <v>-9856</v>
      </c>
      <c r="DC144" s="415">
        <v>0</v>
      </c>
      <c r="DD144" s="415">
        <v>-9856</v>
      </c>
      <c r="DE144" s="415">
        <v>0</v>
      </c>
      <c r="DF144" s="415">
        <v>0</v>
      </c>
      <c r="DG144" s="415">
        <v>0</v>
      </c>
      <c r="DH144" s="415">
        <v>0</v>
      </c>
      <c r="DI144" s="415">
        <v>0</v>
      </c>
      <c r="DJ144" s="415">
        <v>0</v>
      </c>
      <c r="DK144" s="415">
        <v>0</v>
      </c>
      <c r="DL144" s="415">
        <v>0</v>
      </c>
      <c r="DM144" s="415">
        <v>0</v>
      </c>
      <c r="DN144" s="415">
        <v>0</v>
      </c>
      <c r="DO144" s="415">
        <v>0</v>
      </c>
      <c r="DP144" s="415">
        <v>0</v>
      </c>
      <c r="DQ144" s="415">
        <v>0</v>
      </c>
      <c r="DR144" s="415">
        <v>0</v>
      </c>
      <c r="DS144" s="415">
        <v>0</v>
      </c>
      <c r="DT144" s="415">
        <v>0</v>
      </c>
      <c r="DU144" s="415">
        <v>0</v>
      </c>
      <c r="DV144" s="415">
        <v>0</v>
      </c>
      <c r="DW144" s="415">
        <v>0</v>
      </c>
      <c r="DX144" s="415">
        <v>0</v>
      </c>
      <c r="DY144" s="415">
        <v>0</v>
      </c>
      <c r="DZ144" s="415">
        <v>0</v>
      </c>
      <c r="EA144" s="415">
        <v>0</v>
      </c>
      <c r="EB144" s="415">
        <v>-1285156</v>
      </c>
      <c r="EC144" s="415">
        <v>0</v>
      </c>
      <c r="ED144" s="415">
        <v>-1285156</v>
      </c>
      <c r="EE144" s="415">
        <v>0</v>
      </c>
      <c r="EF144" s="415">
        <v>0</v>
      </c>
      <c r="EG144" s="415">
        <v>0</v>
      </c>
      <c r="EH144" s="415">
        <v>0</v>
      </c>
      <c r="EI144" s="415">
        <v>0</v>
      </c>
      <c r="EJ144" s="415">
        <v>0</v>
      </c>
      <c r="EK144" s="415">
        <v>-8275</v>
      </c>
      <c r="EL144" s="415">
        <v>0</v>
      </c>
      <c r="EM144" s="415">
        <v>-8275</v>
      </c>
      <c r="EN144" s="415">
        <v>0</v>
      </c>
      <c r="EO144" s="415">
        <v>0</v>
      </c>
      <c r="EP144" s="415">
        <v>0</v>
      </c>
      <c r="EQ144" s="415">
        <v>0</v>
      </c>
      <c r="ER144" s="415">
        <v>0</v>
      </c>
      <c r="ES144" s="415">
        <v>0</v>
      </c>
      <c r="ET144" s="415">
        <v>0</v>
      </c>
      <c r="EU144" s="415">
        <v>0</v>
      </c>
      <c r="EV144" s="415">
        <v>0</v>
      </c>
      <c r="EW144" s="415">
        <v>0</v>
      </c>
      <c r="EX144" s="415">
        <v>0</v>
      </c>
      <c r="EY144" s="415">
        <v>0</v>
      </c>
      <c r="EZ144" s="415">
        <v>0</v>
      </c>
      <c r="FA144" s="415">
        <v>0</v>
      </c>
      <c r="FB144" s="415">
        <v>0</v>
      </c>
      <c r="FC144" s="415">
        <v>0</v>
      </c>
      <c r="FD144" s="415">
        <v>0</v>
      </c>
      <c r="FE144" s="415">
        <v>0</v>
      </c>
      <c r="FF144" s="415">
        <v>0</v>
      </c>
      <c r="FG144" s="415">
        <v>0</v>
      </c>
      <c r="FH144" s="415">
        <v>0</v>
      </c>
      <c r="FI144" s="415">
        <v>-226563</v>
      </c>
      <c r="FJ144" s="415">
        <v>0</v>
      </c>
      <c r="FK144" s="415">
        <v>-226563</v>
      </c>
      <c r="FL144" s="415">
        <v>-4840</v>
      </c>
      <c r="FM144" s="415">
        <v>0</v>
      </c>
      <c r="FN144" s="415">
        <v>-4840</v>
      </c>
      <c r="FO144" s="415">
        <v>-1000401</v>
      </c>
      <c r="FP144" s="415">
        <v>0</v>
      </c>
      <c r="FQ144" s="415">
        <v>-1000401</v>
      </c>
      <c r="FR144" s="415">
        <v>0</v>
      </c>
      <c r="FS144" s="415">
        <v>0</v>
      </c>
      <c r="FT144" s="415">
        <v>0</v>
      </c>
      <c r="FU144" s="415">
        <v>-611</v>
      </c>
      <c r="FV144" s="415">
        <v>0</v>
      </c>
      <c r="FW144" s="415">
        <v>-611</v>
      </c>
      <c r="FX144" s="415">
        <v>-6198693</v>
      </c>
      <c r="FY144" s="415">
        <v>0</v>
      </c>
      <c r="FZ144" s="415">
        <v>-6198693</v>
      </c>
      <c r="GA144" s="415">
        <v>-7439383</v>
      </c>
      <c r="GB144" s="415">
        <v>0</v>
      </c>
      <c r="GC144" s="415">
        <v>-7439383</v>
      </c>
      <c r="GD144" s="415">
        <v>0</v>
      </c>
      <c r="GE144" s="415">
        <v>0</v>
      </c>
      <c r="GF144" s="415">
        <v>0</v>
      </c>
      <c r="GG144" s="415">
        <v>0</v>
      </c>
      <c r="GH144" s="415">
        <v>0</v>
      </c>
      <c r="GI144" s="415">
        <v>0</v>
      </c>
      <c r="GJ144" s="415">
        <v>0</v>
      </c>
      <c r="GK144" s="415">
        <v>0</v>
      </c>
      <c r="GL144" s="415">
        <v>0</v>
      </c>
      <c r="GM144" s="415">
        <v>345531376</v>
      </c>
      <c r="GN144" s="415">
        <v>0</v>
      </c>
      <c r="GO144" s="415">
        <v>345531376</v>
      </c>
      <c r="GP144" s="415">
        <v>-8130592</v>
      </c>
      <c r="GQ144" s="415">
        <v>0</v>
      </c>
      <c r="GR144" s="415">
        <v>-8130592</v>
      </c>
      <c r="GS144" s="415">
        <v>-25362695</v>
      </c>
      <c r="GT144" s="415">
        <v>0</v>
      </c>
      <c r="GU144" s="415">
        <v>-25362695</v>
      </c>
      <c r="GV144" s="415">
        <v>-12168898</v>
      </c>
      <c r="GW144" s="415">
        <v>0</v>
      </c>
      <c r="GX144" s="415">
        <v>-12168898</v>
      </c>
      <c r="GY144" s="415">
        <v>-1285156</v>
      </c>
      <c r="GZ144" s="415">
        <v>0</v>
      </c>
      <c r="HA144" s="415">
        <v>-1285156</v>
      </c>
      <c r="HB144" s="415">
        <v>-7439383</v>
      </c>
      <c r="HC144" s="415">
        <v>0</v>
      </c>
      <c r="HD144" s="415">
        <v>-7439383</v>
      </c>
      <c r="HE144" s="415">
        <v>0</v>
      </c>
      <c r="HF144" s="415">
        <v>0</v>
      </c>
      <c r="HG144" s="415">
        <v>0</v>
      </c>
      <c r="HH144" s="415">
        <v>-54386724</v>
      </c>
      <c r="HI144" s="415">
        <v>0</v>
      </c>
      <c r="HJ144" s="415">
        <v>-54386724</v>
      </c>
      <c r="HK144" s="415">
        <v>291144652</v>
      </c>
      <c r="HL144" s="415">
        <v>0</v>
      </c>
      <c r="HM144" s="415">
        <v>291144652</v>
      </c>
      <c r="HN144" s="84" t="s">
        <v>1073</v>
      </c>
    </row>
    <row r="145" spans="1:222" x14ac:dyDescent="0.25">
      <c r="A145" t="s">
        <v>1026</v>
      </c>
      <c r="B145" s="82" t="s">
        <v>649</v>
      </c>
      <c r="C145" s="85" t="s">
        <v>648</v>
      </c>
      <c r="D145" s="415">
        <v>393702911</v>
      </c>
      <c r="E145" s="415">
        <v>0</v>
      </c>
      <c r="F145" s="415">
        <v>393702911</v>
      </c>
      <c r="G145" s="415">
        <v>-8689668</v>
      </c>
      <c r="H145" s="415">
        <v>0</v>
      </c>
      <c r="I145" s="415">
        <v>-8689668</v>
      </c>
      <c r="J145" s="415">
        <v>-2786668</v>
      </c>
      <c r="K145" s="415">
        <v>0</v>
      </c>
      <c r="L145" s="415">
        <v>-2786668</v>
      </c>
      <c r="M145" s="415">
        <v>2807770</v>
      </c>
      <c r="N145" s="415">
        <v>0</v>
      </c>
      <c r="O145" s="415">
        <v>2807770</v>
      </c>
      <c r="P145" s="415">
        <v>583399</v>
      </c>
      <c r="Q145" s="415">
        <v>0</v>
      </c>
      <c r="R145" s="415">
        <v>583399</v>
      </c>
      <c r="S145" s="415">
        <v>203262</v>
      </c>
      <c r="T145" s="415">
        <v>0</v>
      </c>
      <c r="U145" s="415">
        <v>203262</v>
      </c>
      <c r="V145" s="415">
        <v>807763</v>
      </c>
      <c r="W145" s="415">
        <v>0</v>
      </c>
      <c r="X145" s="415">
        <v>807763</v>
      </c>
      <c r="Y145" s="415">
        <v>-3933975</v>
      </c>
      <c r="Z145" s="415">
        <v>0</v>
      </c>
      <c r="AA145" s="415">
        <v>-3933975</v>
      </c>
      <c r="AB145" s="415">
        <v>0</v>
      </c>
      <c r="AC145" s="415">
        <v>0</v>
      </c>
      <c r="AD145" s="415">
        <v>0</v>
      </c>
      <c r="AE145" s="415">
        <v>-466746</v>
      </c>
      <c r="AF145" s="415">
        <v>0</v>
      </c>
      <c r="AG145" s="415">
        <v>-466746</v>
      </c>
      <c r="AH145" s="415">
        <v>-78173</v>
      </c>
      <c r="AI145" s="415">
        <v>0</v>
      </c>
      <c r="AJ145" s="415">
        <v>-78173</v>
      </c>
      <c r="AK145" s="415">
        <v>0</v>
      </c>
      <c r="AL145" s="415">
        <v>0</v>
      </c>
      <c r="AM145" s="415">
        <v>0</v>
      </c>
      <c r="AN145" s="415">
        <v>-389458</v>
      </c>
      <c r="AO145" s="415">
        <v>0</v>
      </c>
      <c r="AP145" s="415">
        <v>-389458</v>
      </c>
      <c r="AQ145" s="415">
        <v>0</v>
      </c>
      <c r="AR145" s="415">
        <v>0</v>
      </c>
      <c r="AS145" s="415">
        <v>0</v>
      </c>
      <c r="AT145" s="415">
        <v>9262029</v>
      </c>
      <c r="AU145" s="415">
        <v>0</v>
      </c>
      <c r="AV145" s="415">
        <v>9262029</v>
      </c>
      <c r="AW145" s="415">
        <v>-237359</v>
      </c>
      <c r="AX145" s="415">
        <v>0</v>
      </c>
      <c r="AY145" s="415">
        <v>-237359</v>
      </c>
      <c r="AZ145" s="415">
        <v>-25417248</v>
      </c>
      <c r="BA145" s="415">
        <v>0</v>
      </c>
      <c r="BB145" s="415">
        <v>-25417248</v>
      </c>
      <c r="BC145" s="415">
        <v>912872</v>
      </c>
      <c r="BD145" s="415">
        <v>0</v>
      </c>
      <c r="BE145" s="415">
        <v>912872</v>
      </c>
      <c r="BF145" s="415">
        <v>0</v>
      </c>
      <c r="BG145" s="415">
        <v>0</v>
      </c>
      <c r="BH145" s="415">
        <v>0</v>
      </c>
      <c r="BI145" s="415">
        <v>0</v>
      </c>
      <c r="BJ145" s="415">
        <v>0</v>
      </c>
      <c r="BK145" s="415">
        <v>0</v>
      </c>
      <c r="BL145" s="415">
        <v>0</v>
      </c>
      <c r="BM145" s="415">
        <v>0</v>
      </c>
      <c r="BN145" s="415">
        <v>0</v>
      </c>
      <c r="BO145" s="415">
        <v>0</v>
      </c>
      <c r="BP145" s="415">
        <v>0</v>
      </c>
      <c r="BQ145" s="415">
        <v>0</v>
      </c>
      <c r="BR145" s="415">
        <v>0</v>
      </c>
      <c r="BS145" s="415">
        <v>0</v>
      </c>
      <c r="BT145" s="415">
        <v>0</v>
      </c>
      <c r="BU145" s="415">
        <v>0</v>
      </c>
      <c r="BV145" s="415">
        <v>0</v>
      </c>
      <c r="BW145" s="415">
        <v>0</v>
      </c>
      <c r="BX145" s="415">
        <v>-19880427</v>
      </c>
      <c r="BY145" s="415">
        <v>0</v>
      </c>
      <c r="BZ145" s="415">
        <v>-19880427</v>
      </c>
      <c r="CA145" s="415">
        <v>-176403</v>
      </c>
      <c r="CB145" s="415">
        <v>0</v>
      </c>
      <c r="CC145" s="415">
        <v>-176403</v>
      </c>
      <c r="CD145" s="415">
        <v>-47553</v>
      </c>
      <c r="CE145" s="415">
        <v>0</v>
      </c>
      <c r="CF145" s="415">
        <v>-47553</v>
      </c>
      <c r="CG145" s="415">
        <v>-11076808</v>
      </c>
      <c r="CH145" s="415">
        <v>0</v>
      </c>
      <c r="CI145" s="415">
        <v>-11076808</v>
      </c>
      <c r="CJ145" s="415">
        <v>-488679</v>
      </c>
      <c r="CK145" s="415">
        <v>0</v>
      </c>
      <c r="CL145" s="415">
        <v>-488679</v>
      </c>
      <c r="CM145" s="415">
        <v>-11789443</v>
      </c>
      <c r="CN145" s="415">
        <v>0</v>
      </c>
      <c r="CO145" s="415">
        <v>-11789443</v>
      </c>
      <c r="CP145" s="415">
        <v>-156576</v>
      </c>
      <c r="CQ145" s="415">
        <v>0</v>
      </c>
      <c r="CR145" s="415">
        <v>-156576</v>
      </c>
      <c r="CS145" s="415">
        <v>-16423</v>
      </c>
      <c r="CT145" s="415">
        <v>0</v>
      </c>
      <c r="CU145" s="415">
        <v>-16423</v>
      </c>
      <c r="CV145" s="415">
        <v>-17953</v>
      </c>
      <c r="CW145" s="415">
        <v>0</v>
      </c>
      <c r="CX145" s="415">
        <v>-17953</v>
      </c>
      <c r="CY145" s="415">
        <v>-12557</v>
      </c>
      <c r="CZ145" s="415">
        <v>0</v>
      </c>
      <c r="DA145" s="415">
        <v>-12557</v>
      </c>
      <c r="DB145" s="415">
        <v>0</v>
      </c>
      <c r="DC145" s="415">
        <v>0</v>
      </c>
      <c r="DD145" s="415">
        <v>0</v>
      </c>
      <c r="DE145" s="415">
        <v>0</v>
      </c>
      <c r="DF145" s="415">
        <v>0</v>
      </c>
      <c r="DG145" s="415">
        <v>0</v>
      </c>
      <c r="DH145" s="415">
        <v>0</v>
      </c>
      <c r="DI145" s="415">
        <v>0</v>
      </c>
      <c r="DJ145" s="415">
        <v>0</v>
      </c>
      <c r="DK145" s="415">
        <v>0</v>
      </c>
      <c r="DL145" s="415">
        <v>0</v>
      </c>
      <c r="DM145" s="415">
        <v>0</v>
      </c>
      <c r="DN145" s="415">
        <v>0</v>
      </c>
      <c r="DO145" s="415">
        <v>0</v>
      </c>
      <c r="DP145" s="415">
        <v>0</v>
      </c>
      <c r="DQ145" s="415">
        <v>0</v>
      </c>
      <c r="DR145" s="415">
        <v>0</v>
      </c>
      <c r="DS145" s="415">
        <v>0</v>
      </c>
      <c r="DT145" s="415">
        <v>0</v>
      </c>
      <c r="DU145" s="415">
        <v>0</v>
      </c>
      <c r="DV145" s="415">
        <v>0</v>
      </c>
      <c r="DW145" s="415">
        <v>0</v>
      </c>
      <c r="DX145" s="415">
        <v>0</v>
      </c>
      <c r="DY145" s="415">
        <v>0</v>
      </c>
      <c r="DZ145" s="415">
        <v>0</v>
      </c>
      <c r="EA145" s="415">
        <v>0</v>
      </c>
      <c r="EB145" s="415">
        <v>-203509</v>
      </c>
      <c r="EC145" s="415">
        <v>0</v>
      </c>
      <c r="ED145" s="415">
        <v>-203509</v>
      </c>
      <c r="EE145" s="415">
        <v>0</v>
      </c>
      <c r="EF145" s="415">
        <v>0</v>
      </c>
      <c r="EG145" s="415">
        <v>0</v>
      </c>
      <c r="EH145" s="415">
        <v>0</v>
      </c>
      <c r="EI145" s="415">
        <v>0</v>
      </c>
      <c r="EJ145" s="415">
        <v>0</v>
      </c>
      <c r="EK145" s="415">
        <v>0</v>
      </c>
      <c r="EL145" s="415">
        <v>0</v>
      </c>
      <c r="EM145" s="415">
        <v>0</v>
      </c>
      <c r="EN145" s="415">
        <v>0</v>
      </c>
      <c r="EO145" s="415">
        <v>0</v>
      </c>
      <c r="EP145" s="415">
        <v>0</v>
      </c>
      <c r="EQ145" s="415">
        <v>0</v>
      </c>
      <c r="ER145" s="415">
        <v>0</v>
      </c>
      <c r="ES145" s="415">
        <v>0</v>
      </c>
      <c r="ET145" s="415">
        <v>0</v>
      </c>
      <c r="EU145" s="415">
        <v>0</v>
      </c>
      <c r="EV145" s="415">
        <v>0</v>
      </c>
      <c r="EW145" s="415">
        <v>0</v>
      </c>
      <c r="EX145" s="415">
        <v>0</v>
      </c>
      <c r="EY145" s="415">
        <v>0</v>
      </c>
      <c r="EZ145" s="415">
        <v>0</v>
      </c>
      <c r="FA145" s="415">
        <v>0</v>
      </c>
      <c r="FB145" s="415">
        <v>0</v>
      </c>
      <c r="FC145" s="415">
        <v>0</v>
      </c>
      <c r="FD145" s="415">
        <v>0</v>
      </c>
      <c r="FE145" s="415">
        <v>0</v>
      </c>
      <c r="FF145" s="415">
        <v>0</v>
      </c>
      <c r="FG145" s="415">
        <v>0</v>
      </c>
      <c r="FH145" s="415">
        <v>0</v>
      </c>
      <c r="FI145" s="415">
        <v>-54203</v>
      </c>
      <c r="FJ145" s="415">
        <v>0</v>
      </c>
      <c r="FK145" s="415">
        <v>-54203</v>
      </c>
      <c r="FL145" s="415">
        <v>1458</v>
      </c>
      <c r="FM145" s="415">
        <v>0</v>
      </c>
      <c r="FN145" s="415">
        <v>1458</v>
      </c>
      <c r="FO145" s="415">
        <v>-530753</v>
      </c>
      <c r="FP145" s="415">
        <v>0</v>
      </c>
      <c r="FQ145" s="415">
        <v>-530753</v>
      </c>
      <c r="FR145" s="415">
        <v>63402</v>
      </c>
      <c r="FS145" s="415">
        <v>0</v>
      </c>
      <c r="FT145" s="415">
        <v>63402</v>
      </c>
      <c r="FU145" s="415">
        <v>0</v>
      </c>
      <c r="FV145" s="415">
        <v>0</v>
      </c>
      <c r="FW145" s="415">
        <v>0</v>
      </c>
      <c r="FX145" s="415">
        <v>-5715573</v>
      </c>
      <c r="FY145" s="415">
        <v>0</v>
      </c>
      <c r="FZ145" s="415">
        <v>-5715573</v>
      </c>
      <c r="GA145" s="415">
        <v>-6235669</v>
      </c>
      <c r="GB145" s="415">
        <v>0</v>
      </c>
      <c r="GC145" s="415">
        <v>-6235669</v>
      </c>
      <c r="GD145" s="415">
        <v>0</v>
      </c>
      <c r="GE145" s="415">
        <v>0</v>
      </c>
      <c r="GF145" s="415">
        <v>0</v>
      </c>
      <c r="GG145" s="415">
        <v>0</v>
      </c>
      <c r="GH145" s="415">
        <v>0</v>
      </c>
      <c r="GI145" s="415">
        <v>0</v>
      </c>
      <c r="GJ145" s="415">
        <v>0</v>
      </c>
      <c r="GK145" s="415">
        <v>0</v>
      </c>
      <c r="GL145" s="415">
        <v>0</v>
      </c>
      <c r="GM145" s="415">
        <v>385013243</v>
      </c>
      <c r="GN145" s="415">
        <v>0</v>
      </c>
      <c r="GO145" s="415">
        <v>385013243</v>
      </c>
      <c r="GP145" s="415">
        <v>807763</v>
      </c>
      <c r="GQ145" s="415">
        <v>0</v>
      </c>
      <c r="GR145" s="415">
        <v>807763</v>
      </c>
      <c r="GS145" s="415">
        <v>-19880427</v>
      </c>
      <c r="GT145" s="415">
        <v>0</v>
      </c>
      <c r="GU145" s="415">
        <v>-19880427</v>
      </c>
      <c r="GV145" s="415">
        <v>-11789443</v>
      </c>
      <c r="GW145" s="415">
        <v>0</v>
      </c>
      <c r="GX145" s="415">
        <v>-11789443</v>
      </c>
      <c r="GY145" s="415">
        <v>-203509</v>
      </c>
      <c r="GZ145" s="415">
        <v>0</v>
      </c>
      <c r="HA145" s="415">
        <v>-203509</v>
      </c>
      <c r="HB145" s="415">
        <v>-6235669</v>
      </c>
      <c r="HC145" s="415">
        <v>0</v>
      </c>
      <c r="HD145" s="415">
        <v>-6235669</v>
      </c>
      <c r="HE145" s="415">
        <v>0</v>
      </c>
      <c r="HF145" s="415">
        <v>0</v>
      </c>
      <c r="HG145" s="415">
        <v>0</v>
      </c>
      <c r="HH145" s="415">
        <v>-37301285</v>
      </c>
      <c r="HI145" s="415">
        <v>0</v>
      </c>
      <c r="HJ145" s="415">
        <v>-37301285</v>
      </c>
      <c r="HK145" s="415">
        <v>347711958</v>
      </c>
      <c r="HL145" s="415">
        <v>0</v>
      </c>
      <c r="HM145" s="415">
        <v>347711958</v>
      </c>
      <c r="HN145" s="84" t="s">
        <v>1073</v>
      </c>
    </row>
    <row r="146" spans="1:222" x14ac:dyDescent="0.25">
      <c r="A146" t="s">
        <v>1026</v>
      </c>
      <c r="B146" s="82" t="s">
        <v>651</v>
      </c>
      <c r="C146" s="85" t="s">
        <v>650</v>
      </c>
      <c r="D146" s="415">
        <v>40022620</v>
      </c>
      <c r="E146" s="415">
        <v>0</v>
      </c>
      <c r="F146" s="415">
        <v>40022620</v>
      </c>
      <c r="G146" s="415">
        <v>-299026</v>
      </c>
      <c r="H146" s="415">
        <v>0</v>
      </c>
      <c r="I146" s="415">
        <v>-299026</v>
      </c>
      <c r="J146" s="415">
        <v>-129738</v>
      </c>
      <c r="K146" s="415">
        <v>0</v>
      </c>
      <c r="L146" s="415">
        <v>-129738</v>
      </c>
      <c r="M146" s="415">
        <v>164538</v>
      </c>
      <c r="N146" s="415">
        <v>0</v>
      </c>
      <c r="O146" s="415">
        <v>164538</v>
      </c>
      <c r="P146" s="415">
        <v>225249</v>
      </c>
      <c r="Q146" s="415">
        <v>0</v>
      </c>
      <c r="R146" s="415">
        <v>225249</v>
      </c>
      <c r="S146" s="415">
        <v>-35332</v>
      </c>
      <c r="T146" s="415">
        <v>0</v>
      </c>
      <c r="U146" s="415">
        <v>-35332</v>
      </c>
      <c r="V146" s="415">
        <v>224717</v>
      </c>
      <c r="W146" s="415">
        <v>0</v>
      </c>
      <c r="X146" s="415">
        <v>224717</v>
      </c>
      <c r="Y146" s="415">
        <v>-2941127</v>
      </c>
      <c r="Z146" s="415">
        <v>0</v>
      </c>
      <c r="AA146" s="415">
        <v>-2941127</v>
      </c>
      <c r="AB146" s="415">
        <v>-1426</v>
      </c>
      <c r="AC146" s="415">
        <v>0</v>
      </c>
      <c r="AD146" s="415">
        <v>-1426</v>
      </c>
      <c r="AE146" s="415">
        <v>-46825</v>
      </c>
      <c r="AF146" s="415">
        <v>0</v>
      </c>
      <c r="AG146" s="415">
        <v>-46825</v>
      </c>
      <c r="AH146" s="415">
        <v>-737</v>
      </c>
      <c r="AI146" s="415">
        <v>0</v>
      </c>
      <c r="AJ146" s="415">
        <v>-737</v>
      </c>
      <c r="AK146" s="415">
        <v>0</v>
      </c>
      <c r="AL146" s="415">
        <v>0</v>
      </c>
      <c r="AM146" s="415">
        <v>0</v>
      </c>
      <c r="AN146" s="415">
        <v>-46088</v>
      </c>
      <c r="AO146" s="415">
        <v>0</v>
      </c>
      <c r="AP146" s="415">
        <v>-46088</v>
      </c>
      <c r="AQ146" s="415">
        <v>0</v>
      </c>
      <c r="AR146" s="415">
        <v>0</v>
      </c>
      <c r="AS146" s="415">
        <v>0</v>
      </c>
      <c r="AT146" s="415">
        <v>776815</v>
      </c>
      <c r="AU146" s="415">
        <v>0</v>
      </c>
      <c r="AV146" s="415">
        <v>776815</v>
      </c>
      <c r="AW146" s="415">
        <v>-7938</v>
      </c>
      <c r="AX146" s="415">
        <v>0</v>
      </c>
      <c r="AY146" s="415">
        <v>-7938</v>
      </c>
      <c r="AZ146" s="415">
        <v>-2960742</v>
      </c>
      <c r="BA146" s="415">
        <v>0</v>
      </c>
      <c r="BB146" s="415">
        <v>-2960742</v>
      </c>
      <c r="BC146" s="415">
        <v>-24126</v>
      </c>
      <c r="BD146" s="415">
        <v>0</v>
      </c>
      <c r="BE146" s="415">
        <v>-24126</v>
      </c>
      <c r="BF146" s="415">
        <v>-45977</v>
      </c>
      <c r="BG146" s="415">
        <v>0</v>
      </c>
      <c r="BH146" s="415">
        <v>-45977</v>
      </c>
      <c r="BI146" s="415">
        <v>0</v>
      </c>
      <c r="BJ146" s="415">
        <v>0</v>
      </c>
      <c r="BK146" s="415">
        <v>0</v>
      </c>
      <c r="BL146" s="415">
        <v>-6087</v>
      </c>
      <c r="BM146" s="415">
        <v>0</v>
      </c>
      <c r="BN146" s="415">
        <v>-6087</v>
      </c>
      <c r="BO146" s="415">
        <v>-1326</v>
      </c>
      <c r="BP146" s="415">
        <v>0</v>
      </c>
      <c r="BQ146" s="415">
        <v>-1326</v>
      </c>
      <c r="BR146" s="415">
        <v>0</v>
      </c>
      <c r="BS146" s="415">
        <v>0</v>
      </c>
      <c r="BT146" s="415">
        <v>0</v>
      </c>
      <c r="BU146" s="415">
        <v>0</v>
      </c>
      <c r="BV146" s="415">
        <v>0</v>
      </c>
      <c r="BW146" s="415">
        <v>0</v>
      </c>
      <c r="BX146" s="415">
        <v>-5257333</v>
      </c>
      <c r="BY146" s="415">
        <v>0</v>
      </c>
      <c r="BZ146" s="415">
        <v>-5257333</v>
      </c>
      <c r="CA146" s="415">
        <v>0</v>
      </c>
      <c r="CB146" s="415">
        <v>0</v>
      </c>
      <c r="CC146" s="415">
        <v>0</v>
      </c>
      <c r="CD146" s="415">
        <v>0</v>
      </c>
      <c r="CE146" s="415">
        <v>0</v>
      </c>
      <c r="CF146" s="415">
        <v>0</v>
      </c>
      <c r="CG146" s="415">
        <v>-649793</v>
      </c>
      <c r="CH146" s="415">
        <v>0</v>
      </c>
      <c r="CI146" s="415">
        <v>-649793</v>
      </c>
      <c r="CJ146" s="415">
        <v>-10545</v>
      </c>
      <c r="CK146" s="415">
        <v>0</v>
      </c>
      <c r="CL146" s="415">
        <v>-10545</v>
      </c>
      <c r="CM146" s="415">
        <v>-660338</v>
      </c>
      <c r="CN146" s="415">
        <v>0</v>
      </c>
      <c r="CO146" s="415">
        <v>-660338</v>
      </c>
      <c r="CP146" s="415">
        <v>-12166</v>
      </c>
      <c r="CQ146" s="415">
        <v>0</v>
      </c>
      <c r="CR146" s="415">
        <v>-12166</v>
      </c>
      <c r="CS146" s="415">
        <v>-1591</v>
      </c>
      <c r="CT146" s="415">
        <v>0</v>
      </c>
      <c r="CU146" s="415">
        <v>-1591</v>
      </c>
      <c r="CV146" s="415">
        <v>-39512</v>
      </c>
      <c r="CW146" s="415">
        <v>0</v>
      </c>
      <c r="CX146" s="415">
        <v>-39512</v>
      </c>
      <c r="CY146" s="415">
        <v>5290</v>
      </c>
      <c r="CZ146" s="415">
        <v>0</v>
      </c>
      <c r="DA146" s="415">
        <v>5290</v>
      </c>
      <c r="DB146" s="415">
        <v>-3754</v>
      </c>
      <c r="DC146" s="415">
        <v>0</v>
      </c>
      <c r="DD146" s="415">
        <v>-3754</v>
      </c>
      <c r="DE146" s="415">
        <v>0</v>
      </c>
      <c r="DF146" s="415">
        <v>0</v>
      </c>
      <c r="DG146" s="415">
        <v>0</v>
      </c>
      <c r="DH146" s="415">
        <v>0</v>
      </c>
      <c r="DI146" s="415">
        <v>0</v>
      </c>
      <c r="DJ146" s="415">
        <v>0</v>
      </c>
      <c r="DK146" s="415">
        <v>0</v>
      </c>
      <c r="DL146" s="415">
        <v>0</v>
      </c>
      <c r="DM146" s="415">
        <v>0</v>
      </c>
      <c r="DN146" s="415">
        <v>0</v>
      </c>
      <c r="DO146" s="415">
        <v>0</v>
      </c>
      <c r="DP146" s="415">
        <v>0</v>
      </c>
      <c r="DQ146" s="415">
        <v>0</v>
      </c>
      <c r="DR146" s="415">
        <v>0</v>
      </c>
      <c r="DS146" s="415">
        <v>0</v>
      </c>
      <c r="DT146" s="415">
        <v>0</v>
      </c>
      <c r="DU146" s="415">
        <v>0</v>
      </c>
      <c r="DV146" s="415">
        <v>0</v>
      </c>
      <c r="DW146" s="415">
        <v>0</v>
      </c>
      <c r="DX146" s="415">
        <v>0</v>
      </c>
      <c r="DY146" s="415">
        <v>0</v>
      </c>
      <c r="DZ146" s="415">
        <v>0</v>
      </c>
      <c r="EA146" s="415">
        <v>0</v>
      </c>
      <c r="EB146" s="415">
        <v>-51733</v>
      </c>
      <c r="EC146" s="415">
        <v>0</v>
      </c>
      <c r="ED146" s="415">
        <v>-51733</v>
      </c>
      <c r="EE146" s="415">
        <v>0</v>
      </c>
      <c r="EF146" s="415">
        <v>0</v>
      </c>
      <c r="EG146" s="415">
        <v>0</v>
      </c>
      <c r="EH146" s="415">
        <v>0</v>
      </c>
      <c r="EI146" s="415">
        <v>0</v>
      </c>
      <c r="EJ146" s="415">
        <v>0</v>
      </c>
      <c r="EK146" s="415">
        <v>0</v>
      </c>
      <c r="EL146" s="415">
        <v>0</v>
      </c>
      <c r="EM146" s="415">
        <v>0</v>
      </c>
      <c r="EN146" s="415">
        <v>0</v>
      </c>
      <c r="EO146" s="415">
        <v>0</v>
      </c>
      <c r="EP146" s="415">
        <v>0</v>
      </c>
      <c r="EQ146" s="415">
        <v>0</v>
      </c>
      <c r="ER146" s="415">
        <v>0</v>
      </c>
      <c r="ES146" s="415">
        <v>0</v>
      </c>
      <c r="ET146" s="415">
        <v>0</v>
      </c>
      <c r="EU146" s="415">
        <v>0</v>
      </c>
      <c r="EV146" s="415">
        <v>0</v>
      </c>
      <c r="EW146" s="415">
        <v>-6087</v>
      </c>
      <c r="EX146" s="415">
        <v>0</v>
      </c>
      <c r="EY146" s="415">
        <v>-6087</v>
      </c>
      <c r="EZ146" s="415">
        <v>-1326</v>
      </c>
      <c r="FA146" s="415">
        <v>0</v>
      </c>
      <c r="FB146" s="415">
        <v>-1326</v>
      </c>
      <c r="FC146" s="415">
        <v>0</v>
      </c>
      <c r="FD146" s="415">
        <v>0</v>
      </c>
      <c r="FE146" s="415">
        <v>0</v>
      </c>
      <c r="FF146" s="415">
        <v>0</v>
      </c>
      <c r="FG146" s="415">
        <v>0</v>
      </c>
      <c r="FH146" s="415">
        <v>0</v>
      </c>
      <c r="FI146" s="415">
        <v>-389</v>
      </c>
      <c r="FJ146" s="415">
        <v>0</v>
      </c>
      <c r="FK146" s="415">
        <v>-389</v>
      </c>
      <c r="FL146" s="415">
        <v>0</v>
      </c>
      <c r="FM146" s="415">
        <v>0</v>
      </c>
      <c r="FN146" s="415">
        <v>0</v>
      </c>
      <c r="FO146" s="415">
        <v>-13999</v>
      </c>
      <c r="FP146" s="415">
        <v>0</v>
      </c>
      <c r="FQ146" s="415">
        <v>-13999</v>
      </c>
      <c r="FR146" s="415">
        <v>0</v>
      </c>
      <c r="FS146" s="415">
        <v>0</v>
      </c>
      <c r="FT146" s="415">
        <v>0</v>
      </c>
      <c r="FU146" s="415">
        <v>430.14</v>
      </c>
      <c r="FV146" s="415">
        <v>0</v>
      </c>
      <c r="FW146" s="415">
        <v>430.14</v>
      </c>
      <c r="FX146" s="415">
        <v>-403176</v>
      </c>
      <c r="FY146" s="415">
        <v>0</v>
      </c>
      <c r="FZ146" s="415">
        <v>-403176</v>
      </c>
      <c r="GA146" s="415">
        <v>-424547</v>
      </c>
      <c r="GB146" s="415">
        <v>0</v>
      </c>
      <c r="GC146" s="415">
        <v>-424547</v>
      </c>
      <c r="GD146" s="415">
        <v>0</v>
      </c>
      <c r="GE146" s="415">
        <v>0</v>
      </c>
      <c r="GF146" s="415">
        <v>0</v>
      </c>
      <c r="GG146" s="415">
        <v>0</v>
      </c>
      <c r="GH146" s="415">
        <v>0</v>
      </c>
      <c r="GI146" s="415">
        <v>0</v>
      </c>
      <c r="GJ146" s="415">
        <v>0</v>
      </c>
      <c r="GK146" s="415">
        <v>0</v>
      </c>
      <c r="GL146" s="415">
        <v>0</v>
      </c>
      <c r="GM146" s="415">
        <v>39723594</v>
      </c>
      <c r="GN146" s="415">
        <v>0</v>
      </c>
      <c r="GO146" s="415">
        <v>39723594</v>
      </c>
      <c r="GP146" s="415">
        <v>224717</v>
      </c>
      <c r="GQ146" s="415">
        <v>0</v>
      </c>
      <c r="GR146" s="415">
        <v>224717</v>
      </c>
      <c r="GS146" s="415">
        <v>-5257333</v>
      </c>
      <c r="GT146" s="415">
        <v>0</v>
      </c>
      <c r="GU146" s="415">
        <v>-5257333</v>
      </c>
      <c r="GV146" s="415">
        <v>-660338</v>
      </c>
      <c r="GW146" s="415">
        <v>0</v>
      </c>
      <c r="GX146" s="415">
        <v>-660338</v>
      </c>
      <c r="GY146" s="415">
        <v>-51733</v>
      </c>
      <c r="GZ146" s="415">
        <v>0</v>
      </c>
      <c r="HA146" s="415">
        <v>-51733</v>
      </c>
      <c r="HB146" s="415">
        <v>-424547</v>
      </c>
      <c r="HC146" s="415">
        <v>0</v>
      </c>
      <c r="HD146" s="415">
        <v>-424547</v>
      </c>
      <c r="HE146" s="415">
        <v>0</v>
      </c>
      <c r="HF146" s="415">
        <v>0</v>
      </c>
      <c r="HG146" s="415">
        <v>0</v>
      </c>
      <c r="HH146" s="415">
        <v>-6169234</v>
      </c>
      <c r="HI146" s="415">
        <v>0</v>
      </c>
      <c r="HJ146" s="415">
        <v>-6169234</v>
      </c>
      <c r="HK146" s="415">
        <v>33554360</v>
      </c>
      <c r="HL146" s="415">
        <v>0</v>
      </c>
      <c r="HM146" s="415">
        <v>33554360</v>
      </c>
      <c r="HN146" s="84" t="s">
        <v>1029</v>
      </c>
    </row>
    <row r="147" spans="1:222" x14ac:dyDescent="0.25">
      <c r="A147" t="s">
        <v>1037</v>
      </c>
      <c r="B147" s="82" t="s">
        <v>653</v>
      </c>
      <c r="C147" s="85" t="s">
        <v>652</v>
      </c>
      <c r="D147" s="415">
        <v>58403188</v>
      </c>
      <c r="E147" s="415">
        <v>99808</v>
      </c>
      <c r="F147" s="415">
        <v>58502996</v>
      </c>
      <c r="G147" s="415">
        <v>-207734</v>
      </c>
      <c r="H147" s="415">
        <v>-189</v>
      </c>
      <c r="I147" s="415">
        <v>-207923</v>
      </c>
      <c r="J147" s="415">
        <v>-814615</v>
      </c>
      <c r="K147" s="415">
        <v>0</v>
      </c>
      <c r="L147" s="415">
        <v>-814615</v>
      </c>
      <c r="M147" s="415">
        <v>70620</v>
      </c>
      <c r="N147" s="415">
        <v>0</v>
      </c>
      <c r="O147" s="415">
        <v>70620</v>
      </c>
      <c r="P147" s="415">
        <v>579380</v>
      </c>
      <c r="Q147" s="415">
        <v>0</v>
      </c>
      <c r="R147" s="415">
        <v>579380</v>
      </c>
      <c r="S147" s="415">
        <v>-71805</v>
      </c>
      <c r="T147" s="415">
        <v>0</v>
      </c>
      <c r="U147" s="415">
        <v>-71805</v>
      </c>
      <c r="V147" s="415">
        <v>-236420</v>
      </c>
      <c r="W147" s="415">
        <v>0</v>
      </c>
      <c r="X147" s="415">
        <v>-236420</v>
      </c>
      <c r="Y147" s="415">
        <v>-6416635</v>
      </c>
      <c r="Z147" s="415">
        <v>-11391</v>
      </c>
      <c r="AA147" s="415">
        <v>-6428026</v>
      </c>
      <c r="AB147" s="415">
        <v>-46633</v>
      </c>
      <c r="AC147" s="415">
        <v>0</v>
      </c>
      <c r="AD147" s="415">
        <v>-46633</v>
      </c>
      <c r="AE147" s="415">
        <v>-163345</v>
      </c>
      <c r="AF147" s="415">
        <v>0</v>
      </c>
      <c r="AG147" s="415">
        <v>-163345</v>
      </c>
      <c r="AH147" s="415">
        <v>-12531</v>
      </c>
      <c r="AI147" s="415">
        <v>0</v>
      </c>
      <c r="AJ147" s="415">
        <v>-12531</v>
      </c>
      <c r="AK147" s="415">
        <v>0</v>
      </c>
      <c r="AL147" s="415">
        <v>0</v>
      </c>
      <c r="AM147" s="415">
        <v>0</v>
      </c>
      <c r="AN147" s="415">
        <v>-150814</v>
      </c>
      <c r="AO147" s="415">
        <v>0</v>
      </c>
      <c r="AP147" s="415">
        <v>-150814</v>
      </c>
      <c r="AQ147" s="415">
        <v>-690</v>
      </c>
      <c r="AR147" s="415">
        <v>0</v>
      </c>
      <c r="AS147" s="415">
        <v>-690</v>
      </c>
      <c r="AT147" s="415">
        <v>1011772</v>
      </c>
      <c r="AU147" s="415">
        <v>593</v>
      </c>
      <c r="AV147" s="415">
        <v>1012365</v>
      </c>
      <c r="AW147" s="415">
        <v>-9130</v>
      </c>
      <c r="AX147" s="415">
        <v>-6</v>
      </c>
      <c r="AY147" s="415">
        <v>-9136</v>
      </c>
      <c r="AZ147" s="415">
        <v>-3306129</v>
      </c>
      <c r="BA147" s="415">
        <v>-18389</v>
      </c>
      <c r="BB147" s="415">
        <v>-3324518</v>
      </c>
      <c r="BC147" s="415">
        <v>-23139</v>
      </c>
      <c r="BD147" s="415">
        <v>0</v>
      </c>
      <c r="BE147" s="415">
        <v>-23139</v>
      </c>
      <c r="BF147" s="415">
        <v>-36099</v>
      </c>
      <c r="BG147" s="415">
        <v>0</v>
      </c>
      <c r="BH147" s="415">
        <v>-36099</v>
      </c>
      <c r="BI147" s="415">
        <v>0</v>
      </c>
      <c r="BJ147" s="415">
        <v>0</v>
      </c>
      <c r="BK147" s="415">
        <v>0</v>
      </c>
      <c r="BL147" s="415">
        <v>-65872</v>
      </c>
      <c r="BM147" s="415">
        <v>0</v>
      </c>
      <c r="BN147" s="415">
        <v>-65872</v>
      </c>
      <c r="BO147" s="415">
        <v>-3104</v>
      </c>
      <c r="BP147" s="415">
        <v>0</v>
      </c>
      <c r="BQ147" s="415">
        <v>-3104</v>
      </c>
      <c r="BR147" s="415">
        <v>0</v>
      </c>
      <c r="BS147" s="415">
        <v>0</v>
      </c>
      <c r="BT147" s="415">
        <v>0</v>
      </c>
      <c r="BU147" s="415">
        <v>0</v>
      </c>
      <c r="BV147" s="415">
        <v>0</v>
      </c>
      <c r="BW147" s="415">
        <v>0</v>
      </c>
      <c r="BX147" s="415">
        <v>-9011681</v>
      </c>
      <c r="BY147" s="415">
        <v>-29193</v>
      </c>
      <c r="BZ147" s="415">
        <v>-9040874</v>
      </c>
      <c r="CA147" s="415">
        <v>-2070</v>
      </c>
      <c r="CB147" s="415">
        <v>0</v>
      </c>
      <c r="CC147" s="415">
        <v>-2070</v>
      </c>
      <c r="CD147" s="415">
        <v>2599</v>
      </c>
      <c r="CE147" s="415">
        <v>0</v>
      </c>
      <c r="CF147" s="415">
        <v>2599</v>
      </c>
      <c r="CG147" s="415">
        <v>-990025</v>
      </c>
      <c r="CH147" s="415">
        <v>0</v>
      </c>
      <c r="CI147" s="415">
        <v>-990025</v>
      </c>
      <c r="CJ147" s="415">
        <v>-938</v>
      </c>
      <c r="CK147" s="415">
        <v>0</v>
      </c>
      <c r="CL147" s="415">
        <v>-938</v>
      </c>
      <c r="CM147" s="415">
        <v>-990434</v>
      </c>
      <c r="CN147" s="415">
        <v>0</v>
      </c>
      <c r="CO147" s="415">
        <v>-990434</v>
      </c>
      <c r="CP147" s="415">
        <v>-151263</v>
      </c>
      <c r="CQ147" s="415">
        <v>0</v>
      </c>
      <c r="CR147" s="415">
        <v>-151263</v>
      </c>
      <c r="CS147" s="415">
        <v>332</v>
      </c>
      <c r="CT147" s="415">
        <v>0</v>
      </c>
      <c r="CU147" s="415">
        <v>332</v>
      </c>
      <c r="CV147" s="415">
        <v>-482961</v>
      </c>
      <c r="CW147" s="415">
        <v>0</v>
      </c>
      <c r="CX147" s="415">
        <v>-482961</v>
      </c>
      <c r="CY147" s="415">
        <v>-4434</v>
      </c>
      <c r="CZ147" s="415">
        <v>0</v>
      </c>
      <c r="DA147" s="415">
        <v>-4434</v>
      </c>
      <c r="DB147" s="415">
        <v>-2107</v>
      </c>
      <c r="DC147" s="415">
        <v>0</v>
      </c>
      <c r="DD147" s="415">
        <v>-2107</v>
      </c>
      <c r="DE147" s="415">
        <v>5838</v>
      </c>
      <c r="DF147" s="415">
        <v>0</v>
      </c>
      <c r="DG147" s="415">
        <v>5838</v>
      </c>
      <c r="DH147" s="415">
        <v>0</v>
      </c>
      <c r="DI147" s="415">
        <v>0</v>
      </c>
      <c r="DJ147" s="415">
        <v>0</v>
      </c>
      <c r="DK147" s="415">
        <v>0</v>
      </c>
      <c r="DL147" s="415">
        <v>0</v>
      </c>
      <c r="DM147" s="415">
        <v>0</v>
      </c>
      <c r="DN147" s="415">
        <v>-7517</v>
      </c>
      <c r="DO147" s="415">
        <v>0</v>
      </c>
      <c r="DP147" s="415">
        <v>-7517</v>
      </c>
      <c r="DQ147" s="415">
        <v>2207</v>
      </c>
      <c r="DR147" s="415">
        <v>0</v>
      </c>
      <c r="DS147" s="415">
        <v>2207</v>
      </c>
      <c r="DT147" s="415">
        <v>0</v>
      </c>
      <c r="DU147" s="415">
        <v>-59264</v>
      </c>
      <c r="DV147" s="415">
        <v>-59264</v>
      </c>
      <c r="DW147" s="415">
        <v>0</v>
      </c>
      <c r="DX147" s="415">
        <v>195</v>
      </c>
      <c r="DY147" s="415">
        <v>195</v>
      </c>
      <c r="DZ147" s="415">
        <v>-59069</v>
      </c>
      <c r="EA147" s="415">
        <v>0</v>
      </c>
      <c r="EB147" s="415">
        <v>-639905</v>
      </c>
      <c r="EC147" s="415">
        <v>-59069</v>
      </c>
      <c r="ED147" s="415">
        <v>-698974</v>
      </c>
      <c r="EE147" s="415">
        <v>0</v>
      </c>
      <c r="EF147" s="415">
        <v>0</v>
      </c>
      <c r="EG147" s="415">
        <v>0</v>
      </c>
      <c r="EH147" s="415">
        <v>0</v>
      </c>
      <c r="EI147" s="415">
        <v>0</v>
      </c>
      <c r="EJ147" s="415">
        <v>0</v>
      </c>
      <c r="EK147" s="415">
        <v>-11</v>
      </c>
      <c r="EL147" s="415">
        <v>0</v>
      </c>
      <c r="EM147" s="415">
        <v>-11</v>
      </c>
      <c r="EN147" s="415">
        <v>0</v>
      </c>
      <c r="EO147" s="415">
        <v>0</v>
      </c>
      <c r="EP147" s="415">
        <v>0</v>
      </c>
      <c r="EQ147" s="415">
        <v>0</v>
      </c>
      <c r="ER147" s="415">
        <v>0</v>
      </c>
      <c r="ES147" s="415">
        <v>0</v>
      </c>
      <c r="ET147" s="415">
        <v>0</v>
      </c>
      <c r="EU147" s="415">
        <v>0</v>
      </c>
      <c r="EV147" s="415">
        <v>0</v>
      </c>
      <c r="EW147" s="415">
        <v>-65872</v>
      </c>
      <c r="EX147" s="415">
        <v>0</v>
      </c>
      <c r="EY147" s="415">
        <v>-65872</v>
      </c>
      <c r="EZ147" s="415">
        <v>-2551</v>
      </c>
      <c r="FA147" s="415">
        <v>0</v>
      </c>
      <c r="FB147" s="415">
        <v>-2551</v>
      </c>
      <c r="FC147" s="415">
        <v>-1500</v>
      </c>
      <c r="FD147" s="415">
        <v>0</v>
      </c>
      <c r="FE147" s="415">
        <v>-1500</v>
      </c>
      <c r="FF147" s="415">
        <v>0</v>
      </c>
      <c r="FG147" s="415">
        <v>0</v>
      </c>
      <c r="FH147" s="415">
        <v>0</v>
      </c>
      <c r="FI147" s="415">
        <v>-64264</v>
      </c>
      <c r="FJ147" s="415">
        <v>0</v>
      </c>
      <c r="FK147" s="415">
        <v>-64264</v>
      </c>
      <c r="FL147" s="415">
        <v>6599</v>
      </c>
      <c r="FM147" s="415">
        <v>0</v>
      </c>
      <c r="FN147" s="415">
        <v>6599</v>
      </c>
      <c r="FO147" s="415">
        <v>-76779</v>
      </c>
      <c r="FP147" s="415">
        <v>0</v>
      </c>
      <c r="FQ147" s="415">
        <v>-76779</v>
      </c>
      <c r="FR147" s="415">
        <v>910</v>
      </c>
      <c r="FS147" s="415">
        <v>0</v>
      </c>
      <c r="FT147" s="415">
        <v>910</v>
      </c>
      <c r="FU147" s="415">
        <v>107</v>
      </c>
      <c r="FV147" s="415">
        <v>0</v>
      </c>
      <c r="FW147" s="415">
        <v>107</v>
      </c>
      <c r="FX147" s="415">
        <v>-969034</v>
      </c>
      <c r="FY147" s="415">
        <v>0</v>
      </c>
      <c r="FZ147" s="415">
        <v>-969034</v>
      </c>
      <c r="GA147" s="415">
        <v>-1172395</v>
      </c>
      <c r="GB147" s="415">
        <v>0</v>
      </c>
      <c r="GC147" s="415">
        <v>-1172395</v>
      </c>
      <c r="GD147" s="415">
        <v>-26985</v>
      </c>
      <c r="GE147" s="415">
        <v>0</v>
      </c>
      <c r="GF147" s="415">
        <v>-26985</v>
      </c>
      <c r="GG147" s="415">
        <v>0</v>
      </c>
      <c r="GH147" s="415">
        <v>0</v>
      </c>
      <c r="GI147" s="415">
        <v>0</v>
      </c>
      <c r="GJ147" s="415">
        <v>-26985</v>
      </c>
      <c r="GK147" s="415">
        <v>0</v>
      </c>
      <c r="GL147" s="415">
        <v>-26985</v>
      </c>
      <c r="GM147" s="415">
        <v>58195454</v>
      </c>
      <c r="GN147" s="415">
        <v>99619</v>
      </c>
      <c r="GO147" s="415">
        <v>58295073</v>
      </c>
      <c r="GP147" s="415">
        <v>-236420</v>
      </c>
      <c r="GQ147" s="415">
        <v>0</v>
      </c>
      <c r="GR147" s="415">
        <v>-236420</v>
      </c>
      <c r="GS147" s="415">
        <v>-9011681</v>
      </c>
      <c r="GT147" s="415">
        <v>-29193</v>
      </c>
      <c r="GU147" s="415">
        <v>-9040874</v>
      </c>
      <c r="GV147" s="415">
        <v>-990434</v>
      </c>
      <c r="GW147" s="415">
        <v>0</v>
      </c>
      <c r="GX147" s="415">
        <v>-990434</v>
      </c>
      <c r="GY147" s="415">
        <v>-639905</v>
      </c>
      <c r="GZ147" s="415">
        <v>-59069</v>
      </c>
      <c r="HA147" s="415">
        <v>-698974</v>
      </c>
      <c r="HB147" s="415">
        <v>-1172395</v>
      </c>
      <c r="HC147" s="415">
        <v>0</v>
      </c>
      <c r="HD147" s="415">
        <v>-1172395</v>
      </c>
      <c r="HE147" s="415">
        <v>-26985</v>
      </c>
      <c r="HF147" s="415">
        <v>0</v>
      </c>
      <c r="HG147" s="415">
        <v>-26985</v>
      </c>
      <c r="HH147" s="415">
        <v>-12077820</v>
      </c>
      <c r="HI147" s="415">
        <v>-88262</v>
      </c>
      <c r="HJ147" s="415">
        <v>-12166082</v>
      </c>
      <c r="HK147" s="415">
        <v>46117634</v>
      </c>
      <c r="HL147" s="415">
        <v>11357</v>
      </c>
      <c r="HM147" s="415">
        <v>46128991</v>
      </c>
      <c r="HN147" s="84" t="s">
        <v>1029</v>
      </c>
    </row>
    <row r="148" spans="1:222" x14ac:dyDescent="0.25">
      <c r="A148" t="s">
        <v>1026</v>
      </c>
      <c r="B148" s="82" t="s">
        <v>655</v>
      </c>
      <c r="C148" s="85" t="s">
        <v>654</v>
      </c>
      <c r="D148" s="415">
        <v>108559325</v>
      </c>
      <c r="E148" s="415">
        <v>3499022</v>
      </c>
      <c r="F148" s="415">
        <v>112058347</v>
      </c>
      <c r="G148" s="415">
        <v>-1214800</v>
      </c>
      <c r="H148" s="415">
        <v>6103</v>
      </c>
      <c r="I148" s="415">
        <v>-1208697</v>
      </c>
      <c r="J148" s="415">
        <v>-405321</v>
      </c>
      <c r="K148" s="415">
        <v>0</v>
      </c>
      <c r="L148" s="415">
        <v>-405321</v>
      </c>
      <c r="M148" s="415">
        <v>13315</v>
      </c>
      <c r="N148" s="415">
        <v>-46</v>
      </c>
      <c r="O148" s="415">
        <v>13269</v>
      </c>
      <c r="P148" s="415">
        <v>2361599</v>
      </c>
      <c r="Q148" s="415">
        <v>0</v>
      </c>
      <c r="R148" s="415">
        <v>2361599</v>
      </c>
      <c r="S148" s="415">
        <v>272880</v>
      </c>
      <c r="T148" s="415">
        <v>0</v>
      </c>
      <c r="U148" s="415">
        <v>272880</v>
      </c>
      <c r="V148" s="415">
        <v>2242473</v>
      </c>
      <c r="W148" s="415">
        <v>-46</v>
      </c>
      <c r="X148" s="415">
        <v>2242427</v>
      </c>
      <c r="Y148" s="415">
        <v>-9591926.4299999997</v>
      </c>
      <c r="Z148" s="415">
        <v>-10087</v>
      </c>
      <c r="AA148" s="415">
        <v>-9602013.4299999997</v>
      </c>
      <c r="AB148" s="415">
        <v>0</v>
      </c>
      <c r="AC148" s="415">
        <v>0</v>
      </c>
      <c r="AD148" s="415">
        <v>0</v>
      </c>
      <c r="AE148" s="415">
        <v>-226002.48</v>
      </c>
      <c r="AF148" s="415">
        <v>0</v>
      </c>
      <c r="AG148" s="415">
        <v>-226002.48</v>
      </c>
      <c r="AH148" s="415">
        <v>-4639</v>
      </c>
      <c r="AI148" s="415">
        <v>0</v>
      </c>
      <c r="AJ148" s="415">
        <v>-4639</v>
      </c>
      <c r="AK148" s="415">
        <v>0</v>
      </c>
      <c r="AL148" s="415">
        <v>0</v>
      </c>
      <c r="AM148" s="415">
        <v>0</v>
      </c>
      <c r="AN148" s="415">
        <v>-221363.28</v>
      </c>
      <c r="AO148" s="415">
        <v>0</v>
      </c>
      <c r="AP148" s="415">
        <v>-221363.28</v>
      </c>
      <c r="AQ148" s="415">
        <v>0</v>
      </c>
      <c r="AR148" s="415">
        <v>0</v>
      </c>
      <c r="AS148" s="415">
        <v>0</v>
      </c>
      <c r="AT148" s="415">
        <v>1993186.76</v>
      </c>
      <c r="AU148" s="415">
        <v>89419</v>
      </c>
      <c r="AV148" s="415">
        <v>2082605.76</v>
      </c>
      <c r="AW148" s="415">
        <v>-25230</v>
      </c>
      <c r="AX148" s="415">
        <v>342</v>
      </c>
      <c r="AY148" s="415">
        <v>-24888</v>
      </c>
      <c r="AZ148" s="415">
        <v>-9380706.7400000002</v>
      </c>
      <c r="BA148" s="415">
        <v>-80640</v>
      </c>
      <c r="BB148" s="415">
        <v>-9461346.7400000002</v>
      </c>
      <c r="BC148" s="415">
        <v>-4448</v>
      </c>
      <c r="BD148" s="415">
        <v>0</v>
      </c>
      <c r="BE148" s="415">
        <v>-4448</v>
      </c>
      <c r="BF148" s="415">
        <v>0</v>
      </c>
      <c r="BG148" s="415">
        <v>0</v>
      </c>
      <c r="BH148" s="415">
        <v>0</v>
      </c>
      <c r="BI148" s="415">
        <v>0</v>
      </c>
      <c r="BJ148" s="415">
        <v>0</v>
      </c>
      <c r="BK148" s="415">
        <v>0</v>
      </c>
      <c r="BL148" s="415">
        <v>0</v>
      </c>
      <c r="BM148" s="415">
        <v>0</v>
      </c>
      <c r="BN148" s="415">
        <v>0</v>
      </c>
      <c r="BO148" s="415">
        <v>0</v>
      </c>
      <c r="BP148" s="415">
        <v>0</v>
      </c>
      <c r="BQ148" s="415">
        <v>0</v>
      </c>
      <c r="BR148" s="415">
        <v>0</v>
      </c>
      <c r="BS148" s="415">
        <v>0</v>
      </c>
      <c r="BT148" s="415">
        <v>0</v>
      </c>
      <c r="BU148" s="415">
        <v>0</v>
      </c>
      <c r="BV148" s="415">
        <v>0</v>
      </c>
      <c r="BW148" s="415">
        <v>0</v>
      </c>
      <c r="BX148" s="415">
        <v>-17235127</v>
      </c>
      <c r="BY148" s="415">
        <v>-966</v>
      </c>
      <c r="BZ148" s="415">
        <v>-17236093</v>
      </c>
      <c r="CA148" s="415">
        <v>0</v>
      </c>
      <c r="CB148" s="415">
        <v>0</v>
      </c>
      <c r="CC148" s="415">
        <v>0</v>
      </c>
      <c r="CD148" s="415">
        <v>0</v>
      </c>
      <c r="CE148" s="415">
        <v>0</v>
      </c>
      <c r="CF148" s="415">
        <v>0</v>
      </c>
      <c r="CG148" s="415">
        <v>-3576875.67</v>
      </c>
      <c r="CH148" s="415">
        <v>-104655.88</v>
      </c>
      <c r="CI148" s="415">
        <v>-3681531.55</v>
      </c>
      <c r="CJ148" s="415">
        <v>32381.18</v>
      </c>
      <c r="CK148" s="415">
        <v>-4035.66</v>
      </c>
      <c r="CL148" s="415">
        <v>28345.52</v>
      </c>
      <c r="CM148" s="415">
        <v>-3544494</v>
      </c>
      <c r="CN148" s="415">
        <v>-108692</v>
      </c>
      <c r="CO148" s="415">
        <v>-3653186</v>
      </c>
      <c r="CP148" s="415">
        <v>-7019.53</v>
      </c>
      <c r="CQ148" s="415">
        <v>0</v>
      </c>
      <c r="CR148" s="415">
        <v>-7019.53</v>
      </c>
      <c r="CS148" s="415">
        <v>-768</v>
      </c>
      <c r="CT148" s="415">
        <v>-39223</v>
      </c>
      <c r="CU148" s="415">
        <v>-39991</v>
      </c>
      <c r="CV148" s="415">
        <v>-1229134.3700000001</v>
      </c>
      <c r="CW148" s="415">
        <v>0</v>
      </c>
      <c r="CX148" s="415">
        <v>-1229134.3700000001</v>
      </c>
      <c r="CY148" s="415">
        <v>0</v>
      </c>
      <c r="CZ148" s="415">
        <v>0</v>
      </c>
      <c r="DA148" s="415">
        <v>0</v>
      </c>
      <c r="DB148" s="415">
        <v>0</v>
      </c>
      <c r="DC148" s="415">
        <v>0</v>
      </c>
      <c r="DD148" s="415">
        <v>0</v>
      </c>
      <c r="DE148" s="415">
        <v>0</v>
      </c>
      <c r="DF148" s="415">
        <v>0</v>
      </c>
      <c r="DG148" s="415">
        <v>0</v>
      </c>
      <c r="DH148" s="415">
        <v>0</v>
      </c>
      <c r="DI148" s="415">
        <v>0</v>
      </c>
      <c r="DJ148" s="415">
        <v>0</v>
      </c>
      <c r="DK148" s="415">
        <v>0</v>
      </c>
      <c r="DL148" s="415">
        <v>0</v>
      </c>
      <c r="DM148" s="415">
        <v>0</v>
      </c>
      <c r="DN148" s="415">
        <v>0</v>
      </c>
      <c r="DO148" s="415">
        <v>0</v>
      </c>
      <c r="DP148" s="415">
        <v>0</v>
      </c>
      <c r="DQ148" s="415">
        <v>0</v>
      </c>
      <c r="DR148" s="415">
        <v>0</v>
      </c>
      <c r="DS148" s="415">
        <v>0</v>
      </c>
      <c r="DT148" s="415">
        <v>0</v>
      </c>
      <c r="DU148" s="415">
        <v>-326735</v>
      </c>
      <c r="DV148" s="415">
        <v>-326735</v>
      </c>
      <c r="DW148" s="415">
        <v>0</v>
      </c>
      <c r="DX148" s="415">
        <v>0</v>
      </c>
      <c r="DY148" s="415">
        <v>0</v>
      </c>
      <c r="DZ148" s="415">
        <v>-326735</v>
      </c>
      <c r="EA148" s="415">
        <v>0</v>
      </c>
      <c r="EB148" s="415">
        <v>-1236922</v>
      </c>
      <c r="EC148" s="415">
        <v>-365958</v>
      </c>
      <c r="ED148" s="415">
        <v>-1602880</v>
      </c>
      <c r="EE148" s="415">
        <v>0</v>
      </c>
      <c r="EF148" s="415">
        <v>0</v>
      </c>
      <c r="EG148" s="415">
        <v>0</v>
      </c>
      <c r="EH148" s="415">
        <v>0</v>
      </c>
      <c r="EI148" s="415">
        <v>0</v>
      </c>
      <c r="EJ148" s="415">
        <v>0</v>
      </c>
      <c r="EK148" s="415">
        <v>1891.94</v>
      </c>
      <c r="EL148" s="415">
        <v>0</v>
      </c>
      <c r="EM148" s="415">
        <v>1891.94</v>
      </c>
      <c r="EN148" s="415">
        <v>0</v>
      </c>
      <c r="EO148" s="415">
        <v>0</v>
      </c>
      <c r="EP148" s="415">
        <v>0</v>
      </c>
      <c r="EQ148" s="415">
        <v>0</v>
      </c>
      <c r="ER148" s="415">
        <v>0</v>
      </c>
      <c r="ES148" s="415">
        <v>0</v>
      </c>
      <c r="ET148" s="415">
        <v>8361.59</v>
      </c>
      <c r="EU148" s="415">
        <v>0</v>
      </c>
      <c r="EV148" s="415">
        <v>8361.59</v>
      </c>
      <c r="EW148" s="415">
        <v>0</v>
      </c>
      <c r="EX148" s="415">
        <v>0</v>
      </c>
      <c r="EY148" s="415">
        <v>0</v>
      </c>
      <c r="EZ148" s="415">
        <v>0</v>
      </c>
      <c r="FA148" s="415">
        <v>0</v>
      </c>
      <c r="FB148" s="415">
        <v>0</v>
      </c>
      <c r="FC148" s="415">
        <v>-3000</v>
      </c>
      <c r="FD148" s="415">
        <v>0</v>
      </c>
      <c r="FE148" s="415">
        <v>-3000</v>
      </c>
      <c r="FF148" s="415">
        <v>-1566</v>
      </c>
      <c r="FG148" s="415">
        <v>0</v>
      </c>
      <c r="FH148" s="415">
        <v>-1566</v>
      </c>
      <c r="FI148" s="415">
        <v>-15293.81</v>
      </c>
      <c r="FJ148" s="415">
        <v>0</v>
      </c>
      <c r="FK148" s="415">
        <v>-15293.81</v>
      </c>
      <c r="FL148" s="415">
        <v>0</v>
      </c>
      <c r="FM148" s="415">
        <v>0</v>
      </c>
      <c r="FN148" s="415">
        <v>0</v>
      </c>
      <c r="FO148" s="415">
        <v>-49380.7</v>
      </c>
      <c r="FP148" s="415">
        <v>0</v>
      </c>
      <c r="FQ148" s="415">
        <v>-49380.7</v>
      </c>
      <c r="FR148" s="415">
        <v>12455.4</v>
      </c>
      <c r="FS148" s="415">
        <v>0</v>
      </c>
      <c r="FT148" s="415">
        <v>12455.4</v>
      </c>
      <c r="FU148" s="415">
        <v>44</v>
      </c>
      <c r="FV148" s="415">
        <v>0</v>
      </c>
      <c r="FW148" s="415">
        <v>44</v>
      </c>
      <c r="FX148" s="415">
        <v>-1102325.31</v>
      </c>
      <c r="FY148" s="415">
        <v>0</v>
      </c>
      <c r="FZ148" s="415">
        <v>-1102325.31</v>
      </c>
      <c r="GA148" s="415">
        <v>-1148813</v>
      </c>
      <c r="GB148" s="415">
        <v>0</v>
      </c>
      <c r="GC148" s="415">
        <v>-1148813</v>
      </c>
      <c r="GD148" s="415">
        <v>0</v>
      </c>
      <c r="GE148" s="415">
        <v>0</v>
      </c>
      <c r="GF148" s="415">
        <v>0</v>
      </c>
      <c r="GG148" s="415">
        <v>0</v>
      </c>
      <c r="GH148" s="415">
        <v>0</v>
      </c>
      <c r="GI148" s="415">
        <v>0</v>
      </c>
      <c r="GJ148" s="415">
        <v>0</v>
      </c>
      <c r="GK148" s="415">
        <v>0</v>
      </c>
      <c r="GL148" s="415">
        <v>0</v>
      </c>
      <c r="GM148" s="415">
        <v>107344525</v>
      </c>
      <c r="GN148" s="415">
        <v>3505125</v>
      </c>
      <c r="GO148" s="415">
        <v>110849650</v>
      </c>
      <c r="GP148" s="415">
        <v>2242473</v>
      </c>
      <c r="GQ148" s="415">
        <v>-46</v>
      </c>
      <c r="GR148" s="415">
        <v>2242427</v>
      </c>
      <c r="GS148" s="415">
        <v>-17235127</v>
      </c>
      <c r="GT148" s="415">
        <v>-966</v>
      </c>
      <c r="GU148" s="415">
        <v>-17236093</v>
      </c>
      <c r="GV148" s="415">
        <v>-3544494</v>
      </c>
      <c r="GW148" s="415">
        <v>-108692</v>
      </c>
      <c r="GX148" s="415">
        <v>-3653186</v>
      </c>
      <c r="GY148" s="415">
        <v>-1236922</v>
      </c>
      <c r="GZ148" s="415">
        <v>-365958</v>
      </c>
      <c r="HA148" s="415">
        <v>-1602880</v>
      </c>
      <c r="HB148" s="415">
        <v>-1148813</v>
      </c>
      <c r="HC148" s="415">
        <v>0</v>
      </c>
      <c r="HD148" s="415">
        <v>-1148813</v>
      </c>
      <c r="HE148" s="415">
        <v>0</v>
      </c>
      <c r="HF148" s="415">
        <v>0</v>
      </c>
      <c r="HG148" s="415">
        <v>0</v>
      </c>
      <c r="HH148" s="415">
        <v>-20922883</v>
      </c>
      <c r="HI148" s="415">
        <v>-475662</v>
      </c>
      <c r="HJ148" s="415">
        <v>-21398545</v>
      </c>
      <c r="HK148" s="415">
        <v>86421642</v>
      </c>
      <c r="HL148" s="415">
        <v>3029463</v>
      </c>
      <c r="HM148" s="415">
        <v>89451105</v>
      </c>
      <c r="HN148" s="84" t="s">
        <v>1054</v>
      </c>
    </row>
    <row r="149" spans="1:222" x14ac:dyDescent="0.25">
      <c r="A149" t="s">
        <v>1026</v>
      </c>
      <c r="B149" s="82" t="s">
        <v>657</v>
      </c>
      <c r="C149" s="85" t="s">
        <v>656</v>
      </c>
      <c r="D149" s="415">
        <v>103280784</v>
      </c>
      <c r="E149" s="415">
        <v>0</v>
      </c>
      <c r="F149" s="415">
        <v>103280784</v>
      </c>
      <c r="G149" s="415">
        <v>-751502.84</v>
      </c>
      <c r="H149" s="415">
        <v>0</v>
      </c>
      <c r="I149" s="415">
        <v>-751502.84</v>
      </c>
      <c r="J149" s="415">
        <v>-495275.17</v>
      </c>
      <c r="K149" s="415">
        <v>0</v>
      </c>
      <c r="L149" s="415">
        <v>-495275.17</v>
      </c>
      <c r="M149" s="415">
        <v>10778.359999999986</v>
      </c>
      <c r="N149" s="415">
        <v>0</v>
      </c>
      <c r="O149" s="415">
        <v>10778.359999999986</v>
      </c>
      <c r="P149" s="415">
        <v>282034.8</v>
      </c>
      <c r="Q149" s="415">
        <v>0</v>
      </c>
      <c r="R149" s="415">
        <v>282034.8</v>
      </c>
      <c r="S149" s="415">
        <v>53616.400000000023</v>
      </c>
      <c r="T149" s="415">
        <v>0</v>
      </c>
      <c r="U149" s="415">
        <v>53616.400000000023</v>
      </c>
      <c r="V149" s="415">
        <v>-148846</v>
      </c>
      <c r="W149" s="415">
        <v>0</v>
      </c>
      <c r="X149" s="415">
        <v>-148846</v>
      </c>
      <c r="Y149" s="415">
        <v>-4239158.87</v>
      </c>
      <c r="Z149" s="415">
        <v>0</v>
      </c>
      <c r="AA149" s="415">
        <v>-4239158.87</v>
      </c>
      <c r="AB149" s="415">
        <v>-10967.05</v>
      </c>
      <c r="AC149" s="415">
        <v>0</v>
      </c>
      <c r="AD149" s="415">
        <v>-10967.05</v>
      </c>
      <c r="AE149" s="415">
        <v>-106895.67000000007</v>
      </c>
      <c r="AF149" s="415">
        <v>0</v>
      </c>
      <c r="AG149" s="415">
        <v>-106895.67000000007</v>
      </c>
      <c r="AH149" s="415">
        <v>1815.78</v>
      </c>
      <c r="AI149" s="415">
        <v>0</v>
      </c>
      <c r="AJ149" s="415">
        <v>1815.78</v>
      </c>
      <c r="AK149" s="415">
        <v>-2885.33</v>
      </c>
      <c r="AL149" s="415">
        <v>0</v>
      </c>
      <c r="AM149" s="415">
        <v>-2885.33</v>
      </c>
      <c r="AN149" s="415">
        <v>-106758.58000000002</v>
      </c>
      <c r="AO149" s="415">
        <v>0</v>
      </c>
      <c r="AP149" s="415">
        <v>-106758.58000000002</v>
      </c>
      <c r="AQ149" s="415">
        <v>431.49</v>
      </c>
      <c r="AR149" s="415">
        <v>0</v>
      </c>
      <c r="AS149" s="415">
        <v>431.49</v>
      </c>
      <c r="AT149" s="415">
        <v>2216434</v>
      </c>
      <c r="AU149" s="415">
        <v>0</v>
      </c>
      <c r="AV149" s="415">
        <v>2216434</v>
      </c>
      <c r="AW149" s="415">
        <v>59703.24</v>
      </c>
      <c r="AX149" s="415">
        <v>0</v>
      </c>
      <c r="AY149" s="415">
        <v>59703.24</v>
      </c>
      <c r="AZ149" s="415">
        <v>-8380122.6299999999</v>
      </c>
      <c r="BA149" s="415">
        <v>0</v>
      </c>
      <c r="BB149" s="415">
        <v>-8380122.6299999999</v>
      </c>
      <c r="BC149" s="415">
        <v>815.41999999992549</v>
      </c>
      <c r="BD149" s="415">
        <v>0</v>
      </c>
      <c r="BE149" s="415">
        <v>815.41999999992549</v>
      </c>
      <c r="BF149" s="415">
        <v>-133963.20000000001</v>
      </c>
      <c r="BG149" s="415">
        <v>0</v>
      </c>
      <c r="BH149" s="415">
        <v>-133963.20000000001</v>
      </c>
      <c r="BI149" s="415">
        <v>0</v>
      </c>
      <c r="BJ149" s="415">
        <v>0</v>
      </c>
      <c r="BK149" s="415">
        <v>0</v>
      </c>
      <c r="BL149" s="415">
        <v>0</v>
      </c>
      <c r="BM149" s="415">
        <v>0</v>
      </c>
      <c r="BN149" s="415">
        <v>0</v>
      </c>
      <c r="BO149" s="415">
        <v>0</v>
      </c>
      <c r="BP149" s="415">
        <v>0</v>
      </c>
      <c r="BQ149" s="415">
        <v>0</v>
      </c>
      <c r="BR149" s="415">
        <v>0</v>
      </c>
      <c r="BS149" s="415">
        <v>0</v>
      </c>
      <c r="BT149" s="415">
        <v>0</v>
      </c>
      <c r="BU149" s="415">
        <v>0</v>
      </c>
      <c r="BV149" s="415">
        <v>0</v>
      </c>
      <c r="BW149" s="415">
        <v>0</v>
      </c>
      <c r="BX149" s="415">
        <v>-10583188</v>
      </c>
      <c r="BY149" s="415">
        <v>0</v>
      </c>
      <c r="BZ149" s="415">
        <v>-10583188</v>
      </c>
      <c r="CA149" s="415">
        <v>-30549.279999999999</v>
      </c>
      <c r="CB149" s="415">
        <v>0</v>
      </c>
      <c r="CC149" s="415">
        <v>-30549.279999999999</v>
      </c>
      <c r="CD149" s="415">
        <v>-1069.1500000000015</v>
      </c>
      <c r="CE149" s="415">
        <v>0</v>
      </c>
      <c r="CF149" s="415">
        <v>-1069.1500000000015</v>
      </c>
      <c r="CG149" s="415">
        <v>-3767763.9899999993</v>
      </c>
      <c r="CH149" s="415">
        <v>0</v>
      </c>
      <c r="CI149" s="415">
        <v>-3767763.9899999993</v>
      </c>
      <c r="CJ149" s="415">
        <v>-32810.389999999825</v>
      </c>
      <c r="CK149" s="415">
        <v>0</v>
      </c>
      <c r="CL149" s="415">
        <v>-32810.389999999825</v>
      </c>
      <c r="CM149" s="415">
        <v>-3832193</v>
      </c>
      <c r="CN149" s="415">
        <v>0</v>
      </c>
      <c r="CO149" s="415">
        <v>-3832193</v>
      </c>
      <c r="CP149" s="415">
        <v>-76228.31</v>
      </c>
      <c r="CQ149" s="415">
        <v>0</v>
      </c>
      <c r="CR149" s="415">
        <v>-76228.31</v>
      </c>
      <c r="CS149" s="415">
        <v>2274.3499999999913</v>
      </c>
      <c r="CT149" s="415">
        <v>0</v>
      </c>
      <c r="CU149" s="415">
        <v>2274.3499999999913</v>
      </c>
      <c r="CV149" s="415">
        <v>-402588.08</v>
      </c>
      <c r="CW149" s="415">
        <v>0</v>
      </c>
      <c r="CX149" s="415">
        <v>-402588.08</v>
      </c>
      <c r="CY149" s="415">
        <v>-324.85999999998603</v>
      </c>
      <c r="CZ149" s="415">
        <v>0</v>
      </c>
      <c r="DA149" s="415">
        <v>-324.85999999998603</v>
      </c>
      <c r="DB149" s="415">
        <v>0</v>
      </c>
      <c r="DC149" s="415">
        <v>0</v>
      </c>
      <c r="DD149" s="415">
        <v>0</v>
      </c>
      <c r="DE149" s="415">
        <v>0</v>
      </c>
      <c r="DF149" s="415">
        <v>0</v>
      </c>
      <c r="DG149" s="415">
        <v>0</v>
      </c>
      <c r="DH149" s="415">
        <v>0</v>
      </c>
      <c r="DI149" s="415">
        <v>0</v>
      </c>
      <c r="DJ149" s="415">
        <v>0</v>
      </c>
      <c r="DK149" s="415">
        <v>0</v>
      </c>
      <c r="DL149" s="415">
        <v>0</v>
      </c>
      <c r="DM149" s="415">
        <v>0</v>
      </c>
      <c r="DN149" s="415">
        <v>0</v>
      </c>
      <c r="DO149" s="415">
        <v>0</v>
      </c>
      <c r="DP149" s="415">
        <v>0</v>
      </c>
      <c r="DQ149" s="415">
        <v>0</v>
      </c>
      <c r="DR149" s="415">
        <v>0</v>
      </c>
      <c r="DS149" s="415">
        <v>0</v>
      </c>
      <c r="DT149" s="415">
        <v>0</v>
      </c>
      <c r="DU149" s="415">
        <v>0</v>
      </c>
      <c r="DV149" s="415">
        <v>0</v>
      </c>
      <c r="DW149" s="415">
        <v>0</v>
      </c>
      <c r="DX149" s="415">
        <v>0</v>
      </c>
      <c r="DY149" s="415">
        <v>0</v>
      </c>
      <c r="DZ149" s="415">
        <v>0</v>
      </c>
      <c r="EA149" s="415">
        <v>0</v>
      </c>
      <c r="EB149" s="415">
        <v>-476867</v>
      </c>
      <c r="EC149" s="415">
        <v>0</v>
      </c>
      <c r="ED149" s="415">
        <v>-476867</v>
      </c>
      <c r="EE149" s="415">
        <v>0</v>
      </c>
      <c r="EF149" s="415">
        <v>0</v>
      </c>
      <c r="EG149" s="415">
        <v>0</v>
      </c>
      <c r="EH149" s="415">
        <v>0</v>
      </c>
      <c r="EI149" s="415">
        <v>0</v>
      </c>
      <c r="EJ149" s="415">
        <v>0</v>
      </c>
      <c r="EK149" s="415">
        <v>0</v>
      </c>
      <c r="EL149" s="415">
        <v>0</v>
      </c>
      <c r="EM149" s="415">
        <v>0</v>
      </c>
      <c r="EN149" s="415">
        <v>0</v>
      </c>
      <c r="EO149" s="415">
        <v>0</v>
      </c>
      <c r="EP149" s="415">
        <v>0</v>
      </c>
      <c r="EQ149" s="415">
        <v>0</v>
      </c>
      <c r="ER149" s="415">
        <v>0</v>
      </c>
      <c r="ES149" s="415">
        <v>0</v>
      </c>
      <c r="ET149" s="415">
        <v>0</v>
      </c>
      <c r="EU149" s="415">
        <v>0</v>
      </c>
      <c r="EV149" s="415">
        <v>0</v>
      </c>
      <c r="EW149" s="415">
        <v>0</v>
      </c>
      <c r="EX149" s="415">
        <v>0</v>
      </c>
      <c r="EY149" s="415">
        <v>0</v>
      </c>
      <c r="EZ149" s="415">
        <v>0</v>
      </c>
      <c r="FA149" s="415">
        <v>0</v>
      </c>
      <c r="FB149" s="415">
        <v>0</v>
      </c>
      <c r="FC149" s="415">
        <v>0</v>
      </c>
      <c r="FD149" s="415">
        <v>0</v>
      </c>
      <c r="FE149" s="415">
        <v>0</v>
      </c>
      <c r="FF149" s="415">
        <v>0</v>
      </c>
      <c r="FG149" s="415">
        <v>0</v>
      </c>
      <c r="FH149" s="415">
        <v>0</v>
      </c>
      <c r="FI149" s="415">
        <v>-16213.71</v>
      </c>
      <c r="FJ149" s="415">
        <v>0</v>
      </c>
      <c r="FK149" s="415">
        <v>-16213.71</v>
      </c>
      <c r="FL149" s="415">
        <v>4422.3999999999996</v>
      </c>
      <c r="FM149" s="415">
        <v>0</v>
      </c>
      <c r="FN149" s="415">
        <v>4422.3999999999996</v>
      </c>
      <c r="FO149" s="415">
        <v>-69083.350000000006</v>
      </c>
      <c r="FP149" s="415">
        <v>0</v>
      </c>
      <c r="FQ149" s="415">
        <v>-69083.350000000006</v>
      </c>
      <c r="FR149" s="415">
        <v>12135.24</v>
      </c>
      <c r="FS149" s="415">
        <v>0</v>
      </c>
      <c r="FT149" s="415">
        <v>12135.24</v>
      </c>
      <c r="FU149" s="415">
        <v>852.05</v>
      </c>
      <c r="FV149" s="415">
        <v>0</v>
      </c>
      <c r="FW149" s="415">
        <v>852.05</v>
      </c>
      <c r="FX149" s="415">
        <v>-2026257.36</v>
      </c>
      <c r="FY149" s="415">
        <v>0</v>
      </c>
      <c r="FZ149" s="415">
        <v>-2026257.36</v>
      </c>
      <c r="GA149" s="415">
        <v>-2094145</v>
      </c>
      <c r="GB149" s="415">
        <v>0</v>
      </c>
      <c r="GC149" s="415">
        <v>-2094145</v>
      </c>
      <c r="GD149" s="415">
        <v>0</v>
      </c>
      <c r="GE149" s="415">
        <v>0</v>
      </c>
      <c r="GF149" s="415">
        <v>0</v>
      </c>
      <c r="GG149" s="415">
        <v>0</v>
      </c>
      <c r="GH149" s="415">
        <v>0</v>
      </c>
      <c r="GI149" s="415">
        <v>0</v>
      </c>
      <c r="GJ149" s="415">
        <v>0</v>
      </c>
      <c r="GK149" s="415">
        <v>0</v>
      </c>
      <c r="GL149" s="415">
        <v>0</v>
      </c>
      <c r="GM149" s="415">
        <v>102529281.16</v>
      </c>
      <c r="GN149" s="415">
        <v>0</v>
      </c>
      <c r="GO149" s="415">
        <v>102529281.16</v>
      </c>
      <c r="GP149" s="415">
        <v>-148846</v>
      </c>
      <c r="GQ149" s="415">
        <v>0</v>
      </c>
      <c r="GR149" s="415">
        <v>-148846</v>
      </c>
      <c r="GS149" s="415">
        <v>-10583188</v>
      </c>
      <c r="GT149" s="415">
        <v>0</v>
      </c>
      <c r="GU149" s="415">
        <v>-10583188</v>
      </c>
      <c r="GV149" s="415">
        <v>-3832193</v>
      </c>
      <c r="GW149" s="415">
        <v>0</v>
      </c>
      <c r="GX149" s="415">
        <v>-3832193</v>
      </c>
      <c r="GY149" s="415">
        <v>-476867</v>
      </c>
      <c r="GZ149" s="415">
        <v>0</v>
      </c>
      <c r="HA149" s="415">
        <v>-476867</v>
      </c>
      <c r="HB149" s="415">
        <v>-2094145</v>
      </c>
      <c r="HC149" s="415">
        <v>0</v>
      </c>
      <c r="HD149" s="415">
        <v>-2094145</v>
      </c>
      <c r="HE149" s="415">
        <v>0</v>
      </c>
      <c r="HF149" s="415">
        <v>0</v>
      </c>
      <c r="HG149" s="415">
        <v>0</v>
      </c>
      <c r="HH149" s="415">
        <v>-17135239</v>
      </c>
      <c r="HI149" s="415">
        <v>0</v>
      </c>
      <c r="HJ149" s="415">
        <v>-17135239</v>
      </c>
      <c r="HK149" s="415">
        <v>85394042.159999996</v>
      </c>
      <c r="HL149" s="415">
        <v>0</v>
      </c>
      <c r="HM149" s="415">
        <v>85394042.159999996</v>
      </c>
      <c r="HN149" s="84" t="s">
        <v>1044</v>
      </c>
    </row>
    <row r="150" spans="1:222" x14ac:dyDescent="0.25">
      <c r="A150" t="s">
        <v>1026</v>
      </c>
      <c r="B150" s="82" t="s">
        <v>659</v>
      </c>
      <c r="C150" s="85" t="s">
        <v>658</v>
      </c>
      <c r="D150" s="415">
        <v>140881779</v>
      </c>
      <c r="E150" s="415">
        <v>398784</v>
      </c>
      <c r="F150" s="415">
        <v>141280563</v>
      </c>
      <c r="G150" s="415">
        <v>18426</v>
      </c>
      <c r="H150" s="415">
        <v>0</v>
      </c>
      <c r="I150" s="415">
        <v>18426</v>
      </c>
      <c r="J150" s="415">
        <v>-1237410</v>
      </c>
      <c r="K150" s="415">
        <v>0</v>
      </c>
      <c r="L150" s="415">
        <v>-1237410</v>
      </c>
      <c r="M150" s="415">
        <v>40013</v>
      </c>
      <c r="N150" s="415">
        <v>0</v>
      </c>
      <c r="O150" s="415">
        <v>40013</v>
      </c>
      <c r="P150" s="415">
        <v>1772944</v>
      </c>
      <c r="Q150" s="415">
        <v>0</v>
      </c>
      <c r="R150" s="415">
        <v>1772944</v>
      </c>
      <c r="S150" s="415">
        <v>25379.69</v>
      </c>
      <c r="T150" s="415">
        <v>0</v>
      </c>
      <c r="U150" s="415">
        <v>25379.69</v>
      </c>
      <c r="V150" s="415">
        <v>600927</v>
      </c>
      <c r="W150" s="415">
        <v>0</v>
      </c>
      <c r="X150" s="415">
        <v>600927</v>
      </c>
      <c r="Y150" s="415">
        <v>-20648493</v>
      </c>
      <c r="Z150" s="415">
        <v>0</v>
      </c>
      <c r="AA150" s="415">
        <v>-20648493</v>
      </c>
      <c r="AB150" s="415">
        <v>-67675</v>
      </c>
      <c r="AC150" s="415">
        <v>0</v>
      </c>
      <c r="AD150" s="415">
        <v>-67675</v>
      </c>
      <c r="AE150" s="415">
        <v>-484248</v>
      </c>
      <c r="AF150" s="415">
        <v>0</v>
      </c>
      <c r="AG150" s="415">
        <v>-484248</v>
      </c>
      <c r="AH150" s="415">
        <v>-43067</v>
      </c>
      <c r="AI150" s="415">
        <v>0</v>
      </c>
      <c r="AJ150" s="415">
        <v>-43067</v>
      </c>
      <c r="AK150" s="415">
        <v>2283</v>
      </c>
      <c r="AL150" s="415">
        <v>0</v>
      </c>
      <c r="AM150" s="415">
        <v>2283</v>
      </c>
      <c r="AN150" s="415">
        <v>-441181</v>
      </c>
      <c r="AO150" s="415">
        <v>0</v>
      </c>
      <c r="AP150" s="415">
        <v>-441181</v>
      </c>
      <c r="AQ150" s="415">
        <v>-3355</v>
      </c>
      <c r="AR150" s="415">
        <v>0</v>
      </c>
      <c r="AS150" s="415">
        <v>-3355</v>
      </c>
      <c r="AT150" s="415">
        <v>2351095</v>
      </c>
      <c r="AU150" s="415">
        <v>0</v>
      </c>
      <c r="AV150" s="415">
        <v>2351095</v>
      </c>
      <c r="AW150" s="415">
        <v>53962</v>
      </c>
      <c r="AX150" s="415">
        <v>0</v>
      </c>
      <c r="AY150" s="415">
        <v>53962</v>
      </c>
      <c r="AZ150" s="415">
        <v>-8944748</v>
      </c>
      <c r="BA150" s="415">
        <v>0</v>
      </c>
      <c r="BB150" s="415">
        <v>-8944748</v>
      </c>
      <c r="BC150" s="415">
        <v>-20120</v>
      </c>
      <c r="BD150" s="415">
        <v>0</v>
      </c>
      <c r="BE150" s="415">
        <v>-20120</v>
      </c>
      <c r="BF150" s="415">
        <v>-158204</v>
      </c>
      <c r="BG150" s="415">
        <v>0</v>
      </c>
      <c r="BH150" s="415">
        <v>-158204</v>
      </c>
      <c r="BI150" s="415">
        <v>2662</v>
      </c>
      <c r="BJ150" s="415">
        <v>0</v>
      </c>
      <c r="BK150" s="415">
        <v>2662</v>
      </c>
      <c r="BL150" s="415">
        <v>-4124</v>
      </c>
      <c r="BM150" s="415">
        <v>0</v>
      </c>
      <c r="BN150" s="415">
        <v>-4124</v>
      </c>
      <c r="BO150" s="415">
        <v>0</v>
      </c>
      <c r="BP150" s="415">
        <v>0</v>
      </c>
      <c r="BQ150" s="415">
        <v>0</v>
      </c>
      <c r="BR150" s="415">
        <v>0</v>
      </c>
      <c r="BS150" s="415">
        <v>0</v>
      </c>
      <c r="BT150" s="415">
        <v>0</v>
      </c>
      <c r="BU150" s="415">
        <v>0</v>
      </c>
      <c r="BV150" s="415">
        <v>0</v>
      </c>
      <c r="BW150" s="415">
        <v>0</v>
      </c>
      <c r="BX150" s="415">
        <v>-27852218</v>
      </c>
      <c r="BY150" s="415">
        <v>0</v>
      </c>
      <c r="BZ150" s="415">
        <v>-27852218</v>
      </c>
      <c r="CA150" s="415">
        <v>-27303</v>
      </c>
      <c r="CB150" s="415">
        <v>0</v>
      </c>
      <c r="CC150" s="415">
        <v>-27303</v>
      </c>
      <c r="CD150" s="415">
        <v>-7992</v>
      </c>
      <c r="CE150" s="415">
        <v>0</v>
      </c>
      <c r="CF150" s="415">
        <v>-7992</v>
      </c>
      <c r="CG150" s="415">
        <v>-4705252</v>
      </c>
      <c r="CH150" s="415">
        <v>0</v>
      </c>
      <c r="CI150" s="415">
        <v>-4705252</v>
      </c>
      <c r="CJ150" s="415">
        <v>-389788</v>
      </c>
      <c r="CK150" s="415">
        <v>0</v>
      </c>
      <c r="CL150" s="415">
        <v>-389788</v>
      </c>
      <c r="CM150" s="415">
        <v>-5130335</v>
      </c>
      <c r="CN150" s="415">
        <v>0</v>
      </c>
      <c r="CO150" s="415">
        <v>-5130335</v>
      </c>
      <c r="CP150" s="415">
        <v>-280857</v>
      </c>
      <c r="CQ150" s="415">
        <v>0</v>
      </c>
      <c r="CR150" s="415">
        <v>-280857</v>
      </c>
      <c r="CS150" s="415">
        <v>262</v>
      </c>
      <c r="CT150" s="415">
        <v>0</v>
      </c>
      <c r="CU150" s="415">
        <v>262</v>
      </c>
      <c r="CV150" s="415">
        <v>-102919</v>
      </c>
      <c r="CW150" s="415">
        <v>0</v>
      </c>
      <c r="CX150" s="415">
        <v>-102919</v>
      </c>
      <c r="CY150" s="415">
        <v>0</v>
      </c>
      <c r="CZ150" s="415">
        <v>0</v>
      </c>
      <c r="DA150" s="415">
        <v>0</v>
      </c>
      <c r="DB150" s="415">
        <v>0</v>
      </c>
      <c r="DC150" s="415">
        <v>0</v>
      </c>
      <c r="DD150" s="415">
        <v>0</v>
      </c>
      <c r="DE150" s="415">
        <v>0</v>
      </c>
      <c r="DF150" s="415">
        <v>0</v>
      </c>
      <c r="DG150" s="415">
        <v>0</v>
      </c>
      <c r="DH150" s="415">
        <v>-2011</v>
      </c>
      <c r="DI150" s="415">
        <v>0</v>
      </c>
      <c r="DJ150" s="415">
        <v>-2011</v>
      </c>
      <c r="DK150" s="415">
        <v>0</v>
      </c>
      <c r="DL150" s="415">
        <v>0</v>
      </c>
      <c r="DM150" s="415">
        <v>0</v>
      </c>
      <c r="DN150" s="415">
        <v>-80681</v>
      </c>
      <c r="DO150" s="415">
        <v>0</v>
      </c>
      <c r="DP150" s="415">
        <v>-80681</v>
      </c>
      <c r="DQ150" s="415">
        <v>13120</v>
      </c>
      <c r="DR150" s="415">
        <v>0</v>
      </c>
      <c r="DS150" s="415">
        <v>13120</v>
      </c>
      <c r="DT150" s="415">
        <v>-7353</v>
      </c>
      <c r="DU150" s="415">
        <v>-158132</v>
      </c>
      <c r="DV150" s="415">
        <v>-165485</v>
      </c>
      <c r="DW150" s="415">
        <v>0</v>
      </c>
      <c r="DX150" s="415">
        <v>0</v>
      </c>
      <c r="DY150" s="415">
        <v>0</v>
      </c>
      <c r="DZ150" s="415">
        <v>-158132</v>
      </c>
      <c r="EA150" s="415">
        <v>0</v>
      </c>
      <c r="EB150" s="415">
        <v>-460439</v>
      </c>
      <c r="EC150" s="415">
        <v>-158132</v>
      </c>
      <c r="ED150" s="415">
        <v>-618571</v>
      </c>
      <c r="EE150" s="415">
        <v>0</v>
      </c>
      <c r="EF150" s="415">
        <v>0</v>
      </c>
      <c r="EG150" s="415">
        <v>0</v>
      </c>
      <c r="EH150" s="415">
        <v>0</v>
      </c>
      <c r="EI150" s="415">
        <v>0</v>
      </c>
      <c r="EJ150" s="415">
        <v>0</v>
      </c>
      <c r="EK150" s="415">
        <v>-2233</v>
      </c>
      <c r="EL150" s="415">
        <v>0</v>
      </c>
      <c r="EM150" s="415">
        <v>-2233</v>
      </c>
      <c r="EN150" s="415">
        <v>-5693</v>
      </c>
      <c r="EO150" s="415">
        <v>0</v>
      </c>
      <c r="EP150" s="415">
        <v>-5693</v>
      </c>
      <c r="EQ150" s="415">
        <v>0</v>
      </c>
      <c r="ER150" s="415">
        <v>0</v>
      </c>
      <c r="ES150" s="415">
        <v>0</v>
      </c>
      <c r="ET150" s="415">
        <v>0</v>
      </c>
      <c r="EU150" s="415">
        <v>0</v>
      </c>
      <c r="EV150" s="415">
        <v>0</v>
      </c>
      <c r="EW150" s="415">
        <v>0</v>
      </c>
      <c r="EX150" s="415">
        <v>0</v>
      </c>
      <c r="EY150" s="415">
        <v>0</v>
      </c>
      <c r="EZ150" s="415">
        <v>0</v>
      </c>
      <c r="FA150" s="415">
        <v>0</v>
      </c>
      <c r="FB150" s="415">
        <v>0</v>
      </c>
      <c r="FC150" s="415">
        <v>-1500</v>
      </c>
      <c r="FD150" s="415">
        <v>0</v>
      </c>
      <c r="FE150" s="415">
        <v>-1500</v>
      </c>
      <c r="FF150" s="415">
        <v>0</v>
      </c>
      <c r="FG150" s="415">
        <v>0</v>
      </c>
      <c r="FH150" s="415">
        <v>0</v>
      </c>
      <c r="FI150" s="415">
        <v>-64145</v>
      </c>
      <c r="FJ150" s="415">
        <v>0</v>
      </c>
      <c r="FK150" s="415">
        <v>-64145</v>
      </c>
      <c r="FL150" s="415">
        <v>1949</v>
      </c>
      <c r="FM150" s="415">
        <v>0</v>
      </c>
      <c r="FN150" s="415">
        <v>1949</v>
      </c>
      <c r="FO150" s="415">
        <v>-88531</v>
      </c>
      <c r="FP150" s="415">
        <v>0</v>
      </c>
      <c r="FQ150" s="415">
        <v>-88531</v>
      </c>
      <c r="FR150" s="415">
        <v>10786</v>
      </c>
      <c r="FS150" s="415">
        <v>0</v>
      </c>
      <c r="FT150" s="415">
        <v>10786</v>
      </c>
      <c r="FU150" s="415">
        <v>0</v>
      </c>
      <c r="FV150" s="415">
        <v>0</v>
      </c>
      <c r="FW150" s="415">
        <v>0</v>
      </c>
      <c r="FX150" s="415">
        <v>-2408680</v>
      </c>
      <c r="FY150" s="415">
        <v>0</v>
      </c>
      <c r="FZ150" s="415">
        <v>-2408680</v>
      </c>
      <c r="GA150" s="415">
        <v>-2558047</v>
      </c>
      <c r="GB150" s="415">
        <v>0</v>
      </c>
      <c r="GC150" s="415">
        <v>-2558047</v>
      </c>
      <c r="GD150" s="415">
        <v>0</v>
      </c>
      <c r="GE150" s="415">
        <v>0</v>
      </c>
      <c r="GF150" s="415">
        <v>0</v>
      </c>
      <c r="GG150" s="415">
        <v>0</v>
      </c>
      <c r="GH150" s="415">
        <v>0</v>
      </c>
      <c r="GI150" s="415">
        <v>0</v>
      </c>
      <c r="GJ150" s="415">
        <v>0</v>
      </c>
      <c r="GK150" s="415">
        <v>0</v>
      </c>
      <c r="GL150" s="415">
        <v>0</v>
      </c>
      <c r="GM150" s="415">
        <v>140900205</v>
      </c>
      <c r="GN150" s="415">
        <v>398784</v>
      </c>
      <c r="GO150" s="415">
        <v>141298989</v>
      </c>
      <c r="GP150" s="415">
        <v>600927</v>
      </c>
      <c r="GQ150" s="415">
        <v>0</v>
      </c>
      <c r="GR150" s="415">
        <v>600927</v>
      </c>
      <c r="GS150" s="415">
        <v>-27852218</v>
      </c>
      <c r="GT150" s="415">
        <v>0</v>
      </c>
      <c r="GU150" s="415">
        <v>-27852218</v>
      </c>
      <c r="GV150" s="415">
        <v>-5130335</v>
      </c>
      <c r="GW150" s="415">
        <v>0</v>
      </c>
      <c r="GX150" s="415">
        <v>-5130335</v>
      </c>
      <c r="GY150" s="415">
        <v>-460439</v>
      </c>
      <c r="GZ150" s="415">
        <v>-158132</v>
      </c>
      <c r="HA150" s="415">
        <v>-618571</v>
      </c>
      <c r="HB150" s="415">
        <v>-2558047</v>
      </c>
      <c r="HC150" s="415">
        <v>0</v>
      </c>
      <c r="HD150" s="415">
        <v>-2558047</v>
      </c>
      <c r="HE150" s="415">
        <v>0</v>
      </c>
      <c r="HF150" s="415">
        <v>0</v>
      </c>
      <c r="HG150" s="415">
        <v>0</v>
      </c>
      <c r="HH150" s="415">
        <v>-35400112</v>
      </c>
      <c r="HI150" s="415">
        <v>-158132</v>
      </c>
      <c r="HJ150" s="415">
        <v>-35558244</v>
      </c>
      <c r="HK150" s="415">
        <v>105500093</v>
      </c>
      <c r="HL150" s="415">
        <v>240652</v>
      </c>
      <c r="HM150" s="415">
        <v>105740745</v>
      </c>
      <c r="HN150" s="84" t="s">
        <v>1047</v>
      </c>
    </row>
    <row r="151" spans="1:222" x14ac:dyDescent="0.25">
      <c r="A151" t="s">
        <v>1026</v>
      </c>
      <c r="B151" s="82" t="s">
        <v>661</v>
      </c>
      <c r="C151" s="85" t="s">
        <v>660</v>
      </c>
      <c r="D151" s="415">
        <v>54973738</v>
      </c>
      <c r="E151" s="415">
        <v>0</v>
      </c>
      <c r="F151" s="415">
        <v>54973738</v>
      </c>
      <c r="G151" s="415">
        <v>-1291829</v>
      </c>
      <c r="H151" s="415">
        <v>0</v>
      </c>
      <c r="I151" s="415">
        <v>-1291829</v>
      </c>
      <c r="J151" s="415">
        <v>-687492</v>
      </c>
      <c r="K151" s="415">
        <v>0</v>
      </c>
      <c r="L151" s="415">
        <v>-687492</v>
      </c>
      <c r="M151" s="415">
        <v>230816</v>
      </c>
      <c r="N151" s="415">
        <v>0</v>
      </c>
      <c r="O151" s="415">
        <v>230816</v>
      </c>
      <c r="P151" s="415">
        <v>542307</v>
      </c>
      <c r="Q151" s="415">
        <v>0</v>
      </c>
      <c r="R151" s="415">
        <v>542307</v>
      </c>
      <c r="S151" s="415">
        <v>235973</v>
      </c>
      <c r="T151" s="415">
        <v>0</v>
      </c>
      <c r="U151" s="415">
        <v>235973</v>
      </c>
      <c r="V151" s="415">
        <v>321604</v>
      </c>
      <c r="W151" s="415">
        <v>0</v>
      </c>
      <c r="X151" s="415">
        <v>321604</v>
      </c>
      <c r="Y151" s="415">
        <v>-3385791</v>
      </c>
      <c r="Z151" s="415">
        <v>0</v>
      </c>
      <c r="AA151" s="415">
        <v>-3385791</v>
      </c>
      <c r="AB151" s="415">
        <v>-13593</v>
      </c>
      <c r="AC151" s="415">
        <v>0</v>
      </c>
      <c r="AD151" s="415">
        <v>-13593</v>
      </c>
      <c r="AE151" s="415">
        <v>-50226</v>
      </c>
      <c r="AF151" s="415">
        <v>0</v>
      </c>
      <c r="AG151" s="415">
        <v>-50226</v>
      </c>
      <c r="AH151" s="415">
        <v>1646</v>
      </c>
      <c r="AI151" s="415">
        <v>0</v>
      </c>
      <c r="AJ151" s="415">
        <v>1646</v>
      </c>
      <c r="AK151" s="415">
        <v>0</v>
      </c>
      <c r="AL151" s="415">
        <v>0</v>
      </c>
      <c r="AM151" s="415">
        <v>0</v>
      </c>
      <c r="AN151" s="415">
        <v>-51872</v>
      </c>
      <c r="AO151" s="415">
        <v>0</v>
      </c>
      <c r="AP151" s="415">
        <v>-51872</v>
      </c>
      <c r="AQ151" s="415">
        <v>-1429</v>
      </c>
      <c r="AR151" s="415">
        <v>0</v>
      </c>
      <c r="AS151" s="415">
        <v>-1429</v>
      </c>
      <c r="AT151" s="415">
        <v>1107901</v>
      </c>
      <c r="AU151" s="415">
        <v>0</v>
      </c>
      <c r="AV151" s="415">
        <v>1107901</v>
      </c>
      <c r="AW151" s="415">
        <v>-17299</v>
      </c>
      <c r="AX151" s="415">
        <v>0</v>
      </c>
      <c r="AY151" s="415">
        <v>-17299</v>
      </c>
      <c r="AZ151" s="415">
        <v>-2573791</v>
      </c>
      <c r="BA151" s="415">
        <v>0</v>
      </c>
      <c r="BB151" s="415">
        <v>-2573791</v>
      </c>
      <c r="BC151" s="415">
        <v>-3483</v>
      </c>
      <c r="BD151" s="415">
        <v>0</v>
      </c>
      <c r="BE151" s="415">
        <v>-3483</v>
      </c>
      <c r="BF151" s="415">
        <v>-8749</v>
      </c>
      <c r="BG151" s="415">
        <v>0</v>
      </c>
      <c r="BH151" s="415">
        <v>-8749</v>
      </c>
      <c r="BI151" s="415">
        <v>0</v>
      </c>
      <c r="BJ151" s="415">
        <v>0</v>
      </c>
      <c r="BK151" s="415">
        <v>0</v>
      </c>
      <c r="BL151" s="415">
        <v>0</v>
      </c>
      <c r="BM151" s="415">
        <v>0</v>
      </c>
      <c r="BN151" s="415">
        <v>0</v>
      </c>
      <c r="BO151" s="415">
        <v>0</v>
      </c>
      <c r="BP151" s="415">
        <v>0</v>
      </c>
      <c r="BQ151" s="415">
        <v>0</v>
      </c>
      <c r="BR151" s="415">
        <v>0</v>
      </c>
      <c r="BS151" s="415">
        <v>0</v>
      </c>
      <c r="BT151" s="415">
        <v>0</v>
      </c>
      <c r="BU151" s="415">
        <v>0</v>
      </c>
      <c r="BV151" s="415">
        <v>0</v>
      </c>
      <c r="BW151" s="415">
        <v>0</v>
      </c>
      <c r="BX151" s="415">
        <v>-4931438</v>
      </c>
      <c r="BY151" s="415">
        <v>0</v>
      </c>
      <c r="BZ151" s="415">
        <v>-4931438</v>
      </c>
      <c r="CA151" s="415">
        <v>0</v>
      </c>
      <c r="CB151" s="415">
        <v>0</v>
      </c>
      <c r="CC151" s="415">
        <v>0</v>
      </c>
      <c r="CD151" s="415">
        <v>1795</v>
      </c>
      <c r="CE151" s="415">
        <v>0</v>
      </c>
      <c r="CF151" s="415">
        <v>1795</v>
      </c>
      <c r="CG151" s="415">
        <v>-1277400</v>
      </c>
      <c r="CH151" s="415">
        <v>0</v>
      </c>
      <c r="CI151" s="415">
        <v>-1277400</v>
      </c>
      <c r="CJ151" s="415">
        <v>89667</v>
      </c>
      <c r="CK151" s="415">
        <v>0</v>
      </c>
      <c r="CL151" s="415">
        <v>89667</v>
      </c>
      <c r="CM151" s="415">
        <v>-1185938</v>
      </c>
      <c r="CN151" s="415">
        <v>0</v>
      </c>
      <c r="CO151" s="415">
        <v>-1185938</v>
      </c>
      <c r="CP151" s="415">
        <v>-212278</v>
      </c>
      <c r="CQ151" s="415">
        <v>0</v>
      </c>
      <c r="CR151" s="415">
        <v>-212278</v>
      </c>
      <c r="CS151" s="415">
        <v>14881</v>
      </c>
      <c r="CT151" s="415">
        <v>0</v>
      </c>
      <c r="CU151" s="415">
        <v>14881</v>
      </c>
      <c r="CV151" s="415">
        <v>-790901</v>
      </c>
      <c r="CW151" s="415">
        <v>0</v>
      </c>
      <c r="CX151" s="415">
        <v>-790901</v>
      </c>
      <c r="CY151" s="415">
        <v>0</v>
      </c>
      <c r="CZ151" s="415">
        <v>0</v>
      </c>
      <c r="DA151" s="415">
        <v>0</v>
      </c>
      <c r="DB151" s="415">
        <v>0</v>
      </c>
      <c r="DC151" s="415">
        <v>0</v>
      </c>
      <c r="DD151" s="415">
        <v>0</v>
      </c>
      <c r="DE151" s="415">
        <v>0</v>
      </c>
      <c r="DF151" s="415">
        <v>0</v>
      </c>
      <c r="DG151" s="415">
        <v>0</v>
      </c>
      <c r="DH151" s="415">
        <v>0</v>
      </c>
      <c r="DI151" s="415">
        <v>0</v>
      </c>
      <c r="DJ151" s="415">
        <v>0</v>
      </c>
      <c r="DK151" s="415">
        <v>0</v>
      </c>
      <c r="DL151" s="415">
        <v>0</v>
      </c>
      <c r="DM151" s="415">
        <v>0</v>
      </c>
      <c r="DN151" s="415">
        <v>0</v>
      </c>
      <c r="DO151" s="415">
        <v>0</v>
      </c>
      <c r="DP151" s="415">
        <v>0</v>
      </c>
      <c r="DQ151" s="415">
        <v>0</v>
      </c>
      <c r="DR151" s="415">
        <v>0</v>
      </c>
      <c r="DS151" s="415">
        <v>0</v>
      </c>
      <c r="DT151" s="415">
        <v>0</v>
      </c>
      <c r="DU151" s="415">
        <v>0</v>
      </c>
      <c r="DV151" s="415">
        <v>0</v>
      </c>
      <c r="DW151" s="415">
        <v>0</v>
      </c>
      <c r="DX151" s="415">
        <v>0</v>
      </c>
      <c r="DY151" s="415">
        <v>0</v>
      </c>
      <c r="DZ151" s="415">
        <v>0</v>
      </c>
      <c r="EA151" s="415">
        <v>0</v>
      </c>
      <c r="EB151" s="415">
        <v>-988298</v>
      </c>
      <c r="EC151" s="415">
        <v>0</v>
      </c>
      <c r="ED151" s="415">
        <v>-988298</v>
      </c>
      <c r="EE151" s="415">
        <v>0</v>
      </c>
      <c r="EF151" s="415">
        <v>0</v>
      </c>
      <c r="EG151" s="415">
        <v>0</v>
      </c>
      <c r="EH151" s="415">
        <v>0</v>
      </c>
      <c r="EI151" s="415">
        <v>0</v>
      </c>
      <c r="EJ151" s="415">
        <v>0</v>
      </c>
      <c r="EK151" s="415">
        <v>0</v>
      </c>
      <c r="EL151" s="415">
        <v>0</v>
      </c>
      <c r="EM151" s="415">
        <v>0</v>
      </c>
      <c r="EN151" s="415">
        <v>0</v>
      </c>
      <c r="EO151" s="415">
        <v>0</v>
      </c>
      <c r="EP151" s="415">
        <v>0</v>
      </c>
      <c r="EQ151" s="415">
        <v>0</v>
      </c>
      <c r="ER151" s="415">
        <v>0</v>
      </c>
      <c r="ES151" s="415">
        <v>0</v>
      </c>
      <c r="ET151" s="415">
        <v>0</v>
      </c>
      <c r="EU151" s="415">
        <v>0</v>
      </c>
      <c r="EV151" s="415">
        <v>0</v>
      </c>
      <c r="EW151" s="415">
        <v>0</v>
      </c>
      <c r="EX151" s="415">
        <v>0</v>
      </c>
      <c r="EY151" s="415">
        <v>0</v>
      </c>
      <c r="EZ151" s="415">
        <v>0</v>
      </c>
      <c r="FA151" s="415">
        <v>0</v>
      </c>
      <c r="FB151" s="415">
        <v>0</v>
      </c>
      <c r="FC151" s="415">
        <v>0</v>
      </c>
      <c r="FD151" s="415">
        <v>0</v>
      </c>
      <c r="FE151" s="415">
        <v>0</v>
      </c>
      <c r="FF151" s="415">
        <v>0</v>
      </c>
      <c r="FG151" s="415">
        <v>0</v>
      </c>
      <c r="FH151" s="415">
        <v>0</v>
      </c>
      <c r="FI151" s="415">
        <v>-8131</v>
      </c>
      <c r="FJ151" s="415">
        <v>0</v>
      </c>
      <c r="FK151" s="415">
        <v>-8131</v>
      </c>
      <c r="FL151" s="415">
        <v>0</v>
      </c>
      <c r="FM151" s="415">
        <v>0</v>
      </c>
      <c r="FN151" s="415">
        <v>0</v>
      </c>
      <c r="FO151" s="415">
        <v>0</v>
      </c>
      <c r="FP151" s="415">
        <v>0</v>
      </c>
      <c r="FQ151" s="415">
        <v>0</v>
      </c>
      <c r="FR151" s="415">
        <v>-4410</v>
      </c>
      <c r="FS151" s="415">
        <v>0</v>
      </c>
      <c r="FT151" s="415">
        <v>-4410</v>
      </c>
      <c r="FU151" s="415">
        <v>-729</v>
      </c>
      <c r="FV151" s="415">
        <v>0</v>
      </c>
      <c r="FW151" s="415">
        <v>-729</v>
      </c>
      <c r="FX151" s="415">
        <v>-481092</v>
      </c>
      <c r="FY151" s="415">
        <v>0</v>
      </c>
      <c r="FZ151" s="415">
        <v>-481092</v>
      </c>
      <c r="GA151" s="415">
        <v>-494362</v>
      </c>
      <c r="GB151" s="415">
        <v>0</v>
      </c>
      <c r="GC151" s="415">
        <v>-494362</v>
      </c>
      <c r="GD151" s="415">
        <v>0</v>
      </c>
      <c r="GE151" s="415">
        <v>0</v>
      </c>
      <c r="GF151" s="415">
        <v>0</v>
      </c>
      <c r="GG151" s="415">
        <v>0</v>
      </c>
      <c r="GH151" s="415">
        <v>0</v>
      </c>
      <c r="GI151" s="415">
        <v>0</v>
      </c>
      <c r="GJ151" s="415">
        <v>0</v>
      </c>
      <c r="GK151" s="415">
        <v>0</v>
      </c>
      <c r="GL151" s="415">
        <v>0</v>
      </c>
      <c r="GM151" s="415">
        <v>53681909</v>
      </c>
      <c r="GN151" s="415">
        <v>0</v>
      </c>
      <c r="GO151" s="415">
        <v>53681909</v>
      </c>
      <c r="GP151" s="415">
        <v>321604</v>
      </c>
      <c r="GQ151" s="415">
        <v>0</v>
      </c>
      <c r="GR151" s="415">
        <v>321604</v>
      </c>
      <c r="GS151" s="415">
        <v>-4931438</v>
      </c>
      <c r="GT151" s="415">
        <v>0</v>
      </c>
      <c r="GU151" s="415">
        <v>-4931438</v>
      </c>
      <c r="GV151" s="415">
        <v>-1185938</v>
      </c>
      <c r="GW151" s="415">
        <v>0</v>
      </c>
      <c r="GX151" s="415">
        <v>-1185938</v>
      </c>
      <c r="GY151" s="415">
        <v>-988298</v>
      </c>
      <c r="GZ151" s="415">
        <v>0</v>
      </c>
      <c r="HA151" s="415">
        <v>-988298</v>
      </c>
      <c r="HB151" s="415">
        <v>-494362</v>
      </c>
      <c r="HC151" s="415">
        <v>0</v>
      </c>
      <c r="HD151" s="415">
        <v>-494362</v>
      </c>
      <c r="HE151" s="415">
        <v>0</v>
      </c>
      <c r="HF151" s="415">
        <v>0</v>
      </c>
      <c r="HG151" s="415">
        <v>0</v>
      </c>
      <c r="HH151" s="415">
        <v>-7278432</v>
      </c>
      <c r="HI151" s="415">
        <v>0</v>
      </c>
      <c r="HJ151" s="415">
        <v>-7278432</v>
      </c>
      <c r="HK151" s="415">
        <v>46403477</v>
      </c>
      <c r="HL151" s="415">
        <v>0</v>
      </c>
      <c r="HM151" s="415">
        <v>46403477</v>
      </c>
      <c r="HN151" s="84" t="s">
        <v>1047</v>
      </c>
    </row>
    <row r="152" spans="1:222" x14ac:dyDescent="0.25">
      <c r="A152" t="s">
        <v>1026</v>
      </c>
      <c r="B152" s="82" t="s">
        <v>663</v>
      </c>
      <c r="C152" s="85" t="s">
        <v>662</v>
      </c>
      <c r="D152" s="415">
        <v>208058695</v>
      </c>
      <c r="E152" s="415">
        <v>1758578</v>
      </c>
      <c r="F152" s="415">
        <v>209817273</v>
      </c>
      <c r="G152" s="415">
        <v>-1449253</v>
      </c>
      <c r="H152" s="415">
        <v>-76454</v>
      </c>
      <c r="I152" s="415">
        <v>-1525707</v>
      </c>
      <c r="J152" s="415">
        <v>-7339413</v>
      </c>
      <c r="K152" s="415">
        <v>0</v>
      </c>
      <c r="L152" s="415">
        <v>-7339413</v>
      </c>
      <c r="M152" s="415">
        <v>782160</v>
      </c>
      <c r="N152" s="415">
        <v>289</v>
      </c>
      <c r="O152" s="415">
        <v>782449</v>
      </c>
      <c r="P152" s="415">
        <v>729679</v>
      </c>
      <c r="Q152" s="415">
        <v>52166</v>
      </c>
      <c r="R152" s="415">
        <v>781845</v>
      </c>
      <c r="S152" s="415">
        <v>71307</v>
      </c>
      <c r="T152" s="415">
        <v>0</v>
      </c>
      <c r="U152" s="415">
        <v>71307</v>
      </c>
      <c r="V152" s="415">
        <v>-5756267</v>
      </c>
      <c r="W152" s="415">
        <v>52455</v>
      </c>
      <c r="X152" s="415">
        <v>-5703812</v>
      </c>
      <c r="Y152" s="415">
        <v>-8790776</v>
      </c>
      <c r="Z152" s="415">
        <v>0</v>
      </c>
      <c r="AA152" s="415">
        <v>-8790776</v>
      </c>
      <c r="AB152" s="415">
        <v>0</v>
      </c>
      <c r="AC152" s="415">
        <v>0</v>
      </c>
      <c r="AD152" s="415">
        <v>0</v>
      </c>
      <c r="AE152" s="415">
        <v>-272098</v>
      </c>
      <c r="AF152" s="415">
        <v>0</v>
      </c>
      <c r="AG152" s="415">
        <v>-272098</v>
      </c>
      <c r="AH152" s="415">
        <v>-31412</v>
      </c>
      <c r="AI152" s="415">
        <v>0</v>
      </c>
      <c r="AJ152" s="415">
        <v>-31412</v>
      </c>
      <c r="AK152" s="415">
        <v>0</v>
      </c>
      <c r="AL152" s="415">
        <v>0</v>
      </c>
      <c r="AM152" s="415">
        <v>0</v>
      </c>
      <c r="AN152" s="415">
        <v>-239981</v>
      </c>
      <c r="AO152" s="415">
        <v>0</v>
      </c>
      <c r="AP152" s="415">
        <v>-239981</v>
      </c>
      <c r="AQ152" s="415">
        <v>0</v>
      </c>
      <c r="AR152" s="415">
        <v>0</v>
      </c>
      <c r="AS152" s="415">
        <v>0</v>
      </c>
      <c r="AT152" s="415">
        <v>4358862</v>
      </c>
      <c r="AU152" s="415">
        <v>39858</v>
      </c>
      <c r="AV152" s="415">
        <v>4398720</v>
      </c>
      <c r="AW152" s="415">
        <v>-65805</v>
      </c>
      <c r="AX152" s="415">
        <v>-1957</v>
      </c>
      <c r="AY152" s="415">
        <v>-67762</v>
      </c>
      <c r="AZ152" s="415">
        <v>-21451312</v>
      </c>
      <c r="BA152" s="415">
        <v>0</v>
      </c>
      <c r="BB152" s="415">
        <v>-21451312</v>
      </c>
      <c r="BC152" s="415">
        <v>-386353</v>
      </c>
      <c r="BD152" s="415">
        <v>0</v>
      </c>
      <c r="BE152" s="415">
        <v>-386353</v>
      </c>
      <c r="BF152" s="415">
        <v>-7963</v>
      </c>
      <c r="BG152" s="415">
        <v>0</v>
      </c>
      <c r="BH152" s="415">
        <v>-7963</v>
      </c>
      <c r="BI152" s="415">
        <v>0</v>
      </c>
      <c r="BJ152" s="415">
        <v>0</v>
      </c>
      <c r="BK152" s="415">
        <v>0</v>
      </c>
      <c r="BL152" s="415">
        <v>0</v>
      </c>
      <c r="BM152" s="415">
        <v>0</v>
      </c>
      <c r="BN152" s="415">
        <v>0</v>
      </c>
      <c r="BO152" s="415">
        <v>0</v>
      </c>
      <c r="BP152" s="415">
        <v>0</v>
      </c>
      <c r="BQ152" s="415">
        <v>0</v>
      </c>
      <c r="BR152" s="415">
        <v>0</v>
      </c>
      <c r="BS152" s="415">
        <v>0</v>
      </c>
      <c r="BT152" s="415">
        <v>0</v>
      </c>
      <c r="BU152" s="415">
        <v>0</v>
      </c>
      <c r="BV152" s="415">
        <v>0</v>
      </c>
      <c r="BW152" s="415">
        <v>0</v>
      </c>
      <c r="BX152" s="415">
        <v>-26615445</v>
      </c>
      <c r="BY152" s="415">
        <v>37901</v>
      </c>
      <c r="BZ152" s="415">
        <v>-26577544</v>
      </c>
      <c r="CA152" s="415">
        <v>0</v>
      </c>
      <c r="CB152" s="415">
        <v>0</v>
      </c>
      <c r="CC152" s="415">
        <v>0</v>
      </c>
      <c r="CD152" s="415">
        <v>0</v>
      </c>
      <c r="CE152" s="415">
        <v>0</v>
      </c>
      <c r="CF152" s="415">
        <v>0</v>
      </c>
      <c r="CG152" s="415">
        <v>-5121069</v>
      </c>
      <c r="CH152" s="415">
        <v>0</v>
      </c>
      <c r="CI152" s="415">
        <v>-5121069</v>
      </c>
      <c r="CJ152" s="415">
        <v>147727</v>
      </c>
      <c r="CK152" s="415">
        <v>18406</v>
      </c>
      <c r="CL152" s="415">
        <v>166133</v>
      </c>
      <c r="CM152" s="415">
        <v>-4973342</v>
      </c>
      <c r="CN152" s="415">
        <v>18406</v>
      </c>
      <c r="CO152" s="415">
        <v>-4954936</v>
      </c>
      <c r="CP152" s="415">
        <v>-269699</v>
      </c>
      <c r="CQ152" s="415">
        <v>0</v>
      </c>
      <c r="CR152" s="415">
        <v>-269699</v>
      </c>
      <c r="CS152" s="415">
        <v>-4375</v>
      </c>
      <c r="CT152" s="415">
        <v>0</v>
      </c>
      <c r="CU152" s="415">
        <v>-4375</v>
      </c>
      <c r="CV152" s="415">
        <v>-452288</v>
      </c>
      <c r="CW152" s="415">
        <v>0</v>
      </c>
      <c r="CX152" s="415">
        <v>-452288</v>
      </c>
      <c r="CY152" s="415">
        <v>1074</v>
      </c>
      <c r="CZ152" s="415">
        <v>0</v>
      </c>
      <c r="DA152" s="415">
        <v>1074</v>
      </c>
      <c r="DB152" s="415">
        <v>0</v>
      </c>
      <c r="DC152" s="415">
        <v>0</v>
      </c>
      <c r="DD152" s="415">
        <v>0</v>
      </c>
      <c r="DE152" s="415">
        <v>0</v>
      </c>
      <c r="DF152" s="415">
        <v>0</v>
      </c>
      <c r="DG152" s="415">
        <v>0</v>
      </c>
      <c r="DH152" s="415">
        <v>0</v>
      </c>
      <c r="DI152" s="415">
        <v>0</v>
      </c>
      <c r="DJ152" s="415">
        <v>0</v>
      </c>
      <c r="DK152" s="415">
        <v>0</v>
      </c>
      <c r="DL152" s="415">
        <v>0</v>
      </c>
      <c r="DM152" s="415">
        <v>0</v>
      </c>
      <c r="DN152" s="415">
        <v>0</v>
      </c>
      <c r="DO152" s="415">
        <v>0</v>
      </c>
      <c r="DP152" s="415">
        <v>0</v>
      </c>
      <c r="DQ152" s="415">
        <v>0</v>
      </c>
      <c r="DR152" s="415">
        <v>0</v>
      </c>
      <c r="DS152" s="415">
        <v>0</v>
      </c>
      <c r="DT152" s="415">
        <v>-624</v>
      </c>
      <c r="DU152" s="415">
        <v>0</v>
      </c>
      <c r="DV152" s="415">
        <v>-624</v>
      </c>
      <c r="DW152" s="415">
        <v>0</v>
      </c>
      <c r="DX152" s="415">
        <v>0</v>
      </c>
      <c r="DY152" s="415">
        <v>0</v>
      </c>
      <c r="DZ152" s="415">
        <v>0</v>
      </c>
      <c r="EA152" s="415">
        <v>0</v>
      </c>
      <c r="EB152" s="415">
        <v>-725912</v>
      </c>
      <c r="EC152" s="415">
        <v>0</v>
      </c>
      <c r="ED152" s="415">
        <v>-725912</v>
      </c>
      <c r="EE152" s="415">
        <v>0</v>
      </c>
      <c r="EF152" s="415">
        <v>0</v>
      </c>
      <c r="EG152" s="415">
        <v>0</v>
      </c>
      <c r="EH152" s="415">
        <v>0</v>
      </c>
      <c r="EI152" s="415">
        <v>0</v>
      </c>
      <c r="EJ152" s="415">
        <v>0</v>
      </c>
      <c r="EK152" s="415">
        <v>0</v>
      </c>
      <c r="EL152" s="415">
        <v>0</v>
      </c>
      <c r="EM152" s="415">
        <v>0</v>
      </c>
      <c r="EN152" s="415">
        <v>0</v>
      </c>
      <c r="EO152" s="415">
        <v>0</v>
      </c>
      <c r="EP152" s="415">
        <v>0</v>
      </c>
      <c r="EQ152" s="415">
        <v>0</v>
      </c>
      <c r="ER152" s="415">
        <v>0</v>
      </c>
      <c r="ES152" s="415">
        <v>0</v>
      </c>
      <c r="ET152" s="415">
        <v>0</v>
      </c>
      <c r="EU152" s="415">
        <v>0</v>
      </c>
      <c r="EV152" s="415">
        <v>0</v>
      </c>
      <c r="EW152" s="415">
        <v>0</v>
      </c>
      <c r="EX152" s="415">
        <v>0</v>
      </c>
      <c r="EY152" s="415">
        <v>0</v>
      </c>
      <c r="EZ152" s="415">
        <v>0</v>
      </c>
      <c r="FA152" s="415">
        <v>0</v>
      </c>
      <c r="FB152" s="415">
        <v>0</v>
      </c>
      <c r="FC152" s="415">
        <v>0</v>
      </c>
      <c r="FD152" s="415">
        <v>0</v>
      </c>
      <c r="FE152" s="415">
        <v>0</v>
      </c>
      <c r="FF152" s="415">
        <v>0</v>
      </c>
      <c r="FG152" s="415">
        <v>0</v>
      </c>
      <c r="FH152" s="415">
        <v>0</v>
      </c>
      <c r="FI152" s="415">
        <v>-285776</v>
      </c>
      <c r="FJ152" s="415">
        <v>0</v>
      </c>
      <c r="FK152" s="415">
        <v>-285776</v>
      </c>
      <c r="FL152" s="415">
        <v>8397</v>
      </c>
      <c r="FM152" s="415">
        <v>0</v>
      </c>
      <c r="FN152" s="415">
        <v>8397</v>
      </c>
      <c r="FO152" s="415">
        <v>-453110</v>
      </c>
      <c r="FP152" s="415">
        <v>0</v>
      </c>
      <c r="FQ152" s="415">
        <v>-453110</v>
      </c>
      <c r="FR152" s="415">
        <v>-46556</v>
      </c>
      <c r="FS152" s="415">
        <v>0</v>
      </c>
      <c r="FT152" s="415">
        <v>-46556</v>
      </c>
      <c r="FU152" s="415">
        <v>142</v>
      </c>
      <c r="FV152" s="415">
        <v>0</v>
      </c>
      <c r="FW152" s="415">
        <v>142</v>
      </c>
      <c r="FX152" s="415">
        <v>-3327064</v>
      </c>
      <c r="FY152" s="415">
        <v>-10229</v>
      </c>
      <c r="FZ152" s="415">
        <v>-3337293</v>
      </c>
      <c r="GA152" s="415">
        <v>-4103967</v>
      </c>
      <c r="GB152" s="415">
        <v>-10229</v>
      </c>
      <c r="GC152" s="415">
        <v>-4114196</v>
      </c>
      <c r="GD152" s="415">
        <v>0</v>
      </c>
      <c r="GE152" s="415">
        <v>0</v>
      </c>
      <c r="GF152" s="415">
        <v>0</v>
      </c>
      <c r="GG152" s="415">
        <v>0</v>
      </c>
      <c r="GH152" s="415">
        <v>0</v>
      </c>
      <c r="GI152" s="415">
        <v>0</v>
      </c>
      <c r="GJ152" s="415">
        <v>0</v>
      </c>
      <c r="GK152" s="415">
        <v>0</v>
      </c>
      <c r="GL152" s="415">
        <v>0</v>
      </c>
      <c r="GM152" s="415">
        <v>206609442</v>
      </c>
      <c r="GN152" s="415">
        <v>1682124</v>
      </c>
      <c r="GO152" s="415">
        <v>208291566</v>
      </c>
      <c r="GP152" s="415">
        <v>-5756267</v>
      </c>
      <c r="GQ152" s="415">
        <v>52455</v>
      </c>
      <c r="GR152" s="415">
        <v>-5703812</v>
      </c>
      <c r="GS152" s="415">
        <v>-26615445</v>
      </c>
      <c r="GT152" s="415">
        <v>37901</v>
      </c>
      <c r="GU152" s="415">
        <v>-26577544</v>
      </c>
      <c r="GV152" s="415">
        <v>-4973342</v>
      </c>
      <c r="GW152" s="415">
        <v>18406</v>
      </c>
      <c r="GX152" s="415">
        <v>-4954936</v>
      </c>
      <c r="GY152" s="415">
        <v>-725912</v>
      </c>
      <c r="GZ152" s="415">
        <v>0</v>
      </c>
      <c r="HA152" s="415">
        <v>-725912</v>
      </c>
      <c r="HB152" s="415">
        <v>-4103967</v>
      </c>
      <c r="HC152" s="415">
        <v>-10229</v>
      </c>
      <c r="HD152" s="415">
        <v>-4114196</v>
      </c>
      <c r="HE152" s="415">
        <v>0</v>
      </c>
      <c r="HF152" s="415">
        <v>0</v>
      </c>
      <c r="HG152" s="415">
        <v>0</v>
      </c>
      <c r="HH152" s="415">
        <v>-42174933</v>
      </c>
      <c r="HI152" s="415">
        <v>98533</v>
      </c>
      <c r="HJ152" s="415">
        <v>-42076400</v>
      </c>
      <c r="HK152" s="415">
        <v>164434509</v>
      </c>
      <c r="HL152" s="415">
        <v>1780657</v>
      </c>
      <c r="HM152" s="415">
        <v>166215166</v>
      </c>
      <c r="HN152" s="84" t="s">
        <v>1073</v>
      </c>
    </row>
    <row r="153" spans="1:222" x14ac:dyDescent="0.25">
      <c r="A153" t="s">
        <v>1037</v>
      </c>
      <c r="B153" s="82" t="s">
        <v>665</v>
      </c>
      <c r="C153" s="85" t="s">
        <v>664</v>
      </c>
      <c r="D153" s="415">
        <v>78966076</v>
      </c>
      <c r="E153" s="415">
        <v>0</v>
      </c>
      <c r="F153" s="415">
        <v>78966076</v>
      </c>
      <c r="G153" s="415">
        <v>1190411.22</v>
      </c>
      <c r="H153" s="415">
        <v>0</v>
      </c>
      <c r="I153" s="415">
        <v>1190411.22</v>
      </c>
      <c r="J153" s="415">
        <v>-530800</v>
      </c>
      <c r="K153" s="415">
        <v>0</v>
      </c>
      <c r="L153" s="415">
        <v>-530800</v>
      </c>
      <c r="M153" s="415">
        <v>-146022</v>
      </c>
      <c r="N153" s="415">
        <v>0</v>
      </c>
      <c r="O153" s="415">
        <v>-146022</v>
      </c>
      <c r="P153" s="415">
        <v>565788</v>
      </c>
      <c r="Q153" s="415">
        <v>0</v>
      </c>
      <c r="R153" s="415">
        <v>565788</v>
      </c>
      <c r="S153" s="415">
        <v>-33322</v>
      </c>
      <c r="T153" s="415">
        <v>0</v>
      </c>
      <c r="U153" s="415">
        <v>-33322</v>
      </c>
      <c r="V153" s="415">
        <v>-144356</v>
      </c>
      <c r="W153" s="415">
        <v>0</v>
      </c>
      <c r="X153" s="415">
        <v>-144356</v>
      </c>
      <c r="Y153" s="415">
        <v>-5230470</v>
      </c>
      <c r="Z153" s="415">
        <v>0</v>
      </c>
      <c r="AA153" s="415">
        <v>-5230470</v>
      </c>
      <c r="AB153" s="415">
        <v>-26276</v>
      </c>
      <c r="AC153" s="415">
        <v>0</v>
      </c>
      <c r="AD153" s="415">
        <v>-26276</v>
      </c>
      <c r="AE153" s="415">
        <v>-102922</v>
      </c>
      <c r="AF153" s="415">
        <v>0</v>
      </c>
      <c r="AG153" s="415">
        <v>-102922</v>
      </c>
      <c r="AH153" s="415">
        <v>-10080</v>
      </c>
      <c r="AI153" s="415">
        <v>0</v>
      </c>
      <c r="AJ153" s="415">
        <v>-10080</v>
      </c>
      <c r="AK153" s="415">
        <v>0</v>
      </c>
      <c r="AL153" s="415">
        <v>0</v>
      </c>
      <c r="AM153" s="415">
        <v>0</v>
      </c>
      <c r="AN153" s="415">
        <v>-93995</v>
      </c>
      <c r="AO153" s="415">
        <v>0</v>
      </c>
      <c r="AP153" s="415">
        <v>-93995</v>
      </c>
      <c r="AQ153" s="415">
        <v>-991</v>
      </c>
      <c r="AR153" s="415">
        <v>0</v>
      </c>
      <c r="AS153" s="415">
        <v>-991</v>
      </c>
      <c r="AT153" s="415">
        <v>1648011</v>
      </c>
      <c r="AU153" s="415">
        <v>0</v>
      </c>
      <c r="AV153" s="415">
        <v>1648011</v>
      </c>
      <c r="AW153" s="415">
        <v>34927</v>
      </c>
      <c r="AX153" s="415">
        <v>0</v>
      </c>
      <c r="AY153" s="415">
        <v>34927</v>
      </c>
      <c r="AZ153" s="415">
        <v>-4738115</v>
      </c>
      <c r="BA153" s="415">
        <v>0</v>
      </c>
      <c r="BB153" s="415">
        <v>-4738115</v>
      </c>
      <c r="BC153" s="415">
        <v>-4097</v>
      </c>
      <c r="BD153" s="415">
        <v>0</v>
      </c>
      <c r="BE153" s="415">
        <v>-4097</v>
      </c>
      <c r="BF153" s="415">
        <v>-49045</v>
      </c>
      <c r="BG153" s="415">
        <v>0</v>
      </c>
      <c r="BH153" s="415">
        <v>-49045</v>
      </c>
      <c r="BI153" s="415">
        <v>0</v>
      </c>
      <c r="BJ153" s="415">
        <v>0</v>
      </c>
      <c r="BK153" s="415">
        <v>0</v>
      </c>
      <c r="BL153" s="415">
        <v>-23719</v>
      </c>
      <c r="BM153" s="415">
        <v>0</v>
      </c>
      <c r="BN153" s="415">
        <v>-23719</v>
      </c>
      <c r="BO153" s="415">
        <v>0</v>
      </c>
      <c r="BP153" s="415">
        <v>0</v>
      </c>
      <c r="BQ153" s="415">
        <v>0</v>
      </c>
      <c r="BR153" s="415">
        <v>0</v>
      </c>
      <c r="BS153" s="415">
        <v>0</v>
      </c>
      <c r="BT153" s="415">
        <v>0</v>
      </c>
      <c r="BU153" s="415">
        <v>0</v>
      </c>
      <c r="BV153" s="415">
        <v>0</v>
      </c>
      <c r="BW153" s="415">
        <v>0</v>
      </c>
      <c r="BX153" s="415">
        <v>-8465430</v>
      </c>
      <c r="BY153" s="415">
        <v>0</v>
      </c>
      <c r="BZ153" s="415">
        <v>-8465430</v>
      </c>
      <c r="CA153" s="415">
        <v>0</v>
      </c>
      <c r="CB153" s="415">
        <v>0</v>
      </c>
      <c r="CC153" s="415">
        <v>0</v>
      </c>
      <c r="CD153" s="415">
        <v>-823</v>
      </c>
      <c r="CE153" s="415">
        <v>0</v>
      </c>
      <c r="CF153" s="415">
        <v>-823</v>
      </c>
      <c r="CG153" s="415">
        <v>-1304633</v>
      </c>
      <c r="CH153" s="415">
        <v>0</v>
      </c>
      <c r="CI153" s="415">
        <v>-1304633</v>
      </c>
      <c r="CJ153" s="415">
        <v>111140</v>
      </c>
      <c r="CK153" s="415">
        <v>0</v>
      </c>
      <c r="CL153" s="415">
        <v>111140</v>
      </c>
      <c r="CM153" s="415">
        <v>-1194316</v>
      </c>
      <c r="CN153" s="415">
        <v>0</v>
      </c>
      <c r="CO153" s="415">
        <v>-1194316</v>
      </c>
      <c r="CP153" s="415">
        <v>-107063</v>
      </c>
      <c r="CQ153" s="415">
        <v>0</v>
      </c>
      <c r="CR153" s="415">
        <v>-107063</v>
      </c>
      <c r="CS153" s="415">
        <v>890</v>
      </c>
      <c r="CT153" s="415">
        <v>0</v>
      </c>
      <c r="CU153" s="415">
        <v>890</v>
      </c>
      <c r="CV153" s="415">
        <v>-119522</v>
      </c>
      <c r="CW153" s="415">
        <v>0</v>
      </c>
      <c r="CX153" s="415">
        <v>-119522</v>
      </c>
      <c r="CY153" s="415">
        <v>-56060</v>
      </c>
      <c r="CZ153" s="415">
        <v>0</v>
      </c>
      <c r="DA153" s="415">
        <v>-56060</v>
      </c>
      <c r="DB153" s="415">
        <v>-3267</v>
      </c>
      <c r="DC153" s="415">
        <v>0</v>
      </c>
      <c r="DD153" s="415">
        <v>-3267</v>
      </c>
      <c r="DE153" s="415">
        <v>0</v>
      </c>
      <c r="DF153" s="415">
        <v>0</v>
      </c>
      <c r="DG153" s="415">
        <v>0</v>
      </c>
      <c r="DH153" s="415">
        <v>0</v>
      </c>
      <c r="DI153" s="415">
        <v>0</v>
      </c>
      <c r="DJ153" s="415">
        <v>0</v>
      </c>
      <c r="DK153" s="415">
        <v>0</v>
      </c>
      <c r="DL153" s="415">
        <v>0</v>
      </c>
      <c r="DM153" s="415">
        <v>0</v>
      </c>
      <c r="DN153" s="415">
        <v>0</v>
      </c>
      <c r="DO153" s="415">
        <v>0</v>
      </c>
      <c r="DP153" s="415">
        <v>0</v>
      </c>
      <c r="DQ153" s="415">
        <v>0</v>
      </c>
      <c r="DR153" s="415">
        <v>0</v>
      </c>
      <c r="DS153" s="415">
        <v>0</v>
      </c>
      <c r="DT153" s="415">
        <v>0</v>
      </c>
      <c r="DU153" s="415">
        <v>0</v>
      </c>
      <c r="DV153" s="415">
        <v>0</v>
      </c>
      <c r="DW153" s="415">
        <v>0</v>
      </c>
      <c r="DX153" s="415">
        <v>0</v>
      </c>
      <c r="DY153" s="415">
        <v>0</v>
      </c>
      <c r="DZ153" s="415">
        <v>0</v>
      </c>
      <c r="EA153" s="415">
        <v>0</v>
      </c>
      <c r="EB153" s="415">
        <v>-285022</v>
      </c>
      <c r="EC153" s="415">
        <v>0</v>
      </c>
      <c r="ED153" s="415">
        <v>-285022</v>
      </c>
      <c r="EE153" s="415">
        <v>0</v>
      </c>
      <c r="EF153" s="415">
        <v>0</v>
      </c>
      <c r="EG153" s="415">
        <v>0</v>
      </c>
      <c r="EH153" s="415">
        <v>0</v>
      </c>
      <c r="EI153" s="415">
        <v>0</v>
      </c>
      <c r="EJ153" s="415">
        <v>0</v>
      </c>
      <c r="EK153" s="415">
        <v>625</v>
      </c>
      <c r="EL153" s="415">
        <v>0</v>
      </c>
      <c r="EM153" s="415">
        <v>625</v>
      </c>
      <c r="EN153" s="415">
        <v>0</v>
      </c>
      <c r="EO153" s="415">
        <v>0</v>
      </c>
      <c r="EP153" s="415">
        <v>0</v>
      </c>
      <c r="EQ153" s="415">
        <v>0</v>
      </c>
      <c r="ER153" s="415">
        <v>0</v>
      </c>
      <c r="ES153" s="415">
        <v>0</v>
      </c>
      <c r="ET153" s="415">
        <v>0</v>
      </c>
      <c r="EU153" s="415">
        <v>0</v>
      </c>
      <c r="EV153" s="415">
        <v>0</v>
      </c>
      <c r="EW153" s="415">
        <v>-23719</v>
      </c>
      <c r="EX153" s="415">
        <v>0</v>
      </c>
      <c r="EY153" s="415">
        <v>-23719</v>
      </c>
      <c r="EZ153" s="415">
        <v>0</v>
      </c>
      <c r="FA153" s="415">
        <v>0</v>
      </c>
      <c r="FB153" s="415">
        <v>0</v>
      </c>
      <c r="FC153" s="415">
        <v>0</v>
      </c>
      <c r="FD153" s="415">
        <v>0</v>
      </c>
      <c r="FE153" s="415">
        <v>0</v>
      </c>
      <c r="FF153" s="415">
        <v>0</v>
      </c>
      <c r="FG153" s="415">
        <v>0</v>
      </c>
      <c r="FH153" s="415">
        <v>0</v>
      </c>
      <c r="FI153" s="415">
        <v>-25474</v>
      </c>
      <c r="FJ153" s="415">
        <v>0</v>
      </c>
      <c r="FK153" s="415">
        <v>-25474</v>
      </c>
      <c r="FL153" s="415">
        <v>0</v>
      </c>
      <c r="FM153" s="415">
        <v>0</v>
      </c>
      <c r="FN153" s="415">
        <v>0</v>
      </c>
      <c r="FO153" s="415">
        <v>-38243</v>
      </c>
      <c r="FP153" s="415">
        <v>0</v>
      </c>
      <c r="FQ153" s="415">
        <v>-38243</v>
      </c>
      <c r="FR153" s="415">
        <v>2604</v>
      </c>
      <c r="FS153" s="415">
        <v>0</v>
      </c>
      <c r="FT153" s="415">
        <v>2604</v>
      </c>
      <c r="FU153" s="415">
        <v>0</v>
      </c>
      <c r="FV153" s="415">
        <v>0</v>
      </c>
      <c r="FW153" s="415">
        <v>0</v>
      </c>
      <c r="FX153" s="415">
        <v>-1150474</v>
      </c>
      <c r="FY153" s="415">
        <v>0</v>
      </c>
      <c r="FZ153" s="415">
        <v>-1150474</v>
      </c>
      <c r="GA153" s="415">
        <v>-1234681</v>
      </c>
      <c r="GB153" s="415">
        <v>0</v>
      </c>
      <c r="GC153" s="415">
        <v>-1234681</v>
      </c>
      <c r="GD153" s="415">
        <v>-7891</v>
      </c>
      <c r="GE153" s="415">
        <v>0</v>
      </c>
      <c r="GF153" s="415">
        <v>-7891</v>
      </c>
      <c r="GG153" s="415">
        <v>-32360</v>
      </c>
      <c r="GH153" s="415">
        <v>0</v>
      </c>
      <c r="GI153" s="415">
        <v>-32360</v>
      </c>
      <c r="GJ153" s="415">
        <v>-40251</v>
      </c>
      <c r="GK153" s="415">
        <v>0</v>
      </c>
      <c r="GL153" s="415">
        <v>-40251</v>
      </c>
      <c r="GM153" s="415">
        <v>80156487.219999999</v>
      </c>
      <c r="GN153" s="415">
        <v>0</v>
      </c>
      <c r="GO153" s="415">
        <v>80156487.219999999</v>
      </c>
      <c r="GP153" s="415">
        <v>-144356</v>
      </c>
      <c r="GQ153" s="415">
        <v>0</v>
      </c>
      <c r="GR153" s="415">
        <v>-144356</v>
      </c>
      <c r="GS153" s="415">
        <v>-8465430</v>
      </c>
      <c r="GT153" s="415">
        <v>0</v>
      </c>
      <c r="GU153" s="415">
        <v>-8465430</v>
      </c>
      <c r="GV153" s="415">
        <v>-1194316</v>
      </c>
      <c r="GW153" s="415">
        <v>0</v>
      </c>
      <c r="GX153" s="415">
        <v>-1194316</v>
      </c>
      <c r="GY153" s="415">
        <v>-285022</v>
      </c>
      <c r="GZ153" s="415">
        <v>0</v>
      </c>
      <c r="HA153" s="415">
        <v>-285022</v>
      </c>
      <c r="HB153" s="415">
        <v>-1234681</v>
      </c>
      <c r="HC153" s="415">
        <v>0</v>
      </c>
      <c r="HD153" s="415">
        <v>-1234681</v>
      </c>
      <c r="HE153" s="415">
        <v>-40251</v>
      </c>
      <c r="HF153" s="415">
        <v>0</v>
      </c>
      <c r="HG153" s="415">
        <v>-40251</v>
      </c>
      <c r="HH153" s="415">
        <v>-11364056</v>
      </c>
      <c r="HI153" s="415">
        <v>0</v>
      </c>
      <c r="HJ153" s="415">
        <v>-11364056</v>
      </c>
      <c r="HK153" s="415">
        <v>68792431.219999999</v>
      </c>
      <c r="HL153" s="415">
        <v>0</v>
      </c>
      <c r="HM153" s="415">
        <v>68792431.219999999</v>
      </c>
      <c r="HN153" s="84" t="s">
        <v>1029</v>
      </c>
    </row>
    <row r="154" spans="1:222" x14ac:dyDescent="0.25">
      <c r="A154" t="s">
        <v>1026</v>
      </c>
      <c r="B154" s="82" t="s">
        <v>667</v>
      </c>
      <c r="C154" s="85" t="s">
        <v>666</v>
      </c>
      <c r="D154" s="415">
        <v>456587467</v>
      </c>
      <c r="E154" s="415">
        <v>2873042</v>
      </c>
      <c r="F154" s="415">
        <v>459460509</v>
      </c>
      <c r="G154" s="415">
        <v>-7295009</v>
      </c>
      <c r="H154" s="415">
        <v>-21929</v>
      </c>
      <c r="I154" s="415">
        <v>-7316938</v>
      </c>
      <c r="J154" s="415">
        <v>-2785516</v>
      </c>
      <c r="K154" s="415">
        <v>0</v>
      </c>
      <c r="L154" s="415">
        <v>-2785516</v>
      </c>
      <c r="M154" s="415">
        <v>470301</v>
      </c>
      <c r="N154" s="415">
        <v>0</v>
      </c>
      <c r="O154" s="415">
        <v>470301</v>
      </c>
      <c r="P154" s="415">
        <v>8040505</v>
      </c>
      <c r="Q154" s="415">
        <v>25193</v>
      </c>
      <c r="R154" s="415">
        <v>8065698</v>
      </c>
      <c r="S154" s="415">
        <v>-1598295</v>
      </c>
      <c r="T154" s="415">
        <v>3152</v>
      </c>
      <c r="U154" s="415">
        <v>-1595143</v>
      </c>
      <c r="V154" s="415">
        <v>4126995</v>
      </c>
      <c r="W154" s="415">
        <v>28345</v>
      </c>
      <c r="X154" s="415">
        <v>4155340</v>
      </c>
      <c r="Y154" s="415">
        <v>-29690447</v>
      </c>
      <c r="Z154" s="415">
        <v>0</v>
      </c>
      <c r="AA154" s="415">
        <v>-29690447</v>
      </c>
      <c r="AB154" s="415">
        <v>-17296</v>
      </c>
      <c r="AC154" s="415">
        <v>0</v>
      </c>
      <c r="AD154" s="415">
        <v>-17296</v>
      </c>
      <c r="AE154" s="415">
        <v>-860585</v>
      </c>
      <c r="AF154" s="415">
        <v>0</v>
      </c>
      <c r="AG154" s="415">
        <v>-860585</v>
      </c>
      <c r="AH154" s="415">
        <v>-40410</v>
      </c>
      <c r="AI154" s="415">
        <v>0</v>
      </c>
      <c r="AJ154" s="415">
        <v>-40410</v>
      </c>
      <c r="AK154" s="415">
        <v>0</v>
      </c>
      <c r="AL154" s="415">
        <v>0</v>
      </c>
      <c r="AM154" s="415">
        <v>0</v>
      </c>
      <c r="AN154" s="415">
        <v>-820174</v>
      </c>
      <c r="AO154" s="415">
        <v>0</v>
      </c>
      <c r="AP154" s="415">
        <v>-820174</v>
      </c>
      <c r="AQ154" s="415">
        <v>-1063</v>
      </c>
      <c r="AR154" s="415">
        <v>0</v>
      </c>
      <c r="AS154" s="415">
        <v>-1063</v>
      </c>
      <c r="AT154" s="415">
        <v>9052396</v>
      </c>
      <c r="AU154" s="415">
        <v>75841</v>
      </c>
      <c r="AV154" s="415">
        <v>9128237</v>
      </c>
      <c r="AW154" s="415">
        <v>-196577</v>
      </c>
      <c r="AX154" s="415">
        <v>-602</v>
      </c>
      <c r="AY154" s="415">
        <v>-197179</v>
      </c>
      <c r="AZ154" s="415">
        <v>-27871108</v>
      </c>
      <c r="BA154" s="415">
        <v>0</v>
      </c>
      <c r="BB154" s="415">
        <v>-27871108</v>
      </c>
      <c r="BC154" s="415">
        <v>790112</v>
      </c>
      <c r="BD154" s="415">
        <v>0</v>
      </c>
      <c r="BE154" s="415">
        <v>790112</v>
      </c>
      <c r="BF154" s="415">
        <v>-352464</v>
      </c>
      <c r="BG154" s="415">
        <v>0</v>
      </c>
      <c r="BH154" s="415">
        <v>-352464</v>
      </c>
      <c r="BI154" s="415">
        <v>0</v>
      </c>
      <c r="BJ154" s="415">
        <v>0</v>
      </c>
      <c r="BK154" s="415">
        <v>0</v>
      </c>
      <c r="BL154" s="415">
        <v>-7205</v>
      </c>
      <c r="BM154" s="415">
        <v>0</v>
      </c>
      <c r="BN154" s="415">
        <v>-7205</v>
      </c>
      <c r="BO154" s="415">
        <v>0</v>
      </c>
      <c r="BP154" s="415">
        <v>0</v>
      </c>
      <c r="BQ154" s="415">
        <v>0</v>
      </c>
      <c r="BR154" s="415">
        <v>0</v>
      </c>
      <c r="BS154" s="415">
        <v>0</v>
      </c>
      <c r="BT154" s="415">
        <v>0</v>
      </c>
      <c r="BU154" s="415">
        <v>0</v>
      </c>
      <c r="BV154" s="415">
        <v>0</v>
      </c>
      <c r="BW154" s="415">
        <v>0</v>
      </c>
      <c r="BX154" s="415">
        <v>-49135878</v>
      </c>
      <c r="BY154" s="415">
        <v>75239</v>
      </c>
      <c r="BZ154" s="415">
        <v>-49060639</v>
      </c>
      <c r="CA154" s="415">
        <v>-27410</v>
      </c>
      <c r="CB154" s="415">
        <v>0</v>
      </c>
      <c r="CC154" s="415">
        <v>-27410</v>
      </c>
      <c r="CD154" s="415">
        <v>-49347</v>
      </c>
      <c r="CE154" s="415">
        <v>0</v>
      </c>
      <c r="CF154" s="415">
        <v>-49347</v>
      </c>
      <c r="CG154" s="415">
        <v>-19106681</v>
      </c>
      <c r="CH154" s="415">
        <v>-86875</v>
      </c>
      <c r="CI154" s="415">
        <v>-19193556</v>
      </c>
      <c r="CJ154" s="415">
        <v>159486</v>
      </c>
      <c r="CK154" s="415">
        <v>286</v>
      </c>
      <c r="CL154" s="415">
        <v>159772</v>
      </c>
      <c r="CM154" s="415">
        <v>-19023952</v>
      </c>
      <c r="CN154" s="415">
        <v>-86589</v>
      </c>
      <c r="CO154" s="415">
        <v>-19110541</v>
      </c>
      <c r="CP154" s="415">
        <v>-71437</v>
      </c>
      <c r="CQ154" s="415">
        <v>0</v>
      </c>
      <c r="CR154" s="415">
        <v>-71437</v>
      </c>
      <c r="CS154" s="415">
        <v>-316</v>
      </c>
      <c r="CT154" s="415">
        <v>0</v>
      </c>
      <c r="CU154" s="415">
        <v>-316</v>
      </c>
      <c r="CV154" s="415">
        <v>-489306</v>
      </c>
      <c r="CW154" s="415">
        <v>0</v>
      </c>
      <c r="CX154" s="415">
        <v>-489306</v>
      </c>
      <c r="CY154" s="415">
        <v>-27253</v>
      </c>
      <c r="CZ154" s="415">
        <v>0</v>
      </c>
      <c r="DA154" s="415">
        <v>-27253</v>
      </c>
      <c r="DB154" s="415">
        <v>-66771</v>
      </c>
      <c r="DC154" s="415">
        <v>0</v>
      </c>
      <c r="DD154" s="415">
        <v>-66771</v>
      </c>
      <c r="DE154" s="415">
        <v>0</v>
      </c>
      <c r="DF154" s="415">
        <v>0</v>
      </c>
      <c r="DG154" s="415">
        <v>0</v>
      </c>
      <c r="DH154" s="415">
        <v>-7227</v>
      </c>
      <c r="DI154" s="415">
        <v>0</v>
      </c>
      <c r="DJ154" s="415">
        <v>-7227</v>
      </c>
      <c r="DK154" s="415">
        <v>0</v>
      </c>
      <c r="DL154" s="415">
        <v>0</v>
      </c>
      <c r="DM154" s="415">
        <v>0</v>
      </c>
      <c r="DN154" s="415">
        <v>0</v>
      </c>
      <c r="DO154" s="415">
        <v>0</v>
      </c>
      <c r="DP154" s="415">
        <v>0</v>
      </c>
      <c r="DQ154" s="415">
        <v>0</v>
      </c>
      <c r="DR154" s="415">
        <v>0</v>
      </c>
      <c r="DS154" s="415">
        <v>0</v>
      </c>
      <c r="DT154" s="415">
        <v>-294151</v>
      </c>
      <c r="DU154" s="415">
        <v>-441888</v>
      </c>
      <c r="DV154" s="415">
        <v>-736039</v>
      </c>
      <c r="DW154" s="415">
        <v>-175962</v>
      </c>
      <c r="DX154" s="415">
        <v>0</v>
      </c>
      <c r="DY154" s="415">
        <v>-175962</v>
      </c>
      <c r="DZ154" s="415">
        <v>-441888</v>
      </c>
      <c r="EA154" s="415">
        <v>0</v>
      </c>
      <c r="EB154" s="415">
        <v>-1132423</v>
      </c>
      <c r="EC154" s="415">
        <v>-441888</v>
      </c>
      <c r="ED154" s="415">
        <v>-1574311</v>
      </c>
      <c r="EE154" s="415">
        <v>0</v>
      </c>
      <c r="EF154" s="415">
        <v>0</v>
      </c>
      <c r="EG154" s="415">
        <v>0</v>
      </c>
      <c r="EH154" s="415">
        <v>3884</v>
      </c>
      <c r="EI154" s="415">
        <v>0</v>
      </c>
      <c r="EJ154" s="415">
        <v>3884</v>
      </c>
      <c r="EK154" s="415">
        <v>91</v>
      </c>
      <c r="EL154" s="415">
        <v>0</v>
      </c>
      <c r="EM154" s="415">
        <v>91</v>
      </c>
      <c r="EN154" s="415">
        <v>0</v>
      </c>
      <c r="EO154" s="415">
        <v>0</v>
      </c>
      <c r="EP154" s="415">
        <v>0</v>
      </c>
      <c r="EQ154" s="415">
        <v>766</v>
      </c>
      <c r="ER154" s="415">
        <v>0</v>
      </c>
      <c r="ES154" s="415">
        <v>766</v>
      </c>
      <c r="ET154" s="415">
        <v>0</v>
      </c>
      <c r="EU154" s="415">
        <v>0</v>
      </c>
      <c r="EV154" s="415">
        <v>0</v>
      </c>
      <c r="EW154" s="415">
        <v>-2316</v>
      </c>
      <c r="EX154" s="415">
        <v>0</v>
      </c>
      <c r="EY154" s="415">
        <v>-2316</v>
      </c>
      <c r="EZ154" s="415">
        <v>0</v>
      </c>
      <c r="FA154" s="415">
        <v>0</v>
      </c>
      <c r="FB154" s="415">
        <v>0</v>
      </c>
      <c r="FC154" s="415">
        <v>-1500</v>
      </c>
      <c r="FD154" s="415">
        <v>0</v>
      </c>
      <c r="FE154" s="415">
        <v>-1500</v>
      </c>
      <c r="FF154" s="415">
        <v>0</v>
      </c>
      <c r="FG154" s="415">
        <v>0</v>
      </c>
      <c r="FH154" s="415">
        <v>0</v>
      </c>
      <c r="FI154" s="415">
        <v>-101025</v>
      </c>
      <c r="FJ154" s="415">
        <v>0</v>
      </c>
      <c r="FK154" s="415">
        <v>-101025</v>
      </c>
      <c r="FL154" s="415">
        <v>-311</v>
      </c>
      <c r="FM154" s="415">
        <v>0</v>
      </c>
      <c r="FN154" s="415">
        <v>-311</v>
      </c>
      <c r="FO154" s="415">
        <v>-331600</v>
      </c>
      <c r="FP154" s="415">
        <v>0</v>
      </c>
      <c r="FQ154" s="415">
        <v>-331600</v>
      </c>
      <c r="FR154" s="415">
        <v>65003</v>
      </c>
      <c r="FS154" s="415">
        <v>0</v>
      </c>
      <c r="FT154" s="415">
        <v>65003</v>
      </c>
      <c r="FU154" s="415">
        <v>-1038</v>
      </c>
      <c r="FV154" s="415">
        <v>0</v>
      </c>
      <c r="FW154" s="415">
        <v>-1038</v>
      </c>
      <c r="FX154" s="415">
        <v>-5851545</v>
      </c>
      <c r="FY154" s="415">
        <v>0</v>
      </c>
      <c r="FZ154" s="415">
        <v>-5851545</v>
      </c>
      <c r="GA154" s="415">
        <v>-6219591</v>
      </c>
      <c r="GB154" s="415">
        <v>0</v>
      </c>
      <c r="GC154" s="415">
        <v>-6219591</v>
      </c>
      <c r="GD154" s="415">
        <v>-53958</v>
      </c>
      <c r="GE154" s="415">
        <v>0</v>
      </c>
      <c r="GF154" s="415">
        <v>-53958</v>
      </c>
      <c r="GG154" s="415">
        <v>-27057</v>
      </c>
      <c r="GH154" s="415">
        <v>0</v>
      </c>
      <c r="GI154" s="415">
        <v>-27057</v>
      </c>
      <c r="GJ154" s="415">
        <v>-81015</v>
      </c>
      <c r="GK154" s="415">
        <v>0</v>
      </c>
      <c r="GL154" s="415">
        <v>-81015</v>
      </c>
      <c r="GM154" s="415">
        <v>449292458</v>
      </c>
      <c r="GN154" s="415">
        <v>2851113</v>
      </c>
      <c r="GO154" s="415">
        <v>452143571</v>
      </c>
      <c r="GP154" s="415">
        <v>4126995</v>
      </c>
      <c r="GQ154" s="415">
        <v>28345</v>
      </c>
      <c r="GR154" s="415">
        <v>4155340</v>
      </c>
      <c r="GS154" s="415">
        <v>-49135878</v>
      </c>
      <c r="GT154" s="415">
        <v>75239</v>
      </c>
      <c r="GU154" s="415">
        <v>-49060639</v>
      </c>
      <c r="GV154" s="415">
        <v>-19023952</v>
      </c>
      <c r="GW154" s="415">
        <v>-86589</v>
      </c>
      <c r="GX154" s="415">
        <v>-19110541</v>
      </c>
      <c r="GY154" s="415">
        <v>-1132423</v>
      </c>
      <c r="GZ154" s="415">
        <v>-441888</v>
      </c>
      <c r="HA154" s="415">
        <v>-1574311</v>
      </c>
      <c r="HB154" s="415">
        <v>-6219591</v>
      </c>
      <c r="HC154" s="415">
        <v>0</v>
      </c>
      <c r="HD154" s="415">
        <v>-6219591</v>
      </c>
      <c r="HE154" s="415">
        <v>-81015</v>
      </c>
      <c r="HF154" s="415">
        <v>0</v>
      </c>
      <c r="HG154" s="415">
        <v>-81015</v>
      </c>
      <c r="HH154" s="415">
        <v>-71465864</v>
      </c>
      <c r="HI154" s="415">
        <v>-424893</v>
      </c>
      <c r="HJ154" s="415">
        <v>-71890757</v>
      </c>
      <c r="HK154" s="415">
        <v>377826594</v>
      </c>
      <c r="HL154" s="415">
        <v>2426220</v>
      </c>
      <c r="HM154" s="415">
        <v>380252814</v>
      </c>
      <c r="HN154" s="84" t="s">
        <v>1047</v>
      </c>
    </row>
    <row r="155" spans="1:222" x14ac:dyDescent="0.25">
      <c r="A155" t="s">
        <v>1026</v>
      </c>
      <c r="B155" s="82" t="s">
        <v>669</v>
      </c>
      <c r="C155" s="85" t="s">
        <v>668</v>
      </c>
      <c r="D155" s="415">
        <v>146496116</v>
      </c>
      <c r="E155" s="415">
        <v>3467248</v>
      </c>
      <c r="F155" s="415">
        <v>149963364</v>
      </c>
      <c r="G155" s="415">
        <v>-448675</v>
      </c>
      <c r="H155" s="415">
        <v>-26895</v>
      </c>
      <c r="I155" s="415">
        <v>-475570</v>
      </c>
      <c r="J155" s="415">
        <v>-3978106</v>
      </c>
      <c r="K155" s="415">
        <v>-67586</v>
      </c>
      <c r="L155" s="415">
        <v>-4045692</v>
      </c>
      <c r="M155" s="415">
        <v>224967.06</v>
      </c>
      <c r="N155" s="415">
        <v>448.27</v>
      </c>
      <c r="O155" s="415">
        <v>225415.33</v>
      </c>
      <c r="P155" s="415">
        <v>467208</v>
      </c>
      <c r="Q155" s="415">
        <v>0</v>
      </c>
      <c r="R155" s="415">
        <v>467208</v>
      </c>
      <c r="S155" s="415">
        <v>-42326</v>
      </c>
      <c r="T155" s="415">
        <v>0</v>
      </c>
      <c r="U155" s="415">
        <v>-42326</v>
      </c>
      <c r="V155" s="415">
        <v>-3328257</v>
      </c>
      <c r="W155" s="415">
        <v>-67138</v>
      </c>
      <c r="X155" s="415">
        <v>-3395395</v>
      </c>
      <c r="Y155" s="415">
        <v>-14025083</v>
      </c>
      <c r="Z155" s="415">
        <v>-515986</v>
      </c>
      <c r="AA155" s="415">
        <v>-14541069</v>
      </c>
      <c r="AB155" s="415">
        <v>-24811</v>
      </c>
      <c r="AC155" s="415">
        <v>0</v>
      </c>
      <c r="AD155" s="415">
        <v>-24811</v>
      </c>
      <c r="AE155" s="415">
        <v>-50702</v>
      </c>
      <c r="AF155" s="415">
        <v>15623</v>
      </c>
      <c r="AG155" s="415">
        <v>-35079</v>
      </c>
      <c r="AH155" s="415">
        <v>82036</v>
      </c>
      <c r="AI155" s="415">
        <v>22714</v>
      </c>
      <c r="AJ155" s="415">
        <v>104750</v>
      </c>
      <c r="AK155" s="415">
        <v>0</v>
      </c>
      <c r="AL155" s="415">
        <v>0</v>
      </c>
      <c r="AM155" s="415">
        <v>0</v>
      </c>
      <c r="AN155" s="415">
        <v>-132738</v>
      </c>
      <c r="AO155" s="415">
        <v>-7091</v>
      </c>
      <c r="AP155" s="415">
        <v>-139829</v>
      </c>
      <c r="AQ155" s="415">
        <v>-1504</v>
      </c>
      <c r="AR155" s="415">
        <v>0</v>
      </c>
      <c r="AS155" s="415">
        <v>-1504</v>
      </c>
      <c r="AT155" s="415">
        <v>2722186</v>
      </c>
      <c r="AU155" s="415">
        <v>47989</v>
      </c>
      <c r="AV155" s="415">
        <v>2770175</v>
      </c>
      <c r="AW155" s="415">
        <v>-19424</v>
      </c>
      <c r="AX155" s="415">
        <v>-2279</v>
      </c>
      <c r="AY155" s="415">
        <v>-21703</v>
      </c>
      <c r="AZ155" s="415">
        <v>-12712750</v>
      </c>
      <c r="BA155" s="415">
        <v>-601017</v>
      </c>
      <c r="BB155" s="415">
        <v>-13313767</v>
      </c>
      <c r="BC155" s="415">
        <v>-124611</v>
      </c>
      <c r="BD155" s="415">
        <v>-6807</v>
      </c>
      <c r="BE155" s="415">
        <v>-131418</v>
      </c>
      <c r="BF155" s="415">
        <v>-43969</v>
      </c>
      <c r="BG155" s="415">
        <v>-18144</v>
      </c>
      <c r="BH155" s="415">
        <v>-62113</v>
      </c>
      <c r="BI155" s="415">
        <v>1944</v>
      </c>
      <c r="BJ155" s="415">
        <v>0</v>
      </c>
      <c r="BK155" s="415">
        <v>1944</v>
      </c>
      <c r="BL155" s="415">
        <v>0</v>
      </c>
      <c r="BM155" s="415">
        <v>0</v>
      </c>
      <c r="BN155" s="415">
        <v>0</v>
      </c>
      <c r="BO155" s="415">
        <v>0</v>
      </c>
      <c r="BP155" s="415">
        <v>0</v>
      </c>
      <c r="BQ155" s="415">
        <v>0</v>
      </c>
      <c r="BR155" s="415">
        <v>0</v>
      </c>
      <c r="BS155" s="415">
        <v>0</v>
      </c>
      <c r="BT155" s="415">
        <v>0</v>
      </c>
      <c r="BU155" s="415">
        <v>0</v>
      </c>
      <c r="BV155" s="415">
        <v>0</v>
      </c>
      <c r="BW155" s="415">
        <v>0</v>
      </c>
      <c r="BX155" s="415">
        <v>-24252409</v>
      </c>
      <c r="BY155" s="415">
        <v>-1080621</v>
      </c>
      <c r="BZ155" s="415">
        <v>-25333030</v>
      </c>
      <c r="CA155" s="415">
        <v>0</v>
      </c>
      <c r="CB155" s="415">
        <v>0</v>
      </c>
      <c r="CC155" s="415">
        <v>0</v>
      </c>
      <c r="CD155" s="415">
        <v>-3073</v>
      </c>
      <c r="CE155" s="415">
        <v>0</v>
      </c>
      <c r="CF155" s="415">
        <v>-3073</v>
      </c>
      <c r="CG155" s="415">
        <v>-3760281</v>
      </c>
      <c r="CH155" s="415">
        <v>-122556</v>
      </c>
      <c r="CI155" s="415">
        <v>-3882837</v>
      </c>
      <c r="CJ155" s="415">
        <v>-2478</v>
      </c>
      <c r="CK155" s="415">
        <v>799</v>
      </c>
      <c r="CL155" s="415">
        <v>-1679</v>
      </c>
      <c r="CM155" s="415">
        <v>-3765832</v>
      </c>
      <c r="CN155" s="415">
        <v>-121757</v>
      </c>
      <c r="CO155" s="415">
        <v>-3887589</v>
      </c>
      <c r="CP155" s="415">
        <v>-406478</v>
      </c>
      <c r="CQ155" s="415">
        <v>-75884</v>
      </c>
      <c r="CR155" s="415">
        <v>-482362</v>
      </c>
      <c r="CS155" s="415">
        <v>-33180</v>
      </c>
      <c r="CT155" s="415">
        <v>-1276</v>
      </c>
      <c r="CU155" s="415">
        <v>-34456</v>
      </c>
      <c r="CV155" s="415">
        <v>-168314</v>
      </c>
      <c r="CW155" s="415">
        <v>0</v>
      </c>
      <c r="CX155" s="415">
        <v>-168314</v>
      </c>
      <c r="CY155" s="415">
        <v>66348</v>
      </c>
      <c r="CZ155" s="415">
        <v>0</v>
      </c>
      <c r="DA155" s="415">
        <v>66348</v>
      </c>
      <c r="DB155" s="415">
        <v>0</v>
      </c>
      <c r="DC155" s="415">
        <v>0</v>
      </c>
      <c r="DD155" s="415">
        <v>0</v>
      </c>
      <c r="DE155" s="415">
        <v>0</v>
      </c>
      <c r="DF155" s="415">
        <v>0</v>
      </c>
      <c r="DG155" s="415">
        <v>0</v>
      </c>
      <c r="DH155" s="415">
        <v>0</v>
      </c>
      <c r="DI155" s="415">
        <v>0</v>
      </c>
      <c r="DJ155" s="415">
        <v>0</v>
      </c>
      <c r="DK155" s="415">
        <v>0</v>
      </c>
      <c r="DL155" s="415">
        <v>0</v>
      </c>
      <c r="DM155" s="415">
        <v>0</v>
      </c>
      <c r="DN155" s="415">
        <v>0</v>
      </c>
      <c r="DO155" s="415">
        <v>0</v>
      </c>
      <c r="DP155" s="415">
        <v>0</v>
      </c>
      <c r="DQ155" s="415">
        <v>0</v>
      </c>
      <c r="DR155" s="415">
        <v>0</v>
      </c>
      <c r="DS155" s="415">
        <v>0</v>
      </c>
      <c r="DT155" s="415">
        <v>-91610</v>
      </c>
      <c r="DU155" s="415">
        <v>-6964</v>
      </c>
      <c r="DV155" s="415">
        <v>-98574</v>
      </c>
      <c r="DW155" s="415">
        <v>-20959</v>
      </c>
      <c r="DX155" s="415">
        <v>-7566</v>
      </c>
      <c r="DY155" s="415">
        <v>-28525</v>
      </c>
      <c r="DZ155" s="415">
        <v>-14530</v>
      </c>
      <c r="EA155" s="415">
        <v>0</v>
      </c>
      <c r="EB155" s="415">
        <v>-654193</v>
      </c>
      <c r="EC155" s="415">
        <v>-91690</v>
      </c>
      <c r="ED155" s="415">
        <v>-745883</v>
      </c>
      <c r="EE155" s="415">
        <v>0</v>
      </c>
      <c r="EF155" s="415">
        <v>0</v>
      </c>
      <c r="EG155" s="415">
        <v>0</v>
      </c>
      <c r="EH155" s="415">
        <v>0</v>
      </c>
      <c r="EI155" s="415">
        <v>0</v>
      </c>
      <c r="EJ155" s="415">
        <v>0</v>
      </c>
      <c r="EK155" s="415">
        <v>3462</v>
      </c>
      <c r="EL155" s="415">
        <v>0</v>
      </c>
      <c r="EM155" s="415">
        <v>3462</v>
      </c>
      <c r="EN155" s="415">
        <v>0</v>
      </c>
      <c r="EO155" s="415">
        <v>0</v>
      </c>
      <c r="EP155" s="415">
        <v>0</v>
      </c>
      <c r="EQ155" s="415">
        <v>0</v>
      </c>
      <c r="ER155" s="415">
        <v>0</v>
      </c>
      <c r="ES155" s="415">
        <v>0</v>
      </c>
      <c r="ET155" s="415">
        <v>0</v>
      </c>
      <c r="EU155" s="415">
        <v>0</v>
      </c>
      <c r="EV155" s="415">
        <v>0</v>
      </c>
      <c r="EW155" s="415">
        <v>0</v>
      </c>
      <c r="EX155" s="415">
        <v>0</v>
      </c>
      <c r="EY155" s="415">
        <v>0</v>
      </c>
      <c r="EZ155" s="415">
        <v>0</v>
      </c>
      <c r="FA155" s="415">
        <v>0</v>
      </c>
      <c r="FB155" s="415">
        <v>0</v>
      </c>
      <c r="FC155" s="415">
        <v>-1500</v>
      </c>
      <c r="FD155" s="415">
        <v>0</v>
      </c>
      <c r="FE155" s="415">
        <v>-1500</v>
      </c>
      <c r="FF155" s="415">
        <v>0</v>
      </c>
      <c r="FG155" s="415">
        <v>0</v>
      </c>
      <c r="FH155" s="415">
        <v>0</v>
      </c>
      <c r="FI155" s="415">
        <v>-110605</v>
      </c>
      <c r="FJ155" s="415">
        <v>-817</v>
      </c>
      <c r="FK155" s="415">
        <v>-111422</v>
      </c>
      <c r="FL155" s="415">
        <v>4834</v>
      </c>
      <c r="FM155" s="415">
        <v>0</v>
      </c>
      <c r="FN155" s="415">
        <v>4834</v>
      </c>
      <c r="FO155" s="415">
        <v>-169441</v>
      </c>
      <c r="FP155" s="415">
        <v>-901</v>
      </c>
      <c r="FQ155" s="415">
        <v>-170342</v>
      </c>
      <c r="FR155" s="415">
        <v>-7938</v>
      </c>
      <c r="FS155" s="415">
        <v>-850</v>
      </c>
      <c r="FT155" s="415">
        <v>-8788</v>
      </c>
      <c r="FU155" s="415">
        <v>7021</v>
      </c>
      <c r="FV155" s="415">
        <v>0</v>
      </c>
      <c r="FW155" s="415">
        <v>7021</v>
      </c>
      <c r="FX155" s="415">
        <v>-2303199</v>
      </c>
      <c r="FY155" s="415">
        <v>-17921</v>
      </c>
      <c r="FZ155" s="415">
        <v>-2321120</v>
      </c>
      <c r="GA155" s="415">
        <v>-2577366</v>
      </c>
      <c r="GB155" s="415">
        <v>-20489</v>
      </c>
      <c r="GC155" s="415">
        <v>-2597855</v>
      </c>
      <c r="GD155" s="415">
        <v>-1942</v>
      </c>
      <c r="GE155" s="415">
        <v>0</v>
      </c>
      <c r="GF155" s="415">
        <v>-1942</v>
      </c>
      <c r="GG155" s="415">
        <v>-26375</v>
      </c>
      <c r="GH155" s="415">
        <v>-3672</v>
      </c>
      <c r="GI155" s="415">
        <v>-30047</v>
      </c>
      <c r="GJ155" s="415">
        <v>-28317</v>
      </c>
      <c r="GK155" s="415">
        <v>-3672</v>
      </c>
      <c r="GL155" s="415">
        <v>-31989</v>
      </c>
      <c r="GM155" s="415">
        <v>146047441</v>
      </c>
      <c r="GN155" s="415">
        <v>3440353</v>
      </c>
      <c r="GO155" s="415">
        <v>149487794</v>
      </c>
      <c r="GP155" s="415">
        <v>-3328257</v>
      </c>
      <c r="GQ155" s="415">
        <v>-67138</v>
      </c>
      <c r="GR155" s="415">
        <v>-3395395</v>
      </c>
      <c r="GS155" s="415">
        <v>-24252409</v>
      </c>
      <c r="GT155" s="415">
        <v>-1080621</v>
      </c>
      <c r="GU155" s="415">
        <v>-25333030</v>
      </c>
      <c r="GV155" s="415">
        <v>-3765832</v>
      </c>
      <c r="GW155" s="415">
        <v>-121757</v>
      </c>
      <c r="GX155" s="415">
        <v>-3887589</v>
      </c>
      <c r="GY155" s="415">
        <v>-654193</v>
      </c>
      <c r="GZ155" s="415">
        <v>-91690</v>
      </c>
      <c r="HA155" s="415">
        <v>-745883</v>
      </c>
      <c r="HB155" s="415">
        <v>-2577366</v>
      </c>
      <c r="HC155" s="415">
        <v>-20489</v>
      </c>
      <c r="HD155" s="415">
        <v>-2597855</v>
      </c>
      <c r="HE155" s="415">
        <v>-28317</v>
      </c>
      <c r="HF155" s="415">
        <v>-3672</v>
      </c>
      <c r="HG155" s="415">
        <v>-31989</v>
      </c>
      <c r="HH155" s="415">
        <v>-34606374</v>
      </c>
      <c r="HI155" s="415">
        <v>-1385367</v>
      </c>
      <c r="HJ155" s="415">
        <v>-35991741</v>
      </c>
      <c r="HK155" s="415">
        <v>111441067</v>
      </c>
      <c r="HL155" s="415">
        <v>2054986</v>
      </c>
      <c r="HM155" s="415">
        <v>113496053</v>
      </c>
      <c r="HN155" s="84" t="s">
        <v>1054</v>
      </c>
    </row>
    <row r="156" spans="1:222" x14ac:dyDescent="0.25">
      <c r="A156" t="s">
        <v>1037</v>
      </c>
      <c r="B156" s="82" t="s">
        <v>671</v>
      </c>
      <c r="C156" s="85" t="s">
        <v>670</v>
      </c>
      <c r="D156" s="415">
        <v>31882771</v>
      </c>
      <c r="E156" s="415">
        <v>3359525</v>
      </c>
      <c r="F156" s="415">
        <v>35242296</v>
      </c>
      <c r="G156" s="415">
        <v>65852</v>
      </c>
      <c r="H156" s="415">
        <v>-167045</v>
      </c>
      <c r="I156" s="415">
        <v>-101193</v>
      </c>
      <c r="J156" s="415">
        <v>-439773</v>
      </c>
      <c r="K156" s="415">
        <v>-9954</v>
      </c>
      <c r="L156" s="415">
        <v>-449727</v>
      </c>
      <c r="M156" s="415">
        <v>27323</v>
      </c>
      <c r="N156" s="415">
        <v>10033</v>
      </c>
      <c r="O156" s="415">
        <v>37356</v>
      </c>
      <c r="P156" s="415">
        <v>57935</v>
      </c>
      <c r="Q156" s="415">
        <v>29986</v>
      </c>
      <c r="R156" s="415">
        <v>87921</v>
      </c>
      <c r="S156" s="415">
        <v>-1430</v>
      </c>
      <c r="T156" s="415">
        <v>-509</v>
      </c>
      <c r="U156" s="415">
        <v>-1939</v>
      </c>
      <c r="V156" s="415">
        <v>-355945</v>
      </c>
      <c r="W156" s="415">
        <v>29556</v>
      </c>
      <c r="X156" s="415">
        <v>-326389</v>
      </c>
      <c r="Y156" s="415">
        <v>-3875498</v>
      </c>
      <c r="Z156" s="415">
        <v>-405298</v>
      </c>
      <c r="AA156" s="415">
        <v>-4280796</v>
      </c>
      <c r="AB156" s="415">
        <v>0</v>
      </c>
      <c r="AC156" s="415">
        <v>0</v>
      </c>
      <c r="AD156" s="415">
        <v>0</v>
      </c>
      <c r="AE156" s="415">
        <v>-34664</v>
      </c>
      <c r="AF156" s="415">
        <v>3820</v>
      </c>
      <c r="AG156" s="415">
        <v>-30844</v>
      </c>
      <c r="AH156" s="415">
        <v>0</v>
      </c>
      <c r="AI156" s="415">
        <v>0</v>
      </c>
      <c r="AJ156" s="415">
        <v>0</v>
      </c>
      <c r="AK156" s="415">
        <v>0</v>
      </c>
      <c r="AL156" s="415">
        <v>0</v>
      </c>
      <c r="AM156" s="415">
        <v>0</v>
      </c>
      <c r="AN156" s="415">
        <v>0</v>
      </c>
      <c r="AO156" s="415">
        <v>0</v>
      </c>
      <c r="AP156" s="415">
        <v>0</v>
      </c>
      <c r="AQ156" s="415">
        <v>0</v>
      </c>
      <c r="AR156" s="415">
        <v>0</v>
      </c>
      <c r="AS156" s="415">
        <v>0</v>
      </c>
      <c r="AT156" s="415">
        <v>506579</v>
      </c>
      <c r="AU156" s="415">
        <v>52802</v>
      </c>
      <c r="AV156" s="415">
        <v>559381</v>
      </c>
      <c r="AW156" s="415">
        <v>3925</v>
      </c>
      <c r="AX156" s="415">
        <v>-2880</v>
      </c>
      <c r="AY156" s="415">
        <v>1045</v>
      </c>
      <c r="AZ156" s="415">
        <v>-2930938</v>
      </c>
      <c r="BA156" s="415">
        <v>-100578</v>
      </c>
      <c r="BB156" s="415">
        <v>-3031516</v>
      </c>
      <c r="BC156" s="415">
        <v>6282</v>
      </c>
      <c r="BD156" s="415">
        <v>0</v>
      </c>
      <c r="BE156" s="415">
        <v>6282</v>
      </c>
      <c r="BF156" s="415">
        <v>-111075</v>
      </c>
      <c r="BG156" s="415">
        <v>0</v>
      </c>
      <c r="BH156" s="415">
        <v>-111075</v>
      </c>
      <c r="BI156" s="415">
        <v>-18530</v>
      </c>
      <c r="BJ156" s="415">
        <v>0</v>
      </c>
      <c r="BK156" s="415">
        <v>-18530</v>
      </c>
      <c r="BL156" s="415">
        <v>-10685</v>
      </c>
      <c r="BM156" s="415">
        <v>0</v>
      </c>
      <c r="BN156" s="415">
        <v>-10685</v>
      </c>
      <c r="BO156" s="415">
        <v>0</v>
      </c>
      <c r="BP156" s="415">
        <v>0</v>
      </c>
      <c r="BQ156" s="415">
        <v>0</v>
      </c>
      <c r="BR156" s="415">
        <v>0</v>
      </c>
      <c r="BS156" s="415">
        <v>0</v>
      </c>
      <c r="BT156" s="415">
        <v>0</v>
      </c>
      <c r="BU156" s="415">
        <v>0</v>
      </c>
      <c r="BV156" s="415">
        <v>0</v>
      </c>
      <c r="BW156" s="415">
        <v>0</v>
      </c>
      <c r="BX156" s="415">
        <v>-6464604</v>
      </c>
      <c r="BY156" s="415">
        <v>-452134</v>
      </c>
      <c r="BZ156" s="415">
        <v>-6916738</v>
      </c>
      <c r="CA156" s="415">
        <v>-13513</v>
      </c>
      <c r="CB156" s="415">
        <v>0</v>
      </c>
      <c r="CC156" s="415">
        <v>-13513</v>
      </c>
      <c r="CD156" s="415">
        <v>-1262</v>
      </c>
      <c r="CE156" s="415">
        <v>0</v>
      </c>
      <c r="CF156" s="415">
        <v>-1262</v>
      </c>
      <c r="CG156" s="415">
        <v>-775104</v>
      </c>
      <c r="CH156" s="415">
        <v>-78829</v>
      </c>
      <c r="CI156" s="415">
        <v>-853933</v>
      </c>
      <c r="CJ156" s="415">
        <v>29447</v>
      </c>
      <c r="CK156" s="415">
        <v>-27999</v>
      </c>
      <c r="CL156" s="415">
        <v>1448</v>
      </c>
      <c r="CM156" s="415">
        <v>-760432</v>
      </c>
      <c r="CN156" s="415">
        <v>-106828</v>
      </c>
      <c r="CO156" s="415">
        <v>-867260</v>
      </c>
      <c r="CP156" s="415">
        <v>-161802</v>
      </c>
      <c r="CQ156" s="415">
        <v>-9072</v>
      </c>
      <c r="CR156" s="415">
        <v>-170874</v>
      </c>
      <c r="CS156" s="415">
        <v>425</v>
      </c>
      <c r="CT156" s="415">
        <v>0</v>
      </c>
      <c r="CU156" s="415">
        <v>425</v>
      </c>
      <c r="CV156" s="415">
        <v>-9219</v>
      </c>
      <c r="CW156" s="415">
        <v>0</v>
      </c>
      <c r="CX156" s="415">
        <v>-9219</v>
      </c>
      <c r="CY156" s="415">
        <v>21032</v>
      </c>
      <c r="CZ156" s="415">
        <v>0</v>
      </c>
      <c r="DA156" s="415">
        <v>21032</v>
      </c>
      <c r="DB156" s="415">
        <v>-3856</v>
      </c>
      <c r="DC156" s="415">
        <v>0</v>
      </c>
      <c r="DD156" s="415">
        <v>-3856</v>
      </c>
      <c r="DE156" s="415">
        <v>-4633</v>
      </c>
      <c r="DF156" s="415">
        <v>0</v>
      </c>
      <c r="DG156" s="415">
        <v>-4633</v>
      </c>
      <c r="DH156" s="415">
        <v>0</v>
      </c>
      <c r="DI156" s="415">
        <v>0</v>
      </c>
      <c r="DJ156" s="415">
        <v>0</v>
      </c>
      <c r="DK156" s="415">
        <v>0</v>
      </c>
      <c r="DL156" s="415">
        <v>0</v>
      </c>
      <c r="DM156" s="415">
        <v>0</v>
      </c>
      <c r="DN156" s="415">
        <v>0</v>
      </c>
      <c r="DO156" s="415">
        <v>0</v>
      </c>
      <c r="DP156" s="415">
        <v>0</v>
      </c>
      <c r="DQ156" s="415">
        <v>0</v>
      </c>
      <c r="DR156" s="415">
        <v>0</v>
      </c>
      <c r="DS156" s="415">
        <v>0</v>
      </c>
      <c r="DT156" s="415">
        <v>0</v>
      </c>
      <c r="DU156" s="415">
        <v>-401148</v>
      </c>
      <c r="DV156" s="415">
        <v>-401148</v>
      </c>
      <c r="DW156" s="415">
        <v>0</v>
      </c>
      <c r="DX156" s="415">
        <v>0</v>
      </c>
      <c r="DY156" s="415">
        <v>0</v>
      </c>
      <c r="DZ156" s="415">
        <v>0</v>
      </c>
      <c r="EA156" s="415">
        <v>0</v>
      </c>
      <c r="EB156" s="415">
        <v>-158053</v>
      </c>
      <c r="EC156" s="415">
        <v>-410220</v>
      </c>
      <c r="ED156" s="415">
        <v>-568273</v>
      </c>
      <c r="EE156" s="415">
        <v>0</v>
      </c>
      <c r="EF156" s="415">
        <v>0</v>
      </c>
      <c r="EG156" s="415">
        <v>0</v>
      </c>
      <c r="EH156" s="415">
        <v>0</v>
      </c>
      <c r="EI156" s="415">
        <v>0</v>
      </c>
      <c r="EJ156" s="415">
        <v>0</v>
      </c>
      <c r="EK156" s="415">
        <v>0</v>
      </c>
      <c r="EL156" s="415">
        <v>0</v>
      </c>
      <c r="EM156" s="415">
        <v>0</v>
      </c>
      <c r="EN156" s="415">
        <v>0</v>
      </c>
      <c r="EO156" s="415">
        <v>0</v>
      </c>
      <c r="EP156" s="415">
        <v>0</v>
      </c>
      <c r="EQ156" s="415">
        <v>0</v>
      </c>
      <c r="ER156" s="415">
        <v>0</v>
      </c>
      <c r="ES156" s="415">
        <v>0</v>
      </c>
      <c r="ET156" s="415">
        <v>0</v>
      </c>
      <c r="EU156" s="415">
        <v>0</v>
      </c>
      <c r="EV156" s="415">
        <v>0</v>
      </c>
      <c r="EW156" s="415">
        <v>-10685</v>
      </c>
      <c r="EX156" s="415">
        <v>0</v>
      </c>
      <c r="EY156" s="415">
        <v>-10685</v>
      </c>
      <c r="EZ156" s="415">
        <v>0</v>
      </c>
      <c r="FA156" s="415">
        <v>0</v>
      </c>
      <c r="FB156" s="415">
        <v>0</v>
      </c>
      <c r="FC156" s="415">
        <v>0</v>
      </c>
      <c r="FD156" s="415">
        <v>0</v>
      </c>
      <c r="FE156" s="415">
        <v>0</v>
      </c>
      <c r="FF156" s="415">
        <v>0</v>
      </c>
      <c r="FG156" s="415">
        <v>0</v>
      </c>
      <c r="FH156" s="415">
        <v>0</v>
      </c>
      <c r="FI156" s="415">
        <v>-19255</v>
      </c>
      <c r="FJ156" s="415">
        <v>0</v>
      </c>
      <c r="FK156" s="415">
        <v>-19255</v>
      </c>
      <c r="FL156" s="415">
        <v>-1561</v>
      </c>
      <c r="FM156" s="415">
        <v>0</v>
      </c>
      <c r="FN156" s="415">
        <v>-1561</v>
      </c>
      <c r="FO156" s="415">
        <v>-51480</v>
      </c>
      <c r="FP156" s="415">
        <v>-2986</v>
      </c>
      <c r="FQ156" s="415">
        <v>-54466</v>
      </c>
      <c r="FR156" s="415">
        <v>3060</v>
      </c>
      <c r="FS156" s="415">
        <v>0</v>
      </c>
      <c r="FT156" s="415">
        <v>3060</v>
      </c>
      <c r="FU156" s="415">
        <v>0</v>
      </c>
      <c r="FV156" s="415">
        <v>0</v>
      </c>
      <c r="FW156" s="415">
        <v>0</v>
      </c>
      <c r="FX156" s="415">
        <v>-875091</v>
      </c>
      <c r="FY156" s="415">
        <v>-34942</v>
      </c>
      <c r="FZ156" s="415">
        <v>-910033</v>
      </c>
      <c r="GA156" s="415">
        <v>-955012</v>
      </c>
      <c r="GB156" s="415">
        <v>-37928</v>
      </c>
      <c r="GC156" s="415">
        <v>-992940</v>
      </c>
      <c r="GD156" s="415">
        <v>0</v>
      </c>
      <c r="GE156" s="415">
        <v>0</v>
      </c>
      <c r="GF156" s="415">
        <v>0</v>
      </c>
      <c r="GG156" s="415">
        <v>0</v>
      </c>
      <c r="GH156" s="415">
        <v>0</v>
      </c>
      <c r="GI156" s="415">
        <v>0</v>
      </c>
      <c r="GJ156" s="415">
        <v>0</v>
      </c>
      <c r="GK156" s="415">
        <v>0</v>
      </c>
      <c r="GL156" s="415">
        <v>0</v>
      </c>
      <c r="GM156" s="415">
        <v>31948623</v>
      </c>
      <c r="GN156" s="415">
        <v>3192480</v>
      </c>
      <c r="GO156" s="415">
        <v>35141103</v>
      </c>
      <c r="GP156" s="415">
        <v>-355945</v>
      </c>
      <c r="GQ156" s="415">
        <v>29556</v>
      </c>
      <c r="GR156" s="415">
        <v>-326389</v>
      </c>
      <c r="GS156" s="415">
        <v>-6464604</v>
      </c>
      <c r="GT156" s="415">
        <v>-452134</v>
      </c>
      <c r="GU156" s="415">
        <v>-6916738</v>
      </c>
      <c r="GV156" s="415">
        <v>-760432</v>
      </c>
      <c r="GW156" s="415">
        <v>-106828</v>
      </c>
      <c r="GX156" s="415">
        <v>-867260</v>
      </c>
      <c r="GY156" s="415">
        <v>-158053</v>
      </c>
      <c r="GZ156" s="415">
        <v>-410220</v>
      </c>
      <c r="HA156" s="415">
        <v>-568273</v>
      </c>
      <c r="HB156" s="415">
        <v>-955012</v>
      </c>
      <c r="HC156" s="415">
        <v>-37928</v>
      </c>
      <c r="HD156" s="415">
        <v>-992940</v>
      </c>
      <c r="HE156" s="415">
        <v>0</v>
      </c>
      <c r="HF156" s="415">
        <v>0</v>
      </c>
      <c r="HG156" s="415">
        <v>0</v>
      </c>
      <c r="HH156" s="415">
        <v>-8694046</v>
      </c>
      <c r="HI156" s="415">
        <v>-977554</v>
      </c>
      <c r="HJ156" s="415">
        <v>-9671600</v>
      </c>
      <c r="HK156" s="415">
        <v>23254577</v>
      </c>
      <c r="HL156" s="415">
        <v>2214926</v>
      </c>
      <c r="HM156" s="415">
        <v>25469503</v>
      </c>
      <c r="HN156" s="84" t="s">
        <v>1029</v>
      </c>
    </row>
    <row r="157" spans="1:222" x14ac:dyDescent="0.25">
      <c r="A157" t="s">
        <v>1026</v>
      </c>
      <c r="B157" s="82" t="s">
        <v>673</v>
      </c>
      <c r="C157" s="85" t="s">
        <v>672</v>
      </c>
      <c r="D157" s="415">
        <v>86863393</v>
      </c>
      <c r="E157" s="415">
        <v>0</v>
      </c>
      <c r="F157" s="415">
        <v>86863393</v>
      </c>
      <c r="G157" s="415">
        <v>-1229335</v>
      </c>
      <c r="H157" s="415">
        <v>0</v>
      </c>
      <c r="I157" s="415">
        <v>-1229335</v>
      </c>
      <c r="J157" s="415">
        <v>-2387239</v>
      </c>
      <c r="K157" s="415">
        <v>0</v>
      </c>
      <c r="L157" s="415">
        <v>-2387239</v>
      </c>
      <c r="M157" s="415">
        <v>534848</v>
      </c>
      <c r="N157" s="415">
        <v>0</v>
      </c>
      <c r="O157" s="415">
        <v>534848</v>
      </c>
      <c r="P157" s="415">
        <v>296521</v>
      </c>
      <c r="Q157" s="415">
        <v>0</v>
      </c>
      <c r="R157" s="415">
        <v>296521</v>
      </c>
      <c r="S157" s="415">
        <v>-78418</v>
      </c>
      <c r="T157" s="415">
        <v>0</v>
      </c>
      <c r="U157" s="415">
        <v>-78418</v>
      </c>
      <c r="V157" s="415">
        <v>-1634288</v>
      </c>
      <c r="W157" s="415">
        <v>0</v>
      </c>
      <c r="X157" s="415">
        <v>-1634288</v>
      </c>
      <c r="Y157" s="415">
        <v>-8083457</v>
      </c>
      <c r="Z157" s="415">
        <v>0</v>
      </c>
      <c r="AA157" s="415">
        <v>-8083457</v>
      </c>
      <c r="AB157" s="415">
        <v>0</v>
      </c>
      <c r="AC157" s="415">
        <v>0</v>
      </c>
      <c r="AD157" s="415">
        <v>0</v>
      </c>
      <c r="AE157" s="415">
        <v>-182718</v>
      </c>
      <c r="AF157" s="415">
        <v>0</v>
      </c>
      <c r="AG157" s="415">
        <v>-182718</v>
      </c>
      <c r="AH157" s="415">
        <v>-17635</v>
      </c>
      <c r="AI157" s="415">
        <v>0</v>
      </c>
      <c r="AJ157" s="415">
        <v>-17635</v>
      </c>
      <c r="AK157" s="415">
        <v>0</v>
      </c>
      <c r="AL157" s="415">
        <v>0</v>
      </c>
      <c r="AM157" s="415">
        <v>0</v>
      </c>
      <c r="AN157" s="415">
        <v>-163389</v>
      </c>
      <c r="AO157" s="415">
        <v>0</v>
      </c>
      <c r="AP157" s="415">
        <v>-163389</v>
      </c>
      <c r="AQ157" s="415">
        <v>0</v>
      </c>
      <c r="AR157" s="415">
        <v>0</v>
      </c>
      <c r="AS157" s="415">
        <v>0</v>
      </c>
      <c r="AT157" s="415">
        <v>1550887</v>
      </c>
      <c r="AU157" s="415">
        <v>0</v>
      </c>
      <c r="AV157" s="415">
        <v>1550887</v>
      </c>
      <c r="AW157" s="415">
        <v>-38269</v>
      </c>
      <c r="AX157" s="415">
        <v>0</v>
      </c>
      <c r="AY157" s="415">
        <v>-38269</v>
      </c>
      <c r="AZ157" s="415">
        <v>-9011538</v>
      </c>
      <c r="BA157" s="415">
        <v>0</v>
      </c>
      <c r="BB157" s="415">
        <v>-9011538</v>
      </c>
      <c r="BC157" s="415">
        <v>168124</v>
      </c>
      <c r="BD157" s="415">
        <v>0</v>
      </c>
      <c r="BE157" s="415">
        <v>168124</v>
      </c>
      <c r="BF157" s="415">
        <v>0</v>
      </c>
      <c r="BG157" s="415">
        <v>0</v>
      </c>
      <c r="BH157" s="415">
        <v>0</v>
      </c>
      <c r="BI157" s="415">
        <v>0</v>
      </c>
      <c r="BJ157" s="415">
        <v>0</v>
      </c>
      <c r="BK157" s="415">
        <v>0</v>
      </c>
      <c r="BL157" s="415">
        <v>0</v>
      </c>
      <c r="BM157" s="415">
        <v>0</v>
      </c>
      <c r="BN157" s="415">
        <v>0</v>
      </c>
      <c r="BO157" s="415">
        <v>0</v>
      </c>
      <c r="BP157" s="415">
        <v>0</v>
      </c>
      <c r="BQ157" s="415">
        <v>0</v>
      </c>
      <c r="BR157" s="415">
        <v>0</v>
      </c>
      <c r="BS157" s="415">
        <v>0</v>
      </c>
      <c r="BT157" s="415">
        <v>0</v>
      </c>
      <c r="BU157" s="415">
        <v>0</v>
      </c>
      <c r="BV157" s="415">
        <v>0</v>
      </c>
      <c r="BW157" s="415">
        <v>0</v>
      </c>
      <c r="BX157" s="415">
        <v>-15596971</v>
      </c>
      <c r="BY157" s="415">
        <v>0</v>
      </c>
      <c r="BZ157" s="415">
        <v>-15596971</v>
      </c>
      <c r="CA157" s="415">
        <v>0</v>
      </c>
      <c r="CB157" s="415">
        <v>0</v>
      </c>
      <c r="CC157" s="415">
        <v>0</v>
      </c>
      <c r="CD157" s="415">
        <v>0</v>
      </c>
      <c r="CE157" s="415">
        <v>0</v>
      </c>
      <c r="CF157" s="415">
        <v>0</v>
      </c>
      <c r="CG157" s="415">
        <v>-1282793</v>
      </c>
      <c r="CH157" s="415">
        <v>0</v>
      </c>
      <c r="CI157" s="415">
        <v>-1282793</v>
      </c>
      <c r="CJ157" s="415">
        <v>-3609</v>
      </c>
      <c r="CK157" s="415">
        <v>0</v>
      </c>
      <c r="CL157" s="415">
        <v>-3609</v>
      </c>
      <c r="CM157" s="415">
        <v>-1286402</v>
      </c>
      <c r="CN157" s="415">
        <v>0</v>
      </c>
      <c r="CO157" s="415">
        <v>-1286402</v>
      </c>
      <c r="CP157" s="415">
        <v>-459333</v>
      </c>
      <c r="CQ157" s="415">
        <v>0</v>
      </c>
      <c r="CR157" s="415">
        <v>-459333</v>
      </c>
      <c r="CS157" s="415">
        <v>-9391</v>
      </c>
      <c r="CT157" s="415">
        <v>0</v>
      </c>
      <c r="CU157" s="415">
        <v>-9391</v>
      </c>
      <c r="CV157" s="415">
        <v>0</v>
      </c>
      <c r="CW157" s="415">
        <v>0</v>
      </c>
      <c r="CX157" s="415">
        <v>0</v>
      </c>
      <c r="CY157" s="415">
        <v>0</v>
      </c>
      <c r="CZ157" s="415">
        <v>0</v>
      </c>
      <c r="DA157" s="415">
        <v>0</v>
      </c>
      <c r="DB157" s="415">
        <v>0</v>
      </c>
      <c r="DC157" s="415">
        <v>0</v>
      </c>
      <c r="DD157" s="415">
        <v>0</v>
      </c>
      <c r="DE157" s="415">
        <v>0</v>
      </c>
      <c r="DF157" s="415">
        <v>0</v>
      </c>
      <c r="DG157" s="415">
        <v>0</v>
      </c>
      <c r="DH157" s="415">
        <v>0</v>
      </c>
      <c r="DI157" s="415">
        <v>0</v>
      </c>
      <c r="DJ157" s="415">
        <v>0</v>
      </c>
      <c r="DK157" s="415">
        <v>0</v>
      </c>
      <c r="DL157" s="415">
        <v>0</v>
      </c>
      <c r="DM157" s="415">
        <v>0</v>
      </c>
      <c r="DN157" s="415">
        <v>0</v>
      </c>
      <c r="DO157" s="415">
        <v>0</v>
      </c>
      <c r="DP157" s="415">
        <v>0</v>
      </c>
      <c r="DQ157" s="415">
        <v>0</v>
      </c>
      <c r="DR157" s="415">
        <v>0</v>
      </c>
      <c r="DS157" s="415">
        <v>0</v>
      </c>
      <c r="DT157" s="415">
        <v>-1200</v>
      </c>
      <c r="DU157" s="415">
        <v>0</v>
      </c>
      <c r="DV157" s="415">
        <v>-1200</v>
      </c>
      <c r="DW157" s="415">
        <v>-1175</v>
      </c>
      <c r="DX157" s="415">
        <v>0</v>
      </c>
      <c r="DY157" s="415">
        <v>-1175</v>
      </c>
      <c r="DZ157" s="415">
        <v>0</v>
      </c>
      <c r="EA157" s="415">
        <v>0</v>
      </c>
      <c r="EB157" s="415">
        <v>-471099</v>
      </c>
      <c r="EC157" s="415">
        <v>0</v>
      </c>
      <c r="ED157" s="415">
        <v>-471099</v>
      </c>
      <c r="EE157" s="415">
        <v>1259</v>
      </c>
      <c r="EF157" s="415">
        <v>0</v>
      </c>
      <c r="EG157" s="415">
        <v>1259</v>
      </c>
      <c r="EH157" s="415">
        <v>0</v>
      </c>
      <c r="EI157" s="415">
        <v>0</v>
      </c>
      <c r="EJ157" s="415">
        <v>0</v>
      </c>
      <c r="EK157" s="415">
        <v>5</v>
      </c>
      <c r="EL157" s="415">
        <v>0</v>
      </c>
      <c r="EM157" s="415">
        <v>5</v>
      </c>
      <c r="EN157" s="415">
        <v>0</v>
      </c>
      <c r="EO157" s="415">
        <v>0</v>
      </c>
      <c r="EP157" s="415">
        <v>0</v>
      </c>
      <c r="EQ157" s="415">
        <v>0</v>
      </c>
      <c r="ER157" s="415">
        <v>0</v>
      </c>
      <c r="ES157" s="415">
        <v>0</v>
      </c>
      <c r="ET157" s="415">
        <v>0</v>
      </c>
      <c r="EU157" s="415">
        <v>0</v>
      </c>
      <c r="EV157" s="415">
        <v>0</v>
      </c>
      <c r="EW157" s="415">
        <v>0</v>
      </c>
      <c r="EX157" s="415">
        <v>0</v>
      </c>
      <c r="EY157" s="415">
        <v>0</v>
      </c>
      <c r="EZ157" s="415">
        <v>0</v>
      </c>
      <c r="FA157" s="415">
        <v>0</v>
      </c>
      <c r="FB157" s="415">
        <v>0</v>
      </c>
      <c r="FC157" s="415">
        <v>0</v>
      </c>
      <c r="FD157" s="415">
        <v>0</v>
      </c>
      <c r="FE157" s="415">
        <v>0</v>
      </c>
      <c r="FF157" s="415">
        <v>0</v>
      </c>
      <c r="FG157" s="415">
        <v>0</v>
      </c>
      <c r="FH157" s="415">
        <v>0</v>
      </c>
      <c r="FI157" s="415">
        <v>-123985</v>
      </c>
      <c r="FJ157" s="415">
        <v>0</v>
      </c>
      <c r="FK157" s="415">
        <v>-123985</v>
      </c>
      <c r="FL157" s="415">
        <v>8189</v>
      </c>
      <c r="FM157" s="415">
        <v>0</v>
      </c>
      <c r="FN157" s="415">
        <v>8189</v>
      </c>
      <c r="FO157" s="415">
        <v>-208057</v>
      </c>
      <c r="FP157" s="415">
        <v>0</v>
      </c>
      <c r="FQ157" s="415">
        <v>-208057</v>
      </c>
      <c r="FR157" s="415">
        <v>14987</v>
      </c>
      <c r="FS157" s="415">
        <v>0</v>
      </c>
      <c r="FT157" s="415">
        <v>14987</v>
      </c>
      <c r="FU157" s="415">
        <v>504</v>
      </c>
      <c r="FV157" s="415">
        <v>0</v>
      </c>
      <c r="FW157" s="415">
        <v>504</v>
      </c>
      <c r="FX157" s="415">
        <v>-2022140</v>
      </c>
      <c r="FY157" s="415">
        <v>0</v>
      </c>
      <c r="FZ157" s="415">
        <v>-2022140</v>
      </c>
      <c r="GA157" s="415">
        <v>-2329238</v>
      </c>
      <c r="GB157" s="415">
        <v>0</v>
      </c>
      <c r="GC157" s="415">
        <v>-2329238</v>
      </c>
      <c r="GD157" s="415">
        <v>0</v>
      </c>
      <c r="GE157" s="415">
        <v>0</v>
      </c>
      <c r="GF157" s="415">
        <v>0</v>
      </c>
      <c r="GG157" s="415">
        <v>0</v>
      </c>
      <c r="GH157" s="415">
        <v>0</v>
      </c>
      <c r="GI157" s="415">
        <v>0</v>
      </c>
      <c r="GJ157" s="415">
        <v>0</v>
      </c>
      <c r="GK157" s="415">
        <v>0</v>
      </c>
      <c r="GL157" s="415">
        <v>0</v>
      </c>
      <c r="GM157" s="415">
        <v>85634058</v>
      </c>
      <c r="GN157" s="415">
        <v>0</v>
      </c>
      <c r="GO157" s="415">
        <v>85634058</v>
      </c>
      <c r="GP157" s="415">
        <v>-1634288</v>
      </c>
      <c r="GQ157" s="415">
        <v>0</v>
      </c>
      <c r="GR157" s="415">
        <v>-1634288</v>
      </c>
      <c r="GS157" s="415">
        <v>-15596971</v>
      </c>
      <c r="GT157" s="415">
        <v>0</v>
      </c>
      <c r="GU157" s="415">
        <v>-15596971</v>
      </c>
      <c r="GV157" s="415">
        <v>-1286402</v>
      </c>
      <c r="GW157" s="415">
        <v>0</v>
      </c>
      <c r="GX157" s="415">
        <v>-1286402</v>
      </c>
      <c r="GY157" s="415">
        <v>-471099</v>
      </c>
      <c r="GZ157" s="415">
        <v>0</v>
      </c>
      <c r="HA157" s="415">
        <v>-471099</v>
      </c>
      <c r="HB157" s="415">
        <v>-2329238</v>
      </c>
      <c r="HC157" s="415">
        <v>0</v>
      </c>
      <c r="HD157" s="415">
        <v>-2329238</v>
      </c>
      <c r="HE157" s="415">
        <v>0</v>
      </c>
      <c r="HF157" s="415">
        <v>0</v>
      </c>
      <c r="HG157" s="415">
        <v>0</v>
      </c>
      <c r="HH157" s="415">
        <v>-21317998</v>
      </c>
      <c r="HI157" s="415">
        <v>0</v>
      </c>
      <c r="HJ157" s="415">
        <v>-21317998</v>
      </c>
      <c r="HK157" s="415">
        <v>64316060</v>
      </c>
      <c r="HL157" s="415">
        <v>0</v>
      </c>
      <c r="HM157" s="415">
        <v>64316060</v>
      </c>
      <c r="HN157" s="84" t="s">
        <v>1073</v>
      </c>
    </row>
    <row r="158" spans="1:222" x14ac:dyDescent="0.25">
      <c r="A158" t="s">
        <v>1026</v>
      </c>
      <c r="B158" s="82" t="s">
        <v>675</v>
      </c>
      <c r="C158" s="85" t="s">
        <v>674</v>
      </c>
      <c r="D158" s="415">
        <v>44210693</v>
      </c>
      <c r="E158" s="415">
        <v>0</v>
      </c>
      <c r="F158" s="415">
        <v>44210693</v>
      </c>
      <c r="G158" s="415">
        <v>-938667</v>
      </c>
      <c r="H158" s="415">
        <v>0</v>
      </c>
      <c r="I158" s="415">
        <v>-938667</v>
      </c>
      <c r="J158" s="415">
        <v>-752189</v>
      </c>
      <c r="K158" s="415">
        <v>0</v>
      </c>
      <c r="L158" s="415">
        <v>-752189</v>
      </c>
      <c r="M158" s="415">
        <v>266201</v>
      </c>
      <c r="N158" s="415">
        <v>0</v>
      </c>
      <c r="O158" s="415">
        <v>266201</v>
      </c>
      <c r="P158" s="415">
        <v>473025</v>
      </c>
      <c r="Q158" s="415">
        <v>0</v>
      </c>
      <c r="R158" s="415">
        <v>473025</v>
      </c>
      <c r="S158" s="415">
        <v>19588</v>
      </c>
      <c r="T158" s="415">
        <v>0</v>
      </c>
      <c r="U158" s="415">
        <v>19588</v>
      </c>
      <c r="V158" s="415">
        <v>6625</v>
      </c>
      <c r="W158" s="415">
        <v>0</v>
      </c>
      <c r="X158" s="415">
        <v>6625</v>
      </c>
      <c r="Y158" s="415">
        <v>-3475973</v>
      </c>
      <c r="Z158" s="415">
        <v>0</v>
      </c>
      <c r="AA158" s="415">
        <v>-3475973</v>
      </c>
      <c r="AB158" s="415">
        <v>-11611</v>
      </c>
      <c r="AC158" s="415">
        <v>0</v>
      </c>
      <c r="AD158" s="415">
        <v>-11611</v>
      </c>
      <c r="AE158" s="415">
        <v>-224086</v>
      </c>
      <c r="AF158" s="415">
        <v>0</v>
      </c>
      <c r="AG158" s="415">
        <v>-224086</v>
      </c>
      <c r="AH158" s="415">
        <v>-8888</v>
      </c>
      <c r="AI158" s="415">
        <v>0</v>
      </c>
      <c r="AJ158" s="415">
        <v>-8888</v>
      </c>
      <c r="AK158" s="415">
        <v>0</v>
      </c>
      <c r="AL158" s="415">
        <v>0</v>
      </c>
      <c r="AM158" s="415">
        <v>0</v>
      </c>
      <c r="AN158" s="415">
        <v>-217233</v>
      </c>
      <c r="AO158" s="415">
        <v>0</v>
      </c>
      <c r="AP158" s="415">
        <v>-217233</v>
      </c>
      <c r="AQ158" s="415">
        <v>4664</v>
      </c>
      <c r="AR158" s="415">
        <v>0</v>
      </c>
      <c r="AS158" s="415">
        <v>4664</v>
      </c>
      <c r="AT158" s="415">
        <v>818822</v>
      </c>
      <c r="AU158" s="415">
        <v>0</v>
      </c>
      <c r="AV158" s="415">
        <v>818822</v>
      </c>
      <c r="AW158" s="415">
        <v>-10409</v>
      </c>
      <c r="AX158" s="415">
        <v>0</v>
      </c>
      <c r="AY158" s="415">
        <v>-10409</v>
      </c>
      <c r="AZ158" s="415">
        <v>-2010835</v>
      </c>
      <c r="BA158" s="415">
        <v>0</v>
      </c>
      <c r="BB158" s="415">
        <v>-2010835</v>
      </c>
      <c r="BC158" s="415">
        <v>213763</v>
      </c>
      <c r="BD158" s="415">
        <v>0</v>
      </c>
      <c r="BE158" s="415">
        <v>213763</v>
      </c>
      <c r="BF158" s="415">
        <v>-55148</v>
      </c>
      <c r="BG158" s="415">
        <v>0</v>
      </c>
      <c r="BH158" s="415">
        <v>-55148</v>
      </c>
      <c r="BI158" s="415">
        <v>0</v>
      </c>
      <c r="BJ158" s="415">
        <v>0</v>
      </c>
      <c r="BK158" s="415">
        <v>0</v>
      </c>
      <c r="BL158" s="415">
        <v>-1840</v>
      </c>
      <c r="BM158" s="415">
        <v>0</v>
      </c>
      <c r="BN158" s="415">
        <v>-1840</v>
      </c>
      <c r="BO158" s="415">
        <v>5</v>
      </c>
      <c r="BP158" s="415">
        <v>0</v>
      </c>
      <c r="BQ158" s="415">
        <v>5</v>
      </c>
      <c r="BR158" s="415">
        <v>0</v>
      </c>
      <c r="BS158" s="415">
        <v>0</v>
      </c>
      <c r="BT158" s="415">
        <v>0</v>
      </c>
      <c r="BU158" s="415">
        <v>0</v>
      </c>
      <c r="BV158" s="415">
        <v>0</v>
      </c>
      <c r="BW158" s="415">
        <v>0</v>
      </c>
      <c r="BX158" s="415">
        <v>-4745701</v>
      </c>
      <c r="BY158" s="415">
        <v>0</v>
      </c>
      <c r="BZ158" s="415">
        <v>-4745701</v>
      </c>
      <c r="CA158" s="415">
        <v>-52</v>
      </c>
      <c r="CB158" s="415">
        <v>0</v>
      </c>
      <c r="CC158" s="415">
        <v>-52</v>
      </c>
      <c r="CD158" s="415">
        <v>15201</v>
      </c>
      <c r="CE158" s="415">
        <v>0</v>
      </c>
      <c r="CF158" s="415">
        <v>15201</v>
      </c>
      <c r="CG158" s="415">
        <v>-1204906</v>
      </c>
      <c r="CH158" s="415">
        <v>0</v>
      </c>
      <c r="CI158" s="415">
        <v>-1204906</v>
      </c>
      <c r="CJ158" s="415">
        <v>218367</v>
      </c>
      <c r="CK158" s="415">
        <v>0</v>
      </c>
      <c r="CL158" s="415">
        <v>218367</v>
      </c>
      <c r="CM158" s="415">
        <v>-971390</v>
      </c>
      <c r="CN158" s="415">
        <v>0</v>
      </c>
      <c r="CO158" s="415">
        <v>-971390</v>
      </c>
      <c r="CP158" s="415">
        <v>-23178</v>
      </c>
      <c r="CQ158" s="415">
        <v>0</v>
      </c>
      <c r="CR158" s="415">
        <v>-23178</v>
      </c>
      <c r="CS158" s="415">
        <v>6965</v>
      </c>
      <c r="CT158" s="415">
        <v>0</v>
      </c>
      <c r="CU158" s="415">
        <v>6965</v>
      </c>
      <c r="CV158" s="415">
        <v>-14693</v>
      </c>
      <c r="CW158" s="415">
        <v>0</v>
      </c>
      <c r="CX158" s="415">
        <v>-14693</v>
      </c>
      <c r="CY158" s="415">
        <v>1488</v>
      </c>
      <c r="CZ158" s="415">
        <v>0</v>
      </c>
      <c r="DA158" s="415">
        <v>1488</v>
      </c>
      <c r="DB158" s="415">
        <v>0</v>
      </c>
      <c r="DC158" s="415">
        <v>0</v>
      </c>
      <c r="DD158" s="415">
        <v>0</v>
      </c>
      <c r="DE158" s="415">
        <v>0</v>
      </c>
      <c r="DF158" s="415">
        <v>0</v>
      </c>
      <c r="DG158" s="415">
        <v>0</v>
      </c>
      <c r="DH158" s="415">
        <v>0</v>
      </c>
      <c r="DI158" s="415">
        <v>0</v>
      </c>
      <c r="DJ158" s="415">
        <v>0</v>
      </c>
      <c r="DK158" s="415">
        <v>0</v>
      </c>
      <c r="DL158" s="415">
        <v>0</v>
      </c>
      <c r="DM158" s="415">
        <v>0</v>
      </c>
      <c r="DN158" s="415">
        <v>0</v>
      </c>
      <c r="DO158" s="415">
        <v>0</v>
      </c>
      <c r="DP158" s="415">
        <v>0</v>
      </c>
      <c r="DQ158" s="415">
        <v>0</v>
      </c>
      <c r="DR158" s="415">
        <v>0</v>
      </c>
      <c r="DS158" s="415">
        <v>0</v>
      </c>
      <c r="DT158" s="415">
        <v>0</v>
      </c>
      <c r="DU158" s="415">
        <v>0</v>
      </c>
      <c r="DV158" s="415">
        <v>0</v>
      </c>
      <c r="DW158" s="415">
        <v>0</v>
      </c>
      <c r="DX158" s="415">
        <v>0</v>
      </c>
      <c r="DY158" s="415">
        <v>0</v>
      </c>
      <c r="DZ158" s="415">
        <v>0</v>
      </c>
      <c r="EA158" s="415">
        <v>0</v>
      </c>
      <c r="EB158" s="415">
        <v>-29418</v>
      </c>
      <c r="EC158" s="415">
        <v>0</v>
      </c>
      <c r="ED158" s="415">
        <v>-29418</v>
      </c>
      <c r="EE158" s="415">
        <v>0</v>
      </c>
      <c r="EF158" s="415">
        <v>0</v>
      </c>
      <c r="EG158" s="415">
        <v>0</v>
      </c>
      <c r="EH158" s="415">
        <v>0</v>
      </c>
      <c r="EI158" s="415">
        <v>0</v>
      </c>
      <c r="EJ158" s="415">
        <v>0</v>
      </c>
      <c r="EK158" s="415">
        <v>-723228</v>
      </c>
      <c r="EL158" s="415">
        <v>0</v>
      </c>
      <c r="EM158" s="415">
        <v>-723228</v>
      </c>
      <c r="EN158" s="415">
        <v>0</v>
      </c>
      <c r="EO158" s="415">
        <v>0</v>
      </c>
      <c r="EP158" s="415">
        <v>0</v>
      </c>
      <c r="EQ158" s="415">
        <v>0</v>
      </c>
      <c r="ER158" s="415">
        <v>0</v>
      </c>
      <c r="ES158" s="415">
        <v>0</v>
      </c>
      <c r="ET158" s="415">
        <v>0</v>
      </c>
      <c r="EU158" s="415">
        <v>0</v>
      </c>
      <c r="EV158" s="415">
        <v>0</v>
      </c>
      <c r="EW158" s="415">
        <v>-1840</v>
      </c>
      <c r="EX158" s="415">
        <v>0</v>
      </c>
      <c r="EY158" s="415">
        <v>-1840</v>
      </c>
      <c r="EZ158" s="415">
        <v>0</v>
      </c>
      <c r="FA158" s="415">
        <v>0</v>
      </c>
      <c r="FB158" s="415">
        <v>0</v>
      </c>
      <c r="FC158" s="415">
        <v>0</v>
      </c>
      <c r="FD158" s="415">
        <v>0</v>
      </c>
      <c r="FE158" s="415">
        <v>0</v>
      </c>
      <c r="FF158" s="415">
        <v>0</v>
      </c>
      <c r="FG158" s="415">
        <v>0</v>
      </c>
      <c r="FH158" s="415">
        <v>0</v>
      </c>
      <c r="FI158" s="415">
        <v>-32701</v>
      </c>
      <c r="FJ158" s="415">
        <v>0</v>
      </c>
      <c r="FK158" s="415">
        <v>-32701</v>
      </c>
      <c r="FL158" s="415">
        <v>-3729</v>
      </c>
      <c r="FM158" s="415">
        <v>0</v>
      </c>
      <c r="FN158" s="415">
        <v>-3729</v>
      </c>
      <c r="FO158" s="415">
        <v>-51737</v>
      </c>
      <c r="FP158" s="415">
        <v>0</v>
      </c>
      <c r="FQ158" s="415">
        <v>-51737</v>
      </c>
      <c r="FR158" s="415">
        <v>0</v>
      </c>
      <c r="FS158" s="415">
        <v>0</v>
      </c>
      <c r="FT158" s="415">
        <v>0</v>
      </c>
      <c r="FU158" s="415">
        <v>-814</v>
      </c>
      <c r="FV158" s="415">
        <v>0</v>
      </c>
      <c r="FW158" s="415">
        <v>-814</v>
      </c>
      <c r="FX158" s="415">
        <v>0</v>
      </c>
      <c r="FY158" s="415">
        <v>0</v>
      </c>
      <c r="FZ158" s="415">
        <v>0</v>
      </c>
      <c r="GA158" s="415">
        <v>-814049</v>
      </c>
      <c r="GB158" s="415">
        <v>0</v>
      </c>
      <c r="GC158" s="415">
        <v>-814049</v>
      </c>
      <c r="GD158" s="415">
        <v>0</v>
      </c>
      <c r="GE158" s="415">
        <v>0</v>
      </c>
      <c r="GF158" s="415">
        <v>0</v>
      </c>
      <c r="GG158" s="415">
        <v>-692</v>
      </c>
      <c r="GH158" s="415">
        <v>0</v>
      </c>
      <c r="GI158" s="415">
        <v>-692</v>
      </c>
      <c r="GJ158" s="415">
        <v>-692</v>
      </c>
      <c r="GK158" s="415">
        <v>0</v>
      </c>
      <c r="GL158" s="415">
        <v>-692</v>
      </c>
      <c r="GM158" s="415">
        <v>43272026</v>
      </c>
      <c r="GN158" s="415">
        <v>0</v>
      </c>
      <c r="GO158" s="415">
        <v>43272026</v>
      </c>
      <c r="GP158" s="415">
        <v>6625</v>
      </c>
      <c r="GQ158" s="415">
        <v>0</v>
      </c>
      <c r="GR158" s="415">
        <v>6625</v>
      </c>
      <c r="GS158" s="415">
        <v>-4745701</v>
      </c>
      <c r="GT158" s="415">
        <v>0</v>
      </c>
      <c r="GU158" s="415">
        <v>-4745701</v>
      </c>
      <c r="GV158" s="415">
        <v>-971390</v>
      </c>
      <c r="GW158" s="415">
        <v>0</v>
      </c>
      <c r="GX158" s="415">
        <v>-971390</v>
      </c>
      <c r="GY158" s="415">
        <v>-29418</v>
      </c>
      <c r="GZ158" s="415">
        <v>0</v>
      </c>
      <c r="HA158" s="415">
        <v>-29418</v>
      </c>
      <c r="HB158" s="415">
        <v>-814049</v>
      </c>
      <c r="HC158" s="415">
        <v>0</v>
      </c>
      <c r="HD158" s="415">
        <v>-814049</v>
      </c>
      <c r="HE158" s="415">
        <v>-692</v>
      </c>
      <c r="HF158" s="415">
        <v>0</v>
      </c>
      <c r="HG158" s="415">
        <v>-692</v>
      </c>
      <c r="HH158" s="415">
        <v>-6554625</v>
      </c>
      <c r="HI158" s="415">
        <v>0</v>
      </c>
      <c r="HJ158" s="415">
        <v>-6554625</v>
      </c>
      <c r="HK158" s="415">
        <v>36717401</v>
      </c>
      <c r="HL158" s="415">
        <v>0</v>
      </c>
      <c r="HM158" s="415">
        <v>36717401</v>
      </c>
      <c r="HN158" s="84" t="s">
        <v>1029</v>
      </c>
    </row>
    <row r="159" spans="1:222" x14ac:dyDescent="0.25">
      <c r="A159" t="s">
        <v>1026</v>
      </c>
      <c r="B159" s="82" t="s">
        <v>677</v>
      </c>
      <c r="C159" s="85" t="s">
        <v>676</v>
      </c>
      <c r="D159" s="415">
        <v>55386234</v>
      </c>
      <c r="E159" s="415">
        <v>0</v>
      </c>
      <c r="F159" s="415">
        <v>55386234</v>
      </c>
      <c r="G159" s="415">
        <v>-369212</v>
      </c>
      <c r="H159" s="415">
        <v>0</v>
      </c>
      <c r="I159" s="415">
        <v>-369212</v>
      </c>
      <c r="J159" s="415">
        <v>-231518</v>
      </c>
      <c r="K159" s="415">
        <v>0</v>
      </c>
      <c r="L159" s="415">
        <v>-231518</v>
      </c>
      <c r="M159" s="415">
        <v>1861</v>
      </c>
      <c r="N159" s="415">
        <v>0</v>
      </c>
      <c r="O159" s="415">
        <v>1861</v>
      </c>
      <c r="P159" s="415">
        <v>219920</v>
      </c>
      <c r="Q159" s="415">
        <v>0</v>
      </c>
      <c r="R159" s="415">
        <v>219920</v>
      </c>
      <c r="S159" s="415">
        <v>49454</v>
      </c>
      <c r="T159" s="415">
        <v>0</v>
      </c>
      <c r="U159" s="415">
        <v>49454</v>
      </c>
      <c r="V159" s="415">
        <v>39717</v>
      </c>
      <c r="W159" s="415">
        <v>0</v>
      </c>
      <c r="X159" s="415">
        <v>39717</v>
      </c>
      <c r="Y159" s="415">
        <v>-3463417</v>
      </c>
      <c r="Z159" s="415">
        <v>0</v>
      </c>
      <c r="AA159" s="415">
        <v>-3463417</v>
      </c>
      <c r="AB159" s="415">
        <v>-20039</v>
      </c>
      <c r="AC159" s="415">
        <v>0</v>
      </c>
      <c r="AD159" s="415">
        <v>-20039</v>
      </c>
      <c r="AE159" s="415">
        <v>-134870</v>
      </c>
      <c r="AF159" s="415">
        <v>0</v>
      </c>
      <c r="AG159" s="415">
        <v>-134870</v>
      </c>
      <c r="AH159" s="415">
        <v>-12047</v>
      </c>
      <c r="AI159" s="415">
        <v>0</v>
      </c>
      <c r="AJ159" s="415">
        <v>-12047</v>
      </c>
      <c r="AK159" s="415">
        <v>-353</v>
      </c>
      <c r="AL159" s="415">
        <v>0</v>
      </c>
      <c r="AM159" s="415">
        <v>-353</v>
      </c>
      <c r="AN159" s="415">
        <v>-122255</v>
      </c>
      <c r="AO159" s="415">
        <v>0</v>
      </c>
      <c r="AP159" s="415">
        <v>-122255</v>
      </c>
      <c r="AQ159" s="415">
        <v>-215</v>
      </c>
      <c r="AR159" s="415">
        <v>0</v>
      </c>
      <c r="AS159" s="415">
        <v>-215</v>
      </c>
      <c r="AT159" s="415">
        <v>1101189</v>
      </c>
      <c r="AU159" s="415">
        <v>0</v>
      </c>
      <c r="AV159" s="415">
        <v>1101189</v>
      </c>
      <c r="AW159" s="415">
        <v>-7958</v>
      </c>
      <c r="AX159" s="415">
        <v>0</v>
      </c>
      <c r="AY159" s="415">
        <v>-7958</v>
      </c>
      <c r="AZ159" s="415">
        <v>-5418329</v>
      </c>
      <c r="BA159" s="415">
        <v>0</v>
      </c>
      <c r="BB159" s="415">
        <v>-5418329</v>
      </c>
      <c r="BC159" s="415">
        <v>52033</v>
      </c>
      <c r="BD159" s="415">
        <v>0</v>
      </c>
      <c r="BE159" s="415">
        <v>52033</v>
      </c>
      <c r="BF159" s="415">
        <v>-78682</v>
      </c>
      <c r="BG159" s="415">
        <v>0</v>
      </c>
      <c r="BH159" s="415">
        <v>-78682</v>
      </c>
      <c r="BI159" s="415">
        <v>0</v>
      </c>
      <c r="BJ159" s="415">
        <v>0</v>
      </c>
      <c r="BK159" s="415">
        <v>0</v>
      </c>
      <c r="BL159" s="415">
        <v>0</v>
      </c>
      <c r="BM159" s="415">
        <v>0</v>
      </c>
      <c r="BN159" s="415">
        <v>0</v>
      </c>
      <c r="BO159" s="415">
        <v>0</v>
      </c>
      <c r="BP159" s="415">
        <v>0</v>
      </c>
      <c r="BQ159" s="415">
        <v>0</v>
      </c>
      <c r="BR159" s="415">
        <v>0</v>
      </c>
      <c r="BS159" s="415">
        <v>0</v>
      </c>
      <c r="BT159" s="415">
        <v>0</v>
      </c>
      <c r="BU159" s="415">
        <v>0</v>
      </c>
      <c r="BV159" s="415">
        <v>0</v>
      </c>
      <c r="BW159" s="415">
        <v>0</v>
      </c>
      <c r="BX159" s="415">
        <v>-7950034</v>
      </c>
      <c r="BY159" s="415">
        <v>0</v>
      </c>
      <c r="BZ159" s="415">
        <v>-7950034</v>
      </c>
      <c r="CA159" s="415">
        <v>0</v>
      </c>
      <c r="CB159" s="415">
        <v>0</v>
      </c>
      <c r="CC159" s="415">
        <v>0</v>
      </c>
      <c r="CD159" s="415">
        <v>0</v>
      </c>
      <c r="CE159" s="415">
        <v>0</v>
      </c>
      <c r="CF159" s="415">
        <v>0</v>
      </c>
      <c r="CG159" s="415">
        <v>-1692737</v>
      </c>
      <c r="CH159" s="415">
        <v>0</v>
      </c>
      <c r="CI159" s="415">
        <v>-1692737</v>
      </c>
      <c r="CJ159" s="415">
        <v>76579</v>
      </c>
      <c r="CK159" s="415">
        <v>0</v>
      </c>
      <c r="CL159" s="415">
        <v>76579</v>
      </c>
      <c r="CM159" s="415">
        <v>-1616158</v>
      </c>
      <c r="CN159" s="415">
        <v>0</v>
      </c>
      <c r="CO159" s="415">
        <v>-1616158</v>
      </c>
      <c r="CP159" s="415">
        <v>-38437</v>
      </c>
      <c r="CQ159" s="415">
        <v>0</v>
      </c>
      <c r="CR159" s="415">
        <v>-38437</v>
      </c>
      <c r="CS159" s="415">
        <v>102</v>
      </c>
      <c r="CT159" s="415">
        <v>0</v>
      </c>
      <c r="CU159" s="415">
        <v>102</v>
      </c>
      <c r="CV159" s="415">
        <v>-6113</v>
      </c>
      <c r="CW159" s="415">
        <v>0</v>
      </c>
      <c r="CX159" s="415">
        <v>-6113</v>
      </c>
      <c r="CY159" s="415">
        <v>0</v>
      </c>
      <c r="CZ159" s="415">
        <v>0</v>
      </c>
      <c r="DA159" s="415">
        <v>0</v>
      </c>
      <c r="DB159" s="415">
        <v>-4523</v>
      </c>
      <c r="DC159" s="415">
        <v>0</v>
      </c>
      <c r="DD159" s="415">
        <v>-4523</v>
      </c>
      <c r="DE159" s="415">
        <v>0</v>
      </c>
      <c r="DF159" s="415">
        <v>0</v>
      </c>
      <c r="DG159" s="415">
        <v>0</v>
      </c>
      <c r="DH159" s="415">
        <v>0</v>
      </c>
      <c r="DI159" s="415">
        <v>0</v>
      </c>
      <c r="DJ159" s="415">
        <v>0</v>
      </c>
      <c r="DK159" s="415">
        <v>0</v>
      </c>
      <c r="DL159" s="415">
        <v>0</v>
      </c>
      <c r="DM159" s="415">
        <v>0</v>
      </c>
      <c r="DN159" s="415">
        <v>0</v>
      </c>
      <c r="DO159" s="415">
        <v>0</v>
      </c>
      <c r="DP159" s="415">
        <v>0</v>
      </c>
      <c r="DQ159" s="415">
        <v>0</v>
      </c>
      <c r="DR159" s="415">
        <v>0</v>
      </c>
      <c r="DS159" s="415">
        <v>0</v>
      </c>
      <c r="DT159" s="415">
        <v>-64321</v>
      </c>
      <c r="DU159" s="415">
        <v>0</v>
      </c>
      <c r="DV159" s="415">
        <v>-64321</v>
      </c>
      <c r="DW159" s="415">
        <v>0</v>
      </c>
      <c r="DX159" s="415">
        <v>0</v>
      </c>
      <c r="DY159" s="415">
        <v>0</v>
      </c>
      <c r="DZ159" s="415">
        <v>0</v>
      </c>
      <c r="EA159" s="415">
        <v>0</v>
      </c>
      <c r="EB159" s="415">
        <v>-113292</v>
      </c>
      <c r="EC159" s="415">
        <v>0</v>
      </c>
      <c r="ED159" s="415">
        <v>-113292</v>
      </c>
      <c r="EE159" s="415">
        <v>0</v>
      </c>
      <c r="EF159" s="415">
        <v>0</v>
      </c>
      <c r="EG159" s="415">
        <v>0</v>
      </c>
      <c r="EH159" s="415">
        <v>0</v>
      </c>
      <c r="EI159" s="415">
        <v>0</v>
      </c>
      <c r="EJ159" s="415">
        <v>0</v>
      </c>
      <c r="EK159" s="415">
        <v>197</v>
      </c>
      <c r="EL159" s="415">
        <v>0</v>
      </c>
      <c r="EM159" s="415">
        <v>197</v>
      </c>
      <c r="EN159" s="415">
        <v>-17990</v>
      </c>
      <c r="EO159" s="415">
        <v>0</v>
      </c>
      <c r="EP159" s="415">
        <v>-17990</v>
      </c>
      <c r="EQ159" s="415">
        <v>0</v>
      </c>
      <c r="ER159" s="415">
        <v>0</v>
      </c>
      <c r="ES159" s="415">
        <v>0</v>
      </c>
      <c r="ET159" s="415">
        <v>0</v>
      </c>
      <c r="EU159" s="415">
        <v>0</v>
      </c>
      <c r="EV159" s="415">
        <v>0</v>
      </c>
      <c r="EW159" s="415">
        <v>0</v>
      </c>
      <c r="EX159" s="415">
        <v>0</v>
      </c>
      <c r="EY159" s="415">
        <v>0</v>
      </c>
      <c r="EZ159" s="415">
        <v>0</v>
      </c>
      <c r="FA159" s="415">
        <v>0</v>
      </c>
      <c r="FB159" s="415">
        <v>0</v>
      </c>
      <c r="FC159" s="415">
        <v>0</v>
      </c>
      <c r="FD159" s="415">
        <v>0</v>
      </c>
      <c r="FE159" s="415">
        <v>0</v>
      </c>
      <c r="FF159" s="415">
        <v>0</v>
      </c>
      <c r="FG159" s="415">
        <v>0</v>
      </c>
      <c r="FH159" s="415">
        <v>0</v>
      </c>
      <c r="FI159" s="415">
        <v>-6339</v>
      </c>
      <c r="FJ159" s="415">
        <v>0</v>
      </c>
      <c r="FK159" s="415">
        <v>-6339</v>
      </c>
      <c r="FL159" s="415">
        <v>0</v>
      </c>
      <c r="FM159" s="415">
        <v>0</v>
      </c>
      <c r="FN159" s="415">
        <v>0</v>
      </c>
      <c r="FO159" s="415">
        <v>-37019</v>
      </c>
      <c r="FP159" s="415">
        <v>0</v>
      </c>
      <c r="FQ159" s="415">
        <v>-37019</v>
      </c>
      <c r="FR159" s="415">
        <v>1512</v>
      </c>
      <c r="FS159" s="415">
        <v>0</v>
      </c>
      <c r="FT159" s="415">
        <v>1512</v>
      </c>
      <c r="FU159" s="415">
        <v>0</v>
      </c>
      <c r="FV159" s="415">
        <v>0</v>
      </c>
      <c r="FW159" s="415">
        <v>0</v>
      </c>
      <c r="FX159" s="415">
        <v>-942764</v>
      </c>
      <c r="FY159" s="415">
        <v>0</v>
      </c>
      <c r="FZ159" s="415">
        <v>-942764</v>
      </c>
      <c r="GA159" s="415">
        <v>-1002403</v>
      </c>
      <c r="GB159" s="415">
        <v>0</v>
      </c>
      <c r="GC159" s="415">
        <v>-1002403</v>
      </c>
      <c r="GD159" s="415">
        <v>0</v>
      </c>
      <c r="GE159" s="415">
        <v>0</v>
      </c>
      <c r="GF159" s="415">
        <v>0</v>
      </c>
      <c r="GG159" s="415">
        <v>0</v>
      </c>
      <c r="GH159" s="415">
        <v>0</v>
      </c>
      <c r="GI159" s="415">
        <v>0</v>
      </c>
      <c r="GJ159" s="415">
        <v>0</v>
      </c>
      <c r="GK159" s="415">
        <v>0</v>
      </c>
      <c r="GL159" s="415">
        <v>0</v>
      </c>
      <c r="GM159" s="415">
        <v>55017022</v>
      </c>
      <c r="GN159" s="415">
        <v>0</v>
      </c>
      <c r="GO159" s="415">
        <v>55017022</v>
      </c>
      <c r="GP159" s="415">
        <v>39717</v>
      </c>
      <c r="GQ159" s="415">
        <v>0</v>
      </c>
      <c r="GR159" s="415">
        <v>39717</v>
      </c>
      <c r="GS159" s="415">
        <v>-7950034</v>
      </c>
      <c r="GT159" s="415">
        <v>0</v>
      </c>
      <c r="GU159" s="415">
        <v>-7950034</v>
      </c>
      <c r="GV159" s="415">
        <v>-1616158</v>
      </c>
      <c r="GW159" s="415">
        <v>0</v>
      </c>
      <c r="GX159" s="415">
        <v>-1616158</v>
      </c>
      <c r="GY159" s="415">
        <v>-113292</v>
      </c>
      <c r="GZ159" s="415">
        <v>0</v>
      </c>
      <c r="HA159" s="415">
        <v>-113292</v>
      </c>
      <c r="HB159" s="415">
        <v>-1002403</v>
      </c>
      <c r="HC159" s="415">
        <v>0</v>
      </c>
      <c r="HD159" s="415">
        <v>-1002403</v>
      </c>
      <c r="HE159" s="415">
        <v>0</v>
      </c>
      <c r="HF159" s="415">
        <v>0</v>
      </c>
      <c r="HG159" s="415">
        <v>0</v>
      </c>
      <c r="HH159" s="415">
        <v>-10642170</v>
      </c>
      <c r="HI159" s="415">
        <v>0</v>
      </c>
      <c r="HJ159" s="415">
        <v>-10642170</v>
      </c>
      <c r="HK159" s="415">
        <v>44374852</v>
      </c>
      <c r="HL159" s="415">
        <v>0</v>
      </c>
      <c r="HM159" s="415">
        <v>44374852</v>
      </c>
      <c r="HN159" s="84" t="s">
        <v>1029</v>
      </c>
    </row>
    <row r="160" spans="1:222" x14ac:dyDescent="0.25">
      <c r="A160" t="s">
        <v>1026</v>
      </c>
      <c r="B160" s="82" t="s">
        <v>679</v>
      </c>
      <c r="C160" s="85" t="s">
        <v>678</v>
      </c>
      <c r="D160" s="415">
        <v>229143574</v>
      </c>
      <c r="E160" s="415">
        <v>33445891</v>
      </c>
      <c r="F160" s="415">
        <v>262589465</v>
      </c>
      <c r="G160" s="415">
        <v>-424246</v>
      </c>
      <c r="H160" s="415">
        <v>-72870</v>
      </c>
      <c r="I160" s="415">
        <v>-497116</v>
      </c>
      <c r="J160" s="415">
        <v>-2940455</v>
      </c>
      <c r="K160" s="415">
        <v>-110475</v>
      </c>
      <c r="L160" s="415">
        <v>-3050930</v>
      </c>
      <c r="M160" s="415">
        <v>25374</v>
      </c>
      <c r="N160" s="415">
        <v>8289</v>
      </c>
      <c r="O160" s="415">
        <v>33663</v>
      </c>
      <c r="P160" s="415">
        <v>3407454</v>
      </c>
      <c r="Q160" s="415">
        <v>715153</v>
      </c>
      <c r="R160" s="415">
        <v>4122607</v>
      </c>
      <c r="S160" s="415">
        <v>312482</v>
      </c>
      <c r="T160" s="415">
        <v>6875</v>
      </c>
      <c r="U160" s="415">
        <v>319357</v>
      </c>
      <c r="V160" s="415">
        <v>804855</v>
      </c>
      <c r="W160" s="415">
        <v>619842</v>
      </c>
      <c r="X160" s="415">
        <v>1424697</v>
      </c>
      <c r="Y160" s="415">
        <v>-15192807</v>
      </c>
      <c r="Z160" s="415">
        <v>-1155177</v>
      </c>
      <c r="AA160" s="415">
        <v>-16347984</v>
      </c>
      <c r="AB160" s="415">
        <v>-70753</v>
      </c>
      <c r="AC160" s="415">
        <v>-2819</v>
      </c>
      <c r="AD160" s="415">
        <v>-73572</v>
      </c>
      <c r="AE160" s="415">
        <v>-786915</v>
      </c>
      <c r="AF160" s="415">
        <v>-73055</v>
      </c>
      <c r="AG160" s="415">
        <v>-859970</v>
      </c>
      <c r="AH160" s="415">
        <v>-76670</v>
      </c>
      <c r="AI160" s="415">
        <v>-10776</v>
      </c>
      <c r="AJ160" s="415">
        <v>-87446</v>
      </c>
      <c r="AK160" s="415">
        <v>572</v>
      </c>
      <c r="AL160" s="415">
        <v>0</v>
      </c>
      <c r="AM160" s="415">
        <v>572</v>
      </c>
      <c r="AN160" s="415">
        <v>-720988</v>
      </c>
      <c r="AO160" s="415">
        <v>-65747</v>
      </c>
      <c r="AP160" s="415">
        <v>-786735</v>
      </c>
      <c r="AQ160" s="415">
        <v>16836</v>
      </c>
      <c r="AR160" s="415">
        <v>1940</v>
      </c>
      <c r="AS160" s="415">
        <v>18776</v>
      </c>
      <c r="AT160" s="415">
        <v>4724808</v>
      </c>
      <c r="AU160" s="415">
        <v>739285</v>
      </c>
      <c r="AV160" s="415">
        <v>5464093</v>
      </c>
      <c r="AW160" s="415">
        <v>158083</v>
      </c>
      <c r="AX160" s="415">
        <v>206285</v>
      </c>
      <c r="AY160" s="415">
        <v>364368</v>
      </c>
      <c r="AZ160" s="415">
        <v>-20095381</v>
      </c>
      <c r="BA160" s="415">
        <v>-1206626</v>
      </c>
      <c r="BB160" s="415">
        <v>-21302007</v>
      </c>
      <c r="BC160" s="415">
        <v>717138</v>
      </c>
      <c r="BD160" s="415">
        <v>-204901</v>
      </c>
      <c r="BE160" s="415">
        <v>512237</v>
      </c>
      <c r="BF160" s="415">
        <v>-4899</v>
      </c>
      <c r="BG160" s="415">
        <v>0</v>
      </c>
      <c r="BH160" s="415">
        <v>-4899</v>
      </c>
      <c r="BI160" s="415">
        <v>0</v>
      </c>
      <c r="BJ160" s="415">
        <v>0</v>
      </c>
      <c r="BK160" s="415">
        <v>0</v>
      </c>
      <c r="BL160" s="415">
        <v>0</v>
      </c>
      <c r="BM160" s="415">
        <v>0</v>
      </c>
      <c r="BN160" s="415">
        <v>0</v>
      </c>
      <c r="BO160" s="415">
        <v>0</v>
      </c>
      <c r="BP160" s="415">
        <v>0</v>
      </c>
      <c r="BQ160" s="415">
        <v>0</v>
      </c>
      <c r="BR160" s="415">
        <v>0</v>
      </c>
      <c r="BS160" s="415">
        <v>0</v>
      </c>
      <c r="BT160" s="415">
        <v>0</v>
      </c>
      <c r="BU160" s="415">
        <v>0</v>
      </c>
      <c r="BV160" s="415">
        <v>0</v>
      </c>
      <c r="BW160" s="415">
        <v>0</v>
      </c>
      <c r="BX160" s="415">
        <v>-30479973</v>
      </c>
      <c r="BY160" s="415">
        <v>-1694189</v>
      </c>
      <c r="BZ160" s="415">
        <v>-32174162</v>
      </c>
      <c r="CA160" s="415">
        <v>0</v>
      </c>
      <c r="CB160" s="415">
        <v>0</v>
      </c>
      <c r="CC160" s="415">
        <v>0</v>
      </c>
      <c r="CD160" s="415">
        <v>0</v>
      </c>
      <c r="CE160" s="415">
        <v>0</v>
      </c>
      <c r="CF160" s="415">
        <v>0</v>
      </c>
      <c r="CG160" s="415">
        <v>-7745001</v>
      </c>
      <c r="CH160" s="415">
        <v>-6179148</v>
      </c>
      <c r="CI160" s="415">
        <v>-13924149</v>
      </c>
      <c r="CJ160" s="415">
        <v>-771967</v>
      </c>
      <c r="CK160" s="415">
        <v>189813</v>
      </c>
      <c r="CL160" s="415">
        <v>-582154</v>
      </c>
      <c r="CM160" s="415">
        <v>-8516968</v>
      </c>
      <c r="CN160" s="415">
        <v>-5989335</v>
      </c>
      <c r="CO160" s="415">
        <v>-14506303</v>
      </c>
      <c r="CP160" s="415">
        <v>-51188</v>
      </c>
      <c r="CQ160" s="415">
        <v>-9857</v>
      </c>
      <c r="CR160" s="415">
        <v>-61045</v>
      </c>
      <c r="CS160" s="415">
        <v>-12208</v>
      </c>
      <c r="CT160" s="415">
        <v>-4284</v>
      </c>
      <c r="CU160" s="415">
        <v>-16492</v>
      </c>
      <c r="CV160" s="415">
        <v>-49714</v>
      </c>
      <c r="CW160" s="415">
        <v>0</v>
      </c>
      <c r="CX160" s="415">
        <v>-49714</v>
      </c>
      <c r="CY160" s="415">
        <v>-2058</v>
      </c>
      <c r="CZ160" s="415">
        <v>0</v>
      </c>
      <c r="DA160" s="415">
        <v>-2058</v>
      </c>
      <c r="DB160" s="415">
        <v>0</v>
      </c>
      <c r="DC160" s="415">
        <v>0</v>
      </c>
      <c r="DD160" s="415">
        <v>0</v>
      </c>
      <c r="DE160" s="415">
        <v>0</v>
      </c>
      <c r="DF160" s="415">
        <v>0</v>
      </c>
      <c r="DG160" s="415">
        <v>0</v>
      </c>
      <c r="DH160" s="415">
        <v>0</v>
      </c>
      <c r="DI160" s="415">
        <v>0</v>
      </c>
      <c r="DJ160" s="415">
        <v>0</v>
      </c>
      <c r="DK160" s="415">
        <v>0</v>
      </c>
      <c r="DL160" s="415">
        <v>0</v>
      </c>
      <c r="DM160" s="415">
        <v>0</v>
      </c>
      <c r="DN160" s="415">
        <v>0</v>
      </c>
      <c r="DO160" s="415">
        <v>0</v>
      </c>
      <c r="DP160" s="415">
        <v>0</v>
      </c>
      <c r="DQ160" s="415">
        <v>0</v>
      </c>
      <c r="DR160" s="415">
        <v>0</v>
      </c>
      <c r="DS160" s="415">
        <v>0</v>
      </c>
      <c r="DT160" s="415">
        <v>0</v>
      </c>
      <c r="DU160" s="415">
        <v>-287101</v>
      </c>
      <c r="DV160" s="415">
        <v>-287101</v>
      </c>
      <c r="DW160" s="415">
        <v>0</v>
      </c>
      <c r="DX160" s="415">
        <v>3532</v>
      </c>
      <c r="DY160" s="415">
        <v>3532</v>
      </c>
      <c r="DZ160" s="415">
        <v>-283569</v>
      </c>
      <c r="EA160" s="415">
        <v>0</v>
      </c>
      <c r="EB160" s="415">
        <v>-115168</v>
      </c>
      <c r="EC160" s="415">
        <v>-297710</v>
      </c>
      <c r="ED160" s="415">
        <v>-412878</v>
      </c>
      <c r="EE160" s="415">
        <v>0</v>
      </c>
      <c r="EF160" s="415">
        <v>0</v>
      </c>
      <c r="EG160" s="415">
        <v>0</v>
      </c>
      <c r="EH160" s="415">
        <v>0</v>
      </c>
      <c r="EI160" s="415">
        <v>0</v>
      </c>
      <c r="EJ160" s="415">
        <v>0</v>
      </c>
      <c r="EK160" s="415">
        <v>2851</v>
      </c>
      <c r="EL160" s="415">
        <v>0</v>
      </c>
      <c r="EM160" s="415">
        <v>2851</v>
      </c>
      <c r="EN160" s="415">
        <v>0</v>
      </c>
      <c r="EO160" s="415">
        <v>0</v>
      </c>
      <c r="EP160" s="415">
        <v>0</v>
      </c>
      <c r="EQ160" s="415">
        <v>0</v>
      </c>
      <c r="ER160" s="415">
        <v>0</v>
      </c>
      <c r="ES160" s="415">
        <v>0</v>
      </c>
      <c r="ET160" s="415">
        <v>0</v>
      </c>
      <c r="EU160" s="415">
        <v>0</v>
      </c>
      <c r="EV160" s="415">
        <v>0</v>
      </c>
      <c r="EW160" s="415">
        <v>0</v>
      </c>
      <c r="EX160" s="415">
        <v>0</v>
      </c>
      <c r="EY160" s="415">
        <v>0</v>
      </c>
      <c r="EZ160" s="415">
        <v>0</v>
      </c>
      <c r="FA160" s="415">
        <v>0</v>
      </c>
      <c r="FB160" s="415">
        <v>0</v>
      </c>
      <c r="FC160" s="415">
        <v>0</v>
      </c>
      <c r="FD160" s="415">
        <v>0</v>
      </c>
      <c r="FE160" s="415">
        <v>0</v>
      </c>
      <c r="FF160" s="415">
        <v>489</v>
      </c>
      <c r="FG160" s="415">
        <v>0</v>
      </c>
      <c r="FH160" s="415">
        <v>489</v>
      </c>
      <c r="FI160" s="415">
        <v>-85648</v>
      </c>
      <c r="FJ160" s="415">
        <v>-9157</v>
      </c>
      <c r="FK160" s="415">
        <v>-94805</v>
      </c>
      <c r="FL160" s="415">
        <v>3416</v>
      </c>
      <c r="FM160" s="415">
        <v>410</v>
      </c>
      <c r="FN160" s="415">
        <v>3826</v>
      </c>
      <c r="FO160" s="415">
        <v>-167585</v>
      </c>
      <c r="FP160" s="415">
        <v>-60823</v>
      </c>
      <c r="FQ160" s="415">
        <v>-228408</v>
      </c>
      <c r="FR160" s="415">
        <v>85452</v>
      </c>
      <c r="FS160" s="415">
        <v>157</v>
      </c>
      <c r="FT160" s="415">
        <v>85609</v>
      </c>
      <c r="FU160" s="415">
        <v>1082</v>
      </c>
      <c r="FV160" s="415">
        <v>293</v>
      </c>
      <c r="FW160" s="415">
        <v>1375</v>
      </c>
      <c r="FX160" s="415">
        <v>-3916875</v>
      </c>
      <c r="FY160" s="415">
        <v>-381434</v>
      </c>
      <c r="FZ160" s="415">
        <v>-4298309</v>
      </c>
      <c r="GA160" s="415">
        <v>-4076818</v>
      </c>
      <c r="GB160" s="415">
        <v>-450554</v>
      </c>
      <c r="GC160" s="415">
        <v>-4527372</v>
      </c>
      <c r="GD160" s="415">
        <v>0</v>
      </c>
      <c r="GE160" s="415">
        <v>0</v>
      </c>
      <c r="GF160" s="415">
        <v>0</v>
      </c>
      <c r="GG160" s="415">
        <v>0</v>
      </c>
      <c r="GH160" s="415">
        <v>0</v>
      </c>
      <c r="GI160" s="415">
        <v>0</v>
      </c>
      <c r="GJ160" s="415">
        <v>0</v>
      </c>
      <c r="GK160" s="415">
        <v>0</v>
      </c>
      <c r="GL160" s="415">
        <v>0</v>
      </c>
      <c r="GM160" s="415">
        <v>228719328</v>
      </c>
      <c r="GN160" s="415">
        <v>33373021</v>
      </c>
      <c r="GO160" s="415">
        <v>262092349</v>
      </c>
      <c r="GP160" s="415">
        <v>804855</v>
      </c>
      <c r="GQ160" s="415">
        <v>619842</v>
      </c>
      <c r="GR160" s="415">
        <v>1424697</v>
      </c>
      <c r="GS160" s="415">
        <v>-30479973</v>
      </c>
      <c r="GT160" s="415">
        <v>-1694189</v>
      </c>
      <c r="GU160" s="415">
        <v>-32174162</v>
      </c>
      <c r="GV160" s="415">
        <v>-8516968</v>
      </c>
      <c r="GW160" s="415">
        <v>-5989335</v>
      </c>
      <c r="GX160" s="415">
        <v>-14506303</v>
      </c>
      <c r="GY160" s="415">
        <v>-115168</v>
      </c>
      <c r="GZ160" s="415">
        <v>-297710</v>
      </c>
      <c r="HA160" s="415">
        <v>-412878</v>
      </c>
      <c r="HB160" s="415">
        <v>-4076818</v>
      </c>
      <c r="HC160" s="415">
        <v>-450554</v>
      </c>
      <c r="HD160" s="415">
        <v>-4527372</v>
      </c>
      <c r="HE160" s="415">
        <v>0</v>
      </c>
      <c r="HF160" s="415">
        <v>0</v>
      </c>
      <c r="HG160" s="415">
        <v>0</v>
      </c>
      <c r="HH160" s="415">
        <v>-42384072</v>
      </c>
      <c r="HI160" s="415">
        <v>-7811946</v>
      </c>
      <c r="HJ160" s="415">
        <v>-50196018</v>
      </c>
      <c r="HK160" s="415">
        <v>186335256</v>
      </c>
      <c r="HL160" s="415">
        <v>25561075</v>
      </c>
      <c r="HM160" s="415">
        <v>211896331</v>
      </c>
      <c r="HN160" s="84" t="s">
        <v>1047</v>
      </c>
    </row>
    <row r="161" spans="1:222" x14ac:dyDescent="0.25">
      <c r="A161" t="s">
        <v>1037</v>
      </c>
      <c r="B161" s="82" t="s">
        <v>681</v>
      </c>
      <c r="C161" s="85" t="s">
        <v>680</v>
      </c>
      <c r="D161" s="415">
        <v>80050481.769999996</v>
      </c>
      <c r="E161" s="415">
        <v>4565638.29</v>
      </c>
      <c r="F161" s="415">
        <v>84616120.060000002</v>
      </c>
      <c r="G161" s="415">
        <v>82891.92</v>
      </c>
      <c r="H161" s="415">
        <v>78239.789999999994</v>
      </c>
      <c r="I161" s="415">
        <v>161131.71</v>
      </c>
      <c r="J161" s="415">
        <v>-1278079.1000000001</v>
      </c>
      <c r="K161" s="415">
        <v>-18401.98</v>
      </c>
      <c r="L161" s="415">
        <v>-1296481.08</v>
      </c>
      <c r="M161" s="415">
        <v>178263.1</v>
      </c>
      <c r="N161" s="415">
        <v>0</v>
      </c>
      <c r="O161" s="415">
        <v>178263.1</v>
      </c>
      <c r="P161" s="415">
        <v>1208925.01</v>
      </c>
      <c r="Q161" s="415">
        <v>26702.6</v>
      </c>
      <c r="R161" s="415">
        <v>1235627.6100000001</v>
      </c>
      <c r="S161" s="415">
        <v>-674925.88</v>
      </c>
      <c r="T161" s="415">
        <v>-15457.12</v>
      </c>
      <c r="U161" s="415">
        <v>-690383</v>
      </c>
      <c r="V161" s="415">
        <v>-565817</v>
      </c>
      <c r="W161" s="415">
        <v>-7157</v>
      </c>
      <c r="X161" s="415">
        <v>-572974</v>
      </c>
      <c r="Y161" s="415">
        <v>-5883611</v>
      </c>
      <c r="Z161" s="415">
        <v>-21309</v>
      </c>
      <c r="AA161" s="415">
        <v>-5904920</v>
      </c>
      <c r="AB161" s="415">
        <v>0</v>
      </c>
      <c r="AC161" s="415">
        <v>0</v>
      </c>
      <c r="AD161" s="415">
        <v>0</v>
      </c>
      <c r="AE161" s="415">
        <v>-288271</v>
      </c>
      <c r="AF161" s="415">
        <v>-2284</v>
      </c>
      <c r="AG161" s="415">
        <v>-290555</v>
      </c>
      <c r="AH161" s="415">
        <v>-75121</v>
      </c>
      <c r="AI161" s="415">
        <v>0</v>
      </c>
      <c r="AJ161" s="415">
        <v>-75121</v>
      </c>
      <c r="AK161" s="415">
        <v>0</v>
      </c>
      <c r="AL161" s="415">
        <v>0</v>
      </c>
      <c r="AM161" s="415">
        <v>0</v>
      </c>
      <c r="AN161" s="415">
        <v>-214782</v>
      </c>
      <c r="AO161" s="415">
        <v>-2284</v>
      </c>
      <c r="AP161" s="415">
        <v>-217066</v>
      </c>
      <c r="AQ161" s="415">
        <v>1632</v>
      </c>
      <c r="AR161" s="415">
        <v>0</v>
      </c>
      <c r="AS161" s="415">
        <v>1632</v>
      </c>
      <c r="AT161" s="415">
        <v>1547000.18</v>
      </c>
      <c r="AU161" s="415">
        <v>107915.77</v>
      </c>
      <c r="AV161" s="415">
        <v>1654915.95</v>
      </c>
      <c r="AW161" s="415">
        <v>12209.89</v>
      </c>
      <c r="AX161" s="415">
        <v>2969.36</v>
      </c>
      <c r="AY161" s="415">
        <v>15179.25</v>
      </c>
      <c r="AZ161" s="415">
        <v>-5893406.9400000004</v>
      </c>
      <c r="BA161" s="415">
        <v>0</v>
      </c>
      <c r="BB161" s="415">
        <v>-5893406.9400000004</v>
      </c>
      <c r="BC161" s="415">
        <v>21050.240000000002</v>
      </c>
      <c r="BD161" s="415">
        <v>0</v>
      </c>
      <c r="BE161" s="415">
        <v>21050.240000000002</v>
      </c>
      <c r="BF161" s="415">
        <v>-58927.68</v>
      </c>
      <c r="BG161" s="415">
        <v>0</v>
      </c>
      <c r="BH161" s="415">
        <v>-58927.68</v>
      </c>
      <c r="BI161" s="415">
        <v>0</v>
      </c>
      <c r="BJ161" s="415">
        <v>0</v>
      </c>
      <c r="BK161" s="415">
        <v>0</v>
      </c>
      <c r="BL161" s="415">
        <v>0</v>
      </c>
      <c r="BM161" s="415">
        <v>0</v>
      </c>
      <c r="BN161" s="415">
        <v>0</v>
      </c>
      <c r="BO161" s="415">
        <v>0</v>
      </c>
      <c r="BP161" s="415">
        <v>0</v>
      </c>
      <c r="BQ161" s="415">
        <v>0</v>
      </c>
      <c r="BR161" s="415">
        <v>0</v>
      </c>
      <c r="BS161" s="415">
        <v>0</v>
      </c>
      <c r="BT161" s="415">
        <v>0</v>
      </c>
      <c r="BU161" s="415">
        <v>0</v>
      </c>
      <c r="BV161" s="415">
        <v>0</v>
      </c>
      <c r="BW161" s="415">
        <v>0</v>
      </c>
      <c r="BX161" s="415">
        <v>-10543956</v>
      </c>
      <c r="BY161" s="415">
        <v>87292</v>
      </c>
      <c r="BZ161" s="415">
        <v>-10456664</v>
      </c>
      <c r="CA161" s="415">
        <v>-233540.08</v>
      </c>
      <c r="CB161" s="415">
        <v>0</v>
      </c>
      <c r="CC161" s="415">
        <v>-233540.08</v>
      </c>
      <c r="CD161" s="415">
        <v>-59850.31</v>
      </c>
      <c r="CE161" s="415">
        <v>0</v>
      </c>
      <c r="CF161" s="415">
        <v>-59850.31</v>
      </c>
      <c r="CG161" s="415">
        <v>-1910695.12</v>
      </c>
      <c r="CH161" s="415">
        <v>-121250.67</v>
      </c>
      <c r="CI161" s="415">
        <v>-2031945.79</v>
      </c>
      <c r="CJ161" s="415">
        <v>69128.94</v>
      </c>
      <c r="CK161" s="415">
        <v>-52347.9</v>
      </c>
      <c r="CL161" s="415">
        <v>16781.04</v>
      </c>
      <c r="CM161" s="415">
        <v>-2134957</v>
      </c>
      <c r="CN161" s="415">
        <v>-173599</v>
      </c>
      <c r="CO161" s="415">
        <v>-2308556</v>
      </c>
      <c r="CP161" s="415">
        <v>-117876.25</v>
      </c>
      <c r="CQ161" s="415">
        <v>0</v>
      </c>
      <c r="CR161" s="415">
        <v>-117876.25</v>
      </c>
      <c r="CS161" s="415">
        <v>-3056</v>
      </c>
      <c r="CT161" s="415">
        <v>0</v>
      </c>
      <c r="CU161" s="415">
        <v>-3056</v>
      </c>
      <c r="CV161" s="415">
        <v>-89196.5</v>
      </c>
      <c r="CW161" s="415">
        <v>0</v>
      </c>
      <c r="CX161" s="415">
        <v>-89196.5</v>
      </c>
      <c r="CY161" s="415">
        <v>965.79</v>
      </c>
      <c r="CZ161" s="415">
        <v>0</v>
      </c>
      <c r="DA161" s="415">
        <v>965.79</v>
      </c>
      <c r="DB161" s="415">
        <v>0</v>
      </c>
      <c r="DC161" s="415">
        <v>0</v>
      </c>
      <c r="DD161" s="415">
        <v>0</v>
      </c>
      <c r="DE161" s="415">
        <v>0</v>
      </c>
      <c r="DF161" s="415">
        <v>0</v>
      </c>
      <c r="DG161" s="415">
        <v>0</v>
      </c>
      <c r="DH161" s="415">
        <v>0</v>
      </c>
      <c r="DI161" s="415">
        <v>0</v>
      </c>
      <c r="DJ161" s="415">
        <v>0</v>
      </c>
      <c r="DK161" s="415">
        <v>0</v>
      </c>
      <c r="DL161" s="415">
        <v>0</v>
      </c>
      <c r="DM161" s="415">
        <v>0</v>
      </c>
      <c r="DN161" s="415">
        <v>0</v>
      </c>
      <c r="DO161" s="415">
        <v>0</v>
      </c>
      <c r="DP161" s="415">
        <v>0</v>
      </c>
      <c r="DQ161" s="415">
        <v>0</v>
      </c>
      <c r="DR161" s="415">
        <v>0</v>
      </c>
      <c r="DS161" s="415">
        <v>0</v>
      </c>
      <c r="DT161" s="415">
        <v>0</v>
      </c>
      <c r="DU161" s="415">
        <v>0</v>
      </c>
      <c r="DV161" s="415">
        <v>0</v>
      </c>
      <c r="DW161" s="415">
        <v>0</v>
      </c>
      <c r="DX161" s="415">
        <v>0</v>
      </c>
      <c r="DY161" s="415">
        <v>0</v>
      </c>
      <c r="DZ161" s="415">
        <v>0</v>
      </c>
      <c r="EA161" s="415">
        <v>0</v>
      </c>
      <c r="EB161" s="415">
        <v>-209163</v>
      </c>
      <c r="EC161" s="415">
        <v>0</v>
      </c>
      <c r="ED161" s="415">
        <v>-209163</v>
      </c>
      <c r="EE161" s="415">
        <v>0</v>
      </c>
      <c r="EF161" s="415">
        <v>0</v>
      </c>
      <c r="EG161" s="415">
        <v>0</v>
      </c>
      <c r="EH161" s="415">
        <v>0</v>
      </c>
      <c r="EI161" s="415">
        <v>0</v>
      </c>
      <c r="EJ161" s="415">
        <v>0</v>
      </c>
      <c r="EK161" s="415">
        <v>-1400266.73</v>
      </c>
      <c r="EL161" s="415">
        <v>0</v>
      </c>
      <c r="EM161" s="415">
        <v>-1400266.73</v>
      </c>
      <c r="EN161" s="415">
        <v>0</v>
      </c>
      <c r="EO161" s="415">
        <v>0</v>
      </c>
      <c r="EP161" s="415">
        <v>0</v>
      </c>
      <c r="EQ161" s="415">
        <v>0</v>
      </c>
      <c r="ER161" s="415">
        <v>0</v>
      </c>
      <c r="ES161" s="415">
        <v>0</v>
      </c>
      <c r="ET161" s="415">
        <v>0</v>
      </c>
      <c r="EU161" s="415">
        <v>0</v>
      </c>
      <c r="EV161" s="415">
        <v>0</v>
      </c>
      <c r="EW161" s="415">
        <v>0</v>
      </c>
      <c r="EX161" s="415">
        <v>0</v>
      </c>
      <c r="EY161" s="415">
        <v>0</v>
      </c>
      <c r="EZ161" s="415">
        <v>0</v>
      </c>
      <c r="FA161" s="415">
        <v>0</v>
      </c>
      <c r="FB161" s="415">
        <v>0</v>
      </c>
      <c r="FC161" s="415">
        <v>-115</v>
      </c>
      <c r="FD161" s="415">
        <v>0</v>
      </c>
      <c r="FE161" s="415">
        <v>-115</v>
      </c>
      <c r="FF161" s="415">
        <v>0</v>
      </c>
      <c r="FG161" s="415">
        <v>0</v>
      </c>
      <c r="FH161" s="415">
        <v>0</v>
      </c>
      <c r="FI161" s="415">
        <v>-30161.15</v>
      </c>
      <c r="FJ161" s="415">
        <v>0</v>
      </c>
      <c r="FK161" s="415">
        <v>-30161.15</v>
      </c>
      <c r="FL161" s="415">
        <v>-2280.7199999999998</v>
      </c>
      <c r="FM161" s="415">
        <v>0</v>
      </c>
      <c r="FN161" s="415">
        <v>-2280.7199999999998</v>
      </c>
      <c r="FO161" s="415">
        <v>-57881.98</v>
      </c>
      <c r="FP161" s="415">
        <v>0</v>
      </c>
      <c r="FQ161" s="415">
        <v>-57881.98</v>
      </c>
      <c r="FR161" s="415">
        <v>16677.009999999998</v>
      </c>
      <c r="FS161" s="415">
        <v>0</v>
      </c>
      <c r="FT161" s="415">
        <v>16677.009999999998</v>
      </c>
      <c r="FU161" s="415">
        <v>0</v>
      </c>
      <c r="FV161" s="415">
        <v>0</v>
      </c>
      <c r="FW161" s="415">
        <v>0</v>
      </c>
      <c r="FX161" s="415">
        <v>0</v>
      </c>
      <c r="FY161" s="415">
        <v>0</v>
      </c>
      <c r="FZ161" s="415">
        <v>0</v>
      </c>
      <c r="GA161" s="415">
        <v>-1474029</v>
      </c>
      <c r="GB161" s="415">
        <v>0</v>
      </c>
      <c r="GC161" s="415">
        <v>-1474029</v>
      </c>
      <c r="GD161" s="415">
        <v>0</v>
      </c>
      <c r="GE161" s="415">
        <v>0</v>
      </c>
      <c r="GF161" s="415">
        <v>0</v>
      </c>
      <c r="GG161" s="415">
        <v>0</v>
      </c>
      <c r="GH161" s="415">
        <v>0</v>
      </c>
      <c r="GI161" s="415">
        <v>0</v>
      </c>
      <c r="GJ161" s="415">
        <v>0</v>
      </c>
      <c r="GK161" s="415">
        <v>0</v>
      </c>
      <c r="GL161" s="415">
        <v>0</v>
      </c>
      <c r="GM161" s="415">
        <v>80133373.689999998</v>
      </c>
      <c r="GN161" s="415">
        <v>4643878.08</v>
      </c>
      <c r="GO161" s="415">
        <v>84777251.769999996</v>
      </c>
      <c r="GP161" s="415">
        <v>-565817</v>
      </c>
      <c r="GQ161" s="415">
        <v>-7157</v>
      </c>
      <c r="GR161" s="415">
        <v>-572974</v>
      </c>
      <c r="GS161" s="415">
        <v>-10543956</v>
      </c>
      <c r="GT161" s="415">
        <v>87292</v>
      </c>
      <c r="GU161" s="415">
        <v>-10456664</v>
      </c>
      <c r="GV161" s="415">
        <v>-2134957</v>
      </c>
      <c r="GW161" s="415">
        <v>-173599</v>
      </c>
      <c r="GX161" s="415">
        <v>-2308556</v>
      </c>
      <c r="GY161" s="415">
        <v>-209163</v>
      </c>
      <c r="GZ161" s="415">
        <v>0</v>
      </c>
      <c r="HA161" s="415">
        <v>-209163</v>
      </c>
      <c r="HB161" s="415">
        <v>-1474029</v>
      </c>
      <c r="HC161" s="415">
        <v>0</v>
      </c>
      <c r="HD161" s="415">
        <v>-1474029</v>
      </c>
      <c r="HE161" s="415">
        <v>0</v>
      </c>
      <c r="HF161" s="415">
        <v>0</v>
      </c>
      <c r="HG161" s="415">
        <v>0</v>
      </c>
      <c r="HH161" s="415">
        <v>-14927922</v>
      </c>
      <c r="HI161" s="415">
        <v>-93464</v>
      </c>
      <c r="HJ161" s="415">
        <v>-15021386</v>
      </c>
      <c r="HK161" s="415">
        <v>65205451.689999998</v>
      </c>
      <c r="HL161" s="415">
        <v>4550414.08</v>
      </c>
      <c r="HM161" s="415">
        <v>69755865.769999996</v>
      </c>
      <c r="HN161" s="84" t="s">
        <v>1054</v>
      </c>
    </row>
    <row r="162" spans="1:222" x14ac:dyDescent="0.25">
      <c r="A162" t="s">
        <v>1026</v>
      </c>
      <c r="B162" s="82" t="s">
        <v>683</v>
      </c>
      <c r="C162" s="85" t="s">
        <v>682</v>
      </c>
      <c r="D162" s="415">
        <v>71907220</v>
      </c>
      <c r="E162" s="415">
        <v>163800</v>
      </c>
      <c r="F162" s="415">
        <v>72071020</v>
      </c>
      <c r="G162" s="415">
        <v>124246</v>
      </c>
      <c r="H162" s="415">
        <v>75942</v>
      </c>
      <c r="I162" s="415">
        <v>200188</v>
      </c>
      <c r="J162" s="415">
        <v>-566086</v>
      </c>
      <c r="K162" s="415">
        <v>0</v>
      </c>
      <c r="L162" s="415">
        <v>-566086</v>
      </c>
      <c r="M162" s="415">
        <v>28025</v>
      </c>
      <c r="N162" s="415">
        <v>0</v>
      </c>
      <c r="O162" s="415">
        <v>28025</v>
      </c>
      <c r="P162" s="415">
        <v>1477613</v>
      </c>
      <c r="Q162" s="415">
        <v>0</v>
      </c>
      <c r="R162" s="415">
        <v>1477613</v>
      </c>
      <c r="S162" s="415">
        <v>45844</v>
      </c>
      <c r="T162" s="415">
        <v>0</v>
      </c>
      <c r="U162" s="415">
        <v>45844</v>
      </c>
      <c r="V162" s="415">
        <v>985396</v>
      </c>
      <c r="W162" s="415">
        <v>0</v>
      </c>
      <c r="X162" s="415">
        <v>985396</v>
      </c>
      <c r="Y162" s="415">
        <v>-4759755</v>
      </c>
      <c r="Z162" s="415">
        <v>0</v>
      </c>
      <c r="AA162" s="415">
        <v>-4759755</v>
      </c>
      <c r="AB162" s="415">
        <v>-5461</v>
      </c>
      <c r="AC162" s="415">
        <v>0</v>
      </c>
      <c r="AD162" s="415">
        <v>-5461</v>
      </c>
      <c r="AE162" s="415">
        <v>-285452</v>
      </c>
      <c r="AF162" s="415">
        <v>0</v>
      </c>
      <c r="AG162" s="415">
        <v>-285452</v>
      </c>
      <c r="AH162" s="415">
        <v>-51479</v>
      </c>
      <c r="AI162" s="415">
        <v>0</v>
      </c>
      <c r="AJ162" s="415">
        <v>-51479</v>
      </c>
      <c r="AK162" s="415">
        <v>0</v>
      </c>
      <c r="AL162" s="415">
        <v>0</v>
      </c>
      <c r="AM162" s="415">
        <v>0</v>
      </c>
      <c r="AN162" s="415">
        <v>-233973</v>
      </c>
      <c r="AO162" s="415">
        <v>0</v>
      </c>
      <c r="AP162" s="415">
        <v>-233973</v>
      </c>
      <c r="AQ162" s="415">
        <v>0</v>
      </c>
      <c r="AR162" s="415">
        <v>0</v>
      </c>
      <c r="AS162" s="415">
        <v>0</v>
      </c>
      <c r="AT162" s="415">
        <v>1333051</v>
      </c>
      <c r="AU162" s="415">
        <v>0</v>
      </c>
      <c r="AV162" s="415">
        <v>1333051</v>
      </c>
      <c r="AW162" s="415">
        <v>7884</v>
      </c>
      <c r="AX162" s="415">
        <v>0</v>
      </c>
      <c r="AY162" s="415">
        <v>7884</v>
      </c>
      <c r="AZ162" s="415">
        <v>-5000268</v>
      </c>
      <c r="BA162" s="415">
        <v>0</v>
      </c>
      <c r="BB162" s="415">
        <v>-5000268</v>
      </c>
      <c r="BC162" s="415">
        <v>-59181</v>
      </c>
      <c r="BD162" s="415">
        <v>0</v>
      </c>
      <c r="BE162" s="415">
        <v>-59181</v>
      </c>
      <c r="BF162" s="415">
        <v>-110395</v>
      </c>
      <c r="BG162" s="415">
        <v>0</v>
      </c>
      <c r="BH162" s="415">
        <v>-110395</v>
      </c>
      <c r="BI162" s="415">
        <v>0</v>
      </c>
      <c r="BJ162" s="415">
        <v>0</v>
      </c>
      <c r="BK162" s="415">
        <v>0</v>
      </c>
      <c r="BL162" s="415">
        <v>-3320</v>
      </c>
      <c r="BM162" s="415">
        <v>0</v>
      </c>
      <c r="BN162" s="415">
        <v>-3320</v>
      </c>
      <c r="BO162" s="415">
        <v>0</v>
      </c>
      <c r="BP162" s="415">
        <v>0</v>
      </c>
      <c r="BQ162" s="415">
        <v>0</v>
      </c>
      <c r="BR162" s="415">
        <v>0</v>
      </c>
      <c r="BS162" s="415">
        <v>0</v>
      </c>
      <c r="BT162" s="415">
        <v>0</v>
      </c>
      <c r="BU162" s="415">
        <v>0</v>
      </c>
      <c r="BV162" s="415">
        <v>0</v>
      </c>
      <c r="BW162" s="415">
        <v>0</v>
      </c>
      <c r="BX162" s="415">
        <v>-8877436</v>
      </c>
      <c r="BY162" s="415">
        <v>0</v>
      </c>
      <c r="BZ162" s="415">
        <v>-8877436</v>
      </c>
      <c r="CA162" s="415">
        <v>-21611</v>
      </c>
      <c r="CB162" s="415">
        <v>0</v>
      </c>
      <c r="CC162" s="415">
        <v>-21611</v>
      </c>
      <c r="CD162" s="415">
        <v>-484</v>
      </c>
      <c r="CE162" s="415">
        <v>0</v>
      </c>
      <c r="CF162" s="415">
        <v>-484</v>
      </c>
      <c r="CG162" s="415">
        <v>-1969536</v>
      </c>
      <c r="CH162" s="415">
        <v>0</v>
      </c>
      <c r="CI162" s="415">
        <v>-1969536</v>
      </c>
      <c r="CJ162" s="415">
        <v>-290203</v>
      </c>
      <c r="CK162" s="415">
        <v>0</v>
      </c>
      <c r="CL162" s="415">
        <v>-290203</v>
      </c>
      <c r="CM162" s="415">
        <v>-2281834</v>
      </c>
      <c r="CN162" s="415">
        <v>0</v>
      </c>
      <c r="CO162" s="415">
        <v>-2281834</v>
      </c>
      <c r="CP162" s="415">
        <v>-143372</v>
      </c>
      <c r="CQ162" s="415">
        <v>0</v>
      </c>
      <c r="CR162" s="415">
        <v>-143372</v>
      </c>
      <c r="CS162" s="415">
        <v>-1303</v>
      </c>
      <c r="CT162" s="415">
        <v>0</v>
      </c>
      <c r="CU162" s="415">
        <v>-1303</v>
      </c>
      <c r="CV162" s="415">
        <v>-9512</v>
      </c>
      <c r="CW162" s="415">
        <v>0</v>
      </c>
      <c r="CX162" s="415">
        <v>-9512</v>
      </c>
      <c r="CY162" s="415">
        <v>0</v>
      </c>
      <c r="CZ162" s="415">
        <v>0</v>
      </c>
      <c r="DA162" s="415">
        <v>0</v>
      </c>
      <c r="DB162" s="415">
        <v>-7913</v>
      </c>
      <c r="DC162" s="415">
        <v>0</v>
      </c>
      <c r="DD162" s="415">
        <v>-7913</v>
      </c>
      <c r="DE162" s="415">
        <v>0</v>
      </c>
      <c r="DF162" s="415">
        <v>0</v>
      </c>
      <c r="DG162" s="415">
        <v>0</v>
      </c>
      <c r="DH162" s="415">
        <v>-3320</v>
      </c>
      <c r="DI162" s="415">
        <v>0</v>
      </c>
      <c r="DJ162" s="415">
        <v>-3320</v>
      </c>
      <c r="DK162" s="415">
        <v>0</v>
      </c>
      <c r="DL162" s="415">
        <v>0</v>
      </c>
      <c r="DM162" s="415">
        <v>0</v>
      </c>
      <c r="DN162" s="415">
        <v>0</v>
      </c>
      <c r="DO162" s="415">
        <v>0</v>
      </c>
      <c r="DP162" s="415">
        <v>0</v>
      </c>
      <c r="DQ162" s="415">
        <v>0</v>
      </c>
      <c r="DR162" s="415">
        <v>0</v>
      </c>
      <c r="DS162" s="415">
        <v>0</v>
      </c>
      <c r="DT162" s="415">
        <v>0</v>
      </c>
      <c r="DU162" s="415">
        <v>-54886</v>
      </c>
      <c r="DV162" s="415">
        <v>-54886</v>
      </c>
      <c r="DW162" s="415">
        <v>0</v>
      </c>
      <c r="DX162" s="415">
        <v>-55000</v>
      </c>
      <c r="DY162" s="415">
        <v>-55000</v>
      </c>
      <c r="DZ162" s="415">
        <v>-109886</v>
      </c>
      <c r="EA162" s="415">
        <v>0</v>
      </c>
      <c r="EB162" s="415">
        <v>-165420</v>
      </c>
      <c r="EC162" s="415">
        <v>-109886</v>
      </c>
      <c r="ED162" s="415">
        <v>-275306</v>
      </c>
      <c r="EE162" s="415">
        <v>0</v>
      </c>
      <c r="EF162" s="415">
        <v>0</v>
      </c>
      <c r="EG162" s="415">
        <v>0</v>
      </c>
      <c r="EH162" s="415">
        <v>376</v>
      </c>
      <c r="EI162" s="415">
        <v>0</v>
      </c>
      <c r="EJ162" s="415">
        <v>376</v>
      </c>
      <c r="EK162" s="415">
        <v>5373</v>
      </c>
      <c r="EL162" s="415">
        <v>0</v>
      </c>
      <c r="EM162" s="415">
        <v>5373</v>
      </c>
      <c r="EN162" s="415">
        <v>0</v>
      </c>
      <c r="EO162" s="415">
        <v>0</v>
      </c>
      <c r="EP162" s="415">
        <v>0</v>
      </c>
      <c r="EQ162" s="415">
        <v>0</v>
      </c>
      <c r="ER162" s="415">
        <v>0</v>
      </c>
      <c r="ES162" s="415">
        <v>0</v>
      </c>
      <c r="ET162" s="415">
        <v>0</v>
      </c>
      <c r="EU162" s="415">
        <v>0</v>
      </c>
      <c r="EV162" s="415">
        <v>0</v>
      </c>
      <c r="EW162" s="415">
        <v>0</v>
      </c>
      <c r="EX162" s="415">
        <v>0</v>
      </c>
      <c r="EY162" s="415">
        <v>0</v>
      </c>
      <c r="EZ162" s="415">
        <v>0</v>
      </c>
      <c r="FA162" s="415">
        <v>0</v>
      </c>
      <c r="FB162" s="415">
        <v>0</v>
      </c>
      <c r="FC162" s="415">
        <v>-1500</v>
      </c>
      <c r="FD162" s="415">
        <v>0</v>
      </c>
      <c r="FE162" s="415">
        <v>-1500</v>
      </c>
      <c r="FF162" s="415">
        <v>0</v>
      </c>
      <c r="FG162" s="415">
        <v>0</v>
      </c>
      <c r="FH162" s="415">
        <v>0</v>
      </c>
      <c r="FI162" s="415">
        <v>-17216</v>
      </c>
      <c r="FJ162" s="415">
        <v>0</v>
      </c>
      <c r="FK162" s="415">
        <v>-17216</v>
      </c>
      <c r="FL162" s="415">
        <v>2622</v>
      </c>
      <c r="FM162" s="415">
        <v>0</v>
      </c>
      <c r="FN162" s="415">
        <v>2622</v>
      </c>
      <c r="FO162" s="415">
        <v>-51979</v>
      </c>
      <c r="FP162" s="415">
        <v>0</v>
      </c>
      <c r="FQ162" s="415">
        <v>-51979</v>
      </c>
      <c r="FR162" s="415">
        <v>1235</v>
      </c>
      <c r="FS162" s="415">
        <v>0</v>
      </c>
      <c r="FT162" s="415">
        <v>1235</v>
      </c>
      <c r="FU162" s="415">
        <v>-1101</v>
      </c>
      <c r="FV162" s="415">
        <v>0</v>
      </c>
      <c r="FW162" s="415">
        <v>-1101</v>
      </c>
      <c r="FX162" s="415">
        <v>-1455940</v>
      </c>
      <c r="FY162" s="415">
        <v>0</v>
      </c>
      <c r="FZ162" s="415">
        <v>-1455940</v>
      </c>
      <c r="GA162" s="415">
        <v>-1518130</v>
      </c>
      <c r="GB162" s="415">
        <v>0</v>
      </c>
      <c r="GC162" s="415">
        <v>-1518130</v>
      </c>
      <c r="GD162" s="415">
        <v>0</v>
      </c>
      <c r="GE162" s="415">
        <v>0</v>
      </c>
      <c r="GF162" s="415">
        <v>0</v>
      </c>
      <c r="GG162" s="415">
        <v>0</v>
      </c>
      <c r="GH162" s="415">
        <v>0</v>
      </c>
      <c r="GI162" s="415">
        <v>0</v>
      </c>
      <c r="GJ162" s="415">
        <v>0</v>
      </c>
      <c r="GK162" s="415">
        <v>0</v>
      </c>
      <c r="GL162" s="415">
        <v>0</v>
      </c>
      <c r="GM162" s="415">
        <v>72031466</v>
      </c>
      <c r="GN162" s="415">
        <v>239742</v>
      </c>
      <c r="GO162" s="415">
        <v>72271208</v>
      </c>
      <c r="GP162" s="415">
        <v>985396</v>
      </c>
      <c r="GQ162" s="415">
        <v>0</v>
      </c>
      <c r="GR162" s="415">
        <v>985396</v>
      </c>
      <c r="GS162" s="415">
        <v>-8877436</v>
      </c>
      <c r="GT162" s="415">
        <v>0</v>
      </c>
      <c r="GU162" s="415">
        <v>-8877436</v>
      </c>
      <c r="GV162" s="415">
        <v>-2281834</v>
      </c>
      <c r="GW162" s="415">
        <v>0</v>
      </c>
      <c r="GX162" s="415">
        <v>-2281834</v>
      </c>
      <c r="GY162" s="415">
        <v>-165420</v>
      </c>
      <c r="GZ162" s="415">
        <v>-109886</v>
      </c>
      <c r="HA162" s="415">
        <v>-275306</v>
      </c>
      <c r="HB162" s="415">
        <v>-1518130</v>
      </c>
      <c r="HC162" s="415">
        <v>0</v>
      </c>
      <c r="HD162" s="415">
        <v>-1518130</v>
      </c>
      <c r="HE162" s="415">
        <v>0</v>
      </c>
      <c r="HF162" s="415">
        <v>0</v>
      </c>
      <c r="HG162" s="415">
        <v>0</v>
      </c>
      <c r="HH162" s="415">
        <v>-11857424</v>
      </c>
      <c r="HI162" s="415">
        <v>-109886</v>
      </c>
      <c r="HJ162" s="415">
        <v>-11967310</v>
      </c>
      <c r="HK162" s="415">
        <v>60174042</v>
      </c>
      <c r="HL162" s="415">
        <v>129856</v>
      </c>
      <c r="HM162" s="415">
        <v>60303898</v>
      </c>
      <c r="HN162" s="84" t="s">
        <v>1029</v>
      </c>
    </row>
    <row r="163" spans="1:222" x14ac:dyDescent="0.25">
      <c r="A163" t="s">
        <v>1026</v>
      </c>
      <c r="B163" s="82" t="s">
        <v>685</v>
      </c>
      <c r="C163" s="85" t="s">
        <v>684</v>
      </c>
      <c r="D163" s="415">
        <v>20177470</v>
      </c>
      <c r="E163" s="415">
        <v>0</v>
      </c>
      <c r="F163" s="415">
        <v>20177470</v>
      </c>
      <c r="G163" s="415">
        <v>81236</v>
      </c>
      <c r="H163" s="415">
        <v>0</v>
      </c>
      <c r="I163" s="415">
        <v>81236</v>
      </c>
      <c r="J163" s="415">
        <v>-207755</v>
      </c>
      <c r="K163" s="415">
        <v>0</v>
      </c>
      <c r="L163" s="415">
        <v>-207755</v>
      </c>
      <c r="M163" s="415">
        <v>-25233</v>
      </c>
      <c r="N163" s="415">
        <v>0</v>
      </c>
      <c r="O163" s="415">
        <v>-25233</v>
      </c>
      <c r="P163" s="415">
        <v>25675</v>
      </c>
      <c r="Q163" s="415">
        <v>0</v>
      </c>
      <c r="R163" s="415">
        <v>25675</v>
      </c>
      <c r="S163" s="415">
        <v>-6926</v>
      </c>
      <c r="T163" s="415">
        <v>0</v>
      </c>
      <c r="U163" s="415">
        <v>-6926</v>
      </c>
      <c r="V163" s="415">
        <v>-214239</v>
      </c>
      <c r="W163" s="415">
        <v>0</v>
      </c>
      <c r="X163" s="415">
        <v>-214239</v>
      </c>
      <c r="Y163" s="415">
        <v>-3119994</v>
      </c>
      <c r="Z163" s="415">
        <v>0</v>
      </c>
      <c r="AA163" s="415">
        <v>-3119994</v>
      </c>
      <c r="AB163" s="415">
        <v>-49429</v>
      </c>
      <c r="AC163" s="415">
        <v>0</v>
      </c>
      <c r="AD163" s="415">
        <v>-49429</v>
      </c>
      <c r="AE163" s="415">
        <v>-71152</v>
      </c>
      <c r="AF163" s="415">
        <v>0</v>
      </c>
      <c r="AG163" s="415">
        <v>-71152</v>
      </c>
      <c r="AH163" s="415">
        <v>-88</v>
      </c>
      <c r="AI163" s="415">
        <v>0</v>
      </c>
      <c r="AJ163" s="415">
        <v>-88</v>
      </c>
      <c r="AK163" s="415">
        <v>0</v>
      </c>
      <c r="AL163" s="415">
        <v>0</v>
      </c>
      <c r="AM163" s="415">
        <v>0</v>
      </c>
      <c r="AN163" s="415">
        <v>-71067</v>
      </c>
      <c r="AO163" s="415">
        <v>0</v>
      </c>
      <c r="AP163" s="415">
        <v>-71067</v>
      </c>
      <c r="AQ163" s="415">
        <v>0</v>
      </c>
      <c r="AR163" s="415">
        <v>0</v>
      </c>
      <c r="AS163" s="415">
        <v>0</v>
      </c>
      <c r="AT163" s="415">
        <v>293611</v>
      </c>
      <c r="AU163" s="415">
        <v>0</v>
      </c>
      <c r="AV163" s="415">
        <v>293611</v>
      </c>
      <c r="AW163" s="415">
        <v>1367</v>
      </c>
      <c r="AX163" s="415">
        <v>0</v>
      </c>
      <c r="AY163" s="415">
        <v>1367</v>
      </c>
      <c r="AZ163" s="415">
        <v>-885708</v>
      </c>
      <c r="BA163" s="415">
        <v>0</v>
      </c>
      <c r="BB163" s="415">
        <v>-885708</v>
      </c>
      <c r="BC163" s="415">
        <v>1114</v>
      </c>
      <c r="BD163" s="415">
        <v>0</v>
      </c>
      <c r="BE163" s="415">
        <v>1114</v>
      </c>
      <c r="BF163" s="415">
        <v>-62992</v>
      </c>
      <c r="BG163" s="415">
        <v>0</v>
      </c>
      <c r="BH163" s="415">
        <v>-62992</v>
      </c>
      <c r="BI163" s="415">
        <v>0</v>
      </c>
      <c r="BJ163" s="415">
        <v>0</v>
      </c>
      <c r="BK163" s="415">
        <v>0</v>
      </c>
      <c r="BL163" s="415">
        <v>-9800</v>
      </c>
      <c r="BM163" s="415">
        <v>0</v>
      </c>
      <c r="BN163" s="415">
        <v>-9800</v>
      </c>
      <c r="BO163" s="415">
        <v>0</v>
      </c>
      <c r="BP163" s="415">
        <v>0</v>
      </c>
      <c r="BQ163" s="415">
        <v>0</v>
      </c>
      <c r="BR163" s="415">
        <v>0</v>
      </c>
      <c r="BS163" s="415">
        <v>0</v>
      </c>
      <c r="BT163" s="415">
        <v>0</v>
      </c>
      <c r="BU163" s="415">
        <v>0</v>
      </c>
      <c r="BV163" s="415">
        <v>0</v>
      </c>
      <c r="BW163" s="415">
        <v>0</v>
      </c>
      <c r="BX163" s="415">
        <v>-3853554</v>
      </c>
      <c r="BY163" s="415">
        <v>0</v>
      </c>
      <c r="BZ163" s="415">
        <v>-3853554</v>
      </c>
      <c r="CA163" s="415">
        <v>0</v>
      </c>
      <c r="CB163" s="415">
        <v>0</v>
      </c>
      <c r="CC163" s="415">
        <v>0</v>
      </c>
      <c r="CD163" s="415">
        <v>0</v>
      </c>
      <c r="CE163" s="415">
        <v>0</v>
      </c>
      <c r="CF163" s="415">
        <v>0</v>
      </c>
      <c r="CG163" s="415">
        <v>-553135</v>
      </c>
      <c r="CH163" s="415">
        <v>0</v>
      </c>
      <c r="CI163" s="415">
        <v>-553135</v>
      </c>
      <c r="CJ163" s="415">
        <v>-146165</v>
      </c>
      <c r="CK163" s="415">
        <v>0</v>
      </c>
      <c r="CL163" s="415">
        <v>-146165</v>
      </c>
      <c r="CM163" s="415">
        <v>-699300</v>
      </c>
      <c r="CN163" s="415">
        <v>0</v>
      </c>
      <c r="CO163" s="415">
        <v>-699300</v>
      </c>
      <c r="CP163" s="415">
        <v>-29388</v>
      </c>
      <c r="CQ163" s="415">
        <v>0</v>
      </c>
      <c r="CR163" s="415">
        <v>-29388</v>
      </c>
      <c r="CS163" s="415">
        <v>80</v>
      </c>
      <c r="CT163" s="415">
        <v>0</v>
      </c>
      <c r="CU163" s="415">
        <v>80</v>
      </c>
      <c r="CV163" s="415">
        <v>-6233</v>
      </c>
      <c r="CW163" s="415">
        <v>0</v>
      </c>
      <c r="CX163" s="415">
        <v>-6233</v>
      </c>
      <c r="CY163" s="415">
        <v>0</v>
      </c>
      <c r="CZ163" s="415">
        <v>0</v>
      </c>
      <c r="DA163" s="415">
        <v>0</v>
      </c>
      <c r="DB163" s="415">
        <v>-297</v>
      </c>
      <c r="DC163" s="415">
        <v>0</v>
      </c>
      <c r="DD163" s="415">
        <v>-297</v>
      </c>
      <c r="DE163" s="415">
        <v>0</v>
      </c>
      <c r="DF163" s="415">
        <v>0</v>
      </c>
      <c r="DG163" s="415">
        <v>0</v>
      </c>
      <c r="DH163" s="415">
        <v>-1225</v>
      </c>
      <c r="DI163" s="415">
        <v>0</v>
      </c>
      <c r="DJ163" s="415">
        <v>-1225</v>
      </c>
      <c r="DK163" s="415">
        <v>0</v>
      </c>
      <c r="DL163" s="415">
        <v>0</v>
      </c>
      <c r="DM163" s="415">
        <v>0</v>
      </c>
      <c r="DN163" s="415">
        <v>0</v>
      </c>
      <c r="DO163" s="415">
        <v>0</v>
      </c>
      <c r="DP163" s="415">
        <v>0</v>
      </c>
      <c r="DQ163" s="415">
        <v>0</v>
      </c>
      <c r="DR163" s="415">
        <v>0</v>
      </c>
      <c r="DS163" s="415">
        <v>0</v>
      </c>
      <c r="DT163" s="415">
        <v>0</v>
      </c>
      <c r="DU163" s="415">
        <v>0</v>
      </c>
      <c r="DV163" s="415">
        <v>0</v>
      </c>
      <c r="DW163" s="415">
        <v>0</v>
      </c>
      <c r="DX163" s="415">
        <v>0</v>
      </c>
      <c r="DY163" s="415">
        <v>0</v>
      </c>
      <c r="DZ163" s="415">
        <v>0</v>
      </c>
      <c r="EA163" s="415">
        <v>0</v>
      </c>
      <c r="EB163" s="415">
        <v>-37063</v>
      </c>
      <c r="EC163" s="415">
        <v>0</v>
      </c>
      <c r="ED163" s="415">
        <v>-37063</v>
      </c>
      <c r="EE163" s="415">
        <v>0</v>
      </c>
      <c r="EF163" s="415">
        <v>0</v>
      </c>
      <c r="EG163" s="415">
        <v>0</v>
      </c>
      <c r="EH163" s="415">
        <v>0</v>
      </c>
      <c r="EI163" s="415">
        <v>0</v>
      </c>
      <c r="EJ163" s="415">
        <v>0</v>
      </c>
      <c r="EK163" s="415">
        <v>-343445</v>
      </c>
      <c r="EL163" s="415">
        <v>0</v>
      </c>
      <c r="EM163" s="415">
        <v>-343445</v>
      </c>
      <c r="EN163" s="415">
        <v>0</v>
      </c>
      <c r="EO163" s="415">
        <v>0</v>
      </c>
      <c r="EP163" s="415">
        <v>0</v>
      </c>
      <c r="EQ163" s="415">
        <v>0</v>
      </c>
      <c r="ER163" s="415">
        <v>0</v>
      </c>
      <c r="ES163" s="415">
        <v>0</v>
      </c>
      <c r="ET163" s="415">
        <v>0</v>
      </c>
      <c r="EU163" s="415">
        <v>0</v>
      </c>
      <c r="EV163" s="415">
        <v>0</v>
      </c>
      <c r="EW163" s="415">
        <v>-8575</v>
      </c>
      <c r="EX163" s="415">
        <v>0</v>
      </c>
      <c r="EY163" s="415">
        <v>-8575</v>
      </c>
      <c r="EZ163" s="415">
        <v>0</v>
      </c>
      <c r="FA163" s="415">
        <v>0</v>
      </c>
      <c r="FB163" s="415">
        <v>0</v>
      </c>
      <c r="FC163" s="415">
        <v>0</v>
      </c>
      <c r="FD163" s="415">
        <v>0</v>
      </c>
      <c r="FE163" s="415">
        <v>0</v>
      </c>
      <c r="FF163" s="415">
        <v>0</v>
      </c>
      <c r="FG163" s="415">
        <v>0</v>
      </c>
      <c r="FH163" s="415">
        <v>0</v>
      </c>
      <c r="FI163" s="415">
        <v>-12648</v>
      </c>
      <c r="FJ163" s="415">
        <v>0</v>
      </c>
      <c r="FK163" s="415">
        <v>-12648</v>
      </c>
      <c r="FL163" s="415">
        <v>-734</v>
      </c>
      <c r="FM163" s="415">
        <v>0</v>
      </c>
      <c r="FN163" s="415">
        <v>-734</v>
      </c>
      <c r="FO163" s="415">
        <v>-19872</v>
      </c>
      <c r="FP163" s="415">
        <v>0</v>
      </c>
      <c r="FQ163" s="415">
        <v>-19872</v>
      </c>
      <c r="FR163" s="415">
        <v>900</v>
      </c>
      <c r="FS163" s="415">
        <v>0</v>
      </c>
      <c r="FT163" s="415">
        <v>900</v>
      </c>
      <c r="FU163" s="415">
        <v>0</v>
      </c>
      <c r="FV163" s="415">
        <v>0</v>
      </c>
      <c r="FW163" s="415">
        <v>0</v>
      </c>
      <c r="FX163" s="415">
        <v>0</v>
      </c>
      <c r="FY163" s="415">
        <v>0</v>
      </c>
      <c r="FZ163" s="415">
        <v>0</v>
      </c>
      <c r="GA163" s="415">
        <v>-384374</v>
      </c>
      <c r="GB163" s="415">
        <v>0</v>
      </c>
      <c r="GC163" s="415">
        <v>-384374</v>
      </c>
      <c r="GD163" s="415">
        <v>0</v>
      </c>
      <c r="GE163" s="415">
        <v>0</v>
      </c>
      <c r="GF163" s="415">
        <v>0</v>
      </c>
      <c r="GG163" s="415">
        <v>0</v>
      </c>
      <c r="GH163" s="415">
        <v>0</v>
      </c>
      <c r="GI163" s="415">
        <v>0</v>
      </c>
      <c r="GJ163" s="415">
        <v>0</v>
      </c>
      <c r="GK163" s="415">
        <v>0</v>
      </c>
      <c r="GL163" s="415">
        <v>0</v>
      </c>
      <c r="GM163" s="415">
        <v>20258706</v>
      </c>
      <c r="GN163" s="415">
        <v>0</v>
      </c>
      <c r="GO163" s="415">
        <v>20258706</v>
      </c>
      <c r="GP163" s="415">
        <v>-214239</v>
      </c>
      <c r="GQ163" s="415">
        <v>0</v>
      </c>
      <c r="GR163" s="415">
        <v>-214239</v>
      </c>
      <c r="GS163" s="415">
        <v>-3853554</v>
      </c>
      <c r="GT163" s="415">
        <v>0</v>
      </c>
      <c r="GU163" s="415">
        <v>-3853554</v>
      </c>
      <c r="GV163" s="415">
        <v>-699300</v>
      </c>
      <c r="GW163" s="415">
        <v>0</v>
      </c>
      <c r="GX163" s="415">
        <v>-699300</v>
      </c>
      <c r="GY163" s="415">
        <v>-37063</v>
      </c>
      <c r="GZ163" s="415">
        <v>0</v>
      </c>
      <c r="HA163" s="415">
        <v>-37063</v>
      </c>
      <c r="HB163" s="415">
        <v>-384374</v>
      </c>
      <c r="HC163" s="415">
        <v>0</v>
      </c>
      <c r="HD163" s="415">
        <v>-384374</v>
      </c>
      <c r="HE163" s="415">
        <v>0</v>
      </c>
      <c r="HF163" s="415">
        <v>0</v>
      </c>
      <c r="HG163" s="415">
        <v>0</v>
      </c>
      <c r="HH163" s="415">
        <v>-5188530</v>
      </c>
      <c r="HI163" s="415">
        <v>0</v>
      </c>
      <c r="HJ163" s="415">
        <v>-5188530</v>
      </c>
      <c r="HK163" s="415">
        <v>15070176</v>
      </c>
      <c r="HL163" s="415">
        <v>0</v>
      </c>
      <c r="HM163" s="415">
        <v>15070176</v>
      </c>
      <c r="HN163" s="84" t="s">
        <v>1029</v>
      </c>
    </row>
    <row r="164" spans="1:222" x14ac:dyDescent="0.25">
      <c r="A164" t="s">
        <v>1026</v>
      </c>
      <c r="B164" s="82" t="s">
        <v>687</v>
      </c>
      <c r="C164" s="85" t="s">
        <v>686</v>
      </c>
      <c r="D164" s="415">
        <v>23288919</v>
      </c>
      <c r="E164" s="415">
        <v>0</v>
      </c>
      <c r="F164" s="415">
        <v>23288919</v>
      </c>
      <c r="G164" s="415">
        <v>-81424</v>
      </c>
      <c r="H164" s="415">
        <v>0</v>
      </c>
      <c r="I164" s="415">
        <v>-81424</v>
      </c>
      <c r="J164" s="415">
        <v>-365796</v>
      </c>
      <c r="K164" s="415">
        <v>0</v>
      </c>
      <c r="L164" s="415">
        <v>-365796</v>
      </c>
      <c r="M164" s="415">
        <v>-7764</v>
      </c>
      <c r="N164" s="415">
        <v>0</v>
      </c>
      <c r="O164" s="415">
        <v>-7764</v>
      </c>
      <c r="P164" s="415">
        <v>131797</v>
      </c>
      <c r="Q164" s="415">
        <v>0</v>
      </c>
      <c r="R164" s="415">
        <v>131797</v>
      </c>
      <c r="S164" s="415">
        <v>3836</v>
      </c>
      <c r="T164" s="415">
        <v>0</v>
      </c>
      <c r="U164" s="415">
        <v>3836</v>
      </c>
      <c r="V164" s="415">
        <v>-237927</v>
      </c>
      <c r="W164" s="415">
        <v>0</v>
      </c>
      <c r="X164" s="415">
        <v>-237927</v>
      </c>
      <c r="Y164" s="415">
        <v>-3733761</v>
      </c>
      <c r="Z164" s="415">
        <v>0</v>
      </c>
      <c r="AA164" s="415">
        <v>-3733761</v>
      </c>
      <c r="AB164" s="415">
        <v>0</v>
      </c>
      <c r="AC164" s="415">
        <v>0</v>
      </c>
      <c r="AD164" s="415">
        <v>0</v>
      </c>
      <c r="AE164" s="415">
        <v>-102034</v>
      </c>
      <c r="AF164" s="415">
        <v>0</v>
      </c>
      <c r="AG164" s="415">
        <v>-102034</v>
      </c>
      <c r="AH164" s="415">
        <v>-4988</v>
      </c>
      <c r="AI164" s="415">
        <v>0</v>
      </c>
      <c r="AJ164" s="415">
        <v>-4988</v>
      </c>
      <c r="AK164" s="415">
        <v>0</v>
      </c>
      <c r="AL164" s="415">
        <v>0</v>
      </c>
      <c r="AM164" s="415">
        <v>0</v>
      </c>
      <c r="AN164" s="415">
        <v>-96725</v>
      </c>
      <c r="AO164" s="415">
        <v>0</v>
      </c>
      <c r="AP164" s="415">
        <v>-96725</v>
      </c>
      <c r="AQ164" s="415">
        <v>0</v>
      </c>
      <c r="AR164" s="415">
        <v>0</v>
      </c>
      <c r="AS164" s="415">
        <v>0</v>
      </c>
      <c r="AT164" s="415">
        <v>362237</v>
      </c>
      <c r="AU164" s="415">
        <v>0</v>
      </c>
      <c r="AV164" s="415">
        <v>362237</v>
      </c>
      <c r="AW164" s="415">
        <v>-1554</v>
      </c>
      <c r="AX164" s="415">
        <v>0</v>
      </c>
      <c r="AY164" s="415">
        <v>-1554</v>
      </c>
      <c r="AZ164" s="415">
        <v>-2123835</v>
      </c>
      <c r="BA164" s="415">
        <v>0</v>
      </c>
      <c r="BB164" s="415">
        <v>-2123835</v>
      </c>
      <c r="BC164" s="415">
        <v>-21794</v>
      </c>
      <c r="BD164" s="415">
        <v>0</v>
      </c>
      <c r="BE164" s="415">
        <v>-21794</v>
      </c>
      <c r="BF164" s="415">
        <v>-151088</v>
      </c>
      <c r="BG164" s="415">
        <v>0</v>
      </c>
      <c r="BH164" s="415">
        <v>-151088</v>
      </c>
      <c r="BI164" s="415">
        <v>0</v>
      </c>
      <c r="BJ164" s="415">
        <v>0</v>
      </c>
      <c r="BK164" s="415">
        <v>0</v>
      </c>
      <c r="BL164" s="415">
        <v>-32100</v>
      </c>
      <c r="BM164" s="415">
        <v>0</v>
      </c>
      <c r="BN164" s="415">
        <v>-32100</v>
      </c>
      <c r="BO164" s="415">
        <v>0</v>
      </c>
      <c r="BP164" s="415">
        <v>0</v>
      </c>
      <c r="BQ164" s="415">
        <v>0</v>
      </c>
      <c r="BR164" s="415">
        <v>0</v>
      </c>
      <c r="BS164" s="415">
        <v>0</v>
      </c>
      <c r="BT164" s="415">
        <v>0</v>
      </c>
      <c r="BU164" s="415">
        <v>0</v>
      </c>
      <c r="BV164" s="415">
        <v>0</v>
      </c>
      <c r="BW164" s="415">
        <v>0</v>
      </c>
      <c r="BX164" s="415">
        <v>-5803929</v>
      </c>
      <c r="BY164" s="415">
        <v>0</v>
      </c>
      <c r="BZ164" s="415">
        <v>-5803929</v>
      </c>
      <c r="CA164" s="415">
        <v>0</v>
      </c>
      <c r="CB164" s="415">
        <v>0</v>
      </c>
      <c r="CC164" s="415">
        <v>0</v>
      </c>
      <c r="CD164" s="415">
        <v>0</v>
      </c>
      <c r="CE164" s="415">
        <v>0</v>
      </c>
      <c r="CF164" s="415">
        <v>0</v>
      </c>
      <c r="CG164" s="415">
        <v>-446256</v>
      </c>
      <c r="CH164" s="415">
        <v>0</v>
      </c>
      <c r="CI164" s="415">
        <v>-446256</v>
      </c>
      <c r="CJ164" s="415">
        <v>62197</v>
      </c>
      <c r="CK164" s="415">
        <v>0</v>
      </c>
      <c r="CL164" s="415">
        <v>62197</v>
      </c>
      <c r="CM164" s="415">
        <v>-384059</v>
      </c>
      <c r="CN164" s="415">
        <v>0</v>
      </c>
      <c r="CO164" s="415">
        <v>-384059</v>
      </c>
      <c r="CP164" s="415">
        <v>-84215</v>
      </c>
      <c r="CQ164" s="415">
        <v>0</v>
      </c>
      <c r="CR164" s="415">
        <v>-84215</v>
      </c>
      <c r="CS164" s="415">
        <v>-219</v>
      </c>
      <c r="CT164" s="415">
        <v>0</v>
      </c>
      <c r="CU164" s="415">
        <v>-219</v>
      </c>
      <c r="CV164" s="415">
        <v>-35083</v>
      </c>
      <c r="CW164" s="415">
        <v>0</v>
      </c>
      <c r="CX164" s="415">
        <v>-35083</v>
      </c>
      <c r="CY164" s="415">
        <v>0</v>
      </c>
      <c r="CZ164" s="415">
        <v>0</v>
      </c>
      <c r="DA164" s="415">
        <v>0</v>
      </c>
      <c r="DB164" s="415">
        <v>-37673</v>
      </c>
      <c r="DC164" s="415">
        <v>0</v>
      </c>
      <c r="DD164" s="415">
        <v>-37673</v>
      </c>
      <c r="DE164" s="415">
        <v>0</v>
      </c>
      <c r="DF164" s="415">
        <v>0</v>
      </c>
      <c r="DG164" s="415">
        <v>0</v>
      </c>
      <c r="DH164" s="415">
        <v>0</v>
      </c>
      <c r="DI164" s="415">
        <v>0</v>
      </c>
      <c r="DJ164" s="415">
        <v>0</v>
      </c>
      <c r="DK164" s="415">
        <v>0</v>
      </c>
      <c r="DL164" s="415">
        <v>0</v>
      </c>
      <c r="DM164" s="415">
        <v>0</v>
      </c>
      <c r="DN164" s="415">
        <v>-925</v>
      </c>
      <c r="DO164" s="415">
        <v>0</v>
      </c>
      <c r="DP164" s="415">
        <v>-925</v>
      </c>
      <c r="DQ164" s="415">
        <v>0</v>
      </c>
      <c r="DR164" s="415">
        <v>0</v>
      </c>
      <c r="DS164" s="415">
        <v>0</v>
      </c>
      <c r="DT164" s="415">
        <v>0</v>
      </c>
      <c r="DU164" s="415">
        <v>0</v>
      </c>
      <c r="DV164" s="415">
        <v>0</v>
      </c>
      <c r="DW164" s="415">
        <v>0</v>
      </c>
      <c r="DX164" s="415">
        <v>0</v>
      </c>
      <c r="DY164" s="415">
        <v>0</v>
      </c>
      <c r="DZ164" s="415">
        <v>0</v>
      </c>
      <c r="EA164" s="415">
        <v>0</v>
      </c>
      <c r="EB164" s="415">
        <v>-158115</v>
      </c>
      <c r="EC164" s="415">
        <v>0</v>
      </c>
      <c r="ED164" s="415">
        <v>-158115</v>
      </c>
      <c r="EE164" s="415">
        <v>0</v>
      </c>
      <c r="EF164" s="415">
        <v>0</v>
      </c>
      <c r="EG164" s="415">
        <v>0</v>
      </c>
      <c r="EH164" s="415">
        <v>0</v>
      </c>
      <c r="EI164" s="415">
        <v>0</v>
      </c>
      <c r="EJ164" s="415">
        <v>0</v>
      </c>
      <c r="EK164" s="415">
        <v>0</v>
      </c>
      <c r="EL164" s="415">
        <v>0</v>
      </c>
      <c r="EM164" s="415">
        <v>0</v>
      </c>
      <c r="EN164" s="415">
        <v>-23687</v>
      </c>
      <c r="EO164" s="415">
        <v>0</v>
      </c>
      <c r="EP164" s="415">
        <v>-23687</v>
      </c>
      <c r="EQ164" s="415">
        <v>-1898</v>
      </c>
      <c r="ER164" s="415">
        <v>0</v>
      </c>
      <c r="ES164" s="415">
        <v>-1898</v>
      </c>
      <c r="ET164" s="415">
        <v>0</v>
      </c>
      <c r="EU164" s="415">
        <v>0</v>
      </c>
      <c r="EV164" s="415">
        <v>0</v>
      </c>
      <c r="EW164" s="415">
        <v>-36405</v>
      </c>
      <c r="EX164" s="415">
        <v>0</v>
      </c>
      <c r="EY164" s="415">
        <v>-36405</v>
      </c>
      <c r="EZ164" s="415">
        <v>0</v>
      </c>
      <c r="FA164" s="415">
        <v>0</v>
      </c>
      <c r="FB164" s="415">
        <v>0</v>
      </c>
      <c r="FC164" s="415">
        <v>0</v>
      </c>
      <c r="FD164" s="415">
        <v>0</v>
      </c>
      <c r="FE164" s="415">
        <v>0</v>
      </c>
      <c r="FF164" s="415">
        <v>0</v>
      </c>
      <c r="FG164" s="415">
        <v>0</v>
      </c>
      <c r="FH164" s="415">
        <v>0</v>
      </c>
      <c r="FI164" s="415">
        <v>-22514</v>
      </c>
      <c r="FJ164" s="415">
        <v>0</v>
      </c>
      <c r="FK164" s="415">
        <v>-22514</v>
      </c>
      <c r="FL164" s="415">
        <v>336</v>
      </c>
      <c r="FM164" s="415">
        <v>0</v>
      </c>
      <c r="FN164" s="415">
        <v>336</v>
      </c>
      <c r="FO164" s="415">
        <v>-23613</v>
      </c>
      <c r="FP164" s="415">
        <v>0</v>
      </c>
      <c r="FQ164" s="415">
        <v>-23613</v>
      </c>
      <c r="FR164" s="415">
        <v>-720</v>
      </c>
      <c r="FS164" s="415">
        <v>0</v>
      </c>
      <c r="FT164" s="415">
        <v>-720</v>
      </c>
      <c r="FU164" s="415">
        <v>0</v>
      </c>
      <c r="FV164" s="415">
        <v>0</v>
      </c>
      <c r="FW164" s="415">
        <v>0</v>
      </c>
      <c r="FX164" s="415">
        <v>-332860</v>
      </c>
      <c r="FY164" s="415">
        <v>0</v>
      </c>
      <c r="FZ164" s="415">
        <v>-332860</v>
      </c>
      <c r="GA164" s="415">
        <v>-441361</v>
      </c>
      <c r="GB164" s="415">
        <v>0</v>
      </c>
      <c r="GC164" s="415">
        <v>-441361</v>
      </c>
      <c r="GD164" s="415">
        <v>0</v>
      </c>
      <c r="GE164" s="415">
        <v>0</v>
      </c>
      <c r="GF164" s="415">
        <v>0</v>
      </c>
      <c r="GG164" s="415">
        <v>0</v>
      </c>
      <c r="GH164" s="415">
        <v>0</v>
      </c>
      <c r="GI164" s="415">
        <v>0</v>
      </c>
      <c r="GJ164" s="415">
        <v>0</v>
      </c>
      <c r="GK164" s="415">
        <v>0</v>
      </c>
      <c r="GL164" s="415">
        <v>0</v>
      </c>
      <c r="GM164" s="415">
        <v>23207495</v>
      </c>
      <c r="GN164" s="415">
        <v>0</v>
      </c>
      <c r="GO164" s="415">
        <v>23207495</v>
      </c>
      <c r="GP164" s="415">
        <v>-237927</v>
      </c>
      <c r="GQ164" s="415">
        <v>0</v>
      </c>
      <c r="GR164" s="415">
        <v>-237927</v>
      </c>
      <c r="GS164" s="415">
        <v>-5803929</v>
      </c>
      <c r="GT164" s="415">
        <v>0</v>
      </c>
      <c r="GU164" s="415">
        <v>-5803929</v>
      </c>
      <c r="GV164" s="415">
        <v>-384059</v>
      </c>
      <c r="GW164" s="415">
        <v>0</v>
      </c>
      <c r="GX164" s="415">
        <v>-384059</v>
      </c>
      <c r="GY164" s="415">
        <v>-158115</v>
      </c>
      <c r="GZ164" s="415">
        <v>0</v>
      </c>
      <c r="HA164" s="415">
        <v>-158115</v>
      </c>
      <c r="HB164" s="415">
        <v>-441361</v>
      </c>
      <c r="HC164" s="415">
        <v>0</v>
      </c>
      <c r="HD164" s="415">
        <v>-441361</v>
      </c>
      <c r="HE164" s="415">
        <v>0</v>
      </c>
      <c r="HF164" s="415">
        <v>0</v>
      </c>
      <c r="HG164" s="415">
        <v>0</v>
      </c>
      <c r="HH164" s="415">
        <v>-7025391</v>
      </c>
      <c r="HI164" s="415">
        <v>0</v>
      </c>
      <c r="HJ164" s="415">
        <v>-7025391</v>
      </c>
      <c r="HK164" s="415">
        <v>16182104</v>
      </c>
      <c r="HL164" s="415">
        <v>0</v>
      </c>
      <c r="HM164" s="415">
        <v>16182104</v>
      </c>
      <c r="HN164" s="84" t="s">
        <v>1029</v>
      </c>
    </row>
    <row r="165" spans="1:222" x14ac:dyDescent="0.25">
      <c r="A165" t="s">
        <v>1026</v>
      </c>
      <c r="B165" s="82" t="s">
        <v>689</v>
      </c>
      <c r="C165" s="85" t="s">
        <v>688</v>
      </c>
      <c r="D165" s="415">
        <v>430377624</v>
      </c>
      <c r="E165" s="415">
        <v>14667879</v>
      </c>
      <c r="F165" s="415">
        <v>445045503</v>
      </c>
      <c r="G165" s="415">
        <v>-4123791</v>
      </c>
      <c r="H165" s="415">
        <v>-489110</v>
      </c>
      <c r="I165" s="415">
        <v>-4612901</v>
      </c>
      <c r="J165" s="415">
        <v>-2123558</v>
      </c>
      <c r="K165" s="415">
        <v>-60872</v>
      </c>
      <c r="L165" s="415">
        <v>-2184430</v>
      </c>
      <c r="M165" s="415">
        <v>612810</v>
      </c>
      <c r="N165" s="415">
        <v>-15259</v>
      </c>
      <c r="O165" s="415">
        <v>597551</v>
      </c>
      <c r="P165" s="415">
        <v>2702223</v>
      </c>
      <c r="Q165" s="415">
        <v>124367</v>
      </c>
      <c r="R165" s="415">
        <v>2826590</v>
      </c>
      <c r="S165" s="415">
        <v>-70025</v>
      </c>
      <c r="T165" s="415">
        <v>-17267</v>
      </c>
      <c r="U165" s="415">
        <v>-87292</v>
      </c>
      <c r="V165" s="415">
        <v>1121450</v>
      </c>
      <c r="W165" s="415">
        <v>30969</v>
      </c>
      <c r="X165" s="415">
        <v>1152419</v>
      </c>
      <c r="Y165" s="415">
        <v>-19963289</v>
      </c>
      <c r="Z165" s="415">
        <v>-209161</v>
      </c>
      <c r="AA165" s="415">
        <v>-20172450</v>
      </c>
      <c r="AB165" s="415">
        <v>-4850</v>
      </c>
      <c r="AC165" s="415">
        <v>0</v>
      </c>
      <c r="AD165" s="415">
        <v>-4850</v>
      </c>
      <c r="AE165" s="415">
        <v>-610867</v>
      </c>
      <c r="AF165" s="415">
        <v>-3619</v>
      </c>
      <c r="AG165" s="415">
        <v>-614486</v>
      </c>
      <c r="AH165" s="415">
        <v>16825</v>
      </c>
      <c r="AI165" s="415">
        <v>-140</v>
      </c>
      <c r="AJ165" s="415">
        <v>16685</v>
      </c>
      <c r="AK165" s="415">
        <v>4</v>
      </c>
      <c r="AL165" s="415">
        <v>0</v>
      </c>
      <c r="AM165" s="415">
        <v>4</v>
      </c>
      <c r="AN165" s="415">
        <v>-642278</v>
      </c>
      <c r="AO165" s="415">
        <v>-3479</v>
      </c>
      <c r="AP165" s="415">
        <v>-645757</v>
      </c>
      <c r="AQ165" s="415">
        <v>-156</v>
      </c>
      <c r="AR165" s="415">
        <v>0</v>
      </c>
      <c r="AS165" s="415">
        <v>-156</v>
      </c>
      <c r="AT165" s="415">
        <v>9023060</v>
      </c>
      <c r="AU165" s="415">
        <v>321290</v>
      </c>
      <c r="AV165" s="415">
        <v>9344350</v>
      </c>
      <c r="AW165" s="415">
        <v>-129751</v>
      </c>
      <c r="AX165" s="415">
        <v>-13772</v>
      </c>
      <c r="AY165" s="415">
        <v>-143523</v>
      </c>
      <c r="AZ165" s="415">
        <v>-32016484</v>
      </c>
      <c r="BA165" s="415">
        <v>-312417</v>
      </c>
      <c r="BB165" s="415">
        <v>-32328901</v>
      </c>
      <c r="BC165" s="415">
        <v>92353</v>
      </c>
      <c r="BD165" s="415">
        <v>155628</v>
      </c>
      <c r="BE165" s="415">
        <v>247981</v>
      </c>
      <c r="BF165" s="415">
        <v>-116214</v>
      </c>
      <c r="BG165" s="415">
        <v>0</v>
      </c>
      <c r="BH165" s="415">
        <v>-116214</v>
      </c>
      <c r="BI165" s="415">
        <v>0</v>
      </c>
      <c r="BJ165" s="415">
        <v>0</v>
      </c>
      <c r="BK165" s="415">
        <v>0</v>
      </c>
      <c r="BL165" s="415">
        <v>0</v>
      </c>
      <c r="BM165" s="415">
        <v>0</v>
      </c>
      <c r="BN165" s="415">
        <v>0</v>
      </c>
      <c r="BO165" s="415">
        <v>0</v>
      </c>
      <c r="BP165" s="415">
        <v>0</v>
      </c>
      <c r="BQ165" s="415">
        <v>0</v>
      </c>
      <c r="BR165" s="415">
        <v>0</v>
      </c>
      <c r="BS165" s="415">
        <v>0</v>
      </c>
      <c r="BT165" s="415">
        <v>0</v>
      </c>
      <c r="BU165" s="415">
        <v>0</v>
      </c>
      <c r="BV165" s="415">
        <v>0</v>
      </c>
      <c r="BW165" s="415">
        <v>0</v>
      </c>
      <c r="BX165" s="415">
        <v>-43721192</v>
      </c>
      <c r="BY165" s="415">
        <v>-62051</v>
      </c>
      <c r="BZ165" s="415">
        <v>-43783243</v>
      </c>
      <c r="CA165" s="415">
        <v>0</v>
      </c>
      <c r="CB165" s="415">
        <v>0</v>
      </c>
      <c r="CC165" s="415">
        <v>0</v>
      </c>
      <c r="CD165" s="415">
        <v>1187</v>
      </c>
      <c r="CE165" s="415">
        <v>0</v>
      </c>
      <c r="CF165" s="415">
        <v>1187</v>
      </c>
      <c r="CG165" s="415">
        <v>-21091405</v>
      </c>
      <c r="CH165" s="415">
        <v>-283640</v>
      </c>
      <c r="CI165" s="415">
        <v>-21375045</v>
      </c>
      <c r="CJ165" s="415">
        <v>429792</v>
      </c>
      <c r="CK165" s="415">
        <v>-31584</v>
      </c>
      <c r="CL165" s="415">
        <v>398208</v>
      </c>
      <c r="CM165" s="415">
        <v>-20660426</v>
      </c>
      <c r="CN165" s="415">
        <v>-315224</v>
      </c>
      <c r="CO165" s="415">
        <v>-20975650</v>
      </c>
      <c r="CP165" s="415">
        <v>-1057828</v>
      </c>
      <c r="CQ165" s="415">
        <v>-1386</v>
      </c>
      <c r="CR165" s="415">
        <v>-1059214</v>
      </c>
      <c r="CS165" s="415">
        <v>-50389</v>
      </c>
      <c r="CT165" s="415">
        <v>0</v>
      </c>
      <c r="CU165" s="415">
        <v>-50389</v>
      </c>
      <c r="CV165" s="415">
        <v>-210471</v>
      </c>
      <c r="CW165" s="415">
        <v>0</v>
      </c>
      <c r="CX165" s="415">
        <v>-210471</v>
      </c>
      <c r="CY165" s="415">
        <v>-7231</v>
      </c>
      <c r="CZ165" s="415">
        <v>0</v>
      </c>
      <c r="DA165" s="415">
        <v>-7231</v>
      </c>
      <c r="DB165" s="415">
        <v>0</v>
      </c>
      <c r="DC165" s="415">
        <v>0</v>
      </c>
      <c r="DD165" s="415">
        <v>0</v>
      </c>
      <c r="DE165" s="415">
        <v>0</v>
      </c>
      <c r="DF165" s="415">
        <v>0</v>
      </c>
      <c r="DG165" s="415">
        <v>0</v>
      </c>
      <c r="DH165" s="415">
        <v>0</v>
      </c>
      <c r="DI165" s="415">
        <v>0</v>
      </c>
      <c r="DJ165" s="415">
        <v>0</v>
      </c>
      <c r="DK165" s="415">
        <v>0</v>
      </c>
      <c r="DL165" s="415">
        <v>0</v>
      </c>
      <c r="DM165" s="415">
        <v>0</v>
      </c>
      <c r="DN165" s="415">
        <v>0</v>
      </c>
      <c r="DO165" s="415">
        <v>0</v>
      </c>
      <c r="DP165" s="415">
        <v>0</v>
      </c>
      <c r="DQ165" s="415">
        <v>0</v>
      </c>
      <c r="DR165" s="415">
        <v>0</v>
      </c>
      <c r="DS165" s="415">
        <v>0</v>
      </c>
      <c r="DT165" s="415">
        <v>0</v>
      </c>
      <c r="DU165" s="415">
        <v>-1149482</v>
      </c>
      <c r="DV165" s="415">
        <v>-1149482</v>
      </c>
      <c r="DW165" s="415">
        <v>0</v>
      </c>
      <c r="DX165" s="415">
        <v>21534</v>
      </c>
      <c r="DY165" s="415">
        <v>21534</v>
      </c>
      <c r="DZ165" s="415">
        <v>-1127948</v>
      </c>
      <c r="EA165" s="415">
        <v>0</v>
      </c>
      <c r="EB165" s="415">
        <v>-1325919</v>
      </c>
      <c r="EC165" s="415">
        <v>-1129334</v>
      </c>
      <c r="ED165" s="415">
        <v>-2455253</v>
      </c>
      <c r="EE165" s="415">
        <v>0</v>
      </c>
      <c r="EF165" s="415">
        <v>0</v>
      </c>
      <c r="EG165" s="415">
        <v>0</v>
      </c>
      <c r="EH165" s="415">
        <v>0</v>
      </c>
      <c r="EI165" s="415">
        <v>0</v>
      </c>
      <c r="EJ165" s="415">
        <v>0</v>
      </c>
      <c r="EK165" s="415">
        <v>0</v>
      </c>
      <c r="EL165" s="415">
        <v>0</v>
      </c>
      <c r="EM165" s="415">
        <v>0</v>
      </c>
      <c r="EN165" s="415">
        <v>0</v>
      </c>
      <c r="EO165" s="415">
        <v>0</v>
      </c>
      <c r="EP165" s="415">
        <v>0</v>
      </c>
      <c r="EQ165" s="415">
        <v>0</v>
      </c>
      <c r="ER165" s="415">
        <v>0</v>
      </c>
      <c r="ES165" s="415">
        <v>0</v>
      </c>
      <c r="ET165" s="415">
        <v>0</v>
      </c>
      <c r="EU165" s="415">
        <v>0</v>
      </c>
      <c r="EV165" s="415">
        <v>0</v>
      </c>
      <c r="EW165" s="415">
        <v>0</v>
      </c>
      <c r="EX165" s="415">
        <v>0</v>
      </c>
      <c r="EY165" s="415">
        <v>0</v>
      </c>
      <c r="EZ165" s="415">
        <v>0</v>
      </c>
      <c r="FA165" s="415">
        <v>0</v>
      </c>
      <c r="FB165" s="415">
        <v>0</v>
      </c>
      <c r="FC165" s="415">
        <v>0</v>
      </c>
      <c r="FD165" s="415">
        <v>0</v>
      </c>
      <c r="FE165" s="415">
        <v>0</v>
      </c>
      <c r="FF165" s="415">
        <v>0</v>
      </c>
      <c r="FG165" s="415">
        <v>0</v>
      </c>
      <c r="FH165" s="415">
        <v>0</v>
      </c>
      <c r="FI165" s="415">
        <v>-89940</v>
      </c>
      <c r="FJ165" s="415">
        <v>-296</v>
      </c>
      <c r="FK165" s="415">
        <v>-90236</v>
      </c>
      <c r="FL165" s="415">
        <v>35304</v>
      </c>
      <c r="FM165" s="415">
        <v>159</v>
      </c>
      <c r="FN165" s="415">
        <v>35463</v>
      </c>
      <c r="FO165" s="415">
        <v>-272427</v>
      </c>
      <c r="FP165" s="415">
        <v>-3256</v>
      </c>
      <c r="FQ165" s="415">
        <v>-275683</v>
      </c>
      <c r="FR165" s="415">
        <v>28058</v>
      </c>
      <c r="FS165" s="415">
        <v>0</v>
      </c>
      <c r="FT165" s="415">
        <v>28058</v>
      </c>
      <c r="FU165" s="415">
        <v>0</v>
      </c>
      <c r="FV165" s="415">
        <v>0</v>
      </c>
      <c r="FW165" s="415">
        <v>0</v>
      </c>
      <c r="FX165" s="415">
        <v>-5526150</v>
      </c>
      <c r="FY165" s="415">
        <v>-29310</v>
      </c>
      <c r="FZ165" s="415">
        <v>-5555460</v>
      </c>
      <c r="GA165" s="415">
        <v>-5825155</v>
      </c>
      <c r="GB165" s="415">
        <v>-32703</v>
      </c>
      <c r="GC165" s="415">
        <v>-5857858</v>
      </c>
      <c r="GD165" s="415">
        <v>0</v>
      </c>
      <c r="GE165" s="415">
        <v>0</v>
      </c>
      <c r="GF165" s="415">
        <v>0</v>
      </c>
      <c r="GG165" s="415">
        <v>-28581</v>
      </c>
      <c r="GH165" s="415">
        <v>298.94</v>
      </c>
      <c r="GI165" s="415">
        <v>-28282.06</v>
      </c>
      <c r="GJ165" s="415">
        <v>-28581</v>
      </c>
      <c r="GK165" s="415">
        <v>299</v>
      </c>
      <c r="GL165" s="415">
        <v>-28282</v>
      </c>
      <c r="GM165" s="415">
        <v>426253833</v>
      </c>
      <c r="GN165" s="415">
        <v>14178769</v>
      </c>
      <c r="GO165" s="415">
        <v>440432602</v>
      </c>
      <c r="GP165" s="415">
        <v>1121450</v>
      </c>
      <c r="GQ165" s="415">
        <v>30969</v>
      </c>
      <c r="GR165" s="415">
        <v>1152419</v>
      </c>
      <c r="GS165" s="415">
        <v>-43721192</v>
      </c>
      <c r="GT165" s="415">
        <v>-62051</v>
      </c>
      <c r="GU165" s="415">
        <v>-43783243</v>
      </c>
      <c r="GV165" s="415">
        <v>-20660426</v>
      </c>
      <c r="GW165" s="415">
        <v>-315224</v>
      </c>
      <c r="GX165" s="415">
        <v>-20975650</v>
      </c>
      <c r="GY165" s="415">
        <v>-1325919</v>
      </c>
      <c r="GZ165" s="415">
        <v>-1129334</v>
      </c>
      <c r="HA165" s="415">
        <v>-2455253</v>
      </c>
      <c r="HB165" s="415">
        <v>-5825155</v>
      </c>
      <c r="HC165" s="415">
        <v>-32703</v>
      </c>
      <c r="HD165" s="415">
        <v>-5857858</v>
      </c>
      <c r="HE165" s="415">
        <v>-28581</v>
      </c>
      <c r="HF165" s="415">
        <v>299</v>
      </c>
      <c r="HG165" s="415">
        <v>-28282</v>
      </c>
      <c r="HH165" s="415">
        <v>-70439823</v>
      </c>
      <c r="HI165" s="415">
        <v>-1508044</v>
      </c>
      <c r="HJ165" s="415">
        <v>-71947867</v>
      </c>
      <c r="HK165" s="415">
        <v>355814010</v>
      </c>
      <c r="HL165" s="415">
        <v>12670725</v>
      </c>
      <c r="HM165" s="415">
        <v>368484735</v>
      </c>
      <c r="HN165" s="84" t="s">
        <v>1047</v>
      </c>
    </row>
    <row r="166" spans="1:222" x14ac:dyDescent="0.25">
      <c r="A166" t="s">
        <v>1026</v>
      </c>
      <c r="B166" s="82" t="s">
        <v>691</v>
      </c>
      <c r="C166" s="85" t="s">
        <v>690</v>
      </c>
      <c r="D166" s="415">
        <v>36922603</v>
      </c>
      <c r="E166" s="415">
        <v>0</v>
      </c>
      <c r="F166" s="415">
        <v>36922603</v>
      </c>
      <c r="G166" s="415">
        <v>-151329</v>
      </c>
      <c r="H166" s="415">
        <v>0</v>
      </c>
      <c r="I166" s="415">
        <v>-151329</v>
      </c>
      <c r="J166" s="415">
        <v>-392928</v>
      </c>
      <c r="K166" s="415">
        <v>0</v>
      </c>
      <c r="L166" s="415">
        <v>-392928</v>
      </c>
      <c r="M166" s="415">
        <v>-1084</v>
      </c>
      <c r="N166" s="415">
        <v>0</v>
      </c>
      <c r="O166" s="415">
        <v>-1084</v>
      </c>
      <c r="P166" s="415">
        <v>169513</v>
      </c>
      <c r="Q166" s="415">
        <v>0</v>
      </c>
      <c r="R166" s="415">
        <v>169513</v>
      </c>
      <c r="S166" s="415">
        <v>-170773</v>
      </c>
      <c r="T166" s="415">
        <v>0</v>
      </c>
      <c r="U166" s="415">
        <v>-170773</v>
      </c>
      <c r="V166" s="415">
        <v>-395272</v>
      </c>
      <c r="W166" s="415">
        <v>0</v>
      </c>
      <c r="X166" s="415">
        <v>-395272</v>
      </c>
      <c r="Y166" s="415">
        <v>-3259162</v>
      </c>
      <c r="Z166" s="415">
        <v>0</v>
      </c>
      <c r="AA166" s="415">
        <v>-3259162</v>
      </c>
      <c r="AB166" s="415">
        <v>-11560</v>
      </c>
      <c r="AC166" s="415">
        <v>0</v>
      </c>
      <c r="AD166" s="415">
        <v>-11560</v>
      </c>
      <c r="AE166" s="415">
        <v>-117516</v>
      </c>
      <c r="AF166" s="415">
        <v>0</v>
      </c>
      <c r="AG166" s="415">
        <v>-117516</v>
      </c>
      <c r="AH166" s="415">
        <v>0</v>
      </c>
      <c r="AI166" s="415">
        <v>0</v>
      </c>
      <c r="AJ166" s="415">
        <v>0</v>
      </c>
      <c r="AK166" s="415">
        <v>0</v>
      </c>
      <c r="AL166" s="415">
        <v>0</v>
      </c>
      <c r="AM166" s="415">
        <v>0</v>
      </c>
      <c r="AN166" s="415">
        <v>1019</v>
      </c>
      <c r="AO166" s="415">
        <v>0</v>
      </c>
      <c r="AP166" s="415">
        <v>1019</v>
      </c>
      <c r="AQ166" s="415">
        <v>1019</v>
      </c>
      <c r="AR166" s="415">
        <v>0</v>
      </c>
      <c r="AS166" s="415">
        <v>1019</v>
      </c>
      <c r="AT166" s="415">
        <v>673270</v>
      </c>
      <c r="AU166" s="415">
        <v>0</v>
      </c>
      <c r="AV166" s="415">
        <v>673270</v>
      </c>
      <c r="AW166" s="415">
        <v>27650</v>
      </c>
      <c r="AX166" s="415">
        <v>0</v>
      </c>
      <c r="AY166" s="415">
        <v>27650</v>
      </c>
      <c r="AZ166" s="415">
        <v>-2448225</v>
      </c>
      <c r="BA166" s="415">
        <v>0</v>
      </c>
      <c r="BB166" s="415">
        <v>-2448225</v>
      </c>
      <c r="BC166" s="415">
        <v>-46156</v>
      </c>
      <c r="BD166" s="415">
        <v>0</v>
      </c>
      <c r="BE166" s="415">
        <v>-46156</v>
      </c>
      <c r="BF166" s="415">
        <v>-15120</v>
      </c>
      <c r="BG166" s="415">
        <v>0</v>
      </c>
      <c r="BH166" s="415">
        <v>-15120</v>
      </c>
      <c r="BI166" s="415">
        <v>0</v>
      </c>
      <c r="BJ166" s="415">
        <v>0</v>
      </c>
      <c r="BK166" s="415">
        <v>0</v>
      </c>
      <c r="BL166" s="415">
        <v>0</v>
      </c>
      <c r="BM166" s="415">
        <v>0</v>
      </c>
      <c r="BN166" s="415">
        <v>0</v>
      </c>
      <c r="BO166" s="415">
        <v>0</v>
      </c>
      <c r="BP166" s="415">
        <v>0</v>
      </c>
      <c r="BQ166" s="415">
        <v>0</v>
      </c>
      <c r="BR166" s="415">
        <v>0</v>
      </c>
      <c r="BS166" s="415">
        <v>0</v>
      </c>
      <c r="BT166" s="415">
        <v>0</v>
      </c>
      <c r="BU166" s="415">
        <v>0</v>
      </c>
      <c r="BV166" s="415">
        <v>0</v>
      </c>
      <c r="BW166" s="415">
        <v>0</v>
      </c>
      <c r="BX166" s="415">
        <v>-5185259</v>
      </c>
      <c r="BY166" s="415">
        <v>0</v>
      </c>
      <c r="BZ166" s="415">
        <v>-5185259</v>
      </c>
      <c r="CA166" s="415">
        <v>-32435</v>
      </c>
      <c r="CB166" s="415">
        <v>0</v>
      </c>
      <c r="CC166" s="415">
        <v>-32435</v>
      </c>
      <c r="CD166" s="415">
        <v>2247</v>
      </c>
      <c r="CE166" s="415">
        <v>0</v>
      </c>
      <c r="CF166" s="415">
        <v>2247</v>
      </c>
      <c r="CG166" s="415">
        <v>-1061693</v>
      </c>
      <c r="CH166" s="415">
        <v>0</v>
      </c>
      <c r="CI166" s="415">
        <v>-1061693</v>
      </c>
      <c r="CJ166" s="415">
        <v>-113819</v>
      </c>
      <c r="CK166" s="415">
        <v>0</v>
      </c>
      <c r="CL166" s="415">
        <v>-113819</v>
      </c>
      <c r="CM166" s="415">
        <v>-1205700</v>
      </c>
      <c r="CN166" s="415">
        <v>0</v>
      </c>
      <c r="CO166" s="415">
        <v>-1205700</v>
      </c>
      <c r="CP166" s="415">
        <v>-93356</v>
      </c>
      <c r="CQ166" s="415">
        <v>0</v>
      </c>
      <c r="CR166" s="415">
        <v>-93356</v>
      </c>
      <c r="CS166" s="415">
        <v>-81</v>
      </c>
      <c r="CT166" s="415">
        <v>0</v>
      </c>
      <c r="CU166" s="415">
        <v>-81</v>
      </c>
      <c r="CV166" s="415">
        <v>-21026</v>
      </c>
      <c r="CW166" s="415">
        <v>0</v>
      </c>
      <c r="CX166" s="415">
        <v>-21026</v>
      </c>
      <c r="CY166" s="415">
        <v>0</v>
      </c>
      <c r="CZ166" s="415">
        <v>0</v>
      </c>
      <c r="DA166" s="415">
        <v>0</v>
      </c>
      <c r="DB166" s="415">
        <v>0</v>
      </c>
      <c r="DC166" s="415">
        <v>0</v>
      </c>
      <c r="DD166" s="415">
        <v>0</v>
      </c>
      <c r="DE166" s="415">
        <v>0</v>
      </c>
      <c r="DF166" s="415">
        <v>0</v>
      </c>
      <c r="DG166" s="415">
        <v>0</v>
      </c>
      <c r="DH166" s="415">
        <v>0</v>
      </c>
      <c r="DI166" s="415">
        <v>0</v>
      </c>
      <c r="DJ166" s="415">
        <v>0</v>
      </c>
      <c r="DK166" s="415">
        <v>0</v>
      </c>
      <c r="DL166" s="415">
        <v>0</v>
      </c>
      <c r="DM166" s="415">
        <v>0</v>
      </c>
      <c r="DN166" s="415">
        <v>0</v>
      </c>
      <c r="DO166" s="415">
        <v>0</v>
      </c>
      <c r="DP166" s="415">
        <v>0</v>
      </c>
      <c r="DQ166" s="415">
        <v>0</v>
      </c>
      <c r="DR166" s="415">
        <v>0</v>
      </c>
      <c r="DS166" s="415">
        <v>0</v>
      </c>
      <c r="DT166" s="415">
        <v>0</v>
      </c>
      <c r="DU166" s="415">
        <v>0</v>
      </c>
      <c r="DV166" s="415">
        <v>0</v>
      </c>
      <c r="DW166" s="415">
        <v>0</v>
      </c>
      <c r="DX166" s="415">
        <v>0</v>
      </c>
      <c r="DY166" s="415">
        <v>0</v>
      </c>
      <c r="DZ166" s="415">
        <v>0</v>
      </c>
      <c r="EA166" s="415">
        <v>0</v>
      </c>
      <c r="EB166" s="415">
        <v>-114463</v>
      </c>
      <c r="EC166" s="415">
        <v>0</v>
      </c>
      <c r="ED166" s="415">
        <v>-114463</v>
      </c>
      <c r="EE166" s="415">
        <v>0</v>
      </c>
      <c r="EF166" s="415">
        <v>0</v>
      </c>
      <c r="EG166" s="415">
        <v>0</v>
      </c>
      <c r="EH166" s="415">
        <v>0</v>
      </c>
      <c r="EI166" s="415">
        <v>0</v>
      </c>
      <c r="EJ166" s="415">
        <v>0</v>
      </c>
      <c r="EK166" s="415">
        <v>875</v>
      </c>
      <c r="EL166" s="415">
        <v>0</v>
      </c>
      <c r="EM166" s="415">
        <v>875</v>
      </c>
      <c r="EN166" s="415">
        <v>0</v>
      </c>
      <c r="EO166" s="415">
        <v>0</v>
      </c>
      <c r="EP166" s="415">
        <v>0</v>
      </c>
      <c r="EQ166" s="415">
        <v>0</v>
      </c>
      <c r="ER166" s="415">
        <v>0</v>
      </c>
      <c r="ES166" s="415">
        <v>0</v>
      </c>
      <c r="ET166" s="415">
        <v>0</v>
      </c>
      <c r="EU166" s="415">
        <v>0</v>
      </c>
      <c r="EV166" s="415">
        <v>0</v>
      </c>
      <c r="EW166" s="415">
        <v>0</v>
      </c>
      <c r="EX166" s="415">
        <v>0</v>
      </c>
      <c r="EY166" s="415">
        <v>0</v>
      </c>
      <c r="EZ166" s="415">
        <v>0</v>
      </c>
      <c r="FA166" s="415">
        <v>0</v>
      </c>
      <c r="FB166" s="415">
        <v>0</v>
      </c>
      <c r="FC166" s="415">
        <v>-500</v>
      </c>
      <c r="FD166" s="415">
        <v>0</v>
      </c>
      <c r="FE166" s="415">
        <v>-500</v>
      </c>
      <c r="FF166" s="415">
        <v>0</v>
      </c>
      <c r="FG166" s="415">
        <v>0</v>
      </c>
      <c r="FH166" s="415">
        <v>0</v>
      </c>
      <c r="FI166" s="415">
        <v>-5843</v>
      </c>
      <c r="FJ166" s="415">
        <v>0</v>
      </c>
      <c r="FK166" s="415">
        <v>-5843</v>
      </c>
      <c r="FL166" s="415">
        <v>0</v>
      </c>
      <c r="FM166" s="415">
        <v>0</v>
      </c>
      <c r="FN166" s="415">
        <v>0</v>
      </c>
      <c r="FO166" s="415">
        <v>-37632</v>
      </c>
      <c r="FP166" s="415">
        <v>0</v>
      </c>
      <c r="FQ166" s="415">
        <v>-37632</v>
      </c>
      <c r="FR166" s="415">
        <v>-433</v>
      </c>
      <c r="FS166" s="415">
        <v>0</v>
      </c>
      <c r="FT166" s="415">
        <v>-433</v>
      </c>
      <c r="FU166" s="415">
        <v>0</v>
      </c>
      <c r="FV166" s="415">
        <v>0</v>
      </c>
      <c r="FW166" s="415">
        <v>0</v>
      </c>
      <c r="FX166" s="415">
        <v>-472459</v>
      </c>
      <c r="FY166" s="415">
        <v>0</v>
      </c>
      <c r="FZ166" s="415">
        <v>-472459</v>
      </c>
      <c r="GA166" s="415">
        <v>-515992</v>
      </c>
      <c r="GB166" s="415">
        <v>0</v>
      </c>
      <c r="GC166" s="415">
        <v>-515992</v>
      </c>
      <c r="GD166" s="415">
        <v>-9072</v>
      </c>
      <c r="GE166" s="415">
        <v>0</v>
      </c>
      <c r="GF166" s="415">
        <v>-9072</v>
      </c>
      <c r="GG166" s="415">
        <v>334</v>
      </c>
      <c r="GH166" s="415">
        <v>0</v>
      </c>
      <c r="GI166" s="415">
        <v>334</v>
      </c>
      <c r="GJ166" s="415">
        <v>-8738</v>
      </c>
      <c r="GK166" s="415">
        <v>0</v>
      </c>
      <c r="GL166" s="415">
        <v>-8738</v>
      </c>
      <c r="GM166" s="415">
        <v>36771274</v>
      </c>
      <c r="GN166" s="415">
        <v>0</v>
      </c>
      <c r="GO166" s="415">
        <v>36771274</v>
      </c>
      <c r="GP166" s="415">
        <v>-395272</v>
      </c>
      <c r="GQ166" s="415">
        <v>0</v>
      </c>
      <c r="GR166" s="415">
        <v>-395272</v>
      </c>
      <c r="GS166" s="415">
        <v>-5185259</v>
      </c>
      <c r="GT166" s="415">
        <v>0</v>
      </c>
      <c r="GU166" s="415">
        <v>-5185259</v>
      </c>
      <c r="GV166" s="415">
        <v>-1205700</v>
      </c>
      <c r="GW166" s="415">
        <v>0</v>
      </c>
      <c r="GX166" s="415">
        <v>-1205700</v>
      </c>
      <c r="GY166" s="415">
        <v>-114463</v>
      </c>
      <c r="GZ166" s="415">
        <v>0</v>
      </c>
      <c r="HA166" s="415">
        <v>-114463</v>
      </c>
      <c r="HB166" s="415">
        <v>-515992</v>
      </c>
      <c r="HC166" s="415">
        <v>0</v>
      </c>
      <c r="HD166" s="415">
        <v>-515992</v>
      </c>
      <c r="HE166" s="415">
        <v>-8738</v>
      </c>
      <c r="HF166" s="415">
        <v>0</v>
      </c>
      <c r="HG166" s="415">
        <v>-8738</v>
      </c>
      <c r="HH166" s="415">
        <v>-7425424</v>
      </c>
      <c r="HI166" s="415">
        <v>0</v>
      </c>
      <c r="HJ166" s="415">
        <v>-7425424</v>
      </c>
      <c r="HK166" s="415">
        <v>29345850</v>
      </c>
      <c r="HL166" s="415">
        <v>0</v>
      </c>
      <c r="HM166" s="415">
        <v>29345850</v>
      </c>
      <c r="HN166" s="84" t="s">
        <v>1029</v>
      </c>
    </row>
    <row r="167" spans="1:222" x14ac:dyDescent="0.25">
      <c r="A167" t="s">
        <v>1026</v>
      </c>
      <c r="B167" s="82" t="s">
        <v>693</v>
      </c>
      <c r="C167" s="85" t="s">
        <v>692</v>
      </c>
      <c r="D167" s="415">
        <v>112784703</v>
      </c>
      <c r="E167" s="415">
        <v>12889</v>
      </c>
      <c r="F167" s="415">
        <v>112797592</v>
      </c>
      <c r="G167" s="415">
        <v>-3500852</v>
      </c>
      <c r="H167" s="415">
        <v>0</v>
      </c>
      <c r="I167" s="415">
        <v>-3500852</v>
      </c>
      <c r="J167" s="415">
        <v>-1064911</v>
      </c>
      <c r="K167" s="415">
        <v>0</v>
      </c>
      <c r="L167" s="415">
        <v>-1064911</v>
      </c>
      <c r="M167" s="415">
        <v>265032</v>
      </c>
      <c r="N167" s="415">
        <v>0</v>
      </c>
      <c r="O167" s="415">
        <v>265032</v>
      </c>
      <c r="P167" s="415">
        <v>3896157</v>
      </c>
      <c r="Q167" s="415">
        <v>0</v>
      </c>
      <c r="R167" s="415">
        <v>3896157</v>
      </c>
      <c r="S167" s="415">
        <v>2218029</v>
      </c>
      <c r="T167" s="415">
        <v>0</v>
      </c>
      <c r="U167" s="415">
        <v>2218029</v>
      </c>
      <c r="V167" s="415">
        <v>5314307</v>
      </c>
      <c r="W167" s="415">
        <v>0</v>
      </c>
      <c r="X167" s="415">
        <v>5314307</v>
      </c>
      <c r="Y167" s="415">
        <v>-7271447</v>
      </c>
      <c r="Z167" s="415">
        <v>-5581</v>
      </c>
      <c r="AA167" s="415">
        <v>-7277028</v>
      </c>
      <c r="AB167" s="415">
        <v>-11575</v>
      </c>
      <c r="AC167" s="415">
        <v>0</v>
      </c>
      <c r="AD167" s="415">
        <v>-11575</v>
      </c>
      <c r="AE167" s="415">
        <v>-412675</v>
      </c>
      <c r="AF167" s="415">
        <v>0</v>
      </c>
      <c r="AG167" s="415">
        <v>-412675</v>
      </c>
      <c r="AH167" s="415">
        <v>-73556</v>
      </c>
      <c r="AI167" s="415">
        <v>0</v>
      </c>
      <c r="AJ167" s="415">
        <v>-73556</v>
      </c>
      <c r="AK167" s="415">
        <v>1789</v>
      </c>
      <c r="AL167" s="415">
        <v>0</v>
      </c>
      <c r="AM167" s="415">
        <v>1789</v>
      </c>
      <c r="AN167" s="415">
        <v>-339119</v>
      </c>
      <c r="AO167" s="415">
        <v>0</v>
      </c>
      <c r="AP167" s="415">
        <v>-339119</v>
      </c>
      <c r="AQ167" s="415">
        <v>-18033</v>
      </c>
      <c r="AR167" s="415">
        <v>0</v>
      </c>
      <c r="AS167" s="415">
        <v>-18033</v>
      </c>
      <c r="AT167" s="415">
        <v>2273467</v>
      </c>
      <c r="AU167" s="415">
        <v>0</v>
      </c>
      <c r="AV167" s="415">
        <v>2273467</v>
      </c>
      <c r="AW167" s="415">
        <v>-4513</v>
      </c>
      <c r="AX167" s="415">
        <v>0</v>
      </c>
      <c r="AY167" s="415">
        <v>-4513</v>
      </c>
      <c r="AZ167" s="415">
        <v>-9309391</v>
      </c>
      <c r="BA167" s="415">
        <v>-5846</v>
      </c>
      <c r="BB167" s="415">
        <v>-9315237</v>
      </c>
      <c r="BC167" s="415">
        <v>-305342</v>
      </c>
      <c r="BD167" s="415">
        <v>0</v>
      </c>
      <c r="BE167" s="415">
        <v>-305342</v>
      </c>
      <c r="BF167" s="415">
        <v>-110547</v>
      </c>
      <c r="BG167" s="415">
        <v>0</v>
      </c>
      <c r="BH167" s="415">
        <v>-110547</v>
      </c>
      <c r="BI167" s="415">
        <v>0</v>
      </c>
      <c r="BJ167" s="415">
        <v>0</v>
      </c>
      <c r="BK167" s="415">
        <v>0</v>
      </c>
      <c r="BL167" s="415">
        <v>-1046</v>
      </c>
      <c r="BM167" s="415">
        <v>0</v>
      </c>
      <c r="BN167" s="415">
        <v>-1046</v>
      </c>
      <c r="BO167" s="415">
        <v>0</v>
      </c>
      <c r="BP167" s="415">
        <v>0</v>
      </c>
      <c r="BQ167" s="415">
        <v>0</v>
      </c>
      <c r="BR167" s="415">
        <v>0</v>
      </c>
      <c r="BS167" s="415">
        <v>0</v>
      </c>
      <c r="BT167" s="415">
        <v>0</v>
      </c>
      <c r="BU167" s="415">
        <v>0</v>
      </c>
      <c r="BV167" s="415">
        <v>0</v>
      </c>
      <c r="BW167" s="415">
        <v>0</v>
      </c>
      <c r="BX167" s="415">
        <v>-15141494</v>
      </c>
      <c r="BY167" s="415">
        <v>-11427</v>
      </c>
      <c r="BZ167" s="415">
        <v>-15152921</v>
      </c>
      <c r="CA167" s="415">
        <v>0</v>
      </c>
      <c r="CB167" s="415">
        <v>0</v>
      </c>
      <c r="CC167" s="415">
        <v>0</v>
      </c>
      <c r="CD167" s="415">
        <v>36164</v>
      </c>
      <c r="CE167" s="415">
        <v>0</v>
      </c>
      <c r="CF167" s="415">
        <v>36164</v>
      </c>
      <c r="CG167" s="415">
        <v>-2506363</v>
      </c>
      <c r="CH167" s="415">
        <v>0</v>
      </c>
      <c r="CI167" s="415">
        <v>-2506363</v>
      </c>
      <c r="CJ167" s="415">
        <v>618852</v>
      </c>
      <c r="CK167" s="415">
        <v>0</v>
      </c>
      <c r="CL167" s="415">
        <v>618852</v>
      </c>
      <c r="CM167" s="415">
        <v>-1851347</v>
      </c>
      <c r="CN167" s="415">
        <v>0</v>
      </c>
      <c r="CO167" s="415">
        <v>-1851347</v>
      </c>
      <c r="CP167" s="415">
        <v>-88866</v>
      </c>
      <c r="CQ167" s="415">
        <v>-1462</v>
      </c>
      <c r="CR167" s="415">
        <v>-90328</v>
      </c>
      <c r="CS167" s="415">
        <v>-10354</v>
      </c>
      <c r="CT167" s="415">
        <v>0</v>
      </c>
      <c r="CU167" s="415">
        <v>-10354</v>
      </c>
      <c r="CV167" s="415">
        <v>-77973</v>
      </c>
      <c r="CW167" s="415">
        <v>0</v>
      </c>
      <c r="CX167" s="415">
        <v>-77973</v>
      </c>
      <c r="CY167" s="415">
        <v>-29876</v>
      </c>
      <c r="CZ167" s="415">
        <v>0</v>
      </c>
      <c r="DA167" s="415">
        <v>-29876</v>
      </c>
      <c r="DB167" s="415">
        <v>0</v>
      </c>
      <c r="DC167" s="415">
        <v>0</v>
      </c>
      <c r="DD167" s="415">
        <v>0</v>
      </c>
      <c r="DE167" s="415">
        <v>0</v>
      </c>
      <c r="DF167" s="415">
        <v>0</v>
      </c>
      <c r="DG167" s="415">
        <v>0</v>
      </c>
      <c r="DH167" s="415">
        <v>0</v>
      </c>
      <c r="DI167" s="415">
        <v>0</v>
      </c>
      <c r="DJ167" s="415">
        <v>0</v>
      </c>
      <c r="DK167" s="415">
        <v>0</v>
      </c>
      <c r="DL167" s="415">
        <v>0</v>
      </c>
      <c r="DM167" s="415">
        <v>0</v>
      </c>
      <c r="DN167" s="415">
        <v>0</v>
      </c>
      <c r="DO167" s="415">
        <v>0</v>
      </c>
      <c r="DP167" s="415">
        <v>0</v>
      </c>
      <c r="DQ167" s="415">
        <v>0</v>
      </c>
      <c r="DR167" s="415">
        <v>0</v>
      </c>
      <c r="DS167" s="415">
        <v>0</v>
      </c>
      <c r="DT167" s="415">
        <v>0</v>
      </c>
      <c r="DU167" s="415">
        <v>0</v>
      </c>
      <c r="DV167" s="415">
        <v>0</v>
      </c>
      <c r="DW167" s="415">
        <v>0</v>
      </c>
      <c r="DX167" s="415">
        <v>0</v>
      </c>
      <c r="DY167" s="415">
        <v>0</v>
      </c>
      <c r="DZ167" s="415">
        <v>0</v>
      </c>
      <c r="EA167" s="415">
        <v>0</v>
      </c>
      <c r="EB167" s="415">
        <v>-207069</v>
      </c>
      <c r="EC167" s="415">
        <v>-1462</v>
      </c>
      <c r="ED167" s="415">
        <v>-208531</v>
      </c>
      <c r="EE167" s="415">
        <v>0</v>
      </c>
      <c r="EF167" s="415">
        <v>0</v>
      </c>
      <c r="EG167" s="415">
        <v>0</v>
      </c>
      <c r="EH167" s="415">
        <v>0</v>
      </c>
      <c r="EI167" s="415">
        <v>0</v>
      </c>
      <c r="EJ167" s="415">
        <v>0</v>
      </c>
      <c r="EK167" s="415">
        <v>220</v>
      </c>
      <c r="EL167" s="415">
        <v>0</v>
      </c>
      <c r="EM167" s="415">
        <v>220</v>
      </c>
      <c r="EN167" s="415">
        <v>0</v>
      </c>
      <c r="EO167" s="415">
        <v>0</v>
      </c>
      <c r="EP167" s="415">
        <v>0</v>
      </c>
      <c r="EQ167" s="415">
        <v>0</v>
      </c>
      <c r="ER167" s="415">
        <v>0</v>
      </c>
      <c r="ES167" s="415">
        <v>0</v>
      </c>
      <c r="ET167" s="415">
        <v>0</v>
      </c>
      <c r="EU167" s="415">
        <v>0</v>
      </c>
      <c r="EV167" s="415">
        <v>0</v>
      </c>
      <c r="EW167" s="415">
        <v>-1046</v>
      </c>
      <c r="EX167" s="415">
        <v>0</v>
      </c>
      <c r="EY167" s="415">
        <v>-1046</v>
      </c>
      <c r="EZ167" s="415">
        <v>0</v>
      </c>
      <c r="FA167" s="415">
        <v>0</v>
      </c>
      <c r="FB167" s="415">
        <v>0</v>
      </c>
      <c r="FC167" s="415">
        <v>-1500</v>
      </c>
      <c r="FD167" s="415">
        <v>0</v>
      </c>
      <c r="FE167" s="415">
        <v>-1500</v>
      </c>
      <c r="FF167" s="415">
        <v>0</v>
      </c>
      <c r="FG167" s="415">
        <v>0</v>
      </c>
      <c r="FH167" s="415">
        <v>0</v>
      </c>
      <c r="FI167" s="415">
        <v>-37612</v>
      </c>
      <c r="FJ167" s="415">
        <v>0</v>
      </c>
      <c r="FK167" s="415">
        <v>-37612</v>
      </c>
      <c r="FL167" s="415">
        <v>0</v>
      </c>
      <c r="FM167" s="415">
        <v>0</v>
      </c>
      <c r="FN167" s="415">
        <v>0</v>
      </c>
      <c r="FO167" s="415">
        <v>-85403</v>
      </c>
      <c r="FP167" s="415">
        <v>0</v>
      </c>
      <c r="FQ167" s="415">
        <v>-85403</v>
      </c>
      <c r="FR167" s="415">
        <v>5864</v>
      </c>
      <c r="FS167" s="415">
        <v>0</v>
      </c>
      <c r="FT167" s="415">
        <v>5864</v>
      </c>
      <c r="FU167" s="415">
        <v>4926</v>
      </c>
      <c r="FV167" s="415">
        <v>0</v>
      </c>
      <c r="FW167" s="415">
        <v>4926</v>
      </c>
      <c r="FX167" s="415">
        <v>-1662469</v>
      </c>
      <c r="FY167" s="415">
        <v>0</v>
      </c>
      <c r="FZ167" s="415">
        <v>-1662469</v>
      </c>
      <c r="GA167" s="415">
        <v>-1777020</v>
      </c>
      <c r="GB167" s="415">
        <v>0</v>
      </c>
      <c r="GC167" s="415">
        <v>-1777020</v>
      </c>
      <c r="GD167" s="415">
        <v>0</v>
      </c>
      <c r="GE167" s="415">
        <v>0</v>
      </c>
      <c r="GF167" s="415">
        <v>0</v>
      </c>
      <c r="GG167" s="415">
        <v>0</v>
      </c>
      <c r="GH167" s="415">
        <v>0</v>
      </c>
      <c r="GI167" s="415">
        <v>0</v>
      </c>
      <c r="GJ167" s="415">
        <v>0</v>
      </c>
      <c r="GK167" s="415">
        <v>0</v>
      </c>
      <c r="GL167" s="415">
        <v>0</v>
      </c>
      <c r="GM167" s="415">
        <v>109283851</v>
      </c>
      <c r="GN167" s="415">
        <v>12889</v>
      </c>
      <c r="GO167" s="415">
        <v>109296740</v>
      </c>
      <c r="GP167" s="415">
        <v>5314307</v>
      </c>
      <c r="GQ167" s="415">
        <v>0</v>
      </c>
      <c r="GR167" s="415">
        <v>5314307</v>
      </c>
      <c r="GS167" s="415">
        <v>-15141494</v>
      </c>
      <c r="GT167" s="415">
        <v>-11427</v>
      </c>
      <c r="GU167" s="415">
        <v>-15152921</v>
      </c>
      <c r="GV167" s="415">
        <v>-1851347</v>
      </c>
      <c r="GW167" s="415">
        <v>0</v>
      </c>
      <c r="GX167" s="415">
        <v>-1851347</v>
      </c>
      <c r="GY167" s="415">
        <v>-207069</v>
      </c>
      <c r="GZ167" s="415">
        <v>-1462</v>
      </c>
      <c r="HA167" s="415">
        <v>-208531</v>
      </c>
      <c r="HB167" s="415">
        <v>-1777020</v>
      </c>
      <c r="HC167" s="415">
        <v>0</v>
      </c>
      <c r="HD167" s="415">
        <v>-1777020</v>
      </c>
      <c r="HE167" s="415">
        <v>0</v>
      </c>
      <c r="HF167" s="415">
        <v>0</v>
      </c>
      <c r="HG167" s="415">
        <v>0</v>
      </c>
      <c r="HH167" s="415">
        <v>-13662623</v>
      </c>
      <c r="HI167" s="415">
        <v>-12889</v>
      </c>
      <c r="HJ167" s="415">
        <v>-13675512</v>
      </c>
      <c r="HK167" s="415">
        <v>95621228</v>
      </c>
      <c r="HL167" s="415">
        <v>0</v>
      </c>
      <c r="HM167" s="415">
        <v>95621228</v>
      </c>
      <c r="HN167" s="84" t="s">
        <v>1054</v>
      </c>
    </row>
    <row r="168" spans="1:222" x14ac:dyDescent="0.25">
      <c r="A168" t="s">
        <v>1026</v>
      </c>
      <c r="B168" s="82" t="s">
        <v>695</v>
      </c>
      <c r="C168" s="85" t="s">
        <v>694</v>
      </c>
      <c r="D168" s="415">
        <v>19381192</v>
      </c>
      <c r="E168" s="415">
        <v>0</v>
      </c>
      <c r="F168" s="415">
        <v>19381192</v>
      </c>
      <c r="G168" s="415">
        <v>-22305</v>
      </c>
      <c r="H168" s="415">
        <v>0</v>
      </c>
      <c r="I168" s="415">
        <v>-22305</v>
      </c>
      <c r="J168" s="415">
        <v>-376333</v>
      </c>
      <c r="K168" s="415">
        <v>0</v>
      </c>
      <c r="L168" s="415">
        <v>-376333</v>
      </c>
      <c r="M168" s="415">
        <v>-2885</v>
      </c>
      <c r="N168" s="415">
        <v>0</v>
      </c>
      <c r="O168" s="415">
        <v>-2885</v>
      </c>
      <c r="P168" s="415">
        <v>66253</v>
      </c>
      <c r="Q168" s="415">
        <v>0</v>
      </c>
      <c r="R168" s="415">
        <v>66253</v>
      </c>
      <c r="S168" s="415">
        <v>30836</v>
      </c>
      <c r="T168" s="415">
        <v>0</v>
      </c>
      <c r="U168" s="415">
        <v>30836</v>
      </c>
      <c r="V168" s="415">
        <v>-282129</v>
      </c>
      <c r="W168" s="415">
        <v>0</v>
      </c>
      <c r="X168" s="415">
        <v>-282129</v>
      </c>
      <c r="Y168" s="415">
        <v>-2024329</v>
      </c>
      <c r="Z168" s="415">
        <v>0</v>
      </c>
      <c r="AA168" s="415">
        <v>-2024329</v>
      </c>
      <c r="AB168" s="415">
        <v>-1004</v>
      </c>
      <c r="AC168" s="415">
        <v>0</v>
      </c>
      <c r="AD168" s="415">
        <v>-1004</v>
      </c>
      <c r="AE168" s="415">
        <v>-121983</v>
      </c>
      <c r="AF168" s="415">
        <v>0</v>
      </c>
      <c r="AG168" s="415">
        <v>-121983</v>
      </c>
      <c r="AH168" s="415">
        <v>-3623</v>
      </c>
      <c r="AI168" s="415">
        <v>0</v>
      </c>
      <c r="AJ168" s="415">
        <v>-3623</v>
      </c>
      <c r="AK168" s="415">
        <v>0</v>
      </c>
      <c r="AL168" s="415">
        <v>0</v>
      </c>
      <c r="AM168" s="415">
        <v>0</v>
      </c>
      <c r="AN168" s="415">
        <v>-118360</v>
      </c>
      <c r="AO168" s="415">
        <v>0</v>
      </c>
      <c r="AP168" s="415">
        <v>-118360</v>
      </c>
      <c r="AQ168" s="415">
        <v>0</v>
      </c>
      <c r="AR168" s="415">
        <v>0</v>
      </c>
      <c r="AS168" s="415">
        <v>0</v>
      </c>
      <c r="AT168" s="415">
        <v>335366</v>
      </c>
      <c r="AU168" s="415">
        <v>0</v>
      </c>
      <c r="AV168" s="415">
        <v>335366</v>
      </c>
      <c r="AW168" s="415">
        <v>-538</v>
      </c>
      <c r="AX168" s="415">
        <v>0</v>
      </c>
      <c r="AY168" s="415">
        <v>-538</v>
      </c>
      <c r="AZ168" s="415">
        <v>-1463367</v>
      </c>
      <c r="BA168" s="415">
        <v>0</v>
      </c>
      <c r="BB168" s="415">
        <v>-1463367</v>
      </c>
      <c r="BC168" s="415">
        <v>-9619</v>
      </c>
      <c r="BD168" s="415">
        <v>0</v>
      </c>
      <c r="BE168" s="415">
        <v>-9619</v>
      </c>
      <c r="BF168" s="415">
        <v>-42628</v>
      </c>
      <c r="BG168" s="415">
        <v>0</v>
      </c>
      <c r="BH168" s="415">
        <v>-42628</v>
      </c>
      <c r="BI168" s="415">
        <v>-2990</v>
      </c>
      <c r="BJ168" s="415">
        <v>0</v>
      </c>
      <c r="BK168" s="415">
        <v>-2990</v>
      </c>
      <c r="BL168" s="415">
        <v>-17572</v>
      </c>
      <c r="BM168" s="415">
        <v>0</v>
      </c>
      <c r="BN168" s="415">
        <v>-17572</v>
      </c>
      <c r="BO168" s="415">
        <v>537</v>
      </c>
      <c r="BP168" s="415">
        <v>0</v>
      </c>
      <c r="BQ168" s="415">
        <v>537</v>
      </c>
      <c r="BR168" s="415">
        <v>0</v>
      </c>
      <c r="BS168" s="415">
        <v>0</v>
      </c>
      <c r="BT168" s="415">
        <v>0</v>
      </c>
      <c r="BU168" s="415">
        <v>0</v>
      </c>
      <c r="BV168" s="415">
        <v>0</v>
      </c>
      <c r="BW168" s="415">
        <v>0</v>
      </c>
      <c r="BX168" s="415">
        <v>-3347123</v>
      </c>
      <c r="BY168" s="415">
        <v>0</v>
      </c>
      <c r="BZ168" s="415">
        <v>-3347123</v>
      </c>
      <c r="CA168" s="415">
        <v>0</v>
      </c>
      <c r="CB168" s="415">
        <v>0</v>
      </c>
      <c r="CC168" s="415">
        <v>0</v>
      </c>
      <c r="CD168" s="415">
        <v>0</v>
      </c>
      <c r="CE168" s="415">
        <v>0</v>
      </c>
      <c r="CF168" s="415">
        <v>0</v>
      </c>
      <c r="CG168" s="415">
        <v>-306057</v>
      </c>
      <c r="CH168" s="415">
        <v>0</v>
      </c>
      <c r="CI168" s="415">
        <v>-306057</v>
      </c>
      <c r="CJ168" s="415">
        <v>-10363</v>
      </c>
      <c r="CK168" s="415">
        <v>0</v>
      </c>
      <c r="CL168" s="415">
        <v>-10363</v>
      </c>
      <c r="CM168" s="415">
        <v>-316420</v>
      </c>
      <c r="CN168" s="415">
        <v>0</v>
      </c>
      <c r="CO168" s="415">
        <v>-316420</v>
      </c>
      <c r="CP168" s="415">
        <v>-51038</v>
      </c>
      <c r="CQ168" s="415">
        <v>0</v>
      </c>
      <c r="CR168" s="415">
        <v>-51038</v>
      </c>
      <c r="CS168" s="415">
        <v>-269</v>
      </c>
      <c r="CT168" s="415">
        <v>0</v>
      </c>
      <c r="CU168" s="415">
        <v>-269</v>
      </c>
      <c r="CV168" s="415">
        <v>-28662</v>
      </c>
      <c r="CW168" s="415">
        <v>0</v>
      </c>
      <c r="CX168" s="415">
        <v>-28662</v>
      </c>
      <c r="CY168" s="415">
        <v>0</v>
      </c>
      <c r="CZ168" s="415">
        <v>0</v>
      </c>
      <c r="DA168" s="415">
        <v>0</v>
      </c>
      <c r="DB168" s="415">
        <v>-759</v>
      </c>
      <c r="DC168" s="415">
        <v>0</v>
      </c>
      <c r="DD168" s="415">
        <v>-759</v>
      </c>
      <c r="DE168" s="415">
        <v>-187</v>
      </c>
      <c r="DF168" s="415">
        <v>0</v>
      </c>
      <c r="DG168" s="415">
        <v>-187</v>
      </c>
      <c r="DH168" s="415">
        <v>0</v>
      </c>
      <c r="DI168" s="415">
        <v>0</v>
      </c>
      <c r="DJ168" s="415">
        <v>0</v>
      </c>
      <c r="DK168" s="415">
        <v>0</v>
      </c>
      <c r="DL168" s="415">
        <v>0</v>
      </c>
      <c r="DM168" s="415">
        <v>0</v>
      </c>
      <c r="DN168" s="415">
        <v>0</v>
      </c>
      <c r="DO168" s="415">
        <v>0</v>
      </c>
      <c r="DP168" s="415">
        <v>0</v>
      </c>
      <c r="DQ168" s="415">
        <v>0</v>
      </c>
      <c r="DR168" s="415">
        <v>0</v>
      </c>
      <c r="DS168" s="415">
        <v>0</v>
      </c>
      <c r="DT168" s="415">
        <v>0</v>
      </c>
      <c r="DU168" s="415">
        <v>0</v>
      </c>
      <c r="DV168" s="415">
        <v>0</v>
      </c>
      <c r="DW168" s="415">
        <v>0</v>
      </c>
      <c r="DX168" s="415">
        <v>0</v>
      </c>
      <c r="DY168" s="415">
        <v>0</v>
      </c>
      <c r="DZ168" s="415">
        <v>0</v>
      </c>
      <c r="EA168" s="415">
        <v>0</v>
      </c>
      <c r="EB168" s="415">
        <v>-80915</v>
      </c>
      <c r="EC168" s="415">
        <v>0</v>
      </c>
      <c r="ED168" s="415">
        <v>-80915</v>
      </c>
      <c r="EE168" s="415">
        <v>0</v>
      </c>
      <c r="EF168" s="415">
        <v>0</v>
      </c>
      <c r="EG168" s="415">
        <v>0</v>
      </c>
      <c r="EH168" s="415">
        <v>0</v>
      </c>
      <c r="EI168" s="415">
        <v>0</v>
      </c>
      <c r="EJ168" s="415">
        <v>0</v>
      </c>
      <c r="EK168" s="415">
        <v>70</v>
      </c>
      <c r="EL168" s="415">
        <v>0</v>
      </c>
      <c r="EM168" s="415">
        <v>70</v>
      </c>
      <c r="EN168" s="415">
        <v>0</v>
      </c>
      <c r="EO168" s="415">
        <v>0</v>
      </c>
      <c r="EP168" s="415">
        <v>0</v>
      </c>
      <c r="EQ168" s="415">
        <v>0</v>
      </c>
      <c r="ER168" s="415">
        <v>0</v>
      </c>
      <c r="ES168" s="415">
        <v>0</v>
      </c>
      <c r="ET168" s="415">
        <v>0</v>
      </c>
      <c r="EU168" s="415">
        <v>0</v>
      </c>
      <c r="EV168" s="415">
        <v>0</v>
      </c>
      <c r="EW168" s="415">
        <v>-17572</v>
      </c>
      <c r="EX168" s="415">
        <v>0</v>
      </c>
      <c r="EY168" s="415">
        <v>-17572</v>
      </c>
      <c r="EZ168" s="415">
        <v>537</v>
      </c>
      <c r="FA168" s="415">
        <v>0</v>
      </c>
      <c r="FB168" s="415">
        <v>537</v>
      </c>
      <c r="FC168" s="415">
        <v>0</v>
      </c>
      <c r="FD168" s="415">
        <v>0</v>
      </c>
      <c r="FE168" s="415">
        <v>0</v>
      </c>
      <c r="FF168" s="415">
        <v>0</v>
      </c>
      <c r="FG168" s="415">
        <v>0</v>
      </c>
      <c r="FH168" s="415">
        <v>0</v>
      </c>
      <c r="FI168" s="415">
        <v>-16687</v>
      </c>
      <c r="FJ168" s="415">
        <v>0</v>
      </c>
      <c r="FK168" s="415">
        <v>-16687</v>
      </c>
      <c r="FL168" s="415">
        <v>0</v>
      </c>
      <c r="FM168" s="415">
        <v>0</v>
      </c>
      <c r="FN168" s="415">
        <v>0</v>
      </c>
      <c r="FO168" s="415">
        <v>-20651</v>
      </c>
      <c r="FP168" s="415">
        <v>0</v>
      </c>
      <c r="FQ168" s="415">
        <v>-20651</v>
      </c>
      <c r="FR168" s="415">
        <v>2534</v>
      </c>
      <c r="FS168" s="415">
        <v>0</v>
      </c>
      <c r="FT168" s="415">
        <v>2534</v>
      </c>
      <c r="FU168" s="415">
        <v>0</v>
      </c>
      <c r="FV168" s="415">
        <v>0</v>
      </c>
      <c r="FW168" s="415">
        <v>0</v>
      </c>
      <c r="FX168" s="415">
        <v>-430482</v>
      </c>
      <c r="FY168" s="415">
        <v>0</v>
      </c>
      <c r="FZ168" s="415">
        <v>-430482</v>
      </c>
      <c r="GA168" s="415">
        <v>-482251</v>
      </c>
      <c r="GB168" s="415">
        <v>0</v>
      </c>
      <c r="GC168" s="415">
        <v>-482251</v>
      </c>
      <c r="GD168" s="415">
        <v>0</v>
      </c>
      <c r="GE168" s="415">
        <v>0</v>
      </c>
      <c r="GF168" s="415">
        <v>0</v>
      </c>
      <c r="GG168" s="415">
        <v>0</v>
      </c>
      <c r="GH168" s="415">
        <v>0</v>
      </c>
      <c r="GI168" s="415">
        <v>0</v>
      </c>
      <c r="GJ168" s="415">
        <v>0</v>
      </c>
      <c r="GK168" s="415">
        <v>0</v>
      </c>
      <c r="GL168" s="415">
        <v>0</v>
      </c>
      <c r="GM168" s="415">
        <v>19358887</v>
      </c>
      <c r="GN168" s="415">
        <v>0</v>
      </c>
      <c r="GO168" s="415">
        <v>19358887</v>
      </c>
      <c r="GP168" s="415">
        <v>-282129</v>
      </c>
      <c r="GQ168" s="415">
        <v>0</v>
      </c>
      <c r="GR168" s="415">
        <v>-282129</v>
      </c>
      <c r="GS168" s="415">
        <v>-3347123</v>
      </c>
      <c r="GT168" s="415">
        <v>0</v>
      </c>
      <c r="GU168" s="415">
        <v>-3347123</v>
      </c>
      <c r="GV168" s="415">
        <v>-316420</v>
      </c>
      <c r="GW168" s="415">
        <v>0</v>
      </c>
      <c r="GX168" s="415">
        <v>-316420</v>
      </c>
      <c r="GY168" s="415">
        <v>-80915</v>
      </c>
      <c r="GZ168" s="415">
        <v>0</v>
      </c>
      <c r="HA168" s="415">
        <v>-80915</v>
      </c>
      <c r="HB168" s="415">
        <v>-482251</v>
      </c>
      <c r="HC168" s="415">
        <v>0</v>
      </c>
      <c r="HD168" s="415">
        <v>-482251</v>
      </c>
      <c r="HE168" s="415">
        <v>0</v>
      </c>
      <c r="HF168" s="415">
        <v>0</v>
      </c>
      <c r="HG168" s="415">
        <v>0</v>
      </c>
      <c r="HH168" s="415">
        <v>-4508838</v>
      </c>
      <c r="HI168" s="415">
        <v>0</v>
      </c>
      <c r="HJ168" s="415">
        <v>-4508838</v>
      </c>
      <c r="HK168" s="415">
        <v>14850049</v>
      </c>
      <c r="HL168" s="415">
        <v>0</v>
      </c>
      <c r="HM168" s="415">
        <v>14850049</v>
      </c>
      <c r="HN168" s="84" t="s">
        <v>1029</v>
      </c>
    </row>
    <row r="169" spans="1:222" x14ac:dyDescent="0.25">
      <c r="A169" t="s">
        <v>1026</v>
      </c>
      <c r="B169" s="82" t="s">
        <v>697</v>
      </c>
      <c r="C169" s="85" t="s">
        <v>696</v>
      </c>
      <c r="D169" s="415">
        <v>46766298</v>
      </c>
      <c r="E169" s="415">
        <v>0</v>
      </c>
      <c r="F169" s="415">
        <v>46766298</v>
      </c>
      <c r="G169" s="415">
        <v>-257803</v>
      </c>
      <c r="H169" s="415">
        <v>0</v>
      </c>
      <c r="I169" s="415">
        <v>-257803</v>
      </c>
      <c r="J169" s="415">
        <v>-787155</v>
      </c>
      <c r="K169" s="415">
        <v>0</v>
      </c>
      <c r="L169" s="415">
        <v>-787155</v>
      </c>
      <c r="M169" s="415">
        <v>34541</v>
      </c>
      <c r="N169" s="415">
        <v>0</v>
      </c>
      <c r="O169" s="415">
        <v>34541</v>
      </c>
      <c r="P169" s="415">
        <v>309059</v>
      </c>
      <c r="Q169" s="415">
        <v>0</v>
      </c>
      <c r="R169" s="415">
        <v>309059</v>
      </c>
      <c r="S169" s="415">
        <v>-111172</v>
      </c>
      <c r="T169" s="415">
        <v>0</v>
      </c>
      <c r="U169" s="415">
        <v>-111172</v>
      </c>
      <c r="V169" s="415">
        <v>-554727</v>
      </c>
      <c r="W169" s="415">
        <v>0</v>
      </c>
      <c r="X169" s="415">
        <v>-554727</v>
      </c>
      <c r="Y169" s="415">
        <v>-5451955</v>
      </c>
      <c r="Z169" s="415">
        <v>0</v>
      </c>
      <c r="AA169" s="415">
        <v>-5451955</v>
      </c>
      <c r="AB169" s="415">
        <v>0</v>
      </c>
      <c r="AC169" s="415">
        <v>0</v>
      </c>
      <c r="AD169" s="415">
        <v>0</v>
      </c>
      <c r="AE169" s="415">
        <v>-102057</v>
      </c>
      <c r="AF169" s="415">
        <v>0</v>
      </c>
      <c r="AG169" s="415">
        <v>-102057</v>
      </c>
      <c r="AH169" s="415">
        <v>5138</v>
      </c>
      <c r="AI169" s="415">
        <v>0</v>
      </c>
      <c r="AJ169" s="415">
        <v>5138</v>
      </c>
      <c r="AK169" s="415">
        <v>0</v>
      </c>
      <c r="AL169" s="415">
        <v>0</v>
      </c>
      <c r="AM169" s="415">
        <v>0</v>
      </c>
      <c r="AN169" s="415">
        <v>-107196</v>
      </c>
      <c r="AO169" s="415">
        <v>0</v>
      </c>
      <c r="AP169" s="415">
        <v>-107196</v>
      </c>
      <c r="AQ169" s="415">
        <v>0</v>
      </c>
      <c r="AR169" s="415">
        <v>0</v>
      </c>
      <c r="AS169" s="415">
        <v>0</v>
      </c>
      <c r="AT169" s="415">
        <v>777656</v>
      </c>
      <c r="AU169" s="415">
        <v>0</v>
      </c>
      <c r="AV169" s="415">
        <v>777656</v>
      </c>
      <c r="AW169" s="415">
        <v>-6666</v>
      </c>
      <c r="AX169" s="415">
        <v>0</v>
      </c>
      <c r="AY169" s="415">
        <v>-6666</v>
      </c>
      <c r="AZ169" s="415">
        <v>-3474238</v>
      </c>
      <c r="BA169" s="415">
        <v>0</v>
      </c>
      <c r="BB169" s="415">
        <v>-3474238</v>
      </c>
      <c r="BC169" s="415">
        <v>-8177</v>
      </c>
      <c r="BD169" s="415">
        <v>0</v>
      </c>
      <c r="BE169" s="415">
        <v>-8177</v>
      </c>
      <c r="BF169" s="415">
        <v>-43542</v>
      </c>
      <c r="BG169" s="415">
        <v>0</v>
      </c>
      <c r="BH169" s="415">
        <v>-43542</v>
      </c>
      <c r="BI169" s="415">
        <v>0</v>
      </c>
      <c r="BJ169" s="415">
        <v>0</v>
      </c>
      <c r="BK169" s="415">
        <v>0</v>
      </c>
      <c r="BL169" s="415">
        <v>-17886</v>
      </c>
      <c r="BM169" s="415">
        <v>0</v>
      </c>
      <c r="BN169" s="415">
        <v>-17886</v>
      </c>
      <c r="BO169" s="415">
        <v>0</v>
      </c>
      <c r="BP169" s="415">
        <v>0</v>
      </c>
      <c r="BQ169" s="415">
        <v>0</v>
      </c>
      <c r="BR169" s="415">
        <v>0</v>
      </c>
      <c r="BS169" s="415">
        <v>0</v>
      </c>
      <c r="BT169" s="415">
        <v>0</v>
      </c>
      <c r="BU169" s="415">
        <v>0</v>
      </c>
      <c r="BV169" s="415">
        <v>0</v>
      </c>
      <c r="BW169" s="415">
        <v>0</v>
      </c>
      <c r="BX169" s="415">
        <v>-8326865</v>
      </c>
      <c r="BY169" s="415">
        <v>0</v>
      </c>
      <c r="BZ169" s="415">
        <v>-8326865</v>
      </c>
      <c r="CA169" s="415">
        <v>0</v>
      </c>
      <c r="CB169" s="415">
        <v>0</v>
      </c>
      <c r="CC169" s="415">
        <v>0</v>
      </c>
      <c r="CD169" s="415">
        <v>0</v>
      </c>
      <c r="CE169" s="415">
        <v>0</v>
      </c>
      <c r="CF169" s="415">
        <v>0</v>
      </c>
      <c r="CG169" s="415">
        <v>-1022707</v>
      </c>
      <c r="CH169" s="415">
        <v>0</v>
      </c>
      <c r="CI169" s="415">
        <v>-1022707</v>
      </c>
      <c r="CJ169" s="415">
        <v>-16876</v>
      </c>
      <c r="CK169" s="415">
        <v>0</v>
      </c>
      <c r="CL169" s="415">
        <v>-16876</v>
      </c>
      <c r="CM169" s="415">
        <v>-1039583</v>
      </c>
      <c r="CN169" s="415">
        <v>0</v>
      </c>
      <c r="CO169" s="415">
        <v>-1039583</v>
      </c>
      <c r="CP169" s="415">
        <v>-50086</v>
      </c>
      <c r="CQ169" s="415">
        <v>0</v>
      </c>
      <c r="CR169" s="415">
        <v>-50086</v>
      </c>
      <c r="CS169" s="415">
        <v>-889</v>
      </c>
      <c r="CT169" s="415">
        <v>0</v>
      </c>
      <c r="CU169" s="415">
        <v>-889</v>
      </c>
      <c r="CV169" s="415">
        <v>-21697</v>
      </c>
      <c r="CW169" s="415">
        <v>0</v>
      </c>
      <c r="CX169" s="415">
        <v>-21697</v>
      </c>
      <c r="CY169" s="415">
        <v>0</v>
      </c>
      <c r="CZ169" s="415">
        <v>0</v>
      </c>
      <c r="DA169" s="415">
        <v>0</v>
      </c>
      <c r="DB169" s="415">
        <v>-5048</v>
      </c>
      <c r="DC169" s="415">
        <v>0</v>
      </c>
      <c r="DD169" s="415">
        <v>-5048</v>
      </c>
      <c r="DE169" s="415">
        <v>0</v>
      </c>
      <c r="DF169" s="415">
        <v>0</v>
      </c>
      <c r="DG169" s="415">
        <v>0</v>
      </c>
      <c r="DH169" s="415">
        <v>0</v>
      </c>
      <c r="DI169" s="415">
        <v>0</v>
      </c>
      <c r="DJ169" s="415">
        <v>0</v>
      </c>
      <c r="DK169" s="415">
        <v>0</v>
      </c>
      <c r="DL169" s="415">
        <v>0</v>
      </c>
      <c r="DM169" s="415">
        <v>0</v>
      </c>
      <c r="DN169" s="415">
        <v>-14653</v>
      </c>
      <c r="DO169" s="415">
        <v>0</v>
      </c>
      <c r="DP169" s="415">
        <v>-14653</v>
      </c>
      <c r="DQ169" s="415">
        <v>0</v>
      </c>
      <c r="DR169" s="415">
        <v>0</v>
      </c>
      <c r="DS169" s="415">
        <v>0</v>
      </c>
      <c r="DT169" s="415">
        <v>0</v>
      </c>
      <c r="DU169" s="415">
        <v>0</v>
      </c>
      <c r="DV169" s="415">
        <v>0</v>
      </c>
      <c r="DW169" s="415">
        <v>0</v>
      </c>
      <c r="DX169" s="415">
        <v>0</v>
      </c>
      <c r="DY169" s="415">
        <v>0</v>
      </c>
      <c r="DZ169" s="415">
        <v>0</v>
      </c>
      <c r="EA169" s="415">
        <v>0</v>
      </c>
      <c r="EB169" s="415">
        <v>-92373</v>
      </c>
      <c r="EC169" s="415">
        <v>0</v>
      </c>
      <c r="ED169" s="415">
        <v>-92373</v>
      </c>
      <c r="EE169" s="415">
        <v>0</v>
      </c>
      <c r="EF169" s="415">
        <v>0</v>
      </c>
      <c r="EG169" s="415">
        <v>0</v>
      </c>
      <c r="EH169" s="415">
        <v>0</v>
      </c>
      <c r="EI169" s="415">
        <v>0</v>
      </c>
      <c r="EJ169" s="415">
        <v>0</v>
      </c>
      <c r="EK169" s="415">
        <v>0</v>
      </c>
      <c r="EL169" s="415">
        <v>0</v>
      </c>
      <c r="EM169" s="415">
        <v>0</v>
      </c>
      <c r="EN169" s="415">
        <v>0</v>
      </c>
      <c r="EO169" s="415">
        <v>0</v>
      </c>
      <c r="EP169" s="415">
        <v>0</v>
      </c>
      <c r="EQ169" s="415">
        <v>0</v>
      </c>
      <c r="ER169" s="415">
        <v>0</v>
      </c>
      <c r="ES169" s="415">
        <v>0</v>
      </c>
      <c r="ET169" s="415">
        <v>0</v>
      </c>
      <c r="EU169" s="415">
        <v>0</v>
      </c>
      <c r="EV169" s="415">
        <v>0</v>
      </c>
      <c r="EW169" s="415">
        <v>-17886</v>
      </c>
      <c r="EX169" s="415">
        <v>0</v>
      </c>
      <c r="EY169" s="415">
        <v>-17886</v>
      </c>
      <c r="EZ169" s="415">
        <v>0</v>
      </c>
      <c r="FA169" s="415">
        <v>0</v>
      </c>
      <c r="FB169" s="415">
        <v>0</v>
      </c>
      <c r="FC169" s="415">
        <v>0</v>
      </c>
      <c r="FD169" s="415">
        <v>0</v>
      </c>
      <c r="FE169" s="415">
        <v>0</v>
      </c>
      <c r="FF169" s="415">
        <v>0</v>
      </c>
      <c r="FG169" s="415">
        <v>0</v>
      </c>
      <c r="FH169" s="415">
        <v>0</v>
      </c>
      <c r="FI169" s="415">
        <v>-53355</v>
      </c>
      <c r="FJ169" s="415">
        <v>0</v>
      </c>
      <c r="FK169" s="415">
        <v>-53355</v>
      </c>
      <c r="FL169" s="415">
        <v>803</v>
      </c>
      <c r="FM169" s="415">
        <v>0</v>
      </c>
      <c r="FN169" s="415">
        <v>803</v>
      </c>
      <c r="FO169" s="415">
        <v>-51343</v>
      </c>
      <c r="FP169" s="415">
        <v>0</v>
      </c>
      <c r="FQ169" s="415">
        <v>-51343</v>
      </c>
      <c r="FR169" s="415">
        <v>1056</v>
      </c>
      <c r="FS169" s="415">
        <v>0</v>
      </c>
      <c r="FT169" s="415">
        <v>1056</v>
      </c>
      <c r="FU169" s="415">
        <v>986</v>
      </c>
      <c r="FV169" s="415">
        <v>0</v>
      </c>
      <c r="FW169" s="415">
        <v>986</v>
      </c>
      <c r="FX169" s="415">
        <v>-1099440</v>
      </c>
      <c r="FY169" s="415">
        <v>0</v>
      </c>
      <c r="FZ169" s="415">
        <v>-1099440</v>
      </c>
      <c r="GA169" s="415">
        <v>-1219179</v>
      </c>
      <c r="GB169" s="415">
        <v>0</v>
      </c>
      <c r="GC169" s="415">
        <v>-1219179</v>
      </c>
      <c r="GD169" s="415">
        <v>0</v>
      </c>
      <c r="GE169" s="415">
        <v>0</v>
      </c>
      <c r="GF169" s="415">
        <v>0</v>
      </c>
      <c r="GG169" s="415">
        <v>0</v>
      </c>
      <c r="GH169" s="415">
        <v>0</v>
      </c>
      <c r="GI169" s="415">
        <v>0</v>
      </c>
      <c r="GJ169" s="415">
        <v>0</v>
      </c>
      <c r="GK169" s="415">
        <v>0</v>
      </c>
      <c r="GL169" s="415">
        <v>0</v>
      </c>
      <c r="GM169" s="415">
        <v>46508495</v>
      </c>
      <c r="GN169" s="415">
        <v>0</v>
      </c>
      <c r="GO169" s="415">
        <v>46508495</v>
      </c>
      <c r="GP169" s="415">
        <v>-554727</v>
      </c>
      <c r="GQ169" s="415">
        <v>0</v>
      </c>
      <c r="GR169" s="415">
        <v>-554727</v>
      </c>
      <c r="GS169" s="415">
        <v>-8326865</v>
      </c>
      <c r="GT169" s="415">
        <v>0</v>
      </c>
      <c r="GU169" s="415">
        <v>-8326865</v>
      </c>
      <c r="GV169" s="415">
        <v>-1039583</v>
      </c>
      <c r="GW169" s="415">
        <v>0</v>
      </c>
      <c r="GX169" s="415">
        <v>-1039583</v>
      </c>
      <c r="GY169" s="415">
        <v>-92373</v>
      </c>
      <c r="GZ169" s="415">
        <v>0</v>
      </c>
      <c r="HA169" s="415">
        <v>-92373</v>
      </c>
      <c r="HB169" s="415">
        <v>-1219179</v>
      </c>
      <c r="HC169" s="415">
        <v>0</v>
      </c>
      <c r="HD169" s="415">
        <v>-1219179</v>
      </c>
      <c r="HE169" s="415">
        <v>0</v>
      </c>
      <c r="HF169" s="415">
        <v>0</v>
      </c>
      <c r="HG169" s="415">
        <v>0</v>
      </c>
      <c r="HH169" s="415">
        <v>-11232727</v>
      </c>
      <c r="HI169" s="415">
        <v>0</v>
      </c>
      <c r="HJ169" s="415">
        <v>-11232727</v>
      </c>
      <c r="HK169" s="415">
        <v>35275768</v>
      </c>
      <c r="HL169" s="415">
        <v>0</v>
      </c>
      <c r="HM169" s="415">
        <v>35275768</v>
      </c>
      <c r="HN169" s="84" t="s">
        <v>1029</v>
      </c>
    </row>
    <row r="170" spans="1:222" x14ac:dyDescent="0.25">
      <c r="A170" t="s">
        <v>1026</v>
      </c>
      <c r="B170" s="82" t="s">
        <v>699</v>
      </c>
      <c r="C170" s="85" t="s">
        <v>698</v>
      </c>
      <c r="D170" s="415">
        <v>104405702</v>
      </c>
      <c r="E170" s="415">
        <v>0</v>
      </c>
      <c r="F170" s="415">
        <v>104405702</v>
      </c>
      <c r="G170" s="415">
        <v>-1541181</v>
      </c>
      <c r="H170" s="415">
        <v>0</v>
      </c>
      <c r="I170" s="415">
        <v>-1541181</v>
      </c>
      <c r="J170" s="415">
        <v>-387624</v>
      </c>
      <c r="K170" s="415">
        <v>0</v>
      </c>
      <c r="L170" s="415">
        <v>-387624</v>
      </c>
      <c r="M170" s="415">
        <v>75439</v>
      </c>
      <c r="N170" s="415">
        <v>0</v>
      </c>
      <c r="O170" s="415">
        <v>75439</v>
      </c>
      <c r="P170" s="415">
        <v>902418</v>
      </c>
      <c r="Q170" s="415">
        <v>0</v>
      </c>
      <c r="R170" s="415">
        <v>902418</v>
      </c>
      <c r="S170" s="415">
        <v>-26938</v>
      </c>
      <c r="T170" s="415">
        <v>0</v>
      </c>
      <c r="U170" s="415">
        <v>-26938</v>
      </c>
      <c r="V170" s="415">
        <v>563295</v>
      </c>
      <c r="W170" s="415">
        <v>0</v>
      </c>
      <c r="X170" s="415">
        <v>563295</v>
      </c>
      <c r="Y170" s="415">
        <v>-5088834</v>
      </c>
      <c r="Z170" s="415">
        <v>0</v>
      </c>
      <c r="AA170" s="415">
        <v>-5088834</v>
      </c>
      <c r="AB170" s="415">
        <v>-5455</v>
      </c>
      <c r="AC170" s="415">
        <v>0</v>
      </c>
      <c r="AD170" s="415">
        <v>-5455</v>
      </c>
      <c r="AE170" s="415">
        <v>-303232</v>
      </c>
      <c r="AF170" s="415">
        <v>0</v>
      </c>
      <c r="AG170" s="415">
        <v>-303232</v>
      </c>
      <c r="AH170" s="415">
        <v>-151569</v>
      </c>
      <c r="AI170" s="415">
        <v>0</v>
      </c>
      <c r="AJ170" s="415">
        <v>-151569</v>
      </c>
      <c r="AK170" s="415">
        <v>0</v>
      </c>
      <c r="AL170" s="415">
        <v>0</v>
      </c>
      <c r="AM170" s="415">
        <v>0</v>
      </c>
      <c r="AN170" s="415">
        <v>-147399</v>
      </c>
      <c r="AO170" s="415">
        <v>0</v>
      </c>
      <c r="AP170" s="415">
        <v>-147399</v>
      </c>
      <c r="AQ170" s="415">
        <v>-4264</v>
      </c>
      <c r="AR170" s="415">
        <v>0</v>
      </c>
      <c r="AS170" s="415">
        <v>-4264</v>
      </c>
      <c r="AT170" s="415">
        <v>2138611</v>
      </c>
      <c r="AU170" s="415">
        <v>0</v>
      </c>
      <c r="AV170" s="415">
        <v>2138611</v>
      </c>
      <c r="AW170" s="415">
        <v>-36588</v>
      </c>
      <c r="AX170" s="415">
        <v>0</v>
      </c>
      <c r="AY170" s="415">
        <v>-36588</v>
      </c>
      <c r="AZ170" s="415">
        <v>-6716179</v>
      </c>
      <c r="BA170" s="415">
        <v>0</v>
      </c>
      <c r="BB170" s="415">
        <v>-6716179</v>
      </c>
      <c r="BC170" s="415">
        <v>-799564</v>
      </c>
      <c r="BD170" s="415">
        <v>0</v>
      </c>
      <c r="BE170" s="415">
        <v>-799564</v>
      </c>
      <c r="BF170" s="415">
        <v>-119146</v>
      </c>
      <c r="BG170" s="415">
        <v>0</v>
      </c>
      <c r="BH170" s="415">
        <v>-119146</v>
      </c>
      <c r="BI170" s="415">
        <v>0</v>
      </c>
      <c r="BJ170" s="415">
        <v>0</v>
      </c>
      <c r="BK170" s="415">
        <v>0</v>
      </c>
      <c r="BL170" s="415">
        <v>0</v>
      </c>
      <c r="BM170" s="415">
        <v>0</v>
      </c>
      <c r="BN170" s="415">
        <v>0</v>
      </c>
      <c r="BO170" s="415">
        <v>0</v>
      </c>
      <c r="BP170" s="415">
        <v>0</v>
      </c>
      <c r="BQ170" s="415">
        <v>0</v>
      </c>
      <c r="BR170" s="415">
        <v>0</v>
      </c>
      <c r="BS170" s="415">
        <v>0</v>
      </c>
      <c r="BT170" s="415">
        <v>0</v>
      </c>
      <c r="BU170" s="415">
        <v>0</v>
      </c>
      <c r="BV170" s="415">
        <v>0</v>
      </c>
      <c r="BW170" s="415">
        <v>0</v>
      </c>
      <c r="BX170" s="415">
        <v>-10924932</v>
      </c>
      <c r="BY170" s="415">
        <v>0</v>
      </c>
      <c r="BZ170" s="415">
        <v>-10924932</v>
      </c>
      <c r="CA170" s="415">
        <v>0</v>
      </c>
      <c r="CB170" s="415">
        <v>0</v>
      </c>
      <c r="CC170" s="415">
        <v>0</v>
      </c>
      <c r="CD170" s="415">
        <v>0</v>
      </c>
      <c r="CE170" s="415">
        <v>0</v>
      </c>
      <c r="CF170" s="415">
        <v>0</v>
      </c>
      <c r="CG170" s="415">
        <v>-2020894</v>
      </c>
      <c r="CH170" s="415">
        <v>0</v>
      </c>
      <c r="CI170" s="415">
        <v>-2020894</v>
      </c>
      <c r="CJ170" s="415">
        <v>63999</v>
      </c>
      <c r="CK170" s="415">
        <v>0</v>
      </c>
      <c r="CL170" s="415">
        <v>63999</v>
      </c>
      <c r="CM170" s="415">
        <v>-1956895</v>
      </c>
      <c r="CN170" s="415">
        <v>0</v>
      </c>
      <c r="CO170" s="415">
        <v>-1956895</v>
      </c>
      <c r="CP170" s="415">
        <v>-181720</v>
      </c>
      <c r="CQ170" s="415">
        <v>0</v>
      </c>
      <c r="CR170" s="415">
        <v>-181720</v>
      </c>
      <c r="CS170" s="415">
        <v>1934</v>
      </c>
      <c r="CT170" s="415">
        <v>0</v>
      </c>
      <c r="CU170" s="415">
        <v>1934</v>
      </c>
      <c r="CV170" s="415">
        <v>-38305</v>
      </c>
      <c r="CW170" s="415">
        <v>0</v>
      </c>
      <c r="CX170" s="415">
        <v>-38305</v>
      </c>
      <c r="CY170" s="415">
        <v>2289</v>
      </c>
      <c r="CZ170" s="415">
        <v>0</v>
      </c>
      <c r="DA170" s="415">
        <v>2289</v>
      </c>
      <c r="DB170" s="415">
        <v>-2543</v>
      </c>
      <c r="DC170" s="415">
        <v>0</v>
      </c>
      <c r="DD170" s="415">
        <v>-2543</v>
      </c>
      <c r="DE170" s="415">
        <v>0</v>
      </c>
      <c r="DF170" s="415">
        <v>0</v>
      </c>
      <c r="DG170" s="415">
        <v>0</v>
      </c>
      <c r="DH170" s="415">
        <v>0</v>
      </c>
      <c r="DI170" s="415">
        <v>0</v>
      </c>
      <c r="DJ170" s="415">
        <v>0</v>
      </c>
      <c r="DK170" s="415">
        <v>0</v>
      </c>
      <c r="DL170" s="415">
        <v>0</v>
      </c>
      <c r="DM170" s="415">
        <v>0</v>
      </c>
      <c r="DN170" s="415">
        <v>0</v>
      </c>
      <c r="DO170" s="415">
        <v>0</v>
      </c>
      <c r="DP170" s="415">
        <v>0</v>
      </c>
      <c r="DQ170" s="415">
        <v>0</v>
      </c>
      <c r="DR170" s="415">
        <v>0</v>
      </c>
      <c r="DS170" s="415">
        <v>0</v>
      </c>
      <c r="DT170" s="415">
        <v>0</v>
      </c>
      <c r="DU170" s="415">
        <v>0</v>
      </c>
      <c r="DV170" s="415">
        <v>0</v>
      </c>
      <c r="DW170" s="415">
        <v>0</v>
      </c>
      <c r="DX170" s="415">
        <v>0</v>
      </c>
      <c r="DY170" s="415">
        <v>0</v>
      </c>
      <c r="DZ170" s="415">
        <v>0</v>
      </c>
      <c r="EA170" s="415">
        <v>0</v>
      </c>
      <c r="EB170" s="415">
        <v>-218345</v>
      </c>
      <c r="EC170" s="415">
        <v>0</v>
      </c>
      <c r="ED170" s="415">
        <v>-218345</v>
      </c>
      <c r="EE170" s="415">
        <v>0</v>
      </c>
      <c r="EF170" s="415">
        <v>0</v>
      </c>
      <c r="EG170" s="415">
        <v>0</v>
      </c>
      <c r="EH170" s="415">
        <v>0</v>
      </c>
      <c r="EI170" s="415">
        <v>0</v>
      </c>
      <c r="EJ170" s="415">
        <v>0</v>
      </c>
      <c r="EK170" s="415">
        <v>0</v>
      </c>
      <c r="EL170" s="415">
        <v>0</v>
      </c>
      <c r="EM170" s="415">
        <v>0</v>
      </c>
      <c r="EN170" s="415">
        <v>0</v>
      </c>
      <c r="EO170" s="415">
        <v>0</v>
      </c>
      <c r="EP170" s="415">
        <v>0</v>
      </c>
      <c r="EQ170" s="415">
        <v>0</v>
      </c>
      <c r="ER170" s="415">
        <v>0</v>
      </c>
      <c r="ES170" s="415">
        <v>0</v>
      </c>
      <c r="ET170" s="415">
        <v>0</v>
      </c>
      <c r="EU170" s="415">
        <v>0</v>
      </c>
      <c r="EV170" s="415">
        <v>0</v>
      </c>
      <c r="EW170" s="415">
        <v>0</v>
      </c>
      <c r="EX170" s="415">
        <v>0</v>
      </c>
      <c r="EY170" s="415">
        <v>0</v>
      </c>
      <c r="EZ170" s="415">
        <v>0</v>
      </c>
      <c r="FA170" s="415">
        <v>0</v>
      </c>
      <c r="FB170" s="415">
        <v>0</v>
      </c>
      <c r="FC170" s="415">
        <v>0</v>
      </c>
      <c r="FD170" s="415">
        <v>0</v>
      </c>
      <c r="FE170" s="415">
        <v>0</v>
      </c>
      <c r="FF170" s="415">
        <v>0</v>
      </c>
      <c r="FG170" s="415">
        <v>0</v>
      </c>
      <c r="FH170" s="415">
        <v>0</v>
      </c>
      <c r="FI170" s="415">
        <v>-19558</v>
      </c>
      <c r="FJ170" s="415">
        <v>0</v>
      </c>
      <c r="FK170" s="415">
        <v>-19558</v>
      </c>
      <c r="FL170" s="415">
        <v>3998</v>
      </c>
      <c r="FM170" s="415">
        <v>0</v>
      </c>
      <c r="FN170" s="415">
        <v>3998</v>
      </c>
      <c r="FO170" s="415">
        <v>-85682</v>
      </c>
      <c r="FP170" s="415">
        <v>0</v>
      </c>
      <c r="FQ170" s="415">
        <v>-85682</v>
      </c>
      <c r="FR170" s="415">
        <v>2372</v>
      </c>
      <c r="FS170" s="415">
        <v>0</v>
      </c>
      <c r="FT170" s="415">
        <v>2372</v>
      </c>
      <c r="FU170" s="415">
        <v>0</v>
      </c>
      <c r="FV170" s="415">
        <v>0</v>
      </c>
      <c r="FW170" s="415">
        <v>0</v>
      </c>
      <c r="FX170" s="415">
        <v>-1522863</v>
      </c>
      <c r="FY170" s="415">
        <v>0</v>
      </c>
      <c r="FZ170" s="415">
        <v>-1522863</v>
      </c>
      <c r="GA170" s="415">
        <v>-1621733</v>
      </c>
      <c r="GB170" s="415">
        <v>0</v>
      </c>
      <c r="GC170" s="415">
        <v>-1621733</v>
      </c>
      <c r="GD170" s="415">
        <v>-116309</v>
      </c>
      <c r="GE170" s="415">
        <v>0</v>
      </c>
      <c r="GF170" s="415">
        <v>-116309</v>
      </c>
      <c r="GG170" s="415">
        <v>864</v>
      </c>
      <c r="GH170" s="415">
        <v>0</v>
      </c>
      <c r="GI170" s="415">
        <v>864</v>
      </c>
      <c r="GJ170" s="415">
        <v>-115445</v>
      </c>
      <c r="GK170" s="415">
        <v>0</v>
      </c>
      <c r="GL170" s="415">
        <v>-115445</v>
      </c>
      <c r="GM170" s="415">
        <v>102864521</v>
      </c>
      <c r="GN170" s="415">
        <v>0</v>
      </c>
      <c r="GO170" s="415">
        <v>102864521</v>
      </c>
      <c r="GP170" s="415">
        <v>563295</v>
      </c>
      <c r="GQ170" s="415">
        <v>0</v>
      </c>
      <c r="GR170" s="415">
        <v>563295</v>
      </c>
      <c r="GS170" s="415">
        <v>-10924932</v>
      </c>
      <c r="GT170" s="415">
        <v>0</v>
      </c>
      <c r="GU170" s="415">
        <v>-10924932</v>
      </c>
      <c r="GV170" s="415">
        <v>-1956895</v>
      </c>
      <c r="GW170" s="415">
        <v>0</v>
      </c>
      <c r="GX170" s="415">
        <v>-1956895</v>
      </c>
      <c r="GY170" s="415">
        <v>-218345</v>
      </c>
      <c r="GZ170" s="415">
        <v>0</v>
      </c>
      <c r="HA170" s="415">
        <v>-218345</v>
      </c>
      <c r="HB170" s="415">
        <v>-1621733</v>
      </c>
      <c r="HC170" s="415">
        <v>0</v>
      </c>
      <c r="HD170" s="415">
        <v>-1621733</v>
      </c>
      <c r="HE170" s="415">
        <v>-115445</v>
      </c>
      <c r="HF170" s="415">
        <v>0</v>
      </c>
      <c r="HG170" s="415">
        <v>-115445</v>
      </c>
      <c r="HH170" s="415">
        <v>-14274055</v>
      </c>
      <c r="HI170" s="415">
        <v>0</v>
      </c>
      <c r="HJ170" s="415">
        <v>-14274055</v>
      </c>
      <c r="HK170" s="415">
        <v>88590466</v>
      </c>
      <c r="HL170" s="415">
        <v>0</v>
      </c>
      <c r="HM170" s="415">
        <v>88590466</v>
      </c>
      <c r="HN170" s="84" t="s">
        <v>1044</v>
      </c>
    </row>
    <row r="171" spans="1:222" x14ac:dyDescent="0.25">
      <c r="A171" t="s">
        <v>1026</v>
      </c>
      <c r="B171" s="82" t="s">
        <v>701</v>
      </c>
      <c r="C171" s="85" t="s">
        <v>700</v>
      </c>
      <c r="D171" s="415">
        <v>22101513</v>
      </c>
      <c r="E171" s="415">
        <v>0</v>
      </c>
      <c r="F171" s="415">
        <v>22101513</v>
      </c>
      <c r="G171" s="415">
        <v>296229</v>
      </c>
      <c r="H171" s="415">
        <v>0</v>
      </c>
      <c r="I171" s="415">
        <v>296229</v>
      </c>
      <c r="J171" s="415">
        <v>-386439</v>
      </c>
      <c r="K171" s="415">
        <v>0</v>
      </c>
      <c r="L171" s="415">
        <v>-386439</v>
      </c>
      <c r="M171" s="415">
        <v>-2440</v>
      </c>
      <c r="N171" s="415">
        <v>0</v>
      </c>
      <c r="O171" s="415">
        <v>-2440</v>
      </c>
      <c r="P171" s="415">
        <v>138205</v>
      </c>
      <c r="Q171" s="415">
        <v>0</v>
      </c>
      <c r="R171" s="415">
        <v>138205</v>
      </c>
      <c r="S171" s="415">
        <v>12483</v>
      </c>
      <c r="T171" s="415">
        <v>0</v>
      </c>
      <c r="U171" s="415">
        <v>12483</v>
      </c>
      <c r="V171" s="415">
        <v>-238191</v>
      </c>
      <c r="W171" s="415">
        <v>0</v>
      </c>
      <c r="X171" s="415">
        <v>-238191</v>
      </c>
      <c r="Y171" s="415">
        <v>-3828891</v>
      </c>
      <c r="Z171" s="415">
        <v>0</v>
      </c>
      <c r="AA171" s="415">
        <v>-3828891</v>
      </c>
      <c r="AB171" s="415">
        <v>-18199</v>
      </c>
      <c r="AC171" s="415">
        <v>0</v>
      </c>
      <c r="AD171" s="415">
        <v>-18199</v>
      </c>
      <c r="AE171" s="415">
        <v>-273810</v>
      </c>
      <c r="AF171" s="415">
        <v>0</v>
      </c>
      <c r="AG171" s="415">
        <v>-273810</v>
      </c>
      <c r="AH171" s="415">
        <v>-4209</v>
      </c>
      <c r="AI171" s="415">
        <v>0</v>
      </c>
      <c r="AJ171" s="415">
        <v>-4209</v>
      </c>
      <c r="AK171" s="415">
        <v>0</v>
      </c>
      <c r="AL171" s="415">
        <v>0</v>
      </c>
      <c r="AM171" s="415">
        <v>0</v>
      </c>
      <c r="AN171" s="415">
        <v>-265236</v>
      </c>
      <c r="AO171" s="415">
        <v>0</v>
      </c>
      <c r="AP171" s="415">
        <v>-265236</v>
      </c>
      <c r="AQ171" s="415">
        <v>-3370</v>
      </c>
      <c r="AR171" s="415">
        <v>0</v>
      </c>
      <c r="AS171" s="415">
        <v>-3370</v>
      </c>
      <c r="AT171" s="415">
        <v>298504</v>
      </c>
      <c r="AU171" s="415">
        <v>0</v>
      </c>
      <c r="AV171" s="415">
        <v>298504</v>
      </c>
      <c r="AW171" s="415">
        <v>5672</v>
      </c>
      <c r="AX171" s="415">
        <v>0</v>
      </c>
      <c r="AY171" s="415">
        <v>5672</v>
      </c>
      <c r="AZ171" s="415">
        <v>-1568774</v>
      </c>
      <c r="BA171" s="415">
        <v>0</v>
      </c>
      <c r="BB171" s="415">
        <v>-1568774</v>
      </c>
      <c r="BC171" s="415">
        <v>858</v>
      </c>
      <c r="BD171" s="415">
        <v>0</v>
      </c>
      <c r="BE171" s="415">
        <v>858</v>
      </c>
      <c r="BF171" s="415">
        <v>-35038</v>
      </c>
      <c r="BG171" s="415">
        <v>0</v>
      </c>
      <c r="BH171" s="415">
        <v>-35038</v>
      </c>
      <c r="BI171" s="415">
        <v>0</v>
      </c>
      <c r="BJ171" s="415">
        <v>0</v>
      </c>
      <c r="BK171" s="415">
        <v>0</v>
      </c>
      <c r="BL171" s="415">
        <v>-29819</v>
      </c>
      <c r="BM171" s="415">
        <v>0</v>
      </c>
      <c r="BN171" s="415">
        <v>-29819</v>
      </c>
      <c r="BO171" s="415">
        <v>425</v>
      </c>
      <c r="BP171" s="415">
        <v>0</v>
      </c>
      <c r="BQ171" s="415">
        <v>425</v>
      </c>
      <c r="BR171" s="415">
        <v>0</v>
      </c>
      <c r="BS171" s="415">
        <v>0</v>
      </c>
      <c r="BT171" s="415">
        <v>0</v>
      </c>
      <c r="BU171" s="415">
        <v>0</v>
      </c>
      <c r="BV171" s="415">
        <v>0</v>
      </c>
      <c r="BW171" s="415">
        <v>0</v>
      </c>
      <c r="BX171" s="415">
        <v>-5430873</v>
      </c>
      <c r="BY171" s="415">
        <v>0</v>
      </c>
      <c r="BZ171" s="415">
        <v>-5430873</v>
      </c>
      <c r="CA171" s="415">
        <v>0</v>
      </c>
      <c r="CB171" s="415">
        <v>0</v>
      </c>
      <c r="CC171" s="415">
        <v>0</v>
      </c>
      <c r="CD171" s="415">
        <v>-413</v>
      </c>
      <c r="CE171" s="415">
        <v>0</v>
      </c>
      <c r="CF171" s="415">
        <v>-413</v>
      </c>
      <c r="CG171" s="415">
        <v>-421082</v>
      </c>
      <c r="CH171" s="415">
        <v>0</v>
      </c>
      <c r="CI171" s="415">
        <v>-421082</v>
      </c>
      <c r="CJ171" s="415">
        <v>-61532</v>
      </c>
      <c r="CK171" s="415">
        <v>0</v>
      </c>
      <c r="CL171" s="415">
        <v>-61532</v>
      </c>
      <c r="CM171" s="415">
        <v>-483027</v>
      </c>
      <c r="CN171" s="415">
        <v>0</v>
      </c>
      <c r="CO171" s="415">
        <v>-483027</v>
      </c>
      <c r="CP171" s="415">
        <v>-76132</v>
      </c>
      <c r="CQ171" s="415">
        <v>0</v>
      </c>
      <c r="CR171" s="415">
        <v>-76132</v>
      </c>
      <c r="CS171" s="415">
        <v>-992</v>
      </c>
      <c r="CT171" s="415">
        <v>0</v>
      </c>
      <c r="CU171" s="415">
        <v>-992</v>
      </c>
      <c r="CV171" s="415">
        <v>-10426</v>
      </c>
      <c r="CW171" s="415">
        <v>0</v>
      </c>
      <c r="CX171" s="415">
        <v>-10426</v>
      </c>
      <c r="CY171" s="415">
        <v>-13433</v>
      </c>
      <c r="CZ171" s="415">
        <v>0</v>
      </c>
      <c r="DA171" s="415">
        <v>-13433</v>
      </c>
      <c r="DB171" s="415">
        <v>0</v>
      </c>
      <c r="DC171" s="415">
        <v>0</v>
      </c>
      <c r="DD171" s="415">
        <v>0</v>
      </c>
      <c r="DE171" s="415">
        <v>0</v>
      </c>
      <c r="DF171" s="415">
        <v>0</v>
      </c>
      <c r="DG171" s="415">
        <v>0</v>
      </c>
      <c r="DH171" s="415">
        <v>0</v>
      </c>
      <c r="DI171" s="415">
        <v>0</v>
      </c>
      <c r="DJ171" s="415">
        <v>0</v>
      </c>
      <c r="DK171" s="415">
        <v>0</v>
      </c>
      <c r="DL171" s="415">
        <v>0</v>
      </c>
      <c r="DM171" s="415">
        <v>0</v>
      </c>
      <c r="DN171" s="415">
        <v>0</v>
      </c>
      <c r="DO171" s="415">
        <v>0</v>
      </c>
      <c r="DP171" s="415">
        <v>0</v>
      </c>
      <c r="DQ171" s="415">
        <v>0</v>
      </c>
      <c r="DR171" s="415">
        <v>0</v>
      </c>
      <c r="DS171" s="415">
        <v>0</v>
      </c>
      <c r="DT171" s="415">
        <v>-500</v>
      </c>
      <c r="DU171" s="415">
        <v>0</v>
      </c>
      <c r="DV171" s="415">
        <v>-500</v>
      </c>
      <c r="DW171" s="415">
        <v>0</v>
      </c>
      <c r="DX171" s="415">
        <v>0</v>
      </c>
      <c r="DY171" s="415">
        <v>0</v>
      </c>
      <c r="DZ171" s="415">
        <v>0</v>
      </c>
      <c r="EA171" s="415">
        <v>0</v>
      </c>
      <c r="EB171" s="415">
        <v>-101483</v>
      </c>
      <c r="EC171" s="415">
        <v>0</v>
      </c>
      <c r="ED171" s="415">
        <v>-101483</v>
      </c>
      <c r="EE171" s="415">
        <v>0</v>
      </c>
      <c r="EF171" s="415">
        <v>0</v>
      </c>
      <c r="EG171" s="415">
        <v>0</v>
      </c>
      <c r="EH171" s="415">
        <v>0</v>
      </c>
      <c r="EI171" s="415">
        <v>0</v>
      </c>
      <c r="EJ171" s="415">
        <v>0</v>
      </c>
      <c r="EK171" s="415">
        <v>1498</v>
      </c>
      <c r="EL171" s="415">
        <v>0</v>
      </c>
      <c r="EM171" s="415">
        <v>1498</v>
      </c>
      <c r="EN171" s="415">
        <v>0</v>
      </c>
      <c r="EO171" s="415">
        <v>0</v>
      </c>
      <c r="EP171" s="415">
        <v>0</v>
      </c>
      <c r="EQ171" s="415">
        <v>0</v>
      </c>
      <c r="ER171" s="415">
        <v>0</v>
      </c>
      <c r="ES171" s="415">
        <v>0</v>
      </c>
      <c r="ET171" s="415">
        <v>0</v>
      </c>
      <c r="EU171" s="415">
        <v>0</v>
      </c>
      <c r="EV171" s="415">
        <v>0</v>
      </c>
      <c r="EW171" s="415">
        <v>-29819</v>
      </c>
      <c r="EX171" s="415">
        <v>0</v>
      </c>
      <c r="EY171" s="415">
        <v>-29819</v>
      </c>
      <c r="EZ171" s="415">
        <v>425</v>
      </c>
      <c r="FA171" s="415">
        <v>0</v>
      </c>
      <c r="FB171" s="415">
        <v>425</v>
      </c>
      <c r="FC171" s="415">
        <v>0</v>
      </c>
      <c r="FD171" s="415">
        <v>0</v>
      </c>
      <c r="FE171" s="415">
        <v>0</v>
      </c>
      <c r="FF171" s="415">
        <v>0</v>
      </c>
      <c r="FG171" s="415">
        <v>0</v>
      </c>
      <c r="FH171" s="415">
        <v>0</v>
      </c>
      <c r="FI171" s="415">
        <v>-26043</v>
      </c>
      <c r="FJ171" s="415">
        <v>0</v>
      </c>
      <c r="FK171" s="415">
        <v>-26043</v>
      </c>
      <c r="FL171" s="415">
        <v>3588</v>
      </c>
      <c r="FM171" s="415">
        <v>0</v>
      </c>
      <c r="FN171" s="415">
        <v>3588</v>
      </c>
      <c r="FO171" s="415">
        <v>-14632</v>
      </c>
      <c r="FP171" s="415">
        <v>0</v>
      </c>
      <c r="FQ171" s="415">
        <v>-14632</v>
      </c>
      <c r="FR171" s="415">
        <v>-8977</v>
      </c>
      <c r="FS171" s="415">
        <v>0</v>
      </c>
      <c r="FT171" s="415">
        <v>-8977</v>
      </c>
      <c r="FU171" s="415">
        <v>3243</v>
      </c>
      <c r="FV171" s="415">
        <v>0</v>
      </c>
      <c r="FW171" s="415">
        <v>3243</v>
      </c>
      <c r="FX171" s="415">
        <v>-352640</v>
      </c>
      <c r="FY171" s="415">
        <v>0</v>
      </c>
      <c r="FZ171" s="415">
        <v>-352640</v>
      </c>
      <c r="GA171" s="415">
        <v>-423357</v>
      </c>
      <c r="GB171" s="415">
        <v>0</v>
      </c>
      <c r="GC171" s="415">
        <v>-423357</v>
      </c>
      <c r="GD171" s="415">
        <v>0</v>
      </c>
      <c r="GE171" s="415">
        <v>0</v>
      </c>
      <c r="GF171" s="415">
        <v>0</v>
      </c>
      <c r="GG171" s="415">
        <v>0</v>
      </c>
      <c r="GH171" s="415">
        <v>0</v>
      </c>
      <c r="GI171" s="415">
        <v>0</v>
      </c>
      <c r="GJ171" s="415">
        <v>0</v>
      </c>
      <c r="GK171" s="415">
        <v>0</v>
      </c>
      <c r="GL171" s="415">
        <v>0</v>
      </c>
      <c r="GM171" s="415">
        <v>22397742</v>
      </c>
      <c r="GN171" s="415">
        <v>0</v>
      </c>
      <c r="GO171" s="415">
        <v>22397742</v>
      </c>
      <c r="GP171" s="415">
        <v>-238191</v>
      </c>
      <c r="GQ171" s="415">
        <v>0</v>
      </c>
      <c r="GR171" s="415">
        <v>-238191</v>
      </c>
      <c r="GS171" s="415">
        <v>-5430873</v>
      </c>
      <c r="GT171" s="415">
        <v>0</v>
      </c>
      <c r="GU171" s="415">
        <v>-5430873</v>
      </c>
      <c r="GV171" s="415">
        <v>-483027</v>
      </c>
      <c r="GW171" s="415">
        <v>0</v>
      </c>
      <c r="GX171" s="415">
        <v>-483027</v>
      </c>
      <c r="GY171" s="415">
        <v>-101483</v>
      </c>
      <c r="GZ171" s="415">
        <v>0</v>
      </c>
      <c r="HA171" s="415">
        <v>-101483</v>
      </c>
      <c r="HB171" s="415">
        <v>-423357</v>
      </c>
      <c r="HC171" s="415">
        <v>0</v>
      </c>
      <c r="HD171" s="415">
        <v>-423357</v>
      </c>
      <c r="HE171" s="415">
        <v>0</v>
      </c>
      <c r="HF171" s="415">
        <v>0</v>
      </c>
      <c r="HG171" s="415">
        <v>0</v>
      </c>
      <c r="HH171" s="415">
        <v>-6676931</v>
      </c>
      <c r="HI171" s="415">
        <v>0</v>
      </c>
      <c r="HJ171" s="415">
        <v>-6676931</v>
      </c>
      <c r="HK171" s="415">
        <v>15720811</v>
      </c>
      <c r="HL171" s="415">
        <v>0</v>
      </c>
      <c r="HM171" s="415">
        <v>15720811</v>
      </c>
      <c r="HN171" s="84" t="s">
        <v>1029</v>
      </c>
    </row>
    <row r="172" spans="1:222" x14ac:dyDescent="0.25">
      <c r="A172" t="s">
        <v>1026</v>
      </c>
      <c r="B172" s="82" t="s">
        <v>703</v>
      </c>
      <c r="C172" s="85" t="s">
        <v>702</v>
      </c>
      <c r="D172" s="415">
        <v>30785310</v>
      </c>
      <c r="E172" s="415">
        <v>0</v>
      </c>
      <c r="F172" s="415">
        <v>30785310</v>
      </c>
      <c r="G172" s="415">
        <v>147546</v>
      </c>
      <c r="H172" s="415">
        <v>0</v>
      </c>
      <c r="I172" s="415">
        <v>147546</v>
      </c>
      <c r="J172" s="415">
        <v>-401985</v>
      </c>
      <c r="K172" s="415">
        <v>0</v>
      </c>
      <c r="L172" s="415">
        <v>-401985</v>
      </c>
      <c r="M172" s="415">
        <v>73938</v>
      </c>
      <c r="N172" s="415">
        <v>0</v>
      </c>
      <c r="O172" s="415">
        <v>73938</v>
      </c>
      <c r="P172" s="415">
        <v>132683</v>
      </c>
      <c r="Q172" s="415">
        <v>0</v>
      </c>
      <c r="R172" s="415">
        <v>132683</v>
      </c>
      <c r="S172" s="415">
        <v>28192</v>
      </c>
      <c r="T172" s="415">
        <v>0</v>
      </c>
      <c r="U172" s="415">
        <v>28192</v>
      </c>
      <c r="V172" s="415">
        <v>-167172</v>
      </c>
      <c r="W172" s="415">
        <v>0</v>
      </c>
      <c r="X172" s="415">
        <v>-167172</v>
      </c>
      <c r="Y172" s="415">
        <v>-3736488</v>
      </c>
      <c r="Z172" s="415">
        <v>0</v>
      </c>
      <c r="AA172" s="415">
        <v>-3736488</v>
      </c>
      <c r="AB172" s="415">
        <v>-19735</v>
      </c>
      <c r="AC172" s="415">
        <v>0</v>
      </c>
      <c r="AD172" s="415">
        <v>-19735</v>
      </c>
      <c r="AE172" s="415">
        <v>-208198</v>
      </c>
      <c r="AF172" s="415">
        <v>0</v>
      </c>
      <c r="AG172" s="415">
        <v>-208198</v>
      </c>
      <c r="AH172" s="415">
        <v>4433</v>
      </c>
      <c r="AI172" s="415">
        <v>0</v>
      </c>
      <c r="AJ172" s="415">
        <v>4433</v>
      </c>
      <c r="AK172" s="415">
        <v>0</v>
      </c>
      <c r="AL172" s="415">
        <v>0</v>
      </c>
      <c r="AM172" s="415">
        <v>0</v>
      </c>
      <c r="AN172" s="415">
        <v>-213358</v>
      </c>
      <c r="AO172" s="415">
        <v>0</v>
      </c>
      <c r="AP172" s="415">
        <v>-213358</v>
      </c>
      <c r="AQ172" s="415">
        <v>2628</v>
      </c>
      <c r="AR172" s="415">
        <v>0</v>
      </c>
      <c r="AS172" s="415">
        <v>2628</v>
      </c>
      <c r="AT172" s="415">
        <v>500648</v>
      </c>
      <c r="AU172" s="415">
        <v>0</v>
      </c>
      <c r="AV172" s="415">
        <v>500648</v>
      </c>
      <c r="AW172" s="415">
        <v>4797</v>
      </c>
      <c r="AX172" s="415">
        <v>0</v>
      </c>
      <c r="AY172" s="415">
        <v>4797</v>
      </c>
      <c r="AZ172" s="415">
        <v>-1717179</v>
      </c>
      <c r="BA172" s="415">
        <v>0</v>
      </c>
      <c r="BB172" s="415">
        <v>-1717179</v>
      </c>
      <c r="BC172" s="415">
        <v>-30978</v>
      </c>
      <c r="BD172" s="415">
        <v>0</v>
      </c>
      <c r="BE172" s="415">
        <v>-30978</v>
      </c>
      <c r="BF172" s="415">
        <v>-72087</v>
      </c>
      <c r="BG172" s="415">
        <v>0</v>
      </c>
      <c r="BH172" s="415">
        <v>-72087</v>
      </c>
      <c r="BI172" s="415">
        <v>-16136</v>
      </c>
      <c r="BJ172" s="415">
        <v>0</v>
      </c>
      <c r="BK172" s="415">
        <v>-16136</v>
      </c>
      <c r="BL172" s="415">
        <v>-52173</v>
      </c>
      <c r="BM172" s="415">
        <v>0</v>
      </c>
      <c r="BN172" s="415">
        <v>-52173</v>
      </c>
      <c r="BO172" s="415">
        <v>-549</v>
      </c>
      <c r="BP172" s="415">
        <v>0</v>
      </c>
      <c r="BQ172" s="415">
        <v>-549</v>
      </c>
      <c r="BR172" s="415">
        <v>0</v>
      </c>
      <c r="BS172" s="415">
        <v>0</v>
      </c>
      <c r="BT172" s="415">
        <v>0</v>
      </c>
      <c r="BU172" s="415">
        <v>0</v>
      </c>
      <c r="BV172" s="415">
        <v>0</v>
      </c>
      <c r="BW172" s="415">
        <v>0</v>
      </c>
      <c r="BX172" s="415">
        <v>-5328343</v>
      </c>
      <c r="BY172" s="415">
        <v>0</v>
      </c>
      <c r="BZ172" s="415">
        <v>-5328343</v>
      </c>
      <c r="CA172" s="415">
        <v>-979</v>
      </c>
      <c r="CB172" s="415">
        <v>0</v>
      </c>
      <c r="CC172" s="415">
        <v>-979</v>
      </c>
      <c r="CD172" s="415">
        <v>506</v>
      </c>
      <c r="CE172" s="415">
        <v>0</v>
      </c>
      <c r="CF172" s="415">
        <v>506</v>
      </c>
      <c r="CG172" s="415">
        <v>-790779</v>
      </c>
      <c r="CH172" s="415">
        <v>0</v>
      </c>
      <c r="CI172" s="415">
        <v>-790779</v>
      </c>
      <c r="CJ172" s="415">
        <v>-52555</v>
      </c>
      <c r="CK172" s="415">
        <v>0</v>
      </c>
      <c r="CL172" s="415">
        <v>-52555</v>
      </c>
      <c r="CM172" s="415">
        <v>-843807</v>
      </c>
      <c r="CN172" s="415">
        <v>0</v>
      </c>
      <c r="CO172" s="415">
        <v>-843807</v>
      </c>
      <c r="CP172" s="415">
        <v>-175642</v>
      </c>
      <c r="CQ172" s="415">
        <v>0</v>
      </c>
      <c r="CR172" s="415">
        <v>-175642</v>
      </c>
      <c r="CS172" s="415">
        <v>-886</v>
      </c>
      <c r="CT172" s="415">
        <v>0</v>
      </c>
      <c r="CU172" s="415">
        <v>-886</v>
      </c>
      <c r="CV172" s="415">
        <v>-37516</v>
      </c>
      <c r="CW172" s="415">
        <v>0</v>
      </c>
      <c r="CX172" s="415">
        <v>-37516</v>
      </c>
      <c r="CY172" s="415">
        <v>-149</v>
      </c>
      <c r="CZ172" s="415">
        <v>0</v>
      </c>
      <c r="DA172" s="415">
        <v>-149</v>
      </c>
      <c r="DB172" s="415">
        <v>-15381</v>
      </c>
      <c r="DC172" s="415">
        <v>0</v>
      </c>
      <c r="DD172" s="415">
        <v>-15381</v>
      </c>
      <c r="DE172" s="415">
        <v>-4034</v>
      </c>
      <c r="DF172" s="415">
        <v>0</v>
      </c>
      <c r="DG172" s="415">
        <v>-4034</v>
      </c>
      <c r="DH172" s="415">
        <v>0</v>
      </c>
      <c r="DI172" s="415">
        <v>0</v>
      </c>
      <c r="DJ172" s="415">
        <v>0</v>
      </c>
      <c r="DK172" s="415">
        <v>0</v>
      </c>
      <c r="DL172" s="415">
        <v>0</v>
      </c>
      <c r="DM172" s="415">
        <v>0</v>
      </c>
      <c r="DN172" s="415">
        <v>-28564</v>
      </c>
      <c r="DO172" s="415">
        <v>0</v>
      </c>
      <c r="DP172" s="415">
        <v>-28564</v>
      </c>
      <c r="DQ172" s="415">
        <v>-4956</v>
      </c>
      <c r="DR172" s="415">
        <v>0</v>
      </c>
      <c r="DS172" s="415">
        <v>-4956</v>
      </c>
      <c r="DT172" s="415">
        <v>0</v>
      </c>
      <c r="DU172" s="415">
        <v>0</v>
      </c>
      <c r="DV172" s="415">
        <v>0</v>
      </c>
      <c r="DW172" s="415">
        <v>0</v>
      </c>
      <c r="DX172" s="415">
        <v>0</v>
      </c>
      <c r="DY172" s="415">
        <v>0</v>
      </c>
      <c r="DZ172" s="415">
        <v>0</v>
      </c>
      <c r="EA172" s="415">
        <v>0</v>
      </c>
      <c r="EB172" s="415">
        <v>-267128</v>
      </c>
      <c r="EC172" s="415">
        <v>0</v>
      </c>
      <c r="ED172" s="415">
        <v>-267128</v>
      </c>
      <c r="EE172" s="415">
        <v>0</v>
      </c>
      <c r="EF172" s="415">
        <v>0</v>
      </c>
      <c r="EG172" s="415">
        <v>0</v>
      </c>
      <c r="EH172" s="415">
        <v>0</v>
      </c>
      <c r="EI172" s="415">
        <v>0</v>
      </c>
      <c r="EJ172" s="415">
        <v>0</v>
      </c>
      <c r="EK172" s="415">
        <v>0</v>
      </c>
      <c r="EL172" s="415">
        <v>0</v>
      </c>
      <c r="EM172" s="415">
        <v>0</v>
      </c>
      <c r="EN172" s="415">
        <v>0</v>
      </c>
      <c r="EO172" s="415">
        <v>0</v>
      </c>
      <c r="EP172" s="415">
        <v>0</v>
      </c>
      <c r="EQ172" s="415">
        <v>0</v>
      </c>
      <c r="ER172" s="415">
        <v>0</v>
      </c>
      <c r="ES172" s="415">
        <v>0</v>
      </c>
      <c r="ET172" s="415">
        <v>0</v>
      </c>
      <c r="EU172" s="415">
        <v>0</v>
      </c>
      <c r="EV172" s="415">
        <v>0</v>
      </c>
      <c r="EW172" s="415">
        <v>-52173</v>
      </c>
      <c r="EX172" s="415">
        <v>0</v>
      </c>
      <c r="EY172" s="415">
        <v>-52173</v>
      </c>
      <c r="EZ172" s="415">
        <v>-549</v>
      </c>
      <c r="FA172" s="415">
        <v>0</v>
      </c>
      <c r="FB172" s="415">
        <v>-549</v>
      </c>
      <c r="FC172" s="415">
        <v>0</v>
      </c>
      <c r="FD172" s="415">
        <v>0</v>
      </c>
      <c r="FE172" s="415">
        <v>0</v>
      </c>
      <c r="FF172" s="415">
        <v>0</v>
      </c>
      <c r="FG172" s="415">
        <v>0</v>
      </c>
      <c r="FH172" s="415">
        <v>0</v>
      </c>
      <c r="FI172" s="415">
        <v>-62369</v>
      </c>
      <c r="FJ172" s="415">
        <v>0</v>
      </c>
      <c r="FK172" s="415">
        <v>-62369</v>
      </c>
      <c r="FL172" s="415">
        <v>23</v>
      </c>
      <c r="FM172" s="415">
        <v>0</v>
      </c>
      <c r="FN172" s="415">
        <v>23</v>
      </c>
      <c r="FO172" s="415">
        <v>-44286</v>
      </c>
      <c r="FP172" s="415">
        <v>0</v>
      </c>
      <c r="FQ172" s="415">
        <v>-44286</v>
      </c>
      <c r="FR172" s="415">
        <v>572</v>
      </c>
      <c r="FS172" s="415">
        <v>0</v>
      </c>
      <c r="FT172" s="415">
        <v>572</v>
      </c>
      <c r="FU172" s="415">
        <v>211</v>
      </c>
      <c r="FV172" s="415">
        <v>0</v>
      </c>
      <c r="FW172" s="415">
        <v>211</v>
      </c>
      <c r="FX172" s="415">
        <v>-333287</v>
      </c>
      <c r="FY172" s="415">
        <v>0</v>
      </c>
      <c r="FZ172" s="415">
        <v>-333287</v>
      </c>
      <c r="GA172" s="415">
        <v>-491858</v>
      </c>
      <c r="GB172" s="415">
        <v>0</v>
      </c>
      <c r="GC172" s="415">
        <v>-491858</v>
      </c>
      <c r="GD172" s="415">
        <v>-3591</v>
      </c>
      <c r="GE172" s="415">
        <v>0</v>
      </c>
      <c r="GF172" s="415">
        <v>-3591</v>
      </c>
      <c r="GG172" s="415">
        <v>-3407</v>
      </c>
      <c r="GH172" s="415">
        <v>0</v>
      </c>
      <c r="GI172" s="415">
        <v>-3407</v>
      </c>
      <c r="GJ172" s="415">
        <v>-6998</v>
      </c>
      <c r="GK172" s="415">
        <v>0</v>
      </c>
      <c r="GL172" s="415">
        <v>-6998</v>
      </c>
      <c r="GM172" s="415">
        <v>30932856</v>
      </c>
      <c r="GN172" s="415">
        <v>0</v>
      </c>
      <c r="GO172" s="415">
        <v>30932856</v>
      </c>
      <c r="GP172" s="415">
        <v>-167172</v>
      </c>
      <c r="GQ172" s="415">
        <v>0</v>
      </c>
      <c r="GR172" s="415">
        <v>-167172</v>
      </c>
      <c r="GS172" s="415">
        <v>-5328343</v>
      </c>
      <c r="GT172" s="415">
        <v>0</v>
      </c>
      <c r="GU172" s="415">
        <v>-5328343</v>
      </c>
      <c r="GV172" s="415">
        <v>-843807</v>
      </c>
      <c r="GW172" s="415">
        <v>0</v>
      </c>
      <c r="GX172" s="415">
        <v>-843807</v>
      </c>
      <c r="GY172" s="415">
        <v>-267128</v>
      </c>
      <c r="GZ172" s="415">
        <v>0</v>
      </c>
      <c r="HA172" s="415">
        <v>-267128</v>
      </c>
      <c r="HB172" s="415">
        <v>-491858</v>
      </c>
      <c r="HC172" s="415">
        <v>0</v>
      </c>
      <c r="HD172" s="415">
        <v>-491858</v>
      </c>
      <c r="HE172" s="415">
        <v>-6998</v>
      </c>
      <c r="HF172" s="415">
        <v>0</v>
      </c>
      <c r="HG172" s="415">
        <v>-6998</v>
      </c>
      <c r="HH172" s="415">
        <v>-7105306</v>
      </c>
      <c r="HI172" s="415">
        <v>0</v>
      </c>
      <c r="HJ172" s="415">
        <v>-7105306</v>
      </c>
      <c r="HK172" s="415">
        <v>23827550</v>
      </c>
      <c r="HL172" s="415">
        <v>0</v>
      </c>
      <c r="HM172" s="415">
        <v>23827550</v>
      </c>
      <c r="HN172" s="84" t="s">
        <v>1029</v>
      </c>
    </row>
    <row r="173" spans="1:222" x14ac:dyDescent="0.25">
      <c r="A173" t="s">
        <v>1026</v>
      </c>
      <c r="B173" s="82" t="s">
        <v>705</v>
      </c>
      <c r="C173" s="85" t="s">
        <v>704</v>
      </c>
      <c r="D173" s="415">
        <v>60655569</v>
      </c>
      <c r="E173" s="415">
        <v>0</v>
      </c>
      <c r="F173" s="415">
        <v>60655569</v>
      </c>
      <c r="G173" s="415">
        <v>815026</v>
      </c>
      <c r="H173" s="415">
        <v>0</v>
      </c>
      <c r="I173" s="415">
        <v>815026</v>
      </c>
      <c r="J173" s="415">
        <v>-738689</v>
      </c>
      <c r="K173" s="415">
        <v>0</v>
      </c>
      <c r="L173" s="415">
        <v>-738689</v>
      </c>
      <c r="M173" s="415">
        <v>-55317</v>
      </c>
      <c r="N173" s="415">
        <v>0</v>
      </c>
      <c r="O173" s="415">
        <v>-55317</v>
      </c>
      <c r="P173" s="415">
        <v>190224</v>
      </c>
      <c r="Q173" s="415">
        <v>0</v>
      </c>
      <c r="R173" s="415">
        <v>190224</v>
      </c>
      <c r="S173" s="415">
        <v>-18454</v>
      </c>
      <c r="T173" s="415">
        <v>0</v>
      </c>
      <c r="U173" s="415">
        <v>-18454</v>
      </c>
      <c r="V173" s="415">
        <v>-622236</v>
      </c>
      <c r="W173" s="415">
        <v>0</v>
      </c>
      <c r="X173" s="415">
        <v>-622236</v>
      </c>
      <c r="Y173" s="415">
        <v>-4743672</v>
      </c>
      <c r="Z173" s="415">
        <v>0</v>
      </c>
      <c r="AA173" s="415">
        <v>-4743672</v>
      </c>
      <c r="AB173" s="415">
        <v>0</v>
      </c>
      <c r="AC173" s="415">
        <v>0</v>
      </c>
      <c r="AD173" s="415">
        <v>0</v>
      </c>
      <c r="AE173" s="415">
        <v>-289514</v>
      </c>
      <c r="AF173" s="415">
        <v>0</v>
      </c>
      <c r="AG173" s="415">
        <v>-289514</v>
      </c>
      <c r="AH173" s="415">
        <v>-32540</v>
      </c>
      <c r="AI173" s="415">
        <v>0</v>
      </c>
      <c r="AJ173" s="415">
        <v>-32540</v>
      </c>
      <c r="AK173" s="415">
        <v>0</v>
      </c>
      <c r="AL173" s="415">
        <v>0</v>
      </c>
      <c r="AM173" s="415">
        <v>0</v>
      </c>
      <c r="AN173" s="415">
        <v>-100579</v>
      </c>
      <c r="AO173" s="415">
        <v>0</v>
      </c>
      <c r="AP173" s="415">
        <v>-100579</v>
      </c>
      <c r="AQ173" s="415">
        <v>0</v>
      </c>
      <c r="AR173" s="415">
        <v>0</v>
      </c>
      <c r="AS173" s="415">
        <v>0</v>
      </c>
      <c r="AT173" s="415">
        <v>1053513</v>
      </c>
      <c r="AU173" s="415">
        <v>0</v>
      </c>
      <c r="AV173" s="415">
        <v>1053513</v>
      </c>
      <c r="AW173" s="415">
        <v>19548</v>
      </c>
      <c r="AX173" s="415">
        <v>0</v>
      </c>
      <c r="AY173" s="415">
        <v>19548</v>
      </c>
      <c r="AZ173" s="415">
        <v>-4340972</v>
      </c>
      <c r="BA173" s="415">
        <v>0</v>
      </c>
      <c r="BB173" s="415">
        <v>-4340972</v>
      </c>
      <c r="BC173" s="415">
        <v>-6047</v>
      </c>
      <c r="BD173" s="415">
        <v>0</v>
      </c>
      <c r="BE173" s="415">
        <v>-6047</v>
      </c>
      <c r="BF173" s="415">
        <v>-56055</v>
      </c>
      <c r="BG173" s="415">
        <v>0</v>
      </c>
      <c r="BH173" s="415">
        <v>-56055</v>
      </c>
      <c r="BI173" s="415">
        <v>0</v>
      </c>
      <c r="BJ173" s="415">
        <v>0</v>
      </c>
      <c r="BK173" s="415">
        <v>0</v>
      </c>
      <c r="BL173" s="415">
        <v>-5758</v>
      </c>
      <c r="BM173" s="415">
        <v>0</v>
      </c>
      <c r="BN173" s="415">
        <v>-5758</v>
      </c>
      <c r="BO173" s="415">
        <v>0</v>
      </c>
      <c r="BP173" s="415">
        <v>0</v>
      </c>
      <c r="BQ173" s="415">
        <v>0</v>
      </c>
      <c r="BR173" s="415">
        <v>0</v>
      </c>
      <c r="BS173" s="415">
        <v>0</v>
      </c>
      <c r="BT173" s="415">
        <v>0</v>
      </c>
      <c r="BU173" s="415">
        <v>0</v>
      </c>
      <c r="BV173" s="415">
        <v>0</v>
      </c>
      <c r="BW173" s="415">
        <v>0</v>
      </c>
      <c r="BX173" s="415">
        <v>-8368957</v>
      </c>
      <c r="BY173" s="415">
        <v>0</v>
      </c>
      <c r="BZ173" s="415">
        <v>-8368957</v>
      </c>
      <c r="CA173" s="415">
        <v>0</v>
      </c>
      <c r="CB173" s="415">
        <v>0</v>
      </c>
      <c r="CC173" s="415">
        <v>0</v>
      </c>
      <c r="CD173" s="415">
        <v>-38151</v>
      </c>
      <c r="CE173" s="415">
        <v>0</v>
      </c>
      <c r="CF173" s="415">
        <v>-38151</v>
      </c>
      <c r="CG173" s="415">
        <v>-1217659</v>
      </c>
      <c r="CH173" s="415">
        <v>0</v>
      </c>
      <c r="CI173" s="415">
        <v>-1217659</v>
      </c>
      <c r="CJ173" s="415">
        <v>26753</v>
      </c>
      <c r="CK173" s="415">
        <v>0</v>
      </c>
      <c r="CL173" s="415">
        <v>26753</v>
      </c>
      <c r="CM173" s="415">
        <v>-1229057</v>
      </c>
      <c r="CN173" s="415">
        <v>0</v>
      </c>
      <c r="CO173" s="415">
        <v>-1229057</v>
      </c>
      <c r="CP173" s="415">
        <v>-97261</v>
      </c>
      <c r="CQ173" s="415">
        <v>0</v>
      </c>
      <c r="CR173" s="415">
        <v>-97261</v>
      </c>
      <c r="CS173" s="415">
        <v>62</v>
      </c>
      <c r="CT173" s="415">
        <v>0</v>
      </c>
      <c r="CU173" s="415">
        <v>62</v>
      </c>
      <c r="CV173" s="415">
        <v>-716606</v>
      </c>
      <c r="CW173" s="415">
        <v>0</v>
      </c>
      <c r="CX173" s="415">
        <v>-716606</v>
      </c>
      <c r="CY173" s="415">
        <v>0</v>
      </c>
      <c r="CZ173" s="415">
        <v>0</v>
      </c>
      <c r="DA173" s="415">
        <v>0</v>
      </c>
      <c r="DB173" s="415">
        <v>-4269</v>
      </c>
      <c r="DC173" s="415">
        <v>0</v>
      </c>
      <c r="DD173" s="415">
        <v>-4269</v>
      </c>
      <c r="DE173" s="415">
        <v>0</v>
      </c>
      <c r="DF173" s="415">
        <v>0</v>
      </c>
      <c r="DG173" s="415">
        <v>0</v>
      </c>
      <c r="DH173" s="415">
        <v>0</v>
      </c>
      <c r="DI173" s="415">
        <v>0</v>
      </c>
      <c r="DJ173" s="415">
        <v>0</v>
      </c>
      <c r="DK173" s="415">
        <v>0</v>
      </c>
      <c r="DL173" s="415">
        <v>0</v>
      </c>
      <c r="DM173" s="415">
        <v>0</v>
      </c>
      <c r="DN173" s="415">
        <v>-7242</v>
      </c>
      <c r="DO173" s="415">
        <v>0</v>
      </c>
      <c r="DP173" s="415">
        <v>-7242</v>
      </c>
      <c r="DQ173" s="415">
        <v>-7080</v>
      </c>
      <c r="DR173" s="415">
        <v>0</v>
      </c>
      <c r="DS173" s="415">
        <v>-7080</v>
      </c>
      <c r="DT173" s="415">
        <v>0</v>
      </c>
      <c r="DU173" s="415">
        <v>0</v>
      </c>
      <c r="DV173" s="415">
        <v>0</v>
      </c>
      <c r="DW173" s="415">
        <v>0</v>
      </c>
      <c r="DX173" s="415">
        <v>0</v>
      </c>
      <c r="DY173" s="415">
        <v>0</v>
      </c>
      <c r="DZ173" s="415">
        <v>0</v>
      </c>
      <c r="EA173" s="415">
        <v>0</v>
      </c>
      <c r="EB173" s="415">
        <v>-832396</v>
      </c>
      <c r="EC173" s="415">
        <v>0</v>
      </c>
      <c r="ED173" s="415">
        <v>-832396</v>
      </c>
      <c r="EE173" s="415">
        <v>2508</v>
      </c>
      <c r="EF173" s="415">
        <v>0</v>
      </c>
      <c r="EG173" s="415">
        <v>2508</v>
      </c>
      <c r="EH173" s="415">
        <v>0</v>
      </c>
      <c r="EI173" s="415">
        <v>0</v>
      </c>
      <c r="EJ173" s="415">
        <v>0</v>
      </c>
      <c r="EK173" s="415">
        <v>0</v>
      </c>
      <c r="EL173" s="415">
        <v>0</v>
      </c>
      <c r="EM173" s="415">
        <v>0</v>
      </c>
      <c r="EN173" s="415">
        <v>0</v>
      </c>
      <c r="EO173" s="415">
        <v>0</v>
      </c>
      <c r="EP173" s="415">
        <v>0</v>
      </c>
      <c r="EQ173" s="415">
        <v>0</v>
      </c>
      <c r="ER173" s="415">
        <v>0</v>
      </c>
      <c r="ES173" s="415">
        <v>0</v>
      </c>
      <c r="ET173" s="415">
        <v>0</v>
      </c>
      <c r="EU173" s="415">
        <v>0</v>
      </c>
      <c r="EV173" s="415">
        <v>0</v>
      </c>
      <c r="EW173" s="415">
        <v>-5758</v>
      </c>
      <c r="EX173" s="415">
        <v>0</v>
      </c>
      <c r="EY173" s="415">
        <v>-5758</v>
      </c>
      <c r="EZ173" s="415">
        <v>0</v>
      </c>
      <c r="FA173" s="415">
        <v>0</v>
      </c>
      <c r="FB173" s="415">
        <v>0</v>
      </c>
      <c r="FC173" s="415">
        <v>0</v>
      </c>
      <c r="FD173" s="415">
        <v>0</v>
      </c>
      <c r="FE173" s="415">
        <v>0</v>
      </c>
      <c r="FF173" s="415">
        <v>0</v>
      </c>
      <c r="FG173" s="415">
        <v>0</v>
      </c>
      <c r="FH173" s="415">
        <v>0</v>
      </c>
      <c r="FI173" s="415">
        <v>-53622</v>
      </c>
      <c r="FJ173" s="415">
        <v>0</v>
      </c>
      <c r="FK173" s="415">
        <v>-53622</v>
      </c>
      <c r="FL173" s="415">
        <v>368</v>
      </c>
      <c r="FM173" s="415">
        <v>0</v>
      </c>
      <c r="FN173" s="415">
        <v>368</v>
      </c>
      <c r="FO173" s="415">
        <v>-70143</v>
      </c>
      <c r="FP173" s="415">
        <v>0</v>
      </c>
      <c r="FQ173" s="415">
        <v>-70143</v>
      </c>
      <c r="FR173" s="415">
        <v>2002</v>
      </c>
      <c r="FS173" s="415">
        <v>0</v>
      </c>
      <c r="FT173" s="415">
        <v>2002</v>
      </c>
      <c r="FU173" s="415">
        <v>0</v>
      </c>
      <c r="FV173" s="415">
        <v>0</v>
      </c>
      <c r="FW173" s="415">
        <v>0</v>
      </c>
      <c r="FX173" s="415">
        <v>-1326991</v>
      </c>
      <c r="FY173" s="415">
        <v>0</v>
      </c>
      <c r="FZ173" s="415">
        <v>-1326991</v>
      </c>
      <c r="GA173" s="415">
        <v>-1451636</v>
      </c>
      <c r="GB173" s="415">
        <v>0</v>
      </c>
      <c r="GC173" s="415">
        <v>-1451636</v>
      </c>
      <c r="GD173" s="415">
        <v>0</v>
      </c>
      <c r="GE173" s="415">
        <v>0</v>
      </c>
      <c r="GF173" s="415">
        <v>0</v>
      </c>
      <c r="GG173" s="415">
        <v>0</v>
      </c>
      <c r="GH173" s="415">
        <v>0</v>
      </c>
      <c r="GI173" s="415">
        <v>0</v>
      </c>
      <c r="GJ173" s="415">
        <v>0</v>
      </c>
      <c r="GK173" s="415">
        <v>0</v>
      </c>
      <c r="GL173" s="415">
        <v>0</v>
      </c>
      <c r="GM173" s="415">
        <v>61470595</v>
      </c>
      <c r="GN173" s="415">
        <v>0</v>
      </c>
      <c r="GO173" s="415">
        <v>61470595</v>
      </c>
      <c r="GP173" s="415">
        <v>-622236</v>
      </c>
      <c r="GQ173" s="415">
        <v>0</v>
      </c>
      <c r="GR173" s="415">
        <v>-622236</v>
      </c>
      <c r="GS173" s="415">
        <v>-8368957</v>
      </c>
      <c r="GT173" s="415">
        <v>0</v>
      </c>
      <c r="GU173" s="415">
        <v>-8368957</v>
      </c>
      <c r="GV173" s="415">
        <v>-1229057</v>
      </c>
      <c r="GW173" s="415">
        <v>0</v>
      </c>
      <c r="GX173" s="415">
        <v>-1229057</v>
      </c>
      <c r="GY173" s="415">
        <v>-832396</v>
      </c>
      <c r="GZ173" s="415">
        <v>0</v>
      </c>
      <c r="HA173" s="415">
        <v>-832396</v>
      </c>
      <c r="HB173" s="415">
        <v>-1451636</v>
      </c>
      <c r="HC173" s="415">
        <v>0</v>
      </c>
      <c r="HD173" s="415">
        <v>-1451636</v>
      </c>
      <c r="HE173" s="415">
        <v>0</v>
      </c>
      <c r="HF173" s="415">
        <v>0</v>
      </c>
      <c r="HG173" s="415">
        <v>0</v>
      </c>
      <c r="HH173" s="415">
        <v>-12504282</v>
      </c>
      <c r="HI173" s="415">
        <v>0</v>
      </c>
      <c r="HJ173" s="415">
        <v>-12504282</v>
      </c>
      <c r="HK173" s="415">
        <v>48966313</v>
      </c>
      <c r="HL173" s="415">
        <v>0</v>
      </c>
      <c r="HM173" s="415">
        <v>48966313</v>
      </c>
      <c r="HN173" s="84" t="s">
        <v>1029</v>
      </c>
    </row>
    <row r="174" spans="1:222" x14ac:dyDescent="0.25">
      <c r="A174" t="s">
        <v>1026</v>
      </c>
      <c r="B174" s="82" t="s">
        <v>707</v>
      </c>
      <c r="C174" s="85" t="s">
        <v>706</v>
      </c>
      <c r="D174" s="415">
        <v>47155607</v>
      </c>
      <c r="E174" s="415">
        <v>3551787</v>
      </c>
      <c r="F174" s="415">
        <v>50707394</v>
      </c>
      <c r="G174" s="415">
        <v>-471719</v>
      </c>
      <c r="H174" s="415">
        <v>-66615</v>
      </c>
      <c r="I174" s="415">
        <v>-538334</v>
      </c>
      <c r="J174" s="415">
        <v>-338627</v>
      </c>
      <c r="K174" s="415">
        <v>-61700</v>
      </c>
      <c r="L174" s="415">
        <v>-400327</v>
      </c>
      <c r="M174" s="415">
        <v>38071</v>
      </c>
      <c r="N174" s="415">
        <v>242</v>
      </c>
      <c r="O174" s="415">
        <v>38313</v>
      </c>
      <c r="P174" s="415">
        <v>2911099</v>
      </c>
      <c r="Q174" s="415">
        <v>221445</v>
      </c>
      <c r="R174" s="415">
        <v>3132544</v>
      </c>
      <c r="S174" s="415">
        <v>-63827</v>
      </c>
      <c r="T174" s="415">
        <v>-171</v>
      </c>
      <c r="U174" s="415">
        <v>-63998</v>
      </c>
      <c r="V174" s="415">
        <v>2546716</v>
      </c>
      <c r="W174" s="415">
        <v>159816</v>
      </c>
      <c r="X174" s="415">
        <v>2706532</v>
      </c>
      <c r="Y174" s="415">
        <v>-3822225</v>
      </c>
      <c r="Z174" s="415">
        <v>-280840</v>
      </c>
      <c r="AA174" s="415">
        <v>-4103065</v>
      </c>
      <c r="AB174" s="415">
        <v>-12992</v>
      </c>
      <c r="AC174" s="415">
        <v>0</v>
      </c>
      <c r="AD174" s="415">
        <v>-12992</v>
      </c>
      <c r="AE174" s="415">
        <v>-170994</v>
      </c>
      <c r="AF174" s="415">
        <v>-16266</v>
      </c>
      <c r="AG174" s="415">
        <v>-187260</v>
      </c>
      <c r="AH174" s="415">
        <v>9272</v>
      </c>
      <c r="AI174" s="415">
        <v>0</v>
      </c>
      <c r="AJ174" s="415">
        <v>9272</v>
      </c>
      <c r="AK174" s="415">
        <v>0</v>
      </c>
      <c r="AL174" s="415">
        <v>0</v>
      </c>
      <c r="AM174" s="415">
        <v>0</v>
      </c>
      <c r="AN174" s="415">
        <v>-196184</v>
      </c>
      <c r="AO174" s="415">
        <v>0</v>
      </c>
      <c r="AP174" s="415">
        <v>-196184</v>
      </c>
      <c r="AQ174" s="415">
        <v>-8254</v>
      </c>
      <c r="AR174" s="415">
        <v>0</v>
      </c>
      <c r="AS174" s="415">
        <v>-8254</v>
      </c>
      <c r="AT174" s="415">
        <v>875097</v>
      </c>
      <c r="AU174" s="415">
        <v>56273</v>
      </c>
      <c r="AV174" s="415">
        <v>931370</v>
      </c>
      <c r="AW174" s="415">
        <v>5652</v>
      </c>
      <c r="AX174" s="415">
        <v>3864</v>
      </c>
      <c r="AY174" s="415">
        <v>9516</v>
      </c>
      <c r="AZ174" s="415">
        <v>-6659881</v>
      </c>
      <c r="BA174" s="415">
        <v>-61597</v>
      </c>
      <c r="BB174" s="415">
        <v>-6721478</v>
      </c>
      <c r="BC174" s="415">
        <v>-34664</v>
      </c>
      <c r="BD174" s="415">
        <v>-407</v>
      </c>
      <c r="BE174" s="415">
        <v>-35071</v>
      </c>
      <c r="BF174" s="415">
        <v>-59005</v>
      </c>
      <c r="BG174" s="415">
        <v>0</v>
      </c>
      <c r="BH174" s="415">
        <v>-59005</v>
      </c>
      <c r="BI174" s="415">
        <v>0</v>
      </c>
      <c r="BJ174" s="415">
        <v>0</v>
      </c>
      <c r="BK174" s="415">
        <v>0</v>
      </c>
      <c r="BL174" s="415">
        <v>0</v>
      </c>
      <c r="BM174" s="415">
        <v>0</v>
      </c>
      <c r="BN174" s="415">
        <v>0</v>
      </c>
      <c r="BO174" s="415">
        <v>0</v>
      </c>
      <c r="BP174" s="415">
        <v>0</v>
      </c>
      <c r="BQ174" s="415">
        <v>0</v>
      </c>
      <c r="BR174" s="415">
        <v>0</v>
      </c>
      <c r="BS174" s="415">
        <v>0</v>
      </c>
      <c r="BT174" s="415">
        <v>0</v>
      </c>
      <c r="BU174" s="415">
        <v>0</v>
      </c>
      <c r="BV174" s="415">
        <v>0</v>
      </c>
      <c r="BW174" s="415">
        <v>0</v>
      </c>
      <c r="BX174" s="415">
        <v>-9866020</v>
      </c>
      <c r="BY174" s="415">
        <v>-298973</v>
      </c>
      <c r="BZ174" s="415">
        <v>-10164993</v>
      </c>
      <c r="CA174" s="415">
        <v>0</v>
      </c>
      <c r="CB174" s="415">
        <v>0</v>
      </c>
      <c r="CC174" s="415">
        <v>0</v>
      </c>
      <c r="CD174" s="415">
        <v>-26497</v>
      </c>
      <c r="CE174" s="415">
        <v>0</v>
      </c>
      <c r="CF174" s="415">
        <v>-26497</v>
      </c>
      <c r="CG174" s="415">
        <v>-1286954</v>
      </c>
      <c r="CH174" s="415">
        <v>-459339</v>
      </c>
      <c r="CI174" s="415">
        <v>-1746293</v>
      </c>
      <c r="CJ174" s="415">
        <v>7240</v>
      </c>
      <c r="CK174" s="415">
        <v>-39392</v>
      </c>
      <c r="CL174" s="415">
        <v>-32152</v>
      </c>
      <c r="CM174" s="415">
        <v>-1306211</v>
      </c>
      <c r="CN174" s="415">
        <v>-498731</v>
      </c>
      <c r="CO174" s="415">
        <v>-1804942</v>
      </c>
      <c r="CP174" s="415">
        <v>-10861</v>
      </c>
      <c r="CQ174" s="415">
        <v>0</v>
      </c>
      <c r="CR174" s="415">
        <v>-10861</v>
      </c>
      <c r="CS174" s="415">
        <v>0</v>
      </c>
      <c r="CT174" s="415">
        <v>0</v>
      </c>
      <c r="CU174" s="415">
        <v>0</v>
      </c>
      <c r="CV174" s="415">
        <v>-6260</v>
      </c>
      <c r="CW174" s="415">
        <v>0</v>
      </c>
      <c r="CX174" s="415">
        <v>-6260</v>
      </c>
      <c r="CY174" s="415">
        <v>1259</v>
      </c>
      <c r="CZ174" s="415">
        <v>0</v>
      </c>
      <c r="DA174" s="415">
        <v>1259</v>
      </c>
      <c r="DB174" s="415">
        <v>-8809</v>
      </c>
      <c r="DC174" s="415">
        <v>0</v>
      </c>
      <c r="DD174" s="415">
        <v>-8809</v>
      </c>
      <c r="DE174" s="415">
        <v>0</v>
      </c>
      <c r="DF174" s="415">
        <v>0</v>
      </c>
      <c r="DG174" s="415">
        <v>0</v>
      </c>
      <c r="DH174" s="415">
        <v>0</v>
      </c>
      <c r="DI174" s="415">
        <v>0</v>
      </c>
      <c r="DJ174" s="415">
        <v>0</v>
      </c>
      <c r="DK174" s="415">
        <v>0</v>
      </c>
      <c r="DL174" s="415">
        <v>0</v>
      </c>
      <c r="DM174" s="415">
        <v>0</v>
      </c>
      <c r="DN174" s="415">
        <v>0</v>
      </c>
      <c r="DO174" s="415">
        <v>0</v>
      </c>
      <c r="DP174" s="415">
        <v>0</v>
      </c>
      <c r="DQ174" s="415">
        <v>0</v>
      </c>
      <c r="DR174" s="415">
        <v>0</v>
      </c>
      <c r="DS174" s="415">
        <v>0</v>
      </c>
      <c r="DT174" s="415">
        <v>0</v>
      </c>
      <c r="DU174" s="415">
        <v>-166389</v>
      </c>
      <c r="DV174" s="415">
        <v>-166389</v>
      </c>
      <c r="DW174" s="415">
        <v>0</v>
      </c>
      <c r="DX174" s="415">
        <v>0</v>
      </c>
      <c r="DY174" s="415">
        <v>0</v>
      </c>
      <c r="DZ174" s="415">
        <v>-166389</v>
      </c>
      <c r="EA174" s="415">
        <v>0</v>
      </c>
      <c r="EB174" s="415">
        <v>-24671</v>
      </c>
      <c r="EC174" s="415">
        <v>-166389</v>
      </c>
      <c r="ED174" s="415">
        <v>-191060</v>
      </c>
      <c r="EE174" s="415">
        <v>0</v>
      </c>
      <c r="EF174" s="415">
        <v>0</v>
      </c>
      <c r="EG174" s="415">
        <v>0</v>
      </c>
      <c r="EH174" s="415">
        <v>0</v>
      </c>
      <c r="EI174" s="415">
        <v>0</v>
      </c>
      <c r="EJ174" s="415">
        <v>0</v>
      </c>
      <c r="EK174" s="415">
        <v>0</v>
      </c>
      <c r="EL174" s="415">
        <v>0</v>
      </c>
      <c r="EM174" s="415">
        <v>0</v>
      </c>
      <c r="EN174" s="415">
        <v>0</v>
      </c>
      <c r="EO174" s="415">
        <v>0</v>
      </c>
      <c r="EP174" s="415">
        <v>0</v>
      </c>
      <c r="EQ174" s="415">
        <v>0</v>
      </c>
      <c r="ER174" s="415">
        <v>0</v>
      </c>
      <c r="ES174" s="415">
        <v>0</v>
      </c>
      <c r="ET174" s="415">
        <v>0</v>
      </c>
      <c r="EU174" s="415">
        <v>0</v>
      </c>
      <c r="EV174" s="415">
        <v>0</v>
      </c>
      <c r="EW174" s="415">
        <v>0</v>
      </c>
      <c r="EX174" s="415">
        <v>0</v>
      </c>
      <c r="EY174" s="415">
        <v>0</v>
      </c>
      <c r="EZ174" s="415">
        <v>0</v>
      </c>
      <c r="FA174" s="415">
        <v>0</v>
      </c>
      <c r="FB174" s="415">
        <v>0</v>
      </c>
      <c r="FC174" s="415">
        <v>0</v>
      </c>
      <c r="FD174" s="415">
        <v>0</v>
      </c>
      <c r="FE174" s="415">
        <v>0</v>
      </c>
      <c r="FF174" s="415">
        <v>0</v>
      </c>
      <c r="FG174" s="415">
        <v>0</v>
      </c>
      <c r="FH174" s="415">
        <v>0</v>
      </c>
      <c r="FI174" s="415">
        <v>-11608</v>
      </c>
      <c r="FJ174" s="415">
        <v>-1169</v>
      </c>
      <c r="FK174" s="415">
        <v>-12777</v>
      </c>
      <c r="FL174" s="415">
        <v>-2567</v>
      </c>
      <c r="FM174" s="415">
        <v>0</v>
      </c>
      <c r="FN174" s="415">
        <v>-2567</v>
      </c>
      <c r="FO174" s="415">
        <v>-37760</v>
      </c>
      <c r="FP174" s="415">
        <v>-4848</v>
      </c>
      <c r="FQ174" s="415">
        <v>-42608</v>
      </c>
      <c r="FR174" s="415">
        <v>7525</v>
      </c>
      <c r="FS174" s="415">
        <v>0</v>
      </c>
      <c r="FT174" s="415">
        <v>7525</v>
      </c>
      <c r="FU174" s="415">
        <v>277</v>
      </c>
      <c r="FV174" s="415">
        <v>0</v>
      </c>
      <c r="FW174" s="415">
        <v>277</v>
      </c>
      <c r="FX174" s="415">
        <v>-1212469</v>
      </c>
      <c r="FY174" s="415">
        <v>-137752</v>
      </c>
      <c r="FZ174" s="415">
        <v>-1350221</v>
      </c>
      <c r="GA174" s="415">
        <v>-1256602</v>
      </c>
      <c r="GB174" s="415">
        <v>-143769</v>
      </c>
      <c r="GC174" s="415">
        <v>-1400371</v>
      </c>
      <c r="GD174" s="415">
        <v>-2496</v>
      </c>
      <c r="GE174" s="415">
        <v>0</v>
      </c>
      <c r="GF174" s="415">
        <v>-2496</v>
      </c>
      <c r="GG174" s="415">
        <v>7141</v>
      </c>
      <c r="GH174" s="415">
        <v>0</v>
      </c>
      <c r="GI174" s="415">
        <v>7141</v>
      </c>
      <c r="GJ174" s="415">
        <v>4645</v>
      </c>
      <c r="GK174" s="415">
        <v>0</v>
      </c>
      <c r="GL174" s="415">
        <v>4645</v>
      </c>
      <c r="GM174" s="415">
        <v>46683888</v>
      </c>
      <c r="GN174" s="415">
        <v>3485172</v>
      </c>
      <c r="GO174" s="415">
        <v>50169060</v>
      </c>
      <c r="GP174" s="415">
        <v>2546716</v>
      </c>
      <c r="GQ174" s="415">
        <v>159816</v>
      </c>
      <c r="GR174" s="415">
        <v>2706532</v>
      </c>
      <c r="GS174" s="415">
        <v>-9866020</v>
      </c>
      <c r="GT174" s="415">
        <v>-298973</v>
      </c>
      <c r="GU174" s="415">
        <v>-10164993</v>
      </c>
      <c r="GV174" s="415">
        <v>-1306211</v>
      </c>
      <c r="GW174" s="415">
        <v>-498731</v>
      </c>
      <c r="GX174" s="415">
        <v>-1804942</v>
      </c>
      <c r="GY174" s="415">
        <v>-24671</v>
      </c>
      <c r="GZ174" s="415">
        <v>-166389</v>
      </c>
      <c r="HA174" s="415">
        <v>-191060</v>
      </c>
      <c r="HB174" s="415">
        <v>-1256602</v>
      </c>
      <c r="HC174" s="415">
        <v>-143769</v>
      </c>
      <c r="HD174" s="415">
        <v>-1400371</v>
      </c>
      <c r="HE174" s="415">
        <v>4645</v>
      </c>
      <c r="HF174" s="415">
        <v>0</v>
      </c>
      <c r="HG174" s="415">
        <v>4645</v>
      </c>
      <c r="HH174" s="415">
        <v>-9902143</v>
      </c>
      <c r="HI174" s="415">
        <v>-948046</v>
      </c>
      <c r="HJ174" s="415">
        <v>-10850189</v>
      </c>
      <c r="HK174" s="415">
        <v>36781745</v>
      </c>
      <c r="HL174" s="415">
        <v>2537126</v>
      </c>
      <c r="HM174" s="415">
        <v>39318871</v>
      </c>
      <c r="HN174" s="84" t="s">
        <v>1054</v>
      </c>
    </row>
    <row r="175" spans="1:222" x14ac:dyDescent="0.25">
      <c r="A175" t="s">
        <v>1026</v>
      </c>
      <c r="B175" s="82" t="s">
        <v>709</v>
      </c>
      <c r="C175" s="85" t="s">
        <v>1093</v>
      </c>
      <c r="D175" s="415">
        <v>200624106</v>
      </c>
      <c r="E175" s="415">
        <v>0</v>
      </c>
      <c r="F175" s="415">
        <v>200624106</v>
      </c>
      <c r="G175" s="415">
        <v>1513173</v>
      </c>
      <c r="H175" s="415">
        <v>0</v>
      </c>
      <c r="I175" s="415">
        <v>1513173</v>
      </c>
      <c r="J175" s="415">
        <v>-1235566</v>
      </c>
      <c r="K175" s="415">
        <v>0</v>
      </c>
      <c r="L175" s="415">
        <v>-1235566</v>
      </c>
      <c r="M175" s="415">
        <v>820135</v>
      </c>
      <c r="N175" s="415">
        <v>0</v>
      </c>
      <c r="O175" s="415">
        <v>820135</v>
      </c>
      <c r="P175" s="415">
        <v>2497678</v>
      </c>
      <c r="Q175" s="415">
        <v>0</v>
      </c>
      <c r="R175" s="415">
        <v>2497678</v>
      </c>
      <c r="S175" s="415">
        <v>-1724705</v>
      </c>
      <c r="T175" s="415">
        <v>0</v>
      </c>
      <c r="U175" s="415">
        <v>-1724705</v>
      </c>
      <c r="V175" s="415">
        <v>357542</v>
      </c>
      <c r="W175" s="415">
        <v>0</v>
      </c>
      <c r="X175" s="415">
        <v>357542</v>
      </c>
      <c r="Y175" s="415">
        <v>-7305679</v>
      </c>
      <c r="Z175" s="415">
        <v>0</v>
      </c>
      <c r="AA175" s="415">
        <v>-7305679</v>
      </c>
      <c r="AB175" s="415">
        <v>-86476</v>
      </c>
      <c r="AC175" s="415">
        <v>0</v>
      </c>
      <c r="AD175" s="415">
        <v>-86476</v>
      </c>
      <c r="AE175" s="415">
        <v>-257648</v>
      </c>
      <c r="AF175" s="415">
        <v>0</v>
      </c>
      <c r="AG175" s="415">
        <v>-257648</v>
      </c>
      <c r="AH175" s="415">
        <v>0</v>
      </c>
      <c r="AI175" s="415">
        <v>0</v>
      </c>
      <c r="AJ175" s="415">
        <v>0</v>
      </c>
      <c r="AK175" s="415">
        <v>0</v>
      </c>
      <c r="AL175" s="415">
        <v>0</v>
      </c>
      <c r="AM175" s="415">
        <v>0</v>
      </c>
      <c r="AN175" s="415">
        <v>-20539</v>
      </c>
      <c r="AO175" s="415">
        <v>0</v>
      </c>
      <c r="AP175" s="415">
        <v>-20539</v>
      </c>
      <c r="AQ175" s="415">
        <v>-20539</v>
      </c>
      <c r="AR175" s="415">
        <v>0</v>
      </c>
      <c r="AS175" s="415">
        <v>-20539</v>
      </c>
      <c r="AT175" s="415">
        <v>4462899</v>
      </c>
      <c r="AU175" s="415">
        <v>0</v>
      </c>
      <c r="AV175" s="415">
        <v>4462899</v>
      </c>
      <c r="AW175" s="415">
        <v>77627</v>
      </c>
      <c r="AX175" s="415">
        <v>0</v>
      </c>
      <c r="AY175" s="415">
        <v>77627</v>
      </c>
      <c r="AZ175" s="415">
        <v>-11501056</v>
      </c>
      <c r="BA175" s="415">
        <v>0</v>
      </c>
      <c r="BB175" s="415">
        <v>-11501056</v>
      </c>
      <c r="BC175" s="415">
        <v>-194809</v>
      </c>
      <c r="BD175" s="415">
        <v>0</v>
      </c>
      <c r="BE175" s="415">
        <v>-194809</v>
      </c>
      <c r="BF175" s="415">
        <v>-50622</v>
      </c>
      <c r="BG175" s="415">
        <v>0</v>
      </c>
      <c r="BH175" s="415">
        <v>-50622</v>
      </c>
      <c r="BI175" s="415">
        <v>0</v>
      </c>
      <c r="BJ175" s="415">
        <v>0</v>
      </c>
      <c r="BK175" s="415">
        <v>0</v>
      </c>
      <c r="BL175" s="415">
        <v>-12726</v>
      </c>
      <c r="BM175" s="415">
        <v>0</v>
      </c>
      <c r="BN175" s="415">
        <v>-12726</v>
      </c>
      <c r="BO175" s="415">
        <v>0</v>
      </c>
      <c r="BP175" s="415">
        <v>0</v>
      </c>
      <c r="BQ175" s="415">
        <v>0</v>
      </c>
      <c r="BR175" s="415">
        <v>-10802</v>
      </c>
      <c r="BS175" s="415">
        <v>0</v>
      </c>
      <c r="BT175" s="415">
        <v>-10802</v>
      </c>
      <c r="BU175" s="415">
        <v>-14043</v>
      </c>
      <c r="BV175" s="415">
        <v>0</v>
      </c>
      <c r="BW175" s="415">
        <v>-14043</v>
      </c>
      <c r="BX175" s="415">
        <v>-14806859</v>
      </c>
      <c r="BY175" s="415">
        <v>0</v>
      </c>
      <c r="BZ175" s="415">
        <v>-14806859</v>
      </c>
      <c r="CA175" s="415">
        <v>-27190</v>
      </c>
      <c r="CB175" s="415">
        <v>0</v>
      </c>
      <c r="CC175" s="415">
        <v>-27190</v>
      </c>
      <c r="CD175" s="415">
        <v>0</v>
      </c>
      <c r="CE175" s="415">
        <v>0</v>
      </c>
      <c r="CF175" s="415">
        <v>0</v>
      </c>
      <c r="CG175" s="415">
        <v>-6564918</v>
      </c>
      <c r="CH175" s="415">
        <v>0</v>
      </c>
      <c r="CI175" s="415">
        <v>-6564918</v>
      </c>
      <c r="CJ175" s="415">
        <v>-529208</v>
      </c>
      <c r="CK175" s="415">
        <v>0</v>
      </c>
      <c r="CL175" s="415">
        <v>-529208</v>
      </c>
      <c r="CM175" s="415">
        <v>-7121316</v>
      </c>
      <c r="CN175" s="415">
        <v>0</v>
      </c>
      <c r="CO175" s="415">
        <v>-7121316</v>
      </c>
      <c r="CP175" s="415">
        <v>-607679</v>
      </c>
      <c r="CQ175" s="415">
        <v>0</v>
      </c>
      <c r="CR175" s="415">
        <v>-607679</v>
      </c>
      <c r="CS175" s="415">
        <v>-13703</v>
      </c>
      <c r="CT175" s="415">
        <v>0</v>
      </c>
      <c r="CU175" s="415">
        <v>-13703</v>
      </c>
      <c r="CV175" s="415">
        <v>0</v>
      </c>
      <c r="CW175" s="415">
        <v>0</v>
      </c>
      <c r="CX175" s="415">
        <v>0</v>
      </c>
      <c r="CY175" s="415">
        <v>0</v>
      </c>
      <c r="CZ175" s="415">
        <v>0</v>
      </c>
      <c r="DA175" s="415">
        <v>0</v>
      </c>
      <c r="DB175" s="415">
        <v>-12655</v>
      </c>
      <c r="DC175" s="415">
        <v>0</v>
      </c>
      <c r="DD175" s="415">
        <v>-12655</v>
      </c>
      <c r="DE175" s="415">
        <v>0</v>
      </c>
      <c r="DF175" s="415">
        <v>0</v>
      </c>
      <c r="DG175" s="415">
        <v>0</v>
      </c>
      <c r="DH175" s="415">
        <v>0</v>
      </c>
      <c r="DI175" s="415">
        <v>0</v>
      </c>
      <c r="DJ175" s="415">
        <v>0</v>
      </c>
      <c r="DK175" s="415">
        <v>0</v>
      </c>
      <c r="DL175" s="415">
        <v>0</v>
      </c>
      <c r="DM175" s="415">
        <v>0</v>
      </c>
      <c r="DN175" s="415">
        <v>0</v>
      </c>
      <c r="DO175" s="415">
        <v>0</v>
      </c>
      <c r="DP175" s="415">
        <v>0</v>
      </c>
      <c r="DQ175" s="415">
        <v>0</v>
      </c>
      <c r="DR175" s="415">
        <v>0</v>
      </c>
      <c r="DS175" s="415">
        <v>0</v>
      </c>
      <c r="DT175" s="415">
        <v>-16817</v>
      </c>
      <c r="DU175" s="415">
        <v>0</v>
      </c>
      <c r="DV175" s="415">
        <v>-16817</v>
      </c>
      <c r="DW175" s="415">
        <v>0</v>
      </c>
      <c r="DX175" s="415">
        <v>0</v>
      </c>
      <c r="DY175" s="415">
        <v>0</v>
      </c>
      <c r="DZ175" s="415">
        <v>0</v>
      </c>
      <c r="EA175" s="415">
        <v>0</v>
      </c>
      <c r="EB175" s="415">
        <v>-650854</v>
      </c>
      <c r="EC175" s="415">
        <v>0</v>
      </c>
      <c r="ED175" s="415">
        <v>-650854</v>
      </c>
      <c r="EE175" s="415">
        <v>0</v>
      </c>
      <c r="EF175" s="415">
        <v>0</v>
      </c>
      <c r="EG175" s="415">
        <v>0</v>
      </c>
      <c r="EH175" s="415">
        <v>0</v>
      </c>
      <c r="EI175" s="415">
        <v>0</v>
      </c>
      <c r="EJ175" s="415">
        <v>0</v>
      </c>
      <c r="EK175" s="415">
        <v>-1065</v>
      </c>
      <c r="EL175" s="415">
        <v>0</v>
      </c>
      <c r="EM175" s="415">
        <v>-1065</v>
      </c>
      <c r="EN175" s="415">
        <v>0</v>
      </c>
      <c r="EO175" s="415">
        <v>0</v>
      </c>
      <c r="EP175" s="415">
        <v>0</v>
      </c>
      <c r="EQ175" s="415">
        <v>0</v>
      </c>
      <c r="ER175" s="415">
        <v>0</v>
      </c>
      <c r="ES175" s="415">
        <v>0</v>
      </c>
      <c r="ET175" s="415">
        <v>20506</v>
      </c>
      <c r="EU175" s="415">
        <v>0</v>
      </c>
      <c r="EV175" s="415">
        <v>20506</v>
      </c>
      <c r="EW175" s="415">
        <v>-12726</v>
      </c>
      <c r="EX175" s="415">
        <v>0</v>
      </c>
      <c r="EY175" s="415">
        <v>-12726</v>
      </c>
      <c r="EZ175" s="415">
        <v>0</v>
      </c>
      <c r="FA175" s="415">
        <v>0</v>
      </c>
      <c r="FB175" s="415">
        <v>0</v>
      </c>
      <c r="FC175" s="415">
        <v>-1500</v>
      </c>
      <c r="FD175" s="415">
        <v>0</v>
      </c>
      <c r="FE175" s="415">
        <v>-1500</v>
      </c>
      <c r="FF175" s="415">
        <v>0</v>
      </c>
      <c r="FG175" s="415">
        <v>0</v>
      </c>
      <c r="FH175" s="415">
        <v>0</v>
      </c>
      <c r="FI175" s="415">
        <v>-23648</v>
      </c>
      <c r="FJ175" s="415">
        <v>0</v>
      </c>
      <c r="FK175" s="415">
        <v>-23648</v>
      </c>
      <c r="FL175" s="415">
        <v>5</v>
      </c>
      <c r="FM175" s="415">
        <v>0</v>
      </c>
      <c r="FN175" s="415">
        <v>5</v>
      </c>
      <c r="FO175" s="415">
        <v>-149983</v>
      </c>
      <c r="FP175" s="415">
        <v>0</v>
      </c>
      <c r="FQ175" s="415">
        <v>-149983</v>
      </c>
      <c r="FR175" s="415">
        <v>-6465</v>
      </c>
      <c r="FS175" s="415">
        <v>0</v>
      </c>
      <c r="FT175" s="415">
        <v>-6465</v>
      </c>
      <c r="FU175" s="415">
        <v>-237</v>
      </c>
      <c r="FV175" s="415">
        <v>0</v>
      </c>
      <c r="FW175" s="415">
        <v>-237</v>
      </c>
      <c r="FX175" s="415">
        <v>-1624480</v>
      </c>
      <c r="FY175" s="415">
        <v>0</v>
      </c>
      <c r="FZ175" s="415">
        <v>-1624480</v>
      </c>
      <c r="GA175" s="415">
        <v>-1799593</v>
      </c>
      <c r="GB175" s="415">
        <v>0</v>
      </c>
      <c r="GC175" s="415">
        <v>-1799593</v>
      </c>
      <c r="GD175" s="415">
        <v>0</v>
      </c>
      <c r="GE175" s="415">
        <v>0</v>
      </c>
      <c r="GF175" s="415">
        <v>0</v>
      </c>
      <c r="GG175" s="415">
        <v>0</v>
      </c>
      <c r="GH175" s="415">
        <v>0</v>
      </c>
      <c r="GI175" s="415">
        <v>0</v>
      </c>
      <c r="GJ175" s="415">
        <v>0</v>
      </c>
      <c r="GK175" s="415">
        <v>0</v>
      </c>
      <c r="GL175" s="415">
        <v>0</v>
      </c>
      <c r="GM175" s="415">
        <v>202137279</v>
      </c>
      <c r="GN175" s="415">
        <v>0</v>
      </c>
      <c r="GO175" s="415">
        <v>202137279</v>
      </c>
      <c r="GP175" s="415">
        <v>357542</v>
      </c>
      <c r="GQ175" s="415">
        <v>0</v>
      </c>
      <c r="GR175" s="415">
        <v>357542</v>
      </c>
      <c r="GS175" s="415">
        <v>-14806859</v>
      </c>
      <c r="GT175" s="415">
        <v>0</v>
      </c>
      <c r="GU175" s="415">
        <v>-14806859</v>
      </c>
      <c r="GV175" s="415">
        <v>-7121316</v>
      </c>
      <c r="GW175" s="415">
        <v>0</v>
      </c>
      <c r="GX175" s="415">
        <v>-7121316</v>
      </c>
      <c r="GY175" s="415">
        <v>-650854</v>
      </c>
      <c r="GZ175" s="415">
        <v>0</v>
      </c>
      <c r="HA175" s="415">
        <v>-650854</v>
      </c>
      <c r="HB175" s="415">
        <v>-1799593</v>
      </c>
      <c r="HC175" s="415">
        <v>0</v>
      </c>
      <c r="HD175" s="415">
        <v>-1799593</v>
      </c>
      <c r="HE175" s="415">
        <v>0</v>
      </c>
      <c r="HF175" s="415">
        <v>0</v>
      </c>
      <c r="HG175" s="415">
        <v>0</v>
      </c>
      <c r="HH175" s="415">
        <v>-24021080</v>
      </c>
      <c r="HI175" s="415">
        <v>0</v>
      </c>
      <c r="HJ175" s="415">
        <v>-24021080</v>
      </c>
      <c r="HK175" s="415">
        <v>178116199</v>
      </c>
      <c r="HL175" s="415">
        <v>0</v>
      </c>
      <c r="HM175" s="415">
        <v>178116199</v>
      </c>
      <c r="HN175" s="84" t="s">
        <v>1054</v>
      </c>
    </row>
    <row r="176" spans="1:222" x14ac:dyDescent="0.25">
      <c r="A176" t="s">
        <v>1026</v>
      </c>
      <c r="B176" s="82" t="s">
        <v>711</v>
      </c>
      <c r="C176" s="85" t="s">
        <v>710</v>
      </c>
      <c r="D176" s="415">
        <v>51115076</v>
      </c>
      <c r="E176" s="415">
        <v>0</v>
      </c>
      <c r="F176" s="415">
        <v>51115076</v>
      </c>
      <c r="G176" s="415">
        <v>188763</v>
      </c>
      <c r="H176" s="415">
        <v>0</v>
      </c>
      <c r="I176" s="415">
        <v>188763</v>
      </c>
      <c r="J176" s="415">
        <v>-770009</v>
      </c>
      <c r="K176" s="415">
        <v>0</v>
      </c>
      <c r="L176" s="415">
        <v>-770009</v>
      </c>
      <c r="M176" s="415">
        <v>-44302</v>
      </c>
      <c r="N176" s="415">
        <v>0</v>
      </c>
      <c r="O176" s="415">
        <v>-44302</v>
      </c>
      <c r="P176" s="415">
        <v>206088</v>
      </c>
      <c r="Q176" s="415">
        <v>0</v>
      </c>
      <c r="R176" s="415">
        <v>206088</v>
      </c>
      <c r="S176" s="415">
        <v>-9152</v>
      </c>
      <c r="T176" s="415">
        <v>0</v>
      </c>
      <c r="U176" s="415">
        <v>-9152</v>
      </c>
      <c r="V176" s="415">
        <v>-617375</v>
      </c>
      <c r="W176" s="415">
        <v>0</v>
      </c>
      <c r="X176" s="415">
        <v>-617375</v>
      </c>
      <c r="Y176" s="415">
        <v>-3288668</v>
      </c>
      <c r="Z176" s="415">
        <v>0</v>
      </c>
      <c r="AA176" s="415">
        <v>-3288668</v>
      </c>
      <c r="AB176" s="415">
        <v>-19615</v>
      </c>
      <c r="AC176" s="415">
        <v>0</v>
      </c>
      <c r="AD176" s="415">
        <v>-19615</v>
      </c>
      <c r="AE176" s="415">
        <v>-135748</v>
      </c>
      <c r="AF176" s="415">
        <v>0</v>
      </c>
      <c r="AG176" s="415">
        <v>-135748</v>
      </c>
      <c r="AH176" s="415">
        <v>-32516</v>
      </c>
      <c r="AI176" s="415">
        <v>0</v>
      </c>
      <c r="AJ176" s="415">
        <v>-32516</v>
      </c>
      <c r="AK176" s="415">
        <v>0</v>
      </c>
      <c r="AL176" s="415">
        <v>0</v>
      </c>
      <c r="AM176" s="415">
        <v>0</v>
      </c>
      <c r="AN176" s="415">
        <v>-96902</v>
      </c>
      <c r="AO176" s="415">
        <v>0</v>
      </c>
      <c r="AP176" s="415">
        <v>-96902</v>
      </c>
      <c r="AQ176" s="415">
        <v>0</v>
      </c>
      <c r="AR176" s="415">
        <v>0</v>
      </c>
      <c r="AS176" s="415">
        <v>0</v>
      </c>
      <c r="AT176" s="415">
        <v>990784</v>
      </c>
      <c r="AU176" s="415">
        <v>0</v>
      </c>
      <c r="AV176" s="415">
        <v>990784</v>
      </c>
      <c r="AW176" s="415">
        <v>-2093</v>
      </c>
      <c r="AX176" s="415">
        <v>0</v>
      </c>
      <c r="AY176" s="415">
        <v>-2093</v>
      </c>
      <c r="AZ176" s="415">
        <v>-2831697</v>
      </c>
      <c r="BA176" s="415">
        <v>0</v>
      </c>
      <c r="BB176" s="415">
        <v>-2831697</v>
      </c>
      <c r="BC176" s="415">
        <v>10329</v>
      </c>
      <c r="BD176" s="415">
        <v>0</v>
      </c>
      <c r="BE176" s="415">
        <v>10329</v>
      </c>
      <c r="BF176" s="415">
        <v>-38015</v>
      </c>
      <c r="BG176" s="415">
        <v>0</v>
      </c>
      <c r="BH176" s="415">
        <v>-38015</v>
      </c>
      <c r="BI176" s="415">
        <v>0</v>
      </c>
      <c r="BJ176" s="415">
        <v>0</v>
      </c>
      <c r="BK176" s="415">
        <v>0</v>
      </c>
      <c r="BL176" s="415">
        <v>-6779</v>
      </c>
      <c r="BM176" s="415">
        <v>0</v>
      </c>
      <c r="BN176" s="415">
        <v>-6779</v>
      </c>
      <c r="BO176" s="415">
        <v>0</v>
      </c>
      <c r="BP176" s="415">
        <v>0</v>
      </c>
      <c r="BQ176" s="415">
        <v>0</v>
      </c>
      <c r="BR176" s="415">
        <v>0</v>
      </c>
      <c r="BS176" s="415">
        <v>0</v>
      </c>
      <c r="BT176" s="415">
        <v>0</v>
      </c>
      <c r="BU176" s="415">
        <v>0</v>
      </c>
      <c r="BV176" s="415">
        <v>0</v>
      </c>
      <c r="BW176" s="415">
        <v>0</v>
      </c>
      <c r="BX176" s="415">
        <v>-5301887</v>
      </c>
      <c r="BY176" s="415">
        <v>0</v>
      </c>
      <c r="BZ176" s="415">
        <v>-5301887</v>
      </c>
      <c r="CA176" s="415">
        <v>-8517</v>
      </c>
      <c r="CB176" s="415">
        <v>0</v>
      </c>
      <c r="CC176" s="415">
        <v>-8517</v>
      </c>
      <c r="CD176" s="415">
        <v>-12983</v>
      </c>
      <c r="CE176" s="415">
        <v>0</v>
      </c>
      <c r="CF176" s="415">
        <v>-12983</v>
      </c>
      <c r="CG176" s="415">
        <v>-1557989</v>
      </c>
      <c r="CH176" s="415">
        <v>0</v>
      </c>
      <c r="CI176" s="415">
        <v>-1557989</v>
      </c>
      <c r="CJ176" s="415">
        <v>-182245</v>
      </c>
      <c r="CK176" s="415">
        <v>0</v>
      </c>
      <c r="CL176" s="415">
        <v>-182245</v>
      </c>
      <c r="CM176" s="415">
        <v>-1761734</v>
      </c>
      <c r="CN176" s="415">
        <v>0</v>
      </c>
      <c r="CO176" s="415">
        <v>-1761734</v>
      </c>
      <c r="CP176" s="415">
        <v>-23331</v>
      </c>
      <c r="CQ176" s="415">
        <v>0</v>
      </c>
      <c r="CR176" s="415">
        <v>-23331</v>
      </c>
      <c r="CS176" s="415">
        <v>370</v>
      </c>
      <c r="CT176" s="415">
        <v>0</v>
      </c>
      <c r="CU176" s="415">
        <v>370</v>
      </c>
      <c r="CV176" s="415">
        <v>-10631</v>
      </c>
      <c r="CW176" s="415">
        <v>0</v>
      </c>
      <c r="CX176" s="415">
        <v>-10631</v>
      </c>
      <c r="CY176" s="415">
        <v>0</v>
      </c>
      <c r="CZ176" s="415">
        <v>0</v>
      </c>
      <c r="DA176" s="415">
        <v>0</v>
      </c>
      <c r="DB176" s="415">
        <v>-2664</v>
      </c>
      <c r="DC176" s="415">
        <v>0</v>
      </c>
      <c r="DD176" s="415">
        <v>-2664</v>
      </c>
      <c r="DE176" s="415">
        <v>0</v>
      </c>
      <c r="DF176" s="415">
        <v>0</v>
      </c>
      <c r="DG176" s="415">
        <v>0</v>
      </c>
      <c r="DH176" s="415">
        <v>-6779</v>
      </c>
      <c r="DI176" s="415">
        <v>0</v>
      </c>
      <c r="DJ176" s="415">
        <v>-6779</v>
      </c>
      <c r="DK176" s="415">
        <v>0</v>
      </c>
      <c r="DL176" s="415">
        <v>0</v>
      </c>
      <c r="DM176" s="415">
        <v>0</v>
      </c>
      <c r="DN176" s="415">
        <v>-16443</v>
      </c>
      <c r="DO176" s="415">
        <v>0</v>
      </c>
      <c r="DP176" s="415">
        <v>-16443</v>
      </c>
      <c r="DQ176" s="415">
        <v>0</v>
      </c>
      <c r="DR176" s="415">
        <v>0</v>
      </c>
      <c r="DS176" s="415">
        <v>0</v>
      </c>
      <c r="DT176" s="415">
        <v>0</v>
      </c>
      <c r="DU176" s="415">
        <v>0</v>
      </c>
      <c r="DV176" s="415">
        <v>0</v>
      </c>
      <c r="DW176" s="415">
        <v>0</v>
      </c>
      <c r="DX176" s="415">
        <v>0</v>
      </c>
      <c r="DY176" s="415">
        <v>0</v>
      </c>
      <c r="DZ176" s="415">
        <v>0</v>
      </c>
      <c r="EA176" s="415">
        <v>0</v>
      </c>
      <c r="EB176" s="415">
        <v>-59478</v>
      </c>
      <c r="EC176" s="415">
        <v>0</v>
      </c>
      <c r="ED176" s="415">
        <v>-59478</v>
      </c>
      <c r="EE176" s="415">
        <v>0</v>
      </c>
      <c r="EF176" s="415">
        <v>0</v>
      </c>
      <c r="EG176" s="415">
        <v>0</v>
      </c>
      <c r="EH176" s="415">
        <v>0</v>
      </c>
      <c r="EI176" s="415">
        <v>0</v>
      </c>
      <c r="EJ176" s="415">
        <v>0</v>
      </c>
      <c r="EK176" s="415">
        <v>0</v>
      </c>
      <c r="EL176" s="415">
        <v>0</v>
      </c>
      <c r="EM176" s="415">
        <v>0</v>
      </c>
      <c r="EN176" s="415">
        <v>0</v>
      </c>
      <c r="EO176" s="415">
        <v>0</v>
      </c>
      <c r="EP176" s="415">
        <v>0</v>
      </c>
      <c r="EQ176" s="415">
        <v>0</v>
      </c>
      <c r="ER176" s="415">
        <v>0</v>
      </c>
      <c r="ES176" s="415">
        <v>0</v>
      </c>
      <c r="ET176" s="415">
        <v>0</v>
      </c>
      <c r="EU176" s="415">
        <v>0</v>
      </c>
      <c r="EV176" s="415">
        <v>0</v>
      </c>
      <c r="EW176" s="415">
        <v>0</v>
      </c>
      <c r="EX176" s="415">
        <v>0</v>
      </c>
      <c r="EY176" s="415">
        <v>0</v>
      </c>
      <c r="EZ176" s="415">
        <v>0</v>
      </c>
      <c r="FA176" s="415">
        <v>0</v>
      </c>
      <c r="FB176" s="415">
        <v>0</v>
      </c>
      <c r="FC176" s="415">
        <v>0</v>
      </c>
      <c r="FD176" s="415">
        <v>0</v>
      </c>
      <c r="FE176" s="415">
        <v>0</v>
      </c>
      <c r="FF176" s="415">
        <v>0</v>
      </c>
      <c r="FG176" s="415">
        <v>0</v>
      </c>
      <c r="FH176" s="415">
        <v>0</v>
      </c>
      <c r="FI176" s="415">
        <v>-51904</v>
      </c>
      <c r="FJ176" s="415">
        <v>0</v>
      </c>
      <c r="FK176" s="415">
        <v>-51904</v>
      </c>
      <c r="FL176" s="415">
        <v>5064</v>
      </c>
      <c r="FM176" s="415">
        <v>0</v>
      </c>
      <c r="FN176" s="415">
        <v>5064</v>
      </c>
      <c r="FO176" s="415">
        <v>-66848</v>
      </c>
      <c r="FP176" s="415">
        <v>0</v>
      </c>
      <c r="FQ176" s="415">
        <v>-66848</v>
      </c>
      <c r="FR176" s="415">
        <v>31514</v>
      </c>
      <c r="FS176" s="415">
        <v>0</v>
      </c>
      <c r="FT176" s="415">
        <v>31514</v>
      </c>
      <c r="FU176" s="415">
        <v>0</v>
      </c>
      <c r="FV176" s="415">
        <v>0</v>
      </c>
      <c r="FW176" s="415">
        <v>0</v>
      </c>
      <c r="FX176" s="415">
        <v>-961552</v>
      </c>
      <c r="FY176" s="415">
        <v>0</v>
      </c>
      <c r="FZ176" s="415">
        <v>-961552</v>
      </c>
      <c r="GA176" s="415">
        <v>-1043726</v>
      </c>
      <c r="GB176" s="415">
        <v>0</v>
      </c>
      <c r="GC176" s="415">
        <v>-1043726</v>
      </c>
      <c r="GD176" s="415">
        <v>0</v>
      </c>
      <c r="GE176" s="415">
        <v>0</v>
      </c>
      <c r="GF176" s="415">
        <v>0</v>
      </c>
      <c r="GG176" s="415">
        <v>0</v>
      </c>
      <c r="GH176" s="415">
        <v>0</v>
      </c>
      <c r="GI176" s="415">
        <v>0</v>
      </c>
      <c r="GJ176" s="415">
        <v>0</v>
      </c>
      <c r="GK176" s="415">
        <v>0</v>
      </c>
      <c r="GL176" s="415">
        <v>0</v>
      </c>
      <c r="GM176" s="415">
        <v>51303839</v>
      </c>
      <c r="GN176" s="415">
        <v>0</v>
      </c>
      <c r="GO176" s="415">
        <v>51303839</v>
      </c>
      <c r="GP176" s="415">
        <v>-617375</v>
      </c>
      <c r="GQ176" s="415">
        <v>0</v>
      </c>
      <c r="GR176" s="415">
        <v>-617375</v>
      </c>
      <c r="GS176" s="415">
        <v>-5301887</v>
      </c>
      <c r="GT176" s="415">
        <v>0</v>
      </c>
      <c r="GU176" s="415">
        <v>-5301887</v>
      </c>
      <c r="GV176" s="415">
        <v>-1761734</v>
      </c>
      <c r="GW176" s="415">
        <v>0</v>
      </c>
      <c r="GX176" s="415">
        <v>-1761734</v>
      </c>
      <c r="GY176" s="415">
        <v>-59478</v>
      </c>
      <c r="GZ176" s="415">
        <v>0</v>
      </c>
      <c r="HA176" s="415">
        <v>-59478</v>
      </c>
      <c r="HB176" s="415">
        <v>-1043726</v>
      </c>
      <c r="HC176" s="415">
        <v>0</v>
      </c>
      <c r="HD176" s="415">
        <v>-1043726</v>
      </c>
      <c r="HE176" s="415">
        <v>0</v>
      </c>
      <c r="HF176" s="415">
        <v>0</v>
      </c>
      <c r="HG176" s="415">
        <v>0</v>
      </c>
      <c r="HH176" s="415">
        <v>-8784200</v>
      </c>
      <c r="HI176" s="415">
        <v>0</v>
      </c>
      <c r="HJ176" s="415">
        <v>-8784200</v>
      </c>
      <c r="HK176" s="415">
        <v>42519639</v>
      </c>
      <c r="HL176" s="415">
        <v>0</v>
      </c>
      <c r="HM176" s="415">
        <v>42519639</v>
      </c>
      <c r="HN176" s="84" t="s">
        <v>1029</v>
      </c>
    </row>
    <row r="177" spans="1:222" x14ac:dyDescent="0.25">
      <c r="A177" t="s">
        <v>1026</v>
      </c>
      <c r="B177" s="82" t="s">
        <v>713</v>
      </c>
      <c r="C177" s="85" t="s">
        <v>712</v>
      </c>
      <c r="D177" s="415">
        <v>83658566</v>
      </c>
      <c r="E177" s="415">
        <v>0</v>
      </c>
      <c r="F177" s="415">
        <v>83658566</v>
      </c>
      <c r="G177" s="415">
        <v>-2020575</v>
      </c>
      <c r="H177" s="415">
        <v>0</v>
      </c>
      <c r="I177" s="415">
        <v>-2020575</v>
      </c>
      <c r="J177" s="415">
        <v>-645183</v>
      </c>
      <c r="K177" s="415">
        <v>0</v>
      </c>
      <c r="L177" s="415">
        <v>-645183</v>
      </c>
      <c r="M177" s="415">
        <v>-6217</v>
      </c>
      <c r="N177" s="415">
        <v>0</v>
      </c>
      <c r="O177" s="415">
        <v>-6217</v>
      </c>
      <c r="P177" s="415">
        <v>677991</v>
      </c>
      <c r="Q177" s="415">
        <v>0</v>
      </c>
      <c r="R177" s="415">
        <v>677991</v>
      </c>
      <c r="S177" s="415">
        <v>988591</v>
      </c>
      <c r="T177" s="415">
        <v>0</v>
      </c>
      <c r="U177" s="415">
        <v>988591</v>
      </c>
      <c r="V177" s="415">
        <v>1015182</v>
      </c>
      <c r="W177" s="415">
        <v>0</v>
      </c>
      <c r="X177" s="415">
        <v>1015182</v>
      </c>
      <c r="Y177" s="415">
        <v>-8037580</v>
      </c>
      <c r="Z177" s="415">
        <v>0</v>
      </c>
      <c r="AA177" s="415">
        <v>-8037580</v>
      </c>
      <c r="AB177" s="415">
        <v>-41887</v>
      </c>
      <c r="AC177" s="415">
        <v>0</v>
      </c>
      <c r="AD177" s="415">
        <v>-41887</v>
      </c>
      <c r="AE177" s="415">
        <v>-170722</v>
      </c>
      <c r="AF177" s="415">
        <v>0</v>
      </c>
      <c r="AG177" s="415">
        <v>-170722</v>
      </c>
      <c r="AH177" s="415">
        <v>-83189</v>
      </c>
      <c r="AI177" s="415">
        <v>0</v>
      </c>
      <c r="AJ177" s="415">
        <v>-83189</v>
      </c>
      <c r="AK177" s="415">
        <v>0</v>
      </c>
      <c r="AL177" s="415">
        <v>0</v>
      </c>
      <c r="AM177" s="415">
        <v>0</v>
      </c>
      <c r="AN177" s="415">
        <v>-87533</v>
      </c>
      <c r="AO177" s="415">
        <v>0</v>
      </c>
      <c r="AP177" s="415">
        <v>-87533</v>
      </c>
      <c r="AQ177" s="415">
        <v>7</v>
      </c>
      <c r="AR177" s="415">
        <v>0</v>
      </c>
      <c r="AS177" s="415">
        <v>7</v>
      </c>
      <c r="AT177" s="415">
        <v>1484952</v>
      </c>
      <c r="AU177" s="415">
        <v>0</v>
      </c>
      <c r="AV177" s="415">
        <v>1484952</v>
      </c>
      <c r="AW177" s="415">
        <v>-7371</v>
      </c>
      <c r="AX177" s="415">
        <v>0</v>
      </c>
      <c r="AY177" s="415">
        <v>-7371</v>
      </c>
      <c r="AZ177" s="415">
        <v>-3971943</v>
      </c>
      <c r="BA177" s="415">
        <v>0</v>
      </c>
      <c r="BB177" s="415">
        <v>-3971943</v>
      </c>
      <c r="BC177" s="415">
        <v>-3770</v>
      </c>
      <c r="BD177" s="415">
        <v>0</v>
      </c>
      <c r="BE177" s="415">
        <v>-3770</v>
      </c>
      <c r="BF177" s="415">
        <v>-54708</v>
      </c>
      <c r="BG177" s="415">
        <v>0</v>
      </c>
      <c r="BH177" s="415">
        <v>-54708</v>
      </c>
      <c r="BI177" s="415">
        <v>0</v>
      </c>
      <c r="BJ177" s="415">
        <v>0</v>
      </c>
      <c r="BK177" s="415">
        <v>0</v>
      </c>
      <c r="BL177" s="415">
        <v>-11735</v>
      </c>
      <c r="BM177" s="415">
        <v>0</v>
      </c>
      <c r="BN177" s="415">
        <v>-11735</v>
      </c>
      <c r="BO177" s="415">
        <v>0</v>
      </c>
      <c r="BP177" s="415">
        <v>0</v>
      </c>
      <c r="BQ177" s="415">
        <v>0</v>
      </c>
      <c r="BR177" s="415">
        <v>0</v>
      </c>
      <c r="BS177" s="415">
        <v>0</v>
      </c>
      <c r="BT177" s="415">
        <v>0</v>
      </c>
      <c r="BU177" s="415">
        <v>0</v>
      </c>
      <c r="BV177" s="415">
        <v>0</v>
      </c>
      <c r="BW177" s="415">
        <v>0</v>
      </c>
      <c r="BX177" s="415">
        <v>-10772877</v>
      </c>
      <c r="BY177" s="415">
        <v>0</v>
      </c>
      <c r="BZ177" s="415">
        <v>-10772877</v>
      </c>
      <c r="CA177" s="415">
        <v>-96745</v>
      </c>
      <c r="CB177" s="415">
        <v>0</v>
      </c>
      <c r="CC177" s="415">
        <v>-96745</v>
      </c>
      <c r="CD177" s="415">
        <v>-14290</v>
      </c>
      <c r="CE177" s="415">
        <v>0</v>
      </c>
      <c r="CF177" s="415">
        <v>-14290</v>
      </c>
      <c r="CG177" s="415">
        <v>-1115930</v>
      </c>
      <c r="CH177" s="415">
        <v>0</v>
      </c>
      <c r="CI177" s="415">
        <v>-1115930</v>
      </c>
      <c r="CJ177" s="415">
        <v>-210896</v>
      </c>
      <c r="CK177" s="415">
        <v>0</v>
      </c>
      <c r="CL177" s="415">
        <v>-210896</v>
      </c>
      <c r="CM177" s="415">
        <v>-1437861</v>
      </c>
      <c r="CN177" s="415">
        <v>0</v>
      </c>
      <c r="CO177" s="415">
        <v>-1437861</v>
      </c>
      <c r="CP177" s="415">
        <v>-105157</v>
      </c>
      <c r="CQ177" s="415">
        <v>0</v>
      </c>
      <c r="CR177" s="415">
        <v>-105157</v>
      </c>
      <c r="CS177" s="415">
        <v>-498</v>
      </c>
      <c r="CT177" s="415">
        <v>0</v>
      </c>
      <c r="CU177" s="415">
        <v>-498</v>
      </c>
      <c r="CV177" s="415">
        <v>-13901</v>
      </c>
      <c r="CW177" s="415">
        <v>0</v>
      </c>
      <c r="CX177" s="415">
        <v>-13901</v>
      </c>
      <c r="CY177" s="415">
        <v>20680</v>
      </c>
      <c r="CZ177" s="415">
        <v>0</v>
      </c>
      <c r="DA177" s="415">
        <v>20680</v>
      </c>
      <c r="DB177" s="415">
        <v>0</v>
      </c>
      <c r="DC177" s="415">
        <v>0</v>
      </c>
      <c r="DD177" s="415">
        <v>0</v>
      </c>
      <c r="DE177" s="415">
        <v>0</v>
      </c>
      <c r="DF177" s="415">
        <v>0</v>
      </c>
      <c r="DG177" s="415">
        <v>0</v>
      </c>
      <c r="DH177" s="415">
        <v>0</v>
      </c>
      <c r="DI177" s="415">
        <v>0</v>
      </c>
      <c r="DJ177" s="415">
        <v>0</v>
      </c>
      <c r="DK177" s="415">
        <v>0</v>
      </c>
      <c r="DL177" s="415">
        <v>0</v>
      </c>
      <c r="DM177" s="415">
        <v>0</v>
      </c>
      <c r="DN177" s="415">
        <v>0</v>
      </c>
      <c r="DO177" s="415">
        <v>0</v>
      </c>
      <c r="DP177" s="415">
        <v>0</v>
      </c>
      <c r="DQ177" s="415">
        <v>0</v>
      </c>
      <c r="DR177" s="415">
        <v>0</v>
      </c>
      <c r="DS177" s="415">
        <v>0</v>
      </c>
      <c r="DT177" s="415">
        <v>0</v>
      </c>
      <c r="DU177" s="415">
        <v>0</v>
      </c>
      <c r="DV177" s="415">
        <v>0</v>
      </c>
      <c r="DW177" s="415">
        <v>0</v>
      </c>
      <c r="DX177" s="415">
        <v>0</v>
      </c>
      <c r="DY177" s="415">
        <v>0</v>
      </c>
      <c r="DZ177" s="415">
        <v>0</v>
      </c>
      <c r="EA177" s="415">
        <v>0</v>
      </c>
      <c r="EB177" s="415">
        <v>-98876</v>
      </c>
      <c r="EC177" s="415">
        <v>0</v>
      </c>
      <c r="ED177" s="415">
        <v>-98876</v>
      </c>
      <c r="EE177" s="415">
        <v>0</v>
      </c>
      <c r="EF177" s="415">
        <v>0</v>
      </c>
      <c r="EG177" s="415">
        <v>0</v>
      </c>
      <c r="EH177" s="415">
        <v>0</v>
      </c>
      <c r="EI177" s="415">
        <v>0</v>
      </c>
      <c r="EJ177" s="415">
        <v>0</v>
      </c>
      <c r="EK177" s="415">
        <v>0</v>
      </c>
      <c r="EL177" s="415">
        <v>0</v>
      </c>
      <c r="EM177" s="415">
        <v>0</v>
      </c>
      <c r="EN177" s="415">
        <v>0</v>
      </c>
      <c r="EO177" s="415">
        <v>0</v>
      </c>
      <c r="EP177" s="415">
        <v>0</v>
      </c>
      <c r="EQ177" s="415">
        <v>0</v>
      </c>
      <c r="ER177" s="415">
        <v>0</v>
      </c>
      <c r="ES177" s="415">
        <v>0</v>
      </c>
      <c r="ET177" s="415">
        <v>0</v>
      </c>
      <c r="EU177" s="415">
        <v>0</v>
      </c>
      <c r="EV177" s="415">
        <v>0</v>
      </c>
      <c r="EW177" s="415">
        <v>-11735</v>
      </c>
      <c r="EX177" s="415">
        <v>0</v>
      </c>
      <c r="EY177" s="415">
        <v>-11735</v>
      </c>
      <c r="EZ177" s="415">
        <v>0</v>
      </c>
      <c r="FA177" s="415">
        <v>0</v>
      </c>
      <c r="FB177" s="415">
        <v>0</v>
      </c>
      <c r="FC177" s="415">
        <v>0</v>
      </c>
      <c r="FD177" s="415">
        <v>0</v>
      </c>
      <c r="FE177" s="415">
        <v>0</v>
      </c>
      <c r="FF177" s="415">
        <v>0</v>
      </c>
      <c r="FG177" s="415">
        <v>0</v>
      </c>
      <c r="FH177" s="415">
        <v>0</v>
      </c>
      <c r="FI177" s="415">
        <v>-25005</v>
      </c>
      <c r="FJ177" s="415">
        <v>0</v>
      </c>
      <c r="FK177" s="415">
        <v>-25005</v>
      </c>
      <c r="FL177" s="415">
        <v>-1923</v>
      </c>
      <c r="FM177" s="415">
        <v>0</v>
      </c>
      <c r="FN177" s="415">
        <v>-1923</v>
      </c>
      <c r="FO177" s="415">
        <v>-82696</v>
      </c>
      <c r="FP177" s="415">
        <v>0</v>
      </c>
      <c r="FQ177" s="415">
        <v>-82696</v>
      </c>
      <c r="FR177" s="415">
        <v>1623</v>
      </c>
      <c r="FS177" s="415">
        <v>0</v>
      </c>
      <c r="FT177" s="415">
        <v>1623</v>
      </c>
      <c r="FU177" s="415">
        <v>1000</v>
      </c>
      <c r="FV177" s="415">
        <v>0</v>
      </c>
      <c r="FW177" s="415">
        <v>1000</v>
      </c>
      <c r="FX177" s="415">
        <v>-1588882</v>
      </c>
      <c r="FY177" s="415">
        <v>0</v>
      </c>
      <c r="FZ177" s="415">
        <v>-1588882</v>
      </c>
      <c r="GA177" s="415">
        <v>-1707618</v>
      </c>
      <c r="GB177" s="415">
        <v>0</v>
      </c>
      <c r="GC177" s="415">
        <v>-1707618</v>
      </c>
      <c r="GD177" s="415">
        <v>-1245</v>
      </c>
      <c r="GE177" s="415">
        <v>0</v>
      </c>
      <c r="GF177" s="415">
        <v>-1245</v>
      </c>
      <c r="GG177" s="415">
        <v>0</v>
      </c>
      <c r="GH177" s="415">
        <v>0</v>
      </c>
      <c r="GI177" s="415">
        <v>0</v>
      </c>
      <c r="GJ177" s="415">
        <v>-1245</v>
      </c>
      <c r="GK177" s="415">
        <v>0</v>
      </c>
      <c r="GL177" s="415">
        <v>-1245</v>
      </c>
      <c r="GM177" s="415">
        <v>81637991</v>
      </c>
      <c r="GN177" s="415">
        <v>0</v>
      </c>
      <c r="GO177" s="415">
        <v>81637991</v>
      </c>
      <c r="GP177" s="415">
        <v>1015182</v>
      </c>
      <c r="GQ177" s="415">
        <v>0</v>
      </c>
      <c r="GR177" s="415">
        <v>1015182</v>
      </c>
      <c r="GS177" s="415">
        <v>-10772877</v>
      </c>
      <c r="GT177" s="415">
        <v>0</v>
      </c>
      <c r="GU177" s="415">
        <v>-10772877</v>
      </c>
      <c r="GV177" s="415">
        <v>-1437861</v>
      </c>
      <c r="GW177" s="415">
        <v>0</v>
      </c>
      <c r="GX177" s="415">
        <v>-1437861</v>
      </c>
      <c r="GY177" s="415">
        <v>-98876</v>
      </c>
      <c r="GZ177" s="415">
        <v>0</v>
      </c>
      <c r="HA177" s="415">
        <v>-98876</v>
      </c>
      <c r="HB177" s="415">
        <v>-1707618</v>
      </c>
      <c r="HC177" s="415">
        <v>0</v>
      </c>
      <c r="HD177" s="415">
        <v>-1707618</v>
      </c>
      <c r="HE177" s="415">
        <v>-1245</v>
      </c>
      <c r="HF177" s="415">
        <v>0</v>
      </c>
      <c r="HG177" s="415">
        <v>-1245</v>
      </c>
      <c r="HH177" s="415">
        <v>-13003295</v>
      </c>
      <c r="HI177" s="415">
        <v>0</v>
      </c>
      <c r="HJ177" s="415">
        <v>-13003295</v>
      </c>
      <c r="HK177" s="415">
        <v>68634696</v>
      </c>
      <c r="HL177" s="415">
        <v>0</v>
      </c>
      <c r="HM177" s="415">
        <v>68634696</v>
      </c>
      <c r="HN177" s="84" t="s">
        <v>1029</v>
      </c>
    </row>
    <row r="178" spans="1:222" x14ac:dyDescent="0.25">
      <c r="A178" t="s">
        <v>1026</v>
      </c>
      <c r="B178" s="82" t="s">
        <v>715</v>
      </c>
      <c r="C178" s="85" t="s">
        <v>714</v>
      </c>
      <c r="D178" s="415">
        <v>52824134</v>
      </c>
      <c r="E178" s="415">
        <v>0</v>
      </c>
      <c r="F178" s="415">
        <v>52824134</v>
      </c>
      <c r="G178" s="415">
        <v>-721101</v>
      </c>
      <c r="H178" s="415">
        <v>0</v>
      </c>
      <c r="I178" s="415">
        <v>-721101</v>
      </c>
      <c r="J178" s="415">
        <v>-861556</v>
      </c>
      <c r="K178" s="415">
        <v>0</v>
      </c>
      <c r="L178" s="415">
        <v>-861556</v>
      </c>
      <c r="M178" s="415">
        <v>60914</v>
      </c>
      <c r="N178" s="415">
        <v>0</v>
      </c>
      <c r="O178" s="415">
        <v>60914</v>
      </c>
      <c r="P178" s="415">
        <v>80536</v>
      </c>
      <c r="Q178" s="415">
        <v>0</v>
      </c>
      <c r="R178" s="415">
        <v>80536</v>
      </c>
      <c r="S178" s="415">
        <v>-304359</v>
      </c>
      <c r="T178" s="415">
        <v>0</v>
      </c>
      <c r="U178" s="415">
        <v>-304359</v>
      </c>
      <c r="V178" s="415">
        <v>-1024465</v>
      </c>
      <c r="W178" s="415">
        <v>0</v>
      </c>
      <c r="X178" s="415">
        <v>-1024465</v>
      </c>
      <c r="Y178" s="415">
        <v>-4796532</v>
      </c>
      <c r="Z178" s="415">
        <v>0</v>
      </c>
      <c r="AA178" s="415">
        <v>-4796532</v>
      </c>
      <c r="AB178" s="415">
        <v>0</v>
      </c>
      <c r="AC178" s="415">
        <v>0</v>
      </c>
      <c r="AD178" s="415">
        <v>0</v>
      </c>
      <c r="AE178" s="415">
        <v>-248398</v>
      </c>
      <c r="AF178" s="415">
        <v>0</v>
      </c>
      <c r="AG178" s="415">
        <v>-248398</v>
      </c>
      <c r="AH178" s="415">
        <v>-130356</v>
      </c>
      <c r="AI178" s="415">
        <v>0</v>
      </c>
      <c r="AJ178" s="415">
        <v>-130356</v>
      </c>
      <c r="AK178" s="415">
        <v>0</v>
      </c>
      <c r="AL178" s="415">
        <v>0</v>
      </c>
      <c r="AM178" s="415">
        <v>0</v>
      </c>
      <c r="AN178" s="415">
        <v>-118042</v>
      </c>
      <c r="AO178" s="415">
        <v>0</v>
      </c>
      <c r="AP178" s="415">
        <v>-118042</v>
      </c>
      <c r="AQ178" s="415">
        <v>0</v>
      </c>
      <c r="AR178" s="415">
        <v>0</v>
      </c>
      <c r="AS178" s="415">
        <v>0</v>
      </c>
      <c r="AT178" s="415">
        <v>999317</v>
      </c>
      <c r="AU178" s="415">
        <v>0</v>
      </c>
      <c r="AV178" s="415">
        <v>999317</v>
      </c>
      <c r="AW178" s="415">
        <v>-20636</v>
      </c>
      <c r="AX178" s="415">
        <v>0</v>
      </c>
      <c r="AY178" s="415">
        <v>-20636</v>
      </c>
      <c r="AZ178" s="415">
        <v>-2171479</v>
      </c>
      <c r="BA178" s="415">
        <v>0</v>
      </c>
      <c r="BB178" s="415">
        <v>-2171479</v>
      </c>
      <c r="BC178" s="415">
        <v>11790</v>
      </c>
      <c r="BD178" s="415">
        <v>0</v>
      </c>
      <c r="BE178" s="415">
        <v>11790</v>
      </c>
      <c r="BF178" s="415">
        <v>-84874</v>
      </c>
      <c r="BG178" s="415">
        <v>0</v>
      </c>
      <c r="BH178" s="415">
        <v>-84874</v>
      </c>
      <c r="BI178" s="415">
        <v>-519</v>
      </c>
      <c r="BJ178" s="415">
        <v>0</v>
      </c>
      <c r="BK178" s="415">
        <v>-519</v>
      </c>
      <c r="BL178" s="415">
        <v>-26302</v>
      </c>
      <c r="BM178" s="415">
        <v>0</v>
      </c>
      <c r="BN178" s="415">
        <v>-26302</v>
      </c>
      <c r="BO178" s="415">
        <v>1030</v>
      </c>
      <c r="BP178" s="415">
        <v>0</v>
      </c>
      <c r="BQ178" s="415">
        <v>1030</v>
      </c>
      <c r="BR178" s="415">
        <v>0</v>
      </c>
      <c r="BS178" s="415">
        <v>0</v>
      </c>
      <c r="BT178" s="415">
        <v>0</v>
      </c>
      <c r="BU178" s="415">
        <v>0</v>
      </c>
      <c r="BV178" s="415">
        <v>0</v>
      </c>
      <c r="BW178" s="415">
        <v>0</v>
      </c>
      <c r="BX178" s="415">
        <v>-6336603</v>
      </c>
      <c r="BY178" s="415">
        <v>0</v>
      </c>
      <c r="BZ178" s="415">
        <v>-6336603</v>
      </c>
      <c r="CA178" s="415">
        <v>-29597</v>
      </c>
      <c r="CB178" s="415">
        <v>0</v>
      </c>
      <c r="CC178" s="415">
        <v>-29597</v>
      </c>
      <c r="CD178" s="415">
        <v>86684</v>
      </c>
      <c r="CE178" s="415">
        <v>0</v>
      </c>
      <c r="CF178" s="415">
        <v>86684</v>
      </c>
      <c r="CG178" s="415">
        <v>-1249318</v>
      </c>
      <c r="CH178" s="415">
        <v>0</v>
      </c>
      <c r="CI178" s="415">
        <v>-1249318</v>
      </c>
      <c r="CJ178" s="415">
        <v>-4829</v>
      </c>
      <c r="CK178" s="415">
        <v>0</v>
      </c>
      <c r="CL178" s="415">
        <v>-4829</v>
      </c>
      <c r="CM178" s="415">
        <v>-1197060</v>
      </c>
      <c r="CN178" s="415">
        <v>0</v>
      </c>
      <c r="CO178" s="415">
        <v>-1197060</v>
      </c>
      <c r="CP178" s="415">
        <v>-68863</v>
      </c>
      <c r="CQ178" s="415">
        <v>0</v>
      </c>
      <c r="CR178" s="415">
        <v>-68863</v>
      </c>
      <c r="CS178" s="415">
        <v>407</v>
      </c>
      <c r="CT178" s="415">
        <v>0</v>
      </c>
      <c r="CU178" s="415">
        <v>407</v>
      </c>
      <c r="CV178" s="415">
        <v>-272741</v>
      </c>
      <c r="CW178" s="415">
        <v>0</v>
      </c>
      <c r="CX178" s="415">
        <v>-272741</v>
      </c>
      <c r="CY178" s="415">
        <v>-8469</v>
      </c>
      <c r="CZ178" s="415">
        <v>0</v>
      </c>
      <c r="DA178" s="415">
        <v>-8469</v>
      </c>
      <c r="DB178" s="415">
        <v>0</v>
      </c>
      <c r="DC178" s="415">
        <v>0</v>
      </c>
      <c r="DD178" s="415">
        <v>0</v>
      </c>
      <c r="DE178" s="415">
        <v>0</v>
      </c>
      <c r="DF178" s="415">
        <v>0</v>
      </c>
      <c r="DG178" s="415">
        <v>0</v>
      </c>
      <c r="DH178" s="415">
        <v>0</v>
      </c>
      <c r="DI178" s="415">
        <v>0</v>
      </c>
      <c r="DJ178" s="415">
        <v>0</v>
      </c>
      <c r="DK178" s="415">
        <v>0</v>
      </c>
      <c r="DL178" s="415">
        <v>0</v>
      </c>
      <c r="DM178" s="415">
        <v>0</v>
      </c>
      <c r="DN178" s="415">
        <v>0</v>
      </c>
      <c r="DO178" s="415">
        <v>0</v>
      </c>
      <c r="DP178" s="415">
        <v>0</v>
      </c>
      <c r="DQ178" s="415">
        <v>0</v>
      </c>
      <c r="DR178" s="415">
        <v>0</v>
      </c>
      <c r="DS178" s="415">
        <v>0</v>
      </c>
      <c r="DT178" s="415">
        <v>0</v>
      </c>
      <c r="DU178" s="415">
        <v>0</v>
      </c>
      <c r="DV178" s="415">
        <v>0</v>
      </c>
      <c r="DW178" s="415">
        <v>0</v>
      </c>
      <c r="DX178" s="415">
        <v>0</v>
      </c>
      <c r="DY178" s="415">
        <v>0</v>
      </c>
      <c r="DZ178" s="415">
        <v>0</v>
      </c>
      <c r="EA178" s="415">
        <v>0</v>
      </c>
      <c r="EB178" s="415">
        <v>-349666</v>
      </c>
      <c r="EC178" s="415">
        <v>0</v>
      </c>
      <c r="ED178" s="415">
        <v>-349666</v>
      </c>
      <c r="EE178" s="415">
        <v>0</v>
      </c>
      <c r="EF178" s="415">
        <v>0</v>
      </c>
      <c r="EG178" s="415">
        <v>0</v>
      </c>
      <c r="EH178" s="415">
        <v>0</v>
      </c>
      <c r="EI178" s="415">
        <v>0</v>
      </c>
      <c r="EJ178" s="415">
        <v>0</v>
      </c>
      <c r="EK178" s="415">
        <v>27</v>
      </c>
      <c r="EL178" s="415">
        <v>0</v>
      </c>
      <c r="EM178" s="415">
        <v>27</v>
      </c>
      <c r="EN178" s="415">
        <v>0</v>
      </c>
      <c r="EO178" s="415">
        <v>0</v>
      </c>
      <c r="EP178" s="415">
        <v>0</v>
      </c>
      <c r="EQ178" s="415">
        <v>0</v>
      </c>
      <c r="ER178" s="415">
        <v>0</v>
      </c>
      <c r="ES178" s="415">
        <v>0</v>
      </c>
      <c r="ET178" s="415">
        <v>0</v>
      </c>
      <c r="EU178" s="415">
        <v>0</v>
      </c>
      <c r="EV178" s="415">
        <v>0</v>
      </c>
      <c r="EW178" s="415">
        <v>-16506</v>
      </c>
      <c r="EX178" s="415">
        <v>0</v>
      </c>
      <c r="EY178" s="415">
        <v>-16506</v>
      </c>
      <c r="EZ178" s="415">
        <v>1030</v>
      </c>
      <c r="FA178" s="415">
        <v>0</v>
      </c>
      <c r="FB178" s="415">
        <v>1030</v>
      </c>
      <c r="FC178" s="415">
        <v>-1385</v>
      </c>
      <c r="FD178" s="415">
        <v>0</v>
      </c>
      <c r="FE178" s="415">
        <v>-1385</v>
      </c>
      <c r="FF178" s="415">
        <v>0</v>
      </c>
      <c r="FG178" s="415">
        <v>0</v>
      </c>
      <c r="FH178" s="415">
        <v>0</v>
      </c>
      <c r="FI178" s="415">
        <v>-22094</v>
      </c>
      <c r="FJ178" s="415">
        <v>0</v>
      </c>
      <c r="FK178" s="415">
        <v>-22094</v>
      </c>
      <c r="FL178" s="415">
        <v>0</v>
      </c>
      <c r="FM178" s="415">
        <v>0</v>
      </c>
      <c r="FN178" s="415">
        <v>0</v>
      </c>
      <c r="FO178" s="415">
        <v>-12510</v>
      </c>
      <c r="FP178" s="415">
        <v>0</v>
      </c>
      <c r="FQ178" s="415">
        <v>-12510</v>
      </c>
      <c r="FR178" s="415">
        <v>13049</v>
      </c>
      <c r="FS178" s="415">
        <v>0</v>
      </c>
      <c r="FT178" s="415">
        <v>13049</v>
      </c>
      <c r="FU178" s="415">
        <v>0</v>
      </c>
      <c r="FV178" s="415">
        <v>0</v>
      </c>
      <c r="FW178" s="415">
        <v>0</v>
      </c>
      <c r="FX178" s="415">
        <v>-710705</v>
      </c>
      <c r="FY178" s="415">
        <v>0</v>
      </c>
      <c r="FZ178" s="415">
        <v>-710705</v>
      </c>
      <c r="GA178" s="415">
        <v>-749094</v>
      </c>
      <c r="GB178" s="415">
        <v>0</v>
      </c>
      <c r="GC178" s="415">
        <v>-749094</v>
      </c>
      <c r="GD178" s="415">
        <v>0</v>
      </c>
      <c r="GE178" s="415">
        <v>0</v>
      </c>
      <c r="GF178" s="415">
        <v>0</v>
      </c>
      <c r="GG178" s="415">
        <v>-5492</v>
      </c>
      <c r="GH178" s="415">
        <v>0</v>
      </c>
      <c r="GI178" s="415">
        <v>-5492</v>
      </c>
      <c r="GJ178" s="415">
        <v>-5492</v>
      </c>
      <c r="GK178" s="415">
        <v>0</v>
      </c>
      <c r="GL178" s="415">
        <v>-5492</v>
      </c>
      <c r="GM178" s="415">
        <v>52103033</v>
      </c>
      <c r="GN178" s="415">
        <v>0</v>
      </c>
      <c r="GO178" s="415">
        <v>52103033</v>
      </c>
      <c r="GP178" s="415">
        <v>-1024465</v>
      </c>
      <c r="GQ178" s="415">
        <v>0</v>
      </c>
      <c r="GR178" s="415">
        <v>-1024465</v>
      </c>
      <c r="GS178" s="415">
        <v>-6336603</v>
      </c>
      <c r="GT178" s="415">
        <v>0</v>
      </c>
      <c r="GU178" s="415">
        <v>-6336603</v>
      </c>
      <c r="GV178" s="415">
        <v>-1197060</v>
      </c>
      <c r="GW178" s="415">
        <v>0</v>
      </c>
      <c r="GX178" s="415">
        <v>-1197060</v>
      </c>
      <c r="GY178" s="415">
        <v>-349666</v>
      </c>
      <c r="GZ178" s="415">
        <v>0</v>
      </c>
      <c r="HA178" s="415">
        <v>-349666</v>
      </c>
      <c r="HB178" s="415">
        <v>-749094</v>
      </c>
      <c r="HC178" s="415">
        <v>0</v>
      </c>
      <c r="HD178" s="415">
        <v>-749094</v>
      </c>
      <c r="HE178" s="415">
        <v>-5492</v>
      </c>
      <c r="HF178" s="415">
        <v>0</v>
      </c>
      <c r="HG178" s="415">
        <v>-5492</v>
      </c>
      <c r="HH178" s="415">
        <v>-9662380</v>
      </c>
      <c r="HI178" s="415">
        <v>0</v>
      </c>
      <c r="HJ178" s="415">
        <v>-9662380</v>
      </c>
      <c r="HK178" s="415">
        <v>42440653</v>
      </c>
      <c r="HL178" s="415">
        <v>0</v>
      </c>
      <c r="HM178" s="415">
        <v>42440653</v>
      </c>
      <c r="HN178" s="84" t="s">
        <v>1029</v>
      </c>
    </row>
    <row r="179" spans="1:222" x14ac:dyDescent="0.25">
      <c r="A179" t="s">
        <v>1026</v>
      </c>
      <c r="B179" s="82" t="s">
        <v>717</v>
      </c>
      <c r="C179" s="85" t="s">
        <v>716</v>
      </c>
      <c r="D179" s="415">
        <v>174289417</v>
      </c>
      <c r="E179" s="415">
        <v>9582881</v>
      </c>
      <c r="F179" s="415">
        <v>183872298</v>
      </c>
      <c r="G179" s="415">
        <v>-4217170</v>
      </c>
      <c r="H179" s="415">
        <v>-465876</v>
      </c>
      <c r="I179" s="415">
        <v>-4683046</v>
      </c>
      <c r="J179" s="415">
        <v>-1226750</v>
      </c>
      <c r="K179" s="415">
        <v>-4907</v>
      </c>
      <c r="L179" s="415">
        <v>-1231657</v>
      </c>
      <c r="M179" s="415">
        <v>137138</v>
      </c>
      <c r="N179" s="415">
        <v>6716</v>
      </c>
      <c r="O179" s="415">
        <v>143854</v>
      </c>
      <c r="P179" s="415">
        <v>4903445</v>
      </c>
      <c r="Q179" s="415">
        <v>378680</v>
      </c>
      <c r="R179" s="415">
        <v>5282125</v>
      </c>
      <c r="S179" s="415">
        <v>719380</v>
      </c>
      <c r="T179" s="415">
        <v>-16121</v>
      </c>
      <c r="U179" s="415">
        <v>703259</v>
      </c>
      <c r="V179" s="415">
        <v>4533213</v>
      </c>
      <c r="W179" s="415">
        <v>364368</v>
      </c>
      <c r="X179" s="415">
        <v>4897581</v>
      </c>
      <c r="Y179" s="415">
        <v>-9767558</v>
      </c>
      <c r="Z179" s="415">
        <v>-54664</v>
      </c>
      <c r="AA179" s="415">
        <v>-9822222</v>
      </c>
      <c r="AB179" s="415">
        <v>-59385</v>
      </c>
      <c r="AC179" s="415">
        <v>0</v>
      </c>
      <c r="AD179" s="415">
        <v>-59385</v>
      </c>
      <c r="AE179" s="415">
        <v>-482745</v>
      </c>
      <c r="AF179" s="415">
        <v>2569</v>
      </c>
      <c r="AG179" s="415">
        <v>-480176</v>
      </c>
      <c r="AH179" s="415">
        <v>-10167</v>
      </c>
      <c r="AI179" s="415">
        <v>0</v>
      </c>
      <c r="AJ179" s="415">
        <v>-10167</v>
      </c>
      <c r="AK179" s="415">
        <v>0</v>
      </c>
      <c r="AL179" s="415">
        <v>0</v>
      </c>
      <c r="AM179" s="415">
        <v>0</v>
      </c>
      <c r="AN179" s="415">
        <v>-472578</v>
      </c>
      <c r="AO179" s="415">
        <v>2569</v>
      </c>
      <c r="AP179" s="415">
        <v>-470009</v>
      </c>
      <c r="AQ179" s="415">
        <v>-13916</v>
      </c>
      <c r="AR179" s="415">
        <v>0</v>
      </c>
      <c r="AS179" s="415">
        <v>-13916</v>
      </c>
      <c r="AT179" s="415">
        <v>3647077</v>
      </c>
      <c r="AU179" s="415">
        <v>221314</v>
      </c>
      <c r="AV179" s="415">
        <v>3868391</v>
      </c>
      <c r="AW179" s="415">
        <v>159250</v>
      </c>
      <c r="AX179" s="415">
        <v>-7157</v>
      </c>
      <c r="AY179" s="415">
        <v>152093</v>
      </c>
      <c r="AZ179" s="415">
        <v>-15662545</v>
      </c>
      <c r="BA179" s="415">
        <v>-1132457</v>
      </c>
      <c r="BB179" s="415">
        <v>-16795002</v>
      </c>
      <c r="BC179" s="415">
        <v>729932</v>
      </c>
      <c r="BD179" s="415">
        <v>-18316</v>
      </c>
      <c r="BE179" s="415">
        <v>711616</v>
      </c>
      <c r="BF179" s="415">
        <v>-144372</v>
      </c>
      <c r="BG179" s="415">
        <v>0</v>
      </c>
      <c r="BH179" s="415">
        <v>-144372</v>
      </c>
      <c r="BI179" s="415">
        <v>1190</v>
      </c>
      <c r="BJ179" s="415">
        <v>0</v>
      </c>
      <c r="BK179" s="415">
        <v>1190</v>
      </c>
      <c r="BL179" s="415">
        <v>-1546</v>
      </c>
      <c r="BM179" s="415">
        <v>0</v>
      </c>
      <c r="BN179" s="415">
        <v>-1546</v>
      </c>
      <c r="BO179" s="415">
        <v>0</v>
      </c>
      <c r="BP179" s="415">
        <v>0</v>
      </c>
      <c r="BQ179" s="415">
        <v>0</v>
      </c>
      <c r="BR179" s="415">
        <v>0</v>
      </c>
      <c r="BS179" s="415">
        <v>0</v>
      </c>
      <c r="BT179" s="415">
        <v>0</v>
      </c>
      <c r="BU179" s="415">
        <v>0</v>
      </c>
      <c r="BV179" s="415">
        <v>0</v>
      </c>
      <c r="BW179" s="415">
        <v>0</v>
      </c>
      <c r="BX179" s="415">
        <v>-21521317</v>
      </c>
      <c r="BY179" s="415">
        <v>-988711</v>
      </c>
      <c r="BZ179" s="415">
        <v>-22510028</v>
      </c>
      <c r="CA179" s="415">
        <v>-57</v>
      </c>
      <c r="CB179" s="415">
        <v>0</v>
      </c>
      <c r="CC179" s="415">
        <v>-57</v>
      </c>
      <c r="CD179" s="415">
        <v>-172675</v>
      </c>
      <c r="CE179" s="415">
        <v>0</v>
      </c>
      <c r="CF179" s="415">
        <v>-172675</v>
      </c>
      <c r="CG179" s="415">
        <v>-7922443</v>
      </c>
      <c r="CH179" s="415">
        <v>-570701</v>
      </c>
      <c r="CI179" s="415">
        <v>-8493144</v>
      </c>
      <c r="CJ179" s="415">
        <v>-336374</v>
      </c>
      <c r="CK179" s="415">
        <v>245911</v>
      </c>
      <c r="CL179" s="415">
        <v>-90463</v>
      </c>
      <c r="CM179" s="415">
        <v>-8431549</v>
      </c>
      <c r="CN179" s="415">
        <v>-324790</v>
      </c>
      <c r="CO179" s="415">
        <v>-8756339</v>
      </c>
      <c r="CP179" s="415">
        <v>-219089</v>
      </c>
      <c r="CQ179" s="415">
        <v>-1281</v>
      </c>
      <c r="CR179" s="415">
        <v>-220370</v>
      </c>
      <c r="CS179" s="415">
        <v>3800</v>
      </c>
      <c r="CT179" s="415">
        <v>0</v>
      </c>
      <c r="CU179" s="415">
        <v>3800</v>
      </c>
      <c r="CV179" s="415">
        <v>-792444</v>
      </c>
      <c r="CW179" s="415">
        <v>0</v>
      </c>
      <c r="CX179" s="415">
        <v>-792444</v>
      </c>
      <c r="CY179" s="415">
        <v>4069</v>
      </c>
      <c r="CZ179" s="415">
        <v>0</v>
      </c>
      <c r="DA179" s="415">
        <v>4069</v>
      </c>
      <c r="DB179" s="415">
        <v>-32984</v>
      </c>
      <c r="DC179" s="415">
        <v>0</v>
      </c>
      <c r="DD179" s="415">
        <v>-32984</v>
      </c>
      <c r="DE179" s="415">
        <v>-6310</v>
      </c>
      <c r="DF179" s="415">
        <v>0</v>
      </c>
      <c r="DG179" s="415">
        <v>-6310</v>
      </c>
      <c r="DH179" s="415">
        <v>0</v>
      </c>
      <c r="DI179" s="415">
        <v>0</v>
      </c>
      <c r="DJ179" s="415">
        <v>0</v>
      </c>
      <c r="DK179" s="415">
        <v>0</v>
      </c>
      <c r="DL179" s="415">
        <v>0</v>
      </c>
      <c r="DM179" s="415">
        <v>0</v>
      </c>
      <c r="DN179" s="415">
        <v>0</v>
      </c>
      <c r="DO179" s="415">
        <v>0</v>
      </c>
      <c r="DP179" s="415">
        <v>0</v>
      </c>
      <c r="DQ179" s="415">
        <v>0</v>
      </c>
      <c r="DR179" s="415">
        <v>0</v>
      </c>
      <c r="DS179" s="415">
        <v>0</v>
      </c>
      <c r="DT179" s="415">
        <v>-310526</v>
      </c>
      <c r="DU179" s="415">
        <v>-1659</v>
      </c>
      <c r="DV179" s="415">
        <v>-312185</v>
      </c>
      <c r="DW179" s="415">
        <v>0</v>
      </c>
      <c r="DX179" s="415">
        <v>0</v>
      </c>
      <c r="DY179" s="415">
        <v>0</v>
      </c>
      <c r="DZ179" s="415">
        <v>0</v>
      </c>
      <c r="EA179" s="415">
        <v>0</v>
      </c>
      <c r="EB179" s="415">
        <v>-1353484</v>
      </c>
      <c r="EC179" s="415">
        <v>-2940</v>
      </c>
      <c r="ED179" s="415">
        <v>-1356424</v>
      </c>
      <c r="EE179" s="415">
        <v>0</v>
      </c>
      <c r="EF179" s="415">
        <v>0</v>
      </c>
      <c r="EG179" s="415">
        <v>0</v>
      </c>
      <c r="EH179" s="415">
        <v>0</v>
      </c>
      <c r="EI179" s="415">
        <v>0</v>
      </c>
      <c r="EJ179" s="415">
        <v>0</v>
      </c>
      <c r="EK179" s="415">
        <v>0</v>
      </c>
      <c r="EL179" s="415">
        <v>0</v>
      </c>
      <c r="EM179" s="415">
        <v>0</v>
      </c>
      <c r="EN179" s="415">
        <v>0</v>
      </c>
      <c r="EO179" s="415">
        <v>0</v>
      </c>
      <c r="EP179" s="415">
        <v>0</v>
      </c>
      <c r="EQ179" s="415">
        <v>0</v>
      </c>
      <c r="ER179" s="415">
        <v>0</v>
      </c>
      <c r="ES179" s="415">
        <v>0</v>
      </c>
      <c r="ET179" s="415">
        <v>0</v>
      </c>
      <c r="EU179" s="415">
        <v>0</v>
      </c>
      <c r="EV179" s="415">
        <v>0</v>
      </c>
      <c r="EW179" s="415">
        <v>0</v>
      </c>
      <c r="EX179" s="415">
        <v>0</v>
      </c>
      <c r="EY179" s="415">
        <v>0</v>
      </c>
      <c r="EZ179" s="415">
        <v>0</v>
      </c>
      <c r="FA179" s="415">
        <v>0</v>
      </c>
      <c r="FB179" s="415">
        <v>0</v>
      </c>
      <c r="FC179" s="415">
        <v>0</v>
      </c>
      <c r="FD179" s="415">
        <v>0</v>
      </c>
      <c r="FE179" s="415">
        <v>0</v>
      </c>
      <c r="FF179" s="415">
        <v>0</v>
      </c>
      <c r="FG179" s="415">
        <v>0</v>
      </c>
      <c r="FH179" s="415">
        <v>0</v>
      </c>
      <c r="FI179" s="415">
        <v>-36875</v>
      </c>
      <c r="FJ179" s="415">
        <v>0</v>
      </c>
      <c r="FK179" s="415">
        <v>-36875</v>
      </c>
      <c r="FL179" s="415">
        <v>2921</v>
      </c>
      <c r="FM179" s="415">
        <v>0</v>
      </c>
      <c r="FN179" s="415">
        <v>2921</v>
      </c>
      <c r="FO179" s="415">
        <v>-104684</v>
      </c>
      <c r="FP179" s="415">
        <v>-13039</v>
      </c>
      <c r="FQ179" s="415">
        <v>-117723</v>
      </c>
      <c r="FR179" s="415">
        <v>36681</v>
      </c>
      <c r="FS179" s="415">
        <v>0</v>
      </c>
      <c r="FT179" s="415">
        <v>36681</v>
      </c>
      <c r="FU179" s="415">
        <v>2271</v>
      </c>
      <c r="FV179" s="415">
        <v>0</v>
      </c>
      <c r="FW179" s="415">
        <v>2271</v>
      </c>
      <c r="FX179" s="415">
        <v>-2136491</v>
      </c>
      <c r="FY179" s="415">
        <v>-46784</v>
      </c>
      <c r="FZ179" s="415">
        <v>-2183275</v>
      </c>
      <c r="GA179" s="415">
        <v>-2236177</v>
      </c>
      <c r="GB179" s="415">
        <v>-59823</v>
      </c>
      <c r="GC179" s="415">
        <v>-2296000</v>
      </c>
      <c r="GD179" s="415">
        <v>0</v>
      </c>
      <c r="GE179" s="415">
        <v>0</v>
      </c>
      <c r="GF179" s="415">
        <v>0</v>
      </c>
      <c r="GG179" s="415">
        <v>0</v>
      </c>
      <c r="GH179" s="415">
        <v>0</v>
      </c>
      <c r="GI179" s="415">
        <v>0</v>
      </c>
      <c r="GJ179" s="415">
        <v>0</v>
      </c>
      <c r="GK179" s="415">
        <v>0</v>
      </c>
      <c r="GL179" s="415">
        <v>0</v>
      </c>
      <c r="GM179" s="415">
        <v>170072247</v>
      </c>
      <c r="GN179" s="415">
        <v>9117005</v>
      </c>
      <c r="GO179" s="415">
        <v>179189252</v>
      </c>
      <c r="GP179" s="415">
        <v>4533213</v>
      </c>
      <c r="GQ179" s="415">
        <v>364368</v>
      </c>
      <c r="GR179" s="415">
        <v>4897581</v>
      </c>
      <c r="GS179" s="415">
        <v>-21521317</v>
      </c>
      <c r="GT179" s="415">
        <v>-988711</v>
      </c>
      <c r="GU179" s="415">
        <v>-22510028</v>
      </c>
      <c r="GV179" s="415">
        <v>-8431549</v>
      </c>
      <c r="GW179" s="415">
        <v>-324790</v>
      </c>
      <c r="GX179" s="415">
        <v>-8756339</v>
      </c>
      <c r="GY179" s="415">
        <v>-1353484</v>
      </c>
      <c r="GZ179" s="415">
        <v>-2940</v>
      </c>
      <c r="HA179" s="415">
        <v>-1356424</v>
      </c>
      <c r="HB179" s="415">
        <v>-2236177</v>
      </c>
      <c r="HC179" s="415">
        <v>-59823</v>
      </c>
      <c r="HD179" s="415">
        <v>-2296000</v>
      </c>
      <c r="HE179" s="415">
        <v>0</v>
      </c>
      <c r="HF179" s="415">
        <v>0</v>
      </c>
      <c r="HG179" s="415">
        <v>0</v>
      </c>
      <c r="HH179" s="415">
        <v>-29009314</v>
      </c>
      <c r="HI179" s="415">
        <v>-1011896</v>
      </c>
      <c r="HJ179" s="415">
        <v>-30021210</v>
      </c>
      <c r="HK179" s="415">
        <v>141062933</v>
      </c>
      <c r="HL179" s="415">
        <v>8105109</v>
      </c>
      <c r="HM179" s="415">
        <v>149168042</v>
      </c>
      <c r="HN179" s="84" t="s">
        <v>1047</v>
      </c>
    </row>
    <row r="180" spans="1:222" x14ac:dyDescent="0.25">
      <c r="A180" t="s">
        <v>1026</v>
      </c>
      <c r="B180" s="82" t="s">
        <v>719</v>
      </c>
      <c r="C180" s="85" t="s">
        <v>718</v>
      </c>
      <c r="D180" s="415">
        <v>44545041</v>
      </c>
      <c r="E180" s="415">
        <v>0</v>
      </c>
      <c r="F180" s="415">
        <v>44545041</v>
      </c>
      <c r="G180" s="415">
        <v>-1943857</v>
      </c>
      <c r="H180" s="415">
        <v>0</v>
      </c>
      <c r="I180" s="415">
        <v>-1943857</v>
      </c>
      <c r="J180" s="415">
        <v>-431482</v>
      </c>
      <c r="K180" s="415">
        <v>0</v>
      </c>
      <c r="L180" s="415">
        <v>-431482</v>
      </c>
      <c r="M180" s="415">
        <v>8843</v>
      </c>
      <c r="N180" s="415">
        <v>0</v>
      </c>
      <c r="O180" s="415">
        <v>8843</v>
      </c>
      <c r="P180" s="415">
        <v>325746</v>
      </c>
      <c r="Q180" s="415">
        <v>0</v>
      </c>
      <c r="R180" s="415">
        <v>325746</v>
      </c>
      <c r="S180" s="415">
        <v>119496</v>
      </c>
      <c r="T180" s="415">
        <v>0</v>
      </c>
      <c r="U180" s="415">
        <v>119496</v>
      </c>
      <c r="V180" s="415">
        <v>22603</v>
      </c>
      <c r="W180" s="415">
        <v>0</v>
      </c>
      <c r="X180" s="415">
        <v>22603</v>
      </c>
      <c r="Y180" s="415">
        <v>-3928001</v>
      </c>
      <c r="Z180" s="415">
        <v>0</v>
      </c>
      <c r="AA180" s="415">
        <v>-3928001</v>
      </c>
      <c r="AB180" s="415">
        <v>0</v>
      </c>
      <c r="AC180" s="415">
        <v>0</v>
      </c>
      <c r="AD180" s="415">
        <v>0</v>
      </c>
      <c r="AE180" s="415">
        <v>-118289</v>
      </c>
      <c r="AF180" s="415">
        <v>0</v>
      </c>
      <c r="AG180" s="415">
        <v>-118289</v>
      </c>
      <c r="AH180" s="415">
        <v>0</v>
      </c>
      <c r="AI180" s="415">
        <v>0</v>
      </c>
      <c r="AJ180" s="415">
        <v>0</v>
      </c>
      <c r="AK180" s="415">
        <v>0</v>
      </c>
      <c r="AL180" s="415">
        <v>0</v>
      </c>
      <c r="AM180" s="415">
        <v>0</v>
      </c>
      <c r="AN180" s="415">
        <v>0</v>
      </c>
      <c r="AO180" s="415">
        <v>0</v>
      </c>
      <c r="AP180" s="415">
        <v>0</v>
      </c>
      <c r="AQ180" s="415">
        <v>0</v>
      </c>
      <c r="AR180" s="415">
        <v>0</v>
      </c>
      <c r="AS180" s="415">
        <v>0</v>
      </c>
      <c r="AT180" s="415">
        <v>829393</v>
      </c>
      <c r="AU180" s="415">
        <v>0</v>
      </c>
      <c r="AV180" s="415">
        <v>829393</v>
      </c>
      <c r="AW180" s="415">
        <v>0</v>
      </c>
      <c r="AX180" s="415">
        <v>0</v>
      </c>
      <c r="AY180" s="415">
        <v>0</v>
      </c>
      <c r="AZ180" s="415">
        <v>-3963312</v>
      </c>
      <c r="BA180" s="415">
        <v>0</v>
      </c>
      <c r="BB180" s="415">
        <v>-3963312</v>
      </c>
      <c r="BC180" s="415">
        <v>-7833</v>
      </c>
      <c r="BD180" s="415">
        <v>0</v>
      </c>
      <c r="BE180" s="415">
        <v>-7833</v>
      </c>
      <c r="BF180" s="415">
        <v>-27518</v>
      </c>
      <c r="BG180" s="415">
        <v>0</v>
      </c>
      <c r="BH180" s="415">
        <v>-27518</v>
      </c>
      <c r="BI180" s="415">
        <v>0</v>
      </c>
      <c r="BJ180" s="415">
        <v>0</v>
      </c>
      <c r="BK180" s="415">
        <v>0</v>
      </c>
      <c r="BL180" s="415">
        <v>0</v>
      </c>
      <c r="BM180" s="415">
        <v>0</v>
      </c>
      <c r="BN180" s="415">
        <v>0</v>
      </c>
      <c r="BO180" s="415">
        <v>0</v>
      </c>
      <c r="BP180" s="415">
        <v>0</v>
      </c>
      <c r="BQ180" s="415">
        <v>0</v>
      </c>
      <c r="BR180" s="415">
        <v>0</v>
      </c>
      <c r="BS180" s="415">
        <v>0</v>
      </c>
      <c r="BT180" s="415">
        <v>0</v>
      </c>
      <c r="BU180" s="415">
        <v>0</v>
      </c>
      <c r="BV180" s="415">
        <v>0</v>
      </c>
      <c r="BW180" s="415">
        <v>0</v>
      </c>
      <c r="BX180" s="415">
        <v>-7215560</v>
      </c>
      <c r="BY180" s="415">
        <v>0</v>
      </c>
      <c r="BZ180" s="415">
        <v>-7215560</v>
      </c>
      <c r="CA180" s="415">
        <v>-51532</v>
      </c>
      <c r="CB180" s="415">
        <v>0</v>
      </c>
      <c r="CC180" s="415">
        <v>-51532</v>
      </c>
      <c r="CD180" s="415">
        <v>29676</v>
      </c>
      <c r="CE180" s="415">
        <v>0</v>
      </c>
      <c r="CF180" s="415">
        <v>29676</v>
      </c>
      <c r="CG180" s="415">
        <v>-785159</v>
      </c>
      <c r="CH180" s="415">
        <v>0</v>
      </c>
      <c r="CI180" s="415">
        <v>-785159</v>
      </c>
      <c r="CJ180" s="415">
        <v>-14136</v>
      </c>
      <c r="CK180" s="415">
        <v>0</v>
      </c>
      <c r="CL180" s="415">
        <v>-14136</v>
      </c>
      <c r="CM180" s="415">
        <v>-821151</v>
      </c>
      <c r="CN180" s="415">
        <v>0</v>
      </c>
      <c r="CO180" s="415">
        <v>-821151</v>
      </c>
      <c r="CP180" s="415">
        <v>-23550</v>
      </c>
      <c r="CQ180" s="415">
        <v>0</v>
      </c>
      <c r="CR180" s="415">
        <v>-23550</v>
      </c>
      <c r="CS180" s="415">
        <v>-453</v>
      </c>
      <c r="CT180" s="415">
        <v>0</v>
      </c>
      <c r="CU180" s="415">
        <v>-453</v>
      </c>
      <c r="CV180" s="415">
        <v>-13823</v>
      </c>
      <c r="CW180" s="415">
        <v>0</v>
      </c>
      <c r="CX180" s="415">
        <v>-13823</v>
      </c>
      <c r="CY180" s="415">
        <v>0</v>
      </c>
      <c r="CZ180" s="415">
        <v>0</v>
      </c>
      <c r="DA180" s="415">
        <v>0</v>
      </c>
      <c r="DB180" s="415">
        <v>-80</v>
      </c>
      <c r="DC180" s="415">
        <v>0</v>
      </c>
      <c r="DD180" s="415">
        <v>-80</v>
      </c>
      <c r="DE180" s="415">
        <v>0</v>
      </c>
      <c r="DF180" s="415">
        <v>0</v>
      </c>
      <c r="DG180" s="415">
        <v>0</v>
      </c>
      <c r="DH180" s="415">
        <v>0</v>
      </c>
      <c r="DI180" s="415">
        <v>0</v>
      </c>
      <c r="DJ180" s="415">
        <v>0</v>
      </c>
      <c r="DK180" s="415">
        <v>0</v>
      </c>
      <c r="DL180" s="415">
        <v>0</v>
      </c>
      <c r="DM180" s="415">
        <v>0</v>
      </c>
      <c r="DN180" s="415">
        <v>0</v>
      </c>
      <c r="DO180" s="415">
        <v>0</v>
      </c>
      <c r="DP180" s="415">
        <v>0</v>
      </c>
      <c r="DQ180" s="415">
        <v>0</v>
      </c>
      <c r="DR180" s="415">
        <v>0</v>
      </c>
      <c r="DS180" s="415">
        <v>0</v>
      </c>
      <c r="DT180" s="415">
        <v>0</v>
      </c>
      <c r="DU180" s="415">
        <v>0</v>
      </c>
      <c r="DV180" s="415">
        <v>0</v>
      </c>
      <c r="DW180" s="415">
        <v>0</v>
      </c>
      <c r="DX180" s="415">
        <v>0</v>
      </c>
      <c r="DY180" s="415">
        <v>0</v>
      </c>
      <c r="DZ180" s="415">
        <v>0</v>
      </c>
      <c r="EA180" s="415">
        <v>0</v>
      </c>
      <c r="EB180" s="415">
        <v>-37906</v>
      </c>
      <c r="EC180" s="415">
        <v>0</v>
      </c>
      <c r="ED180" s="415">
        <v>-37906</v>
      </c>
      <c r="EE180" s="415">
        <v>0</v>
      </c>
      <c r="EF180" s="415">
        <v>0</v>
      </c>
      <c r="EG180" s="415">
        <v>0</v>
      </c>
      <c r="EH180" s="415">
        <v>0</v>
      </c>
      <c r="EI180" s="415">
        <v>0</v>
      </c>
      <c r="EJ180" s="415">
        <v>0</v>
      </c>
      <c r="EK180" s="415">
        <v>0</v>
      </c>
      <c r="EL180" s="415">
        <v>0</v>
      </c>
      <c r="EM180" s="415">
        <v>0</v>
      </c>
      <c r="EN180" s="415">
        <v>0</v>
      </c>
      <c r="EO180" s="415">
        <v>0</v>
      </c>
      <c r="EP180" s="415">
        <v>0</v>
      </c>
      <c r="EQ180" s="415">
        <v>0</v>
      </c>
      <c r="ER180" s="415">
        <v>0</v>
      </c>
      <c r="ES180" s="415">
        <v>0</v>
      </c>
      <c r="ET180" s="415">
        <v>0</v>
      </c>
      <c r="EU180" s="415">
        <v>0</v>
      </c>
      <c r="EV180" s="415">
        <v>0</v>
      </c>
      <c r="EW180" s="415">
        <v>-24516</v>
      </c>
      <c r="EX180" s="415">
        <v>0</v>
      </c>
      <c r="EY180" s="415">
        <v>-24516</v>
      </c>
      <c r="EZ180" s="415">
        <v>0</v>
      </c>
      <c r="FA180" s="415">
        <v>0</v>
      </c>
      <c r="FB180" s="415">
        <v>0</v>
      </c>
      <c r="FC180" s="415">
        <v>0</v>
      </c>
      <c r="FD180" s="415">
        <v>0</v>
      </c>
      <c r="FE180" s="415">
        <v>0</v>
      </c>
      <c r="FF180" s="415">
        <v>0</v>
      </c>
      <c r="FG180" s="415">
        <v>0</v>
      </c>
      <c r="FH180" s="415">
        <v>0</v>
      </c>
      <c r="FI180" s="415">
        <v>-20451</v>
      </c>
      <c r="FJ180" s="415">
        <v>0</v>
      </c>
      <c r="FK180" s="415">
        <v>-20451</v>
      </c>
      <c r="FL180" s="415">
        <v>1910</v>
      </c>
      <c r="FM180" s="415">
        <v>0</v>
      </c>
      <c r="FN180" s="415">
        <v>1910</v>
      </c>
      <c r="FO180" s="415">
        <v>-52143</v>
      </c>
      <c r="FP180" s="415">
        <v>0</v>
      </c>
      <c r="FQ180" s="415">
        <v>-52143</v>
      </c>
      <c r="FR180" s="415">
        <v>0</v>
      </c>
      <c r="FS180" s="415">
        <v>0</v>
      </c>
      <c r="FT180" s="415">
        <v>0</v>
      </c>
      <c r="FU180" s="415">
        <v>1496</v>
      </c>
      <c r="FV180" s="415">
        <v>0</v>
      </c>
      <c r="FW180" s="415">
        <v>1496</v>
      </c>
      <c r="FX180" s="415">
        <v>-711122</v>
      </c>
      <c r="FY180" s="415">
        <v>0</v>
      </c>
      <c r="FZ180" s="415">
        <v>-711122</v>
      </c>
      <c r="GA180" s="415">
        <v>-804826</v>
      </c>
      <c r="GB180" s="415">
        <v>0</v>
      </c>
      <c r="GC180" s="415">
        <v>-804826</v>
      </c>
      <c r="GD180" s="415">
        <v>-2642</v>
      </c>
      <c r="GE180" s="415">
        <v>0</v>
      </c>
      <c r="GF180" s="415">
        <v>-2642</v>
      </c>
      <c r="GG180" s="415">
        <v>0</v>
      </c>
      <c r="GH180" s="415">
        <v>0</v>
      </c>
      <c r="GI180" s="415">
        <v>0</v>
      </c>
      <c r="GJ180" s="415">
        <v>-2642</v>
      </c>
      <c r="GK180" s="415">
        <v>0</v>
      </c>
      <c r="GL180" s="415">
        <v>-2642</v>
      </c>
      <c r="GM180" s="415">
        <v>42601184</v>
      </c>
      <c r="GN180" s="415">
        <v>0</v>
      </c>
      <c r="GO180" s="415">
        <v>42601184</v>
      </c>
      <c r="GP180" s="415">
        <v>22603</v>
      </c>
      <c r="GQ180" s="415">
        <v>0</v>
      </c>
      <c r="GR180" s="415">
        <v>22603</v>
      </c>
      <c r="GS180" s="415">
        <v>-7215560</v>
      </c>
      <c r="GT180" s="415">
        <v>0</v>
      </c>
      <c r="GU180" s="415">
        <v>-7215560</v>
      </c>
      <c r="GV180" s="415">
        <v>-821151</v>
      </c>
      <c r="GW180" s="415">
        <v>0</v>
      </c>
      <c r="GX180" s="415">
        <v>-821151</v>
      </c>
      <c r="GY180" s="415">
        <v>-37906</v>
      </c>
      <c r="GZ180" s="415">
        <v>0</v>
      </c>
      <c r="HA180" s="415">
        <v>-37906</v>
      </c>
      <c r="HB180" s="415">
        <v>-804826</v>
      </c>
      <c r="HC180" s="415">
        <v>0</v>
      </c>
      <c r="HD180" s="415">
        <v>-804826</v>
      </c>
      <c r="HE180" s="415">
        <v>-2642</v>
      </c>
      <c r="HF180" s="415">
        <v>0</v>
      </c>
      <c r="HG180" s="415">
        <v>-2642</v>
      </c>
      <c r="HH180" s="415">
        <v>-8859482</v>
      </c>
      <c r="HI180" s="415">
        <v>0</v>
      </c>
      <c r="HJ180" s="415">
        <v>-8859482</v>
      </c>
      <c r="HK180" s="415">
        <v>33741702</v>
      </c>
      <c r="HL180" s="415">
        <v>0</v>
      </c>
      <c r="HM180" s="415">
        <v>33741702</v>
      </c>
      <c r="HN180" s="84" t="s">
        <v>1029</v>
      </c>
    </row>
    <row r="181" spans="1:222" x14ac:dyDescent="0.25">
      <c r="A181" t="s">
        <v>1026</v>
      </c>
      <c r="B181" s="82" t="s">
        <v>721</v>
      </c>
      <c r="C181" s="85" t="s">
        <v>720</v>
      </c>
      <c r="D181" s="415">
        <v>193959070</v>
      </c>
      <c r="E181" s="415">
        <v>3111501</v>
      </c>
      <c r="F181" s="415">
        <v>197070571</v>
      </c>
      <c r="G181" s="415">
        <v>0</v>
      </c>
      <c r="H181" s="415">
        <v>0</v>
      </c>
      <c r="I181" s="415">
        <v>0</v>
      </c>
      <c r="J181" s="415">
        <v>-1368545</v>
      </c>
      <c r="K181" s="415">
        <v>-10655</v>
      </c>
      <c r="L181" s="415">
        <v>-1379200</v>
      </c>
      <c r="M181" s="415">
        <v>181218</v>
      </c>
      <c r="N181" s="415">
        <v>0</v>
      </c>
      <c r="O181" s="415">
        <v>181218</v>
      </c>
      <c r="P181" s="415">
        <v>1283841</v>
      </c>
      <c r="Q181" s="415">
        <v>3587</v>
      </c>
      <c r="R181" s="415">
        <v>1287428</v>
      </c>
      <c r="S181" s="415">
        <v>79873</v>
      </c>
      <c r="T181" s="415">
        <v>0</v>
      </c>
      <c r="U181" s="415">
        <v>79873</v>
      </c>
      <c r="V181" s="415">
        <v>176387</v>
      </c>
      <c r="W181" s="415">
        <v>-7068</v>
      </c>
      <c r="X181" s="415">
        <v>169319</v>
      </c>
      <c r="Y181" s="415">
        <v>-9401399</v>
      </c>
      <c r="Z181" s="415">
        <v>-15743</v>
      </c>
      <c r="AA181" s="415">
        <v>-9417142</v>
      </c>
      <c r="AB181" s="415">
        <v>0</v>
      </c>
      <c r="AC181" s="415">
        <v>0</v>
      </c>
      <c r="AD181" s="415">
        <v>0</v>
      </c>
      <c r="AE181" s="415">
        <v>-365899</v>
      </c>
      <c r="AF181" s="415">
        <v>0</v>
      </c>
      <c r="AG181" s="415">
        <v>-365899</v>
      </c>
      <c r="AH181" s="415">
        <v>0</v>
      </c>
      <c r="AI181" s="415">
        <v>0</v>
      </c>
      <c r="AJ181" s="415">
        <v>0</v>
      </c>
      <c r="AK181" s="415">
        <v>0</v>
      </c>
      <c r="AL181" s="415">
        <v>0</v>
      </c>
      <c r="AM181" s="415">
        <v>0</v>
      </c>
      <c r="AN181" s="415">
        <v>0</v>
      </c>
      <c r="AO181" s="415">
        <v>0</v>
      </c>
      <c r="AP181" s="415">
        <v>0</v>
      </c>
      <c r="AQ181" s="415">
        <v>0</v>
      </c>
      <c r="AR181" s="415">
        <v>0</v>
      </c>
      <c r="AS181" s="415">
        <v>0</v>
      </c>
      <c r="AT181" s="415">
        <v>4190298</v>
      </c>
      <c r="AU181" s="415">
        <v>79738</v>
      </c>
      <c r="AV181" s="415">
        <v>4270036</v>
      </c>
      <c r="AW181" s="415">
        <v>55608</v>
      </c>
      <c r="AX181" s="415">
        <v>-852</v>
      </c>
      <c r="AY181" s="415">
        <v>54756</v>
      </c>
      <c r="AZ181" s="415">
        <v>-14562910</v>
      </c>
      <c r="BA181" s="415">
        <v>-116238</v>
      </c>
      <c r="BB181" s="415">
        <v>-14679148</v>
      </c>
      <c r="BC181" s="415">
        <v>-275978</v>
      </c>
      <c r="BD181" s="415">
        <v>-6190</v>
      </c>
      <c r="BE181" s="415">
        <v>-282168</v>
      </c>
      <c r="BF181" s="415">
        <v>0</v>
      </c>
      <c r="BG181" s="415">
        <v>0</v>
      </c>
      <c r="BH181" s="415">
        <v>0</v>
      </c>
      <c r="BI181" s="415">
        <v>0</v>
      </c>
      <c r="BJ181" s="415">
        <v>0</v>
      </c>
      <c r="BK181" s="415">
        <v>0</v>
      </c>
      <c r="BL181" s="415">
        <v>0</v>
      </c>
      <c r="BM181" s="415">
        <v>0</v>
      </c>
      <c r="BN181" s="415">
        <v>0</v>
      </c>
      <c r="BO181" s="415">
        <v>0</v>
      </c>
      <c r="BP181" s="415">
        <v>0</v>
      </c>
      <c r="BQ181" s="415">
        <v>0</v>
      </c>
      <c r="BR181" s="415">
        <v>0</v>
      </c>
      <c r="BS181" s="415">
        <v>0</v>
      </c>
      <c r="BT181" s="415">
        <v>0</v>
      </c>
      <c r="BU181" s="415">
        <v>0</v>
      </c>
      <c r="BV181" s="415">
        <v>0</v>
      </c>
      <c r="BW181" s="415">
        <v>0</v>
      </c>
      <c r="BX181" s="415">
        <v>-20360280</v>
      </c>
      <c r="BY181" s="415">
        <v>-59285</v>
      </c>
      <c r="BZ181" s="415">
        <v>-20419565</v>
      </c>
      <c r="CA181" s="415">
        <v>-145519</v>
      </c>
      <c r="CB181" s="415">
        <v>0</v>
      </c>
      <c r="CC181" s="415">
        <v>-145519</v>
      </c>
      <c r="CD181" s="415">
        <v>0</v>
      </c>
      <c r="CE181" s="415">
        <v>0</v>
      </c>
      <c r="CF181" s="415">
        <v>0</v>
      </c>
      <c r="CG181" s="415">
        <v>-6079701</v>
      </c>
      <c r="CH181" s="415">
        <v>-546631</v>
      </c>
      <c r="CI181" s="415">
        <v>-6626332</v>
      </c>
      <c r="CJ181" s="415">
        <v>-113664</v>
      </c>
      <c r="CK181" s="415">
        <v>11221</v>
      </c>
      <c r="CL181" s="415">
        <v>-102443</v>
      </c>
      <c r="CM181" s="415">
        <v>-6338884</v>
      </c>
      <c r="CN181" s="415">
        <v>-535410</v>
      </c>
      <c r="CO181" s="415">
        <v>-6874294</v>
      </c>
      <c r="CP181" s="415">
        <v>0</v>
      </c>
      <c r="CQ181" s="415">
        <v>0</v>
      </c>
      <c r="CR181" s="415">
        <v>0</v>
      </c>
      <c r="CS181" s="415">
        <v>0</v>
      </c>
      <c r="CT181" s="415">
        <v>0</v>
      </c>
      <c r="CU181" s="415">
        <v>0</v>
      </c>
      <c r="CV181" s="415">
        <v>0</v>
      </c>
      <c r="CW181" s="415">
        <v>0</v>
      </c>
      <c r="CX181" s="415">
        <v>0</v>
      </c>
      <c r="CY181" s="415">
        <v>0</v>
      </c>
      <c r="CZ181" s="415">
        <v>0</v>
      </c>
      <c r="DA181" s="415">
        <v>0</v>
      </c>
      <c r="DB181" s="415">
        <v>0</v>
      </c>
      <c r="DC181" s="415">
        <v>0</v>
      </c>
      <c r="DD181" s="415">
        <v>0</v>
      </c>
      <c r="DE181" s="415">
        <v>0</v>
      </c>
      <c r="DF181" s="415">
        <v>0</v>
      </c>
      <c r="DG181" s="415">
        <v>0</v>
      </c>
      <c r="DH181" s="415">
        <v>0</v>
      </c>
      <c r="DI181" s="415">
        <v>0</v>
      </c>
      <c r="DJ181" s="415">
        <v>0</v>
      </c>
      <c r="DK181" s="415">
        <v>0</v>
      </c>
      <c r="DL181" s="415">
        <v>0</v>
      </c>
      <c r="DM181" s="415">
        <v>0</v>
      </c>
      <c r="DN181" s="415">
        <v>0</v>
      </c>
      <c r="DO181" s="415">
        <v>0</v>
      </c>
      <c r="DP181" s="415">
        <v>0</v>
      </c>
      <c r="DQ181" s="415">
        <v>0</v>
      </c>
      <c r="DR181" s="415">
        <v>0</v>
      </c>
      <c r="DS181" s="415">
        <v>0</v>
      </c>
      <c r="DT181" s="415">
        <v>0</v>
      </c>
      <c r="DU181" s="415">
        <v>-458990</v>
      </c>
      <c r="DV181" s="415">
        <v>-458990</v>
      </c>
      <c r="DW181" s="415">
        <v>0</v>
      </c>
      <c r="DX181" s="415">
        <v>2801</v>
      </c>
      <c r="DY181" s="415">
        <v>2801</v>
      </c>
      <c r="DZ181" s="415">
        <v>-456189</v>
      </c>
      <c r="EA181" s="415">
        <v>0</v>
      </c>
      <c r="EB181" s="415">
        <v>0</v>
      </c>
      <c r="EC181" s="415">
        <v>-456189</v>
      </c>
      <c r="ED181" s="415">
        <v>-456189</v>
      </c>
      <c r="EE181" s="415">
        <v>0</v>
      </c>
      <c r="EF181" s="415">
        <v>0</v>
      </c>
      <c r="EG181" s="415">
        <v>0</v>
      </c>
      <c r="EH181" s="415">
        <v>0</v>
      </c>
      <c r="EI181" s="415">
        <v>0</v>
      </c>
      <c r="EJ181" s="415">
        <v>0</v>
      </c>
      <c r="EK181" s="415">
        <v>0</v>
      </c>
      <c r="EL181" s="415">
        <v>0</v>
      </c>
      <c r="EM181" s="415">
        <v>0</v>
      </c>
      <c r="EN181" s="415">
        <v>0</v>
      </c>
      <c r="EO181" s="415">
        <v>0</v>
      </c>
      <c r="EP181" s="415">
        <v>0</v>
      </c>
      <c r="EQ181" s="415">
        <v>0</v>
      </c>
      <c r="ER181" s="415">
        <v>0</v>
      </c>
      <c r="ES181" s="415">
        <v>0</v>
      </c>
      <c r="ET181" s="415">
        <v>0</v>
      </c>
      <c r="EU181" s="415">
        <v>0</v>
      </c>
      <c r="EV181" s="415">
        <v>0</v>
      </c>
      <c r="EW181" s="415">
        <v>0</v>
      </c>
      <c r="EX181" s="415">
        <v>0</v>
      </c>
      <c r="EY181" s="415">
        <v>0</v>
      </c>
      <c r="EZ181" s="415">
        <v>0</v>
      </c>
      <c r="FA181" s="415">
        <v>0</v>
      </c>
      <c r="FB181" s="415">
        <v>0</v>
      </c>
      <c r="FC181" s="415">
        <v>0</v>
      </c>
      <c r="FD181" s="415">
        <v>0</v>
      </c>
      <c r="FE181" s="415">
        <v>0</v>
      </c>
      <c r="FF181" s="415">
        <v>0</v>
      </c>
      <c r="FG181" s="415">
        <v>0</v>
      </c>
      <c r="FH181" s="415">
        <v>0</v>
      </c>
      <c r="FI181" s="415">
        <v>-61259</v>
      </c>
      <c r="FJ181" s="415">
        <v>0</v>
      </c>
      <c r="FK181" s="415">
        <v>-61259</v>
      </c>
      <c r="FL181" s="415">
        <v>7691</v>
      </c>
      <c r="FM181" s="415">
        <v>0</v>
      </c>
      <c r="FN181" s="415">
        <v>7691</v>
      </c>
      <c r="FO181" s="415">
        <v>-274461</v>
      </c>
      <c r="FP181" s="415">
        <v>0</v>
      </c>
      <c r="FQ181" s="415">
        <v>-274461</v>
      </c>
      <c r="FR181" s="415">
        <v>5196</v>
      </c>
      <c r="FS181" s="415">
        <v>0</v>
      </c>
      <c r="FT181" s="415">
        <v>5196</v>
      </c>
      <c r="FU181" s="415">
        <v>0</v>
      </c>
      <c r="FV181" s="415">
        <v>0</v>
      </c>
      <c r="FW181" s="415">
        <v>0</v>
      </c>
      <c r="FX181" s="415">
        <v>-4173387</v>
      </c>
      <c r="FY181" s="415">
        <v>-11142</v>
      </c>
      <c r="FZ181" s="415">
        <v>-4184529</v>
      </c>
      <c r="GA181" s="415">
        <v>-4496220</v>
      </c>
      <c r="GB181" s="415">
        <v>-11142</v>
      </c>
      <c r="GC181" s="415">
        <v>-4507362</v>
      </c>
      <c r="GD181" s="415">
        <v>0</v>
      </c>
      <c r="GE181" s="415">
        <v>0</v>
      </c>
      <c r="GF181" s="415">
        <v>0</v>
      </c>
      <c r="GG181" s="415">
        <v>0</v>
      </c>
      <c r="GH181" s="415">
        <v>0</v>
      </c>
      <c r="GI181" s="415">
        <v>0</v>
      </c>
      <c r="GJ181" s="415">
        <v>0</v>
      </c>
      <c r="GK181" s="415">
        <v>0</v>
      </c>
      <c r="GL181" s="415">
        <v>0</v>
      </c>
      <c r="GM181" s="415">
        <v>193959070</v>
      </c>
      <c r="GN181" s="415">
        <v>3111501</v>
      </c>
      <c r="GO181" s="415">
        <v>197070571</v>
      </c>
      <c r="GP181" s="415">
        <v>176387</v>
      </c>
      <c r="GQ181" s="415">
        <v>-7068</v>
      </c>
      <c r="GR181" s="415">
        <v>169319</v>
      </c>
      <c r="GS181" s="415">
        <v>-20360280</v>
      </c>
      <c r="GT181" s="415">
        <v>-59285</v>
      </c>
      <c r="GU181" s="415">
        <v>-20419565</v>
      </c>
      <c r="GV181" s="415">
        <v>-6338884</v>
      </c>
      <c r="GW181" s="415">
        <v>-535410</v>
      </c>
      <c r="GX181" s="415">
        <v>-6874294</v>
      </c>
      <c r="GY181" s="415">
        <v>0</v>
      </c>
      <c r="GZ181" s="415">
        <v>-456189</v>
      </c>
      <c r="HA181" s="415">
        <v>-456189</v>
      </c>
      <c r="HB181" s="415">
        <v>-4496220</v>
      </c>
      <c r="HC181" s="415">
        <v>-11142</v>
      </c>
      <c r="HD181" s="415">
        <v>-4507362</v>
      </c>
      <c r="HE181" s="415">
        <v>0</v>
      </c>
      <c r="HF181" s="415">
        <v>0</v>
      </c>
      <c r="HG181" s="415">
        <v>0</v>
      </c>
      <c r="HH181" s="415">
        <v>-31018997</v>
      </c>
      <c r="HI181" s="415">
        <v>-1069094</v>
      </c>
      <c r="HJ181" s="415">
        <v>-32088091</v>
      </c>
      <c r="HK181" s="415">
        <v>162940073</v>
      </c>
      <c r="HL181" s="415">
        <v>2042407</v>
      </c>
      <c r="HM181" s="415">
        <v>164982480</v>
      </c>
      <c r="HN181" s="84" t="s">
        <v>1044</v>
      </c>
    </row>
    <row r="182" spans="1:222" x14ac:dyDescent="0.25">
      <c r="A182" t="s">
        <v>1026</v>
      </c>
      <c r="B182" s="82" t="s">
        <v>723</v>
      </c>
      <c r="C182" s="85" t="s">
        <v>722</v>
      </c>
      <c r="D182" s="415">
        <v>45113433</v>
      </c>
      <c r="E182" s="415">
        <v>0</v>
      </c>
      <c r="F182" s="415">
        <v>45113433</v>
      </c>
      <c r="G182" s="415">
        <v>-210470</v>
      </c>
      <c r="H182" s="415">
        <v>0</v>
      </c>
      <c r="I182" s="415">
        <v>-210470</v>
      </c>
      <c r="J182" s="415">
        <v>-616768</v>
      </c>
      <c r="K182" s="415">
        <v>0</v>
      </c>
      <c r="L182" s="415">
        <v>-616768</v>
      </c>
      <c r="M182" s="415">
        <v>7070</v>
      </c>
      <c r="N182" s="415">
        <v>0</v>
      </c>
      <c r="O182" s="415">
        <v>7070</v>
      </c>
      <c r="P182" s="415">
        <v>989237</v>
      </c>
      <c r="Q182" s="415">
        <v>0</v>
      </c>
      <c r="R182" s="415">
        <v>989237</v>
      </c>
      <c r="S182" s="415">
        <v>25267</v>
      </c>
      <c r="T182" s="415">
        <v>0</v>
      </c>
      <c r="U182" s="415">
        <v>25267</v>
      </c>
      <c r="V182" s="415">
        <v>404806</v>
      </c>
      <c r="W182" s="415">
        <v>0</v>
      </c>
      <c r="X182" s="415">
        <v>404806</v>
      </c>
      <c r="Y182" s="415">
        <v>-8105494</v>
      </c>
      <c r="Z182" s="415">
        <v>0</v>
      </c>
      <c r="AA182" s="415">
        <v>-8105494</v>
      </c>
      <c r="AB182" s="415">
        <v>-27846</v>
      </c>
      <c r="AC182" s="415">
        <v>0</v>
      </c>
      <c r="AD182" s="415">
        <v>-27846</v>
      </c>
      <c r="AE182" s="415">
        <v>-228538</v>
      </c>
      <c r="AF182" s="415">
        <v>0</v>
      </c>
      <c r="AG182" s="415">
        <v>-228538</v>
      </c>
      <c r="AH182" s="415">
        <v>-10786</v>
      </c>
      <c r="AI182" s="415">
        <v>0</v>
      </c>
      <c r="AJ182" s="415">
        <v>-10786</v>
      </c>
      <c r="AK182" s="415">
        <v>0</v>
      </c>
      <c r="AL182" s="415">
        <v>0</v>
      </c>
      <c r="AM182" s="415">
        <v>0</v>
      </c>
      <c r="AN182" s="415">
        <v>-217752</v>
      </c>
      <c r="AO182" s="415">
        <v>0</v>
      </c>
      <c r="AP182" s="415">
        <v>-217752</v>
      </c>
      <c r="AQ182" s="415">
        <v>-1426</v>
      </c>
      <c r="AR182" s="415">
        <v>0</v>
      </c>
      <c r="AS182" s="415">
        <v>-1426</v>
      </c>
      <c r="AT182" s="415">
        <v>656260</v>
      </c>
      <c r="AU182" s="415">
        <v>0</v>
      </c>
      <c r="AV182" s="415">
        <v>656260</v>
      </c>
      <c r="AW182" s="415">
        <v>-7651</v>
      </c>
      <c r="AX182" s="415">
        <v>0</v>
      </c>
      <c r="AY182" s="415">
        <v>-7651</v>
      </c>
      <c r="AZ182" s="415">
        <v>-3075623</v>
      </c>
      <c r="BA182" s="415">
        <v>0</v>
      </c>
      <c r="BB182" s="415">
        <v>-3075623</v>
      </c>
      <c r="BC182" s="415">
        <v>-106207</v>
      </c>
      <c r="BD182" s="415">
        <v>0</v>
      </c>
      <c r="BE182" s="415">
        <v>-106207</v>
      </c>
      <c r="BF182" s="415">
        <v>-128815</v>
      </c>
      <c r="BG182" s="415">
        <v>0</v>
      </c>
      <c r="BH182" s="415">
        <v>-128815</v>
      </c>
      <c r="BI182" s="415">
        <v>0</v>
      </c>
      <c r="BJ182" s="415">
        <v>0</v>
      </c>
      <c r="BK182" s="415">
        <v>0</v>
      </c>
      <c r="BL182" s="415">
        <v>-27936</v>
      </c>
      <c r="BM182" s="415">
        <v>0</v>
      </c>
      <c r="BN182" s="415">
        <v>-27936</v>
      </c>
      <c r="BO182" s="415">
        <v>235</v>
      </c>
      <c r="BP182" s="415">
        <v>0</v>
      </c>
      <c r="BQ182" s="415">
        <v>235</v>
      </c>
      <c r="BR182" s="415">
        <v>0</v>
      </c>
      <c r="BS182" s="415">
        <v>0</v>
      </c>
      <c r="BT182" s="415">
        <v>0</v>
      </c>
      <c r="BU182" s="415">
        <v>0</v>
      </c>
      <c r="BV182" s="415">
        <v>0</v>
      </c>
      <c r="BW182" s="415">
        <v>0</v>
      </c>
      <c r="BX182" s="415">
        <v>-11023769</v>
      </c>
      <c r="BY182" s="415">
        <v>0</v>
      </c>
      <c r="BZ182" s="415">
        <v>-11023769</v>
      </c>
      <c r="CA182" s="415">
        <v>-213</v>
      </c>
      <c r="CB182" s="415">
        <v>0</v>
      </c>
      <c r="CC182" s="415">
        <v>-213</v>
      </c>
      <c r="CD182" s="415">
        <v>-1080</v>
      </c>
      <c r="CE182" s="415">
        <v>0</v>
      </c>
      <c r="CF182" s="415">
        <v>-1080</v>
      </c>
      <c r="CG182" s="415">
        <v>-696472</v>
      </c>
      <c r="CH182" s="415">
        <v>0</v>
      </c>
      <c r="CI182" s="415">
        <v>-696472</v>
      </c>
      <c r="CJ182" s="415">
        <v>-104226</v>
      </c>
      <c r="CK182" s="415">
        <v>0</v>
      </c>
      <c r="CL182" s="415">
        <v>-104226</v>
      </c>
      <c r="CM182" s="415">
        <v>-801991</v>
      </c>
      <c r="CN182" s="415">
        <v>0</v>
      </c>
      <c r="CO182" s="415">
        <v>-801991</v>
      </c>
      <c r="CP182" s="415">
        <v>-118653</v>
      </c>
      <c r="CQ182" s="415">
        <v>0</v>
      </c>
      <c r="CR182" s="415">
        <v>-118653</v>
      </c>
      <c r="CS182" s="415">
        <v>-381</v>
      </c>
      <c r="CT182" s="415">
        <v>0</v>
      </c>
      <c r="CU182" s="415">
        <v>-381</v>
      </c>
      <c r="CV182" s="415">
        <v>-31810</v>
      </c>
      <c r="CW182" s="415">
        <v>0</v>
      </c>
      <c r="CX182" s="415">
        <v>-31810</v>
      </c>
      <c r="CY182" s="415">
        <v>-13667</v>
      </c>
      <c r="CZ182" s="415">
        <v>0</v>
      </c>
      <c r="DA182" s="415">
        <v>-13667</v>
      </c>
      <c r="DB182" s="415">
        <v>-9423</v>
      </c>
      <c r="DC182" s="415">
        <v>0</v>
      </c>
      <c r="DD182" s="415">
        <v>-9423</v>
      </c>
      <c r="DE182" s="415">
        <v>0</v>
      </c>
      <c r="DF182" s="415">
        <v>0</v>
      </c>
      <c r="DG182" s="415">
        <v>0</v>
      </c>
      <c r="DH182" s="415">
        <v>0</v>
      </c>
      <c r="DI182" s="415">
        <v>0</v>
      </c>
      <c r="DJ182" s="415">
        <v>0</v>
      </c>
      <c r="DK182" s="415">
        <v>0</v>
      </c>
      <c r="DL182" s="415">
        <v>0</v>
      </c>
      <c r="DM182" s="415">
        <v>0</v>
      </c>
      <c r="DN182" s="415">
        <v>-8880</v>
      </c>
      <c r="DO182" s="415">
        <v>0</v>
      </c>
      <c r="DP182" s="415">
        <v>-8880</v>
      </c>
      <c r="DQ182" s="415">
        <v>0</v>
      </c>
      <c r="DR182" s="415">
        <v>0</v>
      </c>
      <c r="DS182" s="415">
        <v>0</v>
      </c>
      <c r="DT182" s="415">
        <v>0</v>
      </c>
      <c r="DU182" s="415">
        <v>0</v>
      </c>
      <c r="DV182" s="415">
        <v>0</v>
      </c>
      <c r="DW182" s="415">
        <v>0</v>
      </c>
      <c r="DX182" s="415">
        <v>0</v>
      </c>
      <c r="DY182" s="415">
        <v>0</v>
      </c>
      <c r="DZ182" s="415">
        <v>0</v>
      </c>
      <c r="EA182" s="415">
        <v>0</v>
      </c>
      <c r="EB182" s="415">
        <v>-182814</v>
      </c>
      <c r="EC182" s="415">
        <v>0</v>
      </c>
      <c r="ED182" s="415">
        <v>-182814</v>
      </c>
      <c r="EE182" s="415">
        <v>0</v>
      </c>
      <c r="EF182" s="415">
        <v>0</v>
      </c>
      <c r="EG182" s="415">
        <v>0</v>
      </c>
      <c r="EH182" s="415">
        <v>0</v>
      </c>
      <c r="EI182" s="415">
        <v>0</v>
      </c>
      <c r="EJ182" s="415">
        <v>0</v>
      </c>
      <c r="EK182" s="415">
        <v>0</v>
      </c>
      <c r="EL182" s="415">
        <v>0</v>
      </c>
      <c r="EM182" s="415">
        <v>0</v>
      </c>
      <c r="EN182" s="415">
        <v>0</v>
      </c>
      <c r="EO182" s="415">
        <v>0</v>
      </c>
      <c r="EP182" s="415">
        <v>0</v>
      </c>
      <c r="EQ182" s="415">
        <v>0</v>
      </c>
      <c r="ER182" s="415">
        <v>0</v>
      </c>
      <c r="ES182" s="415">
        <v>0</v>
      </c>
      <c r="ET182" s="415">
        <v>3852</v>
      </c>
      <c r="EU182" s="415">
        <v>0</v>
      </c>
      <c r="EV182" s="415">
        <v>3852</v>
      </c>
      <c r="EW182" s="415">
        <v>-27936</v>
      </c>
      <c r="EX182" s="415">
        <v>0</v>
      </c>
      <c r="EY182" s="415">
        <v>-27936</v>
      </c>
      <c r="EZ182" s="415">
        <v>236</v>
      </c>
      <c r="FA182" s="415">
        <v>0</v>
      </c>
      <c r="FB182" s="415">
        <v>236</v>
      </c>
      <c r="FC182" s="415">
        <v>-1844</v>
      </c>
      <c r="FD182" s="415">
        <v>0</v>
      </c>
      <c r="FE182" s="415">
        <v>-1844</v>
      </c>
      <c r="FF182" s="415">
        <v>0</v>
      </c>
      <c r="FG182" s="415">
        <v>0</v>
      </c>
      <c r="FH182" s="415">
        <v>0</v>
      </c>
      <c r="FI182" s="415">
        <v>-22784</v>
      </c>
      <c r="FJ182" s="415">
        <v>0</v>
      </c>
      <c r="FK182" s="415">
        <v>-22784</v>
      </c>
      <c r="FL182" s="415">
        <v>106</v>
      </c>
      <c r="FM182" s="415">
        <v>0</v>
      </c>
      <c r="FN182" s="415">
        <v>106</v>
      </c>
      <c r="FO182" s="415">
        <v>-41033</v>
      </c>
      <c r="FP182" s="415">
        <v>0</v>
      </c>
      <c r="FQ182" s="415">
        <v>-41033</v>
      </c>
      <c r="FR182" s="415">
        <v>6781</v>
      </c>
      <c r="FS182" s="415">
        <v>0</v>
      </c>
      <c r="FT182" s="415">
        <v>6781</v>
      </c>
      <c r="FU182" s="415">
        <v>353</v>
      </c>
      <c r="FV182" s="415">
        <v>0</v>
      </c>
      <c r="FW182" s="415">
        <v>353</v>
      </c>
      <c r="FX182" s="415">
        <v>-867682</v>
      </c>
      <c r="FY182" s="415">
        <v>0</v>
      </c>
      <c r="FZ182" s="415">
        <v>-867682</v>
      </c>
      <c r="GA182" s="415">
        <v>-949951</v>
      </c>
      <c r="GB182" s="415">
        <v>0</v>
      </c>
      <c r="GC182" s="415">
        <v>-949951</v>
      </c>
      <c r="GD182" s="415">
        <v>0</v>
      </c>
      <c r="GE182" s="415">
        <v>0</v>
      </c>
      <c r="GF182" s="415">
        <v>0</v>
      </c>
      <c r="GG182" s="415">
        <v>0</v>
      </c>
      <c r="GH182" s="415">
        <v>0</v>
      </c>
      <c r="GI182" s="415">
        <v>0</v>
      </c>
      <c r="GJ182" s="415">
        <v>0</v>
      </c>
      <c r="GK182" s="415">
        <v>0</v>
      </c>
      <c r="GL182" s="415">
        <v>0</v>
      </c>
      <c r="GM182" s="415">
        <v>44902963</v>
      </c>
      <c r="GN182" s="415">
        <v>0</v>
      </c>
      <c r="GO182" s="415">
        <v>44902963</v>
      </c>
      <c r="GP182" s="415">
        <v>404806</v>
      </c>
      <c r="GQ182" s="415">
        <v>0</v>
      </c>
      <c r="GR182" s="415">
        <v>404806</v>
      </c>
      <c r="GS182" s="415">
        <v>-11023769</v>
      </c>
      <c r="GT182" s="415">
        <v>0</v>
      </c>
      <c r="GU182" s="415">
        <v>-11023769</v>
      </c>
      <c r="GV182" s="415">
        <v>-801991</v>
      </c>
      <c r="GW182" s="415">
        <v>0</v>
      </c>
      <c r="GX182" s="415">
        <v>-801991</v>
      </c>
      <c r="GY182" s="415">
        <v>-182814</v>
      </c>
      <c r="GZ182" s="415">
        <v>0</v>
      </c>
      <c r="HA182" s="415">
        <v>-182814</v>
      </c>
      <c r="HB182" s="415">
        <v>-949951</v>
      </c>
      <c r="HC182" s="415">
        <v>0</v>
      </c>
      <c r="HD182" s="415">
        <v>-949951</v>
      </c>
      <c r="HE182" s="415">
        <v>0</v>
      </c>
      <c r="HF182" s="415">
        <v>0</v>
      </c>
      <c r="HG182" s="415">
        <v>0</v>
      </c>
      <c r="HH182" s="415">
        <v>-12553719</v>
      </c>
      <c r="HI182" s="415">
        <v>0</v>
      </c>
      <c r="HJ182" s="415">
        <v>-12553719</v>
      </c>
      <c r="HK182" s="415">
        <v>32349244</v>
      </c>
      <c r="HL182" s="415">
        <v>0</v>
      </c>
      <c r="HM182" s="415">
        <v>32349244</v>
      </c>
      <c r="HN182" s="84" t="s">
        <v>1029</v>
      </c>
    </row>
    <row r="183" spans="1:222" x14ac:dyDescent="0.25">
      <c r="A183" t="s">
        <v>1026</v>
      </c>
      <c r="B183" s="82" t="s">
        <v>725</v>
      </c>
      <c r="C183" s="85" t="s">
        <v>724</v>
      </c>
      <c r="D183" s="415">
        <v>23166111</v>
      </c>
      <c r="E183" s="415">
        <v>0</v>
      </c>
      <c r="F183" s="415">
        <v>23166111</v>
      </c>
      <c r="G183" s="415">
        <v>58927</v>
      </c>
      <c r="H183" s="415">
        <v>0</v>
      </c>
      <c r="I183" s="415">
        <v>58927</v>
      </c>
      <c r="J183" s="415">
        <v>-426115</v>
      </c>
      <c r="K183" s="415">
        <v>0</v>
      </c>
      <c r="L183" s="415">
        <v>-426115</v>
      </c>
      <c r="M183" s="415">
        <v>18050</v>
      </c>
      <c r="N183" s="415">
        <v>0</v>
      </c>
      <c r="O183" s="415">
        <v>18050</v>
      </c>
      <c r="P183" s="415">
        <v>37718</v>
      </c>
      <c r="Q183" s="415">
        <v>0</v>
      </c>
      <c r="R183" s="415">
        <v>37718</v>
      </c>
      <c r="S183" s="415">
        <v>-20621</v>
      </c>
      <c r="T183" s="415">
        <v>0</v>
      </c>
      <c r="U183" s="415">
        <v>-20621</v>
      </c>
      <c r="V183" s="415">
        <v>-390968</v>
      </c>
      <c r="W183" s="415">
        <v>0</v>
      </c>
      <c r="X183" s="415">
        <v>-390968</v>
      </c>
      <c r="Y183" s="415">
        <v>-3271589</v>
      </c>
      <c r="Z183" s="415">
        <v>0</v>
      </c>
      <c r="AA183" s="415">
        <v>-3271589</v>
      </c>
      <c r="AB183" s="415">
        <v>-3151</v>
      </c>
      <c r="AC183" s="415">
        <v>0</v>
      </c>
      <c r="AD183" s="415">
        <v>-3151</v>
      </c>
      <c r="AE183" s="415">
        <v>-177864</v>
      </c>
      <c r="AF183" s="415">
        <v>0</v>
      </c>
      <c r="AG183" s="415">
        <v>-177864</v>
      </c>
      <c r="AH183" s="415">
        <v>21673</v>
      </c>
      <c r="AI183" s="415">
        <v>0</v>
      </c>
      <c r="AJ183" s="415">
        <v>21673</v>
      </c>
      <c r="AK183" s="415">
        <v>0</v>
      </c>
      <c r="AL183" s="415">
        <v>0</v>
      </c>
      <c r="AM183" s="415">
        <v>0</v>
      </c>
      <c r="AN183" s="415">
        <v>-199537</v>
      </c>
      <c r="AO183" s="415">
        <v>0</v>
      </c>
      <c r="AP183" s="415">
        <v>-199537</v>
      </c>
      <c r="AQ183" s="415">
        <v>-580</v>
      </c>
      <c r="AR183" s="415">
        <v>0</v>
      </c>
      <c r="AS183" s="415">
        <v>-580</v>
      </c>
      <c r="AT183" s="415">
        <v>344993</v>
      </c>
      <c r="AU183" s="415">
        <v>0</v>
      </c>
      <c r="AV183" s="415">
        <v>344993</v>
      </c>
      <c r="AW183" s="415">
        <v>510</v>
      </c>
      <c r="AX183" s="415">
        <v>0</v>
      </c>
      <c r="AY183" s="415">
        <v>510</v>
      </c>
      <c r="AZ183" s="415">
        <v>-1016375</v>
      </c>
      <c r="BA183" s="415">
        <v>0</v>
      </c>
      <c r="BB183" s="415">
        <v>-1016375</v>
      </c>
      <c r="BC183" s="415">
        <v>-15804</v>
      </c>
      <c r="BD183" s="415">
        <v>0</v>
      </c>
      <c r="BE183" s="415">
        <v>-15804</v>
      </c>
      <c r="BF183" s="415">
        <v>-18971</v>
      </c>
      <c r="BG183" s="415">
        <v>0</v>
      </c>
      <c r="BH183" s="415">
        <v>-18971</v>
      </c>
      <c r="BI183" s="415">
        <v>0</v>
      </c>
      <c r="BJ183" s="415">
        <v>0</v>
      </c>
      <c r="BK183" s="415">
        <v>0</v>
      </c>
      <c r="BL183" s="415">
        <v>-1191</v>
      </c>
      <c r="BM183" s="415">
        <v>0</v>
      </c>
      <c r="BN183" s="415">
        <v>-1191</v>
      </c>
      <c r="BO183" s="415">
        <v>0</v>
      </c>
      <c r="BP183" s="415">
        <v>0</v>
      </c>
      <c r="BQ183" s="415">
        <v>0</v>
      </c>
      <c r="BR183" s="415">
        <v>0</v>
      </c>
      <c r="BS183" s="415">
        <v>0</v>
      </c>
      <c r="BT183" s="415">
        <v>0</v>
      </c>
      <c r="BU183" s="415">
        <v>0</v>
      </c>
      <c r="BV183" s="415">
        <v>0</v>
      </c>
      <c r="BW183" s="415">
        <v>0</v>
      </c>
      <c r="BX183" s="415">
        <v>-4156291</v>
      </c>
      <c r="BY183" s="415">
        <v>0</v>
      </c>
      <c r="BZ183" s="415">
        <v>-4156291</v>
      </c>
      <c r="CA183" s="415">
        <v>0</v>
      </c>
      <c r="CB183" s="415">
        <v>0</v>
      </c>
      <c r="CC183" s="415">
        <v>0</v>
      </c>
      <c r="CD183" s="415">
        <v>3683</v>
      </c>
      <c r="CE183" s="415">
        <v>0</v>
      </c>
      <c r="CF183" s="415">
        <v>3683</v>
      </c>
      <c r="CG183" s="415">
        <v>-567608</v>
      </c>
      <c r="CH183" s="415">
        <v>0</v>
      </c>
      <c r="CI183" s="415">
        <v>-567608</v>
      </c>
      <c r="CJ183" s="415">
        <v>-26342</v>
      </c>
      <c r="CK183" s="415">
        <v>0</v>
      </c>
      <c r="CL183" s="415">
        <v>-26342</v>
      </c>
      <c r="CM183" s="415">
        <v>-590267</v>
      </c>
      <c r="CN183" s="415">
        <v>0</v>
      </c>
      <c r="CO183" s="415">
        <v>-590267</v>
      </c>
      <c r="CP183" s="415">
        <v>-36603</v>
      </c>
      <c r="CQ183" s="415">
        <v>0</v>
      </c>
      <c r="CR183" s="415">
        <v>-36603</v>
      </c>
      <c r="CS183" s="415">
        <v>-271</v>
      </c>
      <c r="CT183" s="415">
        <v>0</v>
      </c>
      <c r="CU183" s="415">
        <v>-271</v>
      </c>
      <c r="CV183" s="415">
        <v>-7686</v>
      </c>
      <c r="CW183" s="415">
        <v>0</v>
      </c>
      <c r="CX183" s="415">
        <v>-7686</v>
      </c>
      <c r="CY183" s="415">
        <v>0</v>
      </c>
      <c r="CZ183" s="415">
        <v>0</v>
      </c>
      <c r="DA183" s="415">
        <v>0</v>
      </c>
      <c r="DB183" s="415">
        <v>-232</v>
      </c>
      <c r="DC183" s="415">
        <v>0</v>
      </c>
      <c r="DD183" s="415">
        <v>-232</v>
      </c>
      <c r="DE183" s="415">
        <v>0</v>
      </c>
      <c r="DF183" s="415">
        <v>0</v>
      </c>
      <c r="DG183" s="415">
        <v>0</v>
      </c>
      <c r="DH183" s="415">
        <v>0</v>
      </c>
      <c r="DI183" s="415">
        <v>0</v>
      </c>
      <c r="DJ183" s="415">
        <v>0</v>
      </c>
      <c r="DK183" s="415">
        <v>0</v>
      </c>
      <c r="DL183" s="415">
        <v>0</v>
      </c>
      <c r="DM183" s="415">
        <v>0</v>
      </c>
      <c r="DN183" s="415">
        <v>0</v>
      </c>
      <c r="DO183" s="415">
        <v>0</v>
      </c>
      <c r="DP183" s="415">
        <v>0</v>
      </c>
      <c r="DQ183" s="415">
        <v>0</v>
      </c>
      <c r="DR183" s="415">
        <v>0</v>
      </c>
      <c r="DS183" s="415">
        <v>0</v>
      </c>
      <c r="DT183" s="415">
        <v>0</v>
      </c>
      <c r="DU183" s="415">
        <v>0</v>
      </c>
      <c r="DV183" s="415">
        <v>0</v>
      </c>
      <c r="DW183" s="415">
        <v>0</v>
      </c>
      <c r="DX183" s="415">
        <v>0</v>
      </c>
      <c r="DY183" s="415">
        <v>0</v>
      </c>
      <c r="DZ183" s="415">
        <v>0</v>
      </c>
      <c r="EA183" s="415">
        <v>0</v>
      </c>
      <c r="EB183" s="415">
        <v>-44792</v>
      </c>
      <c r="EC183" s="415">
        <v>0</v>
      </c>
      <c r="ED183" s="415">
        <v>-44792</v>
      </c>
      <c r="EE183" s="415">
        <v>0</v>
      </c>
      <c r="EF183" s="415">
        <v>0</v>
      </c>
      <c r="EG183" s="415">
        <v>0</v>
      </c>
      <c r="EH183" s="415">
        <v>0</v>
      </c>
      <c r="EI183" s="415">
        <v>0</v>
      </c>
      <c r="EJ183" s="415">
        <v>0</v>
      </c>
      <c r="EK183" s="415">
        <v>2500</v>
      </c>
      <c r="EL183" s="415">
        <v>0</v>
      </c>
      <c r="EM183" s="415">
        <v>2500</v>
      </c>
      <c r="EN183" s="415">
        <v>0</v>
      </c>
      <c r="EO183" s="415">
        <v>0</v>
      </c>
      <c r="EP183" s="415">
        <v>0</v>
      </c>
      <c r="EQ183" s="415">
        <v>0</v>
      </c>
      <c r="ER183" s="415">
        <v>0</v>
      </c>
      <c r="ES183" s="415">
        <v>0</v>
      </c>
      <c r="ET183" s="415">
        <v>0</v>
      </c>
      <c r="EU183" s="415">
        <v>0</v>
      </c>
      <c r="EV183" s="415">
        <v>0</v>
      </c>
      <c r="EW183" s="415">
        <v>0</v>
      </c>
      <c r="EX183" s="415">
        <v>0</v>
      </c>
      <c r="EY183" s="415">
        <v>0</v>
      </c>
      <c r="EZ183" s="415">
        <v>0</v>
      </c>
      <c r="FA183" s="415">
        <v>0</v>
      </c>
      <c r="FB183" s="415">
        <v>0</v>
      </c>
      <c r="FC183" s="415">
        <v>0</v>
      </c>
      <c r="FD183" s="415">
        <v>0</v>
      </c>
      <c r="FE183" s="415">
        <v>0</v>
      </c>
      <c r="FF183" s="415">
        <v>0</v>
      </c>
      <c r="FG183" s="415">
        <v>0</v>
      </c>
      <c r="FH183" s="415">
        <v>0</v>
      </c>
      <c r="FI183" s="415">
        <v>-20176</v>
      </c>
      <c r="FJ183" s="415">
        <v>0</v>
      </c>
      <c r="FK183" s="415">
        <v>-20176</v>
      </c>
      <c r="FL183" s="415">
        <v>4645</v>
      </c>
      <c r="FM183" s="415">
        <v>0</v>
      </c>
      <c r="FN183" s="415">
        <v>4645</v>
      </c>
      <c r="FO183" s="415">
        <v>-26673</v>
      </c>
      <c r="FP183" s="415">
        <v>0</v>
      </c>
      <c r="FQ183" s="415">
        <v>-26673</v>
      </c>
      <c r="FR183" s="415">
        <v>689</v>
      </c>
      <c r="FS183" s="415">
        <v>0</v>
      </c>
      <c r="FT183" s="415">
        <v>689</v>
      </c>
      <c r="FU183" s="415">
        <v>4444</v>
      </c>
      <c r="FV183" s="415">
        <v>0</v>
      </c>
      <c r="FW183" s="415">
        <v>4444</v>
      </c>
      <c r="FX183" s="415">
        <v>-439872</v>
      </c>
      <c r="FY183" s="415">
        <v>0</v>
      </c>
      <c r="FZ183" s="415">
        <v>-439872</v>
      </c>
      <c r="GA183" s="415">
        <v>-474443</v>
      </c>
      <c r="GB183" s="415">
        <v>0</v>
      </c>
      <c r="GC183" s="415">
        <v>-474443</v>
      </c>
      <c r="GD183" s="415">
        <v>0</v>
      </c>
      <c r="GE183" s="415">
        <v>0</v>
      </c>
      <c r="GF183" s="415">
        <v>0</v>
      </c>
      <c r="GG183" s="415">
        <v>0</v>
      </c>
      <c r="GH183" s="415">
        <v>0</v>
      </c>
      <c r="GI183" s="415">
        <v>0</v>
      </c>
      <c r="GJ183" s="415">
        <v>0</v>
      </c>
      <c r="GK183" s="415">
        <v>0</v>
      </c>
      <c r="GL183" s="415">
        <v>0</v>
      </c>
      <c r="GM183" s="415">
        <v>23225038</v>
      </c>
      <c r="GN183" s="415">
        <v>0</v>
      </c>
      <c r="GO183" s="415">
        <v>23225038</v>
      </c>
      <c r="GP183" s="415">
        <v>-390968</v>
      </c>
      <c r="GQ183" s="415">
        <v>0</v>
      </c>
      <c r="GR183" s="415">
        <v>-390968</v>
      </c>
      <c r="GS183" s="415">
        <v>-4156291</v>
      </c>
      <c r="GT183" s="415">
        <v>0</v>
      </c>
      <c r="GU183" s="415">
        <v>-4156291</v>
      </c>
      <c r="GV183" s="415">
        <v>-590267</v>
      </c>
      <c r="GW183" s="415">
        <v>0</v>
      </c>
      <c r="GX183" s="415">
        <v>-590267</v>
      </c>
      <c r="GY183" s="415">
        <v>-44792</v>
      </c>
      <c r="GZ183" s="415">
        <v>0</v>
      </c>
      <c r="HA183" s="415">
        <v>-44792</v>
      </c>
      <c r="HB183" s="415">
        <v>-474443</v>
      </c>
      <c r="HC183" s="415">
        <v>0</v>
      </c>
      <c r="HD183" s="415">
        <v>-474443</v>
      </c>
      <c r="HE183" s="415">
        <v>0</v>
      </c>
      <c r="HF183" s="415">
        <v>0</v>
      </c>
      <c r="HG183" s="415">
        <v>0</v>
      </c>
      <c r="HH183" s="415">
        <v>-5656761</v>
      </c>
      <c r="HI183" s="415">
        <v>0</v>
      </c>
      <c r="HJ183" s="415">
        <v>-5656761</v>
      </c>
      <c r="HK183" s="415">
        <v>17568277</v>
      </c>
      <c r="HL183" s="415">
        <v>0</v>
      </c>
      <c r="HM183" s="415">
        <v>17568277</v>
      </c>
      <c r="HN183" s="84" t="s">
        <v>1029</v>
      </c>
    </row>
    <row r="184" spans="1:222" x14ac:dyDescent="0.25">
      <c r="A184" t="s">
        <v>1026</v>
      </c>
      <c r="B184" s="82" t="s">
        <v>727</v>
      </c>
      <c r="C184" s="85" t="s">
        <v>726</v>
      </c>
      <c r="D184" s="415">
        <v>75403752</v>
      </c>
      <c r="E184" s="415">
        <v>101668</v>
      </c>
      <c r="F184" s="415">
        <v>75505420</v>
      </c>
      <c r="G184" s="415">
        <v>-617548</v>
      </c>
      <c r="H184" s="415">
        <v>-13263</v>
      </c>
      <c r="I184" s="415">
        <v>-630811</v>
      </c>
      <c r="J184" s="415">
        <v>-911864</v>
      </c>
      <c r="K184" s="415">
        <v>0</v>
      </c>
      <c r="L184" s="415">
        <v>-911864</v>
      </c>
      <c r="M184" s="415">
        <v>86027</v>
      </c>
      <c r="N184" s="415">
        <v>0</v>
      </c>
      <c r="O184" s="415">
        <v>86027</v>
      </c>
      <c r="P184" s="415">
        <v>3695825</v>
      </c>
      <c r="Q184" s="415">
        <v>0</v>
      </c>
      <c r="R184" s="415">
        <v>3695825</v>
      </c>
      <c r="S184" s="415">
        <v>-310369</v>
      </c>
      <c r="T184" s="415">
        <v>0</v>
      </c>
      <c r="U184" s="415">
        <v>-310369</v>
      </c>
      <c r="V184" s="415">
        <v>2559619</v>
      </c>
      <c r="W184" s="415">
        <v>0</v>
      </c>
      <c r="X184" s="415">
        <v>2559619</v>
      </c>
      <c r="Y184" s="415">
        <v>-5399909</v>
      </c>
      <c r="Z184" s="415">
        <v>0</v>
      </c>
      <c r="AA184" s="415">
        <v>-5399909</v>
      </c>
      <c r="AB184" s="415">
        <v>-33669</v>
      </c>
      <c r="AC184" s="415">
        <v>0</v>
      </c>
      <c r="AD184" s="415">
        <v>-33669</v>
      </c>
      <c r="AE184" s="415">
        <v>-271135</v>
      </c>
      <c r="AF184" s="415">
        <v>0</v>
      </c>
      <c r="AG184" s="415">
        <v>-271135</v>
      </c>
      <c r="AH184" s="415">
        <v>-30797</v>
      </c>
      <c r="AI184" s="415">
        <v>0</v>
      </c>
      <c r="AJ184" s="415">
        <v>-30797</v>
      </c>
      <c r="AK184" s="415">
        <v>0</v>
      </c>
      <c r="AL184" s="415">
        <v>0</v>
      </c>
      <c r="AM184" s="415">
        <v>0</v>
      </c>
      <c r="AN184" s="415">
        <v>-235175</v>
      </c>
      <c r="AO184" s="415">
        <v>0</v>
      </c>
      <c r="AP184" s="415">
        <v>-235175</v>
      </c>
      <c r="AQ184" s="415">
        <v>-5624</v>
      </c>
      <c r="AR184" s="415">
        <v>0</v>
      </c>
      <c r="AS184" s="415">
        <v>-5624</v>
      </c>
      <c r="AT184" s="415">
        <v>1392611</v>
      </c>
      <c r="AU184" s="415">
        <v>0</v>
      </c>
      <c r="AV184" s="415">
        <v>1392611</v>
      </c>
      <c r="AW184" s="415">
        <v>23598</v>
      </c>
      <c r="AX184" s="415">
        <v>0</v>
      </c>
      <c r="AY184" s="415">
        <v>23598</v>
      </c>
      <c r="AZ184" s="415">
        <v>-4437630</v>
      </c>
      <c r="BA184" s="415">
        <v>0</v>
      </c>
      <c r="BB184" s="415">
        <v>-4437630</v>
      </c>
      <c r="BC184" s="415">
        <v>-94889</v>
      </c>
      <c r="BD184" s="415">
        <v>0</v>
      </c>
      <c r="BE184" s="415">
        <v>-94889</v>
      </c>
      <c r="BF184" s="415">
        <v>-92195</v>
      </c>
      <c r="BG184" s="415">
        <v>0</v>
      </c>
      <c r="BH184" s="415">
        <v>-92195</v>
      </c>
      <c r="BI184" s="415">
        <v>-57</v>
      </c>
      <c r="BJ184" s="415">
        <v>0</v>
      </c>
      <c r="BK184" s="415">
        <v>-57</v>
      </c>
      <c r="BL184" s="415">
        <v>0</v>
      </c>
      <c r="BM184" s="415">
        <v>0</v>
      </c>
      <c r="BN184" s="415">
        <v>0</v>
      </c>
      <c r="BO184" s="415">
        <v>785</v>
      </c>
      <c r="BP184" s="415">
        <v>0</v>
      </c>
      <c r="BQ184" s="415">
        <v>785</v>
      </c>
      <c r="BR184" s="415">
        <v>0</v>
      </c>
      <c r="BS184" s="415">
        <v>0</v>
      </c>
      <c r="BT184" s="415">
        <v>0</v>
      </c>
      <c r="BU184" s="415">
        <v>0</v>
      </c>
      <c r="BV184" s="415">
        <v>0</v>
      </c>
      <c r="BW184" s="415">
        <v>0</v>
      </c>
      <c r="BX184" s="415">
        <v>-8878821</v>
      </c>
      <c r="BY184" s="415">
        <v>0</v>
      </c>
      <c r="BZ184" s="415">
        <v>-8878821</v>
      </c>
      <c r="CA184" s="415">
        <v>-253300</v>
      </c>
      <c r="CB184" s="415">
        <v>0</v>
      </c>
      <c r="CC184" s="415">
        <v>-253300</v>
      </c>
      <c r="CD184" s="415">
        <v>-927</v>
      </c>
      <c r="CE184" s="415">
        <v>0</v>
      </c>
      <c r="CF184" s="415">
        <v>-927</v>
      </c>
      <c r="CG184" s="415">
        <v>-2022542</v>
      </c>
      <c r="CH184" s="415">
        <v>0</v>
      </c>
      <c r="CI184" s="415">
        <v>-2022542</v>
      </c>
      <c r="CJ184" s="415">
        <v>-12480</v>
      </c>
      <c r="CK184" s="415">
        <v>0</v>
      </c>
      <c r="CL184" s="415">
        <v>-12480</v>
      </c>
      <c r="CM184" s="415">
        <v>-2289249</v>
      </c>
      <c r="CN184" s="415">
        <v>0</v>
      </c>
      <c r="CO184" s="415">
        <v>-2289249</v>
      </c>
      <c r="CP184" s="415">
        <v>-162800</v>
      </c>
      <c r="CQ184" s="415">
        <v>0</v>
      </c>
      <c r="CR184" s="415">
        <v>-162800</v>
      </c>
      <c r="CS184" s="415">
        <v>-3582</v>
      </c>
      <c r="CT184" s="415">
        <v>0</v>
      </c>
      <c r="CU184" s="415">
        <v>-3582</v>
      </c>
      <c r="CV184" s="415">
        <v>-180194</v>
      </c>
      <c r="CW184" s="415">
        <v>0</v>
      </c>
      <c r="CX184" s="415">
        <v>-180194</v>
      </c>
      <c r="CY184" s="415">
        <v>3235</v>
      </c>
      <c r="CZ184" s="415">
        <v>0</v>
      </c>
      <c r="DA184" s="415">
        <v>3235</v>
      </c>
      <c r="DB184" s="415">
        <v>-11056</v>
      </c>
      <c r="DC184" s="415">
        <v>0</v>
      </c>
      <c r="DD184" s="415">
        <v>-11056</v>
      </c>
      <c r="DE184" s="415">
        <v>0</v>
      </c>
      <c r="DF184" s="415">
        <v>0</v>
      </c>
      <c r="DG184" s="415">
        <v>0</v>
      </c>
      <c r="DH184" s="415">
        <v>0</v>
      </c>
      <c r="DI184" s="415">
        <v>0</v>
      </c>
      <c r="DJ184" s="415">
        <v>0</v>
      </c>
      <c r="DK184" s="415">
        <v>0</v>
      </c>
      <c r="DL184" s="415">
        <v>0</v>
      </c>
      <c r="DM184" s="415">
        <v>0</v>
      </c>
      <c r="DN184" s="415">
        <v>0</v>
      </c>
      <c r="DO184" s="415">
        <v>0</v>
      </c>
      <c r="DP184" s="415">
        <v>0</v>
      </c>
      <c r="DQ184" s="415">
        <v>0</v>
      </c>
      <c r="DR184" s="415">
        <v>0</v>
      </c>
      <c r="DS184" s="415">
        <v>0</v>
      </c>
      <c r="DT184" s="415">
        <v>-84831</v>
      </c>
      <c r="DU184" s="415">
        <v>-101668</v>
      </c>
      <c r="DV184" s="415">
        <v>-186499</v>
      </c>
      <c r="DW184" s="415">
        <v>-1</v>
      </c>
      <c r="DX184" s="415">
        <v>13263</v>
      </c>
      <c r="DY184" s="415">
        <v>13262</v>
      </c>
      <c r="DZ184" s="415">
        <v>-88405</v>
      </c>
      <c r="EA184" s="415">
        <v>0</v>
      </c>
      <c r="EB184" s="415">
        <v>-439229</v>
      </c>
      <c r="EC184" s="415">
        <v>-88405</v>
      </c>
      <c r="ED184" s="415">
        <v>-527634</v>
      </c>
      <c r="EE184" s="415">
        <v>0</v>
      </c>
      <c r="EF184" s="415">
        <v>0</v>
      </c>
      <c r="EG184" s="415">
        <v>0</v>
      </c>
      <c r="EH184" s="415">
        <v>0</v>
      </c>
      <c r="EI184" s="415">
        <v>0</v>
      </c>
      <c r="EJ184" s="415">
        <v>0</v>
      </c>
      <c r="EK184" s="415">
        <v>890</v>
      </c>
      <c r="EL184" s="415">
        <v>0</v>
      </c>
      <c r="EM184" s="415">
        <v>890</v>
      </c>
      <c r="EN184" s="415">
        <v>0</v>
      </c>
      <c r="EO184" s="415">
        <v>0</v>
      </c>
      <c r="EP184" s="415">
        <v>0</v>
      </c>
      <c r="EQ184" s="415">
        <v>0</v>
      </c>
      <c r="ER184" s="415">
        <v>0</v>
      </c>
      <c r="ES184" s="415">
        <v>0</v>
      </c>
      <c r="ET184" s="415">
        <v>0</v>
      </c>
      <c r="EU184" s="415">
        <v>0</v>
      </c>
      <c r="EV184" s="415">
        <v>0</v>
      </c>
      <c r="EW184" s="415">
        <v>0</v>
      </c>
      <c r="EX184" s="415">
        <v>0</v>
      </c>
      <c r="EY184" s="415">
        <v>0</v>
      </c>
      <c r="EZ184" s="415">
        <v>785</v>
      </c>
      <c r="FA184" s="415">
        <v>0</v>
      </c>
      <c r="FB184" s="415">
        <v>785</v>
      </c>
      <c r="FC184" s="415">
        <v>-1500</v>
      </c>
      <c r="FD184" s="415">
        <v>0</v>
      </c>
      <c r="FE184" s="415">
        <v>-1500</v>
      </c>
      <c r="FF184" s="415">
        <v>0</v>
      </c>
      <c r="FG184" s="415">
        <v>0</v>
      </c>
      <c r="FH184" s="415">
        <v>0</v>
      </c>
      <c r="FI184" s="415">
        <v>-16199</v>
      </c>
      <c r="FJ184" s="415">
        <v>0</v>
      </c>
      <c r="FK184" s="415">
        <v>-16199</v>
      </c>
      <c r="FL184" s="415">
        <v>0</v>
      </c>
      <c r="FM184" s="415">
        <v>0</v>
      </c>
      <c r="FN184" s="415">
        <v>0</v>
      </c>
      <c r="FO184" s="415">
        <v>-49434</v>
      </c>
      <c r="FP184" s="415">
        <v>0</v>
      </c>
      <c r="FQ184" s="415">
        <v>-49434</v>
      </c>
      <c r="FR184" s="415">
        <v>6752</v>
      </c>
      <c r="FS184" s="415">
        <v>0</v>
      </c>
      <c r="FT184" s="415">
        <v>6752</v>
      </c>
      <c r="FU184" s="415">
        <v>2099</v>
      </c>
      <c r="FV184" s="415">
        <v>0</v>
      </c>
      <c r="FW184" s="415">
        <v>2099</v>
      </c>
      <c r="FX184" s="415">
        <v>-776582</v>
      </c>
      <c r="FY184" s="415">
        <v>0</v>
      </c>
      <c r="FZ184" s="415">
        <v>-776582</v>
      </c>
      <c r="GA184" s="415">
        <v>-833189</v>
      </c>
      <c r="GB184" s="415">
        <v>0</v>
      </c>
      <c r="GC184" s="415">
        <v>-833189</v>
      </c>
      <c r="GD184" s="415">
        <v>0</v>
      </c>
      <c r="GE184" s="415">
        <v>0</v>
      </c>
      <c r="GF184" s="415">
        <v>0</v>
      </c>
      <c r="GG184" s="415">
        <v>0</v>
      </c>
      <c r="GH184" s="415">
        <v>0</v>
      </c>
      <c r="GI184" s="415">
        <v>0</v>
      </c>
      <c r="GJ184" s="415">
        <v>0</v>
      </c>
      <c r="GK184" s="415">
        <v>0</v>
      </c>
      <c r="GL184" s="415">
        <v>0</v>
      </c>
      <c r="GM184" s="415">
        <v>74786204</v>
      </c>
      <c r="GN184" s="415">
        <v>88405</v>
      </c>
      <c r="GO184" s="415">
        <v>74874609</v>
      </c>
      <c r="GP184" s="415">
        <v>2559619</v>
      </c>
      <c r="GQ184" s="415">
        <v>0</v>
      </c>
      <c r="GR184" s="415">
        <v>2559619</v>
      </c>
      <c r="GS184" s="415">
        <v>-8878821</v>
      </c>
      <c r="GT184" s="415">
        <v>0</v>
      </c>
      <c r="GU184" s="415">
        <v>-8878821</v>
      </c>
      <c r="GV184" s="415">
        <v>-2289249</v>
      </c>
      <c r="GW184" s="415">
        <v>0</v>
      </c>
      <c r="GX184" s="415">
        <v>-2289249</v>
      </c>
      <c r="GY184" s="415">
        <v>-439229</v>
      </c>
      <c r="GZ184" s="415">
        <v>-88405</v>
      </c>
      <c r="HA184" s="415">
        <v>-527634</v>
      </c>
      <c r="HB184" s="415">
        <v>-833189</v>
      </c>
      <c r="HC184" s="415">
        <v>0</v>
      </c>
      <c r="HD184" s="415">
        <v>-833189</v>
      </c>
      <c r="HE184" s="415">
        <v>0</v>
      </c>
      <c r="HF184" s="415">
        <v>0</v>
      </c>
      <c r="HG184" s="415">
        <v>0</v>
      </c>
      <c r="HH184" s="415">
        <v>-9880869</v>
      </c>
      <c r="HI184" s="415">
        <v>-88405</v>
      </c>
      <c r="HJ184" s="415">
        <v>-9969274</v>
      </c>
      <c r="HK184" s="415">
        <v>64905335</v>
      </c>
      <c r="HL184" s="415">
        <v>0</v>
      </c>
      <c r="HM184" s="415">
        <v>64905335</v>
      </c>
      <c r="HN184" s="84" t="s">
        <v>1054</v>
      </c>
    </row>
    <row r="185" spans="1:222" x14ac:dyDescent="0.25">
      <c r="A185" t="s">
        <v>1026</v>
      </c>
      <c r="B185" s="82" t="s">
        <v>729</v>
      </c>
      <c r="C185" s="85" t="s">
        <v>728</v>
      </c>
      <c r="D185" s="415">
        <v>50502572</v>
      </c>
      <c r="E185" s="415">
        <v>0</v>
      </c>
      <c r="F185" s="415">
        <v>50502572</v>
      </c>
      <c r="G185" s="415">
        <v>-303104</v>
      </c>
      <c r="H185" s="415">
        <v>0</v>
      </c>
      <c r="I185" s="415">
        <v>-303104</v>
      </c>
      <c r="J185" s="415">
        <v>-466766</v>
      </c>
      <c r="K185" s="415">
        <v>0</v>
      </c>
      <c r="L185" s="415">
        <v>-466766</v>
      </c>
      <c r="M185" s="415">
        <v>56055</v>
      </c>
      <c r="N185" s="415">
        <v>0</v>
      </c>
      <c r="O185" s="415">
        <v>56055</v>
      </c>
      <c r="P185" s="415">
        <v>164486</v>
      </c>
      <c r="Q185" s="415">
        <v>0</v>
      </c>
      <c r="R185" s="415">
        <v>164486</v>
      </c>
      <c r="S185" s="415">
        <v>29985</v>
      </c>
      <c r="T185" s="415">
        <v>0</v>
      </c>
      <c r="U185" s="415">
        <v>29985</v>
      </c>
      <c r="V185" s="415">
        <v>-216240</v>
      </c>
      <c r="W185" s="415">
        <v>0</v>
      </c>
      <c r="X185" s="415">
        <v>-216240</v>
      </c>
      <c r="Y185" s="415">
        <v>-4918355</v>
      </c>
      <c r="Z185" s="415">
        <v>0</v>
      </c>
      <c r="AA185" s="415">
        <v>-4918355</v>
      </c>
      <c r="AB185" s="415">
        <v>0</v>
      </c>
      <c r="AC185" s="415">
        <v>0</v>
      </c>
      <c r="AD185" s="415">
        <v>0</v>
      </c>
      <c r="AE185" s="415">
        <v>-243172</v>
      </c>
      <c r="AF185" s="415">
        <v>0</v>
      </c>
      <c r="AG185" s="415">
        <v>-243172</v>
      </c>
      <c r="AH185" s="415">
        <v>-30108</v>
      </c>
      <c r="AI185" s="415">
        <v>0</v>
      </c>
      <c r="AJ185" s="415">
        <v>-30108</v>
      </c>
      <c r="AK185" s="415">
        <v>0</v>
      </c>
      <c r="AL185" s="415">
        <v>0</v>
      </c>
      <c r="AM185" s="415">
        <v>0</v>
      </c>
      <c r="AN185" s="415">
        <v>-215361</v>
      </c>
      <c r="AO185" s="415">
        <v>0</v>
      </c>
      <c r="AP185" s="415">
        <v>-215361</v>
      </c>
      <c r="AQ185" s="415">
        <v>0</v>
      </c>
      <c r="AR185" s="415">
        <v>0</v>
      </c>
      <c r="AS185" s="415">
        <v>0</v>
      </c>
      <c r="AT185" s="415">
        <v>772197</v>
      </c>
      <c r="AU185" s="415">
        <v>0</v>
      </c>
      <c r="AV185" s="415">
        <v>772197</v>
      </c>
      <c r="AW185" s="415">
        <v>17314</v>
      </c>
      <c r="AX185" s="415">
        <v>0</v>
      </c>
      <c r="AY185" s="415">
        <v>17314</v>
      </c>
      <c r="AZ185" s="415">
        <v>-3401181</v>
      </c>
      <c r="BA185" s="415">
        <v>0</v>
      </c>
      <c r="BB185" s="415">
        <v>-3401181</v>
      </c>
      <c r="BC185" s="415">
        <v>-25655</v>
      </c>
      <c r="BD185" s="415">
        <v>0</v>
      </c>
      <c r="BE185" s="415">
        <v>-25655</v>
      </c>
      <c r="BF185" s="415">
        <v>-49992</v>
      </c>
      <c r="BG185" s="415">
        <v>0</v>
      </c>
      <c r="BH185" s="415">
        <v>-49992</v>
      </c>
      <c r="BI185" s="415">
        <v>-2346</v>
      </c>
      <c r="BJ185" s="415">
        <v>0</v>
      </c>
      <c r="BK185" s="415">
        <v>-2346</v>
      </c>
      <c r="BL185" s="415">
        <v>-15025</v>
      </c>
      <c r="BM185" s="415">
        <v>0</v>
      </c>
      <c r="BN185" s="415">
        <v>-15025</v>
      </c>
      <c r="BO185" s="415">
        <v>486</v>
      </c>
      <c r="BP185" s="415">
        <v>0</v>
      </c>
      <c r="BQ185" s="415">
        <v>486</v>
      </c>
      <c r="BR185" s="415">
        <v>0</v>
      </c>
      <c r="BS185" s="415">
        <v>0</v>
      </c>
      <c r="BT185" s="415">
        <v>0</v>
      </c>
      <c r="BU185" s="415">
        <v>0</v>
      </c>
      <c r="BV185" s="415">
        <v>0</v>
      </c>
      <c r="BW185" s="415">
        <v>0</v>
      </c>
      <c r="BX185" s="415">
        <v>-7865729</v>
      </c>
      <c r="BY185" s="415">
        <v>0</v>
      </c>
      <c r="BZ185" s="415">
        <v>-7865729</v>
      </c>
      <c r="CA185" s="415">
        <v>0</v>
      </c>
      <c r="CB185" s="415">
        <v>0</v>
      </c>
      <c r="CC185" s="415">
        <v>0</v>
      </c>
      <c r="CD185" s="415">
        <v>0</v>
      </c>
      <c r="CE185" s="415">
        <v>0</v>
      </c>
      <c r="CF185" s="415">
        <v>0</v>
      </c>
      <c r="CG185" s="415">
        <v>-1356572</v>
      </c>
      <c r="CH185" s="415">
        <v>0</v>
      </c>
      <c r="CI185" s="415">
        <v>-1356572</v>
      </c>
      <c r="CJ185" s="415">
        <v>-44693</v>
      </c>
      <c r="CK185" s="415">
        <v>0</v>
      </c>
      <c r="CL185" s="415">
        <v>-44693</v>
      </c>
      <c r="CM185" s="415">
        <v>-1401265</v>
      </c>
      <c r="CN185" s="415">
        <v>0</v>
      </c>
      <c r="CO185" s="415">
        <v>-1401265</v>
      </c>
      <c r="CP185" s="415">
        <v>-189029</v>
      </c>
      <c r="CQ185" s="415">
        <v>0</v>
      </c>
      <c r="CR185" s="415">
        <v>-189029</v>
      </c>
      <c r="CS185" s="415">
        <v>-8507</v>
      </c>
      <c r="CT185" s="415">
        <v>0</v>
      </c>
      <c r="CU185" s="415">
        <v>-8507</v>
      </c>
      <c r="CV185" s="415">
        <v>-106547</v>
      </c>
      <c r="CW185" s="415">
        <v>0</v>
      </c>
      <c r="CX185" s="415">
        <v>-106547</v>
      </c>
      <c r="CY185" s="415">
        <v>0</v>
      </c>
      <c r="CZ185" s="415">
        <v>0</v>
      </c>
      <c r="DA185" s="415">
        <v>0</v>
      </c>
      <c r="DB185" s="415">
        <v>-10914</v>
      </c>
      <c r="DC185" s="415">
        <v>0</v>
      </c>
      <c r="DD185" s="415">
        <v>-10914</v>
      </c>
      <c r="DE185" s="415">
        <v>-604</v>
      </c>
      <c r="DF185" s="415">
        <v>0</v>
      </c>
      <c r="DG185" s="415">
        <v>-604</v>
      </c>
      <c r="DH185" s="415">
        <v>-1198</v>
      </c>
      <c r="DI185" s="415">
        <v>0</v>
      </c>
      <c r="DJ185" s="415">
        <v>-1198</v>
      </c>
      <c r="DK185" s="415">
        <v>0</v>
      </c>
      <c r="DL185" s="415">
        <v>0</v>
      </c>
      <c r="DM185" s="415">
        <v>0</v>
      </c>
      <c r="DN185" s="415">
        <v>0</v>
      </c>
      <c r="DO185" s="415">
        <v>0</v>
      </c>
      <c r="DP185" s="415">
        <v>0</v>
      </c>
      <c r="DQ185" s="415">
        <v>0</v>
      </c>
      <c r="DR185" s="415">
        <v>0</v>
      </c>
      <c r="DS185" s="415">
        <v>0</v>
      </c>
      <c r="DT185" s="415">
        <v>0</v>
      </c>
      <c r="DU185" s="415">
        <v>0</v>
      </c>
      <c r="DV185" s="415">
        <v>0</v>
      </c>
      <c r="DW185" s="415">
        <v>0</v>
      </c>
      <c r="DX185" s="415">
        <v>0</v>
      </c>
      <c r="DY185" s="415">
        <v>0</v>
      </c>
      <c r="DZ185" s="415">
        <v>0</v>
      </c>
      <c r="EA185" s="415">
        <v>0</v>
      </c>
      <c r="EB185" s="415">
        <v>-316799</v>
      </c>
      <c r="EC185" s="415">
        <v>0</v>
      </c>
      <c r="ED185" s="415">
        <v>-316799</v>
      </c>
      <c r="EE185" s="415">
        <v>0</v>
      </c>
      <c r="EF185" s="415">
        <v>0</v>
      </c>
      <c r="EG185" s="415">
        <v>0</v>
      </c>
      <c r="EH185" s="415">
        <v>0</v>
      </c>
      <c r="EI185" s="415">
        <v>0</v>
      </c>
      <c r="EJ185" s="415">
        <v>0</v>
      </c>
      <c r="EK185" s="415">
        <v>0</v>
      </c>
      <c r="EL185" s="415">
        <v>0</v>
      </c>
      <c r="EM185" s="415">
        <v>0</v>
      </c>
      <c r="EN185" s="415">
        <v>0</v>
      </c>
      <c r="EO185" s="415">
        <v>0</v>
      </c>
      <c r="EP185" s="415">
        <v>0</v>
      </c>
      <c r="EQ185" s="415">
        <v>0</v>
      </c>
      <c r="ER185" s="415">
        <v>0</v>
      </c>
      <c r="ES185" s="415">
        <v>0</v>
      </c>
      <c r="ET185" s="415">
        <v>0</v>
      </c>
      <c r="EU185" s="415">
        <v>0</v>
      </c>
      <c r="EV185" s="415">
        <v>0</v>
      </c>
      <c r="EW185" s="415">
        <v>0</v>
      </c>
      <c r="EX185" s="415">
        <v>0</v>
      </c>
      <c r="EY185" s="415">
        <v>0</v>
      </c>
      <c r="EZ185" s="415">
        <v>0</v>
      </c>
      <c r="FA185" s="415">
        <v>0</v>
      </c>
      <c r="FB185" s="415">
        <v>0</v>
      </c>
      <c r="FC185" s="415">
        <v>0</v>
      </c>
      <c r="FD185" s="415">
        <v>0</v>
      </c>
      <c r="FE185" s="415">
        <v>0</v>
      </c>
      <c r="FF185" s="415">
        <v>0</v>
      </c>
      <c r="FG185" s="415">
        <v>0</v>
      </c>
      <c r="FH185" s="415">
        <v>0</v>
      </c>
      <c r="FI185" s="415">
        <v>-13837</v>
      </c>
      <c r="FJ185" s="415">
        <v>0</v>
      </c>
      <c r="FK185" s="415">
        <v>-13837</v>
      </c>
      <c r="FL185" s="415">
        <v>3284</v>
      </c>
      <c r="FM185" s="415">
        <v>0</v>
      </c>
      <c r="FN185" s="415">
        <v>3284</v>
      </c>
      <c r="FO185" s="415">
        <v>-55476</v>
      </c>
      <c r="FP185" s="415">
        <v>0</v>
      </c>
      <c r="FQ185" s="415">
        <v>-55476</v>
      </c>
      <c r="FR185" s="415">
        <v>12174</v>
      </c>
      <c r="FS185" s="415">
        <v>0</v>
      </c>
      <c r="FT185" s="415">
        <v>12174</v>
      </c>
      <c r="FU185" s="415">
        <v>38</v>
      </c>
      <c r="FV185" s="415">
        <v>0</v>
      </c>
      <c r="FW185" s="415">
        <v>38</v>
      </c>
      <c r="FX185" s="415">
        <v>-1249948</v>
      </c>
      <c r="FY185" s="415">
        <v>0</v>
      </c>
      <c r="FZ185" s="415">
        <v>-1249948</v>
      </c>
      <c r="GA185" s="415">
        <v>-1303765</v>
      </c>
      <c r="GB185" s="415">
        <v>0</v>
      </c>
      <c r="GC185" s="415">
        <v>-1303765</v>
      </c>
      <c r="GD185" s="415">
        <v>0</v>
      </c>
      <c r="GE185" s="415">
        <v>0</v>
      </c>
      <c r="GF185" s="415">
        <v>0</v>
      </c>
      <c r="GG185" s="415">
        <v>0</v>
      </c>
      <c r="GH185" s="415">
        <v>0</v>
      </c>
      <c r="GI185" s="415">
        <v>0</v>
      </c>
      <c r="GJ185" s="415">
        <v>0</v>
      </c>
      <c r="GK185" s="415">
        <v>0</v>
      </c>
      <c r="GL185" s="415">
        <v>0</v>
      </c>
      <c r="GM185" s="415">
        <v>50199468</v>
      </c>
      <c r="GN185" s="415">
        <v>0</v>
      </c>
      <c r="GO185" s="415">
        <v>50199468</v>
      </c>
      <c r="GP185" s="415">
        <v>-216240</v>
      </c>
      <c r="GQ185" s="415">
        <v>0</v>
      </c>
      <c r="GR185" s="415">
        <v>-216240</v>
      </c>
      <c r="GS185" s="415">
        <v>-7865729</v>
      </c>
      <c r="GT185" s="415">
        <v>0</v>
      </c>
      <c r="GU185" s="415">
        <v>-7865729</v>
      </c>
      <c r="GV185" s="415">
        <v>-1401265</v>
      </c>
      <c r="GW185" s="415">
        <v>0</v>
      </c>
      <c r="GX185" s="415">
        <v>-1401265</v>
      </c>
      <c r="GY185" s="415">
        <v>-316799</v>
      </c>
      <c r="GZ185" s="415">
        <v>0</v>
      </c>
      <c r="HA185" s="415">
        <v>-316799</v>
      </c>
      <c r="HB185" s="415">
        <v>-1303765</v>
      </c>
      <c r="HC185" s="415">
        <v>0</v>
      </c>
      <c r="HD185" s="415">
        <v>-1303765</v>
      </c>
      <c r="HE185" s="415">
        <v>0</v>
      </c>
      <c r="HF185" s="415">
        <v>0</v>
      </c>
      <c r="HG185" s="415">
        <v>0</v>
      </c>
      <c r="HH185" s="415">
        <v>-11103798</v>
      </c>
      <c r="HI185" s="415">
        <v>0</v>
      </c>
      <c r="HJ185" s="415">
        <v>-11103798</v>
      </c>
      <c r="HK185" s="415">
        <v>39095670</v>
      </c>
      <c r="HL185" s="415">
        <v>0</v>
      </c>
      <c r="HM185" s="415">
        <v>39095670</v>
      </c>
      <c r="HN185" s="84" t="s">
        <v>1029</v>
      </c>
    </row>
    <row r="186" spans="1:222" x14ac:dyDescent="0.25">
      <c r="A186" t="s">
        <v>1026</v>
      </c>
      <c r="B186" s="82" t="s">
        <v>731</v>
      </c>
      <c r="C186" s="85" t="s">
        <v>730</v>
      </c>
      <c r="D186" s="415">
        <v>35458335</v>
      </c>
      <c r="E186" s="415">
        <v>0</v>
      </c>
      <c r="F186" s="415">
        <v>35458335</v>
      </c>
      <c r="G186" s="415">
        <v>-160057</v>
      </c>
      <c r="H186" s="415">
        <v>0</v>
      </c>
      <c r="I186" s="415">
        <v>-160057</v>
      </c>
      <c r="J186" s="415">
        <v>-627075</v>
      </c>
      <c r="K186" s="415">
        <v>0</v>
      </c>
      <c r="L186" s="415">
        <v>-627075</v>
      </c>
      <c r="M186" s="415">
        <v>94109</v>
      </c>
      <c r="N186" s="415">
        <v>0</v>
      </c>
      <c r="O186" s="415">
        <v>94109</v>
      </c>
      <c r="P186" s="415">
        <v>76348</v>
      </c>
      <c r="Q186" s="415">
        <v>0</v>
      </c>
      <c r="R186" s="415">
        <v>76348</v>
      </c>
      <c r="S186" s="415">
        <v>657</v>
      </c>
      <c r="T186" s="415">
        <v>0</v>
      </c>
      <c r="U186" s="415">
        <v>657</v>
      </c>
      <c r="V186" s="415">
        <v>-455961</v>
      </c>
      <c r="W186" s="415">
        <v>0</v>
      </c>
      <c r="X186" s="415">
        <v>-455961</v>
      </c>
      <c r="Y186" s="415">
        <v>-3777070</v>
      </c>
      <c r="Z186" s="415">
        <v>0</v>
      </c>
      <c r="AA186" s="415">
        <v>-3777070</v>
      </c>
      <c r="AB186" s="415">
        <v>-29433</v>
      </c>
      <c r="AC186" s="415">
        <v>0</v>
      </c>
      <c r="AD186" s="415">
        <v>-29433</v>
      </c>
      <c r="AE186" s="415">
        <v>-34529</v>
      </c>
      <c r="AF186" s="415">
        <v>0</v>
      </c>
      <c r="AG186" s="415">
        <v>-34529</v>
      </c>
      <c r="AH186" s="415">
        <v>12062</v>
      </c>
      <c r="AI186" s="415">
        <v>0</v>
      </c>
      <c r="AJ186" s="415">
        <v>12062</v>
      </c>
      <c r="AK186" s="415">
        <v>-1483</v>
      </c>
      <c r="AL186" s="415">
        <v>0</v>
      </c>
      <c r="AM186" s="415">
        <v>-1483</v>
      </c>
      <c r="AN186" s="415">
        <v>-22467</v>
      </c>
      <c r="AO186" s="415">
        <v>0</v>
      </c>
      <c r="AP186" s="415">
        <v>-22467</v>
      </c>
      <c r="AQ186" s="415">
        <v>-7921</v>
      </c>
      <c r="AR186" s="415">
        <v>0</v>
      </c>
      <c r="AS186" s="415">
        <v>-7921</v>
      </c>
      <c r="AT186" s="415">
        <v>633702</v>
      </c>
      <c r="AU186" s="415">
        <v>0</v>
      </c>
      <c r="AV186" s="415">
        <v>633702</v>
      </c>
      <c r="AW186" s="415">
        <v>4008</v>
      </c>
      <c r="AX186" s="415">
        <v>0</v>
      </c>
      <c r="AY186" s="415">
        <v>4008</v>
      </c>
      <c r="AZ186" s="415">
        <v>-2153278</v>
      </c>
      <c r="BA186" s="415">
        <v>0</v>
      </c>
      <c r="BB186" s="415">
        <v>-2153278</v>
      </c>
      <c r="BC186" s="415">
        <v>-42055</v>
      </c>
      <c r="BD186" s="415">
        <v>0</v>
      </c>
      <c r="BE186" s="415">
        <v>-42055</v>
      </c>
      <c r="BF186" s="415">
        <v>-32833</v>
      </c>
      <c r="BG186" s="415">
        <v>0</v>
      </c>
      <c r="BH186" s="415">
        <v>-32833</v>
      </c>
      <c r="BI186" s="415">
        <v>0</v>
      </c>
      <c r="BJ186" s="415">
        <v>0</v>
      </c>
      <c r="BK186" s="415">
        <v>0</v>
      </c>
      <c r="BL186" s="415">
        <v>-22193</v>
      </c>
      <c r="BM186" s="415">
        <v>0</v>
      </c>
      <c r="BN186" s="415">
        <v>-22193</v>
      </c>
      <c r="BO186" s="415">
        <v>0</v>
      </c>
      <c r="BP186" s="415">
        <v>0</v>
      </c>
      <c r="BQ186" s="415">
        <v>0</v>
      </c>
      <c r="BR186" s="415">
        <v>0</v>
      </c>
      <c r="BS186" s="415">
        <v>0</v>
      </c>
      <c r="BT186" s="415">
        <v>0</v>
      </c>
      <c r="BU186" s="415">
        <v>0</v>
      </c>
      <c r="BV186" s="415">
        <v>0</v>
      </c>
      <c r="BW186" s="415">
        <v>0</v>
      </c>
      <c r="BX186" s="415">
        <v>-5424248</v>
      </c>
      <c r="BY186" s="415">
        <v>0</v>
      </c>
      <c r="BZ186" s="415">
        <v>-5424248</v>
      </c>
      <c r="CA186" s="415">
        <v>0</v>
      </c>
      <c r="CB186" s="415">
        <v>0</v>
      </c>
      <c r="CC186" s="415">
        <v>0</v>
      </c>
      <c r="CD186" s="415">
        <v>0</v>
      </c>
      <c r="CE186" s="415">
        <v>0</v>
      </c>
      <c r="CF186" s="415">
        <v>0</v>
      </c>
      <c r="CG186" s="415">
        <v>-758150</v>
      </c>
      <c r="CH186" s="415">
        <v>0</v>
      </c>
      <c r="CI186" s="415">
        <v>-758150</v>
      </c>
      <c r="CJ186" s="415">
        <v>-62512</v>
      </c>
      <c r="CK186" s="415">
        <v>0</v>
      </c>
      <c r="CL186" s="415">
        <v>-62512</v>
      </c>
      <c r="CM186" s="415">
        <v>-820662</v>
      </c>
      <c r="CN186" s="415">
        <v>0</v>
      </c>
      <c r="CO186" s="415">
        <v>-820662</v>
      </c>
      <c r="CP186" s="415">
        <v>-126921</v>
      </c>
      <c r="CQ186" s="415">
        <v>0</v>
      </c>
      <c r="CR186" s="415">
        <v>-126921</v>
      </c>
      <c r="CS186" s="415">
        <v>-368</v>
      </c>
      <c r="CT186" s="415">
        <v>0</v>
      </c>
      <c r="CU186" s="415">
        <v>-368</v>
      </c>
      <c r="CV186" s="415">
        <v>-15388</v>
      </c>
      <c r="CW186" s="415">
        <v>0</v>
      </c>
      <c r="CX186" s="415">
        <v>-15388</v>
      </c>
      <c r="CY186" s="415">
        <v>32</v>
      </c>
      <c r="CZ186" s="415">
        <v>0</v>
      </c>
      <c r="DA186" s="415">
        <v>32</v>
      </c>
      <c r="DB186" s="415">
        <v>-99</v>
      </c>
      <c r="DC186" s="415">
        <v>0</v>
      </c>
      <c r="DD186" s="415">
        <v>-99</v>
      </c>
      <c r="DE186" s="415">
        <v>0</v>
      </c>
      <c r="DF186" s="415">
        <v>0</v>
      </c>
      <c r="DG186" s="415">
        <v>0</v>
      </c>
      <c r="DH186" s="415">
        <v>0</v>
      </c>
      <c r="DI186" s="415">
        <v>0</v>
      </c>
      <c r="DJ186" s="415">
        <v>0</v>
      </c>
      <c r="DK186" s="415">
        <v>0</v>
      </c>
      <c r="DL186" s="415">
        <v>0</v>
      </c>
      <c r="DM186" s="415">
        <v>0</v>
      </c>
      <c r="DN186" s="415">
        <v>-22194</v>
      </c>
      <c r="DO186" s="415">
        <v>0</v>
      </c>
      <c r="DP186" s="415">
        <v>-22194</v>
      </c>
      <c r="DQ186" s="415">
        <v>0</v>
      </c>
      <c r="DR186" s="415">
        <v>0</v>
      </c>
      <c r="DS186" s="415">
        <v>0</v>
      </c>
      <c r="DT186" s="415">
        <v>-92590</v>
      </c>
      <c r="DU186" s="415">
        <v>0</v>
      </c>
      <c r="DV186" s="415">
        <v>-92590</v>
      </c>
      <c r="DW186" s="415">
        <v>0</v>
      </c>
      <c r="DX186" s="415">
        <v>0</v>
      </c>
      <c r="DY186" s="415">
        <v>0</v>
      </c>
      <c r="DZ186" s="415">
        <v>0</v>
      </c>
      <c r="EA186" s="415">
        <v>0</v>
      </c>
      <c r="EB186" s="415">
        <v>-257528</v>
      </c>
      <c r="EC186" s="415">
        <v>0</v>
      </c>
      <c r="ED186" s="415">
        <v>-257528</v>
      </c>
      <c r="EE186" s="415">
        <v>0</v>
      </c>
      <c r="EF186" s="415">
        <v>0</v>
      </c>
      <c r="EG186" s="415">
        <v>0</v>
      </c>
      <c r="EH186" s="415">
        <v>0</v>
      </c>
      <c r="EI186" s="415">
        <v>0</v>
      </c>
      <c r="EJ186" s="415">
        <v>0</v>
      </c>
      <c r="EK186" s="415">
        <v>1759</v>
      </c>
      <c r="EL186" s="415">
        <v>0</v>
      </c>
      <c r="EM186" s="415">
        <v>1759</v>
      </c>
      <c r="EN186" s="415">
        <v>-6651</v>
      </c>
      <c r="EO186" s="415">
        <v>0</v>
      </c>
      <c r="EP186" s="415">
        <v>-6651</v>
      </c>
      <c r="EQ186" s="415">
        <v>0</v>
      </c>
      <c r="ER186" s="415">
        <v>0</v>
      </c>
      <c r="ES186" s="415">
        <v>0</v>
      </c>
      <c r="ET186" s="415">
        <v>0</v>
      </c>
      <c r="EU186" s="415">
        <v>0</v>
      </c>
      <c r="EV186" s="415">
        <v>0</v>
      </c>
      <c r="EW186" s="415">
        <v>0</v>
      </c>
      <c r="EX186" s="415">
        <v>0</v>
      </c>
      <c r="EY186" s="415">
        <v>0</v>
      </c>
      <c r="EZ186" s="415">
        <v>0</v>
      </c>
      <c r="FA186" s="415">
        <v>0</v>
      </c>
      <c r="FB186" s="415">
        <v>0</v>
      </c>
      <c r="FC186" s="415">
        <v>0</v>
      </c>
      <c r="FD186" s="415">
        <v>0</v>
      </c>
      <c r="FE186" s="415">
        <v>0</v>
      </c>
      <c r="FF186" s="415">
        <v>0</v>
      </c>
      <c r="FG186" s="415">
        <v>0</v>
      </c>
      <c r="FH186" s="415">
        <v>0</v>
      </c>
      <c r="FI186" s="415">
        <v>-20187</v>
      </c>
      <c r="FJ186" s="415">
        <v>0</v>
      </c>
      <c r="FK186" s="415">
        <v>-20187</v>
      </c>
      <c r="FL186" s="415">
        <v>0</v>
      </c>
      <c r="FM186" s="415">
        <v>0</v>
      </c>
      <c r="FN186" s="415">
        <v>0</v>
      </c>
      <c r="FO186" s="415">
        <v>-33658</v>
      </c>
      <c r="FP186" s="415">
        <v>0</v>
      </c>
      <c r="FQ186" s="415">
        <v>-33658</v>
      </c>
      <c r="FR186" s="415">
        <v>735</v>
      </c>
      <c r="FS186" s="415">
        <v>0</v>
      </c>
      <c r="FT186" s="415">
        <v>735</v>
      </c>
      <c r="FU186" s="415">
        <v>0</v>
      </c>
      <c r="FV186" s="415">
        <v>0</v>
      </c>
      <c r="FW186" s="415">
        <v>0</v>
      </c>
      <c r="FX186" s="415">
        <v>-354493</v>
      </c>
      <c r="FY186" s="415">
        <v>0</v>
      </c>
      <c r="FZ186" s="415">
        <v>-354493</v>
      </c>
      <c r="GA186" s="415">
        <v>-412495</v>
      </c>
      <c r="GB186" s="415">
        <v>0</v>
      </c>
      <c r="GC186" s="415">
        <v>-412495</v>
      </c>
      <c r="GD186" s="415">
        <v>-454</v>
      </c>
      <c r="GE186" s="415">
        <v>0</v>
      </c>
      <c r="GF186" s="415">
        <v>-454</v>
      </c>
      <c r="GG186" s="415">
        <v>0</v>
      </c>
      <c r="GH186" s="415">
        <v>0</v>
      </c>
      <c r="GI186" s="415">
        <v>0</v>
      </c>
      <c r="GJ186" s="415">
        <v>-454</v>
      </c>
      <c r="GK186" s="415">
        <v>0</v>
      </c>
      <c r="GL186" s="415">
        <v>-454</v>
      </c>
      <c r="GM186" s="415">
        <v>35298278</v>
      </c>
      <c r="GN186" s="415">
        <v>0</v>
      </c>
      <c r="GO186" s="415">
        <v>35298278</v>
      </c>
      <c r="GP186" s="415">
        <v>-455961</v>
      </c>
      <c r="GQ186" s="415">
        <v>0</v>
      </c>
      <c r="GR186" s="415">
        <v>-455961</v>
      </c>
      <c r="GS186" s="415">
        <v>-5424248</v>
      </c>
      <c r="GT186" s="415">
        <v>0</v>
      </c>
      <c r="GU186" s="415">
        <v>-5424248</v>
      </c>
      <c r="GV186" s="415">
        <v>-820662</v>
      </c>
      <c r="GW186" s="415">
        <v>0</v>
      </c>
      <c r="GX186" s="415">
        <v>-820662</v>
      </c>
      <c r="GY186" s="415">
        <v>-257528</v>
      </c>
      <c r="GZ186" s="415">
        <v>0</v>
      </c>
      <c r="HA186" s="415">
        <v>-257528</v>
      </c>
      <c r="HB186" s="415">
        <v>-412495</v>
      </c>
      <c r="HC186" s="415">
        <v>0</v>
      </c>
      <c r="HD186" s="415">
        <v>-412495</v>
      </c>
      <c r="HE186" s="415">
        <v>-454</v>
      </c>
      <c r="HF186" s="415">
        <v>0</v>
      </c>
      <c r="HG186" s="415">
        <v>-454</v>
      </c>
      <c r="HH186" s="415">
        <v>-7371348</v>
      </c>
      <c r="HI186" s="415">
        <v>0</v>
      </c>
      <c r="HJ186" s="415">
        <v>-7371348</v>
      </c>
      <c r="HK186" s="415">
        <v>27926930</v>
      </c>
      <c r="HL186" s="415">
        <v>0</v>
      </c>
      <c r="HM186" s="415">
        <v>27926930</v>
      </c>
      <c r="HN186" s="84" t="s">
        <v>1029</v>
      </c>
    </row>
    <row r="187" spans="1:222" x14ac:dyDescent="0.25">
      <c r="A187" t="s">
        <v>1026</v>
      </c>
      <c r="B187" s="82" t="s">
        <v>733</v>
      </c>
      <c r="C187" s="85" t="s">
        <v>732</v>
      </c>
      <c r="D187" s="415">
        <v>95386937</v>
      </c>
      <c r="E187" s="415">
        <v>2246294</v>
      </c>
      <c r="F187" s="415">
        <v>97633231</v>
      </c>
      <c r="G187" s="415">
        <v>-1982127</v>
      </c>
      <c r="H187" s="415">
        <v>72635</v>
      </c>
      <c r="I187" s="415">
        <v>-1909492</v>
      </c>
      <c r="J187" s="415">
        <v>-589947</v>
      </c>
      <c r="K187" s="415">
        <v>-1799</v>
      </c>
      <c r="L187" s="415">
        <v>-591746</v>
      </c>
      <c r="M187" s="415">
        <v>-9972</v>
      </c>
      <c r="N187" s="415">
        <v>56560</v>
      </c>
      <c r="O187" s="415">
        <v>46588</v>
      </c>
      <c r="P187" s="415">
        <v>4257471</v>
      </c>
      <c r="Q187" s="415">
        <v>0</v>
      </c>
      <c r="R187" s="415">
        <v>4257471</v>
      </c>
      <c r="S187" s="415">
        <v>552765</v>
      </c>
      <c r="T187" s="415">
        <v>0</v>
      </c>
      <c r="U187" s="415">
        <v>552765</v>
      </c>
      <c r="V187" s="415">
        <v>4210317</v>
      </c>
      <c r="W187" s="415">
        <v>54761</v>
      </c>
      <c r="X187" s="415">
        <v>4265078</v>
      </c>
      <c r="Y187" s="415">
        <v>-5960259</v>
      </c>
      <c r="Z187" s="415">
        <v>-9403</v>
      </c>
      <c r="AA187" s="415">
        <v>-5969662</v>
      </c>
      <c r="AB187" s="415">
        <v>-21046</v>
      </c>
      <c r="AC187" s="415">
        <v>0</v>
      </c>
      <c r="AD187" s="415">
        <v>-21046</v>
      </c>
      <c r="AE187" s="415">
        <v>-148011</v>
      </c>
      <c r="AF187" s="415">
        <v>0</v>
      </c>
      <c r="AG187" s="415">
        <v>-148011</v>
      </c>
      <c r="AH187" s="415">
        <v>8126</v>
      </c>
      <c r="AI187" s="415">
        <v>0</v>
      </c>
      <c r="AJ187" s="415">
        <v>8126</v>
      </c>
      <c r="AK187" s="415">
        <v>-2156</v>
      </c>
      <c r="AL187" s="415">
        <v>0</v>
      </c>
      <c r="AM187" s="415">
        <v>-2156</v>
      </c>
      <c r="AN187" s="415">
        <v>-153822</v>
      </c>
      <c r="AO187" s="415">
        <v>0</v>
      </c>
      <c r="AP187" s="415">
        <v>-153822</v>
      </c>
      <c r="AQ187" s="415">
        <v>-160</v>
      </c>
      <c r="AR187" s="415">
        <v>0</v>
      </c>
      <c r="AS187" s="415">
        <v>-160</v>
      </c>
      <c r="AT187" s="415">
        <v>2047193</v>
      </c>
      <c r="AU187" s="415">
        <v>0</v>
      </c>
      <c r="AV187" s="415">
        <v>2047193</v>
      </c>
      <c r="AW187" s="415">
        <v>64409</v>
      </c>
      <c r="AX187" s="415">
        <v>0</v>
      </c>
      <c r="AY187" s="415">
        <v>64409</v>
      </c>
      <c r="AZ187" s="415">
        <v>-2780137</v>
      </c>
      <c r="BA187" s="415">
        <v>0</v>
      </c>
      <c r="BB187" s="415">
        <v>-2780137</v>
      </c>
      <c r="BC187" s="415">
        <v>-39714</v>
      </c>
      <c r="BD187" s="415">
        <v>0</v>
      </c>
      <c r="BE187" s="415">
        <v>-39714</v>
      </c>
      <c r="BF187" s="415">
        <v>-48163</v>
      </c>
      <c r="BG187" s="415">
        <v>0</v>
      </c>
      <c r="BH187" s="415">
        <v>-48163</v>
      </c>
      <c r="BI187" s="415">
        <v>0</v>
      </c>
      <c r="BJ187" s="415">
        <v>0</v>
      </c>
      <c r="BK187" s="415">
        <v>0</v>
      </c>
      <c r="BL187" s="415">
        <v>-10425</v>
      </c>
      <c r="BM187" s="415">
        <v>0</v>
      </c>
      <c r="BN187" s="415">
        <v>-10425</v>
      </c>
      <c r="BO187" s="415">
        <v>56</v>
      </c>
      <c r="BP187" s="415">
        <v>0</v>
      </c>
      <c r="BQ187" s="415">
        <v>56</v>
      </c>
      <c r="BR187" s="415">
        <v>0</v>
      </c>
      <c r="BS187" s="415">
        <v>0</v>
      </c>
      <c r="BT187" s="415">
        <v>0</v>
      </c>
      <c r="BU187" s="415">
        <v>0</v>
      </c>
      <c r="BV187" s="415">
        <v>0</v>
      </c>
      <c r="BW187" s="415">
        <v>0</v>
      </c>
      <c r="BX187" s="415">
        <v>-6875051</v>
      </c>
      <c r="BY187" s="415">
        <v>-9403</v>
      </c>
      <c r="BZ187" s="415">
        <v>-6884454</v>
      </c>
      <c r="CA187" s="415">
        <v>0</v>
      </c>
      <c r="CB187" s="415">
        <v>0</v>
      </c>
      <c r="CC187" s="415">
        <v>0</v>
      </c>
      <c r="CD187" s="415">
        <v>0</v>
      </c>
      <c r="CE187" s="415">
        <v>0</v>
      </c>
      <c r="CF187" s="415">
        <v>0</v>
      </c>
      <c r="CG187" s="415">
        <v>-1732746</v>
      </c>
      <c r="CH187" s="415">
        <v>-430920</v>
      </c>
      <c r="CI187" s="415">
        <v>-2163666</v>
      </c>
      <c r="CJ187" s="415">
        <v>364888</v>
      </c>
      <c r="CK187" s="415">
        <v>264678</v>
      </c>
      <c r="CL187" s="415">
        <v>629566</v>
      </c>
      <c r="CM187" s="415">
        <v>-1367858</v>
      </c>
      <c r="CN187" s="415">
        <v>-166242</v>
      </c>
      <c r="CO187" s="415">
        <v>-1534100</v>
      </c>
      <c r="CP187" s="415">
        <v>-98325</v>
      </c>
      <c r="CQ187" s="415">
        <v>0</v>
      </c>
      <c r="CR187" s="415">
        <v>-98325</v>
      </c>
      <c r="CS187" s="415">
        <v>-2981</v>
      </c>
      <c r="CT187" s="415">
        <v>0</v>
      </c>
      <c r="CU187" s="415">
        <v>-2981</v>
      </c>
      <c r="CV187" s="415">
        <v>-100954</v>
      </c>
      <c r="CW187" s="415">
        <v>0</v>
      </c>
      <c r="CX187" s="415">
        <v>-100954</v>
      </c>
      <c r="CY187" s="415">
        <v>559</v>
      </c>
      <c r="CZ187" s="415">
        <v>0</v>
      </c>
      <c r="DA187" s="415">
        <v>559</v>
      </c>
      <c r="DB187" s="415">
        <v>-7129</v>
      </c>
      <c r="DC187" s="415">
        <v>0</v>
      </c>
      <c r="DD187" s="415">
        <v>-7129</v>
      </c>
      <c r="DE187" s="415">
        <v>0</v>
      </c>
      <c r="DF187" s="415">
        <v>0</v>
      </c>
      <c r="DG187" s="415">
        <v>0</v>
      </c>
      <c r="DH187" s="415">
        <v>0</v>
      </c>
      <c r="DI187" s="415">
        <v>0</v>
      </c>
      <c r="DJ187" s="415">
        <v>0</v>
      </c>
      <c r="DK187" s="415">
        <v>0</v>
      </c>
      <c r="DL187" s="415">
        <v>0</v>
      </c>
      <c r="DM187" s="415">
        <v>0</v>
      </c>
      <c r="DN187" s="415">
        <v>0</v>
      </c>
      <c r="DO187" s="415">
        <v>0</v>
      </c>
      <c r="DP187" s="415">
        <v>0</v>
      </c>
      <c r="DQ187" s="415">
        <v>0</v>
      </c>
      <c r="DR187" s="415">
        <v>0</v>
      </c>
      <c r="DS187" s="415">
        <v>0</v>
      </c>
      <c r="DT187" s="415">
        <v>0</v>
      </c>
      <c r="DU187" s="415">
        <v>-84373</v>
      </c>
      <c r="DV187" s="415">
        <v>-84373</v>
      </c>
      <c r="DW187" s="415">
        <v>0</v>
      </c>
      <c r="DX187" s="415">
        <v>0</v>
      </c>
      <c r="DY187" s="415">
        <v>0</v>
      </c>
      <c r="DZ187" s="415">
        <v>-84373</v>
      </c>
      <c r="EA187" s="415">
        <v>0</v>
      </c>
      <c r="EB187" s="415">
        <v>-208830</v>
      </c>
      <c r="EC187" s="415">
        <v>-84373</v>
      </c>
      <c r="ED187" s="415">
        <v>-293203</v>
      </c>
      <c r="EE187" s="415">
        <v>0</v>
      </c>
      <c r="EF187" s="415">
        <v>0</v>
      </c>
      <c r="EG187" s="415">
        <v>0</v>
      </c>
      <c r="EH187" s="415">
        <v>0</v>
      </c>
      <c r="EI187" s="415">
        <v>0</v>
      </c>
      <c r="EJ187" s="415">
        <v>0</v>
      </c>
      <c r="EK187" s="415">
        <v>0</v>
      </c>
      <c r="EL187" s="415">
        <v>0</v>
      </c>
      <c r="EM187" s="415">
        <v>0</v>
      </c>
      <c r="EN187" s="415">
        <v>0</v>
      </c>
      <c r="EO187" s="415">
        <v>0</v>
      </c>
      <c r="EP187" s="415">
        <v>0</v>
      </c>
      <c r="EQ187" s="415">
        <v>0</v>
      </c>
      <c r="ER187" s="415">
        <v>0</v>
      </c>
      <c r="ES187" s="415">
        <v>0</v>
      </c>
      <c r="ET187" s="415">
        <v>0</v>
      </c>
      <c r="EU187" s="415">
        <v>0</v>
      </c>
      <c r="EV187" s="415">
        <v>0</v>
      </c>
      <c r="EW187" s="415">
        <v>-10425</v>
      </c>
      <c r="EX187" s="415">
        <v>0</v>
      </c>
      <c r="EY187" s="415">
        <v>-10425</v>
      </c>
      <c r="EZ187" s="415">
        <v>56</v>
      </c>
      <c r="FA187" s="415">
        <v>0</v>
      </c>
      <c r="FB187" s="415">
        <v>56</v>
      </c>
      <c r="FC187" s="415">
        <v>-1500</v>
      </c>
      <c r="FD187" s="415">
        <v>0</v>
      </c>
      <c r="FE187" s="415">
        <v>-1500</v>
      </c>
      <c r="FF187" s="415">
        <v>0</v>
      </c>
      <c r="FG187" s="415">
        <v>0</v>
      </c>
      <c r="FH187" s="415">
        <v>0</v>
      </c>
      <c r="FI187" s="415">
        <v>-29348</v>
      </c>
      <c r="FJ187" s="415">
        <v>0</v>
      </c>
      <c r="FK187" s="415">
        <v>-29348</v>
      </c>
      <c r="FL187" s="415">
        <v>3771</v>
      </c>
      <c r="FM187" s="415">
        <v>0</v>
      </c>
      <c r="FN187" s="415">
        <v>3771</v>
      </c>
      <c r="FO187" s="415">
        <v>-44447</v>
      </c>
      <c r="FP187" s="415">
        <v>0</v>
      </c>
      <c r="FQ187" s="415">
        <v>-44447</v>
      </c>
      <c r="FR187" s="415">
        <v>0</v>
      </c>
      <c r="FS187" s="415">
        <v>0</v>
      </c>
      <c r="FT187" s="415">
        <v>0</v>
      </c>
      <c r="FU187" s="415">
        <v>1145</v>
      </c>
      <c r="FV187" s="415">
        <v>0</v>
      </c>
      <c r="FW187" s="415">
        <v>1145</v>
      </c>
      <c r="FX187" s="415">
        <v>-707882</v>
      </c>
      <c r="FY187" s="415">
        <v>-1015</v>
      </c>
      <c r="FZ187" s="415">
        <v>-708897</v>
      </c>
      <c r="GA187" s="415">
        <v>-788630</v>
      </c>
      <c r="GB187" s="415">
        <v>-1015</v>
      </c>
      <c r="GC187" s="415">
        <v>-789645</v>
      </c>
      <c r="GD187" s="415">
        <v>0</v>
      </c>
      <c r="GE187" s="415">
        <v>0</v>
      </c>
      <c r="GF187" s="415">
        <v>0</v>
      </c>
      <c r="GG187" s="415">
        <v>0</v>
      </c>
      <c r="GH187" s="415">
        <v>0</v>
      </c>
      <c r="GI187" s="415">
        <v>0</v>
      </c>
      <c r="GJ187" s="415">
        <v>0</v>
      </c>
      <c r="GK187" s="415">
        <v>0</v>
      </c>
      <c r="GL187" s="415">
        <v>0</v>
      </c>
      <c r="GM187" s="415">
        <v>93404810</v>
      </c>
      <c r="GN187" s="415">
        <v>2318929</v>
      </c>
      <c r="GO187" s="415">
        <v>95723739</v>
      </c>
      <c r="GP187" s="415">
        <v>4210317</v>
      </c>
      <c r="GQ187" s="415">
        <v>54761</v>
      </c>
      <c r="GR187" s="415">
        <v>4265078</v>
      </c>
      <c r="GS187" s="415">
        <v>-6875051</v>
      </c>
      <c r="GT187" s="415">
        <v>-9403</v>
      </c>
      <c r="GU187" s="415">
        <v>-6884454</v>
      </c>
      <c r="GV187" s="415">
        <v>-1367858</v>
      </c>
      <c r="GW187" s="415">
        <v>-166242</v>
      </c>
      <c r="GX187" s="415">
        <v>-1534100</v>
      </c>
      <c r="GY187" s="415">
        <v>-208830</v>
      </c>
      <c r="GZ187" s="415">
        <v>-84373</v>
      </c>
      <c r="HA187" s="415">
        <v>-293203</v>
      </c>
      <c r="HB187" s="415">
        <v>-788630</v>
      </c>
      <c r="HC187" s="415">
        <v>-1015</v>
      </c>
      <c r="HD187" s="415">
        <v>-789645</v>
      </c>
      <c r="HE187" s="415">
        <v>0</v>
      </c>
      <c r="HF187" s="415">
        <v>0</v>
      </c>
      <c r="HG187" s="415">
        <v>0</v>
      </c>
      <c r="HH187" s="415">
        <v>-5030052</v>
      </c>
      <c r="HI187" s="415">
        <v>-206272</v>
      </c>
      <c r="HJ187" s="415">
        <v>-5236324</v>
      </c>
      <c r="HK187" s="415">
        <v>88374758</v>
      </c>
      <c r="HL187" s="415">
        <v>2112657</v>
      </c>
      <c r="HM187" s="415">
        <v>90487415</v>
      </c>
      <c r="HN187" s="84" t="s">
        <v>1054</v>
      </c>
    </row>
    <row r="188" spans="1:222" x14ac:dyDescent="0.25">
      <c r="A188" t="s">
        <v>1037</v>
      </c>
      <c r="B188" s="82" t="s">
        <v>735</v>
      </c>
      <c r="C188" s="85" t="s">
        <v>734</v>
      </c>
      <c r="D188" s="415">
        <v>40706160</v>
      </c>
      <c r="E188" s="415">
        <v>369293</v>
      </c>
      <c r="F188" s="415">
        <v>41075453</v>
      </c>
      <c r="G188" s="415">
        <v>1038083</v>
      </c>
      <c r="H188" s="415">
        <v>2230</v>
      </c>
      <c r="I188" s="415">
        <v>1040313</v>
      </c>
      <c r="J188" s="415">
        <v>-1299776</v>
      </c>
      <c r="K188" s="415">
        <v>-29861</v>
      </c>
      <c r="L188" s="415">
        <v>-1329637</v>
      </c>
      <c r="M188" s="415">
        <v>26621</v>
      </c>
      <c r="N188" s="415">
        <v>0</v>
      </c>
      <c r="O188" s="415">
        <v>26621</v>
      </c>
      <c r="P188" s="415">
        <v>92696</v>
      </c>
      <c r="Q188" s="415">
        <v>0</v>
      </c>
      <c r="R188" s="415">
        <v>92696</v>
      </c>
      <c r="S188" s="415">
        <v>-70238</v>
      </c>
      <c r="T188" s="415">
        <v>0</v>
      </c>
      <c r="U188" s="415">
        <v>-70238</v>
      </c>
      <c r="V188" s="415">
        <v>-1250697</v>
      </c>
      <c r="W188" s="415">
        <v>-29861</v>
      </c>
      <c r="X188" s="415">
        <v>-1280558</v>
      </c>
      <c r="Y188" s="415">
        <v>-7822991</v>
      </c>
      <c r="Z188" s="415">
        <v>-63958</v>
      </c>
      <c r="AA188" s="415">
        <v>-7886949</v>
      </c>
      <c r="AB188" s="415">
        <v>-6688</v>
      </c>
      <c r="AC188" s="415">
        <v>0</v>
      </c>
      <c r="AD188" s="415">
        <v>-6688</v>
      </c>
      <c r="AE188" s="415">
        <v>-367990</v>
      </c>
      <c r="AF188" s="415">
        <v>-905</v>
      </c>
      <c r="AG188" s="415">
        <v>-368895</v>
      </c>
      <c r="AH188" s="415">
        <v>-47950</v>
      </c>
      <c r="AI188" s="415">
        <v>0</v>
      </c>
      <c r="AJ188" s="415">
        <v>-47950</v>
      </c>
      <c r="AK188" s="415">
        <v>-29311</v>
      </c>
      <c r="AL188" s="415">
        <v>0</v>
      </c>
      <c r="AM188" s="415">
        <v>-29311</v>
      </c>
      <c r="AN188" s="415">
        <v>-316987</v>
      </c>
      <c r="AO188" s="415">
        <v>-905</v>
      </c>
      <c r="AP188" s="415">
        <v>-317892</v>
      </c>
      <c r="AQ188" s="415">
        <v>-13664</v>
      </c>
      <c r="AR188" s="415">
        <v>0</v>
      </c>
      <c r="AS188" s="415">
        <v>-13664</v>
      </c>
      <c r="AT188" s="415">
        <v>556251</v>
      </c>
      <c r="AU188" s="415">
        <v>5280</v>
      </c>
      <c r="AV188" s="415">
        <v>561531</v>
      </c>
      <c r="AW188" s="415">
        <v>7322</v>
      </c>
      <c r="AX188" s="415">
        <v>0</v>
      </c>
      <c r="AY188" s="415">
        <v>7322</v>
      </c>
      <c r="AZ188" s="415">
        <v>-2466778</v>
      </c>
      <c r="BA188" s="415">
        <v>0</v>
      </c>
      <c r="BB188" s="415">
        <v>-2466778</v>
      </c>
      <c r="BC188" s="415">
        <v>0</v>
      </c>
      <c r="BD188" s="415">
        <v>0</v>
      </c>
      <c r="BE188" s="415">
        <v>0</v>
      </c>
      <c r="BF188" s="415">
        <v>-40278</v>
      </c>
      <c r="BG188" s="415">
        <v>0</v>
      </c>
      <c r="BH188" s="415">
        <v>-40278</v>
      </c>
      <c r="BI188" s="415">
        <v>0</v>
      </c>
      <c r="BJ188" s="415">
        <v>0</v>
      </c>
      <c r="BK188" s="415">
        <v>0</v>
      </c>
      <c r="BL188" s="415">
        <v>-78717</v>
      </c>
      <c r="BM188" s="415">
        <v>0</v>
      </c>
      <c r="BN188" s="415">
        <v>-78717</v>
      </c>
      <c r="BO188" s="415">
        <v>-924</v>
      </c>
      <c r="BP188" s="415">
        <v>0</v>
      </c>
      <c r="BQ188" s="415">
        <v>-924</v>
      </c>
      <c r="BR188" s="415">
        <v>0</v>
      </c>
      <c r="BS188" s="415">
        <v>0</v>
      </c>
      <c r="BT188" s="415">
        <v>0</v>
      </c>
      <c r="BU188" s="415">
        <v>0</v>
      </c>
      <c r="BV188" s="415">
        <v>0</v>
      </c>
      <c r="BW188" s="415">
        <v>0</v>
      </c>
      <c r="BX188" s="415">
        <v>-10214105</v>
      </c>
      <c r="BY188" s="415">
        <v>-59583</v>
      </c>
      <c r="BZ188" s="415">
        <v>-10273688</v>
      </c>
      <c r="CA188" s="415">
        <v>0</v>
      </c>
      <c r="CB188" s="415">
        <v>0</v>
      </c>
      <c r="CC188" s="415">
        <v>0</v>
      </c>
      <c r="CD188" s="415">
        <v>0</v>
      </c>
      <c r="CE188" s="415">
        <v>0</v>
      </c>
      <c r="CF188" s="415">
        <v>0</v>
      </c>
      <c r="CG188" s="415">
        <v>-472754</v>
      </c>
      <c r="CH188" s="415">
        <v>-7752</v>
      </c>
      <c r="CI188" s="415">
        <v>-480506</v>
      </c>
      <c r="CJ188" s="415">
        <v>1924</v>
      </c>
      <c r="CK188" s="415">
        <v>0</v>
      </c>
      <c r="CL188" s="415">
        <v>1924</v>
      </c>
      <c r="CM188" s="415">
        <v>-470830</v>
      </c>
      <c r="CN188" s="415">
        <v>-7752</v>
      </c>
      <c r="CO188" s="415">
        <v>-478582</v>
      </c>
      <c r="CP188" s="415">
        <v>-11747</v>
      </c>
      <c r="CQ188" s="415">
        <v>0</v>
      </c>
      <c r="CR188" s="415">
        <v>-11747</v>
      </c>
      <c r="CS188" s="415">
        <v>-1803</v>
      </c>
      <c r="CT188" s="415">
        <v>0</v>
      </c>
      <c r="CU188" s="415">
        <v>-1803</v>
      </c>
      <c r="CV188" s="415">
        <v>-5106</v>
      </c>
      <c r="CW188" s="415">
        <v>0</v>
      </c>
      <c r="CX188" s="415">
        <v>-5106</v>
      </c>
      <c r="CY188" s="415">
        <v>-1997</v>
      </c>
      <c r="CZ188" s="415">
        <v>0</v>
      </c>
      <c r="DA188" s="415">
        <v>-1997</v>
      </c>
      <c r="DB188" s="415">
        <v>0</v>
      </c>
      <c r="DC188" s="415">
        <v>0</v>
      </c>
      <c r="DD188" s="415">
        <v>0</v>
      </c>
      <c r="DE188" s="415">
        <v>0</v>
      </c>
      <c r="DF188" s="415">
        <v>0</v>
      </c>
      <c r="DG188" s="415">
        <v>0</v>
      </c>
      <c r="DH188" s="415">
        <v>-2556</v>
      </c>
      <c r="DI188" s="415">
        <v>0</v>
      </c>
      <c r="DJ188" s="415">
        <v>-2556</v>
      </c>
      <c r="DK188" s="415">
        <v>0</v>
      </c>
      <c r="DL188" s="415">
        <v>0</v>
      </c>
      <c r="DM188" s="415">
        <v>0</v>
      </c>
      <c r="DN188" s="415">
        <v>0</v>
      </c>
      <c r="DO188" s="415">
        <v>0</v>
      </c>
      <c r="DP188" s="415">
        <v>0</v>
      </c>
      <c r="DQ188" s="415">
        <v>0</v>
      </c>
      <c r="DR188" s="415">
        <v>0</v>
      </c>
      <c r="DS188" s="415">
        <v>0</v>
      </c>
      <c r="DT188" s="415">
        <v>0</v>
      </c>
      <c r="DU188" s="415">
        <v>-260246</v>
      </c>
      <c r="DV188" s="415">
        <v>-260246</v>
      </c>
      <c r="DW188" s="415">
        <v>0</v>
      </c>
      <c r="DX188" s="415">
        <v>-280</v>
      </c>
      <c r="DY188" s="415">
        <v>-280</v>
      </c>
      <c r="DZ188" s="415">
        <v>-260526</v>
      </c>
      <c r="EA188" s="415">
        <v>0</v>
      </c>
      <c r="EB188" s="415">
        <v>-23209</v>
      </c>
      <c r="EC188" s="415">
        <v>-260526</v>
      </c>
      <c r="ED188" s="415">
        <v>-283735</v>
      </c>
      <c r="EE188" s="415">
        <v>0</v>
      </c>
      <c r="EF188" s="415">
        <v>0</v>
      </c>
      <c r="EG188" s="415">
        <v>0</v>
      </c>
      <c r="EH188" s="415">
        <v>0</v>
      </c>
      <c r="EI188" s="415">
        <v>0</v>
      </c>
      <c r="EJ188" s="415">
        <v>0</v>
      </c>
      <c r="EK188" s="415">
        <v>1438</v>
      </c>
      <c r="EL188" s="415">
        <v>0</v>
      </c>
      <c r="EM188" s="415">
        <v>1438</v>
      </c>
      <c r="EN188" s="415">
        <v>0</v>
      </c>
      <c r="EO188" s="415">
        <v>0</v>
      </c>
      <c r="EP188" s="415">
        <v>0</v>
      </c>
      <c r="EQ188" s="415">
        <v>0</v>
      </c>
      <c r="ER188" s="415">
        <v>0</v>
      </c>
      <c r="ES188" s="415">
        <v>0</v>
      </c>
      <c r="ET188" s="415">
        <v>0</v>
      </c>
      <c r="EU188" s="415">
        <v>0</v>
      </c>
      <c r="EV188" s="415">
        <v>0</v>
      </c>
      <c r="EW188" s="415">
        <v>-78717</v>
      </c>
      <c r="EX188" s="415">
        <v>0</v>
      </c>
      <c r="EY188" s="415">
        <v>-78717</v>
      </c>
      <c r="EZ188" s="415">
        <v>-924</v>
      </c>
      <c r="FA188" s="415">
        <v>0</v>
      </c>
      <c r="FB188" s="415">
        <v>-924</v>
      </c>
      <c r="FC188" s="415">
        <v>0</v>
      </c>
      <c r="FD188" s="415">
        <v>0</v>
      </c>
      <c r="FE188" s="415">
        <v>0</v>
      </c>
      <c r="FF188" s="415">
        <v>0</v>
      </c>
      <c r="FG188" s="415">
        <v>0</v>
      </c>
      <c r="FH188" s="415">
        <v>0</v>
      </c>
      <c r="FI188" s="415">
        <v>-73522</v>
      </c>
      <c r="FJ188" s="415">
        <v>0</v>
      </c>
      <c r="FK188" s="415">
        <v>-73522</v>
      </c>
      <c r="FL188" s="415">
        <v>2399</v>
      </c>
      <c r="FM188" s="415">
        <v>0</v>
      </c>
      <c r="FN188" s="415">
        <v>2399</v>
      </c>
      <c r="FO188" s="415">
        <v>-95942</v>
      </c>
      <c r="FP188" s="415">
        <v>0</v>
      </c>
      <c r="FQ188" s="415">
        <v>-95942</v>
      </c>
      <c r="FR188" s="415">
        <v>15394</v>
      </c>
      <c r="FS188" s="415">
        <v>0</v>
      </c>
      <c r="FT188" s="415">
        <v>15394</v>
      </c>
      <c r="FU188" s="415">
        <v>-6233</v>
      </c>
      <c r="FV188" s="415">
        <v>0</v>
      </c>
      <c r="FW188" s="415">
        <v>-6233</v>
      </c>
      <c r="FX188" s="415">
        <v>-1048070</v>
      </c>
      <c r="FY188" s="415">
        <v>0</v>
      </c>
      <c r="FZ188" s="415">
        <v>-1048070</v>
      </c>
      <c r="GA188" s="415">
        <v>-1284177</v>
      </c>
      <c r="GB188" s="415">
        <v>0</v>
      </c>
      <c r="GC188" s="415">
        <v>-1284177</v>
      </c>
      <c r="GD188" s="415">
        <v>0</v>
      </c>
      <c r="GE188" s="415">
        <v>0</v>
      </c>
      <c r="GF188" s="415">
        <v>0</v>
      </c>
      <c r="GG188" s="415">
        <v>0</v>
      </c>
      <c r="GH188" s="415">
        <v>0</v>
      </c>
      <c r="GI188" s="415">
        <v>0</v>
      </c>
      <c r="GJ188" s="415">
        <v>0</v>
      </c>
      <c r="GK188" s="415">
        <v>0</v>
      </c>
      <c r="GL188" s="415">
        <v>0</v>
      </c>
      <c r="GM188" s="415">
        <v>41744243</v>
      </c>
      <c r="GN188" s="415">
        <v>371523</v>
      </c>
      <c r="GO188" s="415">
        <v>42115766</v>
      </c>
      <c r="GP188" s="415">
        <v>-1250697</v>
      </c>
      <c r="GQ188" s="415">
        <v>-29861</v>
      </c>
      <c r="GR188" s="415">
        <v>-1280558</v>
      </c>
      <c r="GS188" s="415">
        <v>-10214105</v>
      </c>
      <c r="GT188" s="415">
        <v>-59583</v>
      </c>
      <c r="GU188" s="415">
        <v>-10273688</v>
      </c>
      <c r="GV188" s="415">
        <v>-470830</v>
      </c>
      <c r="GW188" s="415">
        <v>-7752</v>
      </c>
      <c r="GX188" s="415">
        <v>-478582</v>
      </c>
      <c r="GY188" s="415">
        <v>-23209</v>
      </c>
      <c r="GZ188" s="415">
        <v>-260526</v>
      </c>
      <c r="HA188" s="415">
        <v>-283735</v>
      </c>
      <c r="HB188" s="415">
        <v>-1284177</v>
      </c>
      <c r="HC188" s="415">
        <v>0</v>
      </c>
      <c r="HD188" s="415">
        <v>-1284177</v>
      </c>
      <c r="HE188" s="415">
        <v>0</v>
      </c>
      <c r="HF188" s="415">
        <v>0</v>
      </c>
      <c r="HG188" s="415">
        <v>0</v>
      </c>
      <c r="HH188" s="415">
        <v>-13243018</v>
      </c>
      <c r="HI188" s="415">
        <v>-357722</v>
      </c>
      <c r="HJ188" s="415">
        <v>-13600740</v>
      </c>
      <c r="HK188" s="415">
        <v>28501225</v>
      </c>
      <c r="HL188" s="415">
        <v>13801</v>
      </c>
      <c r="HM188" s="415">
        <v>28515026</v>
      </c>
      <c r="HN188" s="84" t="s">
        <v>1029</v>
      </c>
    </row>
    <row r="189" spans="1:222" x14ac:dyDescent="0.25">
      <c r="A189" t="s">
        <v>1026</v>
      </c>
      <c r="B189" s="82" t="s">
        <v>737</v>
      </c>
      <c r="C189" s="85" t="s">
        <v>736</v>
      </c>
      <c r="D189" s="415">
        <v>78896345</v>
      </c>
      <c r="E189" s="415">
        <v>1309024</v>
      </c>
      <c r="F189" s="415">
        <v>80205369</v>
      </c>
      <c r="G189" s="415">
        <v>-755964</v>
      </c>
      <c r="H189" s="415">
        <v>1478</v>
      </c>
      <c r="I189" s="415">
        <v>-754486</v>
      </c>
      <c r="J189" s="415">
        <v>-401297</v>
      </c>
      <c r="K189" s="415">
        <v>0</v>
      </c>
      <c r="L189" s="415">
        <v>-401297</v>
      </c>
      <c r="M189" s="415">
        <v>-32076</v>
      </c>
      <c r="N189" s="415">
        <v>0</v>
      </c>
      <c r="O189" s="415">
        <v>-32076</v>
      </c>
      <c r="P189" s="415">
        <v>632570</v>
      </c>
      <c r="Q189" s="415">
        <v>59762</v>
      </c>
      <c r="R189" s="415">
        <v>692332</v>
      </c>
      <c r="S189" s="415">
        <v>177896</v>
      </c>
      <c r="T189" s="415">
        <v>0</v>
      </c>
      <c r="U189" s="415">
        <v>177896</v>
      </c>
      <c r="V189" s="415">
        <v>377093</v>
      </c>
      <c r="W189" s="415">
        <v>59762</v>
      </c>
      <c r="X189" s="415">
        <v>436855</v>
      </c>
      <c r="Y189" s="415">
        <v>-6787905</v>
      </c>
      <c r="Z189" s="415">
        <v>-78478</v>
      </c>
      <c r="AA189" s="415">
        <v>-6866383</v>
      </c>
      <c r="AB189" s="415">
        <v>-33468</v>
      </c>
      <c r="AC189" s="415">
        <v>0</v>
      </c>
      <c r="AD189" s="415">
        <v>-33468</v>
      </c>
      <c r="AE189" s="415">
        <v>-246068</v>
      </c>
      <c r="AF189" s="415">
        <v>44</v>
      </c>
      <c r="AG189" s="415">
        <v>-246024</v>
      </c>
      <c r="AH189" s="415">
        <v>-22480</v>
      </c>
      <c r="AI189" s="415">
        <v>0</v>
      </c>
      <c r="AJ189" s="415">
        <v>-22480</v>
      </c>
      <c r="AK189" s="415">
        <v>0</v>
      </c>
      <c r="AL189" s="415">
        <v>0</v>
      </c>
      <c r="AM189" s="415">
        <v>0</v>
      </c>
      <c r="AN189" s="415">
        <v>-224852</v>
      </c>
      <c r="AO189" s="415">
        <v>44</v>
      </c>
      <c r="AP189" s="415">
        <v>-224808</v>
      </c>
      <c r="AQ189" s="415">
        <v>-8968</v>
      </c>
      <c r="AR189" s="415">
        <v>0</v>
      </c>
      <c r="AS189" s="415">
        <v>-8968</v>
      </c>
      <c r="AT189" s="415">
        <v>1439499</v>
      </c>
      <c r="AU189" s="415">
        <v>25392</v>
      </c>
      <c r="AV189" s="415">
        <v>1464891</v>
      </c>
      <c r="AW189" s="415">
        <v>545370</v>
      </c>
      <c r="AX189" s="415">
        <v>179</v>
      </c>
      <c r="AY189" s="415">
        <v>545549</v>
      </c>
      <c r="AZ189" s="415">
        <v>-5822733</v>
      </c>
      <c r="BA189" s="415">
        <v>-394348</v>
      </c>
      <c r="BB189" s="415">
        <v>-6217081</v>
      </c>
      <c r="BC189" s="415">
        <v>2601</v>
      </c>
      <c r="BD189" s="415">
        <v>-1145.3800000000001</v>
      </c>
      <c r="BE189" s="415">
        <v>1455.62</v>
      </c>
      <c r="BF189" s="415">
        <v>-117032</v>
      </c>
      <c r="BG189" s="415">
        <v>0</v>
      </c>
      <c r="BH189" s="415">
        <v>-117032</v>
      </c>
      <c r="BI189" s="415">
        <v>-2383</v>
      </c>
      <c r="BJ189" s="415">
        <v>0</v>
      </c>
      <c r="BK189" s="415">
        <v>-2383</v>
      </c>
      <c r="BL189" s="415">
        <v>-8897</v>
      </c>
      <c r="BM189" s="415">
        <v>0</v>
      </c>
      <c r="BN189" s="415">
        <v>-8897</v>
      </c>
      <c r="BO189" s="415">
        <v>0</v>
      </c>
      <c r="BP189" s="415">
        <v>0</v>
      </c>
      <c r="BQ189" s="415">
        <v>0</v>
      </c>
      <c r="BR189" s="415">
        <v>0</v>
      </c>
      <c r="BS189" s="415">
        <v>0</v>
      </c>
      <c r="BT189" s="415">
        <v>0</v>
      </c>
      <c r="BU189" s="415">
        <v>0</v>
      </c>
      <c r="BV189" s="415">
        <v>0</v>
      </c>
      <c r="BW189" s="415">
        <v>0</v>
      </c>
      <c r="BX189" s="415">
        <v>-10997548</v>
      </c>
      <c r="BY189" s="415">
        <v>-448356</v>
      </c>
      <c r="BZ189" s="415">
        <v>-11445904</v>
      </c>
      <c r="CA189" s="415">
        <v>-107522</v>
      </c>
      <c r="CB189" s="415">
        <v>0</v>
      </c>
      <c r="CC189" s="415">
        <v>-107522</v>
      </c>
      <c r="CD189" s="415">
        <v>0</v>
      </c>
      <c r="CE189" s="415">
        <v>0</v>
      </c>
      <c r="CF189" s="415">
        <v>0</v>
      </c>
      <c r="CG189" s="415">
        <v>-1578851</v>
      </c>
      <c r="CH189" s="415">
        <v>-12099</v>
      </c>
      <c r="CI189" s="415">
        <v>-1590950</v>
      </c>
      <c r="CJ189" s="415">
        <v>-129972</v>
      </c>
      <c r="CK189" s="415">
        <v>1025</v>
      </c>
      <c r="CL189" s="415">
        <v>-128947</v>
      </c>
      <c r="CM189" s="415">
        <v>-1816345</v>
      </c>
      <c r="CN189" s="415">
        <v>-11074</v>
      </c>
      <c r="CO189" s="415">
        <v>-1827419</v>
      </c>
      <c r="CP189" s="415">
        <v>-74423</v>
      </c>
      <c r="CQ189" s="415">
        <v>0</v>
      </c>
      <c r="CR189" s="415">
        <v>-74423</v>
      </c>
      <c r="CS189" s="415">
        <v>0</v>
      </c>
      <c r="CT189" s="415">
        <v>0</v>
      </c>
      <c r="CU189" s="415">
        <v>0</v>
      </c>
      <c r="CV189" s="415">
        <v>-322678</v>
      </c>
      <c r="CW189" s="415">
        <v>0</v>
      </c>
      <c r="CX189" s="415">
        <v>-322678</v>
      </c>
      <c r="CY189" s="415">
        <v>-9710</v>
      </c>
      <c r="CZ189" s="415">
        <v>0</v>
      </c>
      <c r="DA189" s="415">
        <v>-9710</v>
      </c>
      <c r="DB189" s="415">
        <v>0</v>
      </c>
      <c r="DC189" s="415">
        <v>0</v>
      </c>
      <c r="DD189" s="415">
        <v>0</v>
      </c>
      <c r="DE189" s="415">
        <v>0</v>
      </c>
      <c r="DF189" s="415">
        <v>0</v>
      </c>
      <c r="DG189" s="415">
        <v>0</v>
      </c>
      <c r="DH189" s="415">
        <v>0</v>
      </c>
      <c r="DI189" s="415">
        <v>0</v>
      </c>
      <c r="DJ189" s="415">
        <v>0</v>
      </c>
      <c r="DK189" s="415">
        <v>0</v>
      </c>
      <c r="DL189" s="415">
        <v>0</v>
      </c>
      <c r="DM189" s="415">
        <v>0</v>
      </c>
      <c r="DN189" s="415">
        <v>0</v>
      </c>
      <c r="DO189" s="415">
        <v>0</v>
      </c>
      <c r="DP189" s="415">
        <v>0</v>
      </c>
      <c r="DQ189" s="415">
        <v>0</v>
      </c>
      <c r="DR189" s="415">
        <v>0</v>
      </c>
      <c r="DS189" s="415">
        <v>0</v>
      </c>
      <c r="DT189" s="415">
        <v>-692</v>
      </c>
      <c r="DU189" s="415">
        <v>0</v>
      </c>
      <c r="DV189" s="415">
        <v>-692</v>
      </c>
      <c r="DW189" s="415">
        <v>0</v>
      </c>
      <c r="DX189" s="415">
        <v>0</v>
      </c>
      <c r="DY189" s="415">
        <v>0</v>
      </c>
      <c r="DZ189" s="415">
        <v>0</v>
      </c>
      <c r="EA189" s="415">
        <v>0</v>
      </c>
      <c r="EB189" s="415">
        <v>-407503</v>
      </c>
      <c r="EC189" s="415">
        <v>0</v>
      </c>
      <c r="ED189" s="415">
        <v>-407503</v>
      </c>
      <c r="EE189" s="415">
        <v>0</v>
      </c>
      <c r="EF189" s="415">
        <v>0</v>
      </c>
      <c r="EG189" s="415">
        <v>0</v>
      </c>
      <c r="EH189" s="415">
        <v>0</v>
      </c>
      <c r="EI189" s="415">
        <v>0</v>
      </c>
      <c r="EJ189" s="415">
        <v>0</v>
      </c>
      <c r="EK189" s="415">
        <v>0</v>
      </c>
      <c r="EL189" s="415">
        <v>0</v>
      </c>
      <c r="EM189" s="415">
        <v>0</v>
      </c>
      <c r="EN189" s="415">
        <v>0</v>
      </c>
      <c r="EO189" s="415">
        <v>0</v>
      </c>
      <c r="EP189" s="415">
        <v>0</v>
      </c>
      <c r="EQ189" s="415">
        <v>0</v>
      </c>
      <c r="ER189" s="415">
        <v>0</v>
      </c>
      <c r="ES189" s="415">
        <v>0</v>
      </c>
      <c r="ET189" s="415">
        <v>0</v>
      </c>
      <c r="EU189" s="415">
        <v>0</v>
      </c>
      <c r="EV189" s="415">
        <v>0</v>
      </c>
      <c r="EW189" s="415">
        <v>-8897</v>
      </c>
      <c r="EX189" s="415">
        <v>0</v>
      </c>
      <c r="EY189" s="415">
        <v>-8897</v>
      </c>
      <c r="EZ189" s="415">
        <v>0</v>
      </c>
      <c r="FA189" s="415">
        <v>0</v>
      </c>
      <c r="FB189" s="415">
        <v>0</v>
      </c>
      <c r="FC189" s="415">
        <v>0</v>
      </c>
      <c r="FD189" s="415">
        <v>0</v>
      </c>
      <c r="FE189" s="415">
        <v>0</v>
      </c>
      <c r="FF189" s="415">
        <v>0</v>
      </c>
      <c r="FG189" s="415">
        <v>0</v>
      </c>
      <c r="FH189" s="415">
        <v>0</v>
      </c>
      <c r="FI189" s="415">
        <v>-24733</v>
      </c>
      <c r="FJ189" s="415">
        <v>0</v>
      </c>
      <c r="FK189" s="415">
        <v>-24733</v>
      </c>
      <c r="FL189" s="415">
        <v>4929</v>
      </c>
      <c r="FM189" s="415">
        <v>0</v>
      </c>
      <c r="FN189" s="415">
        <v>4929</v>
      </c>
      <c r="FO189" s="415">
        <v>-50701</v>
      </c>
      <c r="FP189" s="415">
        <v>-436</v>
      </c>
      <c r="FQ189" s="415">
        <v>-51137</v>
      </c>
      <c r="FR189" s="415">
        <v>8280</v>
      </c>
      <c r="FS189" s="415">
        <v>-15</v>
      </c>
      <c r="FT189" s="415">
        <v>8265</v>
      </c>
      <c r="FU189" s="415">
        <v>190</v>
      </c>
      <c r="FV189" s="415">
        <v>0</v>
      </c>
      <c r="FW189" s="415">
        <v>190</v>
      </c>
      <c r="FX189" s="415">
        <v>-1295260</v>
      </c>
      <c r="FY189" s="415">
        <v>-15281</v>
      </c>
      <c r="FZ189" s="415">
        <v>-1310541</v>
      </c>
      <c r="GA189" s="415">
        <v>-1366192</v>
      </c>
      <c r="GB189" s="415">
        <v>-15732</v>
      </c>
      <c r="GC189" s="415">
        <v>-1381924</v>
      </c>
      <c r="GD189" s="415">
        <v>0</v>
      </c>
      <c r="GE189" s="415">
        <v>0</v>
      </c>
      <c r="GF189" s="415">
        <v>0</v>
      </c>
      <c r="GG189" s="415">
        <v>0</v>
      </c>
      <c r="GH189" s="415">
        <v>0</v>
      </c>
      <c r="GI189" s="415">
        <v>0</v>
      </c>
      <c r="GJ189" s="415">
        <v>0</v>
      </c>
      <c r="GK189" s="415">
        <v>0</v>
      </c>
      <c r="GL189" s="415">
        <v>0</v>
      </c>
      <c r="GM189" s="415">
        <v>78140381</v>
      </c>
      <c r="GN189" s="415">
        <v>1310502</v>
      </c>
      <c r="GO189" s="415">
        <v>79450883</v>
      </c>
      <c r="GP189" s="415">
        <v>377093</v>
      </c>
      <c r="GQ189" s="415">
        <v>59762</v>
      </c>
      <c r="GR189" s="415">
        <v>436855</v>
      </c>
      <c r="GS189" s="415">
        <v>-10997548</v>
      </c>
      <c r="GT189" s="415">
        <v>-448356</v>
      </c>
      <c r="GU189" s="415">
        <v>-11445904</v>
      </c>
      <c r="GV189" s="415">
        <v>-1816345</v>
      </c>
      <c r="GW189" s="415">
        <v>-11074</v>
      </c>
      <c r="GX189" s="415">
        <v>-1827419</v>
      </c>
      <c r="GY189" s="415">
        <v>-407503</v>
      </c>
      <c r="GZ189" s="415">
        <v>0</v>
      </c>
      <c r="HA189" s="415">
        <v>-407503</v>
      </c>
      <c r="HB189" s="415">
        <v>-1366192</v>
      </c>
      <c r="HC189" s="415">
        <v>-15732</v>
      </c>
      <c r="HD189" s="415">
        <v>-1381924</v>
      </c>
      <c r="HE189" s="415">
        <v>0</v>
      </c>
      <c r="HF189" s="415">
        <v>0</v>
      </c>
      <c r="HG189" s="415">
        <v>0</v>
      </c>
      <c r="HH189" s="415">
        <v>-14210495</v>
      </c>
      <c r="HI189" s="415">
        <v>-415400</v>
      </c>
      <c r="HJ189" s="415">
        <v>-14625895</v>
      </c>
      <c r="HK189" s="415">
        <v>63929886</v>
      </c>
      <c r="HL189" s="415">
        <v>895102</v>
      </c>
      <c r="HM189" s="415">
        <v>64824988</v>
      </c>
      <c r="HN189" s="84" t="s">
        <v>1054</v>
      </c>
    </row>
    <row r="190" spans="1:222" x14ac:dyDescent="0.25">
      <c r="A190" t="s">
        <v>1026</v>
      </c>
      <c r="B190" s="82" t="s">
        <v>739</v>
      </c>
      <c r="C190" s="85" t="s">
        <v>738</v>
      </c>
      <c r="D190" s="415">
        <v>72941823</v>
      </c>
      <c r="E190" s="415">
        <v>752853</v>
      </c>
      <c r="F190" s="415">
        <v>73694676</v>
      </c>
      <c r="G190" s="415">
        <v>-633011</v>
      </c>
      <c r="H190" s="415">
        <v>58</v>
      </c>
      <c r="I190" s="415">
        <v>-632953</v>
      </c>
      <c r="J190" s="415">
        <v>-891577</v>
      </c>
      <c r="K190" s="415">
        <v>-12059</v>
      </c>
      <c r="L190" s="415">
        <v>-903636</v>
      </c>
      <c r="M190" s="415">
        <v>18989</v>
      </c>
      <c r="N190" s="415">
        <v>0</v>
      </c>
      <c r="O190" s="415">
        <v>18989</v>
      </c>
      <c r="P190" s="415">
        <v>1248431</v>
      </c>
      <c r="Q190" s="415">
        <v>0</v>
      </c>
      <c r="R190" s="415">
        <v>1248431</v>
      </c>
      <c r="S190" s="415">
        <v>-64247</v>
      </c>
      <c r="T190" s="415">
        <v>0</v>
      </c>
      <c r="U190" s="415">
        <v>-64247</v>
      </c>
      <c r="V190" s="415">
        <v>311596</v>
      </c>
      <c r="W190" s="415">
        <v>-12059</v>
      </c>
      <c r="X190" s="415">
        <v>299537</v>
      </c>
      <c r="Y190" s="415">
        <v>-6556721</v>
      </c>
      <c r="Z190" s="415">
        <v>-15939</v>
      </c>
      <c r="AA190" s="415">
        <v>-6572660</v>
      </c>
      <c r="AB190" s="415">
        <v>-29364</v>
      </c>
      <c r="AC190" s="415">
        <v>-38</v>
      </c>
      <c r="AD190" s="415">
        <v>-29402</v>
      </c>
      <c r="AE190" s="415">
        <v>-135307</v>
      </c>
      <c r="AF190" s="415">
        <v>1968</v>
      </c>
      <c r="AG190" s="415">
        <v>-133339</v>
      </c>
      <c r="AH190" s="415">
        <v>-16708</v>
      </c>
      <c r="AI190" s="415">
        <v>0</v>
      </c>
      <c r="AJ190" s="415">
        <v>-16708</v>
      </c>
      <c r="AK190" s="415">
        <v>-1867</v>
      </c>
      <c r="AL190" s="415">
        <v>0</v>
      </c>
      <c r="AM190" s="415">
        <v>-1867</v>
      </c>
      <c r="AN190" s="415">
        <v>-118061</v>
      </c>
      <c r="AO190" s="415">
        <v>1968</v>
      </c>
      <c r="AP190" s="415">
        <v>-116093</v>
      </c>
      <c r="AQ190" s="415">
        <v>3298</v>
      </c>
      <c r="AR190" s="415">
        <v>0</v>
      </c>
      <c r="AS190" s="415">
        <v>3298</v>
      </c>
      <c r="AT190" s="415">
        <v>1399173</v>
      </c>
      <c r="AU190" s="415">
        <v>17958</v>
      </c>
      <c r="AV190" s="415">
        <v>1417131</v>
      </c>
      <c r="AW190" s="415">
        <v>7401</v>
      </c>
      <c r="AX190" s="415">
        <v>0</v>
      </c>
      <c r="AY190" s="415">
        <v>7401</v>
      </c>
      <c r="AZ190" s="415">
        <v>-4659144</v>
      </c>
      <c r="BA190" s="415">
        <v>0</v>
      </c>
      <c r="BB190" s="415">
        <v>-4659144</v>
      </c>
      <c r="BC190" s="415">
        <v>177508</v>
      </c>
      <c r="BD190" s="415">
        <v>0</v>
      </c>
      <c r="BE190" s="415">
        <v>177508</v>
      </c>
      <c r="BF190" s="415">
        <v>-66782</v>
      </c>
      <c r="BG190" s="415">
        <v>0</v>
      </c>
      <c r="BH190" s="415">
        <v>-66782</v>
      </c>
      <c r="BI190" s="415">
        <v>0</v>
      </c>
      <c r="BJ190" s="415">
        <v>0</v>
      </c>
      <c r="BK190" s="415">
        <v>0</v>
      </c>
      <c r="BL190" s="415">
        <v>0</v>
      </c>
      <c r="BM190" s="415">
        <v>0</v>
      </c>
      <c r="BN190" s="415">
        <v>0</v>
      </c>
      <c r="BO190" s="415">
        <v>0</v>
      </c>
      <c r="BP190" s="415">
        <v>0</v>
      </c>
      <c r="BQ190" s="415">
        <v>0</v>
      </c>
      <c r="BR190" s="415">
        <v>0</v>
      </c>
      <c r="BS190" s="415">
        <v>0</v>
      </c>
      <c r="BT190" s="415">
        <v>0</v>
      </c>
      <c r="BU190" s="415">
        <v>0</v>
      </c>
      <c r="BV190" s="415">
        <v>0</v>
      </c>
      <c r="BW190" s="415">
        <v>0</v>
      </c>
      <c r="BX190" s="415">
        <v>-9833872</v>
      </c>
      <c r="BY190" s="415">
        <v>3987</v>
      </c>
      <c r="BZ190" s="415">
        <v>-9829885</v>
      </c>
      <c r="CA190" s="415">
        <v>0</v>
      </c>
      <c r="CB190" s="415">
        <v>0</v>
      </c>
      <c r="CC190" s="415">
        <v>0</v>
      </c>
      <c r="CD190" s="415">
        <v>0</v>
      </c>
      <c r="CE190" s="415">
        <v>0</v>
      </c>
      <c r="CF190" s="415">
        <v>0</v>
      </c>
      <c r="CG190" s="415">
        <v>-2861532</v>
      </c>
      <c r="CH190" s="415">
        <v>-3393</v>
      </c>
      <c r="CI190" s="415">
        <v>-2864925</v>
      </c>
      <c r="CJ190" s="415">
        <v>34704</v>
      </c>
      <c r="CK190" s="415">
        <v>-1153</v>
      </c>
      <c r="CL190" s="415">
        <v>33551</v>
      </c>
      <c r="CM190" s="415">
        <v>-2826828</v>
      </c>
      <c r="CN190" s="415">
        <v>-4546</v>
      </c>
      <c r="CO190" s="415">
        <v>-2831374</v>
      </c>
      <c r="CP190" s="415">
        <v>-347622</v>
      </c>
      <c r="CQ190" s="415">
        <v>0</v>
      </c>
      <c r="CR190" s="415">
        <v>-347622</v>
      </c>
      <c r="CS190" s="415">
        <v>39475</v>
      </c>
      <c r="CT190" s="415">
        <v>0</v>
      </c>
      <c r="CU190" s="415">
        <v>39475</v>
      </c>
      <c r="CV190" s="415">
        <v>-25192</v>
      </c>
      <c r="CW190" s="415">
        <v>0</v>
      </c>
      <c r="CX190" s="415">
        <v>-25192</v>
      </c>
      <c r="CY190" s="415">
        <v>-1325</v>
      </c>
      <c r="CZ190" s="415">
        <v>0</v>
      </c>
      <c r="DA190" s="415">
        <v>-1325</v>
      </c>
      <c r="DB190" s="415">
        <v>-16696</v>
      </c>
      <c r="DC190" s="415">
        <v>0</v>
      </c>
      <c r="DD190" s="415">
        <v>-16696</v>
      </c>
      <c r="DE190" s="415">
        <v>0</v>
      </c>
      <c r="DF190" s="415">
        <v>0</v>
      </c>
      <c r="DG190" s="415">
        <v>0</v>
      </c>
      <c r="DH190" s="415">
        <v>0</v>
      </c>
      <c r="DI190" s="415">
        <v>0</v>
      </c>
      <c r="DJ190" s="415">
        <v>0</v>
      </c>
      <c r="DK190" s="415">
        <v>0</v>
      </c>
      <c r="DL190" s="415">
        <v>0</v>
      </c>
      <c r="DM190" s="415">
        <v>0</v>
      </c>
      <c r="DN190" s="415">
        <v>0</v>
      </c>
      <c r="DO190" s="415">
        <v>0</v>
      </c>
      <c r="DP190" s="415">
        <v>0</v>
      </c>
      <c r="DQ190" s="415">
        <v>0</v>
      </c>
      <c r="DR190" s="415">
        <v>0</v>
      </c>
      <c r="DS190" s="415">
        <v>0</v>
      </c>
      <c r="DT190" s="415">
        <v>-85869</v>
      </c>
      <c r="DU190" s="415">
        <v>-19373</v>
      </c>
      <c r="DV190" s="415">
        <v>-105242</v>
      </c>
      <c r="DW190" s="415">
        <v>0</v>
      </c>
      <c r="DX190" s="415">
        <v>0</v>
      </c>
      <c r="DY190" s="415">
        <v>0</v>
      </c>
      <c r="DZ190" s="415">
        <v>-19373</v>
      </c>
      <c r="EA190" s="415">
        <v>0</v>
      </c>
      <c r="EB190" s="415">
        <v>-437229</v>
      </c>
      <c r="EC190" s="415">
        <v>-19373</v>
      </c>
      <c r="ED190" s="415">
        <v>-456602</v>
      </c>
      <c r="EE190" s="415">
        <v>0</v>
      </c>
      <c r="EF190" s="415">
        <v>0</v>
      </c>
      <c r="EG190" s="415">
        <v>0</v>
      </c>
      <c r="EH190" s="415">
        <v>0</v>
      </c>
      <c r="EI190" s="415">
        <v>0</v>
      </c>
      <c r="EJ190" s="415">
        <v>0</v>
      </c>
      <c r="EK190" s="415">
        <v>0</v>
      </c>
      <c r="EL190" s="415">
        <v>0</v>
      </c>
      <c r="EM190" s="415">
        <v>0</v>
      </c>
      <c r="EN190" s="415">
        <v>0</v>
      </c>
      <c r="EO190" s="415">
        <v>0</v>
      </c>
      <c r="EP190" s="415">
        <v>0</v>
      </c>
      <c r="EQ190" s="415">
        <v>0</v>
      </c>
      <c r="ER190" s="415">
        <v>0</v>
      </c>
      <c r="ES190" s="415">
        <v>0</v>
      </c>
      <c r="ET190" s="415">
        <v>0</v>
      </c>
      <c r="EU190" s="415">
        <v>0</v>
      </c>
      <c r="EV190" s="415">
        <v>0</v>
      </c>
      <c r="EW190" s="415">
        <v>0</v>
      </c>
      <c r="EX190" s="415">
        <v>0</v>
      </c>
      <c r="EY190" s="415">
        <v>0</v>
      </c>
      <c r="EZ190" s="415">
        <v>0</v>
      </c>
      <c r="FA190" s="415">
        <v>0</v>
      </c>
      <c r="FB190" s="415">
        <v>0</v>
      </c>
      <c r="FC190" s="415">
        <v>0</v>
      </c>
      <c r="FD190" s="415">
        <v>0</v>
      </c>
      <c r="FE190" s="415">
        <v>0</v>
      </c>
      <c r="FF190" s="415">
        <v>0</v>
      </c>
      <c r="FG190" s="415">
        <v>0</v>
      </c>
      <c r="FH190" s="415">
        <v>0</v>
      </c>
      <c r="FI190" s="415">
        <v>-31380</v>
      </c>
      <c r="FJ190" s="415">
        <v>0</v>
      </c>
      <c r="FK190" s="415">
        <v>-31380</v>
      </c>
      <c r="FL190" s="415">
        <v>0</v>
      </c>
      <c r="FM190" s="415">
        <v>0</v>
      </c>
      <c r="FN190" s="415">
        <v>0</v>
      </c>
      <c r="FO190" s="415">
        <v>-63816</v>
      </c>
      <c r="FP190" s="415">
        <v>0</v>
      </c>
      <c r="FQ190" s="415">
        <v>-63816</v>
      </c>
      <c r="FR190" s="415">
        <v>1743</v>
      </c>
      <c r="FS190" s="415">
        <v>0</v>
      </c>
      <c r="FT190" s="415">
        <v>1743</v>
      </c>
      <c r="FU190" s="415">
        <v>162</v>
      </c>
      <c r="FV190" s="415">
        <v>0</v>
      </c>
      <c r="FW190" s="415">
        <v>162</v>
      </c>
      <c r="FX190" s="415">
        <v>-924404</v>
      </c>
      <c r="FY190" s="415">
        <v>0</v>
      </c>
      <c r="FZ190" s="415">
        <v>-924404</v>
      </c>
      <c r="GA190" s="415">
        <v>-1017695</v>
      </c>
      <c r="GB190" s="415">
        <v>0</v>
      </c>
      <c r="GC190" s="415">
        <v>-1017695</v>
      </c>
      <c r="GD190" s="415">
        <v>0</v>
      </c>
      <c r="GE190" s="415">
        <v>0</v>
      </c>
      <c r="GF190" s="415">
        <v>0</v>
      </c>
      <c r="GG190" s="415">
        <v>0</v>
      </c>
      <c r="GH190" s="415">
        <v>0</v>
      </c>
      <c r="GI190" s="415">
        <v>0</v>
      </c>
      <c r="GJ190" s="415">
        <v>0</v>
      </c>
      <c r="GK190" s="415">
        <v>0</v>
      </c>
      <c r="GL190" s="415">
        <v>0</v>
      </c>
      <c r="GM190" s="415">
        <v>72308812</v>
      </c>
      <c r="GN190" s="415">
        <v>752911</v>
      </c>
      <c r="GO190" s="415">
        <v>73061723</v>
      </c>
      <c r="GP190" s="415">
        <v>311596</v>
      </c>
      <c r="GQ190" s="415">
        <v>-12059</v>
      </c>
      <c r="GR190" s="415">
        <v>299537</v>
      </c>
      <c r="GS190" s="415">
        <v>-9833872</v>
      </c>
      <c r="GT190" s="415">
        <v>3987</v>
      </c>
      <c r="GU190" s="415">
        <v>-9829885</v>
      </c>
      <c r="GV190" s="415">
        <v>-2826828</v>
      </c>
      <c r="GW190" s="415">
        <v>-4546</v>
      </c>
      <c r="GX190" s="415">
        <v>-2831374</v>
      </c>
      <c r="GY190" s="415">
        <v>-437229</v>
      </c>
      <c r="GZ190" s="415">
        <v>-19373</v>
      </c>
      <c r="HA190" s="415">
        <v>-456602</v>
      </c>
      <c r="HB190" s="415">
        <v>-1017695</v>
      </c>
      <c r="HC190" s="415">
        <v>0</v>
      </c>
      <c r="HD190" s="415">
        <v>-1017695</v>
      </c>
      <c r="HE190" s="415">
        <v>0</v>
      </c>
      <c r="HF190" s="415">
        <v>0</v>
      </c>
      <c r="HG190" s="415">
        <v>0</v>
      </c>
      <c r="HH190" s="415">
        <v>-13804028</v>
      </c>
      <c r="HI190" s="415">
        <v>-31991</v>
      </c>
      <c r="HJ190" s="415">
        <v>-13836019</v>
      </c>
      <c r="HK190" s="415">
        <v>58504784</v>
      </c>
      <c r="HL190" s="415">
        <v>720920</v>
      </c>
      <c r="HM190" s="415">
        <v>59225704</v>
      </c>
      <c r="HN190" s="84" t="s">
        <v>1047</v>
      </c>
    </row>
    <row r="191" spans="1:222" x14ac:dyDescent="0.25">
      <c r="A191" t="s">
        <v>1026</v>
      </c>
      <c r="B191" s="82" t="s">
        <v>741</v>
      </c>
      <c r="C191" s="85" t="s">
        <v>740</v>
      </c>
      <c r="D191" s="415">
        <v>57920282</v>
      </c>
      <c r="E191" s="415">
        <v>0</v>
      </c>
      <c r="F191" s="415">
        <v>57920282</v>
      </c>
      <c r="G191" s="415">
        <v>-632336</v>
      </c>
      <c r="H191" s="415">
        <v>0</v>
      </c>
      <c r="I191" s="415">
        <v>-632336</v>
      </c>
      <c r="J191" s="415">
        <v>-321849</v>
      </c>
      <c r="K191" s="415">
        <v>0</v>
      </c>
      <c r="L191" s="415">
        <v>-321849</v>
      </c>
      <c r="M191" s="415">
        <v>6436</v>
      </c>
      <c r="N191" s="415">
        <v>0</v>
      </c>
      <c r="O191" s="415">
        <v>6436</v>
      </c>
      <c r="P191" s="415">
        <v>237594</v>
      </c>
      <c r="Q191" s="415">
        <v>0</v>
      </c>
      <c r="R191" s="415">
        <v>237594</v>
      </c>
      <c r="S191" s="415">
        <v>15996</v>
      </c>
      <c r="T191" s="415">
        <v>0</v>
      </c>
      <c r="U191" s="415">
        <v>15996</v>
      </c>
      <c r="V191" s="415">
        <v>-61823</v>
      </c>
      <c r="W191" s="415">
        <v>0</v>
      </c>
      <c r="X191" s="415">
        <v>-61823</v>
      </c>
      <c r="Y191" s="415">
        <v>-2602150</v>
      </c>
      <c r="Z191" s="415">
        <v>0</v>
      </c>
      <c r="AA191" s="415">
        <v>-2602150</v>
      </c>
      <c r="AB191" s="415">
        <v>0</v>
      </c>
      <c r="AC191" s="415">
        <v>0</v>
      </c>
      <c r="AD191" s="415">
        <v>0</v>
      </c>
      <c r="AE191" s="415">
        <v>-195149</v>
      </c>
      <c r="AF191" s="415">
        <v>0</v>
      </c>
      <c r="AG191" s="415">
        <v>-195149</v>
      </c>
      <c r="AH191" s="415">
        <v>8127</v>
      </c>
      <c r="AI191" s="415">
        <v>0</v>
      </c>
      <c r="AJ191" s="415">
        <v>8127</v>
      </c>
      <c r="AK191" s="415">
        <v>0</v>
      </c>
      <c r="AL191" s="415">
        <v>0</v>
      </c>
      <c r="AM191" s="415">
        <v>0</v>
      </c>
      <c r="AN191" s="415">
        <v>-204321</v>
      </c>
      <c r="AO191" s="415">
        <v>0</v>
      </c>
      <c r="AP191" s="415">
        <v>-204321</v>
      </c>
      <c r="AQ191" s="415">
        <v>0</v>
      </c>
      <c r="AR191" s="415">
        <v>0</v>
      </c>
      <c r="AS191" s="415">
        <v>0</v>
      </c>
      <c r="AT191" s="415">
        <v>1288407</v>
      </c>
      <c r="AU191" s="415">
        <v>0</v>
      </c>
      <c r="AV191" s="415">
        <v>1288407</v>
      </c>
      <c r="AW191" s="415">
        <v>-26880</v>
      </c>
      <c r="AX191" s="415">
        <v>0</v>
      </c>
      <c r="AY191" s="415">
        <v>-26880</v>
      </c>
      <c r="AZ191" s="415">
        <v>-1026020</v>
      </c>
      <c r="BA191" s="415">
        <v>0</v>
      </c>
      <c r="BB191" s="415">
        <v>-1026020</v>
      </c>
      <c r="BC191" s="415">
        <v>-5064</v>
      </c>
      <c r="BD191" s="415">
        <v>0</v>
      </c>
      <c r="BE191" s="415">
        <v>-5064</v>
      </c>
      <c r="BF191" s="415">
        <v>-32548</v>
      </c>
      <c r="BG191" s="415">
        <v>0</v>
      </c>
      <c r="BH191" s="415">
        <v>-32548</v>
      </c>
      <c r="BI191" s="415">
        <v>-12</v>
      </c>
      <c r="BJ191" s="415">
        <v>0</v>
      </c>
      <c r="BK191" s="415">
        <v>-12</v>
      </c>
      <c r="BL191" s="415">
        <v>-11596</v>
      </c>
      <c r="BM191" s="415">
        <v>0</v>
      </c>
      <c r="BN191" s="415">
        <v>-11596</v>
      </c>
      <c r="BO191" s="415">
        <v>0</v>
      </c>
      <c r="BP191" s="415">
        <v>0</v>
      </c>
      <c r="BQ191" s="415">
        <v>0</v>
      </c>
      <c r="BR191" s="415">
        <v>0</v>
      </c>
      <c r="BS191" s="415">
        <v>0</v>
      </c>
      <c r="BT191" s="415">
        <v>0</v>
      </c>
      <c r="BU191" s="415">
        <v>0</v>
      </c>
      <c r="BV191" s="415">
        <v>0</v>
      </c>
      <c r="BW191" s="415">
        <v>0</v>
      </c>
      <c r="BX191" s="415">
        <v>-2611012</v>
      </c>
      <c r="BY191" s="415">
        <v>0</v>
      </c>
      <c r="BZ191" s="415">
        <v>-2611012</v>
      </c>
      <c r="CA191" s="415">
        <v>-120903</v>
      </c>
      <c r="CB191" s="415">
        <v>0</v>
      </c>
      <c r="CC191" s="415">
        <v>-120903</v>
      </c>
      <c r="CD191" s="415">
        <v>-87743</v>
      </c>
      <c r="CE191" s="415">
        <v>0</v>
      </c>
      <c r="CF191" s="415">
        <v>-87743</v>
      </c>
      <c r="CG191" s="415">
        <v>-956786</v>
      </c>
      <c r="CH191" s="415">
        <v>0</v>
      </c>
      <c r="CI191" s="415">
        <v>-956786</v>
      </c>
      <c r="CJ191" s="415">
        <v>146783</v>
      </c>
      <c r="CK191" s="415">
        <v>0</v>
      </c>
      <c r="CL191" s="415">
        <v>146783</v>
      </c>
      <c r="CM191" s="415">
        <v>-1018649</v>
      </c>
      <c r="CN191" s="415">
        <v>0</v>
      </c>
      <c r="CO191" s="415">
        <v>-1018649</v>
      </c>
      <c r="CP191" s="415">
        <v>-12483</v>
      </c>
      <c r="CQ191" s="415">
        <v>0</v>
      </c>
      <c r="CR191" s="415">
        <v>-12483</v>
      </c>
      <c r="CS191" s="415">
        <v>-102</v>
      </c>
      <c r="CT191" s="415">
        <v>0</v>
      </c>
      <c r="CU191" s="415">
        <v>-102</v>
      </c>
      <c r="CV191" s="415">
        <v>-18615</v>
      </c>
      <c r="CW191" s="415">
        <v>0</v>
      </c>
      <c r="CX191" s="415">
        <v>-18615</v>
      </c>
      <c r="CY191" s="415">
        <v>0</v>
      </c>
      <c r="CZ191" s="415">
        <v>0</v>
      </c>
      <c r="DA191" s="415">
        <v>0</v>
      </c>
      <c r="DB191" s="415">
        <v>-814</v>
      </c>
      <c r="DC191" s="415">
        <v>0</v>
      </c>
      <c r="DD191" s="415">
        <v>-814</v>
      </c>
      <c r="DE191" s="415">
        <v>-2</v>
      </c>
      <c r="DF191" s="415">
        <v>0</v>
      </c>
      <c r="DG191" s="415">
        <v>-2</v>
      </c>
      <c r="DH191" s="415">
        <v>0</v>
      </c>
      <c r="DI191" s="415">
        <v>0</v>
      </c>
      <c r="DJ191" s="415">
        <v>0</v>
      </c>
      <c r="DK191" s="415">
        <v>0</v>
      </c>
      <c r="DL191" s="415">
        <v>0</v>
      </c>
      <c r="DM191" s="415">
        <v>0</v>
      </c>
      <c r="DN191" s="415">
        <v>0</v>
      </c>
      <c r="DO191" s="415">
        <v>0</v>
      </c>
      <c r="DP191" s="415">
        <v>0</v>
      </c>
      <c r="DQ191" s="415">
        <v>0</v>
      </c>
      <c r="DR191" s="415">
        <v>0</v>
      </c>
      <c r="DS191" s="415">
        <v>0</v>
      </c>
      <c r="DT191" s="415">
        <v>0</v>
      </c>
      <c r="DU191" s="415">
        <v>0</v>
      </c>
      <c r="DV191" s="415">
        <v>0</v>
      </c>
      <c r="DW191" s="415">
        <v>0</v>
      </c>
      <c r="DX191" s="415">
        <v>0</v>
      </c>
      <c r="DY191" s="415">
        <v>0</v>
      </c>
      <c r="DZ191" s="415">
        <v>0</v>
      </c>
      <c r="EA191" s="415">
        <v>0</v>
      </c>
      <c r="EB191" s="415">
        <v>-32016</v>
      </c>
      <c r="EC191" s="415">
        <v>0</v>
      </c>
      <c r="ED191" s="415">
        <v>-32016</v>
      </c>
      <c r="EE191" s="415">
        <v>0</v>
      </c>
      <c r="EF191" s="415">
        <v>0</v>
      </c>
      <c r="EG191" s="415">
        <v>0</v>
      </c>
      <c r="EH191" s="415">
        <v>0</v>
      </c>
      <c r="EI191" s="415">
        <v>0</v>
      </c>
      <c r="EJ191" s="415">
        <v>0</v>
      </c>
      <c r="EK191" s="415">
        <v>1308</v>
      </c>
      <c r="EL191" s="415">
        <v>0</v>
      </c>
      <c r="EM191" s="415">
        <v>1308</v>
      </c>
      <c r="EN191" s="415">
        <v>0</v>
      </c>
      <c r="EO191" s="415">
        <v>0</v>
      </c>
      <c r="EP191" s="415">
        <v>0</v>
      </c>
      <c r="EQ191" s="415">
        <v>0</v>
      </c>
      <c r="ER191" s="415">
        <v>0</v>
      </c>
      <c r="ES191" s="415">
        <v>0</v>
      </c>
      <c r="ET191" s="415">
        <v>0</v>
      </c>
      <c r="EU191" s="415">
        <v>0</v>
      </c>
      <c r="EV191" s="415">
        <v>0</v>
      </c>
      <c r="EW191" s="415">
        <v>-11595</v>
      </c>
      <c r="EX191" s="415">
        <v>0</v>
      </c>
      <c r="EY191" s="415">
        <v>-11595</v>
      </c>
      <c r="EZ191" s="415">
        <v>0</v>
      </c>
      <c r="FA191" s="415">
        <v>0</v>
      </c>
      <c r="FB191" s="415">
        <v>0</v>
      </c>
      <c r="FC191" s="415">
        <v>0</v>
      </c>
      <c r="FD191" s="415">
        <v>0</v>
      </c>
      <c r="FE191" s="415">
        <v>0</v>
      </c>
      <c r="FF191" s="415">
        <v>0</v>
      </c>
      <c r="FG191" s="415">
        <v>0</v>
      </c>
      <c r="FH191" s="415">
        <v>0</v>
      </c>
      <c r="FI191" s="415">
        <v>-13319</v>
      </c>
      <c r="FJ191" s="415">
        <v>0</v>
      </c>
      <c r="FK191" s="415">
        <v>-13319</v>
      </c>
      <c r="FL191" s="415">
        <v>123</v>
      </c>
      <c r="FM191" s="415">
        <v>0</v>
      </c>
      <c r="FN191" s="415">
        <v>123</v>
      </c>
      <c r="FO191" s="415">
        <v>-27138</v>
      </c>
      <c r="FP191" s="415">
        <v>0</v>
      </c>
      <c r="FQ191" s="415">
        <v>-27138</v>
      </c>
      <c r="FR191" s="415">
        <v>8942</v>
      </c>
      <c r="FS191" s="415">
        <v>0</v>
      </c>
      <c r="FT191" s="415">
        <v>8942</v>
      </c>
      <c r="FU191" s="415">
        <v>-367</v>
      </c>
      <c r="FV191" s="415">
        <v>0</v>
      </c>
      <c r="FW191" s="415">
        <v>-367</v>
      </c>
      <c r="FX191" s="415">
        <v>-348409</v>
      </c>
      <c r="FY191" s="415">
        <v>0</v>
      </c>
      <c r="FZ191" s="415">
        <v>-348409</v>
      </c>
      <c r="GA191" s="415">
        <v>-390455</v>
      </c>
      <c r="GB191" s="415">
        <v>0</v>
      </c>
      <c r="GC191" s="415">
        <v>-390455</v>
      </c>
      <c r="GD191" s="415">
        <v>0</v>
      </c>
      <c r="GE191" s="415">
        <v>0</v>
      </c>
      <c r="GF191" s="415">
        <v>0</v>
      </c>
      <c r="GG191" s="415">
        <v>0</v>
      </c>
      <c r="GH191" s="415">
        <v>0</v>
      </c>
      <c r="GI191" s="415">
        <v>0</v>
      </c>
      <c r="GJ191" s="415">
        <v>0</v>
      </c>
      <c r="GK191" s="415">
        <v>0</v>
      </c>
      <c r="GL191" s="415">
        <v>0</v>
      </c>
      <c r="GM191" s="415">
        <v>57287946</v>
      </c>
      <c r="GN191" s="415">
        <v>0</v>
      </c>
      <c r="GO191" s="415">
        <v>57287946</v>
      </c>
      <c r="GP191" s="415">
        <v>-61823</v>
      </c>
      <c r="GQ191" s="415">
        <v>0</v>
      </c>
      <c r="GR191" s="415">
        <v>-61823</v>
      </c>
      <c r="GS191" s="415">
        <v>-2611012</v>
      </c>
      <c r="GT191" s="415">
        <v>0</v>
      </c>
      <c r="GU191" s="415">
        <v>-2611012</v>
      </c>
      <c r="GV191" s="415">
        <v>-1018649</v>
      </c>
      <c r="GW191" s="415">
        <v>0</v>
      </c>
      <c r="GX191" s="415">
        <v>-1018649</v>
      </c>
      <c r="GY191" s="415">
        <v>-32016</v>
      </c>
      <c r="GZ191" s="415">
        <v>0</v>
      </c>
      <c r="HA191" s="415">
        <v>-32016</v>
      </c>
      <c r="HB191" s="415">
        <v>-390455</v>
      </c>
      <c r="HC191" s="415">
        <v>0</v>
      </c>
      <c r="HD191" s="415">
        <v>-390455</v>
      </c>
      <c r="HE191" s="415">
        <v>0</v>
      </c>
      <c r="HF191" s="415">
        <v>0</v>
      </c>
      <c r="HG191" s="415">
        <v>0</v>
      </c>
      <c r="HH191" s="415">
        <v>-4113955</v>
      </c>
      <c r="HI191" s="415">
        <v>0</v>
      </c>
      <c r="HJ191" s="415">
        <v>-4113955</v>
      </c>
      <c r="HK191" s="415">
        <v>53173991</v>
      </c>
      <c r="HL191" s="415">
        <v>0</v>
      </c>
      <c r="HM191" s="415">
        <v>53173991</v>
      </c>
      <c r="HN191" s="84" t="s">
        <v>1029</v>
      </c>
    </row>
    <row r="192" spans="1:222" x14ac:dyDescent="0.25">
      <c r="A192" t="s">
        <v>1026</v>
      </c>
      <c r="B192" s="82" t="s">
        <v>743</v>
      </c>
      <c r="C192" s="85" t="s">
        <v>742</v>
      </c>
      <c r="D192" s="415">
        <v>70086695</v>
      </c>
      <c r="E192" s="415">
        <v>0</v>
      </c>
      <c r="F192" s="415">
        <v>70086695</v>
      </c>
      <c r="G192" s="415">
        <v>-2454087</v>
      </c>
      <c r="H192" s="415">
        <v>0</v>
      </c>
      <c r="I192" s="415">
        <v>-2454087</v>
      </c>
      <c r="J192" s="415">
        <v>-485060</v>
      </c>
      <c r="K192" s="415">
        <v>0</v>
      </c>
      <c r="L192" s="415">
        <v>-485060</v>
      </c>
      <c r="M192" s="415">
        <v>32466</v>
      </c>
      <c r="N192" s="415">
        <v>0</v>
      </c>
      <c r="O192" s="415">
        <v>32466</v>
      </c>
      <c r="P192" s="415">
        <v>99852</v>
      </c>
      <c r="Q192" s="415">
        <v>0</v>
      </c>
      <c r="R192" s="415">
        <v>99852</v>
      </c>
      <c r="S192" s="415">
        <v>26564</v>
      </c>
      <c r="T192" s="415">
        <v>0</v>
      </c>
      <c r="U192" s="415">
        <v>26564</v>
      </c>
      <c r="V192" s="415">
        <v>-326178</v>
      </c>
      <c r="W192" s="415">
        <v>0</v>
      </c>
      <c r="X192" s="415">
        <v>-326178</v>
      </c>
      <c r="Y192" s="415">
        <v>-3411086</v>
      </c>
      <c r="Z192" s="415">
        <v>0</v>
      </c>
      <c r="AA192" s="415">
        <v>-3411086</v>
      </c>
      <c r="AB192" s="415">
        <v>-2200</v>
      </c>
      <c r="AC192" s="415">
        <v>0</v>
      </c>
      <c r="AD192" s="415">
        <v>-2200</v>
      </c>
      <c r="AE192" s="415">
        <v>-73761</v>
      </c>
      <c r="AF192" s="415">
        <v>0</v>
      </c>
      <c r="AG192" s="415">
        <v>-73761</v>
      </c>
      <c r="AH192" s="415">
        <v>2717</v>
      </c>
      <c r="AI192" s="415">
        <v>0</v>
      </c>
      <c r="AJ192" s="415">
        <v>2717</v>
      </c>
      <c r="AK192" s="415">
        <v>0</v>
      </c>
      <c r="AL192" s="415">
        <v>0</v>
      </c>
      <c r="AM192" s="415">
        <v>0</v>
      </c>
      <c r="AN192" s="415">
        <v>-76478</v>
      </c>
      <c r="AO192" s="415">
        <v>0</v>
      </c>
      <c r="AP192" s="415">
        <v>-76478</v>
      </c>
      <c r="AQ192" s="415">
        <v>12</v>
      </c>
      <c r="AR192" s="415">
        <v>0</v>
      </c>
      <c r="AS192" s="415">
        <v>12</v>
      </c>
      <c r="AT192" s="415">
        <v>1480742</v>
      </c>
      <c r="AU192" s="415">
        <v>0</v>
      </c>
      <c r="AV192" s="415">
        <v>1480742</v>
      </c>
      <c r="AW192" s="415">
        <v>-62052</v>
      </c>
      <c r="AX192" s="415">
        <v>0</v>
      </c>
      <c r="AY192" s="415">
        <v>-62052</v>
      </c>
      <c r="AZ192" s="415">
        <v>-1949220</v>
      </c>
      <c r="BA192" s="415">
        <v>0</v>
      </c>
      <c r="BB192" s="415">
        <v>-1949220</v>
      </c>
      <c r="BC192" s="415">
        <v>-57500</v>
      </c>
      <c r="BD192" s="415">
        <v>0</v>
      </c>
      <c r="BE192" s="415">
        <v>-57500</v>
      </c>
      <c r="BF192" s="415">
        <v>-24545</v>
      </c>
      <c r="BG192" s="415">
        <v>0</v>
      </c>
      <c r="BH192" s="415">
        <v>-24545</v>
      </c>
      <c r="BI192" s="415">
        <v>0</v>
      </c>
      <c r="BJ192" s="415">
        <v>0</v>
      </c>
      <c r="BK192" s="415">
        <v>0</v>
      </c>
      <c r="BL192" s="415">
        <v>-7021</v>
      </c>
      <c r="BM192" s="415">
        <v>0</v>
      </c>
      <c r="BN192" s="415">
        <v>-7021</v>
      </c>
      <c r="BO192" s="415">
        <v>358</v>
      </c>
      <c r="BP192" s="415">
        <v>0</v>
      </c>
      <c r="BQ192" s="415">
        <v>358</v>
      </c>
      <c r="BR192" s="415">
        <v>0</v>
      </c>
      <c r="BS192" s="415">
        <v>0</v>
      </c>
      <c r="BT192" s="415">
        <v>0</v>
      </c>
      <c r="BU192" s="415">
        <v>0</v>
      </c>
      <c r="BV192" s="415">
        <v>0</v>
      </c>
      <c r="BW192" s="415">
        <v>0</v>
      </c>
      <c r="BX192" s="415">
        <v>-4104085</v>
      </c>
      <c r="BY192" s="415">
        <v>0</v>
      </c>
      <c r="BZ192" s="415">
        <v>-4104085</v>
      </c>
      <c r="CA192" s="415">
        <v>-23841</v>
      </c>
      <c r="CB192" s="415">
        <v>0</v>
      </c>
      <c r="CC192" s="415">
        <v>-23841</v>
      </c>
      <c r="CD192" s="415">
        <v>33408</v>
      </c>
      <c r="CE192" s="415">
        <v>0</v>
      </c>
      <c r="CF192" s="415">
        <v>33408</v>
      </c>
      <c r="CG192" s="415">
        <v>-1346743</v>
      </c>
      <c r="CH192" s="415">
        <v>0</v>
      </c>
      <c r="CI192" s="415">
        <v>-1346743</v>
      </c>
      <c r="CJ192" s="415">
        <v>71367</v>
      </c>
      <c r="CK192" s="415">
        <v>0</v>
      </c>
      <c r="CL192" s="415">
        <v>71367</v>
      </c>
      <c r="CM192" s="415">
        <v>-1265809</v>
      </c>
      <c r="CN192" s="415">
        <v>0</v>
      </c>
      <c r="CO192" s="415">
        <v>-1265809</v>
      </c>
      <c r="CP192" s="415">
        <v>-69705</v>
      </c>
      <c r="CQ192" s="415">
        <v>0</v>
      </c>
      <c r="CR192" s="415">
        <v>-69705</v>
      </c>
      <c r="CS192" s="415">
        <v>3827</v>
      </c>
      <c r="CT192" s="415">
        <v>0</v>
      </c>
      <c r="CU192" s="415">
        <v>3827</v>
      </c>
      <c r="CV192" s="415">
        <v>-95888</v>
      </c>
      <c r="CW192" s="415">
        <v>0</v>
      </c>
      <c r="CX192" s="415">
        <v>-95888</v>
      </c>
      <c r="CY192" s="415">
        <v>2458</v>
      </c>
      <c r="CZ192" s="415">
        <v>0</v>
      </c>
      <c r="DA192" s="415">
        <v>2458</v>
      </c>
      <c r="DB192" s="415">
        <v>-1697</v>
      </c>
      <c r="DC192" s="415">
        <v>0</v>
      </c>
      <c r="DD192" s="415">
        <v>-1697</v>
      </c>
      <c r="DE192" s="415">
        <v>0</v>
      </c>
      <c r="DF192" s="415">
        <v>0</v>
      </c>
      <c r="DG192" s="415">
        <v>0</v>
      </c>
      <c r="DH192" s="415">
        <v>0</v>
      </c>
      <c r="DI192" s="415">
        <v>0</v>
      </c>
      <c r="DJ192" s="415">
        <v>0</v>
      </c>
      <c r="DK192" s="415">
        <v>0</v>
      </c>
      <c r="DL192" s="415">
        <v>0</v>
      </c>
      <c r="DM192" s="415">
        <v>0</v>
      </c>
      <c r="DN192" s="415">
        <v>0</v>
      </c>
      <c r="DO192" s="415">
        <v>0</v>
      </c>
      <c r="DP192" s="415">
        <v>0</v>
      </c>
      <c r="DQ192" s="415">
        <v>0</v>
      </c>
      <c r="DR192" s="415">
        <v>0</v>
      </c>
      <c r="DS192" s="415">
        <v>0</v>
      </c>
      <c r="DT192" s="415">
        <v>0</v>
      </c>
      <c r="DU192" s="415">
        <v>0</v>
      </c>
      <c r="DV192" s="415">
        <v>0</v>
      </c>
      <c r="DW192" s="415">
        <v>0</v>
      </c>
      <c r="DX192" s="415">
        <v>0</v>
      </c>
      <c r="DY192" s="415">
        <v>0</v>
      </c>
      <c r="DZ192" s="415">
        <v>0</v>
      </c>
      <c r="EA192" s="415">
        <v>0</v>
      </c>
      <c r="EB192" s="415">
        <v>-161005</v>
      </c>
      <c r="EC192" s="415">
        <v>0</v>
      </c>
      <c r="ED192" s="415">
        <v>-161005</v>
      </c>
      <c r="EE192" s="415">
        <v>0</v>
      </c>
      <c r="EF192" s="415">
        <v>0</v>
      </c>
      <c r="EG192" s="415">
        <v>0</v>
      </c>
      <c r="EH192" s="415">
        <v>0</v>
      </c>
      <c r="EI192" s="415">
        <v>0</v>
      </c>
      <c r="EJ192" s="415">
        <v>0</v>
      </c>
      <c r="EK192" s="415">
        <v>2123</v>
      </c>
      <c r="EL192" s="415">
        <v>0</v>
      </c>
      <c r="EM192" s="415">
        <v>2123</v>
      </c>
      <c r="EN192" s="415">
        <v>0</v>
      </c>
      <c r="EO192" s="415">
        <v>0</v>
      </c>
      <c r="EP192" s="415">
        <v>0</v>
      </c>
      <c r="EQ192" s="415">
        <v>0</v>
      </c>
      <c r="ER192" s="415">
        <v>0</v>
      </c>
      <c r="ES192" s="415">
        <v>0</v>
      </c>
      <c r="ET192" s="415">
        <v>0</v>
      </c>
      <c r="EU192" s="415">
        <v>0</v>
      </c>
      <c r="EV192" s="415">
        <v>0</v>
      </c>
      <c r="EW192" s="415">
        <v>-7021</v>
      </c>
      <c r="EX192" s="415">
        <v>0</v>
      </c>
      <c r="EY192" s="415">
        <v>-7021</v>
      </c>
      <c r="EZ192" s="415">
        <v>358</v>
      </c>
      <c r="FA192" s="415">
        <v>0</v>
      </c>
      <c r="FB192" s="415">
        <v>358</v>
      </c>
      <c r="FC192" s="415">
        <v>-1500</v>
      </c>
      <c r="FD192" s="415">
        <v>0</v>
      </c>
      <c r="FE192" s="415">
        <v>-1500</v>
      </c>
      <c r="FF192" s="415">
        <v>0</v>
      </c>
      <c r="FG192" s="415">
        <v>0</v>
      </c>
      <c r="FH192" s="415">
        <v>0</v>
      </c>
      <c r="FI192" s="415">
        <v>-24591</v>
      </c>
      <c r="FJ192" s="415">
        <v>0</v>
      </c>
      <c r="FK192" s="415">
        <v>-24591</v>
      </c>
      <c r="FL192" s="415">
        <v>0</v>
      </c>
      <c r="FM192" s="415">
        <v>0</v>
      </c>
      <c r="FN192" s="415">
        <v>0</v>
      </c>
      <c r="FO192" s="415">
        <v>-55784</v>
      </c>
      <c r="FP192" s="415">
        <v>0</v>
      </c>
      <c r="FQ192" s="415">
        <v>-55784</v>
      </c>
      <c r="FR192" s="415">
        <v>30190</v>
      </c>
      <c r="FS192" s="415">
        <v>0</v>
      </c>
      <c r="FT192" s="415">
        <v>30190</v>
      </c>
      <c r="FU192" s="415">
        <v>0</v>
      </c>
      <c r="FV192" s="415">
        <v>0</v>
      </c>
      <c r="FW192" s="415">
        <v>0</v>
      </c>
      <c r="FX192" s="415">
        <v>-347144</v>
      </c>
      <c r="FY192" s="415">
        <v>0</v>
      </c>
      <c r="FZ192" s="415">
        <v>-347144</v>
      </c>
      <c r="GA192" s="415">
        <v>-403369</v>
      </c>
      <c r="GB192" s="415">
        <v>0</v>
      </c>
      <c r="GC192" s="415">
        <v>-403369</v>
      </c>
      <c r="GD192" s="415">
        <v>0</v>
      </c>
      <c r="GE192" s="415">
        <v>0</v>
      </c>
      <c r="GF192" s="415">
        <v>0</v>
      </c>
      <c r="GG192" s="415">
        <v>0</v>
      </c>
      <c r="GH192" s="415">
        <v>0</v>
      </c>
      <c r="GI192" s="415">
        <v>0</v>
      </c>
      <c r="GJ192" s="415">
        <v>0</v>
      </c>
      <c r="GK192" s="415">
        <v>0</v>
      </c>
      <c r="GL192" s="415">
        <v>0</v>
      </c>
      <c r="GM192" s="415">
        <v>67632608</v>
      </c>
      <c r="GN192" s="415">
        <v>0</v>
      </c>
      <c r="GO192" s="415">
        <v>67632608</v>
      </c>
      <c r="GP192" s="415">
        <v>-326178</v>
      </c>
      <c r="GQ192" s="415">
        <v>0</v>
      </c>
      <c r="GR192" s="415">
        <v>-326178</v>
      </c>
      <c r="GS192" s="415">
        <v>-4104085</v>
      </c>
      <c r="GT192" s="415">
        <v>0</v>
      </c>
      <c r="GU192" s="415">
        <v>-4104085</v>
      </c>
      <c r="GV192" s="415">
        <v>-1265809</v>
      </c>
      <c r="GW192" s="415">
        <v>0</v>
      </c>
      <c r="GX192" s="415">
        <v>-1265809</v>
      </c>
      <c r="GY192" s="415">
        <v>-161005</v>
      </c>
      <c r="GZ192" s="415">
        <v>0</v>
      </c>
      <c r="HA192" s="415">
        <v>-161005</v>
      </c>
      <c r="HB192" s="415">
        <v>-403369</v>
      </c>
      <c r="HC192" s="415">
        <v>0</v>
      </c>
      <c r="HD192" s="415">
        <v>-403369</v>
      </c>
      <c r="HE192" s="415">
        <v>0</v>
      </c>
      <c r="HF192" s="415">
        <v>0</v>
      </c>
      <c r="HG192" s="415">
        <v>0</v>
      </c>
      <c r="HH192" s="415">
        <v>-6260446</v>
      </c>
      <c r="HI192" s="415">
        <v>0</v>
      </c>
      <c r="HJ192" s="415">
        <v>-6260446</v>
      </c>
      <c r="HK192" s="415">
        <v>61372162</v>
      </c>
      <c r="HL192" s="415">
        <v>0</v>
      </c>
      <c r="HM192" s="415">
        <v>61372162</v>
      </c>
      <c r="HN192" s="84" t="s">
        <v>1029</v>
      </c>
    </row>
    <row r="193" spans="1:222" x14ac:dyDescent="0.25">
      <c r="A193" t="s">
        <v>1026</v>
      </c>
      <c r="B193" s="82" t="s">
        <v>745</v>
      </c>
      <c r="C193" s="85" t="s">
        <v>1095</v>
      </c>
      <c r="D193" s="415">
        <v>116967527</v>
      </c>
      <c r="E193" s="415">
        <v>5596209</v>
      </c>
      <c r="F193" s="415">
        <v>122563736</v>
      </c>
      <c r="G193" s="415">
        <v>-398131</v>
      </c>
      <c r="H193" s="415">
        <v>-153500</v>
      </c>
      <c r="I193" s="415">
        <v>-551631</v>
      </c>
      <c r="J193" s="415">
        <v>-421579</v>
      </c>
      <c r="K193" s="415">
        <v>-3222</v>
      </c>
      <c r="L193" s="415">
        <v>-424801</v>
      </c>
      <c r="M193" s="415">
        <v>315669</v>
      </c>
      <c r="N193" s="415">
        <v>168</v>
      </c>
      <c r="O193" s="415">
        <v>315837</v>
      </c>
      <c r="P193" s="415">
        <v>1165429</v>
      </c>
      <c r="Q193" s="415">
        <v>97937</v>
      </c>
      <c r="R193" s="415">
        <v>1263366</v>
      </c>
      <c r="S193" s="415">
        <v>-39180</v>
      </c>
      <c r="T193" s="415">
        <v>-202</v>
      </c>
      <c r="U193" s="415">
        <v>-39382</v>
      </c>
      <c r="V193" s="415">
        <v>1020339</v>
      </c>
      <c r="W193" s="415">
        <v>94681</v>
      </c>
      <c r="X193" s="415">
        <v>1115020</v>
      </c>
      <c r="Y193" s="415">
        <v>-5757793</v>
      </c>
      <c r="Z193" s="415">
        <v>-127552</v>
      </c>
      <c r="AA193" s="415">
        <v>-5885345</v>
      </c>
      <c r="AB193" s="415">
        <v>0</v>
      </c>
      <c r="AC193" s="415">
        <v>0</v>
      </c>
      <c r="AD193" s="415">
        <v>0</v>
      </c>
      <c r="AE193" s="415">
        <v>-158240</v>
      </c>
      <c r="AF193" s="415">
        <v>2180</v>
      </c>
      <c r="AG193" s="415">
        <v>-156060</v>
      </c>
      <c r="AH193" s="415">
        <v>-28270</v>
      </c>
      <c r="AI193" s="415">
        <v>2630</v>
      </c>
      <c r="AJ193" s="415">
        <v>-25640</v>
      </c>
      <c r="AK193" s="415">
        <v>0</v>
      </c>
      <c r="AL193" s="415">
        <v>0</v>
      </c>
      <c r="AM193" s="415">
        <v>0</v>
      </c>
      <c r="AN193" s="415">
        <v>-126768</v>
      </c>
      <c r="AO193" s="415">
        <v>-450</v>
      </c>
      <c r="AP193" s="415">
        <v>-127218</v>
      </c>
      <c r="AQ193" s="415">
        <v>0</v>
      </c>
      <c r="AR193" s="415">
        <v>0</v>
      </c>
      <c r="AS193" s="415">
        <v>0</v>
      </c>
      <c r="AT193" s="415">
        <v>2416263</v>
      </c>
      <c r="AU193" s="415">
        <v>117222</v>
      </c>
      <c r="AV193" s="415">
        <v>2533485</v>
      </c>
      <c r="AW193" s="415">
        <v>-5051</v>
      </c>
      <c r="AX193" s="415">
        <v>-3262</v>
      </c>
      <c r="AY193" s="415">
        <v>-8313</v>
      </c>
      <c r="AZ193" s="415">
        <v>-9480574</v>
      </c>
      <c r="BA193" s="415">
        <v>-63874</v>
      </c>
      <c r="BB193" s="415">
        <v>-9544448</v>
      </c>
      <c r="BC193" s="415">
        <v>-266837</v>
      </c>
      <c r="BD193" s="415">
        <v>0</v>
      </c>
      <c r="BE193" s="415">
        <v>-266837</v>
      </c>
      <c r="BF193" s="415">
        <v>-17025</v>
      </c>
      <c r="BG193" s="415">
        <v>0</v>
      </c>
      <c r="BH193" s="415">
        <v>-17025</v>
      </c>
      <c r="BI193" s="415">
        <v>0</v>
      </c>
      <c r="BJ193" s="415">
        <v>0</v>
      </c>
      <c r="BK193" s="415">
        <v>0</v>
      </c>
      <c r="BL193" s="415">
        <v>0</v>
      </c>
      <c r="BM193" s="415">
        <v>0</v>
      </c>
      <c r="BN193" s="415">
        <v>0</v>
      </c>
      <c r="BO193" s="415">
        <v>0</v>
      </c>
      <c r="BP193" s="415">
        <v>0</v>
      </c>
      <c r="BQ193" s="415">
        <v>0</v>
      </c>
      <c r="BR193" s="415">
        <v>0</v>
      </c>
      <c r="BS193" s="415">
        <v>0</v>
      </c>
      <c r="BT193" s="415">
        <v>0</v>
      </c>
      <c r="BU193" s="415">
        <v>0</v>
      </c>
      <c r="BV193" s="415">
        <v>0</v>
      </c>
      <c r="BW193" s="415">
        <v>0</v>
      </c>
      <c r="BX193" s="415">
        <v>-13269257</v>
      </c>
      <c r="BY193" s="415">
        <v>-75286</v>
      </c>
      <c r="BZ193" s="415">
        <v>-13344543</v>
      </c>
      <c r="CA193" s="415">
        <v>-47164</v>
      </c>
      <c r="CB193" s="415">
        <v>0</v>
      </c>
      <c r="CC193" s="415">
        <v>-47164</v>
      </c>
      <c r="CD193" s="415">
        <v>-94</v>
      </c>
      <c r="CE193" s="415">
        <v>0</v>
      </c>
      <c r="CF193" s="415">
        <v>-94</v>
      </c>
      <c r="CG193" s="415">
        <v>-3347239</v>
      </c>
      <c r="CH193" s="415">
        <v>-50667</v>
      </c>
      <c r="CI193" s="415">
        <v>-3397906</v>
      </c>
      <c r="CJ193" s="415">
        <v>-374216</v>
      </c>
      <c r="CK193" s="415">
        <v>-8172</v>
      </c>
      <c r="CL193" s="415">
        <v>-382388</v>
      </c>
      <c r="CM193" s="415">
        <v>-3768713</v>
      </c>
      <c r="CN193" s="415">
        <v>-58839</v>
      </c>
      <c r="CO193" s="415">
        <v>-3827552</v>
      </c>
      <c r="CP193" s="415">
        <v>-282751</v>
      </c>
      <c r="CQ193" s="415">
        <v>-2249</v>
      </c>
      <c r="CR193" s="415">
        <v>-285000</v>
      </c>
      <c r="CS193" s="415">
        <v>-3370</v>
      </c>
      <c r="CT193" s="415">
        <v>0</v>
      </c>
      <c r="CU193" s="415">
        <v>-3370</v>
      </c>
      <c r="CV193" s="415">
        <v>-187749</v>
      </c>
      <c r="CW193" s="415">
        <v>0</v>
      </c>
      <c r="CX193" s="415">
        <v>-187749</v>
      </c>
      <c r="CY193" s="415">
        <v>0</v>
      </c>
      <c r="CZ193" s="415">
        <v>0</v>
      </c>
      <c r="DA193" s="415">
        <v>0</v>
      </c>
      <c r="DB193" s="415">
        <v>-3248</v>
      </c>
      <c r="DC193" s="415">
        <v>0</v>
      </c>
      <c r="DD193" s="415">
        <v>-3248</v>
      </c>
      <c r="DE193" s="415">
        <v>0</v>
      </c>
      <c r="DF193" s="415">
        <v>0</v>
      </c>
      <c r="DG193" s="415">
        <v>0</v>
      </c>
      <c r="DH193" s="415">
        <v>0</v>
      </c>
      <c r="DI193" s="415">
        <v>0</v>
      </c>
      <c r="DJ193" s="415">
        <v>0</v>
      </c>
      <c r="DK193" s="415">
        <v>0</v>
      </c>
      <c r="DL193" s="415">
        <v>0</v>
      </c>
      <c r="DM193" s="415">
        <v>0</v>
      </c>
      <c r="DN193" s="415">
        <v>0</v>
      </c>
      <c r="DO193" s="415">
        <v>0</v>
      </c>
      <c r="DP193" s="415">
        <v>0</v>
      </c>
      <c r="DQ193" s="415">
        <v>0</v>
      </c>
      <c r="DR193" s="415">
        <v>0</v>
      </c>
      <c r="DS193" s="415">
        <v>0</v>
      </c>
      <c r="DT193" s="415">
        <v>0</v>
      </c>
      <c r="DU193" s="415">
        <v>-520136</v>
      </c>
      <c r="DV193" s="415">
        <v>-520136</v>
      </c>
      <c r="DW193" s="415">
        <v>0</v>
      </c>
      <c r="DX193" s="415">
        <v>81120</v>
      </c>
      <c r="DY193" s="415">
        <v>81120</v>
      </c>
      <c r="DZ193" s="415">
        <v>-439016</v>
      </c>
      <c r="EA193" s="415">
        <v>0</v>
      </c>
      <c r="EB193" s="415">
        <v>-477118</v>
      </c>
      <c r="EC193" s="415">
        <v>-441265</v>
      </c>
      <c r="ED193" s="415">
        <v>-918383</v>
      </c>
      <c r="EE193" s="415">
        <v>0</v>
      </c>
      <c r="EF193" s="415">
        <v>0</v>
      </c>
      <c r="EG193" s="415">
        <v>0</v>
      </c>
      <c r="EH193" s="415">
        <v>3913</v>
      </c>
      <c r="EI193" s="415">
        <v>0</v>
      </c>
      <c r="EJ193" s="415">
        <v>3913</v>
      </c>
      <c r="EK193" s="415">
        <v>0</v>
      </c>
      <c r="EL193" s="415">
        <v>0</v>
      </c>
      <c r="EM193" s="415">
        <v>0</v>
      </c>
      <c r="EN193" s="415">
        <v>0</v>
      </c>
      <c r="EO193" s="415">
        <v>0</v>
      </c>
      <c r="EP193" s="415">
        <v>0</v>
      </c>
      <c r="EQ193" s="415">
        <v>0</v>
      </c>
      <c r="ER193" s="415">
        <v>0</v>
      </c>
      <c r="ES193" s="415">
        <v>0</v>
      </c>
      <c r="ET193" s="415">
        <v>0</v>
      </c>
      <c r="EU193" s="415">
        <v>0</v>
      </c>
      <c r="EV193" s="415">
        <v>0</v>
      </c>
      <c r="EW193" s="415">
        <v>0</v>
      </c>
      <c r="EX193" s="415">
        <v>0</v>
      </c>
      <c r="EY193" s="415">
        <v>0</v>
      </c>
      <c r="EZ193" s="415">
        <v>0</v>
      </c>
      <c r="FA193" s="415">
        <v>0</v>
      </c>
      <c r="FB193" s="415">
        <v>0</v>
      </c>
      <c r="FC193" s="415">
        <v>0</v>
      </c>
      <c r="FD193" s="415">
        <v>0</v>
      </c>
      <c r="FE193" s="415">
        <v>0</v>
      </c>
      <c r="FF193" s="415">
        <v>0</v>
      </c>
      <c r="FG193" s="415">
        <v>0</v>
      </c>
      <c r="FH193" s="415">
        <v>0</v>
      </c>
      <c r="FI193" s="415">
        <v>-7568</v>
      </c>
      <c r="FJ193" s="415">
        <v>0</v>
      </c>
      <c r="FK193" s="415">
        <v>-7568</v>
      </c>
      <c r="FL193" s="415">
        <v>665</v>
      </c>
      <c r="FM193" s="415">
        <v>0</v>
      </c>
      <c r="FN193" s="415">
        <v>665</v>
      </c>
      <c r="FO193" s="415">
        <v>-19727</v>
      </c>
      <c r="FP193" s="415">
        <v>0</v>
      </c>
      <c r="FQ193" s="415">
        <v>-19727</v>
      </c>
      <c r="FR193" s="415">
        <v>-662</v>
      </c>
      <c r="FS193" s="415">
        <v>4</v>
      </c>
      <c r="FT193" s="415">
        <v>-658</v>
      </c>
      <c r="FU193" s="415">
        <v>0</v>
      </c>
      <c r="FV193" s="415">
        <v>0</v>
      </c>
      <c r="FW193" s="415">
        <v>0</v>
      </c>
      <c r="FX193" s="415">
        <v>-1523173</v>
      </c>
      <c r="FY193" s="415">
        <v>-37530</v>
      </c>
      <c r="FZ193" s="415">
        <v>-1560703</v>
      </c>
      <c r="GA193" s="415">
        <v>-1546552</v>
      </c>
      <c r="GB193" s="415">
        <v>-37526</v>
      </c>
      <c r="GC193" s="415">
        <v>-1584078</v>
      </c>
      <c r="GD193" s="415">
        <v>0</v>
      </c>
      <c r="GE193" s="415">
        <v>0</v>
      </c>
      <c r="GF193" s="415">
        <v>0</v>
      </c>
      <c r="GG193" s="415">
        <v>0</v>
      </c>
      <c r="GH193" s="415">
        <v>0</v>
      </c>
      <c r="GI193" s="415">
        <v>0</v>
      </c>
      <c r="GJ193" s="415">
        <v>0</v>
      </c>
      <c r="GK193" s="415">
        <v>0</v>
      </c>
      <c r="GL193" s="415">
        <v>0</v>
      </c>
      <c r="GM193" s="415">
        <v>116049260</v>
      </c>
      <c r="GN193" s="415">
        <v>5962845</v>
      </c>
      <c r="GO193" s="415">
        <v>122012105</v>
      </c>
      <c r="GP193" s="415">
        <v>1020339</v>
      </c>
      <c r="GQ193" s="415">
        <v>94681</v>
      </c>
      <c r="GR193" s="415">
        <v>1115020</v>
      </c>
      <c r="GS193" s="415">
        <v>-13269257</v>
      </c>
      <c r="GT193" s="415">
        <v>-75286</v>
      </c>
      <c r="GU193" s="415">
        <v>-13344543</v>
      </c>
      <c r="GV193" s="415">
        <v>-3768713</v>
      </c>
      <c r="GW193" s="415">
        <v>-58839</v>
      </c>
      <c r="GX193" s="415">
        <v>-3827552</v>
      </c>
      <c r="GY193" s="415">
        <v>-477118</v>
      </c>
      <c r="GZ193" s="415">
        <v>-441265</v>
      </c>
      <c r="HA193" s="415">
        <v>-918383</v>
      </c>
      <c r="HB193" s="415">
        <v>-1546552</v>
      </c>
      <c r="HC193" s="415">
        <v>-37526</v>
      </c>
      <c r="HD193" s="415">
        <v>-1584078</v>
      </c>
      <c r="HE193" s="415">
        <v>0</v>
      </c>
      <c r="HF193" s="415">
        <v>0</v>
      </c>
      <c r="HG193" s="415">
        <v>0</v>
      </c>
      <c r="HH193" s="415">
        <v>-18041301</v>
      </c>
      <c r="HI193" s="415">
        <v>-518235</v>
      </c>
      <c r="HJ193" s="415">
        <v>-18559536</v>
      </c>
      <c r="HK193" s="415">
        <v>98007959</v>
      </c>
      <c r="HL193" s="415">
        <v>5444610</v>
      </c>
      <c r="HM193" s="415">
        <v>103452569</v>
      </c>
      <c r="HN193" s="84" t="s">
        <v>1029</v>
      </c>
    </row>
    <row r="194" spans="1:222" x14ac:dyDescent="0.25">
      <c r="A194" t="s">
        <v>1026</v>
      </c>
      <c r="B194" s="82" t="s">
        <v>747</v>
      </c>
      <c r="C194" s="85" t="s">
        <v>746</v>
      </c>
      <c r="D194" s="415">
        <v>113189884</v>
      </c>
      <c r="E194" s="415">
        <v>405519</v>
      </c>
      <c r="F194" s="415">
        <v>113595403</v>
      </c>
      <c r="G194" s="415">
        <v>-516265</v>
      </c>
      <c r="H194" s="415">
        <v>-13234</v>
      </c>
      <c r="I194" s="415">
        <v>-529499</v>
      </c>
      <c r="J194" s="415">
        <v>-2728794</v>
      </c>
      <c r="K194" s="415">
        <v>-11009</v>
      </c>
      <c r="L194" s="415">
        <v>-2739803</v>
      </c>
      <c r="M194" s="415">
        <v>169675</v>
      </c>
      <c r="N194" s="415">
        <v>-2</v>
      </c>
      <c r="O194" s="415">
        <v>169673</v>
      </c>
      <c r="P194" s="415">
        <v>900462</v>
      </c>
      <c r="Q194" s="415">
        <v>0</v>
      </c>
      <c r="R194" s="415">
        <v>900462</v>
      </c>
      <c r="S194" s="415">
        <v>-53064</v>
      </c>
      <c r="T194" s="415">
        <v>0</v>
      </c>
      <c r="U194" s="415">
        <v>-53064</v>
      </c>
      <c r="V194" s="415">
        <v>-1711721</v>
      </c>
      <c r="W194" s="415">
        <v>-11011</v>
      </c>
      <c r="X194" s="415">
        <v>-1722732</v>
      </c>
      <c r="Y194" s="415">
        <v>-13861827</v>
      </c>
      <c r="Z194" s="415">
        <v>-30235</v>
      </c>
      <c r="AA194" s="415">
        <v>-13892062</v>
      </c>
      <c r="AB194" s="415">
        <v>-84396</v>
      </c>
      <c r="AC194" s="415">
        <v>-293</v>
      </c>
      <c r="AD194" s="415">
        <v>-84689</v>
      </c>
      <c r="AE194" s="415">
        <v>-164752</v>
      </c>
      <c r="AF194" s="415">
        <v>266</v>
      </c>
      <c r="AG194" s="415">
        <v>-164486</v>
      </c>
      <c r="AH194" s="415">
        <v>2562</v>
      </c>
      <c r="AI194" s="415">
        <v>0</v>
      </c>
      <c r="AJ194" s="415">
        <v>2562</v>
      </c>
      <c r="AK194" s="415">
        <v>-1536</v>
      </c>
      <c r="AL194" s="415">
        <v>0</v>
      </c>
      <c r="AM194" s="415">
        <v>-1536</v>
      </c>
      <c r="AN194" s="415">
        <v>-167314</v>
      </c>
      <c r="AO194" s="415">
        <v>266</v>
      </c>
      <c r="AP194" s="415">
        <v>-167048</v>
      </c>
      <c r="AQ194" s="415">
        <v>1105</v>
      </c>
      <c r="AR194" s="415">
        <v>0</v>
      </c>
      <c r="AS194" s="415">
        <v>1105</v>
      </c>
      <c r="AT194" s="415">
        <v>1837834</v>
      </c>
      <c r="AU194" s="415">
        <v>5697</v>
      </c>
      <c r="AV194" s="415">
        <v>1843531</v>
      </c>
      <c r="AW194" s="415">
        <v>6022</v>
      </c>
      <c r="AX194" s="415">
        <v>-311</v>
      </c>
      <c r="AY194" s="415">
        <v>5711</v>
      </c>
      <c r="AZ194" s="415">
        <v>-7433813</v>
      </c>
      <c r="BA194" s="415">
        <v>-1060</v>
      </c>
      <c r="BB194" s="415">
        <v>-7434873</v>
      </c>
      <c r="BC194" s="415">
        <v>34990</v>
      </c>
      <c r="BD194" s="415">
        <v>-431</v>
      </c>
      <c r="BE194" s="415">
        <v>34559</v>
      </c>
      <c r="BF194" s="415">
        <v>-147561</v>
      </c>
      <c r="BG194" s="415">
        <v>0</v>
      </c>
      <c r="BH194" s="415">
        <v>-147561</v>
      </c>
      <c r="BI194" s="415">
        <v>18329</v>
      </c>
      <c r="BJ194" s="415">
        <v>0</v>
      </c>
      <c r="BK194" s="415">
        <v>18329</v>
      </c>
      <c r="BL194" s="415">
        <v>-76568</v>
      </c>
      <c r="BM194" s="415">
        <v>0</v>
      </c>
      <c r="BN194" s="415">
        <v>-76568</v>
      </c>
      <c r="BO194" s="415">
        <v>84</v>
      </c>
      <c r="BP194" s="415">
        <v>0</v>
      </c>
      <c r="BQ194" s="415">
        <v>84</v>
      </c>
      <c r="BR194" s="415">
        <v>0</v>
      </c>
      <c r="BS194" s="415">
        <v>0</v>
      </c>
      <c r="BT194" s="415">
        <v>0</v>
      </c>
      <c r="BU194" s="415">
        <v>0</v>
      </c>
      <c r="BV194" s="415">
        <v>0</v>
      </c>
      <c r="BW194" s="415">
        <v>0</v>
      </c>
      <c r="BX194" s="415">
        <v>-19787262</v>
      </c>
      <c r="BY194" s="415">
        <v>-26074</v>
      </c>
      <c r="BZ194" s="415">
        <v>-19813336</v>
      </c>
      <c r="CA194" s="415">
        <v>0</v>
      </c>
      <c r="CB194" s="415">
        <v>0</v>
      </c>
      <c r="CC194" s="415">
        <v>0</v>
      </c>
      <c r="CD194" s="415">
        <v>0</v>
      </c>
      <c r="CE194" s="415">
        <v>0</v>
      </c>
      <c r="CF194" s="415">
        <v>0</v>
      </c>
      <c r="CG194" s="415">
        <v>-2588361</v>
      </c>
      <c r="CH194" s="415">
        <v>-14364</v>
      </c>
      <c r="CI194" s="415">
        <v>-2602725</v>
      </c>
      <c r="CJ194" s="415">
        <v>-179556</v>
      </c>
      <c r="CK194" s="415">
        <v>-4779</v>
      </c>
      <c r="CL194" s="415">
        <v>-184335</v>
      </c>
      <c r="CM194" s="415">
        <v>-2767917</v>
      </c>
      <c r="CN194" s="415">
        <v>-19143</v>
      </c>
      <c r="CO194" s="415">
        <v>-2787060</v>
      </c>
      <c r="CP194" s="415">
        <v>-659718</v>
      </c>
      <c r="CQ194" s="415">
        <v>0</v>
      </c>
      <c r="CR194" s="415">
        <v>-659718</v>
      </c>
      <c r="CS194" s="415">
        <v>3857</v>
      </c>
      <c r="CT194" s="415">
        <v>0</v>
      </c>
      <c r="CU194" s="415">
        <v>3857</v>
      </c>
      <c r="CV194" s="415">
        <v>-533517</v>
      </c>
      <c r="CW194" s="415">
        <v>0</v>
      </c>
      <c r="CX194" s="415">
        <v>-533517</v>
      </c>
      <c r="CY194" s="415">
        <v>-9052</v>
      </c>
      <c r="CZ194" s="415">
        <v>0</v>
      </c>
      <c r="DA194" s="415">
        <v>-9052</v>
      </c>
      <c r="DB194" s="415">
        <v>-20835</v>
      </c>
      <c r="DC194" s="415">
        <v>0</v>
      </c>
      <c r="DD194" s="415">
        <v>-20835</v>
      </c>
      <c r="DE194" s="415">
        <v>2366</v>
      </c>
      <c r="DF194" s="415">
        <v>0</v>
      </c>
      <c r="DG194" s="415">
        <v>2366</v>
      </c>
      <c r="DH194" s="415">
        <v>0</v>
      </c>
      <c r="DI194" s="415">
        <v>0</v>
      </c>
      <c r="DJ194" s="415">
        <v>0</v>
      </c>
      <c r="DK194" s="415">
        <v>0</v>
      </c>
      <c r="DL194" s="415">
        <v>0</v>
      </c>
      <c r="DM194" s="415">
        <v>0</v>
      </c>
      <c r="DN194" s="415">
        <v>-23067</v>
      </c>
      <c r="DO194" s="415">
        <v>0</v>
      </c>
      <c r="DP194" s="415">
        <v>-23067</v>
      </c>
      <c r="DQ194" s="415">
        <v>0</v>
      </c>
      <c r="DR194" s="415">
        <v>0</v>
      </c>
      <c r="DS194" s="415">
        <v>0</v>
      </c>
      <c r="DT194" s="415">
        <v>-117258</v>
      </c>
      <c r="DU194" s="415">
        <v>-148648</v>
      </c>
      <c r="DV194" s="415">
        <v>-265906</v>
      </c>
      <c r="DW194" s="415">
        <v>-19225</v>
      </c>
      <c r="DX194" s="415">
        <v>14125</v>
      </c>
      <c r="DY194" s="415">
        <v>-5100</v>
      </c>
      <c r="DZ194" s="415">
        <v>-134523</v>
      </c>
      <c r="EA194" s="415">
        <v>0</v>
      </c>
      <c r="EB194" s="415">
        <v>-1376449</v>
      </c>
      <c r="EC194" s="415">
        <v>-134523</v>
      </c>
      <c r="ED194" s="415">
        <v>-1510972</v>
      </c>
      <c r="EE194" s="415">
        <v>0</v>
      </c>
      <c r="EF194" s="415">
        <v>0</v>
      </c>
      <c r="EG194" s="415">
        <v>0</v>
      </c>
      <c r="EH194" s="415">
        <v>0</v>
      </c>
      <c r="EI194" s="415">
        <v>0</v>
      </c>
      <c r="EJ194" s="415">
        <v>0</v>
      </c>
      <c r="EK194" s="415">
        <v>2074</v>
      </c>
      <c r="EL194" s="415">
        <v>0</v>
      </c>
      <c r="EM194" s="415">
        <v>2074</v>
      </c>
      <c r="EN194" s="415">
        <v>0</v>
      </c>
      <c r="EO194" s="415">
        <v>0</v>
      </c>
      <c r="EP194" s="415">
        <v>0</v>
      </c>
      <c r="EQ194" s="415">
        <v>458</v>
      </c>
      <c r="ER194" s="415">
        <v>0</v>
      </c>
      <c r="ES194" s="415">
        <v>458</v>
      </c>
      <c r="ET194" s="415">
        <v>0</v>
      </c>
      <c r="EU194" s="415">
        <v>0</v>
      </c>
      <c r="EV194" s="415">
        <v>0</v>
      </c>
      <c r="EW194" s="415">
        <v>-75829</v>
      </c>
      <c r="EX194" s="415">
        <v>0</v>
      </c>
      <c r="EY194" s="415">
        <v>-75829</v>
      </c>
      <c r="EZ194" s="415">
        <v>84</v>
      </c>
      <c r="FA194" s="415">
        <v>0</v>
      </c>
      <c r="FB194" s="415">
        <v>84</v>
      </c>
      <c r="FC194" s="415">
        <v>-1500</v>
      </c>
      <c r="FD194" s="415">
        <v>0</v>
      </c>
      <c r="FE194" s="415">
        <v>-1500</v>
      </c>
      <c r="FF194" s="415">
        <v>0</v>
      </c>
      <c r="FG194" s="415">
        <v>0</v>
      </c>
      <c r="FH194" s="415">
        <v>0</v>
      </c>
      <c r="FI194" s="415">
        <v>-94960</v>
      </c>
      <c r="FJ194" s="415">
        <v>0</v>
      </c>
      <c r="FK194" s="415">
        <v>-94960</v>
      </c>
      <c r="FL194" s="415">
        <v>1442</v>
      </c>
      <c r="FM194" s="415">
        <v>0</v>
      </c>
      <c r="FN194" s="415">
        <v>1442</v>
      </c>
      <c r="FO194" s="415">
        <v>-168243</v>
      </c>
      <c r="FP194" s="415">
        <v>-2134</v>
      </c>
      <c r="FQ194" s="415">
        <v>-170377</v>
      </c>
      <c r="FR194" s="415">
        <v>12548</v>
      </c>
      <c r="FS194" s="415">
        <v>0</v>
      </c>
      <c r="FT194" s="415">
        <v>12548</v>
      </c>
      <c r="FU194" s="415">
        <v>781</v>
      </c>
      <c r="FV194" s="415">
        <v>0</v>
      </c>
      <c r="FW194" s="415">
        <v>781</v>
      </c>
      <c r="FX194" s="415">
        <v>-1989156</v>
      </c>
      <c r="FY194" s="415">
        <v>0</v>
      </c>
      <c r="FZ194" s="415">
        <v>-1989156</v>
      </c>
      <c r="GA194" s="415">
        <v>-2312301</v>
      </c>
      <c r="GB194" s="415">
        <v>-2134</v>
      </c>
      <c r="GC194" s="415">
        <v>-2314435</v>
      </c>
      <c r="GD194" s="415">
        <v>0</v>
      </c>
      <c r="GE194" s="415">
        <v>0</v>
      </c>
      <c r="GF194" s="415">
        <v>0</v>
      </c>
      <c r="GG194" s="415">
        <v>0</v>
      </c>
      <c r="GH194" s="415">
        <v>0</v>
      </c>
      <c r="GI194" s="415">
        <v>0</v>
      </c>
      <c r="GJ194" s="415">
        <v>0</v>
      </c>
      <c r="GK194" s="415">
        <v>0</v>
      </c>
      <c r="GL194" s="415">
        <v>0</v>
      </c>
      <c r="GM194" s="415">
        <v>112673619</v>
      </c>
      <c r="GN194" s="415">
        <v>392285</v>
      </c>
      <c r="GO194" s="415">
        <v>113065904</v>
      </c>
      <c r="GP194" s="415">
        <v>-1711721</v>
      </c>
      <c r="GQ194" s="415">
        <v>-11011</v>
      </c>
      <c r="GR194" s="415">
        <v>-1722732</v>
      </c>
      <c r="GS194" s="415">
        <v>-19787262</v>
      </c>
      <c r="GT194" s="415">
        <v>-26074</v>
      </c>
      <c r="GU194" s="415">
        <v>-19813336</v>
      </c>
      <c r="GV194" s="415">
        <v>-2767917</v>
      </c>
      <c r="GW194" s="415">
        <v>-19143</v>
      </c>
      <c r="GX194" s="415">
        <v>-2787060</v>
      </c>
      <c r="GY194" s="415">
        <v>-1376449</v>
      </c>
      <c r="GZ194" s="415">
        <v>-134523</v>
      </c>
      <c r="HA194" s="415">
        <v>-1510972</v>
      </c>
      <c r="HB194" s="415">
        <v>-2312301</v>
      </c>
      <c r="HC194" s="415">
        <v>-2134</v>
      </c>
      <c r="HD194" s="415">
        <v>-2314435</v>
      </c>
      <c r="HE194" s="415">
        <v>0</v>
      </c>
      <c r="HF194" s="415">
        <v>0</v>
      </c>
      <c r="HG194" s="415">
        <v>0</v>
      </c>
      <c r="HH194" s="415">
        <v>-27955650</v>
      </c>
      <c r="HI194" s="415">
        <v>-192885</v>
      </c>
      <c r="HJ194" s="415">
        <v>-28148535</v>
      </c>
      <c r="HK194" s="415">
        <v>84717969</v>
      </c>
      <c r="HL194" s="415">
        <v>199400</v>
      </c>
      <c r="HM194" s="415">
        <v>84917369</v>
      </c>
      <c r="HN194" s="84" t="s">
        <v>1054</v>
      </c>
    </row>
    <row r="195" spans="1:222" x14ac:dyDescent="0.25">
      <c r="A195" t="s">
        <v>1026</v>
      </c>
      <c r="B195" s="82" t="s">
        <v>749</v>
      </c>
      <c r="C195" s="85" t="s">
        <v>748</v>
      </c>
      <c r="D195" s="415">
        <v>97996977</v>
      </c>
      <c r="E195" s="415">
        <v>0</v>
      </c>
      <c r="F195" s="415">
        <v>97996977</v>
      </c>
      <c r="G195" s="415">
        <v>-843638</v>
      </c>
      <c r="H195" s="415">
        <v>0</v>
      </c>
      <c r="I195" s="415">
        <v>-843638</v>
      </c>
      <c r="J195" s="415">
        <v>-796146</v>
      </c>
      <c r="K195" s="415">
        <v>0</v>
      </c>
      <c r="L195" s="415">
        <v>-796146</v>
      </c>
      <c r="M195" s="415">
        <v>243127</v>
      </c>
      <c r="N195" s="415">
        <v>0</v>
      </c>
      <c r="O195" s="415">
        <v>243127</v>
      </c>
      <c r="P195" s="415">
        <v>1183290</v>
      </c>
      <c r="Q195" s="415">
        <v>0</v>
      </c>
      <c r="R195" s="415">
        <v>1183290</v>
      </c>
      <c r="S195" s="415">
        <v>53740</v>
      </c>
      <c r="T195" s="415">
        <v>0</v>
      </c>
      <c r="U195" s="415">
        <v>53740</v>
      </c>
      <c r="V195" s="415">
        <v>684011</v>
      </c>
      <c r="W195" s="415">
        <v>0</v>
      </c>
      <c r="X195" s="415">
        <v>684011</v>
      </c>
      <c r="Y195" s="415">
        <v>-6251679</v>
      </c>
      <c r="Z195" s="415">
        <v>0</v>
      </c>
      <c r="AA195" s="415">
        <v>-6251679</v>
      </c>
      <c r="AB195" s="415">
        <v>-27687</v>
      </c>
      <c r="AC195" s="415">
        <v>0</v>
      </c>
      <c r="AD195" s="415">
        <v>-27687</v>
      </c>
      <c r="AE195" s="415">
        <v>-188583</v>
      </c>
      <c r="AF195" s="415">
        <v>0</v>
      </c>
      <c r="AG195" s="415">
        <v>-188583</v>
      </c>
      <c r="AH195" s="415">
        <v>-14717</v>
      </c>
      <c r="AI195" s="415">
        <v>0</v>
      </c>
      <c r="AJ195" s="415">
        <v>-14717</v>
      </c>
      <c r="AK195" s="415">
        <v>-2162</v>
      </c>
      <c r="AL195" s="415">
        <v>0</v>
      </c>
      <c r="AM195" s="415">
        <v>-2162</v>
      </c>
      <c r="AN195" s="415">
        <v>-171072</v>
      </c>
      <c r="AO195" s="415">
        <v>0</v>
      </c>
      <c r="AP195" s="415">
        <v>-171072</v>
      </c>
      <c r="AQ195" s="415">
        <v>6765</v>
      </c>
      <c r="AR195" s="415">
        <v>0</v>
      </c>
      <c r="AS195" s="415">
        <v>6765</v>
      </c>
      <c r="AT195" s="415">
        <v>1909735</v>
      </c>
      <c r="AU195" s="415">
        <v>0</v>
      </c>
      <c r="AV195" s="415">
        <v>1909735</v>
      </c>
      <c r="AW195" s="415">
        <v>36505</v>
      </c>
      <c r="AX195" s="415">
        <v>0</v>
      </c>
      <c r="AY195" s="415">
        <v>36505</v>
      </c>
      <c r="AZ195" s="415">
        <v>-7557008</v>
      </c>
      <c r="BA195" s="415">
        <v>0</v>
      </c>
      <c r="BB195" s="415">
        <v>-7557008</v>
      </c>
      <c r="BC195" s="415">
        <v>-60427</v>
      </c>
      <c r="BD195" s="415">
        <v>0</v>
      </c>
      <c r="BE195" s="415">
        <v>-60427</v>
      </c>
      <c r="BF195" s="415">
        <v>-25281</v>
      </c>
      <c r="BG195" s="415">
        <v>0</v>
      </c>
      <c r="BH195" s="415">
        <v>-25281</v>
      </c>
      <c r="BI195" s="415">
        <v>0</v>
      </c>
      <c r="BJ195" s="415">
        <v>0</v>
      </c>
      <c r="BK195" s="415">
        <v>0</v>
      </c>
      <c r="BL195" s="415">
        <v>0</v>
      </c>
      <c r="BM195" s="415">
        <v>0</v>
      </c>
      <c r="BN195" s="415">
        <v>0</v>
      </c>
      <c r="BO195" s="415">
        <v>0</v>
      </c>
      <c r="BP195" s="415">
        <v>0</v>
      </c>
      <c r="BQ195" s="415">
        <v>0</v>
      </c>
      <c r="BR195" s="415">
        <v>0</v>
      </c>
      <c r="BS195" s="415">
        <v>0</v>
      </c>
      <c r="BT195" s="415">
        <v>0</v>
      </c>
      <c r="BU195" s="415">
        <v>0</v>
      </c>
      <c r="BV195" s="415">
        <v>0</v>
      </c>
      <c r="BW195" s="415">
        <v>0</v>
      </c>
      <c r="BX195" s="415">
        <v>-12136738</v>
      </c>
      <c r="BY195" s="415">
        <v>0</v>
      </c>
      <c r="BZ195" s="415">
        <v>-12136738</v>
      </c>
      <c r="CA195" s="415">
        <v>-269912</v>
      </c>
      <c r="CB195" s="415">
        <v>0</v>
      </c>
      <c r="CC195" s="415">
        <v>-269912</v>
      </c>
      <c r="CD195" s="415">
        <v>0</v>
      </c>
      <c r="CE195" s="415">
        <v>0</v>
      </c>
      <c r="CF195" s="415">
        <v>0</v>
      </c>
      <c r="CG195" s="415">
        <v>-4045670</v>
      </c>
      <c r="CH195" s="415">
        <v>0</v>
      </c>
      <c r="CI195" s="415">
        <v>-4045670</v>
      </c>
      <c r="CJ195" s="415">
        <v>-186433</v>
      </c>
      <c r="CK195" s="415">
        <v>0</v>
      </c>
      <c r="CL195" s="415">
        <v>-186433</v>
      </c>
      <c r="CM195" s="415">
        <v>-4502015</v>
      </c>
      <c r="CN195" s="415">
        <v>0</v>
      </c>
      <c r="CO195" s="415">
        <v>-4502015</v>
      </c>
      <c r="CP195" s="415">
        <v>-114835</v>
      </c>
      <c r="CQ195" s="415">
        <v>0</v>
      </c>
      <c r="CR195" s="415">
        <v>-114835</v>
      </c>
      <c r="CS195" s="415">
        <v>-3564</v>
      </c>
      <c r="CT195" s="415">
        <v>0</v>
      </c>
      <c r="CU195" s="415">
        <v>-3564</v>
      </c>
      <c r="CV195" s="415">
        <v>-81038</v>
      </c>
      <c r="CW195" s="415">
        <v>0</v>
      </c>
      <c r="CX195" s="415">
        <v>-81038</v>
      </c>
      <c r="CY195" s="415">
        <v>8130</v>
      </c>
      <c r="CZ195" s="415">
        <v>0</v>
      </c>
      <c r="DA195" s="415">
        <v>8130</v>
      </c>
      <c r="DB195" s="415">
        <v>0</v>
      </c>
      <c r="DC195" s="415">
        <v>0</v>
      </c>
      <c r="DD195" s="415">
        <v>0</v>
      </c>
      <c r="DE195" s="415">
        <v>0</v>
      </c>
      <c r="DF195" s="415">
        <v>0</v>
      </c>
      <c r="DG195" s="415">
        <v>0</v>
      </c>
      <c r="DH195" s="415">
        <v>0</v>
      </c>
      <c r="DI195" s="415">
        <v>0</v>
      </c>
      <c r="DJ195" s="415">
        <v>0</v>
      </c>
      <c r="DK195" s="415">
        <v>0</v>
      </c>
      <c r="DL195" s="415">
        <v>0</v>
      </c>
      <c r="DM195" s="415">
        <v>0</v>
      </c>
      <c r="DN195" s="415">
        <v>0</v>
      </c>
      <c r="DO195" s="415">
        <v>0</v>
      </c>
      <c r="DP195" s="415">
        <v>0</v>
      </c>
      <c r="DQ195" s="415">
        <v>0</v>
      </c>
      <c r="DR195" s="415">
        <v>0</v>
      </c>
      <c r="DS195" s="415">
        <v>0</v>
      </c>
      <c r="DT195" s="415">
        <v>0</v>
      </c>
      <c r="DU195" s="415">
        <v>0</v>
      </c>
      <c r="DV195" s="415">
        <v>0</v>
      </c>
      <c r="DW195" s="415">
        <v>0</v>
      </c>
      <c r="DX195" s="415">
        <v>0</v>
      </c>
      <c r="DY195" s="415">
        <v>0</v>
      </c>
      <c r="DZ195" s="415">
        <v>0</v>
      </c>
      <c r="EA195" s="415">
        <v>0</v>
      </c>
      <c r="EB195" s="415">
        <v>-191307</v>
      </c>
      <c r="EC195" s="415">
        <v>0</v>
      </c>
      <c r="ED195" s="415">
        <v>-191307</v>
      </c>
      <c r="EE195" s="415">
        <v>0</v>
      </c>
      <c r="EF195" s="415">
        <v>0</v>
      </c>
      <c r="EG195" s="415">
        <v>0</v>
      </c>
      <c r="EH195" s="415">
        <v>0</v>
      </c>
      <c r="EI195" s="415">
        <v>0</v>
      </c>
      <c r="EJ195" s="415">
        <v>0</v>
      </c>
      <c r="EK195" s="415">
        <v>2500</v>
      </c>
      <c r="EL195" s="415">
        <v>0</v>
      </c>
      <c r="EM195" s="415">
        <v>2500</v>
      </c>
      <c r="EN195" s="415">
        <v>0</v>
      </c>
      <c r="EO195" s="415">
        <v>0</v>
      </c>
      <c r="EP195" s="415">
        <v>0</v>
      </c>
      <c r="EQ195" s="415">
        <v>0</v>
      </c>
      <c r="ER195" s="415">
        <v>0</v>
      </c>
      <c r="ES195" s="415">
        <v>0</v>
      </c>
      <c r="ET195" s="415">
        <v>0</v>
      </c>
      <c r="EU195" s="415">
        <v>0</v>
      </c>
      <c r="EV195" s="415">
        <v>0</v>
      </c>
      <c r="EW195" s="415">
        <v>0</v>
      </c>
      <c r="EX195" s="415">
        <v>0</v>
      </c>
      <c r="EY195" s="415">
        <v>0</v>
      </c>
      <c r="EZ195" s="415">
        <v>0</v>
      </c>
      <c r="FA195" s="415">
        <v>0</v>
      </c>
      <c r="FB195" s="415">
        <v>0</v>
      </c>
      <c r="FC195" s="415">
        <v>-1500</v>
      </c>
      <c r="FD195" s="415">
        <v>0</v>
      </c>
      <c r="FE195" s="415">
        <v>-1500</v>
      </c>
      <c r="FF195" s="415">
        <v>-3000</v>
      </c>
      <c r="FG195" s="415">
        <v>0</v>
      </c>
      <c r="FH195" s="415">
        <v>-3000</v>
      </c>
      <c r="FI195" s="415">
        <v>-20843</v>
      </c>
      <c r="FJ195" s="415">
        <v>0</v>
      </c>
      <c r="FK195" s="415">
        <v>-20843</v>
      </c>
      <c r="FL195" s="415">
        <v>35</v>
      </c>
      <c r="FM195" s="415">
        <v>0</v>
      </c>
      <c r="FN195" s="415">
        <v>35</v>
      </c>
      <c r="FO195" s="415">
        <v>-89792</v>
      </c>
      <c r="FP195" s="415">
        <v>0</v>
      </c>
      <c r="FQ195" s="415">
        <v>-89792</v>
      </c>
      <c r="FR195" s="415">
        <v>14785</v>
      </c>
      <c r="FS195" s="415">
        <v>0</v>
      </c>
      <c r="FT195" s="415">
        <v>14785</v>
      </c>
      <c r="FU195" s="415">
        <v>0</v>
      </c>
      <c r="FV195" s="415">
        <v>0</v>
      </c>
      <c r="FW195" s="415">
        <v>0</v>
      </c>
      <c r="FX195" s="415">
        <v>-1859215</v>
      </c>
      <c r="FY195" s="415">
        <v>0</v>
      </c>
      <c r="FZ195" s="415">
        <v>-1859215</v>
      </c>
      <c r="GA195" s="415">
        <v>-1957030</v>
      </c>
      <c r="GB195" s="415">
        <v>0</v>
      </c>
      <c r="GC195" s="415">
        <v>-1957030</v>
      </c>
      <c r="GD195" s="415">
        <v>0</v>
      </c>
      <c r="GE195" s="415">
        <v>0</v>
      </c>
      <c r="GF195" s="415">
        <v>0</v>
      </c>
      <c r="GG195" s="415">
        <v>0</v>
      </c>
      <c r="GH195" s="415">
        <v>0</v>
      </c>
      <c r="GI195" s="415">
        <v>0</v>
      </c>
      <c r="GJ195" s="415">
        <v>0</v>
      </c>
      <c r="GK195" s="415">
        <v>0</v>
      </c>
      <c r="GL195" s="415">
        <v>0</v>
      </c>
      <c r="GM195" s="415">
        <v>97153339</v>
      </c>
      <c r="GN195" s="415">
        <v>0</v>
      </c>
      <c r="GO195" s="415">
        <v>97153339</v>
      </c>
      <c r="GP195" s="415">
        <v>684011</v>
      </c>
      <c r="GQ195" s="415">
        <v>0</v>
      </c>
      <c r="GR195" s="415">
        <v>684011</v>
      </c>
      <c r="GS195" s="415">
        <v>-12136738</v>
      </c>
      <c r="GT195" s="415">
        <v>0</v>
      </c>
      <c r="GU195" s="415">
        <v>-12136738</v>
      </c>
      <c r="GV195" s="415">
        <v>-4502015</v>
      </c>
      <c r="GW195" s="415">
        <v>0</v>
      </c>
      <c r="GX195" s="415">
        <v>-4502015</v>
      </c>
      <c r="GY195" s="415">
        <v>-191307</v>
      </c>
      <c r="GZ195" s="415">
        <v>0</v>
      </c>
      <c r="HA195" s="415">
        <v>-191307</v>
      </c>
      <c r="HB195" s="415">
        <v>-1957030</v>
      </c>
      <c r="HC195" s="415">
        <v>0</v>
      </c>
      <c r="HD195" s="415">
        <v>-1957030</v>
      </c>
      <c r="HE195" s="415">
        <v>0</v>
      </c>
      <c r="HF195" s="415">
        <v>0</v>
      </c>
      <c r="HG195" s="415">
        <v>0</v>
      </c>
      <c r="HH195" s="415">
        <v>-18103079</v>
      </c>
      <c r="HI195" s="415">
        <v>0</v>
      </c>
      <c r="HJ195" s="415">
        <v>-18103079</v>
      </c>
      <c r="HK195" s="415">
        <v>79050260</v>
      </c>
      <c r="HL195" s="415">
        <v>0</v>
      </c>
      <c r="HM195" s="415">
        <v>79050260</v>
      </c>
      <c r="HN195" s="84" t="s">
        <v>1029</v>
      </c>
    </row>
    <row r="196" spans="1:222" x14ac:dyDescent="0.25">
      <c r="A196" t="s">
        <v>1037</v>
      </c>
      <c r="B196" s="82" t="s">
        <v>751</v>
      </c>
      <c r="C196" s="85" t="s">
        <v>750</v>
      </c>
      <c r="D196" s="415">
        <v>164658934</v>
      </c>
      <c r="E196" s="415">
        <v>13034381</v>
      </c>
      <c r="F196" s="415">
        <v>177693315</v>
      </c>
      <c r="G196" s="415">
        <v>-2755933</v>
      </c>
      <c r="H196" s="415">
        <v>-161896</v>
      </c>
      <c r="I196" s="415">
        <v>-2917829</v>
      </c>
      <c r="J196" s="415">
        <v>-3460719</v>
      </c>
      <c r="K196" s="415">
        <v>-91359</v>
      </c>
      <c r="L196" s="415">
        <v>-3552078</v>
      </c>
      <c r="M196" s="415">
        <v>628964</v>
      </c>
      <c r="N196" s="415">
        <v>-2519</v>
      </c>
      <c r="O196" s="415">
        <v>626445</v>
      </c>
      <c r="P196" s="415">
        <v>912454</v>
      </c>
      <c r="Q196" s="415">
        <v>25361</v>
      </c>
      <c r="R196" s="415">
        <v>937815</v>
      </c>
      <c r="S196" s="415">
        <v>325751</v>
      </c>
      <c r="T196" s="415">
        <v>40547</v>
      </c>
      <c r="U196" s="415">
        <v>366298</v>
      </c>
      <c r="V196" s="415">
        <v>-1593550</v>
      </c>
      <c r="W196" s="415">
        <v>-27970</v>
      </c>
      <c r="X196" s="415">
        <v>-1621520</v>
      </c>
      <c r="Y196" s="415">
        <v>-8864005</v>
      </c>
      <c r="Z196" s="415">
        <v>-623175</v>
      </c>
      <c r="AA196" s="415">
        <v>-9487180</v>
      </c>
      <c r="AB196" s="415">
        <v>-30211</v>
      </c>
      <c r="AC196" s="415">
        <v>-5892</v>
      </c>
      <c r="AD196" s="415">
        <v>-36103</v>
      </c>
      <c r="AE196" s="415">
        <v>-259567</v>
      </c>
      <c r="AF196" s="415">
        <v>-10034</v>
      </c>
      <c r="AG196" s="415">
        <v>-269601</v>
      </c>
      <c r="AH196" s="415">
        <v>-5369</v>
      </c>
      <c r="AI196" s="415">
        <v>-2961</v>
      </c>
      <c r="AJ196" s="415">
        <v>-8330</v>
      </c>
      <c r="AK196" s="415">
        <v>0</v>
      </c>
      <c r="AL196" s="415">
        <v>0</v>
      </c>
      <c r="AM196" s="415">
        <v>0</v>
      </c>
      <c r="AN196" s="415">
        <v>-254198</v>
      </c>
      <c r="AO196" s="415">
        <v>-7073</v>
      </c>
      <c r="AP196" s="415">
        <v>-261271</v>
      </c>
      <c r="AQ196" s="415">
        <v>3094</v>
      </c>
      <c r="AR196" s="415">
        <v>-614</v>
      </c>
      <c r="AS196" s="415">
        <v>2480</v>
      </c>
      <c r="AT196" s="415">
        <v>3503041</v>
      </c>
      <c r="AU196" s="415">
        <v>184371</v>
      </c>
      <c r="AV196" s="415">
        <v>3687412</v>
      </c>
      <c r="AW196" s="415">
        <v>15575</v>
      </c>
      <c r="AX196" s="415">
        <v>820</v>
      </c>
      <c r="AY196" s="415">
        <v>16395</v>
      </c>
      <c r="AZ196" s="415">
        <v>-16336715</v>
      </c>
      <c r="BA196" s="415">
        <v>-820079</v>
      </c>
      <c r="BB196" s="415">
        <v>-17156794</v>
      </c>
      <c r="BC196" s="415">
        <v>-160276</v>
      </c>
      <c r="BD196" s="415">
        <v>0</v>
      </c>
      <c r="BE196" s="415">
        <v>-160276</v>
      </c>
      <c r="BF196" s="415">
        <v>-68199</v>
      </c>
      <c r="BG196" s="415">
        <v>0</v>
      </c>
      <c r="BH196" s="415">
        <v>-68199</v>
      </c>
      <c r="BI196" s="415">
        <v>0</v>
      </c>
      <c r="BJ196" s="415">
        <v>0</v>
      </c>
      <c r="BK196" s="415">
        <v>0</v>
      </c>
      <c r="BL196" s="415">
        <v>0</v>
      </c>
      <c r="BM196" s="415">
        <v>0</v>
      </c>
      <c r="BN196" s="415">
        <v>0</v>
      </c>
      <c r="BO196" s="415">
        <v>0</v>
      </c>
      <c r="BP196" s="415">
        <v>0</v>
      </c>
      <c r="BQ196" s="415">
        <v>0</v>
      </c>
      <c r="BR196" s="415">
        <v>0</v>
      </c>
      <c r="BS196" s="415">
        <v>0</v>
      </c>
      <c r="BT196" s="415">
        <v>0</v>
      </c>
      <c r="BU196" s="415">
        <v>0</v>
      </c>
      <c r="BV196" s="415">
        <v>0</v>
      </c>
      <c r="BW196" s="415">
        <v>0</v>
      </c>
      <c r="BX196" s="415">
        <v>-22170146</v>
      </c>
      <c r="BY196" s="415">
        <v>-1268097</v>
      </c>
      <c r="BZ196" s="415">
        <v>-23438243</v>
      </c>
      <c r="CA196" s="415">
        <v>-26898</v>
      </c>
      <c r="CB196" s="415">
        <v>-2111</v>
      </c>
      <c r="CC196" s="415">
        <v>-29009</v>
      </c>
      <c r="CD196" s="415">
        <v>-241244</v>
      </c>
      <c r="CE196" s="415">
        <v>0</v>
      </c>
      <c r="CF196" s="415">
        <v>-241244</v>
      </c>
      <c r="CG196" s="415">
        <v>-6524472</v>
      </c>
      <c r="CH196" s="415">
        <v>-446371</v>
      </c>
      <c r="CI196" s="415">
        <v>-6970843</v>
      </c>
      <c r="CJ196" s="415">
        <v>-124440</v>
      </c>
      <c r="CK196" s="415">
        <v>-19546</v>
      </c>
      <c r="CL196" s="415">
        <v>-143986</v>
      </c>
      <c r="CM196" s="415">
        <v>-6917054</v>
      </c>
      <c r="CN196" s="415">
        <v>-468028</v>
      </c>
      <c r="CO196" s="415">
        <v>-7385082</v>
      </c>
      <c r="CP196" s="415">
        <v>-209335</v>
      </c>
      <c r="CQ196" s="415">
        <v>-12327</v>
      </c>
      <c r="CR196" s="415">
        <v>-221662</v>
      </c>
      <c r="CS196" s="415">
        <v>-15570</v>
      </c>
      <c r="CT196" s="415">
        <v>-5998</v>
      </c>
      <c r="CU196" s="415">
        <v>-21568</v>
      </c>
      <c r="CV196" s="415">
        <v>-293409</v>
      </c>
      <c r="CW196" s="415">
        <v>-34740</v>
      </c>
      <c r="CX196" s="415">
        <v>-328149</v>
      </c>
      <c r="CY196" s="415">
        <v>-4380</v>
      </c>
      <c r="CZ196" s="415">
        <v>30704</v>
      </c>
      <c r="DA196" s="415">
        <v>26324</v>
      </c>
      <c r="DB196" s="415">
        <v>-857</v>
      </c>
      <c r="DC196" s="415">
        <v>0</v>
      </c>
      <c r="DD196" s="415">
        <v>-857</v>
      </c>
      <c r="DE196" s="415">
        <v>0</v>
      </c>
      <c r="DF196" s="415">
        <v>0</v>
      </c>
      <c r="DG196" s="415">
        <v>0</v>
      </c>
      <c r="DH196" s="415">
        <v>0</v>
      </c>
      <c r="DI196" s="415">
        <v>0</v>
      </c>
      <c r="DJ196" s="415">
        <v>0</v>
      </c>
      <c r="DK196" s="415">
        <v>0</v>
      </c>
      <c r="DL196" s="415">
        <v>0</v>
      </c>
      <c r="DM196" s="415">
        <v>0</v>
      </c>
      <c r="DN196" s="415">
        <v>0</v>
      </c>
      <c r="DO196" s="415">
        <v>0</v>
      </c>
      <c r="DP196" s="415">
        <v>0</v>
      </c>
      <c r="DQ196" s="415">
        <v>0</v>
      </c>
      <c r="DR196" s="415">
        <v>0</v>
      </c>
      <c r="DS196" s="415">
        <v>0</v>
      </c>
      <c r="DT196" s="415">
        <v>0</v>
      </c>
      <c r="DU196" s="415">
        <v>0</v>
      </c>
      <c r="DV196" s="415">
        <v>0</v>
      </c>
      <c r="DW196" s="415">
        <v>0</v>
      </c>
      <c r="DX196" s="415">
        <v>0</v>
      </c>
      <c r="DY196" s="415">
        <v>0</v>
      </c>
      <c r="DZ196" s="415">
        <v>0</v>
      </c>
      <c r="EA196" s="415">
        <v>0</v>
      </c>
      <c r="EB196" s="415">
        <v>-523551</v>
      </c>
      <c r="EC196" s="415">
        <v>-22361</v>
      </c>
      <c r="ED196" s="415">
        <v>-545912</v>
      </c>
      <c r="EE196" s="415">
        <v>0</v>
      </c>
      <c r="EF196" s="415">
        <v>0</v>
      </c>
      <c r="EG196" s="415">
        <v>0</v>
      </c>
      <c r="EH196" s="415">
        <v>0</v>
      </c>
      <c r="EI196" s="415">
        <v>0</v>
      </c>
      <c r="EJ196" s="415">
        <v>0</v>
      </c>
      <c r="EK196" s="415">
        <v>7500</v>
      </c>
      <c r="EL196" s="415">
        <v>0</v>
      </c>
      <c r="EM196" s="415">
        <v>7500</v>
      </c>
      <c r="EN196" s="415">
        <v>0</v>
      </c>
      <c r="EO196" s="415">
        <v>0</v>
      </c>
      <c r="EP196" s="415">
        <v>0</v>
      </c>
      <c r="EQ196" s="415">
        <v>0</v>
      </c>
      <c r="ER196" s="415">
        <v>0</v>
      </c>
      <c r="ES196" s="415">
        <v>0</v>
      </c>
      <c r="ET196" s="415">
        <v>0</v>
      </c>
      <c r="EU196" s="415">
        <v>0</v>
      </c>
      <c r="EV196" s="415">
        <v>0</v>
      </c>
      <c r="EW196" s="415">
        <v>0</v>
      </c>
      <c r="EX196" s="415">
        <v>0</v>
      </c>
      <c r="EY196" s="415">
        <v>0</v>
      </c>
      <c r="EZ196" s="415">
        <v>0</v>
      </c>
      <c r="FA196" s="415">
        <v>0</v>
      </c>
      <c r="FB196" s="415">
        <v>0</v>
      </c>
      <c r="FC196" s="415">
        <v>-1500</v>
      </c>
      <c r="FD196" s="415">
        <v>0</v>
      </c>
      <c r="FE196" s="415">
        <v>-1500</v>
      </c>
      <c r="FF196" s="415">
        <v>-2910</v>
      </c>
      <c r="FG196" s="415">
        <v>0</v>
      </c>
      <c r="FH196" s="415">
        <v>-2910</v>
      </c>
      <c r="FI196" s="415">
        <v>-58924</v>
      </c>
      <c r="FJ196" s="415">
        <v>-6309</v>
      </c>
      <c r="FK196" s="415">
        <v>-65233</v>
      </c>
      <c r="FL196" s="415">
        <v>10306</v>
      </c>
      <c r="FM196" s="415">
        <v>0</v>
      </c>
      <c r="FN196" s="415">
        <v>10306</v>
      </c>
      <c r="FO196" s="415">
        <v>-172188</v>
      </c>
      <c r="FP196" s="415">
        <v>-32976</v>
      </c>
      <c r="FQ196" s="415">
        <v>-205164</v>
      </c>
      <c r="FR196" s="415">
        <v>-423551</v>
      </c>
      <c r="FS196" s="415">
        <v>-62906</v>
      </c>
      <c r="FT196" s="415">
        <v>-486457</v>
      </c>
      <c r="FU196" s="415">
        <v>1164</v>
      </c>
      <c r="FV196" s="415">
        <v>0</v>
      </c>
      <c r="FW196" s="415">
        <v>1164</v>
      </c>
      <c r="FX196" s="415">
        <v>-2336668</v>
      </c>
      <c r="FY196" s="415">
        <v>-273461</v>
      </c>
      <c r="FZ196" s="415">
        <v>-2610129</v>
      </c>
      <c r="GA196" s="415">
        <v>-2976771</v>
      </c>
      <c r="GB196" s="415">
        <v>-375652</v>
      </c>
      <c r="GC196" s="415">
        <v>-3352423</v>
      </c>
      <c r="GD196" s="415">
        <v>0</v>
      </c>
      <c r="GE196" s="415">
        <v>0</v>
      </c>
      <c r="GF196" s="415">
        <v>0</v>
      </c>
      <c r="GG196" s="415">
        <v>0</v>
      </c>
      <c r="GH196" s="415">
        <v>0</v>
      </c>
      <c r="GI196" s="415">
        <v>0</v>
      </c>
      <c r="GJ196" s="415">
        <v>0</v>
      </c>
      <c r="GK196" s="415">
        <v>0</v>
      </c>
      <c r="GL196" s="415">
        <v>0</v>
      </c>
      <c r="GM196" s="415">
        <v>161903001</v>
      </c>
      <c r="GN196" s="415">
        <v>12872485</v>
      </c>
      <c r="GO196" s="415">
        <v>174775486</v>
      </c>
      <c r="GP196" s="415">
        <v>-1593550</v>
      </c>
      <c r="GQ196" s="415">
        <v>-27970</v>
      </c>
      <c r="GR196" s="415">
        <v>-1621520</v>
      </c>
      <c r="GS196" s="415">
        <v>-22170146</v>
      </c>
      <c r="GT196" s="415">
        <v>-1268097</v>
      </c>
      <c r="GU196" s="415">
        <v>-23438243</v>
      </c>
      <c r="GV196" s="415">
        <v>-6917054</v>
      </c>
      <c r="GW196" s="415">
        <v>-468028</v>
      </c>
      <c r="GX196" s="415">
        <v>-7385082</v>
      </c>
      <c r="GY196" s="415">
        <v>-523551</v>
      </c>
      <c r="GZ196" s="415">
        <v>-22361</v>
      </c>
      <c r="HA196" s="415">
        <v>-545912</v>
      </c>
      <c r="HB196" s="415">
        <v>-2976771</v>
      </c>
      <c r="HC196" s="415">
        <v>-375652</v>
      </c>
      <c r="HD196" s="415">
        <v>-3352423</v>
      </c>
      <c r="HE196" s="415">
        <v>0</v>
      </c>
      <c r="HF196" s="415">
        <v>0</v>
      </c>
      <c r="HG196" s="415">
        <v>0</v>
      </c>
      <c r="HH196" s="415">
        <v>-34181072</v>
      </c>
      <c r="HI196" s="415">
        <v>-2162108</v>
      </c>
      <c r="HJ196" s="415">
        <v>-36343180</v>
      </c>
      <c r="HK196" s="415">
        <v>127721929</v>
      </c>
      <c r="HL196" s="415">
        <v>10710377</v>
      </c>
      <c r="HM196" s="415">
        <v>138432306</v>
      </c>
      <c r="HN196" s="84" t="s">
        <v>1054</v>
      </c>
    </row>
    <row r="197" spans="1:222" x14ac:dyDescent="0.25">
      <c r="A197" t="s">
        <v>1026</v>
      </c>
      <c r="B197" s="82" t="s">
        <v>753</v>
      </c>
      <c r="C197" s="85" t="s">
        <v>752</v>
      </c>
      <c r="D197" s="415">
        <v>43092659.549999997</v>
      </c>
      <c r="E197" s="415">
        <v>0</v>
      </c>
      <c r="F197" s="415">
        <v>43092659.549999997</v>
      </c>
      <c r="G197" s="415">
        <v>-168952.86</v>
      </c>
      <c r="H197" s="415">
        <v>0</v>
      </c>
      <c r="I197" s="415">
        <v>-168952.86</v>
      </c>
      <c r="J197" s="415">
        <v>-185097.26</v>
      </c>
      <c r="K197" s="415">
        <v>0</v>
      </c>
      <c r="L197" s="415">
        <v>-185097.26</v>
      </c>
      <c r="M197" s="415">
        <v>-13231.91</v>
      </c>
      <c r="N197" s="415">
        <v>0</v>
      </c>
      <c r="O197" s="415">
        <v>-13231.91</v>
      </c>
      <c r="P197" s="415">
        <v>302776.26</v>
      </c>
      <c r="Q197" s="415">
        <v>0</v>
      </c>
      <c r="R197" s="415">
        <v>302776.26</v>
      </c>
      <c r="S197" s="415">
        <v>-86594.54</v>
      </c>
      <c r="T197" s="415">
        <v>0</v>
      </c>
      <c r="U197" s="415">
        <v>-86594.54</v>
      </c>
      <c r="V197" s="415">
        <v>17853</v>
      </c>
      <c r="W197" s="415">
        <v>0</v>
      </c>
      <c r="X197" s="415">
        <v>17853</v>
      </c>
      <c r="Y197" s="415">
        <v>-3705470.69</v>
      </c>
      <c r="Z197" s="415">
        <v>0</v>
      </c>
      <c r="AA197" s="415">
        <v>-3705470.69</v>
      </c>
      <c r="AB197" s="415">
        <v>0</v>
      </c>
      <c r="AC197" s="415">
        <v>0</v>
      </c>
      <c r="AD197" s="415">
        <v>0</v>
      </c>
      <c r="AE197" s="415">
        <v>-21729.99</v>
      </c>
      <c r="AF197" s="415">
        <v>0</v>
      </c>
      <c r="AG197" s="415">
        <v>-21729.99</v>
      </c>
      <c r="AH197" s="415">
        <v>-4835</v>
      </c>
      <c r="AI197" s="415">
        <v>0</v>
      </c>
      <c r="AJ197" s="415">
        <v>-4835</v>
      </c>
      <c r="AK197" s="415">
        <v>0</v>
      </c>
      <c r="AL197" s="415">
        <v>0</v>
      </c>
      <c r="AM197" s="415">
        <v>0</v>
      </c>
      <c r="AN197" s="415">
        <v>-16895</v>
      </c>
      <c r="AO197" s="415">
        <v>0</v>
      </c>
      <c r="AP197" s="415">
        <v>-16895</v>
      </c>
      <c r="AQ197" s="415">
        <v>0</v>
      </c>
      <c r="AR197" s="415">
        <v>0</v>
      </c>
      <c r="AS197" s="415">
        <v>0</v>
      </c>
      <c r="AT197" s="415">
        <v>756537.13</v>
      </c>
      <c r="AU197" s="415">
        <v>0</v>
      </c>
      <c r="AV197" s="415">
        <v>756537.13</v>
      </c>
      <c r="AW197" s="415">
        <v>-5276.74</v>
      </c>
      <c r="AX197" s="415">
        <v>0</v>
      </c>
      <c r="AY197" s="415">
        <v>-5276.74</v>
      </c>
      <c r="AZ197" s="415">
        <v>-2278492.38</v>
      </c>
      <c r="BA197" s="415">
        <v>0</v>
      </c>
      <c r="BB197" s="415">
        <v>-2278492.38</v>
      </c>
      <c r="BC197" s="415">
        <v>2230.58</v>
      </c>
      <c r="BD197" s="415">
        <v>0</v>
      </c>
      <c r="BE197" s="415">
        <v>2230.58</v>
      </c>
      <c r="BF197" s="415">
        <v>-16773.12</v>
      </c>
      <c r="BG197" s="415">
        <v>0</v>
      </c>
      <c r="BH197" s="415">
        <v>-16773.12</v>
      </c>
      <c r="BI197" s="415">
        <v>-490.31</v>
      </c>
      <c r="BJ197" s="415">
        <v>0</v>
      </c>
      <c r="BK197" s="415">
        <v>-490.31</v>
      </c>
      <c r="BL197" s="415">
        <v>0</v>
      </c>
      <c r="BM197" s="415">
        <v>0</v>
      </c>
      <c r="BN197" s="415">
        <v>0</v>
      </c>
      <c r="BO197" s="415">
        <v>0</v>
      </c>
      <c r="BP197" s="415">
        <v>0</v>
      </c>
      <c r="BQ197" s="415">
        <v>0</v>
      </c>
      <c r="BR197" s="415">
        <v>0</v>
      </c>
      <c r="BS197" s="415">
        <v>0</v>
      </c>
      <c r="BT197" s="415">
        <v>0</v>
      </c>
      <c r="BU197" s="415">
        <v>0</v>
      </c>
      <c r="BV197" s="415">
        <v>0</v>
      </c>
      <c r="BW197" s="415">
        <v>0</v>
      </c>
      <c r="BX197" s="415">
        <v>-5269466</v>
      </c>
      <c r="BY197" s="415">
        <v>0</v>
      </c>
      <c r="BZ197" s="415">
        <v>-5269466</v>
      </c>
      <c r="CA197" s="415">
        <v>-178051.68</v>
      </c>
      <c r="CB197" s="415">
        <v>0</v>
      </c>
      <c r="CC197" s="415">
        <v>-178051.68</v>
      </c>
      <c r="CD197" s="415">
        <v>0</v>
      </c>
      <c r="CE197" s="415">
        <v>0</v>
      </c>
      <c r="CF197" s="415">
        <v>0</v>
      </c>
      <c r="CG197" s="415">
        <v>-889293.23</v>
      </c>
      <c r="CH197" s="415">
        <v>0</v>
      </c>
      <c r="CI197" s="415">
        <v>-889293.23</v>
      </c>
      <c r="CJ197" s="415">
        <v>51567.98</v>
      </c>
      <c r="CK197" s="415">
        <v>0</v>
      </c>
      <c r="CL197" s="415">
        <v>51567.98</v>
      </c>
      <c r="CM197" s="415">
        <v>-1015777</v>
      </c>
      <c r="CN197" s="415">
        <v>0</v>
      </c>
      <c r="CO197" s="415">
        <v>-1015777</v>
      </c>
      <c r="CP197" s="415">
        <v>-12337.92</v>
      </c>
      <c r="CQ197" s="415">
        <v>0</v>
      </c>
      <c r="CR197" s="415">
        <v>-12337.92</v>
      </c>
      <c r="CS197" s="415">
        <v>-9241.15</v>
      </c>
      <c r="CT197" s="415">
        <v>0</v>
      </c>
      <c r="CU197" s="415">
        <v>-9241.15</v>
      </c>
      <c r="CV197" s="415">
        <v>-23568</v>
      </c>
      <c r="CW197" s="415">
        <v>0</v>
      </c>
      <c r="CX197" s="415">
        <v>-23568</v>
      </c>
      <c r="CY197" s="415">
        <v>-17666.599999999999</v>
      </c>
      <c r="CZ197" s="415">
        <v>0</v>
      </c>
      <c r="DA197" s="415">
        <v>-17666.599999999999</v>
      </c>
      <c r="DB197" s="415">
        <v>0</v>
      </c>
      <c r="DC197" s="415">
        <v>0</v>
      </c>
      <c r="DD197" s="415">
        <v>0</v>
      </c>
      <c r="DE197" s="415">
        <v>0</v>
      </c>
      <c r="DF197" s="415">
        <v>0</v>
      </c>
      <c r="DG197" s="415">
        <v>0</v>
      </c>
      <c r="DH197" s="415">
        <v>0</v>
      </c>
      <c r="DI197" s="415">
        <v>0</v>
      </c>
      <c r="DJ197" s="415">
        <v>0</v>
      </c>
      <c r="DK197" s="415">
        <v>0</v>
      </c>
      <c r="DL197" s="415">
        <v>0</v>
      </c>
      <c r="DM197" s="415">
        <v>0</v>
      </c>
      <c r="DN197" s="415">
        <v>0</v>
      </c>
      <c r="DO197" s="415">
        <v>0</v>
      </c>
      <c r="DP197" s="415">
        <v>0</v>
      </c>
      <c r="DQ197" s="415">
        <v>0</v>
      </c>
      <c r="DR197" s="415">
        <v>0</v>
      </c>
      <c r="DS197" s="415">
        <v>0</v>
      </c>
      <c r="DT197" s="415">
        <v>0</v>
      </c>
      <c r="DU197" s="415">
        <v>0</v>
      </c>
      <c r="DV197" s="415">
        <v>0</v>
      </c>
      <c r="DW197" s="415">
        <v>0</v>
      </c>
      <c r="DX197" s="415">
        <v>0</v>
      </c>
      <c r="DY197" s="415">
        <v>0</v>
      </c>
      <c r="DZ197" s="415">
        <v>0</v>
      </c>
      <c r="EA197" s="415">
        <v>0</v>
      </c>
      <c r="EB197" s="415">
        <v>-62814</v>
      </c>
      <c r="EC197" s="415">
        <v>0</v>
      </c>
      <c r="ED197" s="415">
        <v>-62814</v>
      </c>
      <c r="EE197" s="415">
        <v>0</v>
      </c>
      <c r="EF197" s="415">
        <v>0</v>
      </c>
      <c r="EG197" s="415">
        <v>0</v>
      </c>
      <c r="EH197" s="415">
        <v>0</v>
      </c>
      <c r="EI197" s="415">
        <v>0</v>
      </c>
      <c r="EJ197" s="415">
        <v>0</v>
      </c>
      <c r="EK197" s="415">
        <v>0</v>
      </c>
      <c r="EL197" s="415">
        <v>0</v>
      </c>
      <c r="EM197" s="415">
        <v>0</v>
      </c>
      <c r="EN197" s="415">
        <v>0</v>
      </c>
      <c r="EO197" s="415">
        <v>0</v>
      </c>
      <c r="EP197" s="415">
        <v>0</v>
      </c>
      <c r="EQ197" s="415">
        <v>0</v>
      </c>
      <c r="ER197" s="415">
        <v>0</v>
      </c>
      <c r="ES197" s="415">
        <v>0</v>
      </c>
      <c r="ET197" s="415">
        <v>0</v>
      </c>
      <c r="EU197" s="415">
        <v>0</v>
      </c>
      <c r="EV197" s="415">
        <v>0</v>
      </c>
      <c r="EW197" s="415">
        <v>0</v>
      </c>
      <c r="EX197" s="415">
        <v>0</v>
      </c>
      <c r="EY197" s="415">
        <v>0</v>
      </c>
      <c r="EZ197" s="415">
        <v>0</v>
      </c>
      <c r="FA197" s="415">
        <v>0</v>
      </c>
      <c r="FB197" s="415">
        <v>0</v>
      </c>
      <c r="FC197" s="415">
        <v>0</v>
      </c>
      <c r="FD197" s="415">
        <v>0</v>
      </c>
      <c r="FE197" s="415">
        <v>0</v>
      </c>
      <c r="FF197" s="415">
        <v>0</v>
      </c>
      <c r="FG197" s="415">
        <v>0</v>
      </c>
      <c r="FH197" s="415">
        <v>0</v>
      </c>
      <c r="FI197" s="415">
        <v>-12280.34</v>
      </c>
      <c r="FJ197" s="415">
        <v>0</v>
      </c>
      <c r="FK197" s="415">
        <v>-12280.34</v>
      </c>
      <c r="FL197" s="415">
        <v>0.44</v>
      </c>
      <c r="FM197" s="415">
        <v>0</v>
      </c>
      <c r="FN197" s="415">
        <v>0.44</v>
      </c>
      <c r="FO197" s="415">
        <v>-23710.240000000002</v>
      </c>
      <c r="FP197" s="415">
        <v>0</v>
      </c>
      <c r="FQ197" s="415">
        <v>-23710.240000000002</v>
      </c>
      <c r="FR197" s="415">
        <v>3065.95</v>
      </c>
      <c r="FS197" s="415">
        <v>0</v>
      </c>
      <c r="FT197" s="415">
        <v>3065.95</v>
      </c>
      <c r="FU197" s="415">
        <v>54.8</v>
      </c>
      <c r="FV197" s="415">
        <v>0</v>
      </c>
      <c r="FW197" s="415">
        <v>54.8</v>
      </c>
      <c r="FX197" s="415">
        <v>-965972.01</v>
      </c>
      <c r="FY197" s="415">
        <v>0</v>
      </c>
      <c r="FZ197" s="415">
        <v>-965972.01</v>
      </c>
      <c r="GA197" s="415">
        <v>-998841</v>
      </c>
      <c r="GB197" s="415">
        <v>0</v>
      </c>
      <c r="GC197" s="415">
        <v>-998841</v>
      </c>
      <c r="GD197" s="415">
        <v>0</v>
      </c>
      <c r="GE197" s="415">
        <v>0</v>
      </c>
      <c r="GF197" s="415">
        <v>0</v>
      </c>
      <c r="GG197" s="415">
        <v>0</v>
      </c>
      <c r="GH197" s="415">
        <v>0</v>
      </c>
      <c r="GI197" s="415">
        <v>0</v>
      </c>
      <c r="GJ197" s="415">
        <v>0</v>
      </c>
      <c r="GK197" s="415">
        <v>0</v>
      </c>
      <c r="GL197" s="415">
        <v>0</v>
      </c>
      <c r="GM197" s="415">
        <v>42923706.689999998</v>
      </c>
      <c r="GN197" s="415">
        <v>0</v>
      </c>
      <c r="GO197" s="415">
        <v>42923706.689999998</v>
      </c>
      <c r="GP197" s="415">
        <v>17853</v>
      </c>
      <c r="GQ197" s="415">
        <v>0</v>
      </c>
      <c r="GR197" s="415">
        <v>17853</v>
      </c>
      <c r="GS197" s="415">
        <v>-5269466</v>
      </c>
      <c r="GT197" s="415">
        <v>0</v>
      </c>
      <c r="GU197" s="415">
        <v>-5269466</v>
      </c>
      <c r="GV197" s="415">
        <v>-1015777</v>
      </c>
      <c r="GW197" s="415">
        <v>0</v>
      </c>
      <c r="GX197" s="415">
        <v>-1015777</v>
      </c>
      <c r="GY197" s="415">
        <v>-62814</v>
      </c>
      <c r="GZ197" s="415">
        <v>0</v>
      </c>
      <c r="HA197" s="415">
        <v>-62814</v>
      </c>
      <c r="HB197" s="415">
        <v>-998841</v>
      </c>
      <c r="HC197" s="415">
        <v>0</v>
      </c>
      <c r="HD197" s="415">
        <v>-998841</v>
      </c>
      <c r="HE197" s="415">
        <v>0</v>
      </c>
      <c r="HF197" s="415">
        <v>0</v>
      </c>
      <c r="HG197" s="415">
        <v>0</v>
      </c>
      <c r="HH197" s="415">
        <v>-7329045</v>
      </c>
      <c r="HI197" s="415">
        <v>0</v>
      </c>
      <c r="HJ197" s="415">
        <v>-7329045</v>
      </c>
      <c r="HK197" s="415">
        <v>35594661.689999998</v>
      </c>
      <c r="HL197" s="415">
        <v>0</v>
      </c>
      <c r="HM197" s="415">
        <v>35594661.689999998</v>
      </c>
      <c r="HN197" s="84" t="s">
        <v>1029</v>
      </c>
    </row>
    <row r="198" spans="1:222" x14ac:dyDescent="0.25">
      <c r="A198" t="s">
        <v>1037</v>
      </c>
      <c r="B198" s="82" t="s">
        <v>755</v>
      </c>
      <c r="C198" s="85" t="s">
        <v>754</v>
      </c>
      <c r="D198" s="415">
        <v>17155459</v>
      </c>
      <c r="E198" s="415">
        <v>0</v>
      </c>
      <c r="F198" s="415">
        <v>17155459</v>
      </c>
      <c r="G198" s="415">
        <v>-124806</v>
      </c>
      <c r="H198" s="415">
        <v>0</v>
      </c>
      <c r="I198" s="415">
        <v>-124806</v>
      </c>
      <c r="J198" s="415">
        <v>-188865</v>
      </c>
      <c r="K198" s="415">
        <v>0</v>
      </c>
      <c r="L198" s="415">
        <v>-188865</v>
      </c>
      <c r="M198" s="415">
        <v>-21331</v>
      </c>
      <c r="N198" s="415">
        <v>0</v>
      </c>
      <c r="O198" s="415">
        <v>-21331</v>
      </c>
      <c r="P198" s="415">
        <v>1823</v>
      </c>
      <c r="Q198" s="415">
        <v>0</v>
      </c>
      <c r="R198" s="415">
        <v>1823</v>
      </c>
      <c r="S198" s="415">
        <v>35995</v>
      </c>
      <c r="T198" s="415">
        <v>0</v>
      </c>
      <c r="U198" s="415">
        <v>35995</v>
      </c>
      <c r="V198" s="415">
        <v>-172378</v>
      </c>
      <c r="W198" s="415">
        <v>0</v>
      </c>
      <c r="X198" s="415">
        <v>-172378</v>
      </c>
      <c r="Y198" s="415">
        <v>-1896375</v>
      </c>
      <c r="Z198" s="415">
        <v>0</v>
      </c>
      <c r="AA198" s="415">
        <v>-1896375</v>
      </c>
      <c r="AB198" s="415">
        <v>-13738</v>
      </c>
      <c r="AC198" s="415">
        <v>0</v>
      </c>
      <c r="AD198" s="415">
        <v>-13738</v>
      </c>
      <c r="AE198" s="415">
        <v>-58572</v>
      </c>
      <c r="AF198" s="415">
        <v>0</v>
      </c>
      <c r="AG198" s="415">
        <v>-58572</v>
      </c>
      <c r="AH198" s="415">
        <v>-23982</v>
      </c>
      <c r="AI198" s="415">
        <v>0</v>
      </c>
      <c r="AJ198" s="415">
        <v>-23982</v>
      </c>
      <c r="AK198" s="415">
        <v>0</v>
      </c>
      <c r="AL198" s="415">
        <v>0</v>
      </c>
      <c r="AM198" s="415">
        <v>0</v>
      </c>
      <c r="AN198" s="415">
        <v>-34479</v>
      </c>
      <c r="AO198" s="415">
        <v>0</v>
      </c>
      <c r="AP198" s="415">
        <v>-34479</v>
      </c>
      <c r="AQ198" s="415">
        <v>-111</v>
      </c>
      <c r="AR198" s="415">
        <v>0</v>
      </c>
      <c r="AS198" s="415">
        <v>-111</v>
      </c>
      <c r="AT198" s="415">
        <v>286293</v>
      </c>
      <c r="AU198" s="415">
        <v>0</v>
      </c>
      <c r="AV198" s="415">
        <v>286293</v>
      </c>
      <c r="AW198" s="415">
        <v>-1773</v>
      </c>
      <c r="AX198" s="415">
        <v>0</v>
      </c>
      <c r="AY198" s="415">
        <v>-1773</v>
      </c>
      <c r="AZ198" s="415">
        <v>-1925267</v>
      </c>
      <c r="BA198" s="415">
        <v>0</v>
      </c>
      <c r="BB198" s="415">
        <v>-1925267</v>
      </c>
      <c r="BC198" s="415">
        <v>-129042</v>
      </c>
      <c r="BD198" s="415">
        <v>0</v>
      </c>
      <c r="BE198" s="415">
        <v>-129042</v>
      </c>
      <c r="BF198" s="415">
        <v>0</v>
      </c>
      <c r="BG198" s="415">
        <v>0</v>
      </c>
      <c r="BH198" s="415">
        <v>0</v>
      </c>
      <c r="BI198" s="415">
        <v>0</v>
      </c>
      <c r="BJ198" s="415">
        <v>0</v>
      </c>
      <c r="BK198" s="415">
        <v>0</v>
      </c>
      <c r="BL198" s="415">
        <v>0</v>
      </c>
      <c r="BM198" s="415">
        <v>0</v>
      </c>
      <c r="BN198" s="415">
        <v>0</v>
      </c>
      <c r="BO198" s="415">
        <v>0</v>
      </c>
      <c r="BP198" s="415">
        <v>0</v>
      </c>
      <c r="BQ198" s="415">
        <v>0</v>
      </c>
      <c r="BR198" s="415">
        <v>0</v>
      </c>
      <c r="BS198" s="415">
        <v>0</v>
      </c>
      <c r="BT198" s="415">
        <v>0</v>
      </c>
      <c r="BU198" s="415">
        <v>0</v>
      </c>
      <c r="BV198" s="415">
        <v>0</v>
      </c>
      <c r="BW198" s="415">
        <v>0</v>
      </c>
      <c r="BX198" s="415">
        <v>-3724736</v>
      </c>
      <c r="BY198" s="415">
        <v>0</v>
      </c>
      <c r="BZ198" s="415">
        <v>-3724736</v>
      </c>
      <c r="CA198" s="415">
        <v>0</v>
      </c>
      <c r="CB198" s="415">
        <v>0</v>
      </c>
      <c r="CC198" s="415">
        <v>0</v>
      </c>
      <c r="CD198" s="415">
        <v>6505</v>
      </c>
      <c r="CE198" s="415">
        <v>0</v>
      </c>
      <c r="CF198" s="415">
        <v>6505</v>
      </c>
      <c r="CG198" s="415">
        <v>-246045</v>
      </c>
      <c r="CH198" s="415">
        <v>0</v>
      </c>
      <c r="CI198" s="415">
        <v>-246045</v>
      </c>
      <c r="CJ198" s="415">
        <v>150175</v>
      </c>
      <c r="CK198" s="415">
        <v>0</v>
      </c>
      <c r="CL198" s="415">
        <v>150175</v>
      </c>
      <c r="CM198" s="415">
        <v>-89365</v>
      </c>
      <c r="CN198" s="415">
        <v>0</v>
      </c>
      <c r="CO198" s="415">
        <v>-89365</v>
      </c>
      <c r="CP198" s="415">
        <v>-103768</v>
      </c>
      <c r="CQ198" s="415">
        <v>0</v>
      </c>
      <c r="CR198" s="415">
        <v>-103768</v>
      </c>
      <c r="CS198" s="415">
        <v>-31585</v>
      </c>
      <c r="CT198" s="415">
        <v>0</v>
      </c>
      <c r="CU198" s="415">
        <v>-31585</v>
      </c>
      <c r="CV198" s="415">
        <v>-13819</v>
      </c>
      <c r="CW198" s="415">
        <v>0</v>
      </c>
      <c r="CX198" s="415">
        <v>-13819</v>
      </c>
      <c r="CY198" s="415">
        <v>0</v>
      </c>
      <c r="CZ198" s="415">
        <v>0</v>
      </c>
      <c r="DA198" s="415">
        <v>0</v>
      </c>
      <c r="DB198" s="415">
        <v>0</v>
      </c>
      <c r="DC198" s="415">
        <v>0</v>
      </c>
      <c r="DD198" s="415">
        <v>0</v>
      </c>
      <c r="DE198" s="415">
        <v>0</v>
      </c>
      <c r="DF198" s="415">
        <v>0</v>
      </c>
      <c r="DG198" s="415">
        <v>0</v>
      </c>
      <c r="DH198" s="415">
        <v>0</v>
      </c>
      <c r="DI198" s="415">
        <v>0</v>
      </c>
      <c r="DJ198" s="415">
        <v>0</v>
      </c>
      <c r="DK198" s="415">
        <v>0</v>
      </c>
      <c r="DL198" s="415">
        <v>0</v>
      </c>
      <c r="DM198" s="415">
        <v>0</v>
      </c>
      <c r="DN198" s="415">
        <v>0</v>
      </c>
      <c r="DO198" s="415">
        <v>0</v>
      </c>
      <c r="DP198" s="415">
        <v>0</v>
      </c>
      <c r="DQ198" s="415">
        <v>0</v>
      </c>
      <c r="DR198" s="415">
        <v>0</v>
      </c>
      <c r="DS198" s="415">
        <v>0</v>
      </c>
      <c r="DT198" s="415">
        <v>0</v>
      </c>
      <c r="DU198" s="415">
        <v>0</v>
      </c>
      <c r="DV198" s="415">
        <v>0</v>
      </c>
      <c r="DW198" s="415">
        <v>0</v>
      </c>
      <c r="DX198" s="415">
        <v>0</v>
      </c>
      <c r="DY198" s="415">
        <v>0</v>
      </c>
      <c r="DZ198" s="415">
        <v>0</v>
      </c>
      <c r="EA198" s="415">
        <v>0</v>
      </c>
      <c r="EB198" s="415">
        <v>-149172</v>
      </c>
      <c r="EC198" s="415">
        <v>0</v>
      </c>
      <c r="ED198" s="415">
        <v>-149172</v>
      </c>
      <c r="EE198" s="415">
        <v>0</v>
      </c>
      <c r="EF198" s="415">
        <v>0</v>
      </c>
      <c r="EG198" s="415">
        <v>0</v>
      </c>
      <c r="EH198" s="415">
        <v>0</v>
      </c>
      <c r="EI198" s="415">
        <v>0</v>
      </c>
      <c r="EJ198" s="415">
        <v>0</v>
      </c>
      <c r="EK198" s="415">
        <v>0</v>
      </c>
      <c r="EL198" s="415">
        <v>0</v>
      </c>
      <c r="EM198" s="415">
        <v>0</v>
      </c>
      <c r="EN198" s="415">
        <v>0</v>
      </c>
      <c r="EO198" s="415">
        <v>0</v>
      </c>
      <c r="EP198" s="415">
        <v>0</v>
      </c>
      <c r="EQ198" s="415">
        <v>0</v>
      </c>
      <c r="ER198" s="415">
        <v>0</v>
      </c>
      <c r="ES198" s="415">
        <v>0</v>
      </c>
      <c r="ET198" s="415">
        <v>0</v>
      </c>
      <c r="EU198" s="415">
        <v>0</v>
      </c>
      <c r="EV198" s="415">
        <v>0</v>
      </c>
      <c r="EW198" s="415">
        <v>0</v>
      </c>
      <c r="EX198" s="415">
        <v>0</v>
      </c>
      <c r="EY198" s="415">
        <v>0</v>
      </c>
      <c r="EZ198" s="415">
        <v>0</v>
      </c>
      <c r="FA198" s="415">
        <v>0</v>
      </c>
      <c r="FB198" s="415">
        <v>0</v>
      </c>
      <c r="FC198" s="415">
        <v>0</v>
      </c>
      <c r="FD198" s="415">
        <v>0</v>
      </c>
      <c r="FE198" s="415">
        <v>0</v>
      </c>
      <c r="FF198" s="415">
        <v>0</v>
      </c>
      <c r="FG198" s="415">
        <v>0</v>
      </c>
      <c r="FH198" s="415">
        <v>0</v>
      </c>
      <c r="FI198" s="415">
        <v>-2098</v>
      </c>
      <c r="FJ198" s="415">
        <v>0</v>
      </c>
      <c r="FK198" s="415">
        <v>-2098</v>
      </c>
      <c r="FL198" s="415">
        <v>-481</v>
      </c>
      <c r="FM198" s="415">
        <v>0</v>
      </c>
      <c r="FN198" s="415">
        <v>-481</v>
      </c>
      <c r="FO198" s="415">
        <v>0</v>
      </c>
      <c r="FP198" s="415">
        <v>0</v>
      </c>
      <c r="FQ198" s="415">
        <v>0</v>
      </c>
      <c r="FR198" s="415">
        <v>167</v>
      </c>
      <c r="FS198" s="415">
        <v>0</v>
      </c>
      <c r="FT198" s="415">
        <v>167</v>
      </c>
      <c r="FU198" s="415">
        <v>0</v>
      </c>
      <c r="FV198" s="415">
        <v>0</v>
      </c>
      <c r="FW198" s="415">
        <v>0</v>
      </c>
      <c r="FX198" s="415">
        <v>-260197</v>
      </c>
      <c r="FY198" s="415">
        <v>0</v>
      </c>
      <c r="FZ198" s="415">
        <v>-260197</v>
      </c>
      <c r="GA198" s="415">
        <v>-262609</v>
      </c>
      <c r="GB198" s="415">
        <v>0</v>
      </c>
      <c r="GC198" s="415">
        <v>-262609</v>
      </c>
      <c r="GD198" s="415">
        <v>0</v>
      </c>
      <c r="GE198" s="415">
        <v>0</v>
      </c>
      <c r="GF198" s="415">
        <v>0</v>
      </c>
      <c r="GG198" s="415">
        <v>0</v>
      </c>
      <c r="GH198" s="415">
        <v>0</v>
      </c>
      <c r="GI198" s="415">
        <v>0</v>
      </c>
      <c r="GJ198" s="415">
        <v>0</v>
      </c>
      <c r="GK198" s="415">
        <v>0</v>
      </c>
      <c r="GL198" s="415">
        <v>0</v>
      </c>
      <c r="GM198" s="415">
        <v>17030653</v>
      </c>
      <c r="GN198" s="415">
        <v>0</v>
      </c>
      <c r="GO198" s="415">
        <v>17030653</v>
      </c>
      <c r="GP198" s="415">
        <v>-172378</v>
      </c>
      <c r="GQ198" s="415">
        <v>0</v>
      </c>
      <c r="GR198" s="415">
        <v>-172378</v>
      </c>
      <c r="GS198" s="415">
        <v>-3724736</v>
      </c>
      <c r="GT198" s="415">
        <v>0</v>
      </c>
      <c r="GU198" s="415">
        <v>-3724736</v>
      </c>
      <c r="GV198" s="415">
        <v>-89365</v>
      </c>
      <c r="GW198" s="415">
        <v>0</v>
      </c>
      <c r="GX198" s="415">
        <v>-89365</v>
      </c>
      <c r="GY198" s="415">
        <v>-149172</v>
      </c>
      <c r="GZ198" s="415">
        <v>0</v>
      </c>
      <c r="HA198" s="415">
        <v>-149172</v>
      </c>
      <c r="HB198" s="415">
        <v>-262609</v>
      </c>
      <c r="HC198" s="415">
        <v>0</v>
      </c>
      <c r="HD198" s="415">
        <v>-262609</v>
      </c>
      <c r="HE198" s="415">
        <v>0</v>
      </c>
      <c r="HF198" s="415">
        <v>0</v>
      </c>
      <c r="HG198" s="415">
        <v>0</v>
      </c>
      <c r="HH198" s="415">
        <v>-4398260</v>
      </c>
      <c r="HI198" s="415">
        <v>0</v>
      </c>
      <c r="HJ198" s="415">
        <v>-4398260</v>
      </c>
      <c r="HK198" s="415">
        <v>12632393</v>
      </c>
      <c r="HL198" s="415">
        <v>0</v>
      </c>
      <c r="HM198" s="415">
        <v>12632393</v>
      </c>
      <c r="HN198" s="84" t="s">
        <v>1029</v>
      </c>
    </row>
    <row r="199" spans="1:222" x14ac:dyDescent="0.25">
      <c r="A199" t="s">
        <v>1026</v>
      </c>
      <c r="B199" s="82" t="s">
        <v>757</v>
      </c>
      <c r="C199" s="85" t="s">
        <v>756</v>
      </c>
      <c r="D199" s="415">
        <v>76950415</v>
      </c>
      <c r="E199" s="415">
        <v>0</v>
      </c>
      <c r="F199" s="415">
        <v>76950415</v>
      </c>
      <c r="G199" s="415">
        <v>-834018</v>
      </c>
      <c r="H199" s="415">
        <v>0</v>
      </c>
      <c r="I199" s="415">
        <v>-834018</v>
      </c>
      <c r="J199" s="415">
        <v>-563636</v>
      </c>
      <c r="K199" s="415">
        <v>0</v>
      </c>
      <c r="L199" s="415">
        <v>-563636</v>
      </c>
      <c r="M199" s="415">
        <v>99904</v>
      </c>
      <c r="N199" s="415">
        <v>0</v>
      </c>
      <c r="O199" s="415">
        <v>99904</v>
      </c>
      <c r="P199" s="415">
        <v>1495714</v>
      </c>
      <c r="Q199" s="415">
        <v>0</v>
      </c>
      <c r="R199" s="415">
        <v>1495714</v>
      </c>
      <c r="S199" s="415">
        <v>-74330</v>
      </c>
      <c r="T199" s="415">
        <v>0</v>
      </c>
      <c r="U199" s="415">
        <v>-74330</v>
      </c>
      <c r="V199" s="415">
        <v>957652</v>
      </c>
      <c r="W199" s="415">
        <v>0</v>
      </c>
      <c r="X199" s="415">
        <v>957652</v>
      </c>
      <c r="Y199" s="415">
        <v>-10351404</v>
      </c>
      <c r="Z199" s="415">
        <v>0</v>
      </c>
      <c r="AA199" s="415">
        <v>-10351404</v>
      </c>
      <c r="AB199" s="415">
        <v>0</v>
      </c>
      <c r="AC199" s="415">
        <v>0</v>
      </c>
      <c r="AD199" s="415">
        <v>0</v>
      </c>
      <c r="AE199" s="415">
        <v>-238861.43</v>
      </c>
      <c r="AF199" s="415">
        <v>0</v>
      </c>
      <c r="AG199" s="415">
        <v>-238861.43</v>
      </c>
      <c r="AH199" s="415">
        <v>-42154.26</v>
      </c>
      <c r="AI199" s="415">
        <v>0</v>
      </c>
      <c r="AJ199" s="415">
        <v>-42154.26</v>
      </c>
      <c r="AK199" s="415">
        <v>0</v>
      </c>
      <c r="AL199" s="415">
        <v>0</v>
      </c>
      <c r="AM199" s="415">
        <v>0</v>
      </c>
      <c r="AN199" s="415">
        <v>-194007.76</v>
      </c>
      <c r="AO199" s="415">
        <v>0</v>
      </c>
      <c r="AP199" s="415">
        <v>-194007.76</v>
      </c>
      <c r="AQ199" s="415">
        <v>-862.1</v>
      </c>
      <c r="AR199" s="415">
        <v>0</v>
      </c>
      <c r="AS199" s="415">
        <v>-862.1</v>
      </c>
      <c r="AT199" s="415">
        <v>1328614</v>
      </c>
      <c r="AU199" s="415">
        <v>0</v>
      </c>
      <c r="AV199" s="415">
        <v>1328614</v>
      </c>
      <c r="AW199" s="415">
        <v>-22474</v>
      </c>
      <c r="AX199" s="415">
        <v>0</v>
      </c>
      <c r="AY199" s="415">
        <v>-22474</v>
      </c>
      <c r="AZ199" s="415">
        <v>-6503135</v>
      </c>
      <c r="BA199" s="415">
        <v>0</v>
      </c>
      <c r="BB199" s="415">
        <v>-6503135</v>
      </c>
      <c r="BC199" s="415">
        <v>-13602</v>
      </c>
      <c r="BD199" s="415">
        <v>0</v>
      </c>
      <c r="BE199" s="415">
        <v>-13602</v>
      </c>
      <c r="BF199" s="415">
        <v>-91888</v>
      </c>
      <c r="BG199" s="415">
        <v>0</v>
      </c>
      <c r="BH199" s="415">
        <v>-91888</v>
      </c>
      <c r="BI199" s="415">
        <v>181</v>
      </c>
      <c r="BJ199" s="415">
        <v>0</v>
      </c>
      <c r="BK199" s="415">
        <v>181</v>
      </c>
      <c r="BL199" s="415">
        <v>-2520</v>
      </c>
      <c r="BM199" s="415">
        <v>0</v>
      </c>
      <c r="BN199" s="415">
        <v>-2520</v>
      </c>
      <c r="BO199" s="415">
        <v>278</v>
      </c>
      <c r="BP199" s="415">
        <v>0</v>
      </c>
      <c r="BQ199" s="415">
        <v>278</v>
      </c>
      <c r="BR199" s="415">
        <v>0</v>
      </c>
      <c r="BS199" s="415">
        <v>0</v>
      </c>
      <c r="BT199" s="415">
        <v>0</v>
      </c>
      <c r="BU199" s="415">
        <v>0</v>
      </c>
      <c r="BV199" s="415">
        <v>0</v>
      </c>
      <c r="BW199" s="415">
        <v>0</v>
      </c>
      <c r="BX199" s="415">
        <v>-15894811</v>
      </c>
      <c r="BY199" s="415">
        <v>0</v>
      </c>
      <c r="BZ199" s="415">
        <v>-15894811</v>
      </c>
      <c r="CA199" s="415">
        <v>-97</v>
      </c>
      <c r="CB199" s="415">
        <v>0</v>
      </c>
      <c r="CC199" s="415">
        <v>-97</v>
      </c>
      <c r="CD199" s="415">
        <v>-12818</v>
      </c>
      <c r="CE199" s="415">
        <v>0</v>
      </c>
      <c r="CF199" s="415">
        <v>-12818</v>
      </c>
      <c r="CG199" s="415">
        <v>-1967656</v>
      </c>
      <c r="CH199" s="415">
        <v>0</v>
      </c>
      <c r="CI199" s="415">
        <v>-1967656</v>
      </c>
      <c r="CJ199" s="415">
        <v>-35641</v>
      </c>
      <c r="CK199" s="415">
        <v>0</v>
      </c>
      <c r="CL199" s="415">
        <v>-35641</v>
      </c>
      <c r="CM199" s="415">
        <v>-2016212</v>
      </c>
      <c r="CN199" s="415">
        <v>0</v>
      </c>
      <c r="CO199" s="415">
        <v>-2016212</v>
      </c>
      <c r="CP199" s="415">
        <v>-276631</v>
      </c>
      <c r="CQ199" s="415">
        <v>0</v>
      </c>
      <c r="CR199" s="415">
        <v>-276631</v>
      </c>
      <c r="CS199" s="415">
        <v>3851</v>
      </c>
      <c r="CT199" s="415">
        <v>0</v>
      </c>
      <c r="CU199" s="415">
        <v>3851</v>
      </c>
      <c r="CV199" s="415">
        <v>-119496</v>
      </c>
      <c r="CW199" s="415">
        <v>0</v>
      </c>
      <c r="CX199" s="415">
        <v>-119496</v>
      </c>
      <c r="CY199" s="415">
        <v>0</v>
      </c>
      <c r="CZ199" s="415">
        <v>0</v>
      </c>
      <c r="DA199" s="415">
        <v>0</v>
      </c>
      <c r="DB199" s="415">
        <v>-1237</v>
      </c>
      <c r="DC199" s="415">
        <v>0</v>
      </c>
      <c r="DD199" s="415">
        <v>-1237</v>
      </c>
      <c r="DE199" s="415">
        <v>0</v>
      </c>
      <c r="DF199" s="415">
        <v>0</v>
      </c>
      <c r="DG199" s="415">
        <v>0</v>
      </c>
      <c r="DH199" s="415">
        <v>-907</v>
      </c>
      <c r="DI199" s="415">
        <v>0</v>
      </c>
      <c r="DJ199" s="415">
        <v>-907</v>
      </c>
      <c r="DK199" s="415">
        <v>0</v>
      </c>
      <c r="DL199" s="415">
        <v>0</v>
      </c>
      <c r="DM199" s="415">
        <v>0</v>
      </c>
      <c r="DN199" s="415">
        <v>0</v>
      </c>
      <c r="DO199" s="415">
        <v>0</v>
      </c>
      <c r="DP199" s="415">
        <v>0</v>
      </c>
      <c r="DQ199" s="415">
        <v>0</v>
      </c>
      <c r="DR199" s="415">
        <v>0</v>
      </c>
      <c r="DS199" s="415">
        <v>0</v>
      </c>
      <c r="DT199" s="415">
        <v>0</v>
      </c>
      <c r="DU199" s="415">
        <v>0</v>
      </c>
      <c r="DV199" s="415">
        <v>0</v>
      </c>
      <c r="DW199" s="415">
        <v>0</v>
      </c>
      <c r="DX199" s="415">
        <v>0</v>
      </c>
      <c r="DY199" s="415">
        <v>0</v>
      </c>
      <c r="DZ199" s="415">
        <v>0</v>
      </c>
      <c r="EA199" s="415">
        <v>0</v>
      </c>
      <c r="EB199" s="415">
        <v>-394420</v>
      </c>
      <c r="EC199" s="415">
        <v>0</v>
      </c>
      <c r="ED199" s="415">
        <v>-394420</v>
      </c>
      <c r="EE199" s="415">
        <v>0</v>
      </c>
      <c r="EF199" s="415">
        <v>0</v>
      </c>
      <c r="EG199" s="415">
        <v>0</v>
      </c>
      <c r="EH199" s="415">
        <v>0</v>
      </c>
      <c r="EI199" s="415">
        <v>0</v>
      </c>
      <c r="EJ199" s="415">
        <v>0</v>
      </c>
      <c r="EK199" s="415">
        <v>-2046</v>
      </c>
      <c r="EL199" s="415">
        <v>0</v>
      </c>
      <c r="EM199" s="415">
        <v>-2046</v>
      </c>
      <c r="EN199" s="415">
        <v>0</v>
      </c>
      <c r="EO199" s="415">
        <v>0</v>
      </c>
      <c r="EP199" s="415">
        <v>0</v>
      </c>
      <c r="EQ199" s="415">
        <v>0</v>
      </c>
      <c r="ER199" s="415">
        <v>0</v>
      </c>
      <c r="ES199" s="415">
        <v>0</v>
      </c>
      <c r="ET199" s="415">
        <v>0</v>
      </c>
      <c r="EU199" s="415">
        <v>0</v>
      </c>
      <c r="EV199" s="415">
        <v>0</v>
      </c>
      <c r="EW199" s="415">
        <v>0</v>
      </c>
      <c r="EX199" s="415">
        <v>0</v>
      </c>
      <c r="EY199" s="415">
        <v>0</v>
      </c>
      <c r="EZ199" s="415">
        <v>0</v>
      </c>
      <c r="FA199" s="415">
        <v>0</v>
      </c>
      <c r="FB199" s="415">
        <v>0</v>
      </c>
      <c r="FC199" s="415">
        <v>0</v>
      </c>
      <c r="FD199" s="415">
        <v>0</v>
      </c>
      <c r="FE199" s="415">
        <v>0</v>
      </c>
      <c r="FF199" s="415">
        <v>0</v>
      </c>
      <c r="FG199" s="415">
        <v>0</v>
      </c>
      <c r="FH199" s="415">
        <v>0</v>
      </c>
      <c r="FI199" s="415">
        <v>-12178</v>
      </c>
      <c r="FJ199" s="415">
        <v>0</v>
      </c>
      <c r="FK199" s="415">
        <v>-12178</v>
      </c>
      <c r="FL199" s="415">
        <v>-4789</v>
      </c>
      <c r="FM199" s="415">
        <v>0</v>
      </c>
      <c r="FN199" s="415">
        <v>-4789</v>
      </c>
      <c r="FO199" s="415">
        <v>-61006</v>
      </c>
      <c r="FP199" s="415">
        <v>0</v>
      </c>
      <c r="FQ199" s="415">
        <v>-61006</v>
      </c>
      <c r="FR199" s="415">
        <v>12118</v>
      </c>
      <c r="FS199" s="415">
        <v>0</v>
      </c>
      <c r="FT199" s="415">
        <v>12118</v>
      </c>
      <c r="FU199" s="415">
        <v>-770</v>
      </c>
      <c r="FV199" s="415">
        <v>0</v>
      </c>
      <c r="FW199" s="415">
        <v>-770</v>
      </c>
      <c r="FX199" s="415">
        <v>-1245733</v>
      </c>
      <c r="FY199" s="415">
        <v>0</v>
      </c>
      <c r="FZ199" s="415">
        <v>-1245733</v>
      </c>
      <c r="GA199" s="415">
        <v>-1314404</v>
      </c>
      <c r="GB199" s="415">
        <v>0</v>
      </c>
      <c r="GC199" s="415">
        <v>-1314404</v>
      </c>
      <c r="GD199" s="415">
        <v>-10231</v>
      </c>
      <c r="GE199" s="415">
        <v>0</v>
      </c>
      <c r="GF199" s="415">
        <v>-10231</v>
      </c>
      <c r="GG199" s="415">
        <v>15969</v>
      </c>
      <c r="GH199" s="415">
        <v>0</v>
      </c>
      <c r="GI199" s="415">
        <v>15969</v>
      </c>
      <c r="GJ199" s="415">
        <v>5738</v>
      </c>
      <c r="GK199" s="415">
        <v>0</v>
      </c>
      <c r="GL199" s="415">
        <v>5738</v>
      </c>
      <c r="GM199" s="415">
        <v>76116397</v>
      </c>
      <c r="GN199" s="415">
        <v>0</v>
      </c>
      <c r="GO199" s="415">
        <v>76116397</v>
      </c>
      <c r="GP199" s="415">
        <v>957652</v>
      </c>
      <c r="GQ199" s="415">
        <v>0</v>
      </c>
      <c r="GR199" s="415">
        <v>957652</v>
      </c>
      <c r="GS199" s="415">
        <v>-15894811</v>
      </c>
      <c r="GT199" s="415">
        <v>0</v>
      </c>
      <c r="GU199" s="415">
        <v>-15894811</v>
      </c>
      <c r="GV199" s="415">
        <v>-2016212</v>
      </c>
      <c r="GW199" s="415">
        <v>0</v>
      </c>
      <c r="GX199" s="415">
        <v>-2016212</v>
      </c>
      <c r="GY199" s="415">
        <v>-394420</v>
      </c>
      <c r="GZ199" s="415">
        <v>0</v>
      </c>
      <c r="HA199" s="415">
        <v>-394420</v>
      </c>
      <c r="HB199" s="415">
        <v>-1314404</v>
      </c>
      <c r="HC199" s="415">
        <v>0</v>
      </c>
      <c r="HD199" s="415">
        <v>-1314404</v>
      </c>
      <c r="HE199" s="415">
        <v>5738</v>
      </c>
      <c r="HF199" s="415">
        <v>0</v>
      </c>
      <c r="HG199" s="415">
        <v>5738</v>
      </c>
      <c r="HH199" s="415">
        <v>-18656457</v>
      </c>
      <c r="HI199" s="415">
        <v>0</v>
      </c>
      <c r="HJ199" s="415">
        <v>-18656457</v>
      </c>
      <c r="HK199" s="415">
        <v>57459940</v>
      </c>
      <c r="HL199" s="415">
        <v>0</v>
      </c>
      <c r="HM199" s="415">
        <v>57459940</v>
      </c>
      <c r="HN199" s="84" t="s">
        <v>1047</v>
      </c>
    </row>
    <row r="200" spans="1:222" x14ac:dyDescent="0.25">
      <c r="A200" t="s">
        <v>1026</v>
      </c>
      <c r="B200" s="82" t="s">
        <v>759</v>
      </c>
      <c r="C200" s="85" t="s">
        <v>758</v>
      </c>
      <c r="D200" s="415">
        <v>139067076</v>
      </c>
      <c r="E200" s="415">
        <v>0</v>
      </c>
      <c r="F200" s="415">
        <v>139067076</v>
      </c>
      <c r="G200" s="415">
        <v>-1799881</v>
      </c>
      <c r="H200" s="415">
        <v>0</v>
      </c>
      <c r="I200" s="415">
        <v>-1799881</v>
      </c>
      <c r="J200" s="415">
        <v>-537804</v>
      </c>
      <c r="K200" s="415">
        <v>0</v>
      </c>
      <c r="L200" s="415">
        <v>-537804</v>
      </c>
      <c r="M200" s="415">
        <v>63992</v>
      </c>
      <c r="N200" s="415">
        <v>0</v>
      </c>
      <c r="O200" s="415">
        <v>63992</v>
      </c>
      <c r="P200" s="415">
        <v>750635</v>
      </c>
      <c r="Q200" s="415">
        <v>0</v>
      </c>
      <c r="R200" s="415">
        <v>750635</v>
      </c>
      <c r="S200" s="415">
        <v>695918</v>
      </c>
      <c r="T200" s="415">
        <v>0</v>
      </c>
      <c r="U200" s="415">
        <v>695918</v>
      </c>
      <c r="V200" s="415">
        <v>972741</v>
      </c>
      <c r="W200" s="415">
        <v>0</v>
      </c>
      <c r="X200" s="415">
        <v>972741</v>
      </c>
      <c r="Y200" s="415">
        <v>-2543855</v>
      </c>
      <c r="Z200" s="415">
        <v>0</v>
      </c>
      <c r="AA200" s="415">
        <v>-2543855</v>
      </c>
      <c r="AB200" s="415">
        <v>-3732</v>
      </c>
      <c r="AC200" s="415">
        <v>0</v>
      </c>
      <c r="AD200" s="415">
        <v>-3732</v>
      </c>
      <c r="AE200" s="415">
        <v>-209962</v>
      </c>
      <c r="AF200" s="415">
        <v>0</v>
      </c>
      <c r="AG200" s="415">
        <v>-209962</v>
      </c>
      <c r="AH200" s="415">
        <v>-22078</v>
      </c>
      <c r="AI200" s="415">
        <v>0</v>
      </c>
      <c r="AJ200" s="415">
        <v>-22078</v>
      </c>
      <c r="AK200" s="415">
        <v>0</v>
      </c>
      <c r="AL200" s="415">
        <v>0</v>
      </c>
      <c r="AM200" s="415">
        <v>0</v>
      </c>
      <c r="AN200" s="415">
        <v>-187883</v>
      </c>
      <c r="AO200" s="415">
        <v>0</v>
      </c>
      <c r="AP200" s="415">
        <v>-187883</v>
      </c>
      <c r="AQ200" s="415">
        <v>65</v>
      </c>
      <c r="AR200" s="415">
        <v>0</v>
      </c>
      <c r="AS200" s="415">
        <v>65</v>
      </c>
      <c r="AT200" s="415">
        <v>3139374</v>
      </c>
      <c r="AU200" s="415">
        <v>0</v>
      </c>
      <c r="AV200" s="415">
        <v>3139374</v>
      </c>
      <c r="AW200" s="415">
        <v>-56203</v>
      </c>
      <c r="AX200" s="415">
        <v>0</v>
      </c>
      <c r="AY200" s="415">
        <v>-56203</v>
      </c>
      <c r="AZ200" s="415">
        <v>-28140779</v>
      </c>
      <c r="BA200" s="415">
        <v>0</v>
      </c>
      <c r="BB200" s="415">
        <v>-28140779</v>
      </c>
      <c r="BC200" s="415">
        <v>26280</v>
      </c>
      <c r="BD200" s="415">
        <v>0</v>
      </c>
      <c r="BE200" s="415">
        <v>26280</v>
      </c>
      <c r="BF200" s="415">
        <v>-31369</v>
      </c>
      <c r="BG200" s="415">
        <v>0</v>
      </c>
      <c r="BH200" s="415">
        <v>-31369</v>
      </c>
      <c r="BI200" s="415">
        <v>0</v>
      </c>
      <c r="BJ200" s="415">
        <v>0</v>
      </c>
      <c r="BK200" s="415">
        <v>0</v>
      </c>
      <c r="BL200" s="415">
        <v>0</v>
      </c>
      <c r="BM200" s="415">
        <v>0</v>
      </c>
      <c r="BN200" s="415">
        <v>0</v>
      </c>
      <c r="BO200" s="415">
        <v>0</v>
      </c>
      <c r="BP200" s="415">
        <v>0</v>
      </c>
      <c r="BQ200" s="415">
        <v>0</v>
      </c>
      <c r="BR200" s="415">
        <v>0</v>
      </c>
      <c r="BS200" s="415">
        <v>0</v>
      </c>
      <c r="BT200" s="415">
        <v>0</v>
      </c>
      <c r="BU200" s="415">
        <v>0</v>
      </c>
      <c r="BV200" s="415">
        <v>0</v>
      </c>
      <c r="BW200" s="415">
        <v>0</v>
      </c>
      <c r="BX200" s="415">
        <v>-27816514</v>
      </c>
      <c r="BY200" s="415">
        <v>0</v>
      </c>
      <c r="BZ200" s="415">
        <v>-27816514</v>
      </c>
      <c r="CA200" s="415">
        <v>-285572</v>
      </c>
      <c r="CB200" s="415">
        <v>0</v>
      </c>
      <c r="CC200" s="415">
        <v>-285572</v>
      </c>
      <c r="CD200" s="415">
        <v>-64564</v>
      </c>
      <c r="CE200" s="415">
        <v>0</v>
      </c>
      <c r="CF200" s="415">
        <v>-64564</v>
      </c>
      <c r="CG200" s="415">
        <v>-2682643</v>
      </c>
      <c r="CH200" s="415">
        <v>0</v>
      </c>
      <c r="CI200" s="415">
        <v>-2682643</v>
      </c>
      <c r="CJ200" s="415">
        <v>-248920</v>
      </c>
      <c r="CK200" s="415">
        <v>0</v>
      </c>
      <c r="CL200" s="415">
        <v>-248920</v>
      </c>
      <c r="CM200" s="415">
        <v>-3281699</v>
      </c>
      <c r="CN200" s="415">
        <v>0</v>
      </c>
      <c r="CO200" s="415">
        <v>-3281699</v>
      </c>
      <c r="CP200" s="415">
        <v>0</v>
      </c>
      <c r="CQ200" s="415">
        <v>0</v>
      </c>
      <c r="CR200" s="415">
        <v>0</v>
      </c>
      <c r="CS200" s="415">
        <v>0</v>
      </c>
      <c r="CT200" s="415">
        <v>0</v>
      </c>
      <c r="CU200" s="415">
        <v>0</v>
      </c>
      <c r="CV200" s="415">
        <v>-52971</v>
      </c>
      <c r="CW200" s="415">
        <v>0</v>
      </c>
      <c r="CX200" s="415">
        <v>-52971</v>
      </c>
      <c r="CY200" s="415">
        <v>-12152</v>
      </c>
      <c r="CZ200" s="415">
        <v>0</v>
      </c>
      <c r="DA200" s="415">
        <v>-12152</v>
      </c>
      <c r="DB200" s="415">
        <v>0</v>
      </c>
      <c r="DC200" s="415">
        <v>0</v>
      </c>
      <c r="DD200" s="415">
        <v>0</v>
      </c>
      <c r="DE200" s="415">
        <v>0</v>
      </c>
      <c r="DF200" s="415">
        <v>0</v>
      </c>
      <c r="DG200" s="415">
        <v>0</v>
      </c>
      <c r="DH200" s="415">
        <v>0</v>
      </c>
      <c r="DI200" s="415">
        <v>0</v>
      </c>
      <c r="DJ200" s="415">
        <v>0</v>
      </c>
      <c r="DK200" s="415">
        <v>0</v>
      </c>
      <c r="DL200" s="415">
        <v>0</v>
      </c>
      <c r="DM200" s="415">
        <v>0</v>
      </c>
      <c r="DN200" s="415">
        <v>0</v>
      </c>
      <c r="DO200" s="415">
        <v>0</v>
      </c>
      <c r="DP200" s="415">
        <v>0</v>
      </c>
      <c r="DQ200" s="415">
        <v>0</v>
      </c>
      <c r="DR200" s="415">
        <v>0</v>
      </c>
      <c r="DS200" s="415">
        <v>0</v>
      </c>
      <c r="DT200" s="415">
        <v>0</v>
      </c>
      <c r="DU200" s="415">
        <v>0</v>
      </c>
      <c r="DV200" s="415">
        <v>0</v>
      </c>
      <c r="DW200" s="415">
        <v>0</v>
      </c>
      <c r="DX200" s="415">
        <v>0</v>
      </c>
      <c r="DY200" s="415">
        <v>0</v>
      </c>
      <c r="DZ200" s="415">
        <v>0</v>
      </c>
      <c r="EA200" s="415">
        <v>0</v>
      </c>
      <c r="EB200" s="415">
        <v>-65123</v>
      </c>
      <c r="EC200" s="415">
        <v>0</v>
      </c>
      <c r="ED200" s="415">
        <v>-65123</v>
      </c>
      <c r="EE200" s="415">
        <v>0</v>
      </c>
      <c r="EF200" s="415">
        <v>0</v>
      </c>
      <c r="EG200" s="415">
        <v>0</v>
      </c>
      <c r="EH200" s="415">
        <v>0</v>
      </c>
      <c r="EI200" s="415">
        <v>0</v>
      </c>
      <c r="EJ200" s="415">
        <v>0</v>
      </c>
      <c r="EK200" s="415">
        <v>0</v>
      </c>
      <c r="EL200" s="415">
        <v>0</v>
      </c>
      <c r="EM200" s="415">
        <v>0</v>
      </c>
      <c r="EN200" s="415">
        <v>0</v>
      </c>
      <c r="EO200" s="415">
        <v>0</v>
      </c>
      <c r="EP200" s="415">
        <v>0</v>
      </c>
      <c r="EQ200" s="415">
        <v>0</v>
      </c>
      <c r="ER200" s="415">
        <v>0</v>
      </c>
      <c r="ES200" s="415">
        <v>0</v>
      </c>
      <c r="ET200" s="415">
        <v>0</v>
      </c>
      <c r="EU200" s="415">
        <v>0</v>
      </c>
      <c r="EV200" s="415">
        <v>0</v>
      </c>
      <c r="EW200" s="415">
        <v>0</v>
      </c>
      <c r="EX200" s="415">
        <v>0</v>
      </c>
      <c r="EY200" s="415">
        <v>0</v>
      </c>
      <c r="EZ200" s="415">
        <v>0</v>
      </c>
      <c r="FA200" s="415">
        <v>0</v>
      </c>
      <c r="FB200" s="415">
        <v>0</v>
      </c>
      <c r="FC200" s="415">
        <v>-1500</v>
      </c>
      <c r="FD200" s="415">
        <v>0</v>
      </c>
      <c r="FE200" s="415">
        <v>-1500</v>
      </c>
      <c r="FF200" s="415">
        <v>0</v>
      </c>
      <c r="FG200" s="415">
        <v>0</v>
      </c>
      <c r="FH200" s="415">
        <v>0</v>
      </c>
      <c r="FI200" s="415">
        <v>-8142</v>
      </c>
      <c r="FJ200" s="415">
        <v>0</v>
      </c>
      <c r="FK200" s="415">
        <v>-8142</v>
      </c>
      <c r="FL200" s="415">
        <v>0</v>
      </c>
      <c r="FM200" s="415">
        <v>0</v>
      </c>
      <c r="FN200" s="415">
        <v>0</v>
      </c>
      <c r="FO200" s="415">
        <v>-95342</v>
      </c>
      <c r="FP200" s="415">
        <v>0</v>
      </c>
      <c r="FQ200" s="415">
        <v>-95342</v>
      </c>
      <c r="FR200" s="415">
        <v>0</v>
      </c>
      <c r="FS200" s="415">
        <v>0</v>
      </c>
      <c r="FT200" s="415">
        <v>0</v>
      </c>
      <c r="FU200" s="415">
        <v>0</v>
      </c>
      <c r="FV200" s="415">
        <v>0</v>
      </c>
      <c r="FW200" s="415">
        <v>0</v>
      </c>
      <c r="FX200" s="415">
        <v>-2347509</v>
      </c>
      <c r="FY200" s="415">
        <v>0</v>
      </c>
      <c r="FZ200" s="415">
        <v>-2347509</v>
      </c>
      <c r="GA200" s="415">
        <v>-2452493</v>
      </c>
      <c r="GB200" s="415">
        <v>0</v>
      </c>
      <c r="GC200" s="415">
        <v>-2452493</v>
      </c>
      <c r="GD200" s="415">
        <v>0</v>
      </c>
      <c r="GE200" s="415">
        <v>0</v>
      </c>
      <c r="GF200" s="415">
        <v>0</v>
      </c>
      <c r="GG200" s="415">
        <v>0</v>
      </c>
      <c r="GH200" s="415">
        <v>0</v>
      </c>
      <c r="GI200" s="415">
        <v>0</v>
      </c>
      <c r="GJ200" s="415">
        <v>0</v>
      </c>
      <c r="GK200" s="415">
        <v>0</v>
      </c>
      <c r="GL200" s="415">
        <v>0</v>
      </c>
      <c r="GM200" s="415">
        <v>137267195</v>
      </c>
      <c r="GN200" s="415">
        <v>0</v>
      </c>
      <c r="GO200" s="415">
        <v>137267195</v>
      </c>
      <c r="GP200" s="415">
        <v>972741</v>
      </c>
      <c r="GQ200" s="415">
        <v>0</v>
      </c>
      <c r="GR200" s="415">
        <v>972741</v>
      </c>
      <c r="GS200" s="415">
        <v>-27816514</v>
      </c>
      <c r="GT200" s="415">
        <v>0</v>
      </c>
      <c r="GU200" s="415">
        <v>-27816514</v>
      </c>
      <c r="GV200" s="415">
        <v>-3281699</v>
      </c>
      <c r="GW200" s="415">
        <v>0</v>
      </c>
      <c r="GX200" s="415">
        <v>-3281699</v>
      </c>
      <c r="GY200" s="415">
        <v>-65123</v>
      </c>
      <c r="GZ200" s="415">
        <v>0</v>
      </c>
      <c r="HA200" s="415">
        <v>-65123</v>
      </c>
      <c r="HB200" s="415">
        <v>-2452493</v>
      </c>
      <c r="HC200" s="415">
        <v>0</v>
      </c>
      <c r="HD200" s="415">
        <v>-2452493</v>
      </c>
      <c r="HE200" s="415">
        <v>0</v>
      </c>
      <c r="HF200" s="415">
        <v>0</v>
      </c>
      <c r="HG200" s="415">
        <v>0</v>
      </c>
      <c r="HH200" s="415">
        <v>-32643088</v>
      </c>
      <c r="HI200" s="415">
        <v>0</v>
      </c>
      <c r="HJ200" s="415">
        <v>-32643088</v>
      </c>
      <c r="HK200" s="415">
        <v>104624107</v>
      </c>
      <c r="HL200" s="415">
        <v>0</v>
      </c>
      <c r="HM200" s="415">
        <v>104624107</v>
      </c>
      <c r="HN200" s="84" t="s">
        <v>1029</v>
      </c>
    </row>
    <row r="201" spans="1:222" x14ac:dyDescent="0.25">
      <c r="A201" t="s">
        <v>1026</v>
      </c>
      <c r="B201" s="82" t="s">
        <v>761</v>
      </c>
      <c r="C201" s="85" t="s">
        <v>760</v>
      </c>
      <c r="D201" s="415">
        <v>25910876</v>
      </c>
      <c r="E201" s="415">
        <v>0</v>
      </c>
      <c r="F201" s="415">
        <v>25910876</v>
      </c>
      <c r="G201" s="415">
        <v>-480436</v>
      </c>
      <c r="H201" s="415">
        <v>0</v>
      </c>
      <c r="I201" s="415">
        <v>-480436</v>
      </c>
      <c r="J201" s="415">
        <v>-189402</v>
      </c>
      <c r="K201" s="415">
        <v>0</v>
      </c>
      <c r="L201" s="415">
        <v>-189402</v>
      </c>
      <c r="M201" s="415">
        <v>20608</v>
      </c>
      <c r="N201" s="415">
        <v>0</v>
      </c>
      <c r="O201" s="415">
        <v>20608</v>
      </c>
      <c r="P201" s="415">
        <v>151081</v>
      </c>
      <c r="Q201" s="415">
        <v>0</v>
      </c>
      <c r="R201" s="415">
        <v>151081</v>
      </c>
      <c r="S201" s="415">
        <v>-1761</v>
      </c>
      <c r="T201" s="415">
        <v>0</v>
      </c>
      <c r="U201" s="415">
        <v>-1761</v>
      </c>
      <c r="V201" s="415">
        <v>-19474</v>
      </c>
      <c r="W201" s="415">
        <v>0</v>
      </c>
      <c r="X201" s="415">
        <v>-19474</v>
      </c>
      <c r="Y201" s="415">
        <v>-4004852</v>
      </c>
      <c r="Z201" s="415">
        <v>0</v>
      </c>
      <c r="AA201" s="415">
        <v>-4004852</v>
      </c>
      <c r="AB201" s="415">
        <v>-12558</v>
      </c>
      <c r="AC201" s="415">
        <v>0</v>
      </c>
      <c r="AD201" s="415">
        <v>-12558</v>
      </c>
      <c r="AE201" s="415">
        <v>-96892</v>
      </c>
      <c r="AF201" s="415">
        <v>0</v>
      </c>
      <c r="AG201" s="415">
        <v>-96892</v>
      </c>
      <c r="AH201" s="415">
        <v>-5435</v>
      </c>
      <c r="AI201" s="415">
        <v>0</v>
      </c>
      <c r="AJ201" s="415">
        <v>-5435</v>
      </c>
      <c r="AK201" s="415">
        <v>0</v>
      </c>
      <c r="AL201" s="415">
        <v>0</v>
      </c>
      <c r="AM201" s="415">
        <v>0</v>
      </c>
      <c r="AN201" s="415">
        <v>-91457</v>
      </c>
      <c r="AO201" s="415">
        <v>0</v>
      </c>
      <c r="AP201" s="415">
        <v>-91457</v>
      </c>
      <c r="AQ201" s="415">
        <v>-2631</v>
      </c>
      <c r="AR201" s="415">
        <v>0</v>
      </c>
      <c r="AS201" s="415">
        <v>-2631</v>
      </c>
      <c r="AT201" s="415">
        <v>425045</v>
      </c>
      <c r="AU201" s="415">
        <v>0</v>
      </c>
      <c r="AV201" s="415">
        <v>425045</v>
      </c>
      <c r="AW201" s="415">
        <v>23831</v>
      </c>
      <c r="AX201" s="415">
        <v>0</v>
      </c>
      <c r="AY201" s="415">
        <v>23831</v>
      </c>
      <c r="AZ201" s="415">
        <v>-1496611</v>
      </c>
      <c r="BA201" s="415">
        <v>0</v>
      </c>
      <c r="BB201" s="415">
        <v>-1496611</v>
      </c>
      <c r="BC201" s="415">
        <v>19500</v>
      </c>
      <c r="BD201" s="415">
        <v>0</v>
      </c>
      <c r="BE201" s="415">
        <v>19500</v>
      </c>
      <c r="BF201" s="415">
        <v>-786</v>
      </c>
      <c r="BG201" s="415">
        <v>0</v>
      </c>
      <c r="BH201" s="415">
        <v>-786</v>
      </c>
      <c r="BI201" s="415">
        <v>0</v>
      </c>
      <c r="BJ201" s="415">
        <v>0</v>
      </c>
      <c r="BK201" s="415">
        <v>0</v>
      </c>
      <c r="BL201" s="415">
        <v>0</v>
      </c>
      <c r="BM201" s="415">
        <v>0</v>
      </c>
      <c r="BN201" s="415">
        <v>0</v>
      </c>
      <c r="BO201" s="415">
        <v>0</v>
      </c>
      <c r="BP201" s="415">
        <v>0</v>
      </c>
      <c r="BQ201" s="415">
        <v>0</v>
      </c>
      <c r="BR201" s="415">
        <v>0</v>
      </c>
      <c r="BS201" s="415">
        <v>0</v>
      </c>
      <c r="BT201" s="415">
        <v>0</v>
      </c>
      <c r="BU201" s="415">
        <v>0</v>
      </c>
      <c r="BV201" s="415">
        <v>0</v>
      </c>
      <c r="BW201" s="415">
        <v>0</v>
      </c>
      <c r="BX201" s="415">
        <v>-5130765</v>
      </c>
      <c r="BY201" s="415">
        <v>0</v>
      </c>
      <c r="BZ201" s="415">
        <v>-5130765</v>
      </c>
      <c r="CA201" s="415">
        <v>0</v>
      </c>
      <c r="CB201" s="415">
        <v>0</v>
      </c>
      <c r="CC201" s="415">
        <v>0</v>
      </c>
      <c r="CD201" s="415">
        <v>0</v>
      </c>
      <c r="CE201" s="415">
        <v>0</v>
      </c>
      <c r="CF201" s="415">
        <v>0</v>
      </c>
      <c r="CG201" s="415">
        <v>-768502</v>
      </c>
      <c r="CH201" s="415">
        <v>0</v>
      </c>
      <c r="CI201" s="415">
        <v>-768502</v>
      </c>
      <c r="CJ201" s="415">
        <v>-20995</v>
      </c>
      <c r="CK201" s="415">
        <v>0</v>
      </c>
      <c r="CL201" s="415">
        <v>-20995</v>
      </c>
      <c r="CM201" s="415">
        <v>-789497</v>
      </c>
      <c r="CN201" s="415">
        <v>0</v>
      </c>
      <c r="CO201" s="415">
        <v>-789497</v>
      </c>
      <c r="CP201" s="415">
        <v>-148967</v>
      </c>
      <c r="CQ201" s="415">
        <v>0</v>
      </c>
      <c r="CR201" s="415">
        <v>-148967</v>
      </c>
      <c r="CS201" s="415">
        <v>-1232</v>
      </c>
      <c r="CT201" s="415">
        <v>0</v>
      </c>
      <c r="CU201" s="415">
        <v>-1232</v>
      </c>
      <c r="CV201" s="415">
        <v>-74589</v>
      </c>
      <c r="CW201" s="415">
        <v>0</v>
      </c>
      <c r="CX201" s="415">
        <v>-74589</v>
      </c>
      <c r="CY201" s="415">
        <v>0</v>
      </c>
      <c r="CZ201" s="415">
        <v>0</v>
      </c>
      <c r="DA201" s="415">
        <v>0</v>
      </c>
      <c r="DB201" s="415">
        <v>0</v>
      </c>
      <c r="DC201" s="415">
        <v>0</v>
      </c>
      <c r="DD201" s="415">
        <v>0</v>
      </c>
      <c r="DE201" s="415">
        <v>0</v>
      </c>
      <c r="DF201" s="415">
        <v>0</v>
      </c>
      <c r="DG201" s="415">
        <v>0</v>
      </c>
      <c r="DH201" s="415">
        <v>0</v>
      </c>
      <c r="DI201" s="415">
        <v>0</v>
      </c>
      <c r="DJ201" s="415">
        <v>0</v>
      </c>
      <c r="DK201" s="415">
        <v>0</v>
      </c>
      <c r="DL201" s="415">
        <v>0</v>
      </c>
      <c r="DM201" s="415">
        <v>0</v>
      </c>
      <c r="DN201" s="415">
        <v>0</v>
      </c>
      <c r="DO201" s="415">
        <v>0</v>
      </c>
      <c r="DP201" s="415">
        <v>0</v>
      </c>
      <c r="DQ201" s="415">
        <v>0</v>
      </c>
      <c r="DR201" s="415">
        <v>0</v>
      </c>
      <c r="DS201" s="415">
        <v>0</v>
      </c>
      <c r="DT201" s="415">
        <v>0</v>
      </c>
      <c r="DU201" s="415">
        <v>0</v>
      </c>
      <c r="DV201" s="415">
        <v>0</v>
      </c>
      <c r="DW201" s="415">
        <v>0</v>
      </c>
      <c r="DX201" s="415">
        <v>0</v>
      </c>
      <c r="DY201" s="415">
        <v>0</v>
      </c>
      <c r="DZ201" s="415">
        <v>0</v>
      </c>
      <c r="EA201" s="415">
        <v>0</v>
      </c>
      <c r="EB201" s="415">
        <v>-224788</v>
      </c>
      <c r="EC201" s="415">
        <v>0</v>
      </c>
      <c r="ED201" s="415">
        <v>-224788</v>
      </c>
      <c r="EE201" s="415">
        <v>0</v>
      </c>
      <c r="EF201" s="415">
        <v>0</v>
      </c>
      <c r="EG201" s="415">
        <v>0</v>
      </c>
      <c r="EH201" s="415">
        <v>0</v>
      </c>
      <c r="EI201" s="415">
        <v>0</v>
      </c>
      <c r="EJ201" s="415">
        <v>0</v>
      </c>
      <c r="EK201" s="415">
        <v>0</v>
      </c>
      <c r="EL201" s="415">
        <v>0</v>
      </c>
      <c r="EM201" s="415">
        <v>0</v>
      </c>
      <c r="EN201" s="415">
        <v>0</v>
      </c>
      <c r="EO201" s="415">
        <v>0</v>
      </c>
      <c r="EP201" s="415">
        <v>0</v>
      </c>
      <c r="EQ201" s="415">
        <v>0</v>
      </c>
      <c r="ER201" s="415">
        <v>0</v>
      </c>
      <c r="ES201" s="415">
        <v>0</v>
      </c>
      <c r="ET201" s="415">
        <v>0</v>
      </c>
      <c r="EU201" s="415">
        <v>0</v>
      </c>
      <c r="EV201" s="415">
        <v>0</v>
      </c>
      <c r="EW201" s="415">
        <v>0</v>
      </c>
      <c r="EX201" s="415">
        <v>0</v>
      </c>
      <c r="EY201" s="415">
        <v>0</v>
      </c>
      <c r="EZ201" s="415">
        <v>0</v>
      </c>
      <c r="FA201" s="415">
        <v>0</v>
      </c>
      <c r="FB201" s="415">
        <v>0</v>
      </c>
      <c r="FC201" s="415">
        <v>0</v>
      </c>
      <c r="FD201" s="415">
        <v>0</v>
      </c>
      <c r="FE201" s="415">
        <v>0</v>
      </c>
      <c r="FF201" s="415">
        <v>0</v>
      </c>
      <c r="FG201" s="415">
        <v>0</v>
      </c>
      <c r="FH201" s="415">
        <v>0</v>
      </c>
      <c r="FI201" s="415">
        <v>-7160</v>
      </c>
      <c r="FJ201" s="415">
        <v>0</v>
      </c>
      <c r="FK201" s="415">
        <v>-7160</v>
      </c>
      <c r="FL201" s="415">
        <v>0</v>
      </c>
      <c r="FM201" s="415">
        <v>0</v>
      </c>
      <c r="FN201" s="415">
        <v>0</v>
      </c>
      <c r="FO201" s="415">
        <v>-16125</v>
      </c>
      <c r="FP201" s="415">
        <v>0</v>
      </c>
      <c r="FQ201" s="415">
        <v>-16125</v>
      </c>
      <c r="FR201" s="415">
        <v>0</v>
      </c>
      <c r="FS201" s="415">
        <v>0</v>
      </c>
      <c r="FT201" s="415">
        <v>0</v>
      </c>
      <c r="FU201" s="415">
        <v>-5150.68</v>
      </c>
      <c r="FV201" s="415">
        <v>0</v>
      </c>
      <c r="FW201" s="415">
        <v>-5150.68</v>
      </c>
      <c r="FX201" s="415">
        <v>-255326</v>
      </c>
      <c r="FY201" s="415">
        <v>0</v>
      </c>
      <c r="FZ201" s="415">
        <v>-255326</v>
      </c>
      <c r="GA201" s="415">
        <v>-283762</v>
      </c>
      <c r="GB201" s="415">
        <v>0</v>
      </c>
      <c r="GC201" s="415">
        <v>-283762</v>
      </c>
      <c r="GD201" s="415">
        <v>0</v>
      </c>
      <c r="GE201" s="415">
        <v>0</v>
      </c>
      <c r="GF201" s="415">
        <v>0</v>
      </c>
      <c r="GG201" s="415">
        <v>-1026</v>
      </c>
      <c r="GH201" s="415">
        <v>0</v>
      </c>
      <c r="GI201" s="415">
        <v>-1026</v>
      </c>
      <c r="GJ201" s="415">
        <v>-1026</v>
      </c>
      <c r="GK201" s="415">
        <v>0</v>
      </c>
      <c r="GL201" s="415">
        <v>-1026</v>
      </c>
      <c r="GM201" s="415">
        <v>25430440</v>
      </c>
      <c r="GN201" s="415">
        <v>0</v>
      </c>
      <c r="GO201" s="415">
        <v>25430440</v>
      </c>
      <c r="GP201" s="415">
        <v>-19474</v>
      </c>
      <c r="GQ201" s="415">
        <v>0</v>
      </c>
      <c r="GR201" s="415">
        <v>-19474</v>
      </c>
      <c r="GS201" s="415">
        <v>-5130765</v>
      </c>
      <c r="GT201" s="415">
        <v>0</v>
      </c>
      <c r="GU201" s="415">
        <v>-5130765</v>
      </c>
      <c r="GV201" s="415">
        <v>-789497</v>
      </c>
      <c r="GW201" s="415">
        <v>0</v>
      </c>
      <c r="GX201" s="415">
        <v>-789497</v>
      </c>
      <c r="GY201" s="415">
        <v>-224788</v>
      </c>
      <c r="GZ201" s="415">
        <v>0</v>
      </c>
      <c r="HA201" s="415">
        <v>-224788</v>
      </c>
      <c r="HB201" s="415">
        <v>-283762</v>
      </c>
      <c r="HC201" s="415">
        <v>0</v>
      </c>
      <c r="HD201" s="415">
        <v>-283762</v>
      </c>
      <c r="HE201" s="415">
        <v>-1026</v>
      </c>
      <c r="HF201" s="415">
        <v>0</v>
      </c>
      <c r="HG201" s="415">
        <v>-1026</v>
      </c>
      <c r="HH201" s="415">
        <v>-6449312</v>
      </c>
      <c r="HI201" s="415">
        <v>0</v>
      </c>
      <c r="HJ201" s="415">
        <v>-6449312</v>
      </c>
      <c r="HK201" s="415">
        <v>18981128</v>
      </c>
      <c r="HL201" s="415">
        <v>0</v>
      </c>
      <c r="HM201" s="415">
        <v>18981128</v>
      </c>
      <c r="HN201" s="84" t="s">
        <v>1029</v>
      </c>
    </row>
    <row r="202" spans="1:222" x14ac:dyDescent="0.25">
      <c r="A202" t="s">
        <v>1026</v>
      </c>
      <c r="B202" s="82" t="s">
        <v>763</v>
      </c>
      <c r="C202" s="85" t="s">
        <v>762</v>
      </c>
      <c r="D202" s="415">
        <v>115885669</v>
      </c>
      <c r="E202" s="415">
        <v>0</v>
      </c>
      <c r="F202" s="415">
        <v>115885669</v>
      </c>
      <c r="G202" s="415">
        <v>-196742</v>
      </c>
      <c r="H202" s="415">
        <v>0</v>
      </c>
      <c r="I202" s="415">
        <v>-196742</v>
      </c>
      <c r="J202" s="415">
        <v>-358355</v>
      </c>
      <c r="K202" s="415">
        <v>0</v>
      </c>
      <c r="L202" s="415">
        <v>-358355</v>
      </c>
      <c r="M202" s="415">
        <v>-288178</v>
      </c>
      <c r="N202" s="415">
        <v>0</v>
      </c>
      <c r="O202" s="415">
        <v>-288178</v>
      </c>
      <c r="P202" s="415">
        <v>1859061</v>
      </c>
      <c r="Q202" s="415">
        <v>0</v>
      </c>
      <c r="R202" s="415">
        <v>1859061</v>
      </c>
      <c r="S202" s="415">
        <v>-211113</v>
      </c>
      <c r="T202" s="415">
        <v>0</v>
      </c>
      <c r="U202" s="415">
        <v>-211113</v>
      </c>
      <c r="V202" s="415">
        <v>1001415</v>
      </c>
      <c r="W202" s="415">
        <v>0</v>
      </c>
      <c r="X202" s="415">
        <v>1001415</v>
      </c>
      <c r="Y202" s="415">
        <v>-6542809</v>
      </c>
      <c r="Z202" s="415">
        <v>0</v>
      </c>
      <c r="AA202" s="415">
        <v>-6542809</v>
      </c>
      <c r="AB202" s="415">
        <v>-9379</v>
      </c>
      <c r="AC202" s="415">
        <v>0</v>
      </c>
      <c r="AD202" s="415">
        <v>-9379</v>
      </c>
      <c r="AE202" s="415">
        <v>-333856</v>
      </c>
      <c r="AF202" s="415">
        <v>0</v>
      </c>
      <c r="AG202" s="415">
        <v>-333856</v>
      </c>
      <c r="AH202" s="415">
        <v>-19769</v>
      </c>
      <c r="AI202" s="415">
        <v>0</v>
      </c>
      <c r="AJ202" s="415">
        <v>-19769</v>
      </c>
      <c r="AK202" s="415">
        <v>0</v>
      </c>
      <c r="AL202" s="415">
        <v>0</v>
      </c>
      <c r="AM202" s="415">
        <v>0</v>
      </c>
      <c r="AN202" s="415">
        <v>-312722</v>
      </c>
      <c r="AO202" s="415">
        <v>0</v>
      </c>
      <c r="AP202" s="415">
        <v>-312722</v>
      </c>
      <c r="AQ202" s="415">
        <v>0</v>
      </c>
      <c r="AR202" s="415">
        <v>0</v>
      </c>
      <c r="AS202" s="415">
        <v>0</v>
      </c>
      <c r="AT202" s="415">
        <v>2376108</v>
      </c>
      <c r="AU202" s="415">
        <v>0</v>
      </c>
      <c r="AV202" s="415">
        <v>2376108</v>
      </c>
      <c r="AW202" s="415">
        <v>-3070</v>
      </c>
      <c r="AX202" s="415">
        <v>0</v>
      </c>
      <c r="AY202" s="415">
        <v>-3070</v>
      </c>
      <c r="AZ202" s="415">
        <v>-7559246</v>
      </c>
      <c r="BA202" s="415">
        <v>0</v>
      </c>
      <c r="BB202" s="415">
        <v>-7559246</v>
      </c>
      <c r="BC202" s="415">
        <v>15562</v>
      </c>
      <c r="BD202" s="415">
        <v>0</v>
      </c>
      <c r="BE202" s="415">
        <v>15562</v>
      </c>
      <c r="BF202" s="415">
        <v>-65451</v>
      </c>
      <c r="BG202" s="415">
        <v>0</v>
      </c>
      <c r="BH202" s="415">
        <v>-65451</v>
      </c>
      <c r="BI202" s="415">
        <v>34</v>
      </c>
      <c r="BJ202" s="415">
        <v>0</v>
      </c>
      <c r="BK202" s="415">
        <v>34</v>
      </c>
      <c r="BL202" s="415">
        <v>-14141</v>
      </c>
      <c r="BM202" s="415">
        <v>0</v>
      </c>
      <c r="BN202" s="415">
        <v>-14141</v>
      </c>
      <c r="BO202" s="415">
        <v>0</v>
      </c>
      <c r="BP202" s="415">
        <v>0</v>
      </c>
      <c r="BQ202" s="415">
        <v>0</v>
      </c>
      <c r="BR202" s="415">
        <v>0</v>
      </c>
      <c r="BS202" s="415">
        <v>0</v>
      </c>
      <c r="BT202" s="415">
        <v>0</v>
      </c>
      <c r="BU202" s="415">
        <v>0</v>
      </c>
      <c r="BV202" s="415">
        <v>0</v>
      </c>
      <c r="BW202" s="415">
        <v>0</v>
      </c>
      <c r="BX202" s="415">
        <v>-12126869</v>
      </c>
      <c r="BY202" s="415">
        <v>0</v>
      </c>
      <c r="BZ202" s="415">
        <v>-12126869</v>
      </c>
      <c r="CA202" s="415">
        <v>-19039</v>
      </c>
      <c r="CB202" s="415">
        <v>0</v>
      </c>
      <c r="CC202" s="415">
        <v>-19039</v>
      </c>
      <c r="CD202" s="415">
        <v>-17169</v>
      </c>
      <c r="CE202" s="415">
        <v>0</v>
      </c>
      <c r="CF202" s="415">
        <v>-17169</v>
      </c>
      <c r="CG202" s="415">
        <v>-2554060</v>
      </c>
      <c r="CH202" s="415">
        <v>0</v>
      </c>
      <c r="CI202" s="415">
        <v>-2554060</v>
      </c>
      <c r="CJ202" s="415">
        <v>-108317</v>
      </c>
      <c r="CK202" s="415">
        <v>0</v>
      </c>
      <c r="CL202" s="415">
        <v>-108317</v>
      </c>
      <c r="CM202" s="415">
        <v>-2698585</v>
      </c>
      <c r="CN202" s="415">
        <v>0</v>
      </c>
      <c r="CO202" s="415">
        <v>-2698585</v>
      </c>
      <c r="CP202" s="415">
        <v>-246953</v>
      </c>
      <c r="CQ202" s="415">
        <v>0</v>
      </c>
      <c r="CR202" s="415">
        <v>-246953</v>
      </c>
      <c r="CS202" s="415">
        <v>-32119</v>
      </c>
      <c r="CT202" s="415">
        <v>0</v>
      </c>
      <c r="CU202" s="415">
        <v>-32119</v>
      </c>
      <c r="CV202" s="415">
        <v>-22021</v>
      </c>
      <c r="CW202" s="415">
        <v>0</v>
      </c>
      <c r="CX202" s="415">
        <v>-22021</v>
      </c>
      <c r="CY202" s="415">
        <v>-21528</v>
      </c>
      <c r="CZ202" s="415">
        <v>0</v>
      </c>
      <c r="DA202" s="415">
        <v>-21528</v>
      </c>
      <c r="DB202" s="415">
        <v>0</v>
      </c>
      <c r="DC202" s="415">
        <v>0</v>
      </c>
      <c r="DD202" s="415">
        <v>0</v>
      </c>
      <c r="DE202" s="415">
        <v>8</v>
      </c>
      <c r="DF202" s="415">
        <v>0</v>
      </c>
      <c r="DG202" s="415">
        <v>8</v>
      </c>
      <c r="DH202" s="415">
        <v>0</v>
      </c>
      <c r="DI202" s="415">
        <v>0</v>
      </c>
      <c r="DJ202" s="415">
        <v>0</v>
      </c>
      <c r="DK202" s="415">
        <v>0</v>
      </c>
      <c r="DL202" s="415">
        <v>0</v>
      </c>
      <c r="DM202" s="415">
        <v>0</v>
      </c>
      <c r="DN202" s="415">
        <v>0</v>
      </c>
      <c r="DO202" s="415">
        <v>0</v>
      </c>
      <c r="DP202" s="415">
        <v>0</v>
      </c>
      <c r="DQ202" s="415">
        <v>0</v>
      </c>
      <c r="DR202" s="415">
        <v>0</v>
      </c>
      <c r="DS202" s="415">
        <v>0</v>
      </c>
      <c r="DT202" s="415">
        <v>0</v>
      </c>
      <c r="DU202" s="415">
        <v>0</v>
      </c>
      <c r="DV202" s="415">
        <v>0</v>
      </c>
      <c r="DW202" s="415">
        <v>0</v>
      </c>
      <c r="DX202" s="415">
        <v>0</v>
      </c>
      <c r="DY202" s="415">
        <v>0</v>
      </c>
      <c r="DZ202" s="415">
        <v>0</v>
      </c>
      <c r="EA202" s="415">
        <v>0</v>
      </c>
      <c r="EB202" s="415">
        <v>-322613</v>
      </c>
      <c r="EC202" s="415">
        <v>0</v>
      </c>
      <c r="ED202" s="415">
        <v>-322613</v>
      </c>
      <c r="EE202" s="415">
        <v>0</v>
      </c>
      <c r="EF202" s="415">
        <v>0</v>
      </c>
      <c r="EG202" s="415">
        <v>0</v>
      </c>
      <c r="EH202" s="415">
        <v>0</v>
      </c>
      <c r="EI202" s="415">
        <v>0</v>
      </c>
      <c r="EJ202" s="415">
        <v>0</v>
      </c>
      <c r="EK202" s="415">
        <v>0</v>
      </c>
      <c r="EL202" s="415">
        <v>0</v>
      </c>
      <c r="EM202" s="415">
        <v>0</v>
      </c>
      <c r="EN202" s="415">
        <v>0</v>
      </c>
      <c r="EO202" s="415">
        <v>0</v>
      </c>
      <c r="EP202" s="415">
        <v>0</v>
      </c>
      <c r="EQ202" s="415">
        <v>0</v>
      </c>
      <c r="ER202" s="415">
        <v>0</v>
      </c>
      <c r="ES202" s="415">
        <v>0</v>
      </c>
      <c r="ET202" s="415">
        <v>0</v>
      </c>
      <c r="EU202" s="415">
        <v>0</v>
      </c>
      <c r="EV202" s="415">
        <v>0</v>
      </c>
      <c r="EW202" s="415">
        <v>-14071</v>
      </c>
      <c r="EX202" s="415">
        <v>0</v>
      </c>
      <c r="EY202" s="415">
        <v>-14071</v>
      </c>
      <c r="EZ202" s="415">
        <v>0</v>
      </c>
      <c r="FA202" s="415">
        <v>0</v>
      </c>
      <c r="FB202" s="415">
        <v>0</v>
      </c>
      <c r="FC202" s="415">
        <v>0</v>
      </c>
      <c r="FD202" s="415">
        <v>0</v>
      </c>
      <c r="FE202" s="415">
        <v>0</v>
      </c>
      <c r="FF202" s="415">
        <v>0</v>
      </c>
      <c r="FG202" s="415">
        <v>0</v>
      </c>
      <c r="FH202" s="415">
        <v>0</v>
      </c>
      <c r="FI202" s="415">
        <v>-13810</v>
      </c>
      <c r="FJ202" s="415">
        <v>0</v>
      </c>
      <c r="FK202" s="415">
        <v>-13810</v>
      </c>
      <c r="FL202" s="415">
        <v>0</v>
      </c>
      <c r="FM202" s="415">
        <v>0</v>
      </c>
      <c r="FN202" s="415">
        <v>0</v>
      </c>
      <c r="FO202" s="415">
        <v>-50895</v>
      </c>
      <c r="FP202" s="415">
        <v>0</v>
      </c>
      <c r="FQ202" s="415">
        <v>-50895</v>
      </c>
      <c r="FR202" s="415">
        <v>7806</v>
      </c>
      <c r="FS202" s="415">
        <v>0</v>
      </c>
      <c r="FT202" s="415">
        <v>7806</v>
      </c>
      <c r="FU202" s="415">
        <v>1334</v>
      </c>
      <c r="FV202" s="415">
        <v>0</v>
      </c>
      <c r="FW202" s="415">
        <v>1334</v>
      </c>
      <c r="FX202" s="415">
        <v>-1162479</v>
      </c>
      <c r="FY202" s="415">
        <v>0</v>
      </c>
      <c r="FZ202" s="415">
        <v>-1162479</v>
      </c>
      <c r="GA202" s="415">
        <v>-1232115</v>
      </c>
      <c r="GB202" s="415">
        <v>0</v>
      </c>
      <c r="GC202" s="415">
        <v>-1232115</v>
      </c>
      <c r="GD202" s="415">
        <v>0</v>
      </c>
      <c r="GE202" s="415">
        <v>0</v>
      </c>
      <c r="GF202" s="415">
        <v>0</v>
      </c>
      <c r="GG202" s="415">
        <v>0</v>
      </c>
      <c r="GH202" s="415">
        <v>0</v>
      </c>
      <c r="GI202" s="415">
        <v>0</v>
      </c>
      <c r="GJ202" s="415">
        <v>0</v>
      </c>
      <c r="GK202" s="415">
        <v>0</v>
      </c>
      <c r="GL202" s="415">
        <v>0</v>
      </c>
      <c r="GM202" s="415">
        <v>115688927</v>
      </c>
      <c r="GN202" s="415">
        <v>0</v>
      </c>
      <c r="GO202" s="415">
        <v>115688927</v>
      </c>
      <c r="GP202" s="415">
        <v>1001415</v>
      </c>
      <c r="GQ202" s="415">
        <v>0</v>
      </c>
      <c r="GR202" s="415">
        <v>1001415</v>
      </c>
      <c r="GS202" s="415">
        <v>-12126869</v>
      </c>
      <c r="GT202" s="415">
        <v>0</v>
      </c>
      <c r="GU202" s="415">
        <v>-12126869</v>
      </c>
      <c r="GV202" s="415">
        <v>-2698585</v>
      </c>
      <c r="GW202" s="415">
        <v>0</v>
      </c>
      <c r="GX202" s="415">
        <v>-2698585</v>
      </c>
      <c r="GY202" s="415">
        <v>-322613</v>
      </c>
      <c r="GZ202" s="415">
        <v>0</v>
      </c>
      <c r="HA202" s="415">
        <v>-322613</v>
      </c>
      <c r="HB202" s="415">
        <v>-1232115</v>
      </c>
      <c r="HC202" s="415">
        <v>0</v>
      </c>
      <c r="HD202" s="415">
        <v>-1232115</v>
      </c>
      <c r="HE202" s="415">
        <v>0</v>
      </c>
      <c r="HF202" s="415">
        <v>0</v>
      </c>
      <c r="HG202" s="415">
        <v>0</v>
      </c>
      <c r="HH202" s="415">
        <v>-15378767</v>
      </c>
      <c r="HI202" s="415">
        <v>0</v>
      </c>
      <c r="HJ202" s="415">
        <v>-15378767</v>
      </c>
      <c r="HK202" s="415">
        <v>100310160</v>
      </c>
      <c r="HL202" s="415">
        <v>0</v>
      </c>
      <c r="HM202" s="415">
        <v>100310160</v>
      </c>
      <c r="HN202" s="84" t="s">
        <v>1054</v>
      </c>
    </row>
    <row r="203" spans="1:222" x14ac:dyDescent="0.25">
      <c r="A203" t="s">
        <v>1037</v>
      </c>
      <c r="B203" s="82" t="s">
        <v>765</v>
      </c>
      <c r="C203" s="85" t="s">
        <v>764</v>
      </c>
      <c r="D203" s="415">
        <v>113000216</v>
      </c>
      <c r="E203" s="415">
        <v>30754</v>
      </c>
      <c r="F203" s="415">
        <v>113030970</v>
      </c>
      <c r="G203" s="415">
        <v>-1544437</v>
      </c>
      <c r="H203" s="415">
        <v>0</v>
      </c>
      <c r="I203" s="415">
        <v>-1544437</v>
      </c>
      <c r="J203" s="415">
        <v>-720319</v>
      </c>
      <c r="K203" s="415">
        <v>0</v>
      </c>
      <c r="L203" s="415">
        <v>-720319</v>
      </c>
      <c r="M203" s="415">
        <v>55079</v>
      </c>
      <c r="N203" s="415">
        <v>0</v>
      </c>
      <c r="O203" s="415">
        <v>55079</v>
      </c>
      <c r="P203" s="415">
        <v>2208338</v>
      </c>
      <c r="Q203" s="415">
        <v>0</v>
      </c>
      <c r="R203" s="415">
        <v>2208338</v>
      </c>
      <c r="S203" s="415">
        <v>-19549</v>
      </c>
      <c r="T203" s="415">
        <v>0</v>
      </c>
      <c r="U203" s="415">
        <v>-19549</v>
      </c>
      <c r="V203" s="415">
        <v>1523549</v>
      </c>
      <c r="W203" s="415">
        <v>0</v>
      </c>
      <c r="X203" s="415">
        <v>1523549</v>
      </c>
      <c r="Y203" s="415">
        <v>-8363886</v>
      </c>
      <c r="Z203" s="415">
        <v>0</v>
      </c>
      <c r="AA203" s="415">
        <v>-8363886</v>
      </c>
      <c r="AB203" s="415">
        <v>-19290</v>
      </c>
      <c r="AC203" s="415">
        <v>0</v>
      </c>
      <c r="AD203" s="415">
        <v>-19290</v>
      </c>
      <c r="AE203" s="415">
        <v>-175627</v>
      </c>
      <c r="AF203" s="415">
        <v>0</v>
      </c>
      <c r="AG203" s="415">
        <v>-175627</v>
      </c>
      <c r="AH203" s="415">
        <v>-17819</v>
      </c>
      <c r="AI203" s="415">
        <v>0</v>
      </c>
      <c r="AJ203" s="415">
        <v>-17819</v>
      </c>
      <c r="AK203" s="415">
        <v>0</v>
      </c>
      <c r="AL203" s="415">
        <v>0</v>
      </c>
      <c r="AM203" s="415">
        <v>0</v>
      </c>
      <c r="AN203" s="415">
        <v>-157808</v>
      </c>
      <c r="AO203" s="415">
        <v>0</v>
      </c>
      <c r="AP203" s="415">
        <v>-157808</v>
      </c>
      <c r="AQ203" s="415">
        <v>1183</v>
      </c>
      <c r="AR203" s="415">
        <v>0</v>
      </c>
      <c r="AS203" s="415">
        <v>1183</v>
      </c>
      <c r="AT203" s="415">
        <v>2197836</v>
      </c>
      <c r="AU203" s="415">
        <v>0</v>
      </c>
      <c r="AV203" s="415">
        <v>2197836</v>
      </c>
      <c r="AW203" s="415">
        <v>-35180</v>
      </c>
      <c r="AX203" s="415">
        <v>0</v>
      </c>
      <c r="AY203" s="415">
        <v>-35180</v>
      </c>
      <c r="AZ203" s="415">
        <v>-11476361</v>
      </c>
      <c r="BA203" s="415">
        <v>0</v>
      </c>
      <c r="BB203" s="415">
        <v>-11476361</v>
      </c>
      <c r="BC203" s="415">
        <v>665392</v>
      </c>
      <c r="BD203" s="415">
        <v>0</v>
      </c>
      <c r="BE203" s="415">
        <v>665392</v>
      </c>
      <c r="BF203" s="415">
        <v>-14007</v>
      </c>
      <c r="BG203" s="415">
        <v>0</v>
      </c>
      <c r="BH203" s="415">
        <v>-14007</v>
      </c>
      <c r="BI203" s="415">
        <v>0</v>
      </c>
      <c r="BJ203" s="415">
        <v>0</v>
      </c>
      <c r="BK203" s="415">
        <v>0</v>
      </c>
      <c r="BL203" s="415">
        <v>0</v>
      </c>
      <c r="BM203" s="415">
        <v>0</v>
      </c>
      <c r="BN203" s="415">
        <v>0</v>
      </c>
      <c r="BO203" s="415">
        <v>0</v>
      </c>
      <c r="BP203" s="415">
        <v>0</v>
      </c>
      <c r="BQ203" s="415">
        <v>0</v>
      </c>
      <c r="BR203" s="415">
        <v>0</v>
      </c>
      <c r="BS203" s="415">
        <v>0</v>
      </c>
      <c r="BT203" s="415">
        <v>0</v>
      </c>
      <c r="BU203" s="415">
        <v>0</v>
      </c>
      <c r="BV203" s="415">
        <v>0</v>
      </c>
      <c r="BW203" s="415">
        <v>0</v>
      </c>
      <c r="BX203" s="415">
        <v>-17201833</v>
      </c>
      <c r="BY203" s="415">
        <v>0</v>
      </c>
      <c r="BZ203" s="415">
        <v>-17201833</v>
      </c>
      <c r="CA203" s="415">
        <v>-30198</v>
      </c>
      <c r="CB203" s="415">
        <v>0</v>
      </c>
      <c r="CC203" s="415">
        <v>-30198</v>
      </c>
      <c r="CD203" s="415">
        <v>-15144</v>
      </c>
      <c r="CE203" s="415">
        <v>0</v>
      </c>
      <c r="CF203" s="415">
        <v>-15144</v>
      </c>
      <c r="CG203" s="415">
        <v>-3026279</v>
      </c>
      <c r="CH203" s="415">
        <v>0</v>
      </c>
      <c r="CI203" s="415">
        <v>-3026279</v>
      </c>
      <c r="CJ203" s="415">
        <v>181435</v>
      </c>
      <c r="CK203" s="415">
        <v>0</v>
      </c>
      <c r="CL203" s="415">
        <v>181435</v>
      </c>
      <c r="CM203" s="415">
        <v>-2890186</v>
      </c>
      <c r="CN203" s="415">
        <v>0</v>
      </c>
      <c r="CO203" s="415">
        <v>-2890186</v>
      </c>
      <c r="CP203" s="415">
        <v>0</v>
      </c>
      <c r="CQ203" s="415">
        <v>0</v>
      </c>
      <c r="CR203" s="415">
        <v>0</v>
      </c>
      <c r="CS203" s="415">
        <v>0</v>
      </c>
      <c r="CT203" s="415">
        <v>0</v>
      </c>
      <c r="CU203" s="415">
        <v>0</v>
      </c>
      <c r="CV203" s="415">
        <v>0</v>
      </c>
      <c r="CW203" s="415">
        <v>0</v>
      </c>
      <c r="CX203" s="415">
        <v>0</v>
      </c>
      <c r="CY203" s="415">
        <v>1492</v>
      </c>
      <c r="CZ203" s="415">
        <v>0</v>
      </c>
      <c r="DA203" s="415">
        <v>1492</v>
      </c>
      <c r="DB203" s="415">
        <v>0</v>
      </c>
      <c r="DC203" s="415">
        <v>0</v>
      </c>
      <c r="DD203" s="415">
        <v>0</v>
      </c>
      <c r="DE203" s="415">
        <v>0</v>
      </c>
      <c r="DF203" s="415">
        <v>0</v>
      </c>
      <c r="DG203" s="415">
        <v>0</v>
      </c>
      <c r="DH203" s="415">
        <v>0</v>
      </c>
      <c r="DI203" s="415">
        <v>0</v>
      </c>
      <c r="DJ203" s="415">
        <v>0</v>
      </c>
      <c r="DK203" s="415">
        <v>0</v>
      </c>
      <c r="DL203" s="415">
        <v>0</v>
      </c>
      <c r="DM203" s="415">
        <v>0</v>
      </c>
      <c r="DN203" s="415">
        <v>0</v>
      </c>
      <c r="DO203" s="415">
        <v>0</v>
      </c>
      <c r="DP203" s="415">
        <v>0</v>
      </c>
      <c r="DQ203" s="415">
        <v>0</v>
      </c>
      <c r="DR203" s="415">
        <v>0</v>
      </c>
      <c r="DS203" s="415">
        <v>0</v>
      </c>
      <c r="DT203" s="415">
        <v>-63584</v>
      </c>
      <c r="DU203" s="415">
        <v>-25598</v>
      </c>
      <c r="DV203" s="415">
        <v>-89182</v>
      </c>
      <c r="DW203" s="415">
        <v>0</v>
      </c>
      <c r="DX203" s="415">
        <v>0</v>
      </c>
      <c r="DY203" s="415">
        <v>0</v>
      </c>
      <c r="DZ203" s="415">
        <v>-25598</v>
      </c>
      <c r="EA203" s="415">
        <v>0</v>
      </c>
      <c r="EB203" s="415">
        <v>-62092</v>
      </c>
      <c r="EC203" s="415">
        <v>-25598</v>
      </c>
      <c r="ED203" s="415">
        <v>-87690</v>
      </c>
      <c r="EE203" s="415">
        <v>-22</v>
      </c>
      <c r="EF203" s="415">
        <v>0</v>
      </c>
      <c r="EG203" s="415">
        <v>-22</v>
      </c>
      <c r="EH203" s="415">
        <v>0</v>
      </c>
      <c r="EI203" s="415">
        <v>0</v>
      </c>
      <c r="EJ203" s="415">
        <v>0</v>
      </c>
      <c r="EK203" s="415">
        <v>0</v>
      </c>
      <c r="EL203" s="415">
        <v>0</v>
      </c>
      <c r="EM203" s="415">
        <v>0</v>
      </c>
      <c r="EN203" s="415">
        <v>0</v>
      </c>
      <c r="EO203" s="415">
        <v>0</v>
      </c>
      <c r="EP203" s="415">
        <v>0</v>
      </c>
      <c r="EQ203" s="415">
        <v>0</v>
      </c>
      <c r="ER203" s="415">
        <v>0</v>
      </c>
      <c r="ES203" s="415">
        <v>0</v>
      </c>
      <c r="ET203" s="415">
        <v>0</v>
      </c>
      <c r="EU203" s="415">
        <v>0</v>
      </c>
      <c r="EV203" s="415">
        <v>0</v>
      </c>
      <c r="EW203" s="415">
        <v>0</v>
      </c>
      <c r="EX203" s="415">
        <v>0</v>
      </c>
      <c r="EY203" s="415">
        <v>0</v>
      </c>
      <c r="EZ203" s="415">
        <v>0</v>
      </c>
      <c r="FA203" s="415">
        <v>0</v>
      </c>
      <c r="FB203" s="415">
        <v>0</v>
      </c>
      <c r="FC203" s="415">
        <v>-1500</v>
      </c>
      <c r="FD203" s="415">
        <v>0</v>
      </c>
      <c r="FE203" s="415">
        <v>-1500</v>
      </c>
      <c r="FF203" s="415">
        <v>0</v>
      </c>
      <c r="FG203" s="415">
        <v>0</v>
      </c>
      <c r="FH203" s="415">
        <v>0</v>
      </c>
      <c r="FI203" s="415">
        <v>-12818</v>
      </c>
      <c r="FJ203" s="415">
        <v>0</v>
      </c>
      <c r="FK203" s="415">
        <v>-12818</v>
      </c>
      <c r="FL203" s="415">
        <v>942</v>
      </c>
      <c r="FM203" s="415">
        <v>0</v>
      </c>
      <c r="FN203" s="415">
        <v>942</v>
      </c>
      <c r="FO203" s="415">
        <v>-84081</v>
      </c>
      <c r="FP203" s="415">
        <v>0</v>
      </c>
      <c r="FQ203" s="415">
        <v>-84081</v>
      </c>
      <c r="FR203" s="415">
        <v>0</v>
      </c>
      <c r="FS203" s="415">
        <v>0</v>
      </c>
      <c r="FT203" s="415">
        <v>0</v>
      </c>
      <c r="FU203" s="415">
        <v>0</v>
      </c>
      <c r="FV203" s="415">
        <v>0</v>
      </c>
      <c r="FW203" s="415">
        <v>0</v>
      </c>
      <c r="FX203" s="415">
        <v>-1910947</v>
      </c>
      <c r="FY203" s="415">
        <v>0</v>
      </c>
      <c r="FZ203" s="415">
        <v>-1910947</v>
      </c>
      <c r="GA203" s="415">
        <v>-2008426</v>
      </c>
      <c r="GB203" s="415">
        <v>0</v>
      </c>
      <c r="GC203" s="415">
        <v>-2008426</v>
      </c>
      <c r="GD203" s="415">
        <v>-143615</v>
      </c>
      <c r="GE203" s="415">
        <v>0</v>
      </c>
      <c r="GF203" s="415">
        <v>-143615</v>
      </c>
      <c r="GG203" s="415">
        <v>663</v>
      </c>
      <c r="GH203" s="415">
        <v>0</v>
      </c>
      <c r="GI203" s="415">
        <v>663</v>
      </c>
      <c r="GJ203" s="415">
        <v>-142952</v>
      </c>
      <c r="GK203" s="415">
        <v>0</v>
      </c>
      <c r="GL203" s="415">
        <v>-142952</v>
      </c>
      <c r="GM203" s="415">
        <v>111455779</v>
      </c>
      <c r="GN203" s="415">
        <v>30754</v>
      </c>
      <c r="GO203" s="415">
        <v>111486533</v>
      </c>
      <c r="GP203" s="415">
        <v>1523549</v>
      </c>
      <c r="GQ203" s="415">
        <v>0</v>
      </c>
      <c r="GR203" s="415">
        <v>1523549</v>
      </c>
      <c r="GS203" s="415">
        <v>-17201833</v>
      </c>
      <c r="GT203" s="415">
        <v>0</v>
      </c>
      <c r="GU203" s="415">
        <v>-17201833</v>
      </c>
      <c r="GV203" s="415">
        <v>-2890186</v>
      </c>
      <c r="GW203" s="415">
        <v>0</v>
      </c>
      <c r="GX203" s="415">
        <v>-2890186</v>
      </c>
      <c r="GY203" s="415">
        <v>-62092</v>
      </c>
      <c r="GZ203" s="415">
        <v>-25598</v>
      </c>
      <c r="HA203" s="415">
        <v>-87690</v>
      </c>
      <c r="HB203" s="415">
        <v>-2008426</v>
      </c>
      <c r="HC203" s="415">
        <v>0</v>
      </c>
      <c r="HD203" s="415">
        <v>-2008426</v>
      </c>
      <c r="HE203" s="415">
        <v>-142952</v>
      </c>
      <c r="HF203" s="415">
        <v>0</v>
      </c>
      <c r="HG203" s="415">
        <v>-142952</v>
      </c>
      <c r="HH203" s="415">
        <v>-20781940</v>
      </c>
      <c r="HI203" s="415">
        <v>-25598</v>
      </c>
      <c r="HJ203" s="415">
        <v>-20807538</v>
      </c>
      <c r="HK203" s="415">
        <v>90673839</v>
      </c>
      <c r="HL203" s="415">
        <v>5156</v>
      </c>
      <c r="HM203" s="415">
        <v>90678995</v>
      </c>
      <c r="HN203" s="84" t="s">
        <v>1054</v>
      </c>
    </row>
    <row r="204" spans="1:222" x14ac:dyDescent="0.25">
      <c r="A204" t="s">
        <v>1026</v>
      </c>
      <c r="B204" s="82" t="s">
        <v>767</v>
      </c>
      <c r="C204" s="85" t="s">
        <v>766</v>
      </c>
      <c r="D204" s="415">
        <v>104651170</v>
      </c>
      <c r="E204" s="415">
        <v>0</v>
      </c>
      <c r="F204" s="415">
        <v>104651170</v>
      </c>
      <c r="G204" s="415">
        <v>0</v>
      </c>
      <c r="H204" s="415">
        <v>0</v>
      </c>
      <c r="I204" s="415">
        <v>0</v>
      </c>
      <c r="J204" s="415">
        <v>-910292</v>
      </c>
      <c r="K204" s="415">
        <v>0</v>
      </c>
      <c r="L204" s="415">
        <v>-910292</v>
      </c>
      <c r="M204" s="415">
        <v>0</v>
      </c>
      <c r="N204" s="415">
        <v>0</v>
      </c>
      <c r="O204" s="415">
        <v>0</v>
      </c>
      <c r="P204" s="415">
        <v>1876063</v>
      </c>
      <c r="Q204" s="415">
        <v>0</v>
      </c>
      <c r="R204" s="415">
        <v>1876063</v>
      </c>
      <c r="S204" s="415">
        <v>0</v>
      </c>
      <c r="T204" s="415">
        <v>0</v>
      </c>
      <c r="U204" s="415">
        <v>0</v>
      </c>
      <c r="V204" s="415">
        <v>965771</v>
      </c>
      <c r="W204" s="415">
        <v>0</v>
      </c>
      <c r="X204" s="415">
        <v>965771</v>
      </c>
      <c r="Y204" s="415">
        <v>-6757600</v>
      </c>
      <c r="Z204" s="415">
        <v>0</v>
      </c>
      <c r="AA204" s="415">
        <v>-6757600</v>
      </c>
      <c r="AB204" s="415">
        <v>0</v>
      </c>
      <c r="AC204" s="415">
        <v>0</v>
      </c>
      <c r="AD204" s="415">
        <v>0</v>
      </c>
      <c r="AE204" s="415">
        <v>0</v>
      </c>
      <c r="AF204" s="415">
        <v>0</v>
      </c>
      <c r="AG204" s="415">
        <v>0</v>
      </c>
      <c r="AH204" s="415">
        <v>0</v>
      </c>
      <c r="AI204" s="415">
        <v>0</v>
      </c>
      <c r="AJ204" s="415">
        <v>0</v>
      </c>
      <c r="AK204" s="415">
        <v>0</v>
      </c>
      <c r="AL204" s="415">
        <v>0</v>
      </c>
      <c r="AM204" s="415">
        <v>0</v>
      </c>
      <c r="AN204" s="415">
        <v>0</v>
      </c>
      <c r="AO204" s="415">
        <v>0</v>
      </c>
      <c r="AP204" s="415">
        <v>0</v>
      </c>
      <c r="AQ204" s="415">
        <v>0</v>
      </c>
      <c r="AR204" s="415">
        <v>0</v>
      </c>
      <c r="AS204" s="415">
        <v>0</v>
      </c>
      <c r="AT204" s="415">
        <v>2141470</v>
      </c>
      <c r="AU204" s="415">
        <v>0</v>
      </c>
      <c r="AV204" s="415">
        <v>2141470</v>
      </c>
      <c r="AW204" s="415">
        <v>0</v>
      </c>
      <c r="AX204" s="415">
        <v>0</v>
      </c>
      <c r="AY204" s="415">
        <v>0</v>
      </c>
      <c r="AZ204" s="415">
        <v>-8556161</v>
      </c>
      <c r="BA204" s="415">
        <v>0</v>
      </c>
      <c r="BB204" s="415">
        <v>-8556161</v>
      </c>
      <c r="BC204" s="415">
        <v>0</v>
      </c>
      <c r="BD204" s="415">
        <v>0</v>
      </c>
      <c r="BE204" s="415">
        <v>0</v>
      </c>
      <c r="BF204" s="415">
        <v>-36909</v>
      </c>
      <c r="BG204" s="415">
        <v>0</v>
      </c>
      <c r="BH204" s="415">
        <v>-36909</v>
      </c>
      <c r="BI204" s="415">
        <v>0</v>
      </c>
      <c r="BJ204" s="415">
        <v>0</v>
      </c>
      <c r="BK204" s="415">
        <v>0</v>
      </c>
      <c r="BL204" s="415">
        <v>0</v>
      </c>
      <c r="BM204" s="415">
        <v>0</v>
      </c>
      <c r="BN204" s="415">
        <v>0</v>
      </c>
      <c r="BO204" s="415">
        <v>0</v>
      </c>
      <c r="BP204" s="415">
        <v>0</v>
      </c>
      <c r="BQ204" s="415">
        <v>0</v>
      </c>
      <c r="BR204" s="415">
        <v>0</v>
      </c>
      <c r="BS204" s="415">
        <v>0</v>
      </c>
      <c r="BT204" s="415">
        <v>0</v>
      </c>
      <c r="BU204" s="415">
        <v>0</v>
      </c>
      <c r="BV204" s="415">
        <v>0</v>
      </c>
      <c r="BW204" s="415">
        <v>0</v>
      </c>
      <c r="BX204" s="415">
        <v>-13209200</v>
      </c>
      <c r="BY204" s="415">
        <v>0</v>
      </c>
      <c r="BZ204" s="415">
        <v>-13209200</v>
      </c>
      <c r="CA204" s="415">
        <v>-30953</v>
      </c>
      <c r="CB204" s="415">
        <v>0</v>
      </c>
      <c r="CC204" s="415">
        <v>-30953</v>
      </c>
      <c r="CD204" s="415">
        <v>0</v>
      </c>
      <c r="CE204" s="415">
        <v>0</v>
      </c>
      <c r="CF204" s="415">
        <v>0</v>
      </c>
      <c r="CG204" s="415">
        <v>-2343757</v>
      </c>
      <c r="CH204" s="415">
        <v>0</v>
      </c>
      <c r="CI204" s="415">
        <v>-2343757</v>
      </c>
      <c r="CJ204" s="415">
        <v>0</v>
      </c>
      <c r="CK204" s="415">
        <v>0</v>
      </c>
      <c r="CL204" s="415">
        <v>0</v>
      </c>
      <c r="CM204" s="415">
        <v>-2374710</v>
      </c>
      <c r="CN204" s="415">
        <v>0</v>
      </c>
      <c r="CO204" s="415">
        <v>-2374710</v>
      </c>
      <c r="CP204" s="415">
        <v>-220428</v>
      </c>
      <c r="CQ204" s="415">
        <v>0</v>
      </c>
      <c r="CR204" s="415">
        <v>-220428</v>
      </c>
      <c r="CS204" s="415">
        <v>0</v>
      </c>
      <c r="CT204" s="415">
        <v>0</v>
      </c>
      <c r="CU204" s="415">
        <v>0</v>
      </c>
      <c r="CV204" s="415">
        <v>0</v>
      </c>
      <c r="CW204" s="415">
        <v>0</v>
      </c>
      <c r="CX204" s="415">
        <v>0</v>
      </c>
      <c r="CY204" s="415">
        <v>0</v>
      </c>
      <c r="CZ204" s="415">
        <v>0</v>
      </c>
      <c r="DA204" s="415">
        <v>0</v>
      </c>
      <c r="DB204" s="415">
        <v>0</v>
      </c>
      <c r="DC204" s="415">
        <v>0</v>
      </c>
      <c r="DD204" s="415">
        <v>0</v>
      </c>
      <c r="DE204" s="415">
        <v>0</v>
      </c>
      <c r="DF204" s="415">
        <v>0</v>
      </c>
      <c r="DG204" s="415">
        <v>0</v>
      </c>
      <c r="DH204" s="415">
        <v>0</v>
      </c>
      <c r="DI204" s="415">
        <v>0</v>
      </c>
      <c r="DJ204" s="415">
        <v>0</v>
      </c>
      <c r="DK204" s="415">
        <v>0</v>
      </c>
      <c r="DL204" s="415">
        <v>0</v>
      </c>
      <c r="DM204" s="415">
        <v>0</v>
      </c>
      <c r="DN204" s="415">
        <v>0</v>
      </c>
      <c r="DO204" s="415">
        <v>0</v>
      </c>
      <c r="DP204" s="415">
        <v>0</v>
      </c>
      <c r="DQ204" s="415">
        <v>0</v>
      </c>
      <c r="DR204" s="415">
        <v>0</v>
      </c>
      <c r="DS204" s="415">
        <v>0</v>
      </c>
      <c r="DT204" s="415">
        <v>0</v>
      </c>
      <c r="DU204" s="415">
        <v>0</v>
      </c>
      <c r="DV204" s="415">
        <v>0</v>
      </c>
      <c r="DW204" s="415">
        <v>0</v>
      </c>
      <c r="DX204" s="415">
        <v>0</v>
      </c>
      <c r="DY204" s="415">
        <v>0</v>
      </c>
      <c r="DZ204" s="415">
        <v>0</v>
      </c>
      <c r="EA204" s="415">
        <v>0</v>
      </c>
      <c r="EB204" s="415">
        <v>-220428</v>
      </c>
      <c r="EC204" s="415">
        <v>0</v>
      </c>
      <c r="ED204" s="415">
        <v>-220428</v>
      </c>
      <c r="EE204" s="415">
        <v>0</v>
      </c>
      <c r="EF204" s="415">
        <v>0</v>
      </c>
      <c r="EG204" s="415">
        <v>0</v>
      </c>
      <c r="EH204" s="415">
        <v>0</v>
      </c>
      <c r="EI204" s="415">
        <v>0</v>
      </c>
      <c r="EJ204" s="415">
        <v>0</v>
      </c>
      <c r="EK204" s="415">
        <v>-1422</v>
      </c>
      <c r="EL204" s="415">
        <v>0</v>
      </c>
      <c r="EM204" s="415">
        <v>-1422</v>
      </c>
      <c r="EN204" s="415">
        <v>0</v>
      </c>
      <c r="EO204" s="415">
        <v>0</v>
      </c>
      <c r="EP204" s="415">
        <v>0</v>
      </c>
      <c r="EQ204" s="415">
        <v>0</v>
      </c>
      <c r="ER204" s="415">
        <v>0</v>
      </c>
      <c r="ES204" s="415">
        <v>0</v>
      </c>
      <c r="ET204" s="415">
        <v>0</v>
      </c>
      <c r="EU204" s="415">
        <v>0</v>
      </c>
      <c r="EV204" s="415">
        <v>0</v>
      </c>
      <c r="EW204" s="415">
        <v>0</v>
      </c>
      <c r="EX204" s="415">
        <v>0</v>
      </c>
      <c r="EY204" s="415">
        <v>0</v>
      </c>
      <c r="EZ204" s="415">
        <v>0</v>
      </c>
      <c r="FA204" s="415">
        <v>0</v>
      </c>
      <c r="FB204" s="415">
        <v>0</v>
      </c>
      <c r="FC204" s="415">
        <v>0</v>
      </c>
      <c r="FD204" s="415">
        <v>0</v>
      </c>
      <c r="FE204" s="415">
        <v>0</v>
      </c>
      <c r="FF204" s="415">
        <v>0</v>
      </c>
      <c r="FG204" s="415">
        <v>0</v>
      </c>
      <c r="FH204" s="415">
        <v>0</v>
      </c>
      <c r="FI204" s="415">
        <v>-14617</v>
      </c>
      <c r="FJ204" s="415">
        <v>0</v>
      </c>
      <c r="FK204" s="415">
        <v>-14617</v>
      </c>
      <c r="FL204" s="415">
        <v>0</v>
      </c>
      <c r="FM204" s="415">
        <v>0</v>
      </c>
      <c r="FN204" s="415">
        <v>0</v>
      </c>
      <c r="FO204" s="415">
        <v>-94067</v>
      </c>
      <c r="FP204" s="415">
        <v>0</v>
      </c>
      <c r="FQ204" s="415">
        <v>-94067</v>
      </c>
      <c r="FR204" s="415">
        <v>0</v>
      </c>
      <c r="FS204" s="415">
        <v>0</v>
      </c>
      <c r="FT204" s="415">
        <v>0</v>
      </c>
      <c r="FU204" s="415">
        <v>-1040</v>
      </c>
      <c r="FV204" s="415">
        <v>0</v>
      </c>
      <c r="FW204" s="415">
        <v>-1040</v>
      </c>
      <c r="FX204" s="415">
        <v>-1757527</v>
      </c>
      <c r="FY204" s="415">
        <v>0</v>
      </c>
      <c r="FZ204" s="415">
        <v>-1757527</v>
      </c>
      <c r="GA204" s="415">
        <v>-1868673</v>
      </c>
      <c r="GB204" s="415">
        <v>0</v>
      </c>
      <c r="GC204" s="415">
        <v>-1868673</v>
      </c>
      <c r="GD204" s="415">
        <v>0</v>
      </c>
      <c r="GE204" s="415">
        <v>0</v>
      </c>
      <c r="GF204" s="415">
        <v>0</v>
      </c>
      <c r="GG204" s="415">
        <v>0</v>
      </c>
      <c r="GH204" s="415">
        <v>0</v>
      </c>
      <c r="GI204" s="415">
        <v>0</v>
      </c>
      <c r="GJ204" s="415">
        <v>0</v>
      </c>
      <c r="GK204" s="415">
        <v>0</v>
      </c>
      <c r="GL204" s="415">
        <v>0</v>
      </c>
      <c r="GM204" s="415">
        <v>104651170</v>
      </c>
      <c r="GN204" s="415">
        <v>0</v>
      </c>
      <c r="GO204" s="415">
        <v>104651170</v>
      </c>
      <c r="GP204" s="415">
        <v>965771</v>
      </c>
      <c r="GQ204" s="415">
        <v>0</v>
      </c>
      <c r="GR204" s="415">
        <v>965771</v>
      </c>
      <c r="GS204" s="415">
        <v>-13209200</v>
      </c>
      <c r="GT204" s="415">
        <v>0</v>
      </c>
      <c r="GU204" s="415">
        <v>-13209200</v>
      </c>
      <c r="GV204" s="415">
        <v>-2374710</v>
      </c>
      <c r="GW204" s="415">
        <v>0</v>
      </c>
      <c r="GX204" s="415">
        <v>-2374710</v>
      </c>
      <c r="GY204" s="415">
        <v>-220428</v>
      </c>
      <c r="GZ204" s="415">
        <v>0</v>
      </c>
      <c r="HA204" s="415">
        <v>-220428</v>
      </c>
      <c r="HB204" s="415">
        <v>-1868673</v>
      </c>
      <c r="HC204" s="415">
        <v>0</v>
      </c>
      <c r="HD204" s="415">
        <v>-1868673</v>
      </c>
      <c r="HE204" s="415">
        <v>0</v>
      </c>
      <c r="HF204" s="415">
        <v>0</v>
      </c>
      <c r="HG204" s="415">
        <v>0</v>
      </c>
      <c r="HH204" s="415">
        <v>-16707240</v>
      </c>
      <c r="HI204" s="415">
        <v>0</v>
      </c>
      <c r="HJ204" s="415">
        <v>-16707240</v>
      </c>
      <c r="HK204" s="415">
        <v>87943930</v>
      </c>
      <c r="HL204" s="415">
        <v>0</v>
      </c>
      <c r="HM204" s="415">
        <v>87943930</v>
      </c>
      <c r="HN204" s="84" t="s">
        <v>1054</v>
      </c>
    </row>
    <row r="205" spans="1:222" x14ac:dyDescent="0.25">
      <c r="A205" t="s">
        <v>1026</v>
      </c>
      <c r="B205" s="82" t="s">
        <v>769</v>
      </c>
      <c r="C205" s="85" t="s">
        <v>768</v>
      </c>
      <c r="D205" s="415">
        <v>74086069</v>
      </c>
      <c r="E205" s="415">
        <v>0</v>
      </c>
      <c r="F205" s="415">
        <v>74086069</v>
      </c>
      <c r="G205" s="415">
        <v>-1836245</v>
      </c>
      <c r="H205" s="415">
        <v>0</v>
      </c>
      <c r="I205" s="415">
        <v>-1836245</v>
      </c>
      <c r="J205" s="415">
        <v>-203493</v>
      </c>
      <c r="K205" s="415">
        <v>0</v>
      </c>
      <c r="L205" s="415">
        <v>-203493</v>
      </c>
      <c r="M205" s="415">
        <v>243840</v>
      </c>
      <c r="N205" s="415">
        <v>0</v>
      </c>
      <c r="O205" s="415">
        <v>243840</v>
      </c>
      <c r="P205" s="415">
        <v>3561858</v>
      </c>
      <c r="Q205" s="415">
        <v>0</v>
      </c>
      <c r="R205" s="415">
        <v>3561858</v>
      </c>
      <c r="S205" s="415">
        <v>-91579</v>
      </c>
      <c r="T205" s="415">
        <v>0</v>
      </c>
      <c r="U205" s="415">
        <v>-91579</v>
      </c>
      <c r="V205" s="415">
        <v>3510626</v>
      </c>
      <c r="W205" s="415">
        <v>0</v>
      </c>
      <c r="X205" s="415">
        <v>3510626</v>
      </c>
      <c r="Y205" s="415">
        <v>-5796446</v>
      </c>
      <c r="Z205" s="415">
        <v>0</v>
      </c>
      <c r="AA205" s="415">
        <v>-5796446</v>
      </c>
      <c r="AB205" s="415">
        <v>-670</v>
      </c>
      <c r="AC205" s="415">
        <v>0</v>
      </c>
      <c r="AD205" s="415">
        <v>-670</v>
      </c>
      <c r="AE205" s="415">
        <v>-262505</v>
      </c>
      <c r="AF205" s="415">
        <v>0</v>
      </c>
      <c r="AG205" s="415">
        <v>-262505</v>
      </c>
      <c r="AH205" s="415">
        <v>-39353</v>
      </c>
      <c r="AI205" s="415">
        <v>0</v>
      </c>
      <c r="AJ205" s="415">
        <v>-39353</v>
      </c>
      <c r="AK205" s="415">
        <v>0</v>
      </c>
      <c r="AL205" s="415">
        <v>0</v>
      </c>
      <c r="AM205" s="415">
        <v>0</v>
      </c>
      <c r="AN205" s="415">
        <v>-227210</v>
      </c>
      <c r="AO205" s="415">
        <v>0</v>
      </c>
      <c r="AP205" s="415">
        <v>-227210</v>
      </c>
      <c r="AQ205" s="415">
        <v>0</v>
      </c>
      <c r="AR205" s="415">
        <v>0</v>
      </c>
      <c r="AS205" s="415">
        <v>0</v>
      </c>
      <c r="AT205" s="415">
        <v>1435839</v>
      </c>
      <c r="AU205" s="415">
        <v>0</v>
      </c>
      <c r="AV205" s="415">
        <v>1435839</v>
      </c>
      <c r="AW205" s="415">
        <v>-61273</v>
      </c>
      <c r="AX205" s="415">
        <v>0</v>
      </c>
      <c r="AY205" s="415">
        <v>-61273</v>
      </c>
      <c r="AZ205" s="415">
        <v>-5799423</v>
      </c>
      <c r="BA205" s="415">
        <v>0</v>
      </c>
      <c r="BB205" s="415">
        <v>-5799423</v>
      </c>
      <c r="BC205" s="415">
        <v>-65414</v>
      </c>
      <c r="BD205" s="415">
        <v>0</v>
      </c>
      <c r="BE205" s="415">
        <v>-65414</v>
      </c>
      <c r="BF205" s="415">
        <v>-56803</v>
      </c>
      <c r="BG205" s="415">
        <v>0</v>
      </c>
      <c r="BH205" s="415">
        <v>-56803</v>
      </c>
      <c r="BI205" s="415">
        <v>0</v>
      </c>
      <c r="BJ205" s="415">
        <v>0</v>
      </c>
      <c r="BK205" s="415">
        <v>0</v>
      </c>
      <c r="BL205" s="415">
        <v>-5103</v>
      </c>
      <c r="BM205" s="415">
        <v>0</v>
      </c>
      <c r="BN205" s="415">
        <v>-5103</v>
      </c>
      <c r="BO205" s="415">
        <v>0</v>
      </c>
      <c r="BP205" s="415">
        <v>0</v>
      </c>
      <c r="BQ205" s="415">
        <v>0</v>
      </c>
      <c r="BR205" s="415">
        <v>0</v>
      </c>
      <c r="BS205" s="415">
        <v>0</v>
      </c>
      <c r="BT205" s="415">
        <v>0</v>
      </c>
      <c r="BU205" s="415">
        <v>0</v>
      </c>
      <c r="BV205" s="415">
        <v>0</v>
      </c>
      <c r="BW205" s="415">
        <v>0</v>
      </c>
      <c r="BX205" s="415">
        <v>-10611128</v>
      </c>
      <c r="BY205" s="415">
        <v>0</v>
      </c>
      <c r="BZ205" s="415">
        <v>-10611128</v>
      </c>
      <c r="CA205" s="415">
        <v>0</v>
      </c>
      <c r="CB205" s="415">
        <v>0</v>
      </c>
      <c r="CC205" s="415">
        <v>0</v>
      </c>
      <c r="CD205" s="415">
        <v>0</v>
      </c>
      <c r="CE205" s="415">
        <v>0</v>
      </c>
      <c r="CF205" s="415">
        <v>0</v>
      </c>
      <c r="CG205" s="415">
        <v>-2912224</v>
      </c>
      <c r="CH205" s="415">
        <v>0</v>
      </c>
      <c r="CI205" s="415">
        <v>-2912224</v>
      </c>
      <c r="CJ205" s="415">
        <v>-405772</v>
      </c>
      <c r="CK205" s="415">
        <v>0</v>
      </c>
      <c r="CL205" s="415">
        <v>-405772</v>
      </c>
      <c r="CM205" s="415">
        <v>-3317996</v>
      </c>
      <c r="CN205" s="415">
        <v>0</v>
      </c>
      <c r="CO205" s="415">
        <v>-3317996</v>
      </c>
      <c r="CP205" s="415">
        <v>-87613</v>
      </c>
      <c r="CQ205" s="415">
        <v>0</v>
      </c>
      <c r="CR205" s="415">
        <v>-87613</v>
      </c>
      <c r="CS205" s="415">
        <v>-3529</v>
      </c>
      <c r="CT205" s="415">
        <v>0</v>
      </c>
      <c r="CU205" s="415">
        <v>-3529</v>
      </c>
      <c r="CV205" s="415">
        <v>-24231</v>
      </c>
      <c r="CW205" s="415">
        <v>0</v>
      </c>
      <c r="CX205" s="415">
        <v>-24231</v>
      </c>
      <c r="CY205" s="415">
        <v>0</v>
      </c>
      <c r="CZ205" s="415">
        <v>0</v>
      </c>
      <c r="DA205" s="415">
        <v>0</v>
      </c>
      <c r="DB205" s="415">
        <v>-312</v>
      </c>
      <c r="DC205" s="415">
        <v>0</v>
      </c>
      <c r="DD205" s="415">
        <v>-312</v>
      </c>
      <c r="DE205" s="415">
        <v>0</v>
      </c>
      <c r="DF205" s="415">
        <v>0</v>
      </c>
      <c r="DG205" s="415">
        <v>0</v>
      </c>
      <c r="DH205" s="415">
        <v>0</v>
      </c>
      <c r="DI205" s="415">
        <v>0</v>
      </c>
      <c r="DJ205" s="415">
        <v>0</v>
      </c>
      <c r="DK205" s="415">
        <v>0</v>
      </c>
      <c r="DL205" s="415">
        <v>0</v>
      </c>
      <c r="DM205" s="415">
        <v>0</v>
      </c>
      <c r="DN205" s="415">
        <v>0</v>
      </c>
      <c r="DO205" s="415">
        <v>0</v>
      </c>
      <c r="DP205" s="415">
        <v>0</v>
      </c>
      <c r="DQ205" s="415">
        <v>0</v>
      </c>
      <c r="DR205" s="415">
        <v>0</v>
      </c>
      <c r="DS205" s="415">
        <v>0</v>
      </c>
      <c r="DT205" s="415">
        <v>0</v>
      </c>
      <c r="DU205" s="415">
        <v>0</v>
      </c>
      <c r="DV205" s="415">
        <v>0</v>
      </c>
      <c r="DW205" s="415">
        <v>0</v>
      </c>
      <c r="DX205" s="415">
        <v>0</v>
      </c>
      <c r="DY205" s="415">
        <v>0</v>
      </c>
      <c r="DZ205" s="415">
        <v>0</v>
      </c>
      <c r="EA205" s="415">
        <v>0</v>
      </c>
      <c r="EB205" s="415">
        <v>-115685</v>
      </c>
      <c r="EC205" s="415">
        <v>0</v>
      </c>
      <c r="ED205" s="415">
        <v>-115685</v>
      </c>
      <c r="EE205" s="415">
        <v>0</v>
      </c>
      <c r="EF205" s="415">
        <v>0</v>
      </c>
      <c r="EG205" s="415">
        <v>0</v>
      </c>
      <c r="EH205" s="415">
        <v>0</v>
      </c>
      <c r="EI205" s="415">
        <v>0</v>
      </c>
      <c r="EJ205" s="415">
        <v>0</v>
      </c>
      <c r="EK205" s="415">
        <v>0</v>
      </c>
      <c r="EL205" s="415">
        <v>0</v>
      </c>
      <c r="EM205" s="415">
        <v>0</v>
      </c>
      <c r="EN205" s="415">
        <v>0</v>
      </c>
      <c r="EO205" s="415">
        <v>0</v>
      </c>
      <c r="EP205" s="415">
        <v>0</v>
      </c>
      <c r="EQ205" s="415">
        <v>0</v>
      </c>
      <c r="ER205" s="415">
        <v>0</v>
      </c>
      <c r="ES205" s="415">
        <v>0</v>
      </c>
      <c r="ET205" s="415">
        <v>0</v>
      </c>
      <c r="EU205" s="415">
        <v>0</v>
      </c>
      <c r="EV205" s="415">
        <v>0</v>
      </c>
      <c r="EW205" s="415">
        <v>-5036</v>
      </c>
      <c r="EX205" s="415">
        <v>0</v>
      </c>
      <c r="EY205" s="415">
        <v>-5036</v>
      </c>
      <c r="EZ205" s="415">
        <v>0</v>
      </c>
      <c r="FA205" s="415">
        <v>0</v>
      </c>
      <c r="FB205" s="415">
        <v>0</v>
      </c>
      <c r="FC205" s="415">
        <v>0</v>
      </c>
      <c r="FD205" s="415">
        <v>0</v>
      </c>
      <c r="FE205" s="415">
        <v>0</v>
      </c>
      <c r="FF205" s="415">
        <v>0</v>
      </c>
      <c r="FG205" s="415">
        <v>0</v>
      </c>
      <c r="FH205" s="415">
        <v>0</v>
      </c>
      <c r="FI205" s="415">
        <v>-3170</v>
      </c>
      <c r="FJ205" s="415">
        <v>0</v>
      </c>
      <c r="FK205" s="415">
        <v>-3170</v>
      </c>
      <c r="FL205" s="415">
        <v>0</v>
      </c>
      <c r="FM205" s="415">
        <v>0</v>
      </c>
      <c r="FN205" s="415">
        <v>0</v>
      </c>
      <c r="FO205" s="415">
        <v>-18387</v>
      </c>
      <c r="FP205" s="415">
        <v>0</v>
      </c>
      <c r="FQ205" s="415">
        <v>-18387</v>
      </c>
      <c r="FR205" s="415">
        <v>266</v>
      </c>
      <c r="FS205" s="415">
        <v>0</v>
      </c>
      <c r="FT205" s="415">
        <v>266</v>
      </c>
      <c r="FU205" s="415">
        <v>0</v>
      </c>
      <c r="FV205" s="415">
        <v>0</v>
      </c>
      <c r="FW205" s="415">
        <v>0</v>
      </c>
      <c r="FX205" s="415">
        <v>-1523163</v>
      </c>
      <c r="FY205" s="415">
        <v>0</v>
      </c>
      <c r="FZ205" s="415">
        <v>-1523163</v>
      </c>
      <c r="GA205" s="415">
        <v>-1549490</v>
      </c>
      <c r="GB205" s="415">
        <v>0</v>
      </c>
      <c r="GC205" s="415">
        <v>-1549490</v>
      </c>
      <c r="GD205" s="415">
        <v>0</v>
      </c>
      <c r="GE205" s="415">
        <v>0</v>
      </c>
      <c r="GF205" s="415">
        <v>0</v>
      </c>
      <c r="GG205" s="415">
        <v>0</v>
      </c>
      <c r="GH205" s="415">
        <v>0</v>
      </c>
      <c r="GI205" s="415">
        <v>0</v>
      </c>
      <c r="GJ205" s="415">
        <v>0</v>
      </c>
      <c r="GK205" s="415">
        <v>0</v>
      </c>
      <c r="GL205" s="415">
        <v>0</v>
      </c>
      <c r="GM205" s="415">
        <v>72249824</v>
      </c>
      <c r="GN205" s="415">
        <v>0</v>
      </c>
      <c r="GO205" s="415">
        <v>72249824</v>
      </c>
      <c r="GP205" s="415">
        <v>3510626</v>
      </c>
      <c r="GQ205" s="415">
        <v>0</v>
      </c>
      <c r="GR205" s="415">
        <v>3510626</v>
      </c>
      <c r="GS205" s="415">
        <v>-10611128</v>
      </c>
      <c r="GT205" s="415">
        <v>0</v>
      </c>
      <c r="GU205" s="415">
        <v>-10611128</v>
      </c>
      <c r="GV205" s="415">
        <v>-3317996</v>
      </c>
      <c r="GW205" s="415">
        <v>0</v>
      </c>
      <c r="GX205" s="415">
        <v>-3317996</v>
      </c>
      <c r="GY205" s="415">
        <v>-115685</v>
      </c>
      <c r="GZ205" s="415">
        <v>0</v>
      </c>
      <c r="HA205" s="415">
        <v>-115685</v>
      </c>
      <c r="HB205" s="415">
        <v>-1549490</v>
      </c>
      <c r="HC205" s="415">
        <v>0</v>
      </c>
      <c r="HD205" s="415">
        <v>-1549490</v>
      </c>
      <c r="HE205" s="415">
        <v>0</v>
      </c>
      <c r="HF205" s="415">
        <v>0</v>
      </c>
      <c r="HG205" s="415">
        <v>0</v>
      </c>
      <c r="HH205" s="415">
        <v>-12083673</v>
      </c>
      <c r="HI205" s="415">
        <v>0</v>
      </c>
      <c r="HJ205" s="415">
        <v>-12083673</v>
      </c>
      <c r="HK205" s="415">
        <v>60166151</v>
      </c>
      <c r="HL205" s="415">
        <v>0</v>
      </c>
      <c r="HM205" s="415">
        <v>60166151</v>
      </c>
      <c r="HN205" s="84" t="s">
        <v>1029</v>
      </c>
    </row>
    <row r="206" spans="1:222" x14ac:dyDescent="0.25">
      <c r="A206" t="s">
        <v>1037</v>
      </c>
      <c r="B206" s="82" t="s">
        <v>771</v>
      </c>
      <c r="C206" s="85" t="s">
        <v>770</v>
      </c>
      <c r="D206" s="415">
        <v>155663202</v>
      </c>
      <c r="E206" s="415">
        <v>0</v>
      </c>
      <c r="F206" s="415">
        <v>155663202</v>
      </c>
      <c r="G206" s="415">
        <v>-1030499</v>
      </c>
      <c r="H206" s="415">
        <v>0</v>
      </c>
      <c r="I206" s="415">
        <v>-1030499</v>
      </c>
      <c r="J206" s="415">
        <v>-1463911</v>
      </c>
      <c r="K206" s="415">
        <v>0</v>
      </c>
      <c r="L206" s="415">
        <v>-1463911</v>
      </c>
      <c r="M206" s="415">
        <v>323159</v>
      </c>
      <c r="N206" s="415">
        <v>0</v>
      </c>
      <c r="O206" s="415">
        <v>323159</v>
      </c>
      <c r="P206" s="415">
        <v>938029</v>
      </c>
      <c r="Q206" s="415">
        <v>0</v>
      </c>
      <c r="R206" s="415">
        <v>938029</v>
      </c>
      <c r="S206" s="415">
        <v>-53104</v>
      </c>
      <c r="T206" s="415">
        <v>0</v>
      </c>
      <c r="U206" s="415">
        <v>-53104</v>
      </c>
      <c r="V206" s="415">
        <v>-255827</v>
      </c>
      <c r="W206" s="415">
        <v>0</v>
      </c>
      <c r="X206" s="415">
        <v>-255827</v>
      </c>
      <c r="Y206" s="415">
        <v>-3830157</v>
      </c>
      <c r="Z206" s="415">
        <v>0</v>
      </c>
      <c r="AA206" s="415">
        <v>-3830157</v>
      </c>
      <c r="AB206" s="415">
        <v>-2555</v>
      </c>
      <c r="AC206" s="415">
        <v>0</v>
      </c>
      <c r="AD206" s="415">
        <v>-2555</v>
      </c>
      <c r="AE206" s="415">
        <v>-192313</v>
      </c>
      <c r="AF206" s="415">
        <v>0</v>
      </c>
      <c r="AG206" s="415">
        <v>-192313</v>
      </c>
      <c r="AH206" s="415">
        <v>-25240</v>
      </c>
      <c r="AI206" s="415">
        <v>0</v>
      </c>
      <c r="AJ206" s="415">
        <v>-25240</v>
      </c>
      <c r="AK206" s="415">
        <v>0</v>
      </c>
      <c r="AL206" s="415">
        <v>0</v>
      </c>
      <c r="AM206" s="415">
        <v>0</v>
      </c>
      <c r="AN206" s="415">
        <v>-166816</v>
      </c>
      <c r="AO206" s="415">
        <v>0</v>
      </c>
      <c r="AP206" s="415">
        <v>-166816</v>
      </c>
      <c r="AQ206" s="415">
        <v>-911</v>
      </c>
      <c r="AR206" s="415">
        <v>0</v>
      </c>
      <c r="AS206" s="415">
        <v>-911</v>
      </c>
      <c r="AT206" s="415">
        <v>3513456</v>
      </c>
      <c r="AU206" s="415">
        <v>0</v>
      </c>
      <c r="AV206" s="415">
        <v>3513456</v>
      </c>
      <c r="AW206" s="415">
        <v>-34931</v>
      </c>
      <c r="AX206" s="415">
        <v>0</v>
      </c>
      <c r="AY206" s="415">
        <v>-34931</v>
      </c>
      <c r="AZ206" s="415">
        <v>-5374071</v>
      </c>
      <c r="BA206" s="415">
        <v>0</v>
      </c>
      <c r="BB206" s="415">
        <v>-5374071</v>
      </c>
      <c r="BC206" s="415">
        <v>-63325</v>
      </c>
      <c r="BD206" s="415">
        <v>0</v>
      </c>
      <c r="BE206" s="415">
        <v>-63325</v>
      </c>
      <c r="BF206" s="415">
        <v>-6794</v>
      </c>
      <c r="BG206" s="415">
        <v>0</v>
      </c>
      <c r="BH206" s="415">
        <v>-6794</v>
      </c>
      <c r="BI206" s="415">
        <v>0</v>
      </c>
      <c r="BJ206" s="415">
        <v>0</v>
      </c>
      <c r="BK206" s="415">
        <v>0</v>
      </c>
      <c r="BL206" s="415">
        <v>0</v>
      </c>
      <c r="BM206" s="415">
        <v>0</v>
      </c>
      <c r="BN206" s="415">
        <v>0</v>
      </c>
      <c r="BO206" s="415">
        <v>0</v>
      </c>
      <c r="BP206" s="415">
        <v>0</v>
      </c>
      <c r="BQ206" s="415">
        <v>0</v>
      </c>
      <c r="BR206" s="415">
        <v>0</v>
      </c>
      <c r="BS206" s="415">
        <v>0</v>
      </c>
      <c r="BT206" s="415">
        <v>0</v>
      </c>
      <c r="BU206" s="415">
        <v>0</v>
      </c>
      <c r="BV206" s="415">
        <v>0</v>
      </c>
      <c r="BW206" s="415">
        <v>0</v>
      </c>
      <c r="BX206" s="415">
        <v>-5988135</v>
      </c>
      <c r="BY206" s="415">
        <v>0</v>
      </c>
      <c r="BZ206" s="415">
        <v>-5988135</v>
      </c>
      <c r="CA206" s="415">
        <v>-232616</v>
      </c>
      <c r="CB206" s="415">
        <v>0</v>
      </c>
      <c r="CC206" s="415">
        <v>-232616</v>
      </c>
      <c r="CD206" s="415">
        <v>-13726</v>
      </c>
      <c r="CE206" s="415">
        <v>0</v>
      </c>
      <c r="CF206" s="415">
        <v>-13726</v>
      </c>
      <c r="CG206" s="415">
        <v>-5572212</v>
      </c>
      <c r="CH206" s="415">
        <v>0</v>
      </c>
      <c r="CI206" s="415">
        <v>-5572212</v>
      </c>
      <c r="CJ206" s="415">
        <v>-719714</v>
      </c>
      <c r="CK206" s="415">
        <v>0</v>
      </c>
      <c r="CL206" s="415">
        <v>-719714</v>
      </c>
      <c r="CM206" s="415">
        <v>-6538268</v>
      </c>
      <c r="CN206" s="415">
        <v>0</v>
      </c>
      <c r="CO206" s="415">
        <v>-6538268</v>
      </c>
      <c r="CP206" s="415">
        <v>0</v>
      </c>
      <c r="CQ206" s="415">
        <v>0</v>
      </c>
      <c r="CR206" s="415">
        <v>0</v>
      </c>
      <c r="CS206" s="415">
        <v>0</v>
      </c>
      <c r="CT206" s="415">
        <v>0</v>
      </c>
      <c r="CU206" s="415">
        <v>0</v>
      </c>
      <c r="CV206" s="415">
        <v>0</v>
      </c>
      <c r="CW206" s="415">
        <v>0</v>
      </c>
      <c r="CX206" s="415">
        <v>0</v>
      </c>
      <c r="CY206" s="415">
        <v>0</v>
      </c>
      <c r="CZ206" s="415">
        <v>0</v>
      </c>
      <c r="DA206" s="415">
        <v>0</v>
      </c>
      <c r="DB206" s="415">
        <v>0</v>
      </c>
      <c r="DC206" s="415">
        <v>0</v>
      </c>
      <c r="DD206" s="415">
        <v>0</v>
      </c>
      <c r="DE206" s="415">
        <v>0</v>
      </c>
      <c r="DF206" s="415">
        <v>0</v>
      </c>
      <c r="DG206" s="415">
        <v>0</v>
      </c>
      <c r="DH206" s="415">
        <v>0</v>
      </c>
      <c r="DI206" s="415">
        <v>0</v>
      </c>
      <c r="DJ206" s="415">
        <v>0</v>
      </c>
      <c r="DK206" s="415">
        <v>0</v>
      </c>
      <c r="DL206" s="415">
        <v>0</v>
      </c>
      <c r="DM206" s="415">
        <v>0</v>
      </c>
      <c r="DN206" s="415">
        <v>0</v>
      </c>
      <c r="DO206" s="415">
        <v>0</v>
      </c>
      <c r="DP206" s="415">
        <v>0</v>
      </c>
      <c r="DQ206" s="415">
        <v>0</v>
      </c>
      <c r="DR206" s="415">
        <v>0</v>
      </c>
      <c r="DS206" s="415">
        <v>0</v>
      </c>
      <c r="DT206" s="415">
        <v>0</v>
      </c>
      <c r="DU206" s="415">
        <v>0</v>
      </c>
      <c r="DV206" s="415">
        <v>0</v>
      </c>
      <c r="DW206" s="415">
        <v>0</v>
      </c>
      <c r="DX206" s="415">
        <v>0</v>
      </c>
      <c r="DY206" s="415">
        <v>0</v>
      </c>
      <c r="DZ206" s="415">
        <v>0</v>
      </c>
      <c r="EA206" s="415">
        <v>0</v>
      </c>
      <c r="EB206" s="415">
        <v>0</v>
      </c>
      <c r="EC206" s="415">
        <v>0</v>
      </c>
      <c r="ED206" s="415">
        <v>0</v>
      </c>
      <c r="EE206" s="415">
        <v>0</v>
      </c>
      <c r="EF206" s="415">
        <v>0</v>
      </c>
      <c r="EG206" s="415">
        <v>0</v>
      </c>
      <c r="EH206" s="415">
        <v>0</v>
      </c>
      <c r="EI206" s="415">
        <v>0</v>
      </c>
      <c r="EJ206" s="415">
        <v>0</v>
      </c>
      <c r="EK206" s="415">
        <v>0</v>
      </c>
      <c r="EL206" s="415">
        <v>0</v>
      </c>
      <c r="EM206" s="415">
        <v>0</v>
      </c>
      <c r="EN206" s="415">
        <v>0</v>
      </c>
      <c r="EO206" s="415">
        <v>0</v>
      </c>
      <c r="EP206" s="415">
        <v>0</v>
      </c>
      <c r="EQ206" s="415">
        <v>0</v>
      </c>
      <c r="ER206" s="415">
        <v>0</v>
      </c>
      <c r="ES206" s="415">
        <v>0</v>
      </c>
      <c r="ET206" s="415">
        <v>0</v>
      </c>
      <c r="EU206" s="415">
        <v>0</v>
      </c>
      <c r="EV206" s="415">
        <v>0</v>
      </c>
      <c r="EW206" s="415">
        <v>0</v>
      </c>
      <c r="EX206" s="415">
        <v>0</v>
      </c>
      <c r="EY206" s="415">
        <v>0</v>
      </c>
      <c r="EZ206" s="415">
        <v>0</v>
      </c>
      <c r="FA206" s="415">
        <v>0</v>
      </c>
      <c r="FB206" s="415">
        <v>0</v>
      </c>
      <c r="FC206" s="415">
        <v>0</v>
      </c>
      <c r="FD206" s="415">
        <v>0</v>
      </c>
      <c r="FE206" s="415">
        <v>0</v>
      </c>
      <c r="FF206" s="415">
        <v>0</v>
      </c>
      <c r="FG206" s="415">
        <v>0</v>
      </c>
      <c r="FH206" s="415">
        <v>0</v>
      </c>
      <c r="FI206" s="415">
        <v>-48238</v>
      </c>
      <c r="FJ206" s="415">
        <v>0</v>
      </c>
      <c r="FK206" s="415">
        <v>-48238</v>
      </c>
      <c r="FL206" s="415">
        <v>6494</v>
      </c>
      <c r="FM206" s="415">
        <v>0</v>
      </c>
      <c r="FN206" s="415">
        <v>6494</v>
      </c>
      <c r="FO206" s="415">
        <v>-170644</v>
      </c>
      <c r="FP206" s="415">
        <v>0</v>
      </c>
      <c r="FQ206" s="415">
        <v>-170644</v>
      </c>
      <c r="FR206" s="415">
        <v>67674</v>
      </c>
      <c r="FS206" s="415">
        <v>0</v>
      </c>
      <c r="FT206" s="415">
        <v>67674</v>
      </c>
      <c r="FU206" s="415">
        <v>0</v>
      </c>
      <c r="FV206" s="415">
        <v>0</v>
      </c>
      <c r="FW206" s="415">
        <v>0</v>
      </c>
      <c r="FX206" s="415">
        <v>-1565970</v>
      </c>
      <c r="FY206" s="415">
        <v>0</v>
      </c>
      <c r="FZ206" s="415">
        <v>-1565970</v>
      </c>
      <c r="GA206" s="415">
        <v>-1710684</v>
      </c>
      <c r="GB206" s="415">
        <v>0</v>
      </c>
      <c r="GC206" s="415">
        <v>-1710684</v>
      </c>
      <c r="GD206" s="415">
        <v>0</v>
      </c>
      <c r="GE206" s="415">
        <v>0</v>
      </c>
      <c r="GF206" s="415">
        <v>0</v>
      </c>
      <c r="GG206" s="415">
        <v>0</v>
      </c>
      <c r="GH206" s="415">
        <v>0</v>
      </c>
      <c r="GI206" s="415">
        <v>0</v>
      </c>
      <c r="GJ206" s="415">
        <v>0</v>
      </c>
      <c r="GK206" s="415">
        <v>0</v>
      </c>
      <c r="GL206" s="415">
        <v>0</v>
      </c>
      <c r="GM206" s="415">
        <v>154632703</v>
      </c>
      <c r="GN206" s="415">
        <v>0</v>
      </c>
      <c r="GO206" s="415">
        <v>154632703</v>
      </c>
      <c r="GP206" s="415">
        <v>-255827</v>
      </c>
      <c r="GQ206" s="415">
        <v>0</v>
      </c>
      <c r="GR206" s="415">
        <v>-255827</v>
      </c>
      <c r="GS206" s="415">
        <v>-5988135</v>
      </c>
      <c r="GT206" s="415">
        <v>0</v>
      </c>
      <c r="GU206" s="415">
        <v>-5988135</v>
      </c>
      <c r="GV206" s="415">
        <v>-6538268</v>
      </c>
      <c r="GW206" s="415">
        <v>0</v>
      </c>
      <c r="GX206" s="415">
        <v>-6538268</v>
      </c>
      <c r="GY206" s="415">
        <v>0</v>
      </c>
      <c r="GZ206" s="415">
        <v>0</v>
      </c>
      <c r="HA206" s="415">
        <v>0</v>
      </c>
      <c r="HB206" s="415">
        <v>-1710684</v>
      </c>
      <c r="HC206" s="415">
        <v>0</v>
      </c>
      <c r="HD206" s="415">
        <v>-1710684</v>
      </c>
      <c r="HE206" s="415">
        <v>0</v>
      </c>
      <c r="HF206" s="415">
        <v>0</v>
      </c>
      <c r="HG206" s="415">
        <v>0</v>
      </c>
      <c r="HH206" s="415">
        <v>-14492914</v>
      </c>
      <c r="HI206" s="415">
        <v>0</v>
      </c>
      <c r="HJ206" s="415">
        <v>-14492914</v>
      </c>
      <c r="HK206" s="415">
        <v>140139789</v>
      </c>
      <c r="HL206" s="415">
        <v>0</v>
      </c>
      <c r="HM206" s="415">
        <v>140139789</v>
      </c>
      <c r="HN206" s="84" t="s">
        <v>1054</v>
      </c>
    </row>
    <row r="207" spans="1:222" x14ac:dyDescent="0.25">
      <c r="A207" t="s">
        <v>1026</v>
      </c>
      <c r="B207" s="82" t="s">
        <v>773</v>
      </c>
      <c r="C207" s="85" t="s">
        <v>772</v>
      </c>
      <c r="D207" s="415">
        <v>75569388</v>
      </c>
      <c r="E207" s="415">
        <v>0</v>
      </c>
      <c r="F207" s="415">
        <v>75569388</v>
      </c>
      <c r="G207" s="415">
        <v>-871651</v>
      </c>
      <c r="H207" s="415">
        <v>0</v>
      </c>
      <c r="I207" s="415">
        <v>-871651</v>
      </c>
      <c r="J207" s="415">
        <v>-2068620</v>
      </c>
      <c r="K207" s="415">
        <v>0</v>
      </c>
      <c r="L207" s="415">
        <v>-2068620</v>
      </c>
      <c r="M207" s="415">
        <v>278692</v>
      </c>
      <c r="N207" s="415">
        <v>0</v>
      </c>
      <c r="O207" s="415">
        <v>278692</v>
      </c>
      <c r="P207" s="415">
        <v>362445</v>
      </c>
      <c r="Q207" s="415">
        <v>0</v>
      </c>
      <c r="R207" s="415">
        <v>362445</v>
      </c>
      <c r="S207" s="415">
        <v>76981</v>
      </c>
      <c r="T207" s="415">
        <v>0</v>
      </c>
      <c r="U207" s="415">
        <v>76981</v>
      </c>
      <c r="V207" s="415">
        <v>-1350502</v>
      </c>
      <c r="W207" s="415">
        <v>0</v>
      </c>
      <c r="X207" s="415">
        <v>-1350502</v>
      </c>
      <c r="Y207" s="415">
        <v>-7550773</v>
      </c>
      <c r="Z207" s="415">
        <v>0</v>
      </c>
      <c r="AA207" s="415">
        <v>-7550773</v>
      </c>
      <c r="AB207" s="415">
        <v>-19828</v>
      </c>
      <c r="AC207" s="415">
        <v>0</v>
      </c>
      <c r="AD207" s="415">
        <v>-19828</v>
      </c>
      <c r="AE207" s="415">
        <v>-306290</v>
      </c>
      <c r="AF207" s="415">
        <v>0</v>
      </c>
      <c r="AG207" s="415">
        <v>-306290</v>
      </c>
      <c r="AH207" s="415">
        <v>-15327</v>
      </c>
      <c r="AI207" s="415">
        <v>0</v>
      </c>
      <c r="AJ207" s="415">
        <v>-15327</v>
      </c>
      <c r="AK207" s="415">
        <v>2665</v>
      </c>
      <c r="AL207" s="415">
        <v>0</v>
      </c>
      <c r="AM207" s="415">
        <v>2665</v>
      </c>
      <c r="AN207" s="415">
        <v>-289094</v>
      </c>
      <c r="AO207" s="415">
        <v>0</v>
      </c>
      <c r="AP207" s="415">
        <v>-289094</v>
      </c>
      <c r="AQ207" s="415">
        <v>5255</v>
      </c>
      <c r="AR207" s="415">
        <v>0</v>
      </c>
      <c r="AS207" s="415">
        <v>5255</v>
      </c>
      <c r="AT207" s="415">
        <v>1149375</v>
      </c>
      <c r="AU207" s="415">
        <v>0</v>
      </c>
      <c r="AV207" s="415">
        <v>1149375</v>
      </c>
      <c r="AW207" s="415">
        <v>20584</v>
      </c>
      <c r="AX207" s="415">
        <v>0</v>
      </c>
      <c r="AY207" s="415">
        <v>20584</v>
      </c>
      <c r="AZ207" s="415">
        <v>-5679355</v>
      </c>
      <c r="BA207" s="415">
        <v>0</v>
      </c>
      <c r="BB207" s="415">
        <v>-5679355</v>
      </c>
      <c r="BC207" s="415">
        <v>12244</v>
      </c>
      <c r="BD207" s="415">
        <v>0</v>
      </c>
      <c r="BE207" s="415">
        <v>12244</v>
      </c>
      <c r="BF207" s="415">
        <v>-134126</v>
      </c>
      <c r="BG207" s="415">
        <v>0</v>
      </c>
      <c r="BH207" s="415">
        <v>-134126</v>
      </c>
      <c r="BI207" s="415">
        <v>1276</v>
      </c>
      <c r="BJ207" s="415">
        <v>0</v>
      </c>
      <c r="BK207" s="415">
        <v>1276</v>
      </c>
      <c r="BL207" s="415">
        <v>0</v>
      </c>
      <c r="BM207" s="415">
        <v>0</v>
      </c>
      <c r="BN207" s="415">
        <v>0</v>
      </c>
      <c r="BO207" s="415">
        <v>0</v>
      </c>
      <c r="BP207" s="415">
        <v>0</v>
      </c>
      <c r="BQ207" s="415">
        <v>0</v>
      </c>
      <c r="BR207" s="415">
        <v>0</v>
      </c>
      <c r="BS207" s="415">
        <v>0</v>
      </c>
      <c r="BT207" s="415">
        <v>0</v>
      </c>
      <c r="BU207" s="415">
        <v>0</v>
      </c>
      <c r="BV207" s="415">
        <v>0</v>
      </c>
      <c r="BW207" s="415">
        <v>0</v>
      </c>
      <c r="BX207" s="415">
        <v>-12487065</v>
      </c>
      <c r="BY207" s="415">
        <v>0</v>
      </c>
      <c r="BZ207" s="415">
        <v>-12487065</v>
      </c>
      <c r="CA207" s="415">
        <v>0</v>
      </c>
      <c r="CB207" s="415">
        <v>0</v>
      </c>
      <c r="CC207" s="415">
        <v>0</v>
      </c>
      <c r="CD207" s="415">
        <v>-153836</v>
      </c>
      <c r="CE207" s="415">
        <v>0</v>
      </c>
      <c r="CF207" s="415">
        <v>-153836</v>
      </c>
      <c r="CG207" s="415">
        <v>-1457677</v>
      </c>
      <c r="CH207" s="415">
        <v>0</v>
      </c>
      <c r="CI207" s="415">
        <v>-1457677</v>
      </c>
      <c r="CJ207" s="415">
        <v>133249</v>
      </c>
      <c r="CK207" s="415">
        <v>0</v>
      </c>
      <c r="CL207" s="415">
        <v>133249</v>
      </c>
      <c r="CM207" s="415">
        <v>-1478264</v>
      </c>
      <c r="CN207" s="415">
        <v>0</v>
      </c>
      <c r="CO207" s="415">
        <v>-1478264</v>
      </c>
      <c r="CP207" s="415">
        <v>-176435</v>
      </c>
      <c r="CQ207" s="415">
        <v>0</v>
      </c>
      <c r="CR207" s="415">
        <v>-176435</v>
      </c>
      <c r="CS207" s="415">
        <v>-6921</v>
      </c>
      <c r="CT207" s="415">
        <v>0</v>
      </c>
      <c r="CU207" s="415">
        <v>-6921</v>
      </c>
      <c r="CV207" s="415">
        <v>-12310</v>
      </c>
      <c r="CW207" s="415">
        <v>0</v>
      </c>
      <c r="CX207" s="415">
        <v>-12310</v>
      </c>
      <c r="CY207" s="415">
        <v>0</v>
      </c>
      <c r="CZ207" s="415">
        <v>0</v>
      </c>
      <c r="DA207" s="415">
        <v>0</v>
      </c>
      <c r="DB207" s="415">
        <v>0</v>
      </c>
      <c r="DC207" s="415">
        <v>0</v>
      </c>
      <c r="DD207" s="415">
        <v>0</v>
      </c>
      <c r="DE207" s="415">
        <v>0</v>
      </c>
      <c r="DF207" s="415">
        <v>0</v>
      </c>
      <c r="DG207" s="415">
        <v>0</v>
      </c>
      <c r="DH207" s="415">
        <v>0</v>
      </c>
      <c r="DI207" s="415">
        <v>0</v>
      </c>
      <c r="DJ207" s="415">
        <v>0</v>
      </c>
      <c r="DK207" s="415">
        <v>0</v>
      </c>
      <c r="DL207" s="415">
        <v>0</v>
      </c>
      <c r="DM207" s="415">
        <v>0</v>
      </c>
      <c r="DN207" s="415">
        <v>0</v>
      </c>
      <c r="DO207" s="415">
        <v>0</v>
      </c>
      <c r="DP207" s="415">
        <v>0</v>
      </c>
      <c r="DQ207" s="415">
        <v>0</v>
      </c>
      <c r="DR207" s="415">
        <v>0</v>
      </c>
      <c r="DS207" s="415">
        <v>0</v>
      </c>
      <c r="DT207" s="415">
        <v>0</v>
      </c>
      <c r="DU207" s="415">
        <v>0</v>
      </c>
      <c r="DV207" s="415">
        <v>0</v>
      </c>
      <c r="DW207" s="415">
        <v>0</v>
      </c>
      <c r="DX207" s="415">
        <v>0</v>
      </c>
      <c r="DY207" s="415">
        <v>0</v>
      </c>
      <c r="DZ207" s="415">
        <v>0</v>
      </c>
      <c r="EA207" s="415">
        <v>0</v>
      </c>
      <c r="EB207" s="415">
        <v>-195666</v>
      </c>
      <c r="EC207" s="415">
        <v>0</v>
      </c>
      <c r="ED207" s="415">
        <v>-195666</v>
      </c>
      <c r="EE207" s="415">
        <v>0</v>
      </c>
      <c r="EF207" s="415">
        <v>0</v>
      </c>
      <c r="EG207" s="415">
        <v>0</v>
      </c>
      <c r="EH207" s="415">
        <v>-4349</v>
      </c>
      <c r="EI207" s="415">
        <v>0</v>
      </c>
      <c r="EJ207" s="415">
        <v>-4349</v>
      </c>
      <c r="EK207" s="415">
        <v>0</v>
      </c>
      <c r="EL207" s="415">
        <v>0</v>
      </c>
      <c r="EM207" s="415">
        <v>0</v>
      </c>
      <c r="EN207" s="415">
        <v>0</v>
      </c>
      <c r="EO207" s="415">
        <v>0</v>
      </c>
      <c r="EP207" s="415">
        <v>0</v>
      </c>
      <c r="EQ207" s="415">
        <v>0</v>
      </c>
      <c r="ER207" s="415">
        <v>0</v>
      </c>
      <c r="ES207" s="415">
        <v>0</v>
      </c>
      <c r="ET207" s="415">
        <v>0</v>
      </c>
      <c r="EU207" s="415">
        <v>0</v>
      </c>
      <c r="EV207" s="415">
        <v>0</v>
      </c>
      <c r="EW207" s="415">
        <v>0</v>
      </c>
      <c r="EX207" s="415">
        <v>0</v>
      </c>
      <c r="EY207" s="415">
        <v>0</v>
      </c>
      <c r="EZ207" s="415">
        <v>0</v>
      </c>
      <c r="FA207" s="415">
        <v>0</v>
      </c>
      <c r="FB207" s="415">
        <v>0</v>
      </c>
      <c r="FC207" s="415">
        <v>0</v>
      </c>
      <c r="FD207" s="415">
        <v>0</v>
      </c>
      <c r="FE207" s="415">
        <v>0</v>
      </c>
      <c r="FF207" s="415">
        <v>0</v>
      </c>
      <c r="FG207" s="415">
        <v>0</v>
      </c>
      <c r="FH207" s="415">
        <v>0</v>
      </c>
      <c r="FI207" s="415">
        <v>-119488</v>
      </c>
      <c r="FJ207" s="415">
        <v>0</v>
      </c>
      <c r="FK207" s="415">
        <v>-119488</v>
      </c>
      <c r="FL207" s="415">
        <v>19390</v>
      </c>
      <c r="FM207" s="415">
        <v>0</v>
      </c>
      <c r="FN207" s="415">
        <v>19390</v>
      </c>
      <c r="FO207" s="415">
        <v>-171993</v>
      </c>
      <c r="FP207" s="415">
        <v>0</v>
      </c>
      <c r="FQ207" s="415">
        <v>-171993</v>
      </c>
      <c r="FR207" s="415">
        <v>51420</v>
      </c>
      <c r="FS207" s="415">
        <v>0</v>
      </c>
      <c r="FT207" s="415">
        <v>51420</v>
      </c>
      <c r="FU207" s="415">
        <v>729</v>
      </c>
      <c r="FV207" s="415">
        <v>0</v>
      </c>
      <c r="FW207" s="415">
        <v>729</v>
      </c>
      <c r="FX207" s="415">
        <v>-2849765</v>
      </c>
      <c r="FY207" s="415">
        <v>0</v>
      </c>
      <c r="FZ207" s="415">
        <v>-2849765</v>
      </c>
      <c r="GA207" s="415">
        <v>-3074056</v>
      </c>
      <c r="GB207" s="415">
        <v>0</v>
      </c>
      <c r="GC207" s="415">
        <v>-3074056</v>
      </c>
      <c r="GD207" s="415">
        <v>0</v>
      </c>
      <c r="GE207" s="415">
        <v>0</v>
      </c>
      <c r="GF207" s="415">
        <v>0</v>
      </c>
      <c r="GG207" s="415">
        <v>0</v>
      </c>
      <c r="GH207" s="415">
        <v>0</v>
      </c>
      <c r="GI207" s="415">
        <v>0</v>
      </c>
      <c r="GJ207" s="415">
        <v>0</v>
      </c>
      <c r="GK207" s="415">
        <v>0</v>
      </c>
      <c r="GL207" s="415">
        <v>0</v>
      </c>
      <c r="GM207" s="415">
        <v>74697737</v>
      </c>
      <c r="GN207" s="415">
        <v>0</v>
      </c>
      <c r="GO207" s="415">
        <v>74697737</v>
      </c>
      <c r="GP207" s="415">
        <v>-1350502</v>
      </c>
      <c r="GQ207" s="415">
        <v>0</v>
      </c>
      <c r="GR207" s="415">
        <v>-1350502</v>
      </c>
      <c r="GS207" s="415">
        <v>-12487065</v>
      </c>
      <c r="GT207" s="415">
        <v>0</v>
      </c>
      <c r="GU207" s="415">
        <v>-12487065</v>
      </c>
      <c r="GV207" s="415">
        <v>-1478264</v>
      </c>
      <c r="GW207" s="415">
        <v>0</v>
      </c>
      <c r="GX207" s="415">
        <v>-1478264</v>
      </c>
      <c r="GY207" s="415">
        <v>-195666</v>
      </c>
      <c r="GZ207" s="415">
        <v>0</v>
      </c>
      <c r="HA207" s="415">
        <v>-195666</v>
      </c>
      <c r="HB207" s="415">
        <v>-3074056</v>
      </c>
      <c r="HC207" s="415">
        <v>0</v>
      </c>
      <c r="HD207" s="415">
        <v>-3074056</v>
      </c>
      <c r="HE207" s="415">
        <v>0</v>
      </c>
      <c r="HF207" s="415">
        <v>0</v>
      </c>
      <c r="HG207" s="415">
        <v>0</v>
      </c>
      <c r="HH207" s="415">
        <v>-18585553</v>
      </c>
      <c r="HI207" s="415">
        <v>0</v>
      </c>
      <c r="HJ207" s="415">
        <v>-18585553</v>
      </c>
      <c r="HK207" s="415">
        <v>56112184</v>
      </c>
      <c r="HL207" s="415">
        <v>0</v>
      </c>
      <c r="HM207" s="415">
        <v>56112184</v>
      </c>
      <c r="HN207" s="84" t="s">
        <v>1044</v>
      </c>
    </row>
    <row r="208" spans="1:222" x14ac:dyDescent="0.25">
      <c r="A208" t="s">
        <v>1026</v>
      </c>
      <c r="B208" s="82" t="s">
        <v>775</v>
      </c>
      <c r="C208" s="85" t="s">
        <v>774</v>
      </c>
      <c r="D208" s="415">
        <v>46317616</v>
      </c>
      <c r="E208" s="415">
        <v>1756062</v>
      </c>
      <c r="F208" s="415">
        <v>48073678</v>
      </c>
      <c r="G208" s="415">
        <v>299573</v>
      </c>
      <c r="H208" s="415">
        <v>0</v>
      </c>
      <c r="I208" s="415">
        <v>299573</v>
      </c>
      <c r="J208" s="415">
        <v>-423001</v>
      </c>
      <c r="K208" s="415">
        <v>0</v>
      </c>
      <c r="L208" s="415">
        <v>-423001</v>
      </c>
      <c r="M208" s="415">
        <v>-10537</v>
      </c>
      <c r="N208" s="415">
        <v>0</v>
      </c>
      <c r="O208" s="415">
        <v>-10537</v>
      </c>
      <c r="P208" s="415">
        <v>1222975</v>
      </c>
      <c r="Q208" s="415">
        <v>5251</v>
      </c>
      <c r="R208" s="415">
        <v>1228226</v>
      </c>
      <c r="S208" s="415">
        <v>-77665</v>
      </c>
      <c r="T208" s="415">
        <v>0</v>
      </c>
      <c r="U208" s="415">
        <v>-77665</v>
      </c>
      <c r="V208" s="415">
        <v>711772</v>
      </c>
      <c r="W208" s="415">
        <v>5251</v>
      </c>
      <c r="X208" s="415">
        <v>717023</v>
      </c>
      <c r="Y208" s="415">
        <v>-4135514</v>
      </c>
      <c r="Z208" s="415">
        <v>0</v>
      </c>
      <c r="AA208" s="415">
        <v>-4135514</v>
      </c>
      <c r="AB208" s="415">
        <v>0</v>
      </c>
      <c r="AC208" s="415">
        <v>0</v>
      </c>
      <c r="AD208" s="415">
        <v>0</v>
      </c>
      <c r="AE208" s="415">
        <v>-149423</v>
      </c>
      <c r="AF208" s="415">
        <v>0</v>
      </c>
      <c r="AG208" s="415">
        <v>-149423</v>
      </c>
      <c r="AH208" s="415">
        <v>-15589</v>
      </c>
      <c r="AI208" s="415">
        <v>0</v>
      </c>
      <c r="AJ208" s="415">
        <v>-15589</v>
      </c>
      <c r="AK208" s="415">
        <v>0</v>
      </c>
      <c r="AL208" s="415">
        <v>0</v>
      </c>
      <c r="AM208" s="415">
        <v>0</v>
      </c>
      <c r="AN208" s="415">
        <v>-133834</v>
      </c>
      <c r="AO208" s="415">
        <v>0</v>
      </c>
      <c r="AP208" s="415">
        <v>-133834</v>
      </c>
      <c r="AQ208" s="415">
        <v>0</v>
      </c>
      <c r="AR208" s="415">
        <v>0</v>
      </c>
      <c r="AS208" s="415">
        <v>0</v>
      </c>
      <c r="AT208" s="415">
        <v>908298</v>
      </c>
      <c r="AU208" s="415">
        <v>45955</v>
      </c>
      <c r="AV208" s="415">
        <v>954253</v>
      </c>
      <c r="AW208" s="415">
        <v>41434</v>
      </c>
      <c r="AX208" s="415">
        <v>0</v>
      </c>
      <c r="AY208" s="415">
        <v>41434</v>
      </c>
      <c r="AZ208" s="415">
        <v>-3619821</v>
      </c>
      <c r="BA208" s="415">
        <v>-5289</v>
      </c>
      <c r="BB208" s="415">
        <v>-3625110</v>
      </c>
      <c r="BC208" s="415">
        <v>-29171</v>
      </c>
      <c r="BD208" s="415">
        <v>0</v>
      </c>
      <c r="BE208" s="415">
        <v>-29171</v>
      </c>
      <c r="BF208" s="415">
        <v>-59258</v>
      </c>
      <c r="BG208" s="415">
        <v>0</v>
      </c>
      <c r="BH208" s="415">
        <v>-59258</v>
      </c>
      <c r="BI208" s="415">
        <v>0</v>
      </c>
      <c r="BJ208" s="415">
        <v>0</v>
      </c>
      <c r="BK208" s="415">
        <v>0</v>
      </c>
      <c r="BL208" s="415">
        <v>-4047</v>
      </c>
      <c r="BM208" s="415">
        <v>0</v>
      </c>
      <c r="BN208" s="415">
        <v>-4047</v>
      </c>
      <c r="BO208" s="415">
        <v>-2455</v>
      </c>
      <c r="BP208" s="415">
        <v>0</v>
      </c>
      <c r="BQ208" s="415">
        <v>-2455</v>
      </c>
      <c r="BR208" s="415">
        <v>0</v>
      </c>
      <c r="BS208" s="415">
        <v>0</v>
      </c>
      <c r="BT208" s="415">
        <v>0</v>
      </c>
      <c r="BU208" s="415">
        <v>0</v>
      </c>
      <c r="BV208" s="415">
        <v>0</v>
      </c>
      <c r="BW208" s="415">
        <v>0</v>
      </c>
      <c r="BX208" s="415">
        <v>-7049957</v>
      </c>
      <c r="BY208" s="415">
        <v>40666</v>
      </c>
      <c r="BZ208" s="415">
        <v>-7009291</v>
      </c>
      <c r="CA208" s="415">
        <v>0</v>
      </c>
      <c r="CB208" s="415">
        <v>0</v>
      </c>
      <c r="CC208" s="415">
        <v>0</v>
      </c>
      <c r="CD208" s="415">
        <v>-141005</v>
      </c>
      <c r="CE208" s="415">
        <v>0</v>
      </c>
      <c r="CF208" s="415">
        <v>-141005</v>
      </c>
      <c r="CG208" s="415">
        <v>-867142</v>
      </c>
      <c r="CH208" s="415">
        <v>0</v>
      </c>
      <c r="CI208" s="415">
        <v>-867142</v>
      </c>
      <c r="CJ208" s="415">
        <v>71114</v>
      </c>
      <c r="CK208" s="415">
        <v>0</v>
      </c>
      <c r="CL208" s="415">
        <v>71114</v>
      </c>
      <c r="CM208" s="415">
        <v>-937033</v>
      </c>
      <c r="CN208" s="415">
        <v>0</v>
      </c>
      <c r="CO208" s="415">
        <v>-937033</v>
      </c>
      <c r="CP208" s="415">
        <v>-117551</v>
      </c>
      <c r="CQ208" s="415">
        <v>0</v>
      </c>
      <c r="CR208" s="415">
        <v>-117551</v>
      </c>
      <c r="CS208" s="415">
        <v>-216</v>
      </c>
      <c r="CT208" s="415">
        <v>0</v>
      </c>
      <c r="CU208" s="415">
        <v>-216</v>
      </c>
      <c r="CV208" s="415">
        <v>-52332</v>
      </c>
      <c r="CW208" s="415">
        <v>0</v>
      </c>
      <c r="CX208" s="415">
        <v>-52332</v>
      </c>
      <c r="CY208" s="415">
        <v>-20806</v>
      </c>
      <c r="CZ208" s="415">
        <v>0</v>
      </c>
      <c r="DA208" s="415">
        <v>-20806</v>
      </c>
      <c r="DB208" s="415">
        <v>0</v>
      </c>
      <c r="DC208" s="415">
        <v>0</v>
      </c>
      <c r="DD208" s="415">
        <v>0</v>
      </c>
      <c r="DE208" s="415">
        <v>0</v>
      </c>
      <c r="DF208" s="415">
        <v>0</v>
      </c>
      <c r="DG208" s="415">
        <v>0</v>
      </c>
      <c r="DH208" s="415">
        <v>-2403</v>
      </c>
      <c r="DI208" s="415">
        <v>0</v>
      </c>
      <c r="DJ208" s="415">
        <v>-2403</v>
      </c>
      <c r="DK208" s="415">
        <v>-25</v>
      </c>
      <c r="DL208" s="415">
        <v>0</v>
      </c>
      <c r="DM208" s="415">
        <v>-25</v>
      </c>
      <c r="DN208" s="415">
        <v>0</v>
      </c>
      <c r="DO208" s="415">
        <v>0</v>
      </c>
      <c r="DP208" s="415">
        <v>0</v>
      </c>
      <c r="DQ208" s="415">
        <v>0</v>
      </c>
      <c r="DR208" s="415">
        <v>0</v>
      </c>
      <c r="DS208" s="415">
        <v>0</v>
      </c>
      <c r="DT208" s="415">
        <v>0</v>
      </c>
      <c r="DU208" s="415">
        <v>0</v>
      </c>
      <c r="DV208" s="415">
        <v>0</v>
      </c>
      <c r="DW208" s="415">
        <v>0</v>
      </c>
      <c r="DX208" s="415">
        <v>0</v>
      </c>
      <c r="DY208" s="415">
        <v>0</v>
      </c>
      <c r="DZ208" s="415">
        <v>0</v>
      </c>
      <c r="EA208" s="415">
        <v>0</v>
      </c>
      <c r="EB208" s="415">
        <v>-193333</v>
      </c>
      <c r="EC208" s="415">
        <v>0</v>
      </c>
      <c r="ED208" s="415">
        <v>-193333</v>
      </c>
      <c r="EE208" s="415">
        <v>0</v>
      </c>
      <c r="EF208" s="415">
        <v>0</v>
      </c>
      <c r="EG208" s="415">
        <v>0</v>
      </c>
      <c r="EH208" s="415">
        <v>0</v>
      </c>
      <c r="EI208" s="415">
        <v>0</v>
      </c>
      <c r="EJ208" s="415">
        <v>0</v>
      </c>
      <c r="EK208" s="415">
        <v>-1500</v>
      </c>
      <c r="EL208" s="415">
        <v>0</v>
      </c>
      <c r="EM208" s="415">
        <v>-1500</v>
      </c>
      <c r="EN208" s="415">
        <v>0</v>
      </c>
      <c r="EO208" s="415">
        <v>0</v>
      </c>
      <c r="EP208" s="415">
        <v>0</v>
      </c>
      <c r="EQ208" s="415">
        <v>0</v>
      </c>
      <c r="ER208" s="415">
        <v>0</v>
      </c>
      <c r="ES208" s="415">
        <v>0</v>
      </c>
      <c r="ET208" s="415">
        <v>0</v>
      </c>
      <c r="EU208" s="415">
        <v>0</v>
      </c>
      <c r="EV208" s="415">
        <v>0</v>
      </c>
      <c r="EW208" s="415">
        <v>-1260</v>
      </c>
      <c r="EX208" s="415">
        <v>0</v>
      </c>
      <c r="EY208" s="415">
        <v>-1260</v>
      </c>
      <c r="EZ208" s="415">
        <v>-2430</v>
      </c>
      <c r="FA208" s="415">
        <v>0</v>
      </c>
      <c r="FB208" s="415">
        <v>-2430</v>
      </c>
      <c r="FC208" s="415">
        <v>0</v>
      </c>
      <c r="FD208" s="415">
        <v>0</v>
      </c>
      <c r="FE208" s="415">
        <v>0</v>
      </c>
      <c r="FF208" s="415">
        <v>0</v>
      </c>
      <c r="FG208" s="415">
        <v>0</v>
      </c>
      <c r="FH208" s="415">
        <v>0</v>
      </c>
      <c r="FI208" s="415">
        <v>-13790</v>
      </c>
      <c r="FJ208" s="415">
        <v>0</v>
      </c>
      <c r="FK208" s="415">
        <v>-13790</v>
      </c>
      <c r="FL208" s="415">
        <v>0</v>
      </c>
      <c r="FM208" s="415">
        <v>0</v>
      </c>
      <c r="FN208" s="415">
        <v>0</v>
      </c>
      <c r="FO208" s="415">
        <v>-35813</v>
      </c>
      <c r="FP208" s="415">
        <v>0</v>
      </c>
      <c r="FQ208" s="415">
        <v>-35813</v>
      </c>
      <c r="FR208" s="415">
        <v>101</v>
      </c>
      <c r="FS208" s="415">
        <v>0</v>
      </c>
      <c r="FT208" s="415">
        <v>101</v>
      </c>
      <c r="FU208" s="415">
        <v>5194.5200000000004</v>
      </c>
      <c r="FV208" s="415">
        <v>0</v>
      </c>
      <c r="FW208" s="415">
        <v>5194.5200000000004</v>
      </c>
      <c r="FX208" s="415">
        <v>-515697</v>
      </c>
      <c r="FY208" s="415">
        <v>0</v>
      </c>
      <c r="FZ208" s="415">
        <v>-515697</v>
      </c>
      <c r="GA208" s="415">
        <v>-565194</v>
      </c>
      <c r="GB208" s="415">
        <v>0</v>
      </c>
      <c r="GC208" s="415">
        <v>-565194</v>
      </c>
      <c r="GD208" s="415">
        <v>0</v>
      </c>
      <c r="GE208" s="415">
        <v>0</v>
      </c>
      <c r="GF208" s="415">
        <v>0</v>
      </c>
      <c r="GG208" s="415">
        <v>0</v>
      </c>
      <c r="GH208" s="415">
        <v>0</v>
      </c>
      <c r="GI208" s="415">
        <v>0</v>
      </c>
      <c r="GJ208" s="415">
        <v>0</v>
      </c>
      <c r="GK208" s="415">
        <v>0</v>
      </c>
      <c r="GL208" s="415">
        <v>0</v>
      </c>
      <c r="GM208" s="415">
        <v>46617189</v>
      </c>
      <c r="GN208" s="415">
        <v>1756062</v>
      </c>
      <c r="GO208" s="415">
        <v>48373251</v>
      </c>
      <c r="GP208" s="415">
        <v>711772</v>
      </c>
      <c r="GQ208" s="415">
        <v>5251</v>
      </c>
      <c r="GR208" s="415">
        <v>717023</v>
      </c>
      <c r="GS208" s="415">
        <v>-7049957</v>
      </c>
      <c r="GT208" s="415">
        <v>40666</v>
      </c>
      <c r="GU208" s="415">
        <v>-7009291</v>
      </c>
      <c r="GV208" s="415">
        <v>-937033</v>
      </c>
      <c r="GW208" s="415">
        <v>0</v>
      </c>
      <c r="GX208" s="415">
        <v>-937033</v>
      </c>
      <c r="GY208" s="415">
        <v>-193333</v>
      </c>
      <c r="GZ208" s="415">
        <v>0</v>
      </c>
      <c r="HA208" s="415">
        <v>-193333</v>
      </c>
      <c r="HB208" s="415">
        <v>-565194</v>
      </c>
      <c r="HC208" s="415">
        <v>0</v>
      </c>
      <c r="HD208" s="415">
        <v>-565194</v>
      </c>
      <c r="HE208" s="415">
        <v>0</v>
      </c>
      <c r="HF208" s="415">
        <v>0</v>
      </c>
      <c r="HG208" s="415">
        <v>0</v>
      </c>
      <c r="HH208" s="415">
        <v>-8033745</v>
      </c>
      <c r="HI208" s="415">
        <v>45917</v>
      </c>
      <c r="HJ208" s="415">
        <v>-7987828</v>
      </c>
      <c r="HK208" s="415">
        <v>38583444</v>
      </c>
      <c r="HL208" s="415">
        <v>1801979</v>
      </c>
      <c r="HM208" s="415">
        <v>40385423</v>
      </c>
      <c r="HN208" s="84" t="s">
        <v>1054</v>
      </c>
    </row>
    <row r="209" spans="1:222" x14ac:dyDescent="0.25">
      <c r="A209" t="s">
        <v>1037</v>
      </c>
      <c r="B209" s="82" t="s">
        <v>777</v>
      </c>
      <c r="C209" s="85" t="s">
        <v>776</v>
      </c>
      <c r="D209" s="415">
        <v>39908634</v>
      </c>
      <c r="E209" s="415">
        <v>0</v>
      </c>
      <c r="F209" s="415">
        <v>39908634</v>
      </c>
      <c r="G209" s="415">
        <v>-602627</v>
      </c>
      <c r="H209" s="415">
        <v>0</v>
      </c>
      <c r="I209" s="415">
        <v>-602627</v>
      </c>
      <c r="J209" s="415">
        <v>-135241</v>
      </c>
      <c r="K209" s="415">
        <v>0</v>
      </c>
      <c r="L209" s="415">
        <v>-135241</v>
      </c>
      <c r="M209" s="415">
        <v>77561</v>
      </c>
      <c r="N209" s="415">
        <v>0</v>
      </c>
      <c r="O209" s="415">
        <v>77561</v>
      </c>
      <c r="P209" s="415">
        <v>772260</v>
      </c>
      <c r="Q209" s="415">
        <v>0</v>
      </c>
      <c r="R209" s="415">
        <v>772260</v>
      </c>
      <c r="S209" s="415">
        <v>165641</v>
      </c>
      <c r="T209" s="415">
        <v>0</v>
      </c>
      <c r="U209" s="415">
        <v>165641</v>
      </c>
      <c r="V209" s="415">
        <v>880221</v>
      </c>
      <c r="W209" s="415">
        <v>0</v>
      </c>
      <c r="X209" s="415">
        <v>880221</v>
      </c>
      <c r="Y209" s="415">
        <v>-2817183</v>
      </c>
      <c r="Z209" s="415">
        <v>0</v>
      </c>
      <c r="AA209" s="415">
        <v>-2817183</v>
      </c>
      <c r="AB209" s="415">
        <v>0</v>
      </c>
      <c r="AC209" s="415">
        <v>0</v>
      </c>
      <c r="AD209" s="415">
        <v>0</v>
      </c>
      <c r="AE209" s="415">
        <v>-174421</v>
      </c>
      <c r="AF209" s="415">
        <v>0</v>
      </c>
      <c r="AG209" s="415">
        <v>-174421</v>
      </c>
      <c r="AH209" s="415">
        <v>-16037</v>
      </c>
      <c r="AI209" s="415">
        <v>0</v>
      </c>
      <c r="AJ209" s="415">
        <v>-16037</v>
      </c>
      <c r="AK209" s="415">
        <v>0</v>
      </c>
      <c r="AL209" s="415">
        <v>0</v>
      </c>
      <c r="AM209" s="415">
        <v>0</v>
      </c>
      <c r="AN209" s="415">
        <v>-157353</v>
      </c>
      <c r="AO209" s="415">
        <v>0</v>
      </c>
      <c r="AP209" s="415">
        <v>-157353</v>
      </c>
      <c r="AQ209" s="415">
        <v>0</v>
      </c>
      <c r="AR209" s="415">
        <v>0</v>
      </c>
      <c r="AS209" s="415">
        <v>0</v>
      </c>
      <c r="AT209" s="415">
        <v>757633</v>
      </c>
      <c r="AU209" s="415">
        <v>0</v>
      </c>
      <c r="AV209" s="415">
        <v>757633</v>
      </c>
      <c r="AW209" s="415">
        <v>-16552</v>
      </c>
      <c r="AX209" s="415">
        <v>0</v>
      </c>
      <c r="AY209" s="415">
        <v>-16552</v>
      </c>
      <c r="AZ209" s="415">
        <v>-1409408</v>
      </c>
      <c r="BA209" s="415">
        <v>0</v>
      </c>
      <c r="BB209" s="415">
        <v>-1409408</v>
      </c>
      <c r="BC209" s="415">
        <v>13529</v>
      </c>
      <c r="BD209" s="415">
        <v>0</v>
      </c>
      <c r="BE209" s="415">
        <v>13529</v>
      </c>
      <c r="BF209" s="415">
        <v>-14485</v>
      </c>
      <c r="BG209" s="415">
        <v>0</v>
      </c>
      <c r="BH209" s="415">
        <v>-14485</v>
      </c>
      <c r="BI209" s="415">
        <v>0</v>
      </c>
      <c r="BJ209" s="415">
        <v>0</v>
      </c>
      <c r="BK209" s="415">
        <v>0</v>
      </c>
      <c r="BL209" s="415">
        <v>-1663</v>
      </c>
      <c r="BM209" s="415">
        <v>0</v>
      </c>
      <c r="BN209" s="415">
        <v>-1663</v>
      </c>
      <c r="BO209" s="415">
        <v>0</v>
      </c>
      <c r="BP209" s="415">
        <v>0</v>
      </c>
      <c r="BQ209" s="415">
        <v>0</v>
      </c>
      <c r="BR209" s="415">
        <v>0</v>
      </c>
      <c r="BS209" s="415">
        <v>0</v>
      </c>
      <c r="BT209" s="415">
        <v>0</v>
      </c>
      <c r="BU209" s="415">
        <v>0</v>
      </c>
      <c r="BV209" s="415">
        <v>0</v>
      </c>
      <c r="BW209" s="415">
        <v>0</v>
      </c>
      <c r="BX209" s="415">
        <v>-3662550</v>
      </c>
      <c r="BY209" s="415">
        <v>0</v>
      </c>
      <c r="BZ209" s="415">
        <v>-3662550</v>
      </c>
      <c r="CA209" s="415">
        <v>0</v>
      </c>
      <c r="CB209" s="415">
        <v>0</v>
      </c>
      <c r="CC209" s="415">
        <v>0</v>
      </c>
      <c r="CD209" s="415">
        <v>0</v>
      </c>
      <c r="CE209" s="415">
        <v>0</v>
      </c>
      <c r="CF209" s="415">
        <v>0</v>
      </c>
      <c r="CG209" s="415">
        <v>-1088232</v>
      </c>
      <c r="CH209" s="415">
        <v>0</v>
      </c>
      <c r="CI209" s="415">
        <v>-1088232</v>
      </c>
      <c r="CJ209" s="415">
        <v>-4801</v>
      </c>
      <c r="CK209" s="415">
        <v>0</v>
      </c>
      <c r="CL209" s="415">
        <v>-4801</v>
      </c>
      <c r="CM209" s="415">
        <v>-1093033</v>
      </c>
      <c r="CN209" s="415">
        <v>0</v>
      </c>
      <c r="CO209" s="415">
        <v>-1093033</v>
      </c>
      <c r="CP209" s="415">
        <v>-27279.1</v>
      </c>
      <c r="CQ209" s="415">
        <v>0</v>
      </c>
      <c r="CR209" s="415">
        <v>-27279.1</v>
      </c>
      <c r="CS209" s="415">
        <v>62.4</v>
      </c>
      <c r="CT209" s="415">
        <v>0</v>
      </c>
      <c r="CU209" s="415">
        <v>62.4</v>
      </c>
      <c r="CV209" s="415">
        <v>-313593.32</v>
      </c>
      <c r="CW209" s="415">
        <v>0</v>
      </c>
      <c r="CX209" s="415">
        <v>-313593.32</v>
      </c>
      <c r="CY209" s="415">
        <v>1536</v>
      </c>
      <c r="CZ209" s="415">
        <v>0</v>
      </c>
      <c r="DA209" s="415">
        <v>1536</v>
      </c>
      <c r="DB209" s="415">
        <v>0</v>
      </c>
      <c r="DC209" s="415">
        <v>0</v>
      </c>
      <c r="DD209" s="415">
        <v>0</v>
      </c>
      <c r="DE209" s="415">
        <v>0</v>
      </c>
      <c r="DF209" s="415">
        <v>0</v>
      </c>
      <c r="DG209" s="415">
        <v>0</v>
      </c>
      <c r="DH209" s="415">
        <v>0</v>
      </c>
      <c r="DI209" s="415">
        <v>0</v>
      </c>
      <c r="DJ209" s="415">
        <v>0</v>
      </c>
      <c r="DK209" s="415">
        <v>0</v>
      </c>
      <c r="DL209" s="415">
        <v>0</v>
      </c>
      <c r="DM209" s="415">
        <v>0</v>
      </c>
      <c r="DN209" s="415">
        <v>0</v>
      </c>
      <c r="DO209" s="415">
        <v>0</v>
      </c>
      <c r="DP209" s="415">
        <v>0</v>
      </c>
      <c r="DQ209" s="415">
        <v>0</v>
      </c>
      <c r="DR209" s="415">
        <v>0</v>
      </c>
      <c r="DS209" s="415">
        <v>0</v>
      </c>
      <c r="DT209" s="415">
        <v>0</v>
      </c>
      <c r="DU209" s="415">
        <v>0</v>
      </c>
      <c r="DV209" s="415">
        <v>0</v>
      </c>
      <c r="DW209" s="415">
        <v>0</v>
      </c>
      <c r="DX209" s="415">
        <v>0</v>
      </c>
      <c r="DY209" s="415">
        <v>0</v>
      </c>
      <c r="DZ209" s="415">
        <v>0</v>
      </c>
      <c r="EA209" s="415">
        <v>0</v>
      </c>
      <c r="EB209" s="415">
        <v>-339274</v>
      </c>
      <c r="EC209" s="415">
        <v>0</v>
      </c>
      <c r="ED209" s="415">
        <v>-339274</v>
      </c>
      <c r="EE209" s="415">
        <v>0</v>
      </c>
      <c r="EF209" s="415">
        <v>0</v>
      </c>
      <c r="EG209" s="415">
        <v>0</v>
      </c>
      <c r="EH209" s="415">
        <v>0</v>
      </c>
      <c r="EI209" s="415">
        <v>0</v>
      </c>
      <c r="EJ209" s="415">
        <v>0</v>
      </c>
      <c r="EK209" s="415">
        <v>0</v>
      </c>
      <c r="EL209" s="415">
        <v>0</v>
      </c>
      <c r="EM209" s="415">
        <v>0</v>
      </c>
      <c r="EN209" s="415">
        <v>0</v>
      </c>
      <c r="EO209" s="415">
        <v>0</v>
      </c>
      <c r="EP209" s="415">
        <v>0</v>
      </c>
      <c r="EQ209" s="415">
        <v>0</v>
      </c>
      <c r="ER209" s="415">
        <v>0</v>
      </c>
      <c r="ES209" s="415">
        <v>0</v>
      </c>
      <c r="ET209" s="415">
        <v>0</v>
      </c>
      <c r="EU209" s="415">
        <v>0</v>
      </c>
      <c r="EV209" s="415">
        <v>0</v>
      </c>
      <c r="EW209" s="415">
        <v>-1663</v>
      </c>
      <c r="EX209" s="415">
        <v>0</v>
      </c>
      <c r="EY209" s="415">
        <v>-1663</v>
      </c>
      <c r="EZ209" s="415">
        <v>0</v>
      </c>
      <c r="FA209" s="415">
        <v>0</v>
      </c>
      <c r="FB209" s="415">
        <v>0</v>
      </c>
      <c r="FC209" s="415">
        <v>-1500</v>
      </c>
      <c r="FD209" s="415">
        <v>0</v>
      </c>
      <c r="FE209" s="415">
        <v>-1500</v>
      </c>
      <c r="FF209" s="415">
        <v>0</v>
      </c>
      <c r="FG209" s="415">
        <v>0</v>
      </c>
      <c r="FH209" s="415">
        <v>0</v>
      </c>
      <c r="FI209" s="415">
        <v>-6738</v>
      </c>
      <c r="FJ209" s="415">
        <v>0</v>
      </c>
      <c r="FK209" s="415">
        <v>-6738</v>
      </c>
      <c r="FL209" s="415">
        <v>0</v>
      </c>
      <c r="FM209" s="415">
        <v>0</v>
      </c>
      <c r="FN209" s="415">
        <v>0</v>
      </c>
      <c r="FO209" s="415">
        <v>-19323</v>
      </c>
      <c r="FP209" s="415">
        <v>0</v>
      </c>
      <c r="FQ209" s="415">
        <v>-19323</v>
      </c>
      <c r="FR209" s="415">
        <v>-44631</v>
      </c>
      <c r="FS209" s="415">
        <v>0</v>
      </c>
      <c r="FT209" s="415">
        <v>-44631</v>
      </c>
      <c r="FU209" s="415">
        <v>940</v>
      </c>
      <c r="FV209" s="415">
        <v>0</v>
      </c>
      <c r="FW209" s="415">
        <v>940</v>
      </c>
      <c r="FX209" s="415">
        <v>-528562</v>
      </c>
      <c r="FY209" s="415">
        <v>0</v>
      </c>
      <c r="FZ209" s="415">
        <v>-528562</v>
      </c>
      <c r="GA209" s="415">
        <v>-601477</v>
      </c>
      <c r="GB209" s="415">
        <v>0</v>
      </c>
      <c r="GC209" s="415">
        <v>-601477</v>
      </c>
      <c r="GD209" s="415">
        <v>0</v>
      </c>
      <c r="GE209" s="415">
        <v>0</v>
      </c>
      <c r="GF209" s="415">
        <v>0</v>
      </c>
      <c r="GG209" s="415">
        <v>0</v>
      </c>
      <c r="GH209" s="415">
        <v>0</v>
      </c>
      <c r="GI209" s="415">
        <v>0</v>
      </c>
      <c r="GJ209" s="415">
        <v>0</v>
      </c>
      <c r="GK209" s="415">
        <v>0</v>
      </c>
      <c r="GL209" s="415">
        <v>0</v>
      </c>
      <c r="GM209" s="415">
        <v>39306007</v>
      </c>
      <c r="GN209" s="415">
        <v>0</v>
      </c>
      <c r="GO209" s="415">
        <v>39306007</v>
      </c>
      <c r="GP209" s="415">
        <v>880221</v>
      </c>
      <c r="GQ209" s="415">
        <v>0</v>
      </c>
      <c r="GR209" s="415">
        <v>880221</v>
      </c>
      <c r="GS209" s="415">
        <v>-3662550</v>
      </c>
      <c r="GT209" s="415">
        <v>0</v>
      </c>
      <c r="GU209" s="415">
        <v>-3662550</v>
      </c>
      <c r="GV209" s="415">
        <v>-1093033</v>
      </c>
      <c r="GW209" s="415">
        <v>0</v>
      </c>
      <c r="GX209" s="415">
        <v>-1093033</v>
      </c>
      <c r="GY209" s="415">
        <v>-339274</v>
      </c>
      <c r="GZ209" s="415">
        <v>0</v>
      </c>
      <c r="HA209" s="415">
        <v>-339274</v>
      </c>
      <c r="HB209" s="415">
        <v>-601477</v>
      </c>
      <c r="HC209" s="415">
        <v>0</v>
      </c>
      <c r="HD209" s="415">
        <v>-601477</v>
      </c>
      <c r="HE209" s="415">
        <v>0</v>
      </c>
      <c r="HF209" s="415">
        <v>0</v>
      </c>
      <c r="HG209" s="415">
        <v>0</v>
      </c>
      <c r="HH209" s="415">
        <v>-4816113</v>
      </c>
      <c r="HI209" s="415">
        <v>0</v>
      </c>
      <c r="HJ209" s="415">
        <v>-4816113</v>
      </c>
      <c r="HK209" s="415">
        <v>34489894</v>
      </c>
      <c r="HL209" s="415">
        <v>0</v>
      </c>
      <c r="HM209" s="415">
        <v>34489894</v>
      </c>
      <c r="HN209" s="84" t="s">
        <v>1029</v>
      </c>
    </row>
    <row r="210" spans="1:222" x14ac:dyDescent="0.25">
      <c r="A210" t="s">
        <v>1026</v>
      </c>
      <c r="B210" s="82" t="s">
        <v>779</v>
      </c>
      <c r="C210" s="85" t="s">
        <v>778</v>
      </c>
      <c r="D210" s="415">
        <v>64005009</v>
      </c>
      <c r="E210" s="415">
        <v>0</v>
      </c>
      <c r="F210" s="415">
        <v>64005009</v>
      </c>
      <c r="G210" s="415">
        <v>0</v>
      </c>
      <c r="H210" s="415">
        <v>0</v>
      </c>
      <c r="I210" s="415">
        <v>0</v>
      </c>
      <c r="J210" s="415">
        <v>-447566</v>
      </c>
      <c r="K210" s="415">
        <v>0</v>
      </c>
      <c r="L210" s="415">
        <v>-447566</v>
      </c>
      <c r="M210" s="415">
        <v>26294</v>
      </c>
      <c r="N210" s="415">
        <v>0</v>
      </c>
      <c r="O210" s="415">
        <v>26294</v>
      </c>
      <c r="P210" s="415">
        <v>284803</v>
      </c>
      <c r="Q210" s="415">
        <v>0</v>
      </c>
      <c r="R210" s="415">
        <v>284803</v>
      </c>
      <c r="S210" s="415">
        <v>-47677</v>
      </c>
      <c r="T210" s="415">
        <v>0</v>
      </c>
      <c r="U210" s="415">
        <v>-47677</v>
      </c>
      <c r="V210" s="415">
        <v>-184146</v>
      </c>
      <c r="W210" s="415">
        <v>0</v>
      </c>
      <c r="X210" s="415">
        <v>-184146</v>
      </c>
      <c r="Y210" s="415">
        <v>-3524315</v>
      </c>
      <c r="Z210" s="415">
        <v>0</v>
      </c>
      <c r="AA210" s="415">
        <v>-3524315</v>
      </c>
      <c r="AB210" s="415">
        <v>0</v>
      </c>
      <c r="AC210" s="415">
        <v>0</v>
      </c>
      <c r="AD210" s="415">
        <v>0</v>
      </c>
      <c r="AE210" s="415">
        <v>-133959</v>
      </c>
      <c r="AF210" s="415">
        <v>0</v>
      </c>
      <c r="AG210" s="415">
        <v>-133959</v>
      </c>
      <c r="AH210" s="415">
        <v>0</v>
      </c>
      <c r="AI210" s="415">
        <v>0</v>
      </c>
      <c r="AJ210" s="415">
        <v>0</v>
      </c>
      <c r="AK210" s="415">
        <v>0</v>
      </c>
      <c r="AL210" s="415">
        <v>0</v>
      </c>
      <c r="AM210" s="415">
        <v>0</v>
      </c>
      <c r="AN210" s="415">
        <v>-15067</v>
      </c>
      <c r="AO210" s="415">
        <v>0</v>
      </c>
      <c r="AP210" s="415">
        <v>-15067</v>
      </c>
      <c r="AQ210" s="415">
        <v>0</v>
      </c>
      <c r="AR210" s="415">
        <v>0</v>
      </c>
      <c r="AS210" s="415">
        <v>0</v>
      </c>
      <c r="AT210" s="415">
        <v>1259653</v>
      </c>
      <c r="AU210" s="415">
        <v>0</v>
      </c>
      <c r="AV210" s="415">
        <v>1259653</v>
      </c>
      <c r="AW210" s="415">
        <v>37858</v>
      </c>
      <c r="AX210" s="415">
        <v>0</v>
      </c>
      <c r="AY210" s="415">
        <v>37858</v>
      </c>
      <c r="AZ210" s="415">
        <v>-4254661</v>
      </c>
      <c r="BA210" s="415">
        <v>0</v>
      </c>
      <c r="BB210" s="415">
        <v>-4254661</v>
      </c>
      <c r="BC210" s="415">
        <v>-6581</v>
      </c>
      <c r="BD210" s="415">
        <v>0</v>
      </c>
      <c r="BE210" s="415">
        <v>-6581</v>
      </c>
      <c r="BF210" s="415">
        <v>-58615</v>
      </c>
      <c r="BG210" s="415">
        <v>0</v>
      </c>
      <c r="BH210" s="415">
        <v>-58615</v>
      </c>
      <c r="BI210" s="415">
        <v>0</v>
      </c>
      <c r="BJ210" s="415">
        <v>0</v>
      </c>
      <c r="BK210" s="415">
        <v>0</v>
      </c>
      <c r="BL210" s="415">
        <v>0</v>
      </c>
      <c r="BM210" s="415">
        <v>0</v>
      </c>
      <c r="BN210" s="415">
        <v>0</v>
      </c>
      <c r="BO210" s="415">
        <v>0</v>
      </c>
      <c r="BP210" s="415">
        <v>0</v>
      </c>
      <c r="BQ210" s="415">
        <v>0</v>
      </c>
      <c r="BR210" s="415">
        <v>0</v>
      </c>
      <c r="BS210" s="415">
        <v>0</v>
      </c>
      <c r="BT210" s="415">
        <v>0</v>
      </c>
      <c r="BU210" s="415">
        <v>0</v>
      </c>
      <c r="BV210" s="415">
        <v>0</v>
      </c>
      <c r="BW210" s="415">
        <v>0</v>
      </c>
      <c r="BX210" s="415">
        <v>-6680620</v>
      </c>
      <c r="BY210" s="415">
        <v>0</v>
      </c>
      <c r="BZ210" s="415">
        <v>-6680620</v>
      </c>
      <c r="CA210" s="415">
        <v>-16318</v>
      </c>
      <c r="CB210" s="415">
        <v>0</v>
      </c>
      <c r="CC210" s="415">
        <v>-16318</v>
      </c>
      <c r="CD210" s="415">
        <v>-6477</v>
      </c>
      <c r="CE210" s="415">
        <v>0</v>
      </c>
      <c r="CF210" s="415">
        <v>-6477</v>
      </c>
      <c r="CG210" s="415">
        <v>-3320292</v>
      </c>
      <c r="CH210" s="415">
        <v>0</v>
      </c>
      <c r="CI210" s="415">
        <v>-3320292</v>
      </c>
      <c r="CJ210" s="415">
        <v>28357</v>
      </c>
      <c r="CK210" s="415">
        <v>0</v>
      </c>
      <c r="CL210" s="415">
        <v>28357</v>
      </c>
      <c r="CM210" s="415">
        <v>-3314730</v>
      </c>
      <c r="CN210" s="415">
        <v>0</v>
      </c>
      <c r="CO210" s="415">
        <v>-3314730</v>
      </c>
      <c r="CP210" s="415">
        <v>-65349</v>
      </c>
      <c r="CQ210" s="415">
        <v>0</v>
      </c>
      <c r="CR210" s="415">
        <v>-65349</v>
      </c>
      <c r="CS210" s="415">
        <v>-1292</v>
      </c>
      <c r="CT210" s="415">
        <v>0</v>
      </c>
      <c r="CU210" s="415">
        <v>-1292</v>
      </c>
      <c r="CV210" s="415">
        <v>-36356</v>
      </c>
      <c r="CW210" s="415">
        <v>0</v>
      </c>
      <c r="CX210" s="415">
        <v>-36356</v>
      </c>
      <c r="CY210" s="415">
        <v>-1488</v>
      </c>
      <c r="CZ210" s="415">
        <v>0</v>
      </c>
      <c r="DA210" s="415">
        <v>-1488</v>
      </c>
      <c r="DB210" s="415">
        <v>-2050</v>
      </c>
      <c r="DC210" s="415">
        <v>0</v>
      </c>
      <c r="DD210" s="415">
        <v>-2050</v>
      </c>
      <c r="DE210" s="415">
        <v>0</v>
      </c>
      <c r="DF210" s="415">
        <v>0</v>
      </c>
      <c r="DG210" s="415">
        <v>0</v>
      </c>
      <c r="DH210" s="415">
        <v>0</v>
      </c>
      <c r="DI210" s="415">
        <v>0</v>
      </c>
      <c r="DJ210" s="415">
        <v>0</v>
      </c>
      <c r="DK210" s="415">
        <v>0</v>
      </c>
      <c r="DL210" s="415">
        <v>0</v>
      </c>
      <c r="DM210" s="415">
        <v>0</v>
      </c>
      <c r="DN210" s="415">
        <v>0</v>
      </c>
      <c r="DO210" s="415">
        <v>0</v>
      </c>
      <c r="DP210" s="415">
        <v>0</v>
      </c>
      <c r="DQ210" s="415">
        <v>0</v>
      </c>
      <c r="DR210" s="415">
        <v>0</v>
      </c>
      <c r="DS210" s="415">
        <v>0</v>
      </c>
      <c r="DT210" s="415">
        <v>0</v>
      </c>
      <c r="DU210" s="415">
        <v>0</v>
      </c>
      <c r="DV210" s="415">
        <v>0</v>
      </c>
      <c r="DW210" s="415">
        <v>0</v>
      </c>
      <c r="DX210" s="415">
        <v>0</v>
      </c>
      <c r="DY210" s="415">
        <v>0</v>
      </c>
      <c r="DZ210" s="415">
        <v>0</v>
      </c>
      <c r="EA210" s="415">
        <v>0</v>
      </c>
      <c r="EB210" s="415">
        <v>-106535</v>
      </c>
      <c r="EC210" s="415">
        <v>0</v>
      </c>
      <c r="ED210" s="415">
        <v>-106535</v>
      </c>
      <c r="EE210" s="415">
        <v>0</v>
      </c>
      <c r="EF210" s="415">
        <v>0</v>
      </c>
      <c r="EG210" s="415">
        <v>0</v>
      </c>
      <c r="EH210" s="415">
        <v>0</v>
      </c>
      <c r="EI210" s="415">
        <v>0</v>
      </c>
      <c r="EJ210" s="415">
        <v>0</v>
      </c>
      <c r="EK210" s="415">
        <v>-951928</v>
      </c>
      <c r="EL210" s="415">
        <v>0</v>
      </c>
      <c r="EM210" s="415">
        <v>-951928</v>
      </c>
      <c r="EN210" s="415">
        <v>0</v>
      </c>
      <c r="EO210" s="415">
        <v>0</v>
      </c>
      <c r="EP210" s="415">
        <v>0</v>
      </c>
      <c r="EQ210" s="415">
        <v>0</v>
      </c>
      <c r="ER210" s="415">
        <v>0</v>
      </c>
      <c r="ES210" s="415">
        <v>0</v>
      </c>
      <c r="ET210" s="415">
        <v>0</v>
      </c>
      <c r="EU210" s="415">
        <v>0</v>
      </c>
      <c r="EV210" s="415">
        <v>0</v>
      </c>
      <c r="EW210" s="415">
        <v>0</v>
      </c>
      <c r="EX210" s="415">
        <v>0</v>
      </c>
      <c r="EY210" s="415">
        <v>0</v>
      </c>
      <c r="EZ210" s="415">
        <v>0</v>
      </c>
      <c r="FA210" s="415">
        <v>0</v>
      </c>
      <c r="FB210" s="415">
        <v>0</v>
      </c>
      <c r="FC210" s="415">
        <v>0</v>
      </c>
      <c r="FD210" s="415">
        <v>0</v>
      </c>
      <c r="FE210" s="415">
        <v>0</v>
      </c>
      <c r="FF210" s="415">
        <v>0</v>
      </c>
      <c r="FG210" s="415">
        <v>0</v>
      </c>
      <c r="FH210" s="415">
        <v>0</v>
      </c>
      <c r="FI210" s="415">
        <v>-23462</v>
      </c>
      <c r="FJ210" s="415">
        <v>0</v>
      </c>
      <c r="FK210" s="415">
        <v>-23462</v>
      </c>
      <c r="FL210" s="415">
        <v>133</v>
      </c>
      <c r="FM210" s="415">
        <v>0</v>
      </c>
      <c r="FN210" s="415">
        <v>133</v>
      </c>
      <c r="FO210" s="415">
        <v>-80760</v>
      </c>
      <c r="FP210" s="415">
        <v>0</v>
      </c>
      <c r="FQ210" s="415">
        <v>-80760</v>
      </c>
      <c r="FR210" s="415">
        <v>3252</v>
      </c>
      <c r="FS210" s="415">
        <v>0</v>
      </c>
      <c r="FT210" s="415">
        <v>3252</v>
      </c>
      <c r="FU210" s="415">
        <v>-77</v>
      </c>
      <c r="FV210" s="415">
        <v>0</v>
      </c>
      <c r="FW210" s="415">
        <v>-77</v>
      </c>
      <c r="FX210" s="415">
        <v>0</v>
      </c>
      <c r="FY210" s="415">
        <v>0</v>
      </c>
      <c r="FZ210" s="415">
        <v>0</v>
      </c>
      <c r="GA210" s="415">
        <v>-1052842</v>
      </c>
      <c r="GB210" s="415">
        <v>0</v>
      </c>
      <c r="GC210" s="415">
        <v>-1052842</v>
      </c>
      <c r="GD210" s="415">
        <v>0</v>
      </c>
      <c r="GE210" s="415">
        <v>0</v>
      </c>
      <c r="GF210" s="415">
        <v>0</v>
      </c>
      <c r="GG210" s="415">
        <v>0</v>
      </c>
      <c r="GH210" s="415">
        <v>0</v>
      </c>
      <c r="GI210" s="415">
        <v>0</v>
      </c>
      <c r="GJ210" s="415">
        <v>0</v>
      </c>
      <c r="GK210" s="415">
        <v>0</v>
      </c>
      <c r="GL210" s="415">
        <v>0</v>
      </c>
      <c r="GM210" s="415">
        <v>64005009</v>
      </c>
      <c r="GN210" s="415">
        <v>0</v>
      </c>
      <c r="GO210" s="415">
        <v>64005009</v>
      </c>
      <c r="GP210" s="415">
        <v>-184146</v>
      </c>
      <c r="GQ210" s="415">
        <v>0</v>
      </c>
      <c r="GR210" s="415">
        <v>-184146</v>
      </c>
      <c r="GS210" s="415">
        <v>-6680620</v>
      </c>
      <c r="GT210" s="415">
        <v>0</v>
      </c>
      <c r="GU210" s="415">
        <v>-6680620</v>
      </c>
      <c r="GV210" s="415">
        <v>-3314730</v>
      </c>
      <c r="GW210" s="415">
        <v>0</v>
      </c>
      <c r="GX210" s="415">
        <v>-3314730</v>
      </c>
      <c r="GY210" s="415">
        <v>-106535</v>
      </c>
      <c r="GZ210" s="415">
        <v>0</v>
      </c>
      <c r="HA210" s="415">
        <v>-106535</v>
      </c>
      <c r="HB210" s="415">
        <v>-1052842</v>
      </c>
      <c r="HC210" s="415">
        <v>0</v>
      </c>
      <c r="HD210" s="415">
        <v>-1052842</v>
      </c>
      <c r="HE210" s="415">
        <v>0</v>
      </c>
      <c r="HF210" s="415">
        <v>0</v>
      </c>
      <c r="HG210" s="415">
        <v>0</v>
      </c>
      <c r="HH210" s="415">
        <v>-11338873</v>
      </c>
      <c r="HI210" s="415">
        <v>0</v>
      </c>
      <c r="HJ210" s="415">
        <v>-11338873</v>
      </c>
      <c r="HK210" s="415">
        <v>52666136</v>
      </c>
      <c r="HL210" s="415">
        <v>0</v>
      </c>
      <c r="HM210" s="415">
        <v>52666136</v>
      </c>
      <c r="HN210" s="84" t="s">
        <v>1029</v>
      </c>
    </row>
    <row r="211" spans="1:222" x14ac:dyDescent="0.25">
      <c r="A211" t="s">
        <v>1026</v>
      </c>
      <c r="B211" s="82" t="s">
        <v>781</v>
      </c>
      <c r="C211" s="85" t="s">
        <v>780</v>
      </c>
      <c r="D211" s="415">
        <v>18867688</v>
      </c>
      <c r="E211" s="415">
        <v>2140760</v>
      </c>
      <c r="F211" s="415">
        <v>21008448</v>
      </c>
      <c r="G211" s="415">
        <v>-23171</v>
      </c>
      <c r="H211" s="415">
        <v>0</v>
      </c>
      <c r="I211" s="415">
        <v>-23171</v>
      </c>
      <c r="J211" s="415">
        <v>-216321</v>
      </c>
      <c r="K211" s="415">
        <v>0</v>
      </c>
      <c r="L211" s="415">
        <v>-216321</v>
      </c>
      <c r="M211" s="415">
        <v>-24331</v>
      </c>
      <c r="N211" s="415">
        <v>0</v>
      </c>
      <c r="O211" s="415">
        <v>-24331</v>
      </c>
      <c r="P211" s="415">
        <v>42831</v>
      </c>
      <c r="Q211" s="415">
        <v>0</v>
      </c>
      <c r="R211" s="415">
        <v>42831</v>
      </c>
      <c r="S211" s="415">
        <v>1102</v>
      </c>
      <c r="T211" s="415">
        <v>0</v>
      </c>
      <c r="U211" s="415">
        <v>1102</v>
      </c>
      <c r="V211" s="415">
        <v>-196719</v>
      </c>
      <c r="W211" s="415">
        <v>0</v>
      </c>
      <c r="X211" s="415">
        <v>-196719</v>
      </c>
      <c r="Y211" s="415">
        <v>-3281209</v>
      </c>
      <c r="Z211" s="415">
        <v>0</v>
      </c>
      <c r="AA211" s="415">
        <v>-3281209</v>
      </c>
      <c r="AB211" s="415">
        <v>-8739</v>
      </c>
      <c r="AC211" s="415">
        <v>0</v>
      </c>
      <c r="AD211" s="415">
        <v>-8739</v>
      </c>
      <c r="AE211" s="415">
        <v>-44529</v>
      </c>
      <c r="AF211" s="415">
        <v>0</v>
      </c>
      <c r="AG211" s="415">
        <v>-44529</v>
      </c>
      <c r="AH211" s="415">
        <v>-1128</v>
      </c>
      <c r="AI211" s="415">
        <v>0</v>
      </c>
      <c r="AJ211" s="415">
        <v>-1128</v>
      </c>
      <c r="AK211" s="415">
        <v>2035</v>
      </c>
      <c r="AL211" s="415">
        <v>0</v>
      </c>
      <c r="AM211" s="415">
        <v>2035</v>
      </c>
      <c r="AN211" s="415">
        <v>-43401</v>
      </c>
      <c r="AO211" s="415">
        <v>0</v>
      </c>
      <c r="AP211" s="415">
        <v>-43401</v>
      </c>
      <c r="AQ211" s="415">
        <v>-582</v>
      </c>
      <c r="AR211" s="415">
        <v>0</v>
      </c>
      <c r="AS211" s="415">
        <v>-582</v>
      </c>
      <c r="AT211" s="415">
        <v>288107</v>
      </c>
      <c r="AU211" s="415">
        <v>56680</v>
      </c>
      <c r="AV211" s="415">
        <v>344787</v>
      </c>
      <c r="AW211" s="415">
        <v>4904</v>
      </c>
      <c r="AX211" s="415">
        <v>0</v>
      </c>
      <c r="AY211" s="415">
        <v>4904</v>
      </c>
      <c r="AZ211" s="415">
        <v>-1129041</v>
      </c>
      <c r="BA211" s="415">
        <v>0</v>
      </c>
      <c r="BB211" s="415">
        <v>-1129041</v>
      </c>
      <c r="BC211" s="415">
        <v>9842</v>
      </c>
      <c r="BD211" s="415">
        <v>0</v>
      </c>
      <c r="BE211" s="415">
        <v>9842</v>
      </c>
      <c r="BF211" s="415">
        <v>-47618</v>
      </c>
      <c r="BG211" s="415">
        <v>0</v>
      </c>
      <c r="BH211" s="415">
        <v>-47618</v>
      </c>
      <c r="BI211" s="415">
        <v>0</v>
      </c>
      <c r="BJ211" s="415">
        <v>0</v>
      </c>
      <c r="BK211" s="415">
        <v>0</v>
      </c>
      <c r="BL211" s="415">
        <v>-21173</v>
      </c>
      <c r="BM211" s="415">
        <v>0</v>
      </c>
      <c r="BN211" s="415">
        <v>-21173</v>
      </c>
      <c r="BO211" s="415">
        <v>987</v>
      </c>
      <c r="BP211" s="415">
        <v>0</v>
      </c>
      <c r="BQ211" s="415">
        <v>987</v>
      </c>
      <c r="BR211" s="415">
        <v>0</v>
      </c>
      <c r="BS211" s="415">
        <v>0</v>
      </c>
      <c r="BT211" s="415">
        <v>0</v>
      </c>
      <c r="BU211" s="415">
        <v>0</v>
      </c>
      <c r="BV211" s="415">
        <v>0</v>
      </c>
      <c r="BW211" s="415">
        <v>0</v>
      </c>
      <c r="BX211" s="415">
        <v>-4219730</v>
      </c>
      <c r="BY211" s="415">
        <v>56680</v>
      </c>
      <c r="BZ211" s="415">
        <v>-4163050</v>
      </c>
      <c r="CA211" s="415">
        <v>0</v>
      </c>
      <c r="CB211" s="415">
        <v>0</v>
      </c>
      <c r="CC211" s="415">
        <v>0</v>
      </c>
      <c r="CD211" s="415">
        <v>0</v>
      </c>
      <c r="CE211" s="415">
        <v>0</v>
      </c>
      <c r="CF211" s="415">
        <v>0</v>
      </c>
      <c r="CG211" s="415">
        <v>-388345</v>
      </c>
      <c r="CH211" s="415">
        <v>0</v>
      </c>
      <c r="CI211" s="415">
        <v>-388345</v>
      </c>
      <c r="CJ211" s="415">
        <v>-30138</v>
      </c>
      <c r="CK211" s="415">
        <v>0</v>
      </c>
      <c r="CL211" s="415">
        <v>-30138</v>
      </c>
      <c r="CM211" s="415">
        <v>-418483</v>
      </c>
      <c r="CN211" s="415">
        <v>0</v>
      </c>
      <c r="CO211" s="415">
        <v>-418483</v>
      </c>
      <c r="CP211" s="415">
        <v>-33007</v>
      </c>
      <c r="CQ211" s="415">
        <v>0</v>
      </c>
      <c r="CR211" s="415">
        <v>-33007</v>
      </c>
      <c r="CS211" s="415">
        <v>-177</v>
      </c>
      <c r="CT211" s="415">
        <v>0</v>
      </c>
      <c r="CU211" s="415">
        <v>-177</v>
      </c>
      <c r="CV211" s="415">
        <v>-160</v>
      </c>
      <c r="CW211" s="415">
        <v>0</v>
      </c>
      <c r="CX211" s="415">
        <v>-160</v>
      </c>
      <c r="CY211" s="415">
        <v>0</v>
      </c>
      <c r="CZ211" s="415">
        <v>0</v>
      </c>
      <c r="DA211" s="415">
        <v>0</v>
      </c>
      <c r="DB211" s="415">
        <v>0</v>
      </c>
      <c r="DC211" s="415">
        <v>0</v>
      </c>
      <c r="DD211" s="415">
        <v>0</v>
      </c>
      <c r="DE211" s="415">
        <v>0</v>
      </c>
      <c r="DF211" s="415">
        <v>0</v>
      </c>
      <c r="DG211" s="415">
        <v>0</v>
      </c>
      <c r="DH211" s="415">
        <v>0</v>
      </c>
      <c r="DI211" s="415">
        <v>0</v>
      </c>
      <c r="DJ211" s="415">
        <v>0</v>
      </c>
      <c r="DK211" s="415">
        <v>0</v>
      </c>
      <c r="DL211" s="415">
        <v>0</v>
      </c>
      <c r="DM211" s="415">
        <v>0</v>
      </c>
      <c r="DN211" s="415">
        <v>-1964</v>
      </c>
      <c r="DO211" s="415">
        <v>0</v>
      </c>
      <c r="DP211" s="415">
        <v>-1964</v>
      </c>
      <c r="DQ211" s="415">
        <v>0</v>
      </c>
      <c r="DR211" s="415">
        <v>0</v>
      </c>
      <c r="DS211" s="415">
        <v>0</v>
      </c>
      <c r="DT211" s="415">
        <v>0</v>
      </c>
      <c r="DU211" s="415">
        <v>0</v>
      </c>
      <c r="DV211" s="415">
        <v>0</v>
      </c>
      <c r="DW211" s="415">
        <v>0</v>
      </c>
      <c r="DX211" s="415">
        <v>0</v>
      </c>
      <c r="DY211" s="415">
        <v>0</v>
      </c>
      <c r="DZ211" s="415">
        <v>0</v>
      </c>
      <c r="EA211" s="415">
        <v>0</v>
      </c>
      <c r="EB211" s="415">
        <v>-35308</v>
      </c>
      <c r="EC211" s="415">
        <v>0</v>
      </c>
      <c r="ED211" s="415">
        <v>-35308</v>
      </c>
      <c r="EE211" s="415">
        <v>0</v>
      </c>
      <c r="EF211" s="415">
        <v>0</v>
      </c>
      <c r="EG211" s="415">
        <v>0</v>
      </c>
      <c r="EH211" s="415">
        <v>0</v>
      </c>
      <c r="EI211" s="415">
        <v>0</v>
      </c>
      <c r="EJ211" s="415">
        <v>0</v>
      </c>
      <c r="EK211" s="415">
        <v>0</v>
      </c>
      <c r="EL211" s="415">
        <v>0</v>
      </c>
      <c r="EM211" s="415">
        <v>0</v>
      </c>
      <c r="EN211" s="415">
        <v>-14590</v>
      </c>
      <c r="EO211" s="415">
        <v>0</v>
      </c>
      <c r="EP211" s="415">
        <v>-14590</v>
      </c>
      <c r="EQ211" s="415">
        <v>0</v>
      </c>
      <c r="ER211" s="415">
        <v>0</v>
      </c>
      <c r="ES211" s="415">
        <v>0</v>
      </c>
      <c r="ET211" s="415">
        <v>0</v>
      </c>
      <c r="EU211" s="415">
        <v>0</v>
      </c>
      <c r="EV211" s="415">
        <v>0</v>
      </c>
      <c r="EW211" s="415">
        <v>-21172</v>
      </c>
      <c r="EX211" s="415">
        <v>0</v>
      </c>
      <c r="EY211" s="415">
        <v>-21172</v>
      </c>
      <c r="EZ211" s="415">
        <v>987</v>
      </c>
      <c r="FA211" s="415">
        <v>0</v>
      </c>
      <c r="FB211" s="415">
        <v>987</v>
      </c>
      <c r="FC211" s="415">
        <v>0</v>
      </c>
      <c r="FD211" s="415">
        <v>0</v>
      </c>
      <c r="FE211" s="415">
        <v>0</v>
      </c>
      <c r="FF211" s="415">
        <v>0</v>
      </c>
      <c r="FG211" s="415">
        <v>0</v>
      </c>
      <c r="FH211" s="415">
        <v>0</v>
      </c>
      <c r="FI211" s="415">
        <v>-12953</v>
      </c>
      <c r="FJ211" s="415">
        <v>0</v>
      </c>
      <c r="FK211" s="415">
        <v>-12953</v>
      </c>
      <c r="FL211" s="415">
        <v>49</v>
      </c>
      <c r="FM211" s="415">
        <v>0</v>
      </c>
      <c r="FN211" s="415">
        <v>49</v>
      </c>
      <c r="FO211" s="415">
        <v>-22288</v>
      </c>
      <c r="FP211" s="415">
        <v>0</v>
      </c>
      <c r="FQ211" s="415">
        <v>-22288</v>
      </c>
      <c r="FR211" s="415">
        <v>0</v>
      </c>
      <c r="FS211" s="415">
        <v>0</v>
      </c>
      <c r="FT211" s="415">
        <v>0</v>
      </c>
      <c r="FU211" s="415">
        <v>19</v>
      </c>
      <c r="FV211" s="415">
        <v>0</v>
      </c>
      <c r="FW211" s="415">
        <v>19</v>
      </c>
      <c r="FX211" s="415">
        <v>-469528</v>
      </c>
      <c r="FY211" s="415">
        <v>0</v>
      </c>
      <c r="FZ211" s="415">
        <v>-469528</v>
      </c>
      <c r="GA211" s="415">
        <v>-539476</v>
      </c>
      <c r="GB211" s="415">
        <v>0</v>
      </c>
      <c r="GC211" s="415">
        <v>-539476</v>
      </c>
      <c r="GD211" s="415">
        <v>0</v>
      </c>
      <c r="GE211" s="415">
        <v>0</v>
      </c>
      <c r="GF211" s="415">
        <v>0</v>
      </c>
      <c r="GG211" s="415">
        <v>0</v>
      </c>
      <c r="GH211" s="415">
        <v>0</v>
      </c>
      <c r="GI211" s="415">
        <v>0</v>
      </c>
      <c r="GJ211" s="415">
        <v>0</v>
      </c>
      <c r="GK211" s="415">
        <v>0</v>
      </c>
      <c r="GL211" s="415">
        <v>0</v>
      </c>
      <c r="GM211" s="415">
        <v>18844517</v>
      </c>
      <c r="GN211" s="415">
        <v>2140760</v>
      </c>
      <c r="GO211" s="415">
        <v>20985277</v>
      </c>
      <c r="GP211" s="415">
        <v>-196719</v>
      </c>
      <c r="GQ211" s="415">
        <v>0</v>
      </c>
      <c r="GR211" s="415">
        <v>-196719</v>
      </c>
      <c r="GS211" s="415">
        <v>-4219730</v>
      </c>
      <c r="GT211" s="415">
        <v>56680</v>
      </c>
      <c r="GU211" s="415">
        <v>-4163050</v>
      </c>
      <c r="GV211" s="415">
        <v>-418483</v>
      </c>
      <c r="GW211" s="415">
        <v>0</v>
      </c>
      <c r="GX211" s="415">
        <v>-418483</v>
      </c>
      <c r="GY211" s="415">
        <v>-35308</v>
      </c>
      <c r="GZ211" s="415">
        <v>0</v>
      </c>
      <c r="HA211" s="415">
        <v>-35308</v>
      </c>
      <c r="HB211" s="415">
        <v>-539476</v>
      </c>
      <c r="HC211" s="415">
        <v>0</v>
      </c>
      <c r="HD211" s="415">
        <v>-539476</v>
      </c>
      <c r="HE211" s="415">
        <v>0</v>
      </c>
      <c r="HF211" s="415">
        <v>0</v>
      </c>
      <c r="HG211" s="415">
        <v>0</v>
      </c>
      <c r="HH211" s="415">
        <v>-5409716</v>
      </c>
      <c r="HI211" s="415">
        <v>56680</v>
      </c>
      <c r="HJ211" s="415">
        <v>-5353036</v>
      </c>
      <c r="HK211" s="415">
        <v>13434801</v>
      </c>
      <c r="HL211" s="415">
        <v>2197440</v>
      </c>
      <c r="HM211" s="415">
        <v>15632241</v>
      </c>
      <c r="HN211" s="84" t="s">
        <v>1029</v>
      </c>
    </row>
    <row r="212" spans="1:222" x14ac:dyDescent="0.25">
      <c r="A212" t="s">
        <v>1026</v>
      </c>
      <c r="B212" s="82" t="s">
        <v>783</v>
      </c>
      <c r="C212" s="85" t="s">
        <v>782</v>
      </c>
      <c r="D212" s="415">
        <v>109331632</v>
      </c>
      <c r="E212" s="415">
        <v>0</v>
      </c>
      <c r="F212" s="415">
        <v>109331632</v>
      </c>
      <c r="G212" s="415">
        <v>-2179707</v>
      </c>
      <c r="H212" s="415">
        <v>0</v>
      </c>
      <c r="I212" s="415">
        <v>-2179707</v>
      </c>
      <c r="J212" s="415">
        <v>-669021</v>
      </c>
      <c r="K212" s="415">
        <v>0</v>
      </c>
      <c r="L212" s="415">
        <v>-669021</v>
      </c>
      <c r="M212" s="415">
        <v>210998</v>
      </c>
      <c r="N212" s="415">
        <v>0</v>
      </c>
      <c r="O212" s="415">
        <v>210998</v>
      </c>
      <c r="P212" s="415">
        <v>260573</v>
      </c>
      <c r="Q212" s="415">
        <v>0</v>
      </c>
      <c r="R212" s="415">
        <v>260573</v>
      </c>
      <c r="S212" s="415">
        <v>20093</v>
      </c>
      <c r="T212" s="415">
        <v>0</v>
      </c>
      <c r="U212" s="415">
        <v>20093</v>
      </c>
      <c r="V212" s="415">
        <v>-177357</v>
      </c>
      <c r="W212" s="415">
        <v>0</v>
      </c>
      <c r="X212" s="415">
        <v>-177357</v>
      </c>
      <c r="Y212" s="415">
        <v>-5214087</v>
      </c>
      <c r="Z212" s="415">
        <v>0</v>
      </c>
      <c r="AA212" s="415">
        <v>-5214087</v>
      </c>
      <c r="AB212" s="415">
        <v>0</v>
      </c>
      <c r="AC212" s="415">
        <v>0</v>
      </c>
      <c r="AD212" s="415">
        <v>0</v>
      </c>
      <c r="AE212" s="415">
        <v>-540762</v>
      </c>
      <c r="AF212" s="415">
        <v>0</v>
      </c>
      <c r="AG212" s="415">
        <v>-540762</v>
      </c>
      <c r="AH212" s="415">
        <v>-267754.40000000002</v>
      </c>
      <c r="AI212" s="415">
        <v>0</v>
      </c>
      <c r="AJ212" s="415">
        <v>-267754.40000000002</v>
      </c>
      <c r="AK212" s="415">
        <v>0</v>
      </c>
      <c r="AL212" s="415">
        <v>0</v>
      </c>
      <c r="AM212" s="415">
        <v>0</v>
      </c>
      <c r="AN212" s="415">
        <v>-254414</v>
      </c>
      <c r="AO212" s="415">
        <v>0</v>
      </c>
      <c r="AP212" s="415">
        <v>-254414</v>
      </c>
      <c r="AQ212" s="415">
        <v>0</v>
      </c>
      <c r="AR212" s="415">
        <v>0</v>
      </c>
      <c r="AS212" s="415">
        <v>0</v>
      </c>
      <c r="AT212" s="415">
        <v>2099779</v>
      </c>
      <c r="AU212" s="415">
        <v>0</v>
      </c>
      <c r="AV212" s="415">
        <v>2099779</v>
      </c>
      <c r="AW212" s="415">
        <v>-63082</v>
      </c>
      <c r="AX212" s="415">
        <v>0</v>
      </c>
      <c r="AY212" s="415">
        <v>-63082</v>
      </c>
      <c r="AZ212" s="415">
        <v>-11424558</v>
      </c>
      <c r="BA212" s="415">
        <v>0</v>
      </c>
      <c r="BB212" s="415">
        <v>-11424558</v>
      </c>
      <c r="BC212" s="415">
        <v>140978</v>
      </c>
      <c r="BD212" s="415">
        <v>0</v>
      </c>
      <c r="BE212" s="415">
        <v>140978</v>
      </c>
      <c r="BF212" s="415">
        <v>-71016</v>
      </c>
      <c r="BG212" s="415">
        <v>0</v>
      </c>
      <c r="BH212" s="415">
        <v>-71016</v>
      </c>
      <c r="BI212" s="415">
        <v>10647</v>
      </c>
      <c r="BJ212" s="415">
        <v>0</v>
      </c>
      <c r="BK212" s="415">
        <v>10647</v>
      </c>
      <c r="BL212" s="415">
        <v>0</v>
      </c>
      <c r="BM212" s="415">
        <v>0</v>
      </c>
      <c r="BN212" s="415">
        <v>0</v>
      </c>
      <c r="BO212" s="415">
        <v>0</v>
      </c>
      <c r="BP212" s="415">
        <v>0</v>
      </c>
      <c r="BQ212" s="415">
        <v>0</v>
      </c>
      <c r="BR212" s="415">
        <v>0</v>
      </c>
      <c r="BS212" s="415">
        <v>0</v>
      </c>
      <c r="BT212" s="415">
        <v>0</v>
      </c>
      <c r="BU212" s="415">
        <v>0</v>
      </c>
      <c r="BV212" s="415">
        <v>0</v>
      </c>
      <c r="BW212" s="415">
        <v>0</v>
      </c>
      <c r="BX212" s="415">
        <v>-15062101</v>
      </c>
      <c r="BY212" s="415">
        <v>0</v>
      </c>
      <c r="BZ212" s="415">
        <v>-15062101</v>
      </c>
      <c r="CA212" s="415">
        <v>0</v>
      </c>
      <c r="CB212" s="415">
        <v>0</v>
      </c>
      <c r="CC212" s="415">
        <v>0</v>
      </c>
      <c r="CD212" s="415">
        <v>0</v>
      </c>
      <c r="CE212" s="415">
        <v>0</v>
      </c>
      <c r="CF212" s="415">
        <v>0</v>
      </c>
      <c r="CG212" s="415">
        <v>-1793324</v>
      </c>
      <c r="CH212" s="415">
        <v>0</v>
      </c>
      <c r="CI212" s="415">
        <v>-1793324</v>
      </c>
      <c r="CJ212" s="415">
        <v>-67922</v>
      </c>
      <c r="CK212" s="415">
        <v>0</v>
      </c>
      <c r="CL212" s="415">
        <v>-67922</v>
      </c>
      <c r="CM212" s="415">
        <v>-1861246</v>
      </c>
      <c r="CN212" s="415">
        <v>0</v>
      </c>
      <c r="CO212" s="415">
        <v>-1861246</v>
      </c>
      <c r="CP212" s="415">
        <v>-149407</v>
      </c>
      <c r="CQ212" s="415">
        <v>0</v>
      </c>
      <c r="CR212" s="415">
        <v>-149407</v>
      </c>
      <c r="CS212" s="415">
        <v>9313</v>
      </c>
      <c r="CT212" s="415">
        <v>0</v>
      </c>
      <c r="CU212" s="415">
        <v>9313</v>
      </c>
      <c r="CV212" s="415">
        <v>-71412</v>
      </c>
      <c r="CW212" s="415">
        <v>0</v>
      </c>
      <c r="CX212" s="415">
        <v>-71412</v>
      </c>
      <c r="CY212" s="415">
        <v>382</v>
      </c>
      <c r="CZ212" s="415">
        <v>0</v>
      </c>
      <c r="DA212" s="415">
        <v>382</v>
      </c>
      <c r="DB212" s="415">
        <v>-7426</v>
      </c>
      <c r="DC212" s="415">
        <v>0</v>
      </c>
      <c r="DD212" s="415">
        <v>-7426</v>
      </c>
      <c r="DE212" s="415">
        <v>0</v>
      </c>
      <c r="DF212" s="415">
        <v>0</v>
      </c>
      <c r="DG212" s="415">
        <v>0</v>
      </c>
      <c r="DH212" s="415">
        <v>0</v>
      </c>
      <c r="DI212" s="415">
        <v>0</v>
      </c>
      <c r="DJ212" s="415">
        <v>0</v>
      </c>
      <c r="DK212" s="415">
        <v>0</v>
      </c>
      <c r="DL212" s="415">
        <v>0</v>
      </c>
      <c r="DM212" s="415">
        <v>0</v>
      </c>
      <c r="DN212" s="415">
        <v>0</v>
      </c>
      <c r="DO212" s="415">
        <v>0</v>
      </c>
      <c r="DP212" s="415">
        <v>0</v>
      </c>
      <c r="DQ212" s="415">
        <v>0</v>
      </c>
      <c r="DR212" s="415">
        <v>0</v>
      </c>
      <c r="DS212" s="415">
        <v>0</v>
      </c>
      <c r="DT212" s="415">
        <v>0</v>
      </c>
      <c r="DU212" s="415">
        <v>0</v>
      </c>
      <c r="DV212" s="415">
        <v>0</v>
      </c>
      <c r="DW212" s="415">
        <v>0</v>
      </c>
      <c r="DX212" s="415">
        <v>0</v>
      </c>
      <c r="DY212" s="415">
        <v>0</v>
      </c>
      <c r="DZ212" s="415">
        <v>0</v>
      </c>
      <c r="EA212" s="415">
        <v>0</v>
      </c>
      <c r="EB212" s="415">
        <v>-218550</v>
      </c>
      <c r="EC212" s="415">
        <v>0</v>
      </c>
      <c r="ED212" s="415">
        <v>-218550</v>
      </c>
      <c r="EE212" s="415">
        <v>0</v>
      </c>
      <c r="EF212" s="415">
        <v>0</v>
      </c>
      <c r="EG212" s="415">
        <v>0</v>
      </c>
      <c r="EH212" s="415">
        <v>0</v>
      </c>
      <c r="EI212" s="415">
        <v>0</v>
      </c>
      <c r="EJ212" s="415">
        <v>0</v>
      </c>
      <c r="EK212" s="415">
        <v>0</v>
      </c>
      <c r="EL212" s="415">
        <v>0</v>
      </c>
      <c r="EM212" s="415">
        <v>0</v>
      </c>
      <c r="EN212" s="415">
        <v>0</v>
      </c>
      <c r="EO212" s="415">
        <v>0</v>
      </c>
      <c r="EP212" s="415">
        <v>0</v>
      </c>
      <c r="EQ212" s="415">
        <v>0</v>
      </c>
      <c r="ER212" s="415">
        <v>0</v>
      </c>
      <c r="ES212" s="415">
        <v>0</v>
      </c>
      <c r="ET212" s="415">
        <v>0</v>
      </c>
      <c r="EU212" s="415">
        <v>0</v>
      </c>
      <c r="EV212" s="415">
        <v>0</v>
      </c>
      <c r="EW212" s="415">
        <v>0</v>
      </c>
      <c r="EX212" s="415">
        <v>0</v>
      </c>
      <c r="EY212" s="415">
        <v>0</v>
      </c>
      <c r="EZ212" s="415">
        <v>0</v>
      </c>
      <c r="FA212" s="415">
        <v>0</v>
      </c>
      <c r="FB212" s="415">
        <v>0</v>
      </c>
      <c r="FC212" s="415">
        <v>0</v>
      </c>
      <c r="FD212" s="415">
        <v>0</v>
      </c>
      <c r="FE212" s="415">
        <v>0</v>
      </c>
      <c r="FF212" s="415">
        <v>0</v>
      </c>
      <c r="FG212" s="415">
        <v>0</v>
      </c>
      <c r="FH212" s="415">
        <v>0</v>
      </c>
      <c r="FI212" s="415">
        <v>-21600</v>
      </c>
      <c r="FJ212" s="415">
        <v>0</v>
      </c>
      <c r="FK212" s="415">
        <v>-21600</v>
      </c>
      <c r="FL212" s="415">
        <v>0</v>
      </c>
      <c r="FM212" s="415">
        <v>0</v>
      </c>
      <c r="FN212" s="415">
        <v>0</v>
      </c>
      <c r="FO212" s="415">
        <v>-133000</v>
      </c>
      <c r="FP212" s="415">
        <v>0</v>
      </c>
      <c r="FQ212" s="415">
        <v>-133000</v>
      </c>
      <c r="FR212" s="415">
        <v>11335</v>
      </c>
      <c r="FS212" s="415">
        <v>0</v>
      </c>
      <c r="FT212" s="415">
        <v>11335</v>
      </c>
      <c r="FU212" s="415">
        <v>2038</v>
      </c>
      <c r="FV212" s="415">
        <v>0</v>
      </c>
      <c r="FW212" s="415">
        <v>2038</v>
      </c>
      <c r="FX212" s="415">
        <v>-3493729</v>
      </c>
      <c r="FY212" s="415">
        <v>0</v>
      </c>
      <c r="FZ212" s="415">
        <v>-3493729</v>
      </c>
      <c r="GA212" s="415">
        <v>-3634956</v>
      </c>
      <c r="GB212" s="415">
        <v>0</v>
      </c>
      <c r="GC212" s="415">
        <v>-3634956</v>
      </c>
      <c r="GD212" s="415">
        <v>0</v>
      </c>
      <c r="GE212" s="415">
        <v>0</v>
      </c>
      <c r="GF212" s="415">
        <v>0</v>
      </c>
      <c r="GG212" s="415">
        <v>0</v>
      </c>
      <c r="GH212" s="415">
        <v>0</v>
      </c>
      <c r="GI212" s="415">
        <v>0</v>
      </c>
      <c r="GJ212" s="415">
        <v>0</v>
      </c>
      <c r="GK212" s="415">
        <v>0</v>
      </c>
      <c r="GL212" s="415">
        <v>0</v>
      </c>
      <c r="GM212" s="415">
        <v>107151925</v>
      </c>
      <c r="GN212" s="415">
        <v>0</v>
      </c>
      <c r="GO212" s="415">
        <v>107151925</v>
      </c>
      <c r="GP212" s="415">
        <v>-177357</v>
      </c>
      <c r="GQ212" s="415">
        <v>0</v>
      </c>
      <c r="GR212" s="415">
        <v>-177357</v>
      </c>
      <c r="GS212" s="415">
        <v>-15062101</v>
      </c>
      <c r="GT212" s="415">
        <v>0</v>
      </c>
      <c r="GU212" s="415">
        <v>-15062101</v>
      </c>
      <c r="GV212" s="415">
        <v>-1861246</v>
      </c>
      <c r="GW212" s="415">
        <v>0</v>
      </c>
      <c r="GX212" s="415">
        <v>-1861246</v>
      </c>
      <c r="GY212" s="415">
        <v>-218550</v>
      </c>
      <c r="GZ212" s="415">
        <v>0</v>
      </c>
      <c r="HA212" s="415">
        <v>-218550</v>
      </c>
      <c r="HB212" s="415">
        <v>-3634956</v>
      </c>
      <c r="HC212" s="415">
        <v>0</v>
      </c>
      <c r="HD212" s="415">
        <v>-3634956</v>
      </c>
      <c r="HE212" s="415">
        <v>0</v>
      </c>
      <c r="HF212" s="415">
        <v>0</v>
      </c>
      <c r="HG212" s="415">
        <v>0</v>
      </c>
      <c r="HH212" s="415">
        <v>-20954210</v>
      </c>
      <c r="HI212" s="415">
        <v>0</v>
      </c>
      <c r="HJ212" s="415">
        <v>-20954210</v>
      </c>
      <c r="HK212" s="415">
        <v>86197715</v>
      </c>
      <c r="HL212" s="415">
        <v>0</v>
      </c>
      <c r="HM212" s="415">
        <v>86197715</v>
      </c>
      <c r="HN212" s="84" t="s">
        <v>1044</v>
      </c>
    </row>
    <row r="213" spans="1:222" x14ac:dyDescent="0.25">
      <c r="A213" t="s">
        <v>1026</v>
      </c>
      <c r="B213" s="82" t="s">
        <v>785</v>
      </c>
      <c r="C213" s="85" t="s">
        <v>784</v>
      </c>
      <c r="D213" s="415">
        <v>18714061</v>
      </c>
      <c r="E213" s="415">
        <v>0</v>
      </c>
      <c r="F213" s="415">
        <v>18714061</v>
      </c>
      <c r="G213" s="415">
        <v>-288637</v>
      </c>
      <c r="H213" s="415">
        <v>0</v>
      </c>
      <c r="I213" s="415">
        <v>-288637</v>
      </c>
      <c r="J213" s="415">
        <v>-559260</v>
      </c>
      <c r="K213" s="415">
        <v>0</v>
      </c>
      <c r="L213" s="415">
        <v>-559260</v>
      </c>
      <c r="M213" s="415">
        <v>10255</v>
      </c>
      <c r="N213" s="415">
        <v>0</v>
      </c>
      <c r="O213" s="415">
        <v>10255</v>
      </c>
      <c r="P213" s="415">
        <v>348205</v>
      </c>
      <c r="Q213" s="415">
        <v>0</v>
      </c>
      <c r="R213" s="415">
        <v>348205</v>
      </c>
      <c r="S213" s="415">
        <v>-82603</v>
      </c>
      <c r="T213" s="415">
        <v>0</v>
      </c>
      <c r="U213" s="415">
        <v>-82603</v>
      </c>
      <c r="V213" s="415">
        <v>-283403</v>
      </c>
      <c r="W213" s="415">
        <v>0</v>
      </c>
      <c r="X213" s="415">
        <v>-283403</v>
      </c>
      <c r="Y213" s="415">
        <v>-3275756</v>
      </c>
      <c r="Z213" s="415">
        <v>0</v>
      </c>
      <c r="AA213" s="415">
        <v>-3275756</v>
      </c>
      <c r="AB213" s="415">
        <v>-101589</v>
      </c>
      <c r="AC213" s="415">
        <v>0</v>
      </c>
      <c r="AD213" s="415">
        <v>-101589</v>
      </c>
      <c r="AE213" s="415">
        <v>-68798</v>
      </c>
      <c r="AF213" s="415">
        <v>0</v>
      </c>
      <c r="AG213" s="415">
        <v>-68798</v>
      </c>
      <c r="AH213" s="415">
        <v>-5707</v>
      </c>
      <c r="AI213" s="415">
        <v>0</v>
      </c>
      <c r="AJ213" s="415">
        <v>-5707</v>
      </c>
      <c r="AK213" s="415">
        <v>0</v>
      </c>
      <c r="AL213" s="415">
        <v>0</v>
      </c>
      <c r="AM213" s="415">
        <v>0</v>
      </c>
      <c r="AN213" s="415">
        <v>-58182</v>
      </c>
      <c r="AO213" s="415">
        <v>0</v>
      </c>
      <c r="AP213" s="415">
        <v>-58182</v>
      </c>
      <c r="AQ213" s="415">
        <v>-5091</v>
      </c>
      <c r="AR213" s="415">
        <v>0</v>
      </c>
      <c r="AS213" s="415">
        <v>-5091</v>
      </c>
      <c r="AT213" s="415">
        <v>258360</v>
      </c>
      <c r="AU213" s="415">
        <v>0</v>
      </c>
      <c r="AV213" s="415">
        <v>258360</v>
      </c>
      <c r="AW213" s="415">
        <v>-4715</v>
      </c>
      <c r="AX213" s="415">
        <v>0</v>
      </c>
      <c r="AY213" s="415">
        <v>-4715</v>
      </c>
      <c r="AZ213" s="415">
        <v>-895680</v>
      </c>
      <c r="BA213" s="415">
        <v>0</v>
      </c>
      <c r="BB213" s="415">
        <v>-895680</v>
      </c>
      <c r="BC213" s="415">
        <v>0</v>
      </c>
      <c r="BD213" s="415">
        <v>0</v>
      </c>
      <c r="BE213" s="415">
        <v>0</v>
      </c>
      <c r="BF213" s="415">
        <v>-46549</v>
      </c>
      <c r="BG213" s="415">
        <v>0</v>
      </c>
      <c r="BH213" s="415">
        <v>-46549</v>
      </c>
      <c r="BI213" s="415">
        <v>0</v>
      </c>
      <c r="BJ213" s="415">
        <v>0</v>
      </c>
      <c r="BK213" s="415">
        <v>0</v>
      </c>
      <c r="BL213" s="415">
        <v>-42353</v>
      </c>
      <c r="BM213" s="415">
        <v>0</v>
      </c>
      <c r="BN213" s="415">
        <v>-42353</v>
      </c>
      <c r="BO213" s="415">
        <v>1800</v>
      </c>
      <c r="BP213" s="415">
        <v>0</v>
      </c>
      <c r="BQ213" s="415">
        <v>1800</v>
      </c>
      <c r="BR213" s="415">
        <v>0</v>
      </c>
      <c r="BS213" s="415">
        <v>0</v>
      </c>
      <c r="BT213" s="415">
        <v>0</v>
      </c>
      <c r="BU213" s="415">
        <v>0</v>
      </c>
      <c r="BV213" s="415">
        <v>0</v>
      </c>
      <c r="BW213" s="415">
        <v>0</v>
      </c>
      <c r="BX213" s="415">
        <v>-4073691</v>
      </c>
      <c r="BY213" s="415">
        <v>0</v>
      </c>
      <c r="BZ213" s="415">
        <v>-4073691</v>
      </c>
      <c r="CA213" s="415">
        <v>0</v>
      </c>
      <c r="CB213" s="415">
        <v>0</v>
      </c>
      <c r="CC213" s="415">
        <v>0</v>
      </c>
      <c r="CD213" s="415">
        <v>0</v>
      </c>
      <c r="CE213" s="415">
        <v>0</v>
      </c>
      <c r="CF213" s="415">
        <v>0</v>
      </c>
      <c r="CG213" s="415">
        <v>-282297</v>
      </c>
      <c r="CH213" s="415">
        <v>0</v>
      </c>
      <c r="CI213" s="415">
        <v>-282297</v>
      </c>
      <c r="CJ213" s="415">
        <v>5163</v>
      </c>
      <c r="CK213" s="415">
        <v>0</v>
      </c>
      <c r="CL213" s="415">
        <v>5163</v>
      </c>
      <c r="CM213" s="415">
        <v>-277134</v>
      </c>
      <c r="CN213" s="415">
        <v>0</v>
      </c>
      <c r="CO213" s="415">
        <v>-277134</v>
      </c>
      <c r="CP213" s="415">
        <v>-65674</v>
      </c>
      <c r="CQ213" s="415">
        <v>0</v>
      </c>
      <c r="CR213" s="415">
        <v>-65674</v>
      </c>
      <c r="CS213" s="415">
        <v>-411</v>
      </c>
      <c r="CT213" s="415">
        <v>0</v>
      </c>
      <c r="CU213" s="415">
        <v>-411</v>
      </c>
      <c r="CV213" s="415">
        <v>-7466</v>
      </c>
      <c r="CW213" s="415">
        <v>0</v>
      </c>
      <c r="CX213" s="415">
        <v>-7466</v>
      </c>
      <c r="CY213" s="415">
        <v>-13481</v>
      </c>
      <c r="CZ213" s="415">
        <v>0</v>
      </c>
      <c r="DA213" s="415">
        <v>-13481</v>
      </c>
      <c r="DB213" s="415">
        <v>-1386</v>
      </c>
      <c r="DC213" s="415">
        <v>0</v>
      </c>
      <c r="DD213" s="415">
        <v>-1386</v>
      </c>
      <c r="DE213" s="415">
        <v>0</v>
      </c>
      <c r="DF213" s="415">
        <v>0</v>
      </c>
      <c r="DG213" s="415">
        <v>0</v>
      </c>
      <c r="DH213" s="415">
        <v>-1611</v>
      </c>
      <c r="DI213" s="415">
        <v>0</v>
      </c>
      <c r="DJ213" s="415">
        <v>-1611</v>
      </c>
      <c r="DK213" s="415">
        <v>802</v>
      </c>
      <c r="DL213" s="415">
        <v>0</v>
      </c>
      <c r="DM213" s="415">
        <v>802</v>
      </c>
      <c r="DN213" s="415">
        <v>0</v>
      </c>
      <c r="DO213" s="415">
        <v>0</v>
      </c>
      <c r="DP213" s="415">
        <v>0</v>
      </c>
      <c r="DQ213" s="415">
        <v>0</v>
      </c>
      <c r="DR213" s="415">
        <v>0</v>
      </c>
      <c r="DS213" s="415">
        <v>0</v>
      </c>
      <c r="DT213" s="415">
        <v>-32907</v>
      </c>
      <c r="DU213" s="415">
        <v>0</v>
      </c>
      <c r="DV213" s="415">
        <v>-32907</v>
      </c>
      <c r="DW213" s="415">
        <v>0</v>
      </c>
      <c r="DX213" s="415">
        <v>0</v>
      </c>
      <c r="DY213" s="415">
        <v>0</v>
      </c>
      <c r="DZ213" s="415">
        <v>0</v>
      </c>
      <c r="EA213" s="415">
        <v>0</v>
      </c>
      <c r="EB213" s="415">
        <v>-122134</v>
      </c>
      <c r="EC213" s="415">
        <v>0</v>
      </c>
      <c r="ED213" s="415">
        <v>-122134</v>
      </c>
      <c r="EE213" s="415">
        <v>0</v>
      </c>
      <c r="EF213" s="415">
        <v>0</v>
      </c>
      <c r="EG213" s="415">
        <v>0</v>
      </c>
      <c r="EH213" s="415">
        <v>0</v>
      </c>
      <c r="EI213" s="415">
        <v>0</v>
      </c>
      <c r="EJ213" s="415">
        <v>0</v>
      </c>
      <c r="EK213" s="415">
        <v>0</v>
      </c>
      <c r="EL213" s="415">
        <v>0</v>
      </c>
      <c r="EM213" s="415">
        <v>0</v>
      </c>
      <c r="EN213" s="415">
        <v>0</v>
      </c>
      <c r="EO213" s="415">
        <v>0</v>
      </c>
      <c r="EP213" s="415">
        <v>0</v>
      </c>
      <c r="EQ213" s="415">
        <v>0</v>
      </c>
      <c r="ER213" s="415">
        <v>0</v>
      </c>
      <c r="ES213" s="415">
        <v>0</v>
      </c>
      <c r="ET213" s="415">
        <v>0</v>
      </c>
      <c r="EU213" s="415">
        <v>0</v>
      </c>
      <c r="EV213" s="415">
        <v>0</v>
      </c>
      <c r="EW213" s="415">
        <v>-42353</v>
      </c>
      <c r="EX213" s="415">
        <v>0</v>
      </c>
      <c r="EY213" s="415">
        <v>-42353</v>
      </c>
      <c r="EZ213" s="415">
        <v>1800</v>
      </c>
      <c r="FA213" s="415">
        <v>0</v>
      </c>
      <c r="FB213" s="415">
        <v>1800</v>
      </c>
      <c r="FC213" s="415">
        <v>0</v>
      </c>
      <c r="FD213" s="415">
        <v>0</v>
      </c>
      <c r="FE213" s="415">
        <v>0</v>
      </c>
      <c r="FF213" s="415">
        <v>0</v>
      </c>
      <c r="FG213" s="415">
        <v>0</v>
      </c>
      <c r="FH213" s="415">
        <v>0</v>
      </c>
      <c r="FI213" s="415">
        <v>-29561</v>
      </c>
      <c r="FJ213" s="415">
        <v>0</v>
      </c>
      <c r="FK213" s="415">
        <v>-29561</v>
      </c>
      <c r="FL213" s="415">
        <v>-5155</v>
      </c>
      <c r="FM213" s="415">
        <v>0</v>
      </c>
      <c r="FN213" s="415">
        <v>-5155</v>
      </c>
      <c r="FO213" s="415">
        <v>-38956</v>
      </c>
      <c r="FP213" s="415">
        <v>0</v>
      </c>
      <c r="FQ213" s="415">
        <v>-38956</v>
      </c>
      <c r="FR213" s="415">
        <v>1799</v>
      </c>
      <c r="FS213" s="415">
        <v>0</v>
      </c>
      <c r="FT213" s="415">
        <v>1799</v>
      </c>
      <c r="FU213" s="415">
        <v>167</v>
      </c>
      <c r="FV213" s="415">
        <v>0</v>
      </c>
      <c r="FW213" s="415">
        <v>167</v>
      </c>
      <c r="FX213" s="415">
        <v>-617939</v>
      </c>
      <c r="FY213" s="415">
        <v>0</v>
      </c>
      <c r="FZ213" s="415">
        <v>-617939</v>
      </c>
      <c r="GA213" s="415">
        <v>-730198</v>
      </c>
      <c r="GB213" s="415">
        <v>0</v>
      </c>
      <c r="GC213" s="415">
        <v>-730198</v>
      </c>
      <c r="GD213" s="415">
        <v>-1179</v>
      </c>
      <c r="GE213" s="415">
        <v>0</v>
      </c>
      <c r="GF213" s="415">
        <v>-1179</v>
      </c>
      <c r="GG213" s="415">
        <v>0</v>
      </c>
      <c r="GH213" s="415">
        <v>0</v>
      </c>
      <c r="GI213" s="415">
        <v>0</v>
      </c>
      <c r="GJ213" s="415">
        <v>-1179</v>
      </c>
      <c r="GK213" s="415">
        <v>0</v>
      </c>
      <c r="GL213" s="415">
        <v>-1179</v>
      </c>
      <c r="GM213" s="415">
        <v>18425424</v>
      </c>
      <c r="GN213" s="415">
        <v>0</v>
      </c>
      <c r="GO213" s="415">
        <v>18425424</v>
      </c>
      <c r="GP213" s="415">
        <v>-283403</v>
      </c>
      <c r="GQ213" s="415">
        <v>0</v>
      </c>
      <c r="GR213" s="415">
        <v>-283403</v>
      </c>
      <c r="GS213" s="415">
        <v>-4073691</v>
      </c>
      <c r="GT213" s="415">
        <v>0</v>
      </c>
      <c r="GU213" s="415">
        <v>-4073691</v>
      </c>
      <c r="GV213" s="415">
        <v>-277134</v>
      </c>
      <c r="GW213" s="415">
        <v>0</v>
      </c>
      <c r="GX213" s="415">
        <v>-277134</v>
      </c>
      <c r="GY213" s="415">
        <v>-122134</v>
      </c>
      <c r="GZ213" s="415">
        <v>0</v>
      </c>
      <c r="HA213" s="415">
        <v>-122134</v>
      </c>
      <c r="HB213" s="415">
        <v>-730198</v>
      </c>
      <c r="HC213" s="415">
        <v>0</v>
      </c>
      <c r="HD213" s="415">
        <v>-730198</v>
      </c>
      <c r="HE213" s="415">
        <v>-1179</v>
      </c>
      <c r="HF213" s="415">
        <v>0</v>
      </c>
      <c r="HG213" s="415">
        <v>-1179</v>
      </c>
      <c r="HH213" s="415">
        <v>-5487739</v>
      </c>
      <c r="HI213" s="415">
        <v>0</v>
      </c>
      <c r="HJ213" s="415">
        <v>-5487739</v>
      </c>
      <c r="HK213" s="415">
        <v>12937685</v>
      </c>
      <c r="HL213" s="415">
        <v>0</v>
      </c>
      <c r="HM213" s="415">
        <v>12937685</v>
      </c>
      <c r="HN213" s="84" t="s">
        <v>1029</v>
      </c>
    </row>
    <row r="214" spans="1:222" x14ac:dyDescent="0.25">
      <c r="A214" t="s">
        <v>1026</v>
      </c>
      <c r="B214" s="82" t="s">
        <v>787</v>
      </c>
      <c r="C214" s="85" t="s">
        <v>786</v>
      </c>
      <c r="D214" s="415">
        <v>84077694</v>
      </c>
      <c r="E214" s="415">
        <v>0</v>
      </c>
      <c r="F214" s="415">
        <v>84077694</v>
      </c>
      <c r="G214" s="415">
        <v>-105864</v>
      </c>
      <c r="H214" s="415">
        <v>0</v>
      </c>
      <c r="I214" s="415">
        <v>-105864</v>
      </c>
      <c r="J214" s="415">
        <v>-565656</v>
      </c>
      <c r="K214" s="415">
        <v>0</v>
      </c>
      <c r="L214" s="415">
        <v>-565656</v>
      </c>
      <c r="M214" s="415">
        <v>60908</v>
      </c>
      <c r="N214" s="415">
        <v>0</v>
      </c>
      <c r="O214" s="415">
        <v>60908</v>
      </c>
      <c r="P214" s="415">
        <v>1003818</v>
      </c>
      <c r="Q214" s="415">
        <v>0</v>
      </c>
      <c r="R214" s="415">
        <v>1003818</v>
      </c>
      <c r="S214" s="415">
        <v>60173</v>
      </c>
      <c r="T214" s="415">
        <v>0</v>
      </c>
      <c r="U214" s="415">
        <v>60173</v>
      </c>
      <c r="V214" s="415">
        <v>559243</v>
      </c>
      <c r="W214" s="415">
        <v>0</v>
      </c>
      <c r="X214" s="415">
        <v>559243</v>
      </c>
      <c r="Y214" s="415">
        <v>-9004729</v>
      </c>
      <c r="Z214" s="415">
        <v>0</v>
      </c>
      <c r="AA214" s="415">
        <v>-9004729</v>
      </c>
      <c r="AB214" s="415">
        <v>-1482</v>
      </c>
      <c r="AC214" s="415">
        <v>0</v>
      </c>
      <c r="AD214" s="415">
        <v>-1482</v>
      </c>
      <c r="AE214" s="415">
        <v>-200751</v>
      </c>
      <c r="AF214" s="415">
        <v>0</v>
      </c>
      <c r="AG214" s="415">
        <v>-200751</v>
      </c>
      <c r="AH214" s="415">
        <v>-34982</v>
      </c>
      <c r="AI214" s="415">
        <v>0</v>
      </c>
      <c r="AJ214" s="415">
        <v>-34982</v>
      </c>
      <c r="AK214" s="415">
        <v>0</v>
      </c>
      <c r="AL214" s="415">
        <v>0</v>
      </c>
      <c r="AM214" s="415">
        <v>0</v>
      </c>
      <c r="AN214" s="415">
        <v>-165769</v>
      </c>
      <c r="AO214" s="415">
        <v>0</v>
      </c>
      <c r="AP214" s="415">
        <v>-165769</v>
      </c>
      <c r="AQ214" s="415">
        <v>-445</v>
      </c>
      <c r="AR214" s="415">
        <v>0</v>
      </c>
      <c r="AS214" s="415">
        <v>-445</v>
      </c>
      <c r="AT214" s="415">
        <v>1562791</v>
      </c>
      <c r="AU214" s="415">
        <v>0</v>
      </c>
      <c r="AV214" s="415">
        <v>1562791</v>
      </c>
      <c r="AW214" s="415">
        <v>-3726</v>
      </c>
      <c r="AX214" s="415">
        <v>0</v>
      </c>
      <c r="AY214" s="415">
        <v>-3726</v>
      </c>
      <c r="AZ214" s="415">
        <v>-4111285</v>
      </c>
      <c r="BA214" s="415">
        <v>0</v>
      </c>
      <c r="BB214" s="415">
        <v>-4111285</v>
      </c>
      <c r="BC214" s="415">
        <v>-54119</v>
      </c>
      <c r="BD214" s="415">
        <v>0</v>
      </c>
      <c r="BE214" s="415">
        <v>-54119</v>
      </c>
      <c r="BF214" s="415">
        <v>-62679</v>
      </c>
      <c r="BG214" s="415">
        <v>0</v>
      </c>
      <c r="BH214" s="415">
        <v>-62679</v>
      </c>
      <c r="BI214" s="415">
        <v>0</v>
      </c>
      <c r="BJ214" s="415">
        <v>0</v>
      </c>
      <c r="BK214" s="415">
        <v>0</v>
      </c>
      <c r="BL214" s="415">
        <v>0</v>
      </c>
      <c r="BM214" s="415">
        <v>0</v>
      </c>
      <c r="BN214" s="415">
        <v>0</v>
      </c>
      <c r="BO214" s="415">
        <v>0</v>
      </c>
      <c r="BP214" s="415">
        <v>0</v>
      </c>
      <c r="BQ214" s="415">
        <v>0</v>
      </c>
      <c r="BR214" s="415">
        <v>0</v>
      </c>
      <c r="BS214" s="415">
        <v>0</v>
      </c>
      <c r="BT214" s="415">
        <v>0</v>
      </c>
      <c r="BU214" s="415">
        <v>0</v>
      </c>
      <c r="BV214" s="415">
        <v>0</v>
      </c>
      <c r="BW214" s="415">
        <v>0</v>
      </c>
      <c r="BX214" s="415">
        <v>-11874498</v>
      </c>
      <c r="BY214" s="415">
        <v>0</v>
      </c>
      <c r="BZ214" s="415">
        <v>-11874498</v>
      </c>
      <c r="CA214" s="415">
        <v>0</v>
      </c>
      <c r="CB214" s="415">
        <v>0</v>
      </c>
      <c r="CC214" s="415">
        <v>0</v>
      </c>
      <c r="CD214" s="415">
        <v>0</v>
      </c>
      <c r="CE214" s="415">
        <v>0</v>
      </c>
      <c r="CF214" s="415">
        <v>0</v>
      </c>
      <c r="CG214" s="415">
        <v>-3277589</v>
      </c>
      <c r="CH214" s="415">
        <v>0</v>
      </c>
      <c r="CI214" s="415">
        <v>-3277589</v>
      </c>
      <c r="CJ214" s="415">
        <v>190636</v>
      </c>
      <c r="CK214" s="415">
        <v>0</v>
      </c>
      <c r="CL214" s="415">
        <v>190636</v>
      </c>
      <c r="CM214" s="415">
        <v>-3086953</v>
      </c>
      <c r="CN214" s="415">
        <v>0</v>
      </c>
      <c r="CO214" s="415">
        <v>-3086953</v>
      </c>
      <c r="CP214" s="415">
        <v>-92718</v>
      </c>
      <c r="CQ214" s="415">
        <v>0</v>
      </c>
      <c r="CR214" s="415">
        <v>-92718</v>
      </c>
      <c r="CS214" s="415">
        <v>2037</v>
      </c>
      <c r="CT214" s="415">
        <v>0</v>
      </c>
      <c r="CU214" s="415">
        <v>2037</v>
      </c>
      <c r="CV214" s="415">
        <v>-57309</v>
      </c>
      <c r="CW214" s="415">
        <v>0</v>
      </c>
      <c r="CX214" s="415">
        <v>-57309</v>
      </c>
      <c r="CY214" s="415">
        <v>0</v>
      </c>
      <c r="CZ214" s="415">
        <v>0</v>
      </c>
      <c r="DA214" s="415">
        <v>0</v>
      </c>
      <c r="DB214" s="415">
        <v>-9364</v>
      </c>
      <c r="DC214" s="415">
        <v>0</v>
      </c>
      <c r="DD214" s="415">
        <v>-9364</v>
      </c>
      <c r="DE214" s="415">
        <v>0</v>
      </c>
      <c r="DF214" s="415">
        <v>0</v>
      </c>
      <c r="DG214" s="415">
        <v>0</v>
      </c>
      <c r="DH214" s="415">
        <v>0</v>
      </c>
      <c r="DI214" s="415">
        <v>0</v>
      </c>
      <c r="DJ214" s="415">
        <v>0</v>
      </c>
      <c r="DK214" s="415">
        <v>0</v>
      </c>
      <c r="DL214" s="415">
        <v>0</v>
      </c>
      <c r="DM214" s="415">
        <v>0</v>
      </c>
      <c r="DN214" s="415">
        <v>0</v>
      </c>
      <c r="DO214" s="415">
        <v>0</v>
      </c>
      <c r="DP214" s="415">
        <v>0</v>
      </c>
      <c r="DQ214" s="415">
        <v>0</v>
      </c>
      <c r="DR214" s="415">
        <v>0</v>
      </c>
      <c r="DS214" s="415">
        <v>0</v>
      </c>
      <c r="DT214" s="415">
        <v>-713079</v>
      </c>
      <c r="DU214" s="415">
        <v>0</v>
      </c>
      <c r="DV214" s="415">
        <v>-713079</v>
      </c>
      <c r="DW214" s="415">
        <v>6760</v>
      </c>
      <c r="DX214" s="415">
        <v>0</v>
      </c>
      <c r="DY214" s="415">
        <v>6760</v>
      </c>
      <c r="DZ214" s="415">
        <v>0</v>
      </c>
      <c r="EA214" s="415">
        <v>0</v>
      </c>
      <c r="EB214" s="415">
        <v>-863673</v>
      </c>
      <c r="EC214" s="415">
        <v>0</v>
      </c>
      <c r="ED214" s="415">
        <v>-863673</v>
      </c>
      <c r="EE214" s="415">
        <v>0</v>
      </c>
      <c r="EF214" s="415">
        <v>0</v>
      </c>
      <c r="EG214" s="415">
        <v>0</v>
      </c>
      <c r="EH214" s="415">
        <v>0</v>
      </c>
      <c r="EI214" s="415">
        <v>0</v>
      </c>
      <c r="EJ214" s="415">
        <v>0</v>
      </c>
      <c r="EK214" s="415">
        <v>0</v>
      </c>
      <c r="EL214" s="415">
        <v>0</v>
      </c>
      <c r="EM214" s="415">
        <v>0</v>
      </c>
      <c r="EN214" s="415">
        <v>0</v>
      </c>
      <c r="EO214" s="415">
        <v>0</v>
      </c>
      <c r="EP214" s="415">
        <v>0</v>
      </c>
      <c r="EQ214" s="415">
        <v>0</v>
      </c>
      <c r="ER214" s="415">
        <v>0</v>
      </c>
      <c r="ES214" s="415">
        <v>0</v>
      </c>
      <c r="ET214" s="415">
        <v>0</v>
      </c>
      <c r="EU214" s="415">
        <v>0</v>
      </c>
      <c r="EV214" s="415">
        <v>0</v>
      </c>
      <c r="EW214" s="415">
        <v>0</v>
      </c>
      <c r="EX214" s="415">
        <v>0</v>
      </c>
      <c r="EY214" s="415">
        <v>0</v>
      </c>
      <c r="EZ214" s="415">
        <v>0</v>
      </c>
      <c r="FA214" s="415">
        <v>0</v>
      </c>
      <c r="FB214" s="415">
        <v>0</v>
      </c>
      <c r="FC214" s="415">
        <v>0</v>
      </c>
      <c r="FD214" s="415">
        <v>0</v>
      </c>
      <c r="FE214" s="415">
        <v>0</v>
      </c>
      <c r="FF214" s="415">
        <v>0</v>
      </c>
      <c r="FG214" s="415">
        <v>0</v>
      </c>
      <c r="FH214" s="415">
        <v>0</v>
      </c>
      <c r="FI214" s="415">
        <v>-29738</v>
      </c>
      <c r="FJ214" s="415">
        <v>0</v>
      </c>
      <c r="FK214" s="415">
        <v>-29738</v>
      </c>
      <c r="FL214" s="415">
        <v>7336</v>
      </c>
      <c r="FM214" s="415">
        <v>0</v>
      </c>
      <c r="FN214" s="415">
        <v>7336</v>
      </c>
      <c r="FO214" s="415">
        <v>-49346</v>
      </c>
      <c r="FP214" s="415">
        <v>0</v>
      </c>
      <c r="FQ214" s="415">
        <v>-49346</v>
      </c>
      <c r="FR214" s="415">
        <v>4721</v>
      </c>
      <c r="FS214" s="415">
        <v>0</v>
      </c>
      <c r="FT214" s="415">
        <v>4721</v>
      </c>
      <c r="FU214" s="415">
        <v>0</v>
      </c>
      <c r="FV214" s="415">
        <v>0</v>
      </c>
      <c r="FW214" s="415">
        <v>0</v>
      </c>
      <c r="FX214" s="415">
        <v>-866218</v>
      </c>
      <c r="FY214" s="415">
        <v>0</v>
      </c>
      <c r="FZ214" s="415">
        <v>-866218</v>
      </c>
      <c r="GA214" s="415">
        <v>-933245</v>
      </c>
      <c r="GB214" s="415">
        <v>0</v>
      </c>
      <c r="GC214" s="415">
        <v>-933245</v>
      </c>
      <c r="GD214" s="415">
        <v>0</v>
      </c>
      <c r="GE214" s="415">
        <v>0</v>
      </c>
      <c r="GF214" s="415">
        <v>0</v>
      </c>
      <c r="GG214" s="415">
        <v>0</v>
      </c>
      <c r="GH214" s="415">
        <v>0</v>
      </c>
      <c r="GI214" s="415">
        <v>0</v>
      </c>
      <c r="GJ214" s="415">
        <v>0</v>
      </c>
      <c r="GK214" s="415">
        <v>0</v>
      </c>
      <c r="GL214" s="415">
        <v>0</v>
      </c>
      <c r="GM214" s="415">
        <v>83971830</v>
      </c>
      <c r="GN214" s="415">
        <v>0</v>
      </c>
      <c r="GO214" s="415">
        <v>83971830</v>
      </c>
      <c r="GP214" s="415">
        <v>559243</v>
      </c>
      <c r="GQ214" s="415">
        <v>0</v>
      </c>
      <c r="GR214" s="415">
        <v>559243</v>
      </c>
      <c r="GS214" s="415">
        <v>-11874498</v>
      </c>
      <c r="GT214" s="415">
        <v>0</v>
      </c>
      <c r="GU214" s="415">
        <v>-11874498</v>
      </c>
      <c r="GV214" s="415">
        <v>-3086953</v>
      </c>
      <c r="GW214" s="415">
        <v>0</v>
      </c>
      <c r="GX214" s="415">
        <v>-3086953</v>
      </c>
      <c r="GY214" s="415">
        <v>-863673</v>
      </c>
      <c r="GZ214" s="415">
        <v>0</v>
      </c>
      <c r="HA214" s="415">
        <v>-863673</v>
      </c>
      <c r="HB214" s="415">
        <v>-933245</v>
      </c>
      <c r="HC214" s="415">
        <v>0</v>
      </c>
      <c r="HD214" s="415">
        <v>-933245</v>
      </c>
      <c r="HE214" s="415">
        <v>0</v>
      </c>
      <c r="HF214" s="415">
        <v>0</v>
      </c>
      <c r="HG214" s="415">
        <v>0</v>
      </c>
      <c r="HH214" s="415">
        <v>-16199126</v>
      </c>
      <c r="HI214" s="415">
        <v>0</v>
      </c>
      <c r="HJ214" s="415">
        <v>-16199126</v>
      </c>
      <c r="HK214" s="415">
        <v>67772704</v>
      </c>
      <c r="HL214" s="415">
        <v>0</v>
      </c>
      <c r="HM214" s="415">
        <v>67772704</v>
      </c>
      <c r="HN214" s="84" t="s">
        <v>1047</v>
      </c>
    </row>
    <row r="215" spans="1:222" x14ac:dyDescent="0.25">
      <c r="A215" t="s">
        <v>1026</v>
      </c>
      <c r="B215" s="82" t="s">
        <v>789</v>
      </c>
      <c r="C215" s="85" t="s">
        <v>788</v>
      </c>
      <c r="D215" s="415">
        <v>22530542</v>
      </c>
      <c r="E215" s="415">
        <v>0</v>
      </c>
      <c r="F215" s="415">
        <v>22530542</v>
      </c>
      <c r="G215" s="415">
        <v>-51779</v>
      </c>
      <c r="H215" s="415">
        <v>0</v>
      </c>
      <c r="I215" s="415">
        <v>-51779</v>
      </c>
      <c r="J215" s="415">
        <v>-200103</v>
      </c>
      <c r="K215" s="415">
        <v>0</v>
      </c>
      <c r="L215" s="415">
        <v>-200103</v>
      </c>
      <c r="M215" s="415">
        <v>-17483</v>
      </c>
      <c r="N215" s="415">
        <v>0</v>
      </c>
      <c r="O215" s="415">
        <v>-17483</v>
      </c>
      <c r="P215" s="415">
        <v>79493</v>
      </c>
      <c r="Q215" s="415">
        <v>0</v>
      </c>
      <c r="R215" s="415">
        <v>79493</v>
      </c>
      <c r="S215" s="415">
        <v>1359</v>
      </c>
      <c r="T215" s="415">
        <v>0</v>
      </c>
      <c r="U215" s="415">
        <v>1359</v>
      </c>
      <c r="V215" s="415">
        <v>-136734</v>
      </c>
      <c r="W215" s="415">
        <v>0</v>
      </c>
      <c r="X215" s="415">
        <v>-136734</v>
      </c>
      <c r="Y215" s="415">
        <v>-3691772</v>
      </c>
      <c r="Z215" s="415">
        <v>0</v>
      </c>
      <c r="AA215" s="415">
        <v>-3691772</v>
      </c>
      <c r="AB215" s="415">
        <v>-7920</v>
      </c>
      <c r="AC215" s="415">
        <v>0</v>
      </c>
      <c r="AD215" s="415">
        <v>-7920</v>
      </c>
      <c r="AE215" s="415">
        <v>-49131</v>
      </c>
      <c r="AF215" s="415">
        <v>0</v>
      </c>
      <c r="AG215" s="415">
        <v>-49131</v>
      </c>
      <c r="AH215" s="415">
        <v>-6398</v>
      </c>
      <c r="AI215" s="415">
        <v>0</v>
      </c>
      <c r="AJ215" s="415">
        <v>-6398</v>
      </c>
      <c r="AK215" s="415">
        <v>0</v>
      </c>
      <c r="AL215" s="415">
        <v>0</v>
      </c>
      <c r="AM215" s="415">
        <v>0</v>
      </c>
      <c r="AN215" s="415">
        <v>-42662.02</v>
      </c>
      <c r="AO215" s="415">
        <v>0</v>
      </c>
      <c r="AP215" s="415">
        <v>-42662.02</v>
      </c>
      <c r="AQ215" s="415">
        <v>-70.72</v>
      </c>
      <c r="AR215" s="415">
        <v>0</v>
      </c>
      <c r="AS215" s="415">
        <v>-70.72</v>
      </c>
      <c r="AT215" s="415">
        <v>320273</v>
      </c>
      <c r="AU215" s="415">
        <v>0</v>
      </c>
      <c r="AV215" s="415">
        <v>320273</v>
      </c>
      <c r="AW215" s="415">
        <v>1299</v>
      </c>
      <c r="AX215" s="415">
        <v>0</v>
      </c>
      <c r="AY215" s="415">
        <v>1299</v>
      </c>
      <c r="AZ215" s="415">
        <v>-1539127</v>
      </c>
      <c r="BA215" s="415">
        <v>0</v>
      </c>
      <c r="BB215" s="415">
        <v>-1539127</v>
      </c>
      <c r="BC215" s="415">
        <v>15764</v>
      </c>
      <c r="BD215" s="415">
        <v>0</v>
      </c>
      <c r="BE215" s="415">
        <v>15764</v>
      </c>
      <c r="BF215" s="415">
        <v>-11141</v>
      </c>
      <c r="BG215" s="415">
        <v>0</v>
      </c>
      <c r="BH215" s="415">
        <v>-11141</v>
      </c>
      <c r="BI215" s="415">
        <v>0</v>
      </c>
      <c r="BJ215" s="415">
        <v>0</v>
      </c>
      <c r="BK215" s="415">
        <v>0</v>
      </c>
      <c r="BL215" s="415">
        <v>0</v>
      </c>
      <c r="BM215" s="415">
        <v>0</v>
      </c>
      <c r="BN215" s="415">
        <v>0</v>
      </c>
      <c r="BO215" s="415">
        <v>0</v>
      </c>
      <c r="BP215" s="415">
        <v>0</v>
      </c>
      <c r="BQ215" s="415">
        <v>0</v>
      </c>
      <c r="BR215" s="415">
        <v>0</v>
      </c>
      <c r="BS215" s="415">
        <v>0</v>
      </c>
      <c r="BT215" s="415">
        <v>0</v>
      </c>
      <c r="BU215" s="415">
        <v>0</v>
      </c>
      <c r="BV215" s="415">
        <v>0</v>
      </c>
      <c r="BW215" s="415">
        <v>0</v>
      </c>
      <c r="BX215" s="415">
        <v>-4953835</v>
      </c>
      <c r="BY215" s="415">
        <v>0</v>
      </c>
      <c r="BZ215" s="415">
        <v>-4953835</v>
      </c>
      <c r="CA215" s="415">
        <v>-334</v>
      </c>
      <c r="CB215" s="415">
        <v>0</v>
      </c>
      <c r="CC215" s="415">
        <v>-334</v>
      </c>
      <c r="CD215" s="415">
        <v>-802</v>
      </c>
      <c r="CE215" s="415">
        <v>0</v>
      </c>
      <c r="CF215" s="415">
        <v>-802</v>
      </c>
      <c r="CG215" s="415">
        <v>-306454</v>
      </c>
      <c r="CH215" s="415">
        <v>0</v>
      </c>
      <c r="CI215" s="415">
        <v>-306454</v>
      </c>
      <c r="CJ215" s="415">
        <v>-10221</v>
      </c>
      <c r="CK215" s="415">
        <v>0</v>
      </c>
      <c r="CL215" s="415">
        <v>-10221</v>
      </c>
      <c r="CM215" s="415">
        <v>-317811</v>
      </c>
      <c r="CN215" s="415">
        <v>0</v>
      </c>
      <c r="CO215" s="415">
        <v>-317811</v>
      </c>
      <c r="CP215" s="415">
        <v>-6307</v>
      </c>
      <c r="CQ215" s="415">
        <v>0</v>
      </c>
      <c r="CR215" s="415">
        <v>-6307</v>
      </c>
      <c r="CS215" s="415">
        <v>0</v>
      </c>
      <c r="CT215" s="415">
        <v>0</v>
      </c>
      <c r="CU215" s="415">
        <v>0</v>
      </c>
      <c r="CV215" s="415">
        <v>0</v>
      </c>
      <c r="CW215" s="415">
        <v>0</v>
      </c>
      <c r="CX215" s="415">
        <v>0</v>
      </c>
      <c r="CY215" s="415">
        <v>0</v>
      </c>
      <c r="CZ215" s="415">
        <v>0</v>
      </c>
      <c r="DA215" s="415">
        <v>0</v>
      </c>
      <c r="DB215" s="415">
        <v>0</v>
      </c>
      <c r="DC215" s="415">
        <v>0</v>
      </c>
      <c r="DD215" s="415">
        <v>0</v>
      </c>
      <c r="DE215" s="415">
        <v>0</v>
      </c>
      <c r="DF215" s="415">
        <v>0</v>
      </c>
      <c r="DG215" s="415">
        <v>0</v>
      </c>
      <c r="DH215" s="415">
        <v>0</v>
      </c>
      <c r="DI215" s="415">
        <v>0</v>
      </c>
      <c r="DJ215" s="415">
        <v>0</v>
      </c>
      <c r="DK215" s="415">
        <v>0</v>
      </c>
      <c r="DL215" s="415">
        <v>0</v>
      </c>
      <c r="DM215" s="415">
        <v>0</v>
      </c>
      <c r="DN215" s="415">
        <v>0</v>
      </c>
      <c r="DO215" s="415">
        <v>0</v>
      </c>
      <c r="DP215" s="415">
        <v>0</v>
      </c>
      <c r="DQ215" s="415">
        <v>0</v>
      </c>
      <c r="DR215" s="415">
        <v>0</v>
      </c>
      <c r="DS215" s="415">
        <v>0</v>
      </c>
      <c r="DT215" s="415">
        <v>0</v>
      </c>
      <c r="DU215" s="415">
        <v>0</v>
      </c>
      <c r="DV215" s="415">
        <v>0</v>
      </c>
      <c r="DW215" s="415">
        <v>0</v>
      </c>
      <c r="DX215" s="415">
        <v>0</v>
      </c>
      <c r="DY215" s="415">
        <v>0</v>
      </c>
      <c r="DZ215" s="415">
        <v>0</v>
      </c>
      <c r="EA215" s="415">
        <v>0</v>
      </c>
      <c r="EB215" s="415">
        <v>-6307</v>
      </c>
      <c r="EC215" s="415">
        <v>0</v>
      </c>
      <c r="ED215" s="415">
        <v>-6307</v>
      </c>
      <c r="EE215" s="415">
        <v>0</v>
      </c>
      <c r="EF215" s="415">
        <v>0</v>
      </c>
      <c r="EG215" s="415">
        <v>0</v>
      </c>
      <c r="EH215" s="415">
        <v>0</v>
      </c>
      <c r="EI215" s="415">
        <v>0</v>
      </c>
      <c r="EJ215" s="415">
        <v>0</v>
      </c>
      <c r="EK215" s="415">
        <v>0</v>
      </c>
      <c r="EL215" s="415">
        <v>0</v>
      </c>
      <c r="EM215" s="415">
        <v>0</v>
      </c>
      <c r="EN215" s="415">
        <v>0</v>
      </c>
      <c r="EO215" s="415">
        <v>0</v>
      </c>
      <c r="EP215" s="415">
        <v>0</v>
      </c>
      <c r="EQ215" s="415">
        <v>0</v>
      </c>
      <c r="ER215" s="415">
        <v>0</v>
      </c>
      <c r="ES215" s="415">
        <v>0</v>
      </c>
      <c r="ET215" s="415">
        <v>0</v>
      </c>
      <c r="EU215" s="415">
        <v>0</v>
      </c>
      <c r="EV215" s="415">
        <v>0</v>
      </c>
      <c r="EW215" s="415">
        <v>0</v>
      </c>
      <c r="EX215" s="415">
        <v>0</v>
      </c>
      <c r="EY215" s="415">
        <v>0</v>
      </c>
      <c r="EZ215" s="415">
        <v>0</v>
      </c>
      <c r="FA215" s="415">
        <v>0</v>
      </c>
      <c r="FB215" s="415">
        <v>0</v>
      </c>
      <c r="FC215" s="415">
        <v>0</v>
      </c>
      <c r="FD215" s="415">
        <v>0</v>
      </c>
      <c r="FE215" s="415">
        <v>0</v>
      </c>
      <c r="FF215" s="415">
        <v>0</v>
      </c>
      <c r="FG215" s="415">
        <v>0</v>
      </c>
      <c r="FH215" s="415">
        <v>0</v>
      </c>
      <c r="FI215" s="415">
        <v>-4422</v>
      </c>
      <c r="FJ215" s="415">
        <v>0</v>
      </c>
      <c r="FK215" s="415">
        <v>-4422</v>
      </c>
      <c r="FL215" s="415">
        <v>0</v>
      </c>
      <c r="FM215" s="415">
        <v>0</v>
      </c>
      <c r="FN215" s="415">
        <v>0</v>
      </c>
      <c r="FO215" s="415">
        <v>-23496</v>
      </c>
      <c r="FP215" s="415">
        <v>0</v>
      </c>
      <c r="FQ215" s="415">
        <v>-23496</v>
      </c>
      <c r="FR215" s="415">
        <v>658</v>
      </c>
      <c r="FS215" s="415">
        <v>0</v>
      </c>
      <c r="FT215" s="415">
        <v>658</v>
      </c>
      <c r="FU215" s="415">
        <v>0</v>
      </c>
      <c r="FV215" s="415">
        <v>0</v>
      </c>
      <c r="FW215" s="415">
        <v>0</v>
      </c>
      <c r="FX215" s="415">
        <v>-478153</v>
      </c>
      <c r="FY215" s="415">
        <v>0</v>
      </c>
      <c r="FZ215" s="415">
        <v>-478153</v>
      </c>
      <c r="GA215" s="415">
        <v>-505413</v>
      </c>
      <c r="GB215" s="415">
        <v>0</v>
      </c>
      <c r="GC215" s="415">
        <v>-505413</v>
      </c>
      <c r="GD215" s="415">
        <v>0</v>
      </c>
      <c r="GE215" s="415">
        <v>0</v>
      </c>
      <c r="GF215" s="415">
        <v>0</v>
      </c>
      <c r="GG215" s="415">
        <v>0</v>
      </c>
      <c r="GH215" s="415">
        <v>0</v>
      </c>
      <c r="GI215" s="415">
        <v>0</v>
      </c>
      <c r="GJ215" s="415">
        <v>0</v>
      </c>
      <c r="GK215" s="415">
        <v>0</v>
      </c>
      <c r="GL215" s="415">
        <v>0</v>
      </c>
      <c r="GM215" s="415">
        <v>22478763</v>
      </c>
      <c r="GN215" s="415">
        <v>0</v>
      </c>
      <c r="GO215" s="415">
        <v>22478763</v>
      </c>
      <c r="GP215" s="415">
        <v>-136734</v>
      </c>
      <c r="GQ215" s="415">
        <v>0</v>
      </c>
      <c r="GR215" s="415">
        <v>-136734</v>
      </c>
      <c r="GS215" s="415">
        <v>-4953835</v>
      </c>
      <c r="GT215" s="415">
        <v>0</v>
      </c>
      <c r="GU215" s="415">
        <v>-4953835</v>
      </c>
      <c r="GV215" s="415">
        <v>-317811</v>
      </c>
      <c r="GW215" s="415">
        <v>0</v>
      </c>
      <c r="GX215" s="415">
        <v>-317811</v>
      </c>
      <c r="GY215" s="415">
        <v>-6307</v>
      </c>
      <c r="GZ215" s="415">
        <v>0</v>
      </c>
      <c r="HA215" s="415">
        <v>-6307</v>
      </c>
      <c r="HB215" s="415">
        <v>-505413</v>
      </c>
      <c r="HC215" s="415">
        <v>0</v>
      </c>
      <c r="HD215" s="415">
        <v>-505413</v>
      </c>
      <c r="HE215" s="415">
        <v>0</v>
      </c>
      <c r="HF215" s="415">
        <v>0</v>
      </c>
      <c r="HG215" s="415">
        <v>0</v>
      </c>
      <c r="HH215" s="415">
        <v>-5920100</v>
      </c>
      <c r="HI215" s="415">
        <v>0</v>
      </c>
      <c r="HJ215" s="415">
        <v>-5920100</v>
      </c>
      <c r="HK215" s="415">
        <v>16558663</v>
      </c>
      <c r="HL215" s="415">
        <v>0</v>
      </c>
      <c r="HM215" s="415">
        <v>16558663</v>
      </c>
      <c r="HN215" s="84" t="s">
        <v>1029</v>
      </c>
    </row>
    <row r="216" spans="1:222" x14ac:dyDescent="0.25">
      <c r="A216" t="s">
        <v>1037</v>
      </c>
      <c r="B216" s="82" t="s">
        <v>791</v>
      </c>
      <c r="C216" s="85" t="s">
        <v>790</v>
      </c>
      <c r="D216" s="415">
        <v>18087784</v>
      </c>
      <c r="E216" s="415">
        <v>0</v>
      </c>
      <c r="F216" s="415">
        <v>18087784</v>
      </c>
      <c r="G216" s="415">
        <v>-78043</v>
      </c>
      <c r="H216" s="415">
        <v>0</v>
      </c>
      <c r="I216" s="415">
        <v>-78043</v>
      </c>
      <c r="J216" s="415">
        <v>-185489</v>
      </c>
      <c r="K216" s="415">
        <v>0</v>
      </c>
      <c r="L216" s="415">
        <v>-185489</v>
      </c>
      <c r="M216" s="415">
        <v>2615</v>
      </c>
      <c r="N216" s="415">
        <v>0</v>
      </c>
      <c r="O216" s="415">
        <v>2615</v>
      </c>
      <c r="P216" s="415">
        <v>222987</v>
      </c>
      <c r="Q216" s="415">
        <v>0</v>
      </c>
      <c r="R216" s="415">
        <v>222987</v>
      </c>
      <c r="S216" s="415">
        <v>-3139</v>
      </c>
      <c r="T216" s="415">
        <v>0</v>
      </c>
      <c r="U216" s="415">
        <v>-3139</v>
      </c>
      <c r="V216" s="415">
        <v>36974</v>
      </c>
      <c r="W216" s="415">
        <v>0</v>
      </c>
      <c r="X216" s="415">
        <v>36974</v>
      </c>
      <c r="Y216" s="415">
        <v>-3291301</v>
      </c>
      <c r="Z216" s="415">
        <v>0</v>
      </c>
      <c r="AA216" s="415">
        <v>-3291301</v>
      </c>
      <c r="AB216" s="415">
        <v>-21624</v>
      </c>
      <c r="AC216" s="415">
        <v>0</v>
      </c>
      <c r="AD216" s="415">
        <v>-21624</v>
      </c>
      <c r="AE216" s="415">
        <v>-107121</v>
      </c>
      <c r="AF216" s="415">
        <v>0</v>
      </c>
      <c r="AG216" s="415">
        <v>-107121</v>
      </c>
      <c r="AH216" s="415">
        <v>-30141</v>
      </c>
      <c r="AI216" s="415">
        <v>0</v>
      </c>
      <c r="AJ216" s="415">
        <v>-30141</v>
      </c>
      <c r="AK216" s="415">
        <v>2903</v>
      </c>
      <c r="AL216" s="415">
        <v>0</v>
      </c>
      <c r="AM216" s="415">
        <v>2903</v>
      </c>
      <c r="AN216" s="415">
        <v>-71715</v>
      </c>
      <c r="AO216" s="415">
        <v>0</v>
      </c>
      <c r="AP216" s="415">
        <v>-71715</v>
      </c>
      <c r="AQ216" s="415">
        <v>-4064</v>
      </c>
      <c r="AR216" s="415">
        <v>0</v>
      </c>
      <c r="AS216" s="415">
        <v>-4064</v>
      </c>
      <c r="AT216" s="415">
        <v>270811.67999999982</v>
      </c>
      <c r="AU216" s="415">
        <v>0</v>
      </c>
      <c r="AV216" s="415">
        <v>270811.67999999982</v>
      </c>
      <c r="AW216" s="415">
        <v>5562</v>
      </c>
      <c r="AX216" s="415">
        <v>0</v>
      </c>
      <c r="AY216" s="415">
        <v>5562</v>
      </c>
      <c r="AZ216" s="415">
        <v>-634245</v>
      </c>
      <c r="BA216" s="415">
        <v>0</v>
      </c>
      <c r="BB216" s="415">
        <v>-634245</v>
      </c>
      <c r="BC216" s="415">
        <v>-75945</v>
      </c>
      <c r="BD216" s="415">
        <v>0</v>
      </c>
      <c r="BE216" s="415">
        <v>-75945</v>
      </c>
      <c r="BF216" s="415">
        <v>-48128</v>
      </c>
      <c r="BG216" s="415">
        <v>0</v>
      </c>
      <c r="BH216" s="415">
        <v>-48128</v>
      </c>
      <c r="BI216" s="415">
        <v>9242</v>
      </c>
      <c r="BJ216" s="415">
        <v>0</v>
      </c>
      <c r="BK216" s="415">
        <v>9242</v>
      </c>
      <c r="BL216" s="415">
        <v>-1033</v>
      </c>
      <c r="BM216" s="415">
        <v>0</v>
      </c>
      <c r="BN216" s="415">
        <v>-1033</v>
      </c>
      <c r="BO216" s="415">
        <v>0</v>
      </c>
      <c r="BP216" s="415">
        <v>0</v>
      </c>
      <c r="BQ216" s="415">
        <v>0</v>
      </c>
      <c r="BR216" s="415">
        <v>0</v>
      </c>
      <c r="BS216" s="415">
        <v>0</v>
      </c>
      <c r="BT216" s="415">
        <v>0</v>
      </c>
      <c r="BU216" s="415">
        <v>0</v>
      </c>
      <c r="BV216" s="415">
        <v>0</v>
      </c>
      <c r="BW216" s="415">
        <v>0</v>
      </c>
      <c r="BX216" s="415">
        <v>-3872157</v>
      </c>
      <c r="BY216" s="415">
        <v>0</v>
      </c>
      <c r="BZ216" s="415">
        <v>-3872157</v>
      </c>
      <c r="CA216" s="415">
        <v>-19141</v>
      </c>
      <c r="CB216" s="415">
        <v>0</v>
      </c>
      <c r="CC216" s="415">
        <v>-19141</v>
      </c>
      <c r="CD216" s="415">
        <v>12</v>
      </c>
      <c r="CE216" s="415">
        <v>0</v>
      </c>
      <c r="CF216" s="415">
        <v>12</v>
      </c>
      <c r="CG216" s="415">
        <v>-645938</v>
      </c>
      <c r="CH216" s="415">
        <v>0</v>
      </c>
      <c r="CI216" s="415">
        <v>-645938</v>
      </c>
      <c r="CJ216" s="415">
        <v>73540</v>
      </c>
      <c r="CK216" s="415">
        <v>0</v>
      </c>
      <c r="CL216" s="415">
        <v>73540</v>
      </c>
      <c r="CM216" s="415">
        <v>-591527</v>
      </c>
      <c r="CN216" s="415">
        <v>0</v>
      </c>
      <c r="CO216" s="415">
        <v>-591527</v>
      </c>
      <c r="CP216" s="415">
        <v>-64070</v>
      </c>
      <c r="CQ216" s="415">
        <v>0</v>
      </c>
      <c r="CR216" s="415">
        <v>-64070</v>
      </c>
      <c r="CS216" s="415">
        <v>-89</v>
      </c>
      <c r="CT216" s="415">
        <v>0</v>
      </c>
      <c r="CU216" s="415">
        <v>-89</v>
      </c>
      <c r="CV216" s="415">
        <v>-27253</v>
      </c>
      <c r="CW216" s="415">
        <v>0</v>
      </c>
      <c r="CX216" s="415">
        <v>-27253</v>
      </c>
      <c r="CY216" s="415">
        <v>-655</v>
      </c>
      <c r="CZ216" s="415">
        <v>0</v>
      </c>
      <c r="DA216" s="415">
        <v>-655</v>
      </c>
      <c r="DB216" s="415">
        <v>-2782</v>
      </c>
      <c r="DC216" s="415">
        <v>0</v>
      </c>
      <c r="DD216" s="415">
        <v>-2782</v>
      </c>
      <c r="DE216" s="415">
        <v>1155</v>
      </c>
      <c r="DF216" s="415">
        <v>0</v>
      </c>
      <c r="DG216" s="415">
        <v>1155</v>
      </c>
      <c r="DH216" s="415">
        <v>-1033</v>
      </c>
      <c r="DI216" s="415">
        <v>0</v>
      </c>
      <c r="DJ216" s="415">
        <v>-1033</v>
      </c>
      <c r="DK216" s="415">
        <v>0</v>
      </c>
      <c r="DL216" s="415">
        <v>0</v>
      </c>
      <c r="DM216" s="415">
        <v>0</v>
      </c>
      <c r="DN216" s="415">
        <v>0</v>
      </c>
      <c r="DO216" s="415">
        <v>0</v>
      </c>
      <c r="DP216" s="415">
        <v>0</v>
      </c>
      <c r="DQ216" s="415">
        <v>0</v>
      </c>
      <c r="DR216" s="415">
        <v>0</v>
      </c>
      <c r="DS216" s="415">
        <v>0</v>
      </c>
      <c r="DT216" s="415">
        <v>0</v>
      </c>
      <c r="DU216" s="415">
        <v>0</v>
      </c>
      <c r="DV216" s="415">
        <v>0</v>
      </c>
      <c r="DW216" s="415">
        <v>0</v>
      </c>
      <c r="DX216" s="415">
        <v>0</v>
      </c>
      <c r="DY216" s="415">
        <v>0</v>
      </c>
      <c r="DZ216" s="415">
        <v>0</v>
      </c>
      <c r="EA216" s="415">
        <v>0</v>
      </c>
      <c r="EB216" s="415">
        <v>-94727</v>
      </c>
      <c r="EC216" s="415">
        <v>0</v>
      </c>
      <c r="ED216" s="415">
        <v>-94727</v>
      </c>
      <c r="EE216" s="415">
        <v>0</v>
      </c>
      <c r="EF216" s="415">
        <v>0</v>
      </c>
      <c r="EG216" s="415">
        <v>0</v>
      </c>
      <c r="EH216" s="415">
        <v>0</v>
      </c>
      <c r="EI216" s="415">
        <v>0</v>
      </c>
      <c r="EJ216" s="415">
        <v>0</v>
      </c>
      <c r="EK216" s="415">
        <v>0</v>
      </c>
      <c r="EL216" s="415">
        <v>0</v>
      </c>
      <c r="EM216" s="415">
        <v>0</v>
      </c>
      <c r="EN216" s="415">
        <v>-26505</v>
      </c>
      <c r="EO216" s="415">
        <v>0</v>
      </c>
      <c r="EP216" s="415">
        <v>-26505</v>
      </c>
      <c r="EQ216" s="415">
        <v>522</v>
      </c>
      <c r="ER216" s="415">
        <v>0</v>
      </c>
      <c r="ES216" s="415">
        <v>522</v>
      </c>
      <c r="ET216" s="415">
        <v>0</v>
      </c>
      <c r="EU216" s="415">
        <v>0</v>
      </c>
      <c r="EV216" s="415">
        <v>0</v>
      </c>
      <c r="EW216" s="415">
        <v>-1033</v>
      </c>
      <c r="EX216" s="415">
        <v>0</v>
      </c>
      <c r="EY216" s="415">
        <v>-1033</v>
      </c>
      <c r="EZ216" s="415">
        <v>0</v>
      </c>
      <c r="FA216" s="415">
        <v>0</v>
      </c>
      <c r="FB216" s="415">
        <v>0</v>
      </c>
      <c r="FC216" s="415">
        <v>0</v>
      </c>
      <c r="FD216" s="415">
        <v>0</v>
      </c>
      <c r="FE216" s="415">
        <v>0</v>
      </c>
      <c r="FF216" s="415">
        <v>0</v>
      </c>
      <c r="FG216" s="415">
        <v>0</v>
      </c>
      <c r="FH216" s="415">
        <v>0</v>
      </c>
      <c r="FI216" s="415">
        <v>-4751</v>
      </c>
      <c r="FJ216" s="415">
        <v>0</v>
      </c>
      <c r="FK216" s="415">
        <v>-4751</v>
      </c>
      <c r="FL216" s="415">
        <v>0</v>
      </c>
      <c r="FM216" s="415">
        <v>0</v>
      </c>
      <c r="FN216" s="415">
        <v>0</v>
      </c>
      <c r="FO216" s="415">
        <v>0</v>
      </c>
      <c r="FP216" s="415">
        <v>0</v>
      </c>
      <c r="FQ216" s="415">
        <v>0</v>
      </c>
      <c r="FR216" s="415">
        <v>0</v>
      </c>
      <c r="FS216" s="415">
        <v>0</v>
      </c>
      <c r="FT216" s="415">
        <v>0</v>
      </c>
      <c r="FU216" s="415">
        <v>0</v>
      </c>
      <c r="FV216" s="415">
        <v>0</v>
      </c>
      <c r="FW216" s="415">
        <v>0</v>
      </c>
      <c r="FX216" s="415">
        <v>-258676</v>
      </c>
      <c r="FY216" s="415">
        <v>0</v>
      </c>
      <c r="FZ216" s="415">
        <v>-258676</v>
      </c>
      <c r="GA216" s="415">
        <v>-290443</v>
      </c>
      <c r="GB216" s="415">
        <v>0</v>
      </c>
      <c r="GC216" s="415">
        <v>-290443</v>
      </c>
      <c r="GD216" s="415">
        <v>0</v>
      </c>
      <c r="GE216" s="415">
        <v>0</v>
      </c>
      <c r="GF216" s="415">
        <v>0</v>
      </c>
      <c r="GG216" s="415">
        <v>0</v>
      </c>
      <c r="GH216" s="415">
        <v>0</v>
      </c>
      <c r="GI216" s="415">
        <v>0</v>
      </c>
      <c r="GJ216" s="415">
        <v>0</v>
      </c>
      <c r="GK216" s="415">
        <v>0</v>
      </c>
      <c r="GL216" s="415">
        <v>0</v>
      </c>
      <c r="GM216" s="415">
        <v>18009741</v>
      </c>
      <c r="GN216" s="415">
        <v>0</v>
      </c>
      <c r="GO216" s="415">
        <v>18009741</v>
      </c>
      <c r="GP216" s="415">
        <v>36974</v>
      </c>
      <c r="GQ216" s="415">
        <v>0</v>
      </c>
      <c r="GR216" s="415">
        <v>36974</v>
      </c>
      <c r="GS216" s="415">
        <v>-3872157</v>
      </c>
      <c r="GT216" s="415">
        <v>0</v>
      </c>
      <c r="GU216" s="415">
        <v>-3872157</v>
      </c>
      <c r="GV216" s="415">
        <v>-591527</v>
      </c>
      <c r="GW216" s="415">
        <v>0</v>
      </c>
      <c r="GX216" s="415">
        <v>-591527</v>
      </c>
      <c r="GY216" s="415">
        <v>-94727</v>
      </c>
      <c r="GZ216" s="415">
        <v>0</v>
      </c>
      <c r="HA216" s="415">
        <v>-94727</v>
      </c>
      <c r="HB216" s="415">
        <v>-290443</v>
      </c>
      <c r="HC216" s="415">
        <v>0</v>
      </c>
      <c r="HD216" s="415">
        <v>-290443</v>
      </c>
      <c r="HE216" s="415">
        <v>0</v>
      </c>
      <c r="HF216" s="415">
        <v>0</v>
      </c>
      <c r="HG216" s="415">
        <v>0</v>
      </c>
      <c r="HH216" s="415">
        <v>-4811880</v>
      </c>
      <c r="HI216" s="415">
        <v>0</v>
      </c>
      <c r="HJ216" s="415">
        <v>-4811880</v>
      </c>
      <c r="HK216" s="415">
        <v>13197861</v>
      </c>
      <c r="HL216" s="415">
        <v>0</v>
      </c>
      <c r="HM216" s="415">
        <v>13197861</v>
      </c>
      <c r="HN216" s="84" t="s">
        <v>1029</v>
      </c>
    </row>
    <row r="217" spans="1:222" x14ac:dyDescent="0.25">
      <c r="A217" t="s">
        <v>1026</v>
      </c>
      <c r="B217" s="82" t="s">
        <v>793</v>
      </c>
      <c r="C217" s="85" t="s">
        <v>792</v>
      </c>
      <c r="D217" s="415">
        <v>27444028</v>
      </c>
      <c r="E217" s="415">
        <v>0</v>
      </c>
      <c r="F217" s="415">
        <v>27444028</v>
      </c>
      <c r="G217" s="415">
        <v>-40099</v>
      </c>
      <c r="H217" s="415">
        <v>0</v>
      </c>
      <c r="I217" s="415">
        <v>-40099</v>
      </c>
      <c r="J217" s="415">
        <v>-588683</v>
      </c>
      <c r="K217" s="415">
        <v>0</v>
      </c>
      <c r="L217" s="415">
        <v>-588683</v>
      </c>
      <c r="M217" s="415">
        <v>49181</v>
      </c>
      <c r="N217" s="415">
        <v>0</v>
      </c>
      <c r="O217" s="415">
        <v>49181</v>
      </c>
      <c r="P217" s="415">
        <v>128753</v>
      </c>
      <c r="Q217" s="415">
        <v>0</v>
      </c>
      <c r="R217" s="415">
        <v>128753</v>
      </c>
      <c r="S217" s="415">
        <v>-3288</v>
      </c>
      <c r="T217" s="415">
        <v>0</v>
      </c>
      <c r="U217" s="415">
        <v>-3288</v>
      </c>
      <c r="V217" s="415">
        <v>-414037</v>
      </c>
      <c r="W217" s="415">
        <v>0</v>
      </c>
      <c r="X217" s="415">
        <v>-414037</v>
      </c>
      <c r="Y217" s="415">
        <v>-5123190</v>
      </c>
      <c r="Z217" s="415">
        <v>0</v>
      </c>
      <c r="AA217" s="415">
        <v>-5123190</v>
      </c>
      <c r="AB217" s="415">
        <v>0</v>
      </c>
      <c r="AC217" s="415">
        <v>0</v>
      </c>
      <c r="AD217" s="415">
        <v>0</v>
      </c>
      <c r="AE217" s="415">
        <v>-298310</v>
      </c>
      <c r="AF217" s="415">
        <v>0</v>
      </c>
      <c r="AG217" s="415">
        <v>-298310</v>
      </c>
      <c r="AH217" s="415">
        <v>-18269</v>
      </c>
      <c r="AI217" s="415">
        <v>0</v>
      </c>
      <c r="AJ217" s="415">
        <v>-18269</v>
      </c>
      <c r="AK217" s="415">
        <v>0</v>
      </c>
      <c r="AL217" s="415">
        <v>0</v>
      </c>
      <c r="AM217" s="415">
        <v>0</v>
      </c>
      <c r="AN217" s="415">
        <v>-279564</v>
      </c>
      <c r="AO217" s="415">
        <v>0</v>
      </c>
      <c r="AP217" s="415">
        <v>-279564</v>
      </c>
      <c r="AQ217" s="415">
        <v>0</v>
      </c>
      <c r="AR217" s="415">
        <v>0</v>
      </c>
      <c r="AS217" s="415">
        <v>0</v>
      </c>
      <c r="AT217" s="415">
        <v>387681</v>
      </c>
      <c r="AU217" s="415">
        <v>0</v>
      </c>
      <c r="AV217" s="415">
        <v>387681</v>
      </c>
      <c r="AW217" s="415">
        <v>-5736</v>
      </c>
      <c r="AX217" s="415">
        <v>0</v>
      </c>
      <c r="AY217" s="415">
        <v>-5736</v>
      </c>
      <c r="AZ217" s="415">
        <v>-2459337</v>
      </c>
      <c r="BA217" s="415">
        <v>0</v>
      </c>
      <c r="BB217" s="415">
        <v>-2459337</v>
      </c>
      <c r="BC217" s="415">
        <v>-1168</v>
      </c>
      <c r="BD217" s="415">
        <v>0</v>
      </c>
      <c r="BE217" s="415">
        <v>-1168</v>
      </c>
      <c r="BF217" s="415">
        <v>-77061</v>
      </c>
      <c r="BG217" s="415">
        <v>0</v>
      </c>
      <c r="BH217" s="415">
        <v>-77061</v>
      </c>
      <c r="BI217" s="415">
        <v>0</v>
      </c>
      <c r="BJ217" s="415">
        <v>0</v>
      </c>
      <c r="BK217" s="415">
        <v>0</v>
      </c>
      <c r="BL217" s="415">
        <v>-33493</v>
      </c>
      <c r="BM217" s="415">
        <v>0</v>
      </c>
      <c r="BN217" s="415">
        <v>-33493</v>
      </c>
      <c r="BO217" s="415">
        <v>0</v>
      </c>
      <c r="BP217" s="415">
        <v>0</v>
      </c>
      <c r="BQ217" s="415">
        <v>0</v>
      </c>
      <c r="BR217" s="415">
        <v>0</v>
      </c>
      <c r="BS217" s="415">
        <v>0</v>
      </c>
      <c r="BT217" s="415">
        <v>0</v>
      </c>
      <c r="BU217" s="415">
        <v>0</v>
      </c>
      <c r="BV217" s="415">
        <v>0</v>
      </c>
      <c r="BW217" s="415">
        <v>0</v>
      </c>
      <c r="BX217" s="415">
        <v>-7610614</v>
      </c>
      <c r="BY217" s="415">
        <v>0</v>
      </c>
      <c r="BZ217" s="415">
        <v>-7610614</v>
      </c>
      <c r="CA217" s="415">
        <v>-864</v>
      </c>
      <c r="CB217" s="415">
        <v>0</v>
      </c>
      <c r="CC217" s="415">
        <v>-864</v>
      </c>
      <c r="CD217" s="415">
        <v>-1545</v>
      </c>
      <c r="CE217" s="415">
        <v>0</v>
      </c>
      <c r="CF217" s="415">
        <v>-1545</v>
      </c>
      <c r="CG217" s="415">
        <v>-545896</v>
      </c>
      <c r="CH217" s="415">
        <v>0</v>
      </c>
      <c r="CI217" s="415">
        <v>-545896</v>
      </c>
      <c r="CJ217" s="415">
        <v>-54554</v>
      </c>
      <c r="CK217" s="415">
        <v>0</v>
      </c>
      <c r="CL217" s="415">
        <v>-54554</v>
      </c>
      <c r="CM217" s="415">
        <v>-602859</v>
      </c>
      <c r="CN217" s="415">
        <v>0</v>
      </c>
      <c r="CO217" s="415">
        <v>-602859</v>
      </c>
      <c r="CP217" s="415">
        <v>-34345</v>
      </c>
      <c r="CQ217" s="415">
        <v>0</v>
      </c>
      <c r="CR217" s="415">
        <v>-34345</v>
      </c>
      <c r="CS217" s="415">
        <v>301</v>
      </c>
      <c r="CT217" s="415">
        <v>0</v>
      </c>
      <c r="CU217" s="415">
        <v>301</v>
      </c>
      <c r="CV217" s="415">
        <v>0</v>
      </c>
      <c r="CW217" s="415">
        <v>0</v>
      </c>
      <c r="CX217" s="415">
        <v>0</v>
      </c>
      <c r="CY217" s="415">
        <v>0</v>
      </c>
      <c r="CZ217" s="415">
        <v>0</v>
      </c>
      <c r="DA217" s="415">
        <v>0</v>
      </c>
      <c r="DB217" s="415">
        <v>-5799</v>
      </c>
      <c r="DC217" s="415">
        <v>0</v>
      </c>
      <c r="DD217" s="415">
        <v>-5799</v>
      </c>
      <c r="DE217" s="415">
        <v>-1230</v>
      </c>
      <c r="DF217" s="415">
        <v>0</v>
      </c>
      <c r="DG217" s="415">
        <v>-1230</v>
      </c>
      <c r="DH217" s="415">
        <v>0</v>
      </c>
      <c r="DI217" s="415">
        <v>0</v>
      </c>
      <c r="DJ217" s="415">
        <v>0</v>
      </c>
      <c r="DK217" s="415">
        <v>0</v>
      </c>
      <c r="DL217" s="415">
        <v>0</v>
      </c>
      <c r="DM217" s="415">
        <v>0</v>
      </c>
      <c r="DN217" s="415">
        <v>0</v>
      </c>
      <c r="DO217" s="415">
        <v>0</v>
      </c>
      <c r="DP217" s="415">
        <v>0</v>
      </c>
      <c r="DQ217" s="415">
        <v>0</v>
      </c>
      <c r="DR217" s="415">
        <v>0</v>
      </c>
      <c r="DS217" s="415">
        <v>0</v>
      </c>
      <c r="DT217" s="415">
        <v>0</v>
      </c>
      <c r="DU217" s="415">
        <v>0</v>
      </c>
      <c r="DV217" s="415">
        <v>0</v>
      </c>
      <c r="DW217" s="415">
        <v>0</v>
      </c>
      <c r="DX217" s="415">
        <v>0</v>
      </c>
      <c r="DY217" s="415">
        <v>0</v>
      </c>
      <c r="DZ217" s="415">
        <v>0</v>
      </c>
      <c r="EA217" s="415">
        <v>0</v>
      </c>
      <c r="EB217" s="415">
        <v>-41073</v>
      </c>
      <c r="EC217" s="415">
        <v>0</v>
      </c>
      <c r="ED217" s="415">
        <v>-41073</v>
      </c>
      <c r="EE217" s="415">
        <v>0</v>
      </c>
      <c r="EF217" s="415">
        <v>0</v>
      </c>
      <c r="EG217" s="415">
        <v>0</v>
      </c>
      <c r="EH217" s="415">
        <v>0</v>
      </c>
      <c r="EI217" s="415">
        <v>0</v>
      </c>
      <c r="EJ217" s="415">
        <v>0</v>
      </c>
      <c r="EK217" s="415">
        <v>0</v>
      </c>
      <c r="EL217" s="415">
        <v>0</v>
      </c>
      <c r="EM217" s="415">
        <v>0</v>
      </c>
      <c r="EN217" s="415">
        <v>0</v>
      </c>
      <c r="EO217" s="415">
        <v>0</v>
      </c>
      <c r="EP217" s="415">
        <v>0</v>
      </c>
      <c r="EQ217" s="415">
        <v>0</v>
      </c>
      <c r="ER217" s="415">
        <v>0</v>
      </c>
      <c r="ES217" s="415">
        <v>0</v>
      </c>
      <c r="ET217" s="415">
        <v>0</v>
      </c>
      <c r="EU217" s="415">
        <v>0</v>
      </c>
      <c r="EV217" s="415">
        <v>0</v>
      </c>
      <c r="EW217" s="415">
        <v>-33493</v>
      </c>
      <c r="EX217" s="415">
        <v>0</v>
      </c>
      <c r="EY217" s="415">
        <v>-33493</v>
      </c>
      <c r="EZ217" s="415">
        <v>0</v>
      </c>
      <c r="FA217" s="415">
        <v>0</v>
      </c>
      <c r="FB217" s="415">
        <v>0</v>
      </c>
      <c r="FC217" s="415">
        <v>0</v>
      </c>
      <c r="FD217" s="415">
        <v>0</v>
      </c>
      <c r="FE217" s="415">
        <v>0</v>
      </c>
      <c r="FF217" s="415">
        <v>0</v>
      </c>
      <c r="FG217" s="415">
        <v>0</v>
      </c>
      <c r="FH217" s="415">
        <v>0</v>
      </c>
      <c r="FI217" s="415">
        <v>-45627</v>
      </c>
      <c r="FJ217" s="415">
        <v>0</v>
      </c>
      <c r="FK217" s="415">
        <v>-45627</v>
      </c>
      <c r="FL217" s="415">
        <v>-1704</v>
      </c>
      <c r="FM217" s="415">
        <v>0</v>
      </c>
      <c r="FN217" s="415">
        <v>-1704</v>
      </c>
      <c r="FO217" s="415">
        <v>-11679</v>
      </c>
      <c r="FP217" s="415">
        <v>0</v>
      </c>
      <c r="FQ217" s="415">
        <v>-11679</v>
      </c>
      <c r="FR217" s="415">
        <v>1990</v>
      </c>
      <c r="FS217" s="415">
        <v>0</v>
      </c>
      <c r="FT217" s="415">
        <v>1990</v>
      </c>
      <c r="FU217" s="415">
        <v>-126</v>
      </c>
      <c r="FV217" s="415">
        <v>0</v>
      </c>
      <c r="FW217" s="415">
        <v>-126</v>
      </c>
      <c r="FX217" s="415">
        <v>-610384</v>
      </c>
      <c r="FY217" s="415">
        <v>0</v>
      </c>
      <c r="FZ217" s="415">
        <v>-610384</v>
      </c>
      <c r="GA217" s="415">
        <v>-701023</v>
      </c>
      <c r="GB217" s="415">
        <v>0</v>
      </c>
      <c r="GC217" s="415">
        <v>-701023</v>
      </c>
      <c r="GD217" s="415">
        <v>0</v>
      </c>
      <c r="GE217" s="415">
        <v>0</v>
      </c>
      <c r="GF217" s="415">
        <v>0</v>
      </c>
      <c r="GG217" s="415">
        <v>1036</v>
      </c>
      <c r="GH217" s="415">
        <v>0</v>
      </c>
      <c r="GI217" s="415">
        <v>1036</v>
      </c>
      <c r="GJ217" s="415">
        <v>1036</v>
      </c>
      <c r="GK217" s="415">
        <v>0</v>
      </c>
      <c r="GL217" s="415">
        <v>1036</v>
      </c>
      <c r="GM217" s="415">
        <v>27403929</v>
      </c>
      <c r="GN217" s="415">
        <v>0</v>
      </c>
      <c r="GO217" s="415">
        <v>27403929</v>
      </c>
      <c r="GP217" s="415">
        <v>-414037</v>
      </c>
      <c r="GQ217" s="415">
        <v>0</v>
      </c>
      <c r="GR217" s="415">
        <v>-414037</v>
      </c>
      <c r="GS217" s="415">
        <v>-7610614</v>
      </c>
      <c r="GT217" s="415">
        <v>0</v>
      </c>
      <c r="GU217" s="415">
        <v>-7610614</v>
      </c>
      <c r="GV217" s="415">
        <v>-602859</v>
      </c>
      <c r="GW217" s="415">
        <v>0</v>
      </c>
      <c r="GX217" s="415">
        <v>-602859</v>
      </c>
      <c r="GY217" s="415">
        <v>-41073</v>
      </c>
      <c r="GZ217" s="415">
        <v>0</v>
      </c>
      <c r="HA217" s="415">
        <v>-41073</v>
      </c>
      <c r="HB217" s="415">
        <v>-701023</v>
      </c>
      <c r="HC217" s="415">
        <v>0</v>
      </c>
      <c r="HD217" s="415">
        <v>-701023</v>
      </c>
      <c r="HE217" s="415">
        <v>1036</v>
      </c>
      <c r="HF217" s="415">
        <v>0</v>
      </c>
      <c r="HG217" s="415">
        <v>1036</v>
      </c>
      <c r="HH217" s="415">
        <v>-9368570</v>
      </c>
      <c r="HI217" s="415">
        <v>0</v>
      </c>
      <c r="HJ217" s="415">
        <v>-9368570</v>
      </c>
      <c r="HK217" s="415">
        <v>18035359</v>
      </c>
      <c r="HL217" s="415">
        <v>0</v>
      </c>
      <c r="HM217" s="415">
        <v>18035359</v>
      </c>
      <c r="HN217" s="84" t="s">
        <v>1029</v>
      </c>
    </row>
    <row r="218" spans="1:222" x14ac:dyDescent="0.25">
      <c r="A218" t="s">
        <v>1026</v>
      </c>
      <c r="B218" s="82" t="s">
        <v>795</v>
      </c>
      <c r="C218" s="85" t="s">
        <v>794</v>
      </c>
      <c r="D218" s="415">
        <v>92237633</v>
      </c>
      <c r="E218" s="415">
        <v>1019687</v>
      </c>
      <c r="F218" s="415">
        <v>93257320</v>
      </c>
      <c r="G218" s="415">
        <v>-545508</v>
      </c>
      <c r="H218" s="415">
        <v>-392</v>
      </c>
      <c r="I218" s="415">
        <v>-545900</v>
      </c>
      <c r="J218" s="415">
        <v>-635658</v>
      </c>
      <c r="K218" s="415">
        <v>-5821</v>
      </c>
      <c r="L218" s="415">
        <v>-641479</v>
      </c>
      <c r="M218" s="415">
        <v>9848</v>
      </c>
      <c r="N218" s="415">
        <v>0</v>
      </c>
      <c r="O218" s="415">
        <v>9848</v>
      </c>
      <c r="P218" s="415">
        <v>2532038</v>
      </c>
      <c r="Q218" s="415">
        <v>0</v>
      </c>
      <c r="R218" s="415">
        <v>2532038</v>
      </c>
      <c r="S218" s="415">
        <v>263866</v>
      </c>
      <c r="T218" s="415">
        <v>0</v>
      </c>
      <c r="U218" s="415">
        <v>263866</v>
      </c>
      <c r="V218" s="415">
        <v>2170094</v>
      </c>
      <c r="W218" s="415">
        <v>-5821</v>
      </c>
      <c r="X218" s="415">
        <v>2164273</v>
      </c>
      <c r="Y218" s="415">
        <v>-8951133</v>
      </c>
      <c r="Z218" s="415">
        <v>-33266</v>
      </c>
      <c r="AA218" s="415">
        <v>-8984399</v>
      </c>
      <c r="AB218" s="415">
        <v>-46145</v>
      </c>
      <c r="AC218" s="415">
        <v>0</v>
      </c>
      <c r="AD218" s="415">
        <v>-46145</v>
      </c>
      <c r="AE218" s="415">
        <v>2833</v>
      </c>
      <c r="AF218" s="415">
        <v>-314</v>
      </c>
      <c r="AG218" s="415">
        <v>2519</v>
      </c>
      <c r="AH218" s="415">
        <v>5565</v>
      </c>
      <c r="AI218" s="415">
        <v>0</v>
      </c>
      <c r="AJ218" s="415">
        <v>5565</v>
      </c>
      <c r="AK218" s="415">
        <v>-4044</v>
      </c>
      <c r="AL218" s="415">
        <v>0</v>
      </c>
      <c r="AM218" s="415">
        <v>-4044</v>
      </c>
      <c r="AN218" s="415">
        <v>-2733</v>
      </c>
      <c r="AO218" s="415">
        <v>-314</v>
      </c>
      <c r="AP218" s="415">
        <v>-3047</v>
      </c>
      <c r="AQ218" s="415">
        <v>-27812</v>
      </c>
      <c r="AR218" s="415">
        <v>0</v>
      </c>
      <c r="AS218" s="415">
        <v>-27812</v>
      </c>
      <c r="AT218" s="415">
        <v>1741200</v>
      </c>
      <c r="AU218" s="415">
        <v>18424</v>
      </c>
      <c r="AV218" s="415">
        <v>1759624</v>
      </c>
      <c r="AW218" s="415">
        <v>-723</v>
      </c>
      <c r="AX218" s="415">
        <v>392</v>
      </c>
      <c r="AY218" s="415">
        <v>-331</v>
      </c>
      <c r="AZ218" s="415">
        <v>-5607375</v>
      </c>
      <c r="BA218" s="415">
        <v>-119952</v>
      </c>
      <c r="BB218" s="415">
        <v>-5727327</v>
      </c>
      <c r="BC218" s="415">
        <v>-8295</v>
      </c>
      <c r="BD218" s="415">
        <v>0</v>
      </c>
      <c r="BE218" s="415">
        <v>-8295</v>
      </c>
      <c r="BF218" s="415">
        <v>-15332</v>
      </c>
      <c r="BG218" s="415">
        <v>0</v>
      </c>
      <c r="BH218" s="415">
        <v>-15332</v>
      </c>
      <c r="BI218" s="415">
        <v>0</v>
      </c>
      <c r="BJ218" s="415">
        <v>0</v>
      </c>
      <c r="BK218" s="415">
        <v>0</v>
      </c>
      <c r="BL218" s="415">
        <v>-12493</v>
      </c>
      <c r="BM218" s="415">
        <v>0</v>
      </c>
      <c r="BN218" s="415">
        <v>-12493</v>
      </c>
      <c r="BO218" s="415">
        <v>0</v>
      </c>
      <c r="BP218" s="415">
        <v>0</v>
      </c>
      <c r="BQ218" s="415">
        <v>0</v>
      </c>
      <c r="BR218" s="415">
        <v>0</v>
      </c>
      <c r="BS218" s="415">
        <v>0</v>
      </c>
      <c r="BT218" s="415">
        <v>0</v>
      </c>
      <c r="BU218" s="415">
        <v>0</v>
      </c>
      <c r="BV218" s="415">
        <v>0</v>
      </c>
      <c r="BW218" s="415">
        <v>0</v>
      </c>
      <c r="BX218" s="415">
        <v>-12851318</v>
      </c>
      <c r="BY218" s="415">
        <v>-134716</v>
      </c>
      <c r="BZ218" s="415">
        <v>-12986034</v>
      </c>
      <c r="CA218" s="415">
        <v>0</v>
      </c>
      <c r="CB218" s="415">
        <v>0</v>
      </c>
      <c r="CC218" s="415">
        <v>0</v>
      </c>
      <c r="CD218" s="415">
        <v>0</v>
      </c>
      <c r="CE218" s="415">
        <v>0</v>
      </c>
      <c r="CF218" s="415">
        <v>0</v>
      </c>
      <c r="CG218" s="415">
        <v>-2075231</v>
      </c>
      <c r="CH218" s="415">
        <v>-50098</v>
      </c>
      <c r="CI218" s="415">
        <v>-2125329</v>
      </c>
      <c r="CJ218" s="415">
        <v>2848</v>
      </c>
      <c r="CK218" s="415">
        <v>0</v>
      </c>
      <c r="CL218" s="415">
        <v>2848</v>
      </c>
      <c r="CM218" s="415">
        <v>-2072383</v>
      </c>
      <c r="CN218" s="415">
        <v>-50098</v>
      </c>
      <c r="CO218" s="415">
        <v>-2122481</v>
      </c>
      <c r="CP218" s="415">
        <v>-121823</v>
      </c>
      <c r="CQ218" s="415">
        <v>0</v>
      </c>
      <c r="CR218" s="415">
        <v>-121823</v>
      </c>
      <c r="CS218" s="415">
        <v>-504</v>
      </c>
      <c r="CT218" s="415">
        <v>0</v>
      </c>
      <c r="CU218" s="415">
        <v>-504</v>
      </c>
      <c r="CV218" s="415">
        <v>-645266</v>
      </c>
      <c r="CW218" s="415">
        <v>0</v>
      </c>
      <c r="CX218" s="415">
        <v>-645266</v>
      </c>
      <c r="CY218" s="415">
        <v>0</v>
      </c>
      <c r="CZ218" s="415">
        <v>0</v>
      </c>
      <c r="DA218" s="415">
        <v>0</v>
      </c>
      <c r="DB218" s="415">
        <v>-3833</v>
      </c>
      <c r="DC218" s="415">
        <v>0</v>
      </c>
      <c r="DD218" s="415">
        <v>-3833</v>
      </c>
      <c r="DE218" s="415">
        <v>0</v>
      </c>
      <c r="DF218" s="415">
        <v>0</v>
      </c>
      <c r="DG218" s="415">
        <v>0</v>
      </c>
      <c r="DH218" s="415">
        <v>0</v>
      </c>
      <c r="DI218" s="415">
        <v>0</v>
      </c>
      <c r="DJ218" s="415">
        <v>0</v>
      </c>
      <c r="DK218" s="415">
        <v>0</v>
      </c>
      <c r="DL218" s="415">
        <v>0</v>
      </c>
      <c r="DM218" s="415">
        <v>0</v>
      </c>
      <c r="DN218" s="415">
        <v>0</v>
      </c>
      <c r="DO218" s="415">
        <v>0</v>
      </c>
      <c r="DP218" s="415">
        <v>0</v>
      </c>
      <c r="DQ218" s="415">
        <v>0</v>
      </c>
      <c r="DR218" s="415">
        <v>0</v>
      </c>
      <c r="DS218" s="415">
        <v>0</v>
      </c>
      <c r="DT218" s="415">
        <v>0</v>
      </c>
      <c r="DU218" s="415">
        <v>-152071</v>
      </c>
      <c r="DV218" s="415">
        <v>-152071</v>
      </c>
      <c r="DW218" s="415">
        <v>0</v>
      </c>
      <c r="DX218" s="415">
        <v>74552</v>
      </c>
      <c r="DY218" s="415">
        <v>74552</v>
      </c>
      <c r="DZ218" s="415">
        <v>-77519</v>
      </c>
      <c r="EA218" s="415">
        <v>0</v>
      </c>
      <c r="EB218" s="415">
        <v>-771426</v>
      </c>
      <c r="EC218" s="415">
        <v>-77519</v>
      </c>
      <c r="ED218" s="415">
        <v>-848945</v>
      </c>
      <c r="EE218" s="415">
        <v>0</v>
      </c>
      <c r="EF218" s="415">
        <v>0</v>
      </c>
      <c r="EG218" s="415">
        <v>0</v>
      </c>
      <c r="EH218" s="415">
        <v>0</v>
      </c>
      <c r="EI218" s="415">
        <v>0</v>
      </c>
      <c r="EJ218" s="415">
        <v>0</v>
      </c>
      <c r="EK218" s="415">
        <v>1516</v>
      </c>
      <c r="EL218" s="415">
        <v>0</v>
      </c>
      <c r="EM218" s="415">
        <v>1516</v>
      </c>
      <c r="EN218" s="415">
        <v>-402163</v>
      </c>
      <c r="EO218" s="415">
        <v>0</v>
      </c>
      <c r="EP218" s="415">
        <v>-402163</v>
      </c>
      <c r="EQ218" s="415">
        <v>0</v>
      </c>
      <c r="ER218" s="415">
        <v>0</v>
      </c>
      <c r="ES218" s="415">
        <v>0</v>
      </c>
      <c r="ET218" s="415">
        <v>0</v>
      </c>
      <c r="EU218" s="415">
        <v>0</v>
      </c>
      <c r="EV218" s="415">
        <v>0</v>
      </c>
      <c r="EW218" s="415">
        <v>-12493</v>
      </c>
      <c r="EX218" s="415">
        <v>0</v>
      </c>
      <c r="EY218" s="415">
        <v>-12493</v>
      </c>
      <c r="EZ218" s="415">
        <v>0</v>
      </c>
      <c r="FA218" s="415">
        <v>0</v>
      </c>
      <c r="FB218" s="415">
        <v>0</v>
      </c>
      <c r="FC218" s="415">
        <v>0</v>
      </c>
      <c r="FD218" s="415">
        <v>0</v>
      </c>
      <c r="FE218" s="415">
        <v>0</v>
      </c>
      <c r="FF218" s="415">
        <v>0</v>
      </c>
      <c r="FG218" s="415">
        <v>0</v>
      </c>
      <c r="FH218" s="415">
        <v>0</v>
      </c>
      <c r="FI218" s="415">
        <v>-22813</v>
      </c>
      <c r="FJ218" s="415">
        <v>0</v>
      </c>
      <c r="FK218" s="415">
        <v>-22813</v>
      </c>
      <c r="FL218" s="415">
        <v>-2716</v>
      </c>
      <c r="FM218" s="415">
        <v>0</v>
      </c>
      <c r="FN218" s="415">
        <v>-2716</v>
      </c>
      <c r="FO218" s="415">
        <v>-385</v>
      </c>
      <c r="FP218" s="415">
        <v>-2456</v>
      </c>
      <c r="FQ218" s="415">
        <v>-2841</v>
      </c>
      <c r="FR218" s="415">
        <v>3180</v>
      </c>
      <c r="FS218" s="415">
        <v>0</v>
      </c>
      <c r="FT218" s="415">
        <v>3180</v>
      </c>
      <c r="FU218" s="415">
        <v>1269</v>
      </c>
      <c r="FV218" s="415">
        <v>0</v>
      </c>
      <c r="FW218" s="415">
        <v>1269</v>
      </c>
      <c r="FX218" s="415">
        <v>-816452</v>
      </c>
      <c r="FY218" s="415">
        <v>0</v>
      </c>
      <c r="FZ218" s="415">
        <v>-816452</v>
      </c>
      <c r="GA218" s="415">
        <v>-1251057</v>
      </c>
      <c r="GB218" s="415">
        <v>-2456</v>
      </c>
      <c r="GC218" s="415">
        <v>-1253513</v>
      </c>
      <c r="GD218" s="415">
        <v>0</v>
      </c>
      <c r="GE218" s="415">
        <v>0</v>
      </c>
      <c r="GF218" s="415">
        <v>0</v>
      </c>
      <c r="GG218" s="415">
        <v>0</v>
      </c>
      <c r="GH218" s="415">
        <v>0</v>
      </c>
      <c r="GI218" s="415">
        <v>0</v>
      </c>
      <c r="GJ218" s="415">
        <v>0</v>
      </c>
      <c r="GK218" s="415">
        <v>0</v>
      </c>
      <c r="GL218" s="415">
        <v>0</v>
      </c>
      <c r="GM218" s="415">
        <v>91692125</v>
      </c>
      <c r="GN218" s="415">
        <v>1019295</v>
      </c>
      <c r="GO218" s="415">
        <v>92711420</v>
      </c>
      <c r="GP218" s="415">
        <v>2170094</v>
      </c>
      <c r="GQ218" s="415">
        <v>-5821</v>
      </c>
      <c r="GR218" s="415">
        <v>2164273</v>
      </c>
      <c r="GS218" s="415">
        <v>-12851318</v>
      </c>
      <c r="GT218" s="415">
        <v>-134716</v>
      </c>
      <c r="GU218" s="415">
        <v>-12986034</v>
      </c>
      <c r="GV218" s="415">
        <v>-2072383</v>
      </c>
      <c r="GW218" s="415">
        <v>-50098</v>
      </c>
      <c r="GX218" s="415">
        <v>-2122481</v>
      </c>
      <c r="GY218" s="415">
        <v>-771426</v>
      </c>
      <c r="GZ218" s="415">
        <v>-77519</v>
      </c>
      <c r="HA218" s="415">
        <v>-848945</v>
      </c>
      <c r="HB218" s="415">
        <v>-1251057</v>
      </c>
      <c r="HC218" s="415">
        <v>-2456</v>
      </c>
      <c r="HD218" s="415">
        <v>-1253513</v>
      </c>
      <c r="HE218" s="415">
        <v>0</v>
      </c>
      <c r="HF218" s="415">
        <v>0</v>
      </c>
      <c r="HG218" s="415">
        <v>0</v>
      </c>
      <c r="HH218" s="415">
        <v>-14776090</v>
      </c>
      <c r="HI218" s="415">
        <v>-270610</v>
      </c>
      <c r="HJ218" s="415">
        <v>-15046700</v>
      </c>
      <c r="HK218" s="415">
        <v>76916035</v>
      </c>
      <c r="HL218" s="415">
        <v>748685</v>
      </c>
      <c r="HM218" s="415">
        <v>77664720</v>
      </c>
      <c r="HN218" s="84" t="s">
        <v>1047</v>
      </c>
    </row>
    <row r="219" spans="1:222" x14ac:dyDescent="0.25">
      <c r="A219" t="s">
        <v>1026</v>
      </c>
      <c r="B219" s="82" t="s">
        <v>797</v>
      </c>
      <c r="C219" s="85" t="s">
        <v>796</v>
      </c>
      <c r="D219" s="415">
        <v>61348764</v>
      </c>
      <c r="E219" s="415">
        <v>0</v>
      </c>
      <c r="F219" s="415">
        <v>61348764</v>
      </c>
      <c r="G219" s="415">
        <v>-889920</v>
      </c>
      <c r="H219" s="415">
        <v>0</v>
      </c>
      <c r="I219" s="415">
        <v>-889920</v>
      </c>
      <c r="J219" s="415">
        <v>-312720</v>
      </c>
      <c r="K219" s="415">
        <v>0</v>
      </c>
      <c r="L219" s="415">
        <v>-312720</v>
      </c>
      <c r="M219" s="415">
        <v>258</v>
      </c>
      <c r="N219" s="415">
        <v>0</v>
      </c>
      <c r="O219" s="415">
        <v>258</v>
      </c>
      <c r="P219" s="415">
        <v>765634</v>
      </c>
      <c r="Q219" s="415">
        <v>0</v>
      </c>
      <c r="R219" s="415">
        <v>765634</v>
      </c>
      <c r="S219" s="415">
        <v>-118432</v>
      </c>
      <c r="T219" s="415">
        <v>0</v>
      </c>
      <c r="U219" s="415">
        <v>-118432</v>
      </c>
      <c r="V219" s="415">
        <v>334740</v>
      </c>
      <c r="W219" s="415">
        <v>0</v>
      </c>
      <c r="X219" s="415">
        <v>334740</v>
      </c>
      <c r="Y219" s="415">
        <v>-3401500</v>
      </c>
      <c r="Z219" s="415">
        <v>0</v>
      </c>
      <c r="AA219" s="415">
        <v>-3401500</v>
      </c>
      <c r="AB219" s="415">
        <v>0</v>
      </c>
      <c r="AC219" s="415">
        <v>0</v>
      </c>
      <c r="AD219" s="415">
        <v>0</v>
      </c>
      <c r="AE219" s="415">
        <v>-90176</v>
      </c>
      <c r="AF219" s="415">
        <v>0</v>
      </c>
      <c r="AG219" s="415">
        <v>-90176</v>
      </c>
      <c r="AH219" s="415">
        <v>-28890</v>
      </c>
      <c r="AI219" s="415">
        <v>0</v>
      </c>
      <c r="AJ219" s="415">
        <v>-28890</v>
      </c>
      <c r="AK219" s="415">
        <v>0</v>
      </c>
      <c r="AL219" s="415">
        <v>0</v>
      </c>
      <c r="AM219" s="415">
        <v>0</v>
      </c>
      <c r="AN219" s="415">
        <v>-61286</v>
      </c>
      <c r="AO219" s="415">
        <v>0</v>
      </c>
      <c r="AP219" s="415">
        <v>-61286</v>
      </c>
      <c r="AQ219" s="415">
        <v>0</v>
      </c>
      <c r="AR219" s="415">
        <v>0</v>
      </c>
      <c r="AS219" s="415">
        <v>0</v>
      </c>
      <c r="AT219" s="415">
        <v>1284123</v>
      </c>
      <c r="AU219" s="415">
        <v>0</v>
      </c>
      <c r="AV219" s="415">
        <v>1284123</v>
      </c>
      <c r="AW219" s="415">
        <v>-28712</v>
      </c>
      <c r="AX219" s="415">
        <v>0</v>
      </c>
      <c r="AY219" s="415">
        <v>-28712</v>
      </c>
      <c r="AZ219" s="415">
        <v>-3323540</v>
      </c>
      <c r="BA219" s="415">
        <v>0</v>
      </c>
      <c r="BB219" s="415">
        <v>-3323540</v>
      </c>
      <c r="BC219" s="415">
        <v>-63852</v>
      </c>
      <c r="BD219" s="415">
        <v>0</v>
      </c>
      <c r="BE219" s="415">
        <v>-63852</v>
      </c>
      <c r="BF219" s="415">
        <v>-74496</v>
      </c>
      <c r="BG219" s="415">
        <v>0</v>
      </c>
      <c r="BH219" s="415">
        <v>-74496</v>
      </c>
      <c r="BI219" s="415">
        <v>0</v>
      </c>
      <c r="BJ219" s="415">
        <v>0</v>
      </c>
      <c r="BK219" s="415">
        <v>0</v>
      </c>
      <c r="BL219" s="415">
        <v>-7398</v>
      </c>
      <c r="BM219" s="415">
        <v>0</v>
      </c>
      <c r="BN219" s="415">
        <v>-7398</v>
      </c>
      <c r="BO219" s="415">
        <v>0</v>
      </c>
      <c r="BP219" s="415">
        <v>0</v>
      </c>
      <c r="BQ219" s="415">
        <v>0</v>
      </c>
      <c r="BR219" s="415">
        <v>0</v>
      </c>
      <c r="BS219" s="415">
        <v>0</v>
      </c>
      <c r="BT219" s="415">
        <v>0</v>
      </c>
      <c r="BU219" s="415">
        <v>0</v>
      </c>
      <c r="BV219" s="415">
        <v>0</v>
      </c>
      <c r="BW219" s="415">
        <v>0</v>
      </c>
      <c r="BX219" s="415">
        <v>-5705551</v>
      </c>
      <c r="BY219" s="415">
        <v>0</v>
      </c>
      <c r="BZ219" s="415">
        <v>-5705551</v>
      </c>
      <c r="CA219" s="415">
        <v>-369185</v>
      </c>
      <c r="CB219" s="415">
        <v>0</v>
      </c>
      <c r="CC219" s="415">
        <v>-369185</v>
      </c>
      <c r="CD219" s="415">
        <v>-102457</v>
      </c>
      <c r="CE219" s="415">
        <v>0</v>
      </c>
      <c r="CF219" s="415">
        <v>-102457</v>
      </c>
      <c r="CG219" s="415">
        <v>-1358834</v>
      </c>
      <c r="CH219" s="415">
        <v>0</v>
      </c>
      <c r="CI219" s="415">
        <v>-1358834</v>
      </c>
      <c r="CJ219" s="415">
        <v>173038</v>
      </c>
      <c r="CK219" s="415">
        <v>0</v>
      </c>
      <c r="CL219" s="415">
        <v>173038</v>
      </c>
      <c r="CM219" s="415">
        <v>-1657438</v>
      </c>
      <c r="CN219" s="415">
        <v>0</v>
      </c>
      <c r="CO219" s="415">
        <v>-1657438</v>
      </c>
      <c r="CP219" s="415">
        <v>-108758</v>
      </c>
      <c r="CQ219" s="415">
        <v>0</v>
      </c>
      <c r="CR219" s="415">
        <v>-108758</v>
      </c>
      <c r="CS219" s="415">
        <v>50</v>
      </c>
      <c r="CT219" s="415">
        <v>0</v>
      </c>
      <c r="CU219" s="415">
        <v>50</v>
      </c>
      <c r="CV219" s="415">
        <v>-4930</v>
      </c>
      <c r="CW219" s="415">
        <v>0</v>
      </c>
      <c r="CX219" s="415">
        <v>-4930</v>
      </c>
      <c r="CY219" s="415">
        <v>0</v>
      </c>
      <c r="CZ219" s="415">
        <v>0</v>
      </c>
      <c r="DA219" s="415">
        <v>0</v>
      </c>
      <c r="DB219" s="415">
        <v>0</v>
      </c>
      <c r="DC219" s="415">
        <v>0</v>
      </c>
      <c r="DD219" s="415">
        <v>0</v>
      </c>
      <c r="DE219" s="415">
        <v>0</v>
      </c>
      <c r="DF219" s="415">
        <v>0</v>
      </c>
      <c r="DG219" s="415">
        <v>0</v>
      </c>
      <c r="DH219" s="415">
        <v>0</v>
      </c>
      <c r="DI219" s="415">
        <v>0</v>
      </c>
      <c r="DJ219" s="415">
        <v>0</v>
      </c>
      <c r="DK219" s="415">
        <v>0</v>
      </c>
      <c r="DL219" s="415">
        <v>0</v>
      </c>
      <c r="DM219" s="415">
        <v>0</v>
      </c>
      <c r="DN219" s="415">
        <v>0</v>
      </c>
      <c r="DO219" s="415">
        <v>0</v>
      </c>
      <c r="DP219" s="415">
        <v>0</v>
      </c>
      <c r="DQ219" s="415">
        <v>0</v>
      </c>
      <c r="DR219" s="415">
        <v>0</v>
      </c>
      <c r="DS219" s="415">
        <v>0</v>
      </c>
      <c r="DT219" s="415">
        <v>0</v>
      </c>
      <c r="DU219" s="415">
        <v>0</v>
      </c>
      <c r="DV219" s="415">
        <v>0</v>
      </c>
      <c r="DW219" s="415">
        <v>0</v>
      </c>
      <c r="DX219" s="415">
        <v>0</v>
      </c>
      <c r="DY219" s="415">
        <v>0</v>
      </c>
      <c r="DZ219" s="415">
        <v>0</v>
      </c>
      <c r="EA219" s="415">
        <v>0</v>
      </c>
      <c r="EB219" s="415">
        <v>-113638</v>
      </c>
      <c r="EC219" s="415">
        <v>0</v>
      </c>
      <c r="ED219" s="415">
        <v>-113638</v>
      </c>
      <c r="EE219" s="415">
        <v>0</v>
      </c>
      <c r="EF219" s="415">
        <v>0</v>
      </c>
      <c r="EG219" s="415">
        <v>0</v>
      </c>
      <c r="EH219" s="415">
        <v>0</v>
      </c>
      <c r="EI219" s="415">
        <v>0</v>
      </c>
      <c r="EJ219" s="415">
        <v>0</v>
      </c>
      <c r="EK219" s="415">
        <v>0</v>
      </c>
      <c r="EL219" s="415">
        <v>0</v>
      </c>
      <c r="EM219" s="415">
        <v>0</v>
      </c>
      <c r="EN219" s="415">
        <v>0</v>
      </c>
      <c r="EO219" s="415">
        <v>0</v>
      </c>
      <c r="EP219" s="415">
        <v>0</v>
      </c>
      <c r="EQ219" s="415">
        <v>0</v>
      </c>
      <c r="ER219" s="415">
        <v>0</v>
      </c>
      <c r="ES219" s="415">
        <v>0</v>
      </c>
      <c r="ET219" s="415">
        <v>0</v>
      </c>
      <c r="EU219" s="415">
        <v>0</v>
      </c>
      <c r="EV219" s="415">
        <v>0</v>
      </c>
      <c r="EW219" s="415">
        <v>-7398</v>
      </c>
      <c r="EX219" s="415">
        <v>0</v>
      </c>
      <c r="EY219" s="415">
        <v>-7398</v>
      </c>
      <c r="EZ219" s="415">
        <v>0</v>
      </c>
      <c r="FA219" s="415">
        <v>0</v>
      </c>
      <c r="FB219" s="415">
        <v>0</v>
      </c>
      <c r="FC219" s="415">
        <v>0</v>
      </c>
      <c r="FD219" s="415">
        <v>0</v>
      </c>
      <c r="FE219" s="415">
        <v>0</v>
      </c>
      <c r="FF219" s="415">
        <v>0</v>
      </c>
      <c r="FG219" s="415">
        <v>0</v>
      </c>
      <c r="FH219" s="415">
        <v>0</v>
      </c>
      <c r="FI219" s="415">
        <v>-20869</v>
      </c>
      <c r="FJ219" s="415">
        <v>0</v>
      </c>
      <c r="FK219" s="415">
        <v>-20869</v>
      </c>
      <c r="FL219" s="415">
        <v>35</v>
      </c>
      <c r="FM219" s="415">
        <v>0</v>
      </c>
      <c r="FN219" s="415">
        <v>35</v>
      </c>
      <c r="FO219" s="415">
        <v>-51366</v>
      </c>
      <c r="FP219" s="415">
        <v>0</v>
      </c>
      <c r="FQ219" s="415">
        <v>-51366</v>
      </c>
      <c r="FR219" s="415">
        <v>4959</v>
      </c>
      <c r="FS219" s="415">
        <v>0</v>
      </c>
      <c r="FT219" s="415">
        <v>4959</v>
      </c>
      <c r="FU219" s="415">
        <v>2000</v>
      </c>
      <c r="FV219" s="415">
        <v>0</v>
      </c>
      <c r="FW219" s="415">
        <v>2000</v>
      </c>
      <c r="FX219" s="415">
        <v>-694600</v>
      </c>
      <c r="FY219" s="415">
        <v>0</v>
      </c>
      <c r="FZ219" s="415">
        <v>-694600</v>
      </c>
      <c r="GA219" s="415">
        <v>-767239</v>
      </c>
      <c r="GB219" s="415">
        <v>0</v>
      </c>
      <c r="GC219" s="415">
        <v>-767239</v>
      </c>
      <c r="GD219" s="415">
        <v>0</v>
      </c>
      <c r="GE219" s="415">
        <v>0</v>
      </c>
      <c r="GF219" s="415">
        <v>0</v>
      </c>
      <c r="GG219" s="415">
        <v>0</v>
      </c>
      <c r="GH219" s="415">
        <v>0</v>
      </c>
      <c r="GI219" s="415">
        <v>0</v>
      </c>
      <c r="GJ219" s="415">
        <v>0</v>
      </c>
      <c r="GK219" s="415">
        <v>0</v>
      </c>
      <c r="GL219" s="415">
        <v>0</v>
      </c>
      <c r="GM219" s="415">
        <v>60458844</v>
      </c>
      <c r="GN219" s="415">
        <v>0</v>
      </c>
      <c r="GO219" s="415">
        <v>60458844</v>
      </c>
      <c r="GP219" s="415">
        <v>334740</v>
      </c>
      <c r="GQ219" s="415">
        <v>0</v>
      </c>
      <c r="GR219" s="415">
        <v>334740</v>
      </c>
      <c r="GS219" s="415">
        <v>-5705551</v>
      </c>
      <c r="GT219" s="415">
        <v>0</v>
      </c>
      <c r="GU219" s="415">
        <v>-5705551</v>
      </c>
      <c r="GV219" s="415">
        <v>-1657438</v>
      </c>
      <c r="GW219" s="415">
        <v>0</v>
      </c>
      <c r="GX219" s="415">
        <v>-1657438</v>
      </c>
      <c r="GY219" s="415">
        <v>-113638</v>
      </c>
      <c r="GZ219" s="415">
        <v>0</v>
      </c>
      <c r="HA219" s="415">
        <v>-113638</v>
      </c>
      <c r="HB219" s="415">
        <v>-767239</v>
      </c>
      <c r="HC219" s="415">
        <v>0</v>
      </c>
      <c r="HD219" s="415">
        <v>-767239</v>
      </c>
      <c r="HE219" s="415">
        <v>0</v>
      </c>
      <c r="HF219" s="415">
        <v>0</v>
      </c>
      <c r="HG219" s="415">
        <v>0</v>
      </c>
      <c r="HH219" s="415">
        <v>-7909126</v>
      </c>
      <c r="HI219" s="415">
        <v>0</v>
      </c>
      <c r="HJ219" s="415">
        <v>-7909126</v>
      </c>
      <c r="HK219" s="415">
        <v>52549718</v>
      </c>
      <c r="HL219" s="415">
        <v>0</v>
      </c>
      <c r="HM219" s="415">
        <v>52549718</v>
      </c>
      <c r="HN219" s="84" t="s">
        <v>1029</v>
      </c>
    </row>
    <row r="220" spans="1:222" x14ac:dyDescent="0.25">
      <c r="A220" t="s">
        <v>1037</v>
      </c>
      <c r="B220" s="82" t="s">
        <v>799</v>
      </c>
      <c r="C220" s="85" t="s">
        <v>798</v>
      </c>
      <c r="D220" s="415">
        <v>68017609</v>
      </c>
      <c r="E220" s="415">
        <v>769640</v>
      </c>
      <c r="F220" s="415">
        <v>68787249</v>
      </c>
      <c r="G220" s="415">
        <v>-795902.47</v>
      </c>
      <c r="H220" s="415">
        <v>0</v>
      </c>
      <c r="I220" s="415">
        <v>-795902.47</v>
      </c>
      <c r="J220" s="415">
        <v>-627216</v>
      </c>
      <c r="K220" s="415">
        <v>-450</v>
      </c>
      <c r="L220" s="415">
        <v>-627666</v>
      </c>
      <c r="M220" s="415">
        <v>49472</v>
      </c>
      <c r="N220" s="415">
        <v>0</v>
      </c>
      <c r="O220" s="415">
        <v>49472</v>
      </c>
      <c r="P220" s="415">
        <v>37940</v>
      </c>
      <c r="Q220" s="415">
        <v>0</v>
      </c>
      <c r="R220" s="415">
        <v>37940</v>
      </c>
      <c r="S220" s="415">
        <v>-189670</v>
      </c>
      <c r="T220" s="415">
        <v>0</v>
      </c>
      <c r="U220" s="415">
        <v>-189670</v>
      </c>
      <c r="V220" s="415">
        <v>-729474</v>
      </c>
      <c r="W220" s="415">
        <v>-450</v>
      </c>
      <c r="X220" s="415">
        <v>-729924</v>
      </c>
      <c r="Y220" s="415">
        <v>-2360941</v>
      </c>
      <c r="Z220" s="415">
        <v>0</v>
      </c>
      <c r="AA220" s="415">
        <v>-2360941</v>
      </c>
      <c r="AB220" s="415">
        <v>0</v>
      </c>
      <c r="AC220" s="415">
        <v>0</v>
      </c>
      <c r="AD220" s="415">
        <v>0</v>
      </c>
      <c r="AE220" s="415">
        <v>-78391.45</v>
      </c>
      <c r="AF220" s="415">
        <v>0</v>
      </c>
      <c r="AG220" s="415">
        <v>-78391.45</v>
      </c>
      <c r="AH220" s="415">
        <v>0</v>
      </c>
      <c r="AI220" s="415">
        <v>0</v>
      </c>
      <c r="AJ220" s="415">
        <v>0</v>
      </c>
      <c r="AK220" s="415">
        <v>0</v>
      </c>
      <c r="AL220" s="415">
        <v>0</v>
      </c>
      <c r="AM220" s="415">
        <v>0</v>
      </c>
      <c r="AN220" s="415">
        <v>0</v>
      </c>
      <c r="AO220" s="415">
        <v>0</v>
      </c>
      <c r="AP220" s="415">
        <v>0</v>
      </c>
      <c r="AQ220" s="415">
        <v>0</v>
      </c>
      <c r="AR220" s="415">
        <v>0</v>
      </c>
      <c r="AS220" s="415">
        <v>0</v>
      </c>
      <c r="AT220" s="415">
        <v>1451820</v>
      </c>
      <c r="AU220" s="415">
        <v>0</v>
      </c>
      <c r="AV220" s="415">
        <v>1451820</v>
      </c>
      <c r="AW220" s="415">
        <v>-56601</v>
      </c>
      <c r="AX220" s="415">
        <v>0</v>
      </c>
      <c r="AY220" s="415">
        <v>-56601</v>
      </c>
      <c r="AZ220" s="415">
        <v>-4795149</v>
      </c>
      <c r="BA220" s="415">
        <v>0</v>
      </c>
      <c r="BB220" s="415">
        <v>-4795149</v>
      </c>
      <c r="BC220" s="415">
        <v>-82521</v>
      </c>
      <c r="BD220" s="415">
        <v>0</v>
      </c>
      <c r="BE220" s="415">
        <v>-82521</v>
      </c>
      <c r="BF220" s="415">
        <v>-37787</v>
      </c>
      <c r="BG220" s="415">
        <v>0</v>
      </c>
      <c r="BH220" s="415">
        <v>-37787</v>
      </c>
      <c r="BI220" s="415">
        <v>0</v>
      </c>
      <c r="BJ220" s="415">
        <v>0</v>
      </c>
      <c r="BK220" s="415">
        <v>0</v>
      </c>
      <c r="BL220" s="415">
        <v>0</v>
      </c>
      <c r="BM220" s="415">
        <v>0</v>
      </c>
      <c r="BN220" s="415">
        <v>0</v>
      </c>
      <c r="BO220" s="415">
        <v>0</v>
      </c>
      <c r="BP220" s="415">
        <v>0</v>
      </c>
      <c r="BQ220" s="415">
        <v>0</v>
      </c>
      <c r="BR220" s="415">
        <v>0</v>
      </c>
      <c r="BS220" s="415">
        <v>0</v>
      </c>
      <c r="BT220" s="415">
        <v>0</v>
      </c>
      <c r="BU220" s="415">
        <v>0</v>
      </c>
      <c r="BV220" s="415">
        <v>0</v>
      </c>
      <c r="BW220" s="415">
        <v>0</v>
      </c>
      <c r="BX220" s="415">
        <v>-5959570</v>
      </c>
      <c r="BY220" s="415">
        <v>0</v>
      </c>
      <c r="BZ220" s="415">
        <v>-5959570</v>
      </c>
      <c r="CA220" s="415">
        <v>-57807</v>
      </c>
      <c r="CB220" s="415">
        <v>0</v>
      </c>
      <c r="CC220" s="415">
        <v>-57807</v>
      </c>
      <c r="CD220" s="415">
        <v>-3731</v>
      </c>
      <c r="CE220" s="415">
        <v>0</v>
      </c>
      <c r="CF220" s="415">
        <v>-3731</v>
      </c>
      <c r="CG220" s="415">
        <v>-4061977</v>
      </c>
      <c r="CH220" s="415">
        <v>-27334</v>
      </c>
      <c r="CI220" s="415">
        <v>-4089311</v>
      </c>
      <c r="CJ220" s="415">
        <v>-114124</v>
      </c>
      <c r="CK220" s="415">
        <v>0</v>
      </c>
      <c r="CL220" s="415">
        <v>-114124</v>
      </c>
      <c r="CM220" s="415">
        <v>-4237639</v>
      </c>
      <c r="CN220" s="415">
        <v>-27334</v>
      </c>
      <c r="CO220" s="415">
        <v>-4264973</v>
      </c>
      <c r="CP220" s="415">
        <v>-22011</v>
      </c>
      <c r="CQ220" s="415">
        <v>0</v>
      </c>
      <c r="CR220" s="415">
        <v>-22011</v>
      </c>
      <c r="CS220" s="415">
        <v>-785.94</v>
      </c>
      <c r="CT220" s="415">
        <v>0</v>
      </c>
      <c r="CU220" s="415">
        <v>-785.94</v>
      </c>
      <c r="CV220" s="415">
        <v>0</v>
      </c>
      <c r="CW220" s="415">
        <v>0</v>
      </c>
      <c r="CX220" s="415">
        <v>0</v>
      </c>
      <c r="CY220" s="415">
        <v>0</v>
      </c>
      <c r="CZ220" s="415">
        <v>0</v>
      </c>
      <c r="DA220" s="415">
        <v>0</v>
      </c>
      <c r="DB220" s="415">
        <v>0</v>
      </c>
      <c r="DC220" s="415">
        <v>0</v>
      </c>
      <c r="DD220" s="415">
        <v>0</v>
      </c>
      <c r="DE220" s="415">
        <v>0</v>
      </c>
      <c r="DF220" s="415">
        <v>0</v>
      </c>
      <c r="DG220" s="415">
        <v>0</v>
      </c>
      <c r="DH220" s="415">
        <v>0</v>
      </c>
      <c r="DI220" s="415">
        <v>0</v>
      </c>
      <c r="DJ220" s="415">
        <v>0</v>
      </c>
      <c r="DK220" s="415">
        <v>0</v>
      </c>
      <c r="DL220" s="415">
        <v>0</v>
      </c>
      <c r="DM220" s="415">
        <v>0</v>
      </c>
      <c r="DN220" s="415">
        <v>0</v>
      </c>
      <c r="DO220" s="415">
        <v>0</v>
      </c>
      <c r="DP220" s="415">
        <v>0</v>
      </c>
      <c r="DQ220" s="415">
        <v>0</v>
      </c>
      <c r="DR220" s="415">
        <v>0</v>
      </c>
      <c r="DS220" s="415">
        <v>0</v>
      </c>
      <c r="DT220" s="415">
        <v>0</v>
      </c>
      <c r="DU220" s="415">
        <v>0</v>
      </c>
      <c r="DV220" s="415">
        <v>0</v>
      </c>
      <c r="DW220" s="415">
        <v>0</v>
      </c>
      <c r="DX220" s="415">
        <v>0</v>
      </c>
      <c r="DY220" s="415">
        <v>0</v>
      </c>
      <c r="DZ220" s="415">
        <v>0</v>
      </c>
      <c r="EA220" s="415">
        <v>0</v>
      </c>
      <c r="EB220" s="415">
        <v>-22797</v>
      </c>
      <c r="EC220" s="415">
        <v>0</v>
      </c>
      <c r="ED220" s="415">
        <v>-22797</v>
      </c>
      <c r="EE220" s="415">
        <v>0</v>
      </c>
      <c r="EF220" s="415">
        <v>0</v>
      </c>
      <c r="EG220" s="415">
        <v>0</v>
      </c>
      <c r="EH220" s="415">
        <v>0</v>
      </c>
      <c r="EI220" s="415">
        <v>0</v>
      </c>
      <c r="EJ220" s="415">
        <v>0</v>
      </c>
      <c r="EK220" s="415">
        <v>0</v>
      </c>
      <c r="EL220" s="415">
        <v>0</v>
      </c>
      <c r="EM220" s="415">
        <v>0</v>
      </c>
      <c r="EN220" s="415">
        <v>0</v>
      </c>
      <c r="EO220" s="415">
        <v>0</v>
      </c>
      <c r="EP220" s="415">
        <v>0</v>
      </c>
      <c r="EQ220" s="415">
        <v>0</v>
      </c>
      <c r="ER220" s="415">
        <v>0</v>
      </c>
      <c r="ES220" s="415">
        <v>0</v>
      </c>
      <c r="ET220" s="415">
        <v>0</v>
      </c>
      <c r="EU220" s="415">
        <v>0</v>
      </c>
      <c r="EV220" s="415">
        <v>0</v>
      </c>
      <c r="EW220" s="415">
        <v>0</v>
      </c>
      <c r="EX220" s="415">
        <v>0</v>
      </c>
      <c r="EY220" s="415">
        <v>0</v>
      </c>
      <c r="EZ220" s="415">
        <v>0</v>
      </c>
      <c r="FA220" s="415">
        <v>0</v>
      </c>
      <c r="FB220" s="415">
        <v>0</v>
      </c>
      <c r="FC220" s="415">
        <v>0</v>
      </c>
      <c r="FD220" s="415">
        <v>0</v>
      </c>
      <c r="FE220" s="415">
        <v>0</v>
      </c>
      <c r="FF220" s="415">
        <v>0</v>
      </c>
      <c r="FG220" s="415">
        <v>0</v>
      </c>
      <c r="FH220" s="415">
        <v>0</v>
      </c>
      <c r="FI220" s="415">
        <v>-27252</v>
      </c>
      <c r="FJ220" s="415">
        <v>0</v>
      </c>
      <c r="FK220" s="415">
        <v>-27252</v>
      </c>
      <c r="FL220" s="415">
        <v>232.86</v>
      </c>
      <c r="FM220" s="415">
        <v>0</v>
      </c>
      <c r="FN220" s="415">
        <v>232.86</v>
      </c>
      <c r="FO220" s="415">
        <v>-60610</v>
      </c>
      <c r="FP220" s="415">
        <v>0</v>
      </c>
      <c r="FQ220" s="415">
        <v>-60610</v>
      </c>
      <c r="FR220" s="415">
        <v>1476</v>
      </c>
      <c r="FS220" s="415">
        <v>0</v>
      </c>
      <c r="FT220" s="415">
        <v>1476</v>
      </c>
      <c r="FU220" s="415">
        <v>0</v>
      </c>
      <c r="FV220" s="415">
        <v>0</v>
      </c>
      <c r="FW220" s="415">
        <v>0</v>
      </c>
      <c r="FX220" s="415">
        <v>-594249</v>
      </c>
      <c r="FY220" s="415">
        <v>0</v>
      </c>
      <c r="FZ220" s="415">
        <v>-594249</v>
      </c>
      <c r="GA220" s="415">
        <v>-680402</v>
      </c>
      <c r="GB220" s="415">
        <v>0</v>
      </c>
      <c r="GC220" s="415">
        <v>-680402</v>
      </c>
      <c r="GD220" s="415">
        <v>0</v>
      </c>
      <c r="GE220" s="415">
        <v>0</v>
      </c>
      <c r="GF220" s="415">
        <v>0</v>
      </c>
      <c r="GG220" s="415">
        <v>0</v>
      </c>
      <c r="GH220" s="415">
        <v>0</v>
      </c>
      <c r="GI220" s="415">
        <v>0</v>
      </c>
      <c r="GJ220" s="415">
        <v>0</v>
      </c>
      <c r="GK220" s="415">
        <v>0</v>
      </c>
      <c r="GL220" s="415">
        <v>0</v>
      </c>
      <c r="GM220" s="415">
        <v>67221706.530000001</v>
      </c>
      <c r="GN220" s="415">
        <v>769640</v>
      </c>
      <c r="GO220" s="415">
        <v>67991346.530000001</v>
      </c>
      <c r="GP220" s="415">
        <v>-729474</v>
      </c>
      <c r="GQ220" s="415">
        <v>-450</v>
      </c>
      <c r="GR220" s="415">
        <v>-729924</v>
      </c>
      <c r="GS220" s="415">
        <v>-5959570</v>
      </c>
      <c r="GT220" s="415">
        <v>0</v>
      </c>
      <c r="GU220" s="415">
        <v>-5959570</v>
      </c>
      <c r="GV220" s="415">
        <v>-4237639</v>
      </c>
      <c r="GW220" s="415">
        <v>-27334</v>
      </c>
      <c r="GX220" s="415">
        <v>-4264973</v>
      </c>
      <c r="GY220" s="415">
        <v>-22797</v>
      </c>
      <c r="GZ220" s="415">
        <v>0</v>
      </c>
      <c r="HA220" s="415">
        <v>-22797</v>
      </c>
      <c r="HB220" s="415">
        <v>-680402</v>
      </c>
      <c r="HC220" s="415">
        <v>0</v>
      </c>
      <c r="HD220" s="415">
        <v>-680402</v>
      </c>
      <c r="HE220" s="415">
        <v>0</v>
      </c>
      <c r="HF220" s="415">
        <v>0</v>
      </c>
      <c r="HG220" s="415">
        <v>0</v>
      </c>
      <c r="HH220" s="415">
        <v>-11629882</v>
      </c>
      <c r="HI220" s="415">
        <v>-27784</v>
      </c>
      <c r="HJ220" s="415">
        <v>-11657666</v>
      </c>
      <c r="HK220" s="415">
        <v>55591824.530000001</v>
      </c>
      <c r="HL220" s="415">
        <v>741856</v>
      </c>
      <c r="HM220" s="415">
        <v>56333680.530000001</v>
      </c>
      <c r="HN220" s="84" t="s">
        <v>1029</v>
      </c>
    </row>
    <row r="221" spans="1:222" x14ac:dyDescent="0.25">
      <c r="A221" t="s">
        <v>1026</v>
      </c>
      <c r="B221" s="82" t="s">
        <v>801</v>
      </c>
      <c r="C221" s="85" t="s">
        <v>800</v>
      </c>
      <c r="D221" s="415">
        <v>35452923</v>
      </c>
      <c r="E221" s="415">
        <v>0</v>
      </c>
      <c r="F221" s="415">
        <v>35452923</v>
      </c>
      <c r="G221" s="415">
        <v>-439493</v>
      </c>
      <c r="H221" s="415">
        <v>0</v>
      </c>
      <c r="I221" s="415">
        <v>-439493</v>
      </c>
      <c r="J221" s="415">
        <v>-525936</v>
      </c>
      <c r="K221" s="415">
        <v>0</v>
      </c>
      <c r="L221" s="415">
        <v>-525936</v>
      </c>
      <c r="M221" s="415">
        <v>7293</v>
      </c>
      <c r="N221" s="415">
        <v>0</v>
      </c>
      <c r="O221" s="415">
        <v>7293</v>
      </c>
      <c r="P221" s="415">
        <v>2546431</v>
      </c>
      <c r="Q221" s="415">
        <v>0</v>
      </c>
      <c r="R221" s="415">
        <v>2546431</v>
      </c>
      <c r="S221" s="415">
        <v>-55052</v>
      </c>
      <c r="T221" s="415">
        <v>0</v>
      </c>
      <c r="U221" s="415">
        <v>-55052</v>
      </c>
      <c r="V221" s="415">
        <v>1972736</v>
      </c>
      <c r="W221" s="415">
        <v>0</v>
      </c>
      <c r="X221" s="415">
        <v>1972736</v>
      </c>
      <c r="Y221" s="415">
        <v>-3282273</v>
      </c>
      <c r="Z221" s="415">
        <v>0</v>
      </c>
      <c r="AA221" s="415">
        <v>-3282273</v>
      </c>
      <c r="AB221" s="415">
        <v>-6626</v>
      </c>
      <c r="AC221" s="415">
        <v>0</v>
      </c>
      <c r="AD221" s="415">
        <v>-6626</v>
      </c>
      <c r="AE221" s="415">
        <v>-149228</v>
      </c>
      <c r="AF221" s="415">
        <v>0</v>
      </c>
      <c r="AG221" s="415">
        <v>-149228</v>
      </c>
      <c r="AH221" s="415">
        <v>5637</v>
      </c>
      <c r="AI221" s="415">
        <v>0</v>
      </c>
      <c r="AJ221" s="415">
        <v>5637</v>
      </c>
      <c r="AK221" s="415">
        <v>0</v>
      </c>
      <c r="AL221" s="415">
        <v>0</v>
      </c>
      <c r="AM221" s="415">
        <v>0</v>
      </c>
      <c r="AN221" s="415">
        <v>-154865</v>
      </c>
      <c r="AO221" s="415">
        <v>0</v>
      </c>
      <c r="AP221" s="415">
        <v>-154865</v>
      </c>
      <c r="AQ221" s="415">
        <v>0</v>
      </c>
      <c r="AR221" s="415">
        <v>0</v>
      </c>
      <c r="AS221" s="415">
        <v>0</v>
      </c>
      <c r="AT221" s="415">
        <v>642626</v>
      </c>
      <c r="AU221" s="415">
        <v>0</v>
      </c>
      <c r="AV221" s="415">
        <v>642626</v>
      </c>
      <c r="AW221" s="415">
        <v>-10248</v>
      </c>
      <c r="AX221" s="415">
        <v>0</v>
      </c>
      <c r="AY221" s="415">
        <v>-10248</v>
      </c>
      <c r="AZ221" s="415">
        <v>-3202434</v>
      </c>
      <c r="BA221" s="415">
        <v>0</v>
      </c>
      <c r="BB221" s="415">
        <v>-3202434</v>
      </c>
      <c r="BC221" s="415">
        <v>-53371</v>
      </c>
      <c r="BD221" s="415">
        <v>0</v>
      </c>
      <c r="BE221" s="415">
        <v>-53371</v>
      </c>
      <c r="BF221" s="415">
        <v>-81607</v>
      </c>
      <c r="BG221" s="415">
        <v>0</v>
      </c>
      <c r="BH221" s="415">
        <v>-81607</v>
      </c>
      <c r="BI221" s="415">
        <v>0</v>
      </c>
      <c r="BJ221" s="415">
        <v>0</v>
      </c>
      <c r="BK221" s="415">
        <v>0</v>
      </c>
      <c r="BL221" s="415">
        <v>-7170</v>
      </c>
      <c r="BM221" s="415">
        <v>0</v>
      </c>
      <c r="BN221" s="415">
        <v>-7170</v>
      </c>
      <c r="BO221" s="415">
        <v>0</v>
      </c>
      <c r="BP221" s="415">
        <v>0</v>
      </c>
      <c r="BQ221" s="415">
        <v>0</v>
      </c>
      <c r="BR221" s="415">
        <v>0</v>
      </c>
      <c r="BS221" s="415">
        <v>0</v>
      </c>
      <c r="BT221" s="415">
        <v>0</v>
      </c>
      <c r="BU221" s="415">
        <v>0</v>
      </c>
      <c r="BV221" s="415">
        <v>0</v>
      </c>
      <c r="BW221" s="415">
        <v>0</v>
      </c>
      <c r="BX221" s="415">
        <v>-6143705</v>
      </c>
      <c r="BY221" s="415">
        <v>0</v>
      </c>
      <c r="BZ221" s="415">
        <v>-6143705</v>
      </c>
      <c r="CA221" s="415">
        <v>0</v>
      </c>
      <c r="CB221" s="415">
        <v>0</v>
      </c>
      <c r="CC221" s="415">
        <v>0</v>
      </c>
      <c r="CD221" s="415">
        <v>0</v>
      </c>
      <c r="CE221" s="415">
        <v>0</v>
      </c>
      <c r="CF221" s="415">
        <v>0</v>
      </c>
      <c r="CG221" s="415">
        <v>-399512</v>
      </c>
      <c r="CH221" s="415">
        <v>0</v>
      </c>
      <c r="CI221" s="415">
        <v>-399512</v>
      </c>
      <c r="CJ221" s="415">
        <v>18621</v>
      </c>
      <c r="CK221" s="415">
        <v>0</v>
      </c>
      <c r="CL221" s="415">
        <v>18621</v>
      </c>
      <c r="CM221" s="415">
        <v>-380891</v>
      </c>
      <c r="CN221" s="415">
        <v>0</v>
      </c>
      <c r="CO221" s="415">
        <v>-380891</v>
      </c>
      <c r="CP221" s="415">
        <v>-14398</v>
      </c>
      <c r="CQ221" s="415">
        <v>0</v>
      </c>
      <c r="CR221" s="415">
        <v>-14398</v>
      </c>
      <c r="CS221" s="415">
        <v>1096</v>
      </c>
      <c r="CT221" s="415">
        <v>0</v>
      </c>
      <c r="CU221" s="415">
        <v>1096</v>
      </c>
      <c r="CV221" s="415">
        <v>-412317</v>
      </c>
      <c r="CW221" s="415">
        <v>0</v>
      </c>
      <c r="CX221" s="415">
        <v>-412317</v>
      </c>
      <c r="CY221" s="415">
        <v>3918</v>
      </c>
      <c r="CZ221" s="415">
        <v>0</v>
      </c>
      <c r="DA221" s="415">
        <v>3918</v>
      </c>
      <c r="DB221" s="415">
        <v>0</v>
      </c>
      <c r="DC221" s="415">
        <v>0</v>
      </c>
      <c r="DD221" s="415">
        <v>0</v>
      </c>
      <c r="DE221" s="415">
        <v>0</v>
      </c>
      <c r="DF221" s="415">
        <v>0</v>
      </c>
      <c r="DG221" s="415">
        <v>0</v>
      </c>
      <c r="DH221" s="415">
        <v>0</v>
      </c>
      <c r="DI221" s="415">
        <v>0</v>
      </c>
      <c r="DJ221" s="415">
        <v>0</v>
      </c>
      <c r="DK221" s="415">
        <v>0</v>
      </c>
      <c r="DL221" s="415">
        <v>0</v>
      </c>
      <c r="DM221" s="415">
        <v>0</v>
      </c>
      <c r="DN221" s="415">
        <v>-1765</v>
      </c>
      <c r="DO221" s="415">
        <v>0</v>
      </c>
      <c r="DP221" s="415">
        <v>-1765</v>
      </c>
      <c r="DQ221" s="415">
        <v>0</v>
      </c>
      <c r="DR221" s="415">
        <v>0</v>
      </c>
      <c r="DS221" s="415">
        <v>0</v>
      </c>
      <c r="DT221" s="415">
        <v>-15727</v>
      </c>
      <c r="DU221" s="415">
        <v>0</v>
      </c>
      <c r="DV221" s="415">
        <v>-15727</v>
      </c>
      <c r="DW221" s="415">
        <v>0</v>
      </c>
      <c r="DX221" s="415">
        <v>0</v>
      </c>
      <c r="DY221" s="415">
        <v>0</v>
      </c>
      <c r="DZ221" s="415">
        <v>0</v>
      </c>
      <c r="EA221" s="415">
        <v>0</v>
      </c>
      <c r="EB221" s="415">
        <v>-439193</v>
      </c>
      <c r="EC221" s="415">
        <v>0</v>
      </c>
      <c r="ED221" s="415">
        <v>-439193</v>
      </c>
      <c r="EE221" s="415">
        <v>0</v>
      </c>
      <c r="EF221" s="415">
        <v>0</v>
      </c>
      <c r="EG221" s="415">
        <v>0</v>
      </c>
      <c r="EH221" s="415">
        <v>0</v>
      </c>
      <c r="EI221" s="415">
        <v>0</v>
      </c>
      <c r="EJ221" s="415">
        <v>0</v>
      </c>
      <c r="EK221" s="415">
        <v>0</v>
      </c>
      <c r="EL221" s="415">
        <v>0</v>
      </c>
      <c r="EM221" s="415">
        <v>0</v>
      </c>
      <c r="EN221" s="415">
        <v>0</v>
      </c>
      <c r="EO221" s="415">
        <v>0</v>
      </c>
      <c r="EP221" s="415">
        <v>0</v>
      </c>
      <c r="EQ221" s="415">
        <v>0</v>
      </c>
      <c r="ER221" s="415">
        <v>0</v>
      </c>
      <c r="ES221" s="415">
        <v>0</v>
      </c>
      <c r="ET221" s="415">
        <v>0</v>
      </c>
      <c r="EU221" s="415">
        <v>0</v>
      </c>
      <c r="EV221" s="415">
        <v>0</v>
      </c>
      <c r="EW221" s="415">
        <v>-7170</v>
      </c>
      <c r="EX221" s="415">
        <v>0</v>
      </c>
      <c r="EY221" s="415">
        <v>-7170</v>
      </c>
      <c r="EZ221" s="415">
        <v>0</v>
      </c>
      <c r="FA221" s="415">
        <v>0</v>
      </c>
      <c r="FB221" s="415">
        <v>0</v>
      </c>
      <c r="FC221" s="415">
        <v>0</v>
      </c>
      <c r="FD221" s="415">
        <v>0</v>
      </c>
      <c r="FE221" s="415">
        <v>0</v>
      </c>
      <c r="FF221" s="415">
        <v>0</v>
      </c>
      <c r="FG221" s="415">
        <v>0</v>
      </c>
      <c r="FH221" s="415">
        <v>0</v>
      </c>
      <c r="FI221" s="415">
        <v>-29376</v>
      </c>
      <c r="FJ221" s="415">
        <v>0</v>
      </c>
      <c r="FK221" s="415">
        <v>-29376</v>
      </c>
      <c r="FL221" s="415">
        <v>4050</v>
      </c>
      <c r="FM221" s="415">
        <v>0</v>
      </c>
      <c r="FN221" s="415">
        <v>4050</v>
      </c>
      <c r="FO221" s="415">
        <v>-50556</v>
      </c>
      <c r="FP221" s="415">
        <v>0</v>
      </c>
      <c r="FQ221" s="415">
        <v>-50556</v>
      </c>
      <c r="FR221" s="415">
        <v>83</v>
      </c>
      <c r="FS221" s="415">
        <v>0</v>
      </c>
      <c r="FT221" s="415">
        <v>83</v>
      </c>
      <c r="FU221" s="415">
        <v>1836</v>
      </c>
      <c r="FV221" s="415">
        <v>0</v>
      </c>
      <c r="FW221" s="415">
        <v>1836</v>
      </c>
      <c r="FX221" s="415">
        <v>-601783</v>
      </c>
      <c r="FY221" s="415">
        <v>0</v>
      </c>
      <c r="FZ221" s="415">
        <v>-601783</v>
      </c>
      <c r="GA221" s="415">
        <v>-682916</v>
      </c>
      <c r="GB221" s="415">
        <v>0</v>
      </c>
      <c r="GC221" s="415">
        <v>-682916</v>
      </c>
      <c r="GD221" s="415">
        <v>0</v>
      </c>
      <c r="GE221" s="415">
        <v>0</v>
      </c>
      <c r="GF221" s="415">
        <v>0</v>
      </c>
      <c r="GG221" s="415">
        <v>0</v>
      </c>
      <c r="GH221" s="415">
        <v>0</v>
      </c>
      <c r="GI221" s="415">
        <v>0</v>
      </c>
      <c r="GJ221" s="415">
        <v>0</v>
      </c>
      <c r="GK221" s="415">
        <v>0</v>
      </c>
      <c r="GL221" s="415">
        <v>0</v>
      </c>
      <c r="GM221" s="415">
        <v>35013430</v>
      </c>
      <c r="GN221" s="415">
        <v>0</v>
      </c>
      <c r="GO221" s="415">
        <v>35013430</v>
      </c>
      <c r="GP221" s="415">
        <v>1972736</v>
      </c>
      <c r="GQ221" s="415">
        <v>0</v>
      </c>
      <c r="GR221" s="415">
        <v>1972736</v>
      </c>
      <c r="GS221" s="415">
        <v>-6143705</v>
      </c>
      <c r="GT221" s="415">
        <v>0</v>
      </c>
      <c r="GU221" s="415">
        <v>-6143705</v>
      </c>
      <c r="GV221" s="415">
        <v>-380891</v>
      </c>
      <c r="GW221" s="415">
        <v>0</v>
      </c>
      <c r="GX221" s="415">
        <v>-380891</v>
      </c>
      <c r="GY221" s="415">
        <v>-439193</v>
      </c>
      <c r="GZ221" s="415">
        <v>0</v>
      </c>
      <c r="HA221" s="415">
        <v>-439193</v>
      </c>
      <c r="HB221" s="415">
        <v>-682916</v>
      </c>
      <c r="HC221" s="415">
        <v>0</v>
      </c>
      <c r="HD221" s="415">
        <v>-682916</v>
      </c>
      <c r="HE221" s="415">
        <v>0</v>
      </c>
      <c r="HF221" s="415">
        <v>0</v>
      </c>
      <c r="HG221" s="415">
        <v>0</v>
      </c>
      <c r="HH221" s="415">
        <v>-5673969</v>
      </c>
      <c r="HI221" s="415">
        <v>0</v>
      </c>
      <c r="HJ221" s="415">
        <v>-5673969</v>
      </c>
      <c r="HK221" s="415">
        <v>29339461</v>
      </c>
      <c r="HL221" s="415">
        <v>0</v>
      </c>
      <c r="HM221" s="415">
        <v>29339461</v>
      </c>
      <c r="HN221" s="84" t="s">
        <v>1029</v>
      </c>
    </row>
    <row r="222" spans="1:222" x14ac:dyDescent="0.25">
      <c r="A222" t="s">
        <v>1037</v>
      </c>
      <c r="B222" s="82" t="s">
        <v>803</v>
      </c>
      <c r="C222" s="85" t="s">
        <v>802</v>
      </c>
      <c r="D222" s="415">
        <v>59432404</v>
      </c>
      <c r="E222" s="415">
        <v>0</v>
      </c>
      <c r="F222" s="415">
        <v>59432404</v>
      </c>
      <c r="G222" s="415">
        <v>-1794057</v>
      </c>
      <c r="H222" s="415">
        <v>0</v>
      </c>
      <c r="I222" s="415">
        <v>-1794057</v>
      </c>
      <c r="J222" s="415">
        <v>-563671</v>
      </c>
      <c r="K222" s="415">
        <v>0</v>
      </c>
      <c r="L222" s="415">
        <v>-563671</v>
      </c>
      <c r="M222" s="415">
        <v>9905</v>
      </c>
      <c r="N222" s="415">
        <v>0</v>
      </c>
      <c r="O222" s="415">
        <v>9905</v>
      </c>
      <c r="P222" s="415">
        <v>526938</v>
      </c>
      <c r="Q222" s="415">
        <v>0</v>
      </c>
      <c r="R222" s="415">
        <v>526938</v>
      </c>
      <c r="S222" s="415">
        <v>157379</v>
      </c>
      <c r="T222" s="415">
        <v>0</v>
      </c>
      <c r="U222" s="415">
        <v>157379</v>
      </c>
      <c r="V222" s="415">
        <v>130551</v>
      </c>
      <c r="W222" s="415">
        <v>0</v>
      </c>
      <c r="X222" s="415">
        <v>130551</v>
      </c>
      <c r="Y222" s="415">
        <v>-2295042</v>
      </c>
      <c r="Z222" s="415">
        <v>0</v>
      </c>
      <c r="AA222" s="415">
        <v>-2295042</v>
      </c>
      <c r="AB222" s="415">
        <v>-7443</v>
      </c>
      <c r="AC222" s="415">
        <v>0</v>
      </c>
      <c r="AD222" s="415">
        <v>-7443</v>
      </c>
      <c r="AE222" s="415">
        <v>-105107</v>
      </c>
      <c r="AF222" s="415">
        <v>0</v>
      </c>
      <c r="AG222" s="415">
        <v>-105107</v>
      </c>
      <c r="AH222" s="415">
        <v>-20348</v>
      </c>
      <c r="AI222" s="415">
        <v>0</v>
      </c>
      <c r="AJ222" s="415">
        <v>-20348</v>
      </c>
      <c r="AK222" s="415">
        <v>0</v>
      </c>
      <c r="AL222" s="415">
        <v>0</v>
      </c>
      <c r="AM222" s="415">
        <v>0</v>
      </c>
      <c r="AN222" s="415">
        <v>-79066</v>
      </c>
      <c r="AO222" s="415">
        <v>0</v>
      </c>
      <c r="AP222" s="415">
        <v>-79066</v>
      </c>
      <c r="AQ222" s="415">
        <v>608</v>
      </c>
      <c r="AR222" s="415">
        <v>0</v>
      </c>
      <c r="AS222" s="415">
        <v>608</v>
      </c>
      <c r="AT222" s="415">
        <v>1262370</v>
      </c>
      <c r="AU222" s="415">
        <v>0</v>
      </c>
      <c r="AV222" s="415">
        <v>1262370</v>
      </c>
      <c r="AW222" s="415">
        <v>26420</v>
      </c>
      <c r="AX222" s="415">
        <v>0</v>
      </c>
      <c r="AY222" s="415">
        <v>26420</v>
      </c>
      <c r="AZ222" s="415">
        <v>-2070782</v>
      </c>
      <c r="BA222" s="415">
        <v>0</v>
      </c>
      <c r="BB222" s="415">
        <v>-2070782</v>
      </c>
      <c r="BC222" s="415">
        <v>21966</v>
      </c>
      <c r="BD222" s="415">
        <v>0</v>
      </c>
      <c r="BE222" s="415">
        <v>21966</v>
      </c>
      <c r="BF222" s="415">
        <v>-21047</v>
      </c>
      <c r="BG222" s="415">
        <v>0</v>
      </c>
      <c r="BH222" s="415">
        <v>-21047</v>
      </c>
      <c r="BI222" s="415">
        <v>0</v>
      </c>
      <c r="BJ222" s="415">
        <v>0</v>
      </c>
      <c r="BK222" s="415">
        <v>0</v>
      </c>
      <c r="BL222" s="415">
        <v>0</v>
      </c>
      <c r="BM222" s="415">
        <v>0</v>
      </c>
      <c r="BN222" s="415">
        <v>0</v>
      </c>
      <c r="BO222" s="415">
        <v>0</v>
      </c>
      <c r="BP222" s="415">
        <v>0</v>
      </c>
      <c r="BQ222" s="415">
        <v>0</v>
      </c>
      <c r="BR222" s="415">
        <v>0</v>
      </c>
      <c r="BS222" s="415">
        <v>0</v>
      </c>
      <c r="BT222" s="415">
        <v>0</v>
      </c>
      <c r="BU222" s="415">
        <v>0</v>
      </c>
      <c r="BV222" s="415">
        <v>0</v>
      </c>
      <c r="BW222" s="415">
        <v>0</v>
      </c>
      <c r="BX222" s="415">
        <v>-3181222</v>
      </c>
      <c r="BY222" s="415">
        <v>0</v>
      </c>
      <c r="BZ222" s="415">
        <v>-3181222</v>
      </c>
      <c r="CA222" s="415">
        <v>-31465</v>
      </c>
      <c r="CB222" s="415">
        <v>0</v>
      </c>
      <c r="CC222" s="415">
        <v>-31465</v>
      </c>
      <c r="CD222" s="415">
        <v>-17580</v>
      </c>
      <c r="CE222" s="415">
        <v>0</v>
      </c>
      <c r="CF222" s="415">
        <v>-17580</v>
      </c>
      <c r="CG222" s="415">
        <v>-1782922</v>
      </c>
      <c r="CH222" s="415">
        <v>0</v>
      </c>
      <c r="CI222" s="415">
        <v>-1782922</v>
      </c>
      <c r="CJ222" s="415">
        <v>-25419</v>
      </c>
      <c r="CK222" s="415">
        <v>0</v>
      </c>
      <c r="CL222" s="415">
        <v>-25419</v>
      </c>
      <c r="CM222" s="415">
        <v>-1857386</v>
      </c>
      <c r="CN222" s="415">
        <v>0</v>
      </c>
      <c r="CO222" s="415">
        <v>-1857386</v>
      </c>
      <c r="CP222" s="415">
        <v>-55055</v>
      </c>
      <c r="CQ222" s="415">
        <v>0</v>
      </c>
      <c r="CR222" s="415">
        <v>-55055</v>
      </c>
      <c r="CS222" s="415">
        <v>2034</v>
      </c>
      <c r="CT222" s="415">
        <v>0</v>
      </c>
      <c r="CU222" s="415">
        <v>2034</v>
      </c>
      <c r="CV222" s="415">
        <v>-313695</v>
      </c>
      <c r="CW222" s="415">
        <v>0</v>
      </c>
      <c r="CX222" s="415">
        <v>-313695</v>
      </c>
      <c r="CY222" s="415">
        <v>0</v>
      </c>
      <c r="CZ222" s="415">
        <v>0</v>
      </c>
      <c r="DA222" s="415">
        <v>0</v>
      </c>
      <c r="DB222" s="415">
        <v>-5262</v>
      </c>
      <c r="DC222" s="415">
        <v>0</v>
      </c>
      <c r="DD222" s="415">
        <v>-5262</v>
      </c>
      <c r="DE222" s="415">
        <v>0</v>
      </c>
      <c r="DF222" s="415">
        <v>0</v>
      </c>
      <c r="DG222" s="415">
        <v>0</v>
      </c>
      <c r="DH222" s="415">
        <v>0</v>
      </c>
      <c r="DI222" s="415">
        <v>0</v>
      </c>
      <c r="DJ222" s="415">
        <v>0</v>
      </c>
      <c r="DK222" s="415">
        <v>0</v>
      </c>
      <c r="DL222" s="415">
        <v>0</v>
      </c>
      <c r="DM222" s="415">
        <v>0</v>
      </c>
      <c r="DN222" s="415">
        <v>0</v>
      </c>
      <c r="DO222" s="415">
        <v>0</v>
      </c>
      <c r="DP222" s="415">
        <v>0</v>
      </c>
      <c r="DQ222" s="415">
        <v>0</v>
      </c>
      <c r="DR222" s="415">
        <v>0</v>
      </c>
      <c r="DS222" s="415">
        <v>0</v>
      </c>
      <c r="DT222" s="415">
        <v>-121871</v>
      </c>
      <c r="DU222" s="415">
        <v>0</v>
      </c>
      <c r="DV222" s="415">
        <v>-121871</v>
      </c>
      <c r="DW222" s="415">
        <v>-61945</v>
      </c>
      <c r="DX222" s="415">
        <v>0</v>
      </c>
      <c r="DY222" s="415">
        <v>-61945</v>
      </c>
      <c r="DZ222" s="415">
        <v>0</v>
      </c>
      <c r="EA222" s="415">
        <v>0</v>
      </c>
      <c r="EB222" s="415">
        <v>-555794</v>
      </c>
      <c r="EC222" s="415">
        <v>0</v>
      </c>
      <c r="ED222" s="415">
        <v>-555794</v>
      </c>
      <c r="EE222" s="415">
        <v>0</v>
      </c>
      <c r="EF222" s="415">
        <v>0</v>
      </c>
      <c r="EG222" s="415">
        <v>0</v>
      </c>
      <c r="EH222" s="415">
        <v>0</v>
      </c>
      <c r="EI222" s="415">
        <v>0</v>
      </c>
      <c r="EJ222" s="415">
        <v>0</v>
      </c>
      <c r="EK222" s="415">
        <v>2500</v>
      </c>
      <c r="EL222" s="415">
        <v>0</v>
      </c>
      <c r="EM222" s="415">
        <v>2500</v>
      </c>
      <c r="EN222" s="415">
        <v>0</v>
      </c>
      <c r="EO222" s="415">
        <v>0</v>
      </c>
      <c r="EP222" s="415">
        <v>0</v>
      </c>
      <c r="EQ222" s="415">
        <v>0</v>
      </c>
      <c r="ER222" s="415">
        <v>0</v>
      </c>
      <c r="ES222" s="415">
        <v>0</v>
      </c>
      <c r="ET222" s="415">
        <v>0</v>
      </c>
      <c r="EU222" s="415">
        <v>0</v>
      </c>
      <c r="EV222" s="415">
        <v>0</v>
      </c>
      <c r="EW222" s="415">
        <v>0</v>
      </c>
      <c r="EX222" s="415">
        <v>0</v>
      </c>
      <c r="EY222" s="415">
        <v>0</v>
      </c>
      <c r="EZ222" s="415">
        <v>0</v>
      </c>
      <c r="FA222" s="415">
        <v>0</v>
      </c>
      <c r="FB222" s="415">
        <v>0</v>
      </c>
      <c r="FC222" s="415">
        <v>0</v>
      </c>
      <c r="FD222" s="415">
        <v>0</v>
      </c>
      <c r="FE222" s="415">
        <v>0</v>
      </c>
      <c r="FF222" s="415">
        <v>0</v>
      </c>
      <c r="FG222" s="415">
        <v>0</v>
      </c>
      <c r="FH222" s="415">
        <v>0</v>
      </c>
      <c r="FI222" s="415">
        <v>-36189</v>
      </c>
      <c r="FJ222" s="415">
        <v>0</v>
      </c>
      <c r="FK222" s="415">
        <v>-36189</v>
      </c>
      <c r="FL222" s="415">
        <v>0</v>
      </c>
      <c r="FM222" s="415">
        <v>0</v>
      </c>
      <c r="FN222" s="415">
        <v>0</v>
      </c>
      <c r="FO222" s="415">
        <v>-58716</v>
      </c>
      <c r="FP222" s="415">
        <v>0</v>
      </c>
      <c r="FQ222" s="415">
        <v>-58716</v>
      </c>
      <c r="FR222" s="415">
        <v>7530</v>
      </c>
      <c r="FS222" s="415">
        <v>0</v>
      </c>
      <c r="FT222" s="415">
        <v>7530</v>
      </c>
      <c r="FU222" s="415">
        <v>0</v>
      </c>
      <c r="FV222" s="415">
        <v>0</v>
      </c>
      <c r="FW222" s="415">
        <v>0</v>
      </c>
      <c r="FX222" s="415">
        <v>-676139</v>
      </c>
      <c r="FY222" s="415">
        <v>0</v>
      </c>
      <c r="FZ222" s="415">
        <v>-676139</v>
      </c>
      <c r="GA222" s="415">
        <v>-761014</v>
      </c>
      <c r="GB222" s="415">
        <v>0</v>
      </c>
      <c r="GC222" s="415">
        <v>-761014</v>
      </c>
      <c r="GD222" s="415">
        <v>-19276</v>
      </c>
      <c r="GE222" s="415">
        <v>0</v>
      </c>
      <c r="GF222" s="415">
        <v>-19276</v>
      </c>
      <c r="GG222" s="415">
        <v>0</v>
      </c>
      <c r="GH222" s="415">
        <v>0</v>
      </c>
      <c r="GI222" s="415">
        <v>0</v>
      </c>
      <c r="GJ222" s="415">
        <v>-19276</v>
      </c>
      <c r="GK222" s="415">
        <v>0</v>
      </c>
      <c r="GL222" s="415">
        <v>-19276</v>
      </c>
      <c r="GM222" s="415">
        <v>57638347</v>
      </c>
      <c r="GN222" s="415">
        <v>0</v>
      </c>
      <c r="GO222" s="415">
        <v>57638347</v>
      </c>
      <c r="GP222" s="415">
        <v>130551</v>
      </c>
      <c r="GQ222" s="415">
        <v>0</v>
      </c>
      <c r="GR222" s="415">
        <v>130551</v>
      </c>
      <c r="GS222" s="415">
        <v>-3181222</v>
      </c>
      <c r="GT222" s="415">
        <v>0</v>
      </c>
      <c r="GU222" s="415">
        <v>-3181222</v>
      </c>
      <c r="GV222" s="415">
        <v>-1857386</v>
      </c>
      <c r="GW222" s="415">
        <v>0</v>
      </c>
      <c r="GX222" s="415">
        <v>-1857386</v>
      </c>
      <c r="GY222" s="415">
        <v>-555794</v>
      </c>
      <c r="GZ222" s="415">
        <v>0</v>
      </c>
      <c r="HA222" s="415">
        <v>-555794</v>
      </c>
      <c r="HB222" s="415">
        <v>-761014</v>
      </c>
      <c r="HC222" s="415">
        <v>0</v>
      </c>
      <c r="HD222" s="415">
        <v>-761014</v>
      </c>
      <c r="HE222" s="415">
        <v>-19276</v>
      </c>
      <c r="HF222" s="415">
        <v>0</v>
      </c>
      <c r="HG222" s="415">
        <v>-19276</v>
      </c>
      <c r="HH222" s="415">
        <v>-6244141</v>
      </c>
      <c r="HI222" s="415">
        <v>0</v>
      </c>
      <c r="HJ222" s="415">
        <v>-6244141</v>
      </c>
      <c r="HK222" s="415">
        <v>51394206</v>
      </c>
      <c r="HL222" s="415">
        <v>0</v>
      </c>
      <c r="HM222" s="415">
        <v>51394206</v>
      </c>
      <c r="HN222" s="84" t="s">
        <v>1029</v>
      </c>
    </row>
    <row r="223" spans="1:222" x14ac:dyDescent="0.25">
      <c r="A223" t="s">
        <v>1026</v>
      </c>
      <c r="B223" s="82" t="s">
        <v>805</v>
      </c>
      <c r="C223" s="85" t="s">
        <v>804</v>
      </c>
      <c r="D223" s="415">
        <v>16188538</v>
      </c>
      <c r="E223" s="415">
        <v>0</v>
      </c>
      <c r="F223" s="415">
        <v>16188538</v>
      </c>
      <c r="G223" s="415">
        <v>-87553</v>
      </c>
      <c r="H223" s="415">
        <v>0</v>
      </c>
      <c r="I223" s="415">
        <v>-87553</v>
      </c>
      <c r="J223" s="415">
        <v>-470936</v>
      </c>
      <c r="K223" s="415">
        <v>0</v>
      </c>
      <c r="L223" s="415">
        <v>-470936</v>
      </c>
      <c r="M223" s="415">
        <v>-47209</v>
      </c>
      <c r="N223" s="415">
        <v>0</v>
      </c>
      <c r="O223" s="415">
        <v>-47209</v>
      </c>
      <c r="P223" s="415">
        <v>62638</v>
      </c>
      <c r="Q223" s="415">
        <v>0</v>
      </c>
      <c r="R223" s="415">
        <v>62638</v>
      </c>
      <c r="S223" s="415">
        <v>3029</v>
      </c>
      <c r="T223" s="415">
        <v>0</v>
      </c>
      <c r="U223" s="415">
        <v>3029</v>
      </c>
      <c r="V223" s="415">
        <v>-452478</v>
      </c>
      <c r="W223" s="415">
        <v>0</v>
      </c>
      <c r="X223" s="415">
        <v>-452478</v>
      </c>
      <c r="Y223" s="415">
        <v>-1968993</v>
      </c>
      <c r="Z223" s="415">
        <v>0</v>
      </c>
      <c r="AA223" s="415">
        <v>-1968993</v>
      </c>
      <c r="AB223" s="415">
        <v>-9133</v>
      </c>
      <c r="AC223" s="415">
        <v>0</v>
      </c>
      <c r="AD223" s="415">
        <v>-9133</v>
      </c>
      <c r="AE223" s="415">
        <v>-50358</v>
      </c>
      <c r="AF223" s="415">
        <v>0</v>
      </c>
      <c r="AG223" s="415">
        <v>-50358</v>
      </c>
      <c r="AH223" s="415">
        <v>0</v>
      </c>
      <c r="AI223" s="415">
        <v>0</v>
      </c>
      <c r="AJ223" s="415">
        <v>0</v>
      </c>
      <c r="AK223" s="415">
        <v>0</v>
      </c>
      <c r="AL223" s="415">
        <v>0</v>
      </c>
      <c r="AM223" s="415">
        <v>0</v>
      </c>
      <c r="AN223" s="415">
        <v>-50358</v>
      </c>
      <c r="AO223" s="415">
        <v>0</v>
      </c>
      <c r="AP223" s="415">
        <v>-50358</v>
      </c>
      <c r="AQ223" s="415">
        <v>0</v>
      </c>
      <c r="AR223" s="415">
        <v>0</v>
      </c>
      <c r="AS223" s="415">
        <v>0</v>
      </c>
      <c r="AT223" s="415">
        <v>273309</v>
      </c>
      <c r="AU223" s="415">
        <v>0</v>
      </c>
      <c r="AV223" s="415">
        <v>273309</v>
      </c>
      <c r="AW223" s="415">
        <v>-5389</v>
      </c>
      <c r="AX223" s="415">
        <v>0</v>
      </c>
      <c r="AY223" s="415">
        <v>-5389</v>
      </c>
      <c r="AZ223" s="415">
        <v>-1700893</v>
      </c>
      <c r="BA223" s="415">
        <v>0</v>
      </c>
      <c r="BB223" s="415">
        <v>-1700893</v>
      </c>
      <c r="BC223" s="415">
        <v>12402</v>
      </c>
      <c r="BD223" s="415">
        <v>0</v>
      </c>
      <c r="BE223" s="415">
        <v>12402</v>
      </c>
      <c r="BF223" s="415">
        <v>-22960</v>
      </c>
      <c r="BG223" s="415">
        <v>0</v>
      </c>
      <c r="BH223" s="415">
        <v>-22960</v>
      </c>
      <c r="BI223" s="415">
        <v>0</v>
      </c>
      <c r="BJ223" s="415">
        <v>0</v>
      </c>
      <c r="BK223" s="415">
        <v>0</v>
      </c>
      <c r="BL223" s="415">
        <v>-10669</v>
      </c>
      <c r="BM223" s="415">
        <v>0</v>
      </c>
      <c r="BN223" s="415">
        <v>-10669</v>
      </c>
      <c r="BO223" s="415">
        <v>0</v>
      </c>
      <c r="BP223" s="415">
        <v>0</v>
      </c>
      <c r="BQ223" s="415">
        <v>0</v>
      </c>
      <c r="BR223" s="415">
        <v>0</v>
      </c>
      <c r="BS223" s="415">
        <v>0</v>
      </c>
      <c r="BT223" s="415">
        <v>0</v>
      </c>
      <c r="BU223" s="415">
        <v>0</v>
      </c>
      <c r="BV223" s="415">
        <v>0</v>
      </c>
      <c r="BW223" s="415">
        <v>0</v>
      </c>
      <c r="BX223" s="415">
        <v>-3473551</v>
      </c>
      <c r="BY223" s="415">
        <v>0</v>
      </c>
      <c r="BZ223" s="415">
        <v>-3473551</v>
      </c>
      <c r="CA223" s="415">
        <v>-8933</v>
      </c>
      <c r="CB223" s="415">
        <v>0</v>
      </c>
      <c r="CC223" s="415">
        <v>-8933</v>
      </c>
      <c r="CD223" s="415">
        <v>0</v>
      </c>
      <c r="CE223" s="415">
        <v>0</v>
      </c>
      <c r="CF223" s="415">
        <v>0</v>
      </c>
      <c r="CG223" s="415">
        <v>-197421</v>
      </c>
      <c r="CH223" s="415">
        <v>0</v>
      </c>
      <c r="CI223" s="415">
        <v>-197421</v>
      </c>
      <c r="CJ223" s="415">
        <v>812</v>
      </c>
      <c r="CK223" s="415">
        <v>0</v>
      </c>
      <c r="CL223" s="415">
        <v>812</v>
      </c>
      <c r="CM223" s="415">
        <v>-205542</v>
      </c>
      <c r="CN223" s="415">
        <v>0</v>
      </c>
      <c r="CO223" s="415">
        <v>-205542</v>
      </c>
      <c r="CP223" s="415">
        <v>-55845</v>
      </c>
      <c r="CQ223" s="415">
        <v>0</v>
      </c>
      <c r="CR223" s="415">
        <v>-55845</v>
      </c>
      <c r="CS223" s="415">
        <v>0</v>
      </c>
      <c r="CT223" s="415">
        <v>0</v>
      </c>
      <c r="CU223" s="415">
        <v>0</v>
      </c>
      <c r="CV223" s="415">
        <v>-24786</v>
      </c>
      <c r="CW223" s="415">
        <v>0</v>
      </c>
      <c r="CX223" s="415">
        <v>-24786</v>
      </c>
      <c r="CY223" s="415">
        <v>0</v>
      </c>
      <c r="CZ223" s="415">
        <v>0</v>
      </c>
      <c r="DA223" s="415">
        <v>0</v>
      </c>
      <c r="DB223" s="415">
        <v>-2310</v>
      </c>
      <c r="DC223" s="415">
        <v>0</v>
      </c>
      <c r="DD223" s="415">
        <v>-2310</v>
      </c>
      <c r="DE223" s="415">
        <v>0</v>
      </c>
      <c r="DF223" s="415">
        <v>0</v>
      </c>
      <c r="DG223" s="415">
        <v>0</v>
      </c>
      <c r="DH223" s="415">
        <v>-10669</v>
      </c>
      <c r="DI223" s="415">
        <v>0</v>
      </c>
      <c r="DJ223" s="415">
        <v>-10669</v>
      </c>
      <c r="DK223" s="415">
        <v>0</v>
      </c>
      <c r="DL223" s="415">
        <v>0</v>
      </c>
      <c r="DM223" s="415">
        <v>0</v>
      </c>
      <c r="DN223" s="415">
        <v>0</v>
      </c>
      <c r="DO223" s="415">
        <v>0</v>
      </c>
      <c r="DP223" s="415">
        <v>0</v>
      </c>
      <c r="DQ223" s="415">
        <v>0</v>
      </c>
      <c r="DR223" s="415">
        <v>0</v>
      </c>
      <c r="DS223" s="415">
        <v>0</v>
      </c>
      <c r="DT223" s="415">
        <v>0</v>
      </c>
      <c r="DU223" s="415">
        <v>0</v>
      </c>
      <c r="DV223" s="415">
        <v>0</v>
      </c>
      <c r="DW223" s="415">
        <v>0</v>
      </c>
      <c r="DX223" s="415">
        <v>0</v>
      </c>
      <c r="DY223" s="415">
        <v>0</v>
      </c>
      <c r="DZ223" s="415">
        <v>0</v>
      </c>
      <c r="EA223" s="415">
        <v>0</v>
      </c>
      <c r="EB223" s="415">
        <v>-93610</v>
      </c>
      <c r="EC223" s="415">
        <v>0</v>
      </c>
      <c r="ED223" s="415">
        <v>-93610</v>
      </c>
      <c r="EE223" s="415">
        <v>0</v>
      </c>
      <c r="EF223" s="415">
        <v>0</v>
      </c>
      <c r="EG223" s="415">
        <v>0</v>
      </c>
      <c r="EH223" s="415">
        <v>0</v>
      </c>
      <c r="EI223" s="415">
        <v>0</v>
      </c>
      <c r="EJ223" s="415">
        <v>0</v>
      </c>
      <c r="EK223" s="415">
        <v>0</v>
      </c>
      <c r="EL223" s="415">
        <v>0</v>
      </c>
      <c r="EM223" s="415">
        <v>0</v>
      </c>
      <c r="EN223" s="415">
        <v>0</v>
      </c>
      <c r="EO223" s="415">
        <v>0</v>
      </c>
      <c r="EP223" s="415">
        <v>0</v>
      </c>
      <c r="EQ223" s="415">
        <v>0</v>
      </c>
      <c r="ER223" s="415">
        <v>0</v>
      </c>
      <c r="ES223" s="415">
        <v>0</v>
      </c>
      <c r="ET223" s="415">
        <v>0</v>
      </c>
      <c r="EU223" s="415">
        <v>0</v>
      </c>
      <c r="EV223" s="415">
        <v>0</v>
      </c>
      <c r="EW223" s="415">
        <v>0</v>
      </c>
      <c r="EX223" s="415">
        <v>0</v>
      </c>
      <c r="EY223" s="415">
        <v>0</v>
      </c>
      <c r="EZ223" s="415">
        <v>0</v>
      </c>
      <c r="FA223" s="415">
        <v>0</v>
      </c>
      <c r="FB223" s="415">
        <v>0</v>
      </c>
      <c r="FC223" s="415">
        <v>0</v>
      </c>
      <c r="FD223" s="415">
        <v>0</v>
      </c>
      <c r="FE223" s="415">
        <v>0</v>
      </c>
      <c r="FF223" s="415">
        <v>0</v>
      </c>
      <c r="FG223" s="415">
        <v>0</v>
      </c>
      <c r="FH223" s="415">
        <v>0</v>
      </c>
      <c r="FI223" s="415">
        <v>-15727</v>
      </c>
      <c r="FJ223" s="415">
        <v>0</v>
      </c>
      <c r="FK223" s="415">
        <v>-15727</v>
      </c>
      <c r="FL223" s="415">
        <v>0</v>
      </c>
      <c r="FM223" s="415">
        <v>0</v>
      </c>
      <c r="FN223" s="415">
        <v>0</v>
      </c>
      <c r="FO223" s="415">
        <v>-37825</v>
      </c>
      <c r="FP223" s="415">
        <v>0</v>
      </c>
      <c r="FQ223" s="415">
        <v>-37825</v>
      </c>
      <c r="FR223" s="415">
        <v>643</v>
      </c>
      <c r="FS223" s="415">
        <v>0</v>
      </c>
      <c r="FT223" s="415">
        <v>643</v>
      </c>
      <c r="FU223" s="415">
        <v>0</v>
      </c>
      <c r="FV223" s="415">
        <v>0</v>
      </c>
      <c r="FW223" s="415">
        <v>0</v>
      </c>
      <c r="FX223" s="415">
        <v>-292392</v>
      </c>
      <c r="FY223" s="415">
        <v>0</v>
      </c>
      <c r="FZ223" s="415">
        <v>-292392</v>
      </c>
      <c r="GA223" s="415">
        <v>-345301</v>
      </c>
      <c r="GB223" s="415">
        <v>0</v>
      </c>
      <c r="GC223" s="415">
        <v>-345301</v>
      </c>
      <c r="GD223" s="415">
        <v>0</v>
      </c>
      <c r="GE223" s="415">
        <v>0</v>
      </c>
      <c r="GF223" s="415">
        <v>0</v>
      </c>
      <c r="GG223" s="415">
        <v>0</v>
      </c>
      <c r="GH223" s="415">
        <v>0</v>
      </c>
      <c r="GI223" s="415">
        <v>0</v>
      </c>
      <c r="GJ223" s="415">
        <v>0</v>
      </c>
      <c r="GK223" s="415">
        <v>0</v>
      </c>
      <c r="GL223" s="415">
        <v>0</v>
      </c>
      <c r="GM223" s="415">
        <v>16100985</v>
      </c>
      <c r="GN223" s="415">
        <v>0</v>
      </c>
      <c r="GO223" s="415">
        <v>16100985</v>
      </c>
      <c r="GP223" s="415">
        <v>-452478</v>
      </c>
      <c r="GQ223" s="415">
        <v>0</v>
      </c>
      <c r="GR223" s="415">
        <v>-452478</v>
      </c>
      <c r="GS223" s="415">
        <v>-3473551</v>
      </c>
      <c r="GT223" s="415">
        <v>0</v>
      </c>
      <c r="GU223" s="415">
        <v>-3473551</v>
      </c>
      <c r="GV223" s="415">
        <v>-205542</v>
      </c>
      <c r="GW223" s="415">
        <v>0</v>
      </c>
      <c r="GX223" s="415">
        <v>-205542</v>
      </c>
      <c r="GY223" s="415">
        <v>-93610</v>
      </c>
      <c r="GZ223" s="415">
        <v>0</v>
      </c>
      <c r="HA223" s="415">
        <v>-93610</v>
      </c>
      <c r="HB223" s="415">
        <v>-345301</v>
      </c>
      <c r="HC223" s="415">
        <v>0</v>
      </c>
      <c r="HD223" s="415">
        <v>-345301</v>
      </c>
      <c r="HE223" s="415">
        <v>0</v>
      </c>
      <c r="HF223" s="415">
        <v>0</v>
      </c>
      <c r="HG223" s="415">
        <v>0</v>
      </c>
      <c r="HH223" s="415">
        <v>-4570482</v>
      </c>
      <c r="HI223" s="415">
        <v>0</v>
      </c>
      <c r="HJ223" s="415">
        <v>-4570482</v>
      </c>
      <c r="HK223" s="415">
        <v>11530503</v>
      </c>
      <c r="HL223" s="415">
        <v>0</v>
      </c>
      <c r="HM223" s="415">
        <v>11530503</v>
      </c>
      <c r="HN223" s="84" t="s">
        <v>1054</v>
      </c>
    </row>
    <row r="224" spans="1:222" x14ac:dyDescent="0.25">
      <c r="A224" t="s">
        <v>1026</v>
      </c>
      <c r="B224" s="82" t="s">
        <v>807</v>
      </c>
      <c r="C224" s="85" t="s">
        <v>806</v>
      </c>
      <c r="D224" s="415">
        <v>23990451</v>
      </c>
      <c r="E224" s="415">
        <v>0</v>
      </c>
      <c r="F224" s="415">
        <v>23990451</v>
      </c>
      <c r="G224" s="415">
        <v>-94964.92</v>
      </c>
      <c r="H224" s="415">
        <v>0</v>
      </c>
      <c r="I224" s="415">
        <v>-94964.92</v>
      </c>
      <c r="J224" s="415">
        <v>-597797</v>
      </c>
      <c r="K224" s="415">
        <v>0</v>
      </c>
      <c r="L224" s="415">
        <v>-597797</v>
      </c>
      <c r="M224" s="415">
        <v>-24474</v>
      </c>
      <c r="N224" s="415">
        <v>0</v>
      </c>
      <c r="O224" s="415">
        <v>-24474</v>
      </c>
      <c r="P224" s="415">
        <v>1000180</v>
      </c>
      <c r="Q224" s="415">
        <v>0</v>
      </c>
      <c r="R224" s="415">
        <v>1000180</v>
      </c>
      <c r="S224" s="415">
        <v>-891470</v>
      </c>
      <c r="T224" s="415">
        <v>0</v>
      </c>
      <c r="U224" s="415">
        <v>-891470</v>
      </c>
      <c r="V224" s="415">
        <v>-513561</v>
      </c>
      <c r="W224" s="415">
        <v>0</v>
      </c>
      <c r="X224" s="415">
        <v>-513561</v>
      </c>
      <c r="Y224" s="415">
        <v>-3628225</v>
      </c>
      <c r="Z224" s="415">
        <v>0</v>
      </c>
      <c r="AA224" s="415">
        <v>-3628225</v>
      </c>
      <c r="AB224" s="415">
        <v>-17506</v>
      </c>
      <c r="AC224" s="415">
        <v>0</v>
      </c>
      <c r="AD224" s="415">
        <v>-17506</v>
      </c>
      <c r="AE224" s="415">
        <v>-154640</v>
      </c>
      <c r="AF224" s="415">
        <v>0</v>
      </c>
      <c r="AG224" s="415">
        <v>-154640</v>
      </c>
      <c r="AH224" s="415">
        <v>-11352</v>
      </c>
      <c r="AI224" s="415">
        <v>0</v>
      </c>
      <c r="AJ224" s="415">
        <v>-11352</v>
      </c>
      <c r="AK224" s="415">
        <v>0</v>
      </c>
      <c r="AL224" s="415">
        <v>0</v>
      </c>
      <c r="AM224" s="415">
        <v>0</v>
      </c>
      <c r="AN224" s="415">
        <v>-137649</v>
      </c>
      <c r="AO224" s="415">
        <v>0</v>
      </c>
      <c r="AP224" s="415">
        <v>-137649</v>
      </c>
      <c r="AQ224" s="415">
        <v>-5639</v>
      </c>
      <c r="AR224" s="415">
        <v>0</v>
      </c>
      <c r="AS224" s="415">
        <v>-5639</v>
      </c>
      <c r="AT224" s="415">
        <v>324418</v>
      </c>
      <c r="AU224" s="415">
        <v>0</v>
      </c>
      <c r="AV224" s="415">
        <v>324418</v>
      </c>
      <c r="AW224" s="415">
        <v>3542</v>
      </c>
      <c r="AX224" s="415">
        <v>0</v>
      </c>
      <c r="AY224" s="415">
        <v>3542</v>
      </c>
      <c r="AZ224" s="415">
        <v>-1047118</v>
      </c>
      <c r="BA224" s="415">
        <v>0</v>
      </c>
      <c r="BB224" s="415">
        <v>-1047118</v>
      </c>
      <c r="BC224" s="415">
        <v>-10755</v>
      </c>
      <c r="BD224" s="415">
        <v>0</v>
      </c>
      <c r="BE224" s="415">
        <v>-10755</v>
      </c>
      <c r="BF224" s="415">
        <v>-13198</v>
      </c>
      <c r="BG224" s="415">
        <v>0</v>
      </c>
      <c r="BH224" s="415">
        <v>-13198</v>
      </c>
      <c r="BI224" s="415">
        <v>0</v>
      </c>
      <c r="BJ224" s="415">
        <v>0</v>
      </c>
      <c r="BK224" s="415">
        <v>0</v>
      </c>
      <c r="BL224" s="415">
        <v>-33035</v>
      </c>
      <c r="BM224" s="415">
        <v>0</v>
      </c>
      <c r="BN224" s="415">
        <v>-33035</v>
      </c>
      <c r="BO224" s="415">
        <v>-2412</v>
      </c>
      <c r="BP224" s="415">
        <v>0</v>
      </c>
      <c r="BQ224" s="415">
        <v>-2412</v>
      </c>
      <c r="BR224" s="415">
        <v>0</v>
      </c>
      <c r="BS224" s="415">
        <v>0</v>
      </c>
      <c r="BT224" s="415">
        <v>0</v>
      </c>
      <c r="BU224" s="415">
        <v>0</v>
      </c>
      <c r="BV224" s="415">
        <v>0</v>
      </c>
      <c r="BW224" s="415">
        <v>0</v>
      </c>
      <c r="BX224" s="415">
        <v>-4561423</v>
      </c>
      <c r="BY224" s="415">
        <v>0</v>
      </c>
      <c r="BZ224" s="415">
        <v>-4561423</v>
      </c>
      <c r="CA224" s="415">
        <v>0</v>
      </c>
      <c r="CB224" s="415">
        <v>0</v>
      </c>
      <c r="CC224" s="415">
        <v>0</v>
      </c>
      <c r="CD224" s="415">
        <v>0</v>
      </c>
      <c r="CE224" s="415">
        <v>0</v>
      </c>
      <c r="CF224" s="415">
        <v>0</v>
      </c>
      <c r="CG224" s="415">
        <v>-383207</v>
      </c>
      <c r="CH224" s="415">
        <v>0</v>
      </c>
      <c r="CI224" s="415">
        <v>-383207</v>
      </c>
      <c r="CJ224" s="415">
        <v>-25697</v>
      </c>
      <c r="CK224" s="415">
        <v>0</v>
      </c>
      <c r="CL224" s="415">
        <v>-25697</v>
      </c>
      <c r="CM224" s="415">
        <v>-408904</v>
      </c>
      <c r="CN224" s="415">
        <v>0</v>
      </c>
      <c r="CO224" s="415">
        <v>-408904</v>
      </c>
      <c r="CP224" s="415">
        <v>-101136</v>
      </c>
      <c r="CQ224" s="415">
        <v>0</v>
      </c>
      <c r="CR224" s="415">
        <v>-101136</v>
      </c>
      <c r="CS224" s="415">
        <v>1500</v>
      </c>
      <c r="CT224" s="415">
        <v>0</v>
      </c>
      <c r="CU224" s="415">
        <v>1500</v>
      </c>
      <c r="CV224" s="415">
        <v>-55002</v>
      </c>
      <c r="CW224" s="415">
        <v>0</v>
      </c>
      <c r="CX224" s="415">
        <v>-55002</v>
      </c>
      <c r="CY224" s="415">
        <v>0</v>
      </c>
      <c r="CZ224" s="415">
        <v>0</v>
      </c>
      <c r="DA224" s="415">
        <v>0</v>
      </c>
      <c r="DB224" s="415">
        <v>-3300</v>
      </c>
      <c r="DC224" s="415">
        <v>0</v>
      </c>
      <c r="DD224" s="415">
        <v>-3300</v>
      </c>
      <c r="DE224" s="415">
        <v>0</v>
      </c>
      <c r="DF224" s="415">
        <v>0</v>
      </c>
      <c r="DG224" s="415">
        <v>0</v>
      </c>
      <c r="DH224" s="415">
        <v>0</v>
      </c>
      <c r="DI224" s="415">
        <v>0</v>
      </c>
      <c r="DJ224" s="415">
        <v>0</v>
      </c>
      <c r="DK224" s="415">
        <v>0</v>
      </c>
      <c r="DL224" s="415">
        <v>0</v>
      </c>
      <c r="DM224" s="415">
        <v>0</v>
      </c>
      <c r="DN224" s="415">
        <v>0</v>
      </c>
      <c r="DO224" s="415">
        <v>0</v>
      </c>
      <c r="DP224" s="415">
        <v>0</v>
      </c>
      <c r="DQ224" s="415">
        <v>0</v>
      </c>
      <c r="DR224" s="415">
        <v>0</v>
      </c>
      <c r="DS224" s="415">
        <v>0</v>
      </c>
      <c r="DT224" s="415">
        <v>0</v>
      </c>
      <c r="DU224" s="415">
        <v>0</v>
      </c>
      <c r="DV224" s="415">
        <v>0</v>
      </c>
      <c r="DW224" s="415">
        <v>0</v>
      </c>
      <c r="DX224" s="415">
        <v>0</v>
      </c>
      <c r="DY224" s="415">
        <v>0</v>
      </c>
      <c r="DZ224" s="415">
        <v>0</v>
      </c>
      <c r="EA224" s="415">
        <v>0</v>
      </c>
      <c r="EB224" s="415">
        <v>-157938</v>
      </c>
      <c r="EC224" s="415">
        <v>0</v>
      </c>
      <c r="ED224" s="415">
        <v>-157938</v>
      </c>
      <c r="EE224" s="415">
        <v>0</v>
      </c>
      <c r="EF224" s="415">
        <v>0</v>
      </c>
      <c r="EG224" s="415">
        <v>0</v>
      </c>
      <c r="EH224" s="415">
        <v>437</v>
      </c>
      <c r="EI224" s="415">
        <v>0</v>
      </c>
      <c r="EJ224" s="415">
        <v>437</v>
      </c>
      <c r="EK224" s="415">
        <v>0</v>
      </c>
      <c r="EL224" s="415">
        <v>0</v>
      </c>
      <c r="EM224" s="415">
        <v>0</v>
      </c>
      <c r="EN224" s="415">
        <v>0</v>
      </c>
      <c r="EO224" s="415">
        <v>0</v>
      </c>
      <c r="EP224" s="415">
        <v>0</v>
      </c>
      <c r="EQ224" s="415">
        <v>0</v>
      </c>
      <c r="ER224" s="415">
        <v>0</v>
      </c>
      <c r="ES224" s="415">
        <v>0</v>
      </c>
      <c r="ET224" s="415">
        <v>0</v>
      </c>
      <c r="EU224" s="415">
        <v>0</v>
      </c>
      <c r="EV224" s="415">
        <v>0</v>
      </c>
      <c r="EW224" s="415">
        <v>-33035</v>
      </c>
      <c r="EX224" s="415">
        <v>0</v>
      </c>
      <c r="EY224" s="415">
        <v>-33035</v>
      </c>
      <c r="EZ224" s="415">
        <v>-508</v>
      </c>
      <c r="FA224" s="415">
        <v>0</v>
      </c>
      <c r="FB224" s="415">
        <v>-508</v>
      </c>
      <c r="FC224" s="415">
        <v>-1500</v>
      </c>
      <c r="FD224" s="415">
        <v>0</v>
      </c>
      <c r="FE224" s="415">
        <v>-1500</v>
      </c>
      <c r="FF224" s="415">
        <v>0</v>
      </c>
      <c r="FG224" s="415">
        <v>0</v>
      </c>
      <c r="FH224" s="415">
        <v>0</v>
      </c>
      <c r="FI224" s="415">
        <v>-32800</v>
      </c>
      <c r="FJ224" s="415">
        <v>0</v>
      </c>
      <c r="FK224" s="415">
        <v>-32800</v>
      </c>
      <c r="FL224" s="415">
        <v>130</v>
      </c>
      <c r="FM224" s="415">
        <v>0</v>
      </c>
      <c r="FN224" s="415">
        <v>130</v>
      </c>
      <c r="FO224" s="415">
        <v>-46640</v>
      </c>
      <c r="FP224" s="415">
        <v>0</v>
      </c>
      <c r="FQ224" s="415">
        <v>-46640</v>
      </c>
      <c r="FR224" s="415">
        <v>2193</v>
      </c>
      <c r="FS224" s="415">
        <v>0</v>
      </c>
      <c r="FT224" s="415">
        <v>2193</v>
      </c>
      <c r="FU224" s="415">
        <v>2112</v>
      </c>
      <c r="FV224" s="415">
        <v>0</v>
      </c>
      <c r="FW224" s="415">
        <v>2112</v>
      </c>
      <c r="FX224" s="415">
        <v>-634430</v>
      </c>
      <c r="FY224" s="415">
        <v>0</v>
      </c>
      <c r="FZ224" s="415">
        <v>-634430</v>
      </c>
      <c r="GA224" s="415">
        <v>-744041</v>
      </c>
      <c r="GB224" s="415">
        <v>0</v>
      </c>
      <c r="GC224" s="415">
        <v>-744041</v>
      </c>
      <c r="GD224" s="415">
        <v>0</v>
      </c>
      <c r="GE224" s="415">
        <v>0</v>
      </c>
      <c r="GF224" s="415">
        <v>0</v>
      </c>
      <c r="GG224" s="415">
        <v>0</v>
      </c>
      <c r="GH224" s="415">
        <v>0</v>
      </c>
      <c r="GI224" s="415">
        <v>0</v>
      </c>
      <c r="GJ224" s="415">
        <v>0</v>
      </c>
      <c r="GK224" s="415">
        <v>0</v>
      </c>
      <c r="GL224" s="415">
        <v>0</v>
      </c>
      <c r="GM224" s="415">
        <v>23895486.079999998</v>
      </c>
      <c r="GN224" s="415">
        <v>0</v>
      </c>
      <c r="GO224" s="415">
        <v>23895486.079999998</v>
      </c>
      <c r="GP224" s="415">
        <v>-513561</v>
      </c>
      <c r="GQ224" s="415">
        <v>0</v>
      </c>
      <c r="GR224" s="415">
        <v>-513561</v>
      </c>
      <c r="GS224" s="415">
        <v>-4561423</v>
      </c>
      <c r="GT224" s="415">
        <v>0</v>
      </c>
      <c r="GU224" s="415">
        <v>-4561423</v>
      </c>
      <c r="GV224" s="415">
        <v>-408904</v>
      </c>
      <c r="GW224" s="415">
        <v>0</v>
      </c>
      <c r="GX224" s="415">
        <v>-408904</v>
      </c>
      <c r="GY224" s="415">
        <v>-157938</v>
      </c>
      <c r="GZ224" s="415">
        <v>0</v>
      </c>
      <c r="HA224" s="415">
        <v>-157938</v>
      </c>
      <c r="HB224" s="415">
        <v>-744041</v>
      </c>
      <c r="HC224" s="415">
        <v>0</v>
      </c>
      <c r="HD224" s="415">
        <v>-744041</v>
      </c>
      <c r="HE224" s="415">
        <v>0</v>
      </c>
      <c r="HF224" s="415">
        <v>0</v>
      </c>
      <c r="HG224" s="415">
        <v>0</v>
      </c>
      <c r="HH224" s="415">
        <v>-6385867</v>
      </c>
      <c r="HI224" s="415">
        <v>0</v>
      </c>
      <c r="HJ224" s="415">
        <v>-6385867</v>
      </c>
      <c r="HK224" s="415">
        <v>17509619.079999998</v>
      </c>
      <c r="HL224" s="415">
        <v>0</v>
      </c>
      <c r="HM224" s="415">
        <v>17509619.079999998</v>
      </c>
      <c r="HN224" s="84" t="s">
        <v>1029</v>
      </c>
    </row>
    <row r="225" spans="1:222" x14ac:dyDescent="0.25">
      <c r="A225" t="s">
        <v>1026</v>
      </c>
      <c r="B225" s="82" t="s">
        <v>809</v>
      </c>
      <c r="C225" s="85" t="s">
        <v>808</v>
      </c>
      <c r="D225" s="415">
        <v>120178382</v>
      </c>
      <c r="E225" s="415">
        <v>0</v>
      </c>
      <c r="F225" s="415">
        <v>120178382</v>
      </c>
      <c r="G225" s="415">
        <v>-931416</v>
      </c>
      <c r="H225" s="415">
        <v>0</v>
      </c>
      <c r="I225" s="415">
        <v>-931416</v>
      </c>
      <c r="J225" s="415">
        <v>-1124847</v>
      </c>
      <c r="K225" s="415">
        <v>0</v>
      </c>
      <c r="L225" s="415">
        <v>-1124847</v>
      </c>
      <c r="M225" s="415">
        <v>42759</v>
      </c>
      <c r="N225" s="415">
        <v>0</v>
      </c>
      <c r="O225" s="415">
        <v>42759</v>
      </c>
      <c r="P225" s="415">
        <v>2091563</v>
      </c>
      <c r="Q225" s="415">
        <v>0</v>
      </c>
      <c r="R225" s="415">
        <v>2091563</v>
      </c>
      <c r="S225" s="415">
        <v>-76210</v>
      </c>
      <c r="T225" s="415">
        <v>0</v>
      </c>
      <c r="U225" s="415">
        <v>-76210</v>
      </c>
      <c r="V225" s="415">
        <v>933265</v>
      </c>
      <c r="W225" s="415">
        <v>0</v>
      </c>
      <c r="X225" s="415">
        <v>933265</v>
      </c>
      <c r="Y225" s="415">
        <v>-8940273</v>
      </c>
      <c r="Z225" s="415">
        <v>0</v>
      </c>
      <c r="AA225" s="415">
        <v>-8940273</v>
      </c>
      <c r="AB225" s="415">
        <v>-9718</v>
      </c>
      <c r="AC225" s="415">
        <v>0</v>
      </c>
      <c r="AD225" s="415">
        <v>-9718</v>
      </c>
      <c r="AE225" s="415">
        <v>-646571</v>
      </c>
      <c r="AF225" s="415">
        <v>0</v>
      </c>
      <c r="AG225" s="415">
        <v>-646571</v>
      </c>
      <c r="AH225" s="415">
        <v>-67930</v>
      </c>
      <c r="AI225" s="415">
        <v>0</v>
      </c>
      <c r="AJ225" s="415">
        <v>-67930</v>
      </c>
      <c r="AK225" s="415">
        <v>600</v>
      </c>
      <c r="AL225" s="415">
        <v>0</v>
      </c>
      <c r="AM225" s="415">
        <v>600</v>
      </c>
      <c r="AN225" s="415">
        <v>-548618</v>
      </c>
      <c r="AO225" s="415">
        <v>0</v>
      </c>
      <c r="AP225" s="415">
        <v>-548618</v>
      </c>
      <c r="AQ225" s="415">
        <v>-3979</v>
      </c>
      <c r="AR225" s="415">
        <v>0</v>
      </c>
      <c r="AS225" s="415">
        <v>-3979</v>
      </c>
      <c r="AT225" s="415">
        <v>2326212</v>
      </c>
      <c r="AU225" s="415">
        <v>0</v>
      </c>
      <c r="AV225" s="415">
        <v>2326212</v>
      </c>
      <c r="AW225" s="415">
        <v>126853</v>
      </c>
      <c r="AX225" s="415">
        <v>0</v>
      </c>
      <c r="AY225" s="415">
        <v>126853</v>
      </c>
      <c r="AZ225" s="415">
        <v>-8685624</v>
      </c>
      <c r="BA225" s="415">
        <v>0</v>
      </c>
      <c r="BB225" s="415">
        <v>-8685624</v>
      </c>
      <c r="BC225" s="415">
        <v>-321738</v>
      </c>
      <c r="BD225" s="415">
        <v>0</v>
      </c>
      <c r="BE225" s="415">
        <v>-321738</v>
      </c>
      <c r="BF225" s="415">
        <v>-120871</v>
      </c>
      <c r="BG225" s="415">
        <v>0</v>
      </c>
      <c r="BH225" s="415">
        <v>-120871</v>
      </c>
      <c r="BI225" s="415">
        <v>0</v>
      </c>
      <c r="BJ225" s="415">
        <v>0</v>
      </c>
      <c r="BK225" s="415">
        <v>0</v>
      </c>
      <c r="BL225" s="415">
        <v>0</v>
      </c>
      <c r="BM225" s="415">
        <v>0</v>
      </c>
      <c r="BN225" s="415">
        <v>0</v>
      </c>
      <c r="BO225" s="415">
        <v>0</v>
      </c>
      <c r="BP225" s="415">
        <v>0</v>
      </c>
      <c r="BQ225" s="415">
        <v>0</v>
      </c>
      <c r="BR225" s="415">
        <v>0</v>
      </c>
      <c r="BS225" s="415">
        <v>0</v>
      </c>
      <c r="BT225" s="415">
        <v>0</v>
      </c>
      <c r="BU225" s="415">
        <v>0</v>
      </c>
      <c r="BV225" s="415">
        <v>0</v>
      </c>
      <c r="BW225" s="415">
        <v>0</v>
      </c>
      <c r="BX225" s="415">
        <v>-16262012</v>
      </c>
      <c r="BY225" s="415">
        <v>0</v>
      </c>
      <c r="BZ225" s="415">
        <v>-16262012</v>
      </c>
      <c r="CA225" s="415">
        <v>-71411</v>
      </c>
      <c r="CB225" s="415">
        <v>0</v>
      </c>
      <c r="CC225" s="415">
        <v>-71411</v>
      </c>
      <c r="CD225" s="415">
        <v>-97454</v>
      </c>
      <c r="CE225" s="415">
        <v>0</v>
      </c>
      <c r="CF225" s="415">
        <v>-97454</v>
      </c>
      <c r="CG225" s="415">
        <v>-5372623</v>
      </c>
      <c r="CH225" s="415">
        <v>0</v>
      </c>
      <c r="CI225" s="415">
        <v>-5372623</v>
      </c>
      <c r="CJ225" s="415">
        <v>-76359</v>
      </c>
      <c r="CK225" s="415">
        <v>0</v>
      </c>
      <c r="CL225" s="415">
        <v>-76359</v>
      </c>
      <c r="CM225" s="415">
        <v>-5617847</v>
      </c>
      <c r="CN225" s="415">
        <v>0</v>
      </c>
      <c r="CO225" s="415">
        <v>-5617847</v>
      </c>
      <c r="CP225" s="415">
        <v>-258805</v>
      </c>
      <c r="CQ225" s="415">
        <v>0</v>
      </c>
      <c r="CR225" s="415">
        <v>-258805</v>
      </c>
      <c r="CS225" s="415">
        <v>-4258</v>
      </c>
      <c r="CT225" s="415">
        <v>0</v>
      </c>
      <c r="CU225" s="415">
        <v>-4258</v>
      </c>
      <c r="CV225" s="415">
        <v>-146884</v>
      </c>
      <c r="CW225" s="415">
        <v>0</v>
      </c>
      <c r="CX225" s="415">
        <v>-146884</v>
      </c>
      <c r="CY225" s="415">
        <v>-83344</v>
      </c>
      <c r="CZ225" s="415">
        <v>0</v>
      </c>
      <c r="DA225" s="415">
        <v>-83344</v>
      </c>
      <c r="DB225" s="415">
        <v>-1002</v>
      </c>
      <c r="DC225" s="415">
        <v>0</v>
      </c>
      <c r="DD225" s="415">
        <v>-1002</v>
      </c>
      <c r="DE225" s="415">
        <v>-551</v>
      </c>
      <c r="DF225" s="415">
        <v>0</v>
      </c>
      <c r="DG225" s="415">
        <v>-551</v>
      </c>
      <c r="DH225" s="415">
        <v>0</v>
      </c>
      <c r="DI225" s="415">
        <v>0</v>
      </c>
      <c r="DJ225" s="415">
        <v>0</v>
      </c>
      <c r="DK225" s="415">
        <v>0</v>
      </c>
      <c r="DL225" s="415">
        <v>0</v>
      </c>
      <c r="DM225" s="415">
        <v>0</v>
      </c>
      <c r="DN225" s="415">
        <v>0</v>
      </c>
      <c r="DO225" s="415">
        <v>0</v>
      </c>
      <c r="DP225" s="415">
        <v>0</v>
      </c>
      <c r="DQ225" s="415">
        <v>0</v>
      </c>
      <c r="DR225" s="415">
        <v>0</v>
      </c>
      <c r="DS225" s="415">
        <v>0</v>
      </c>
      <c r="DT225" s="415">
        <v>0</v>
      </c>
      <c r="DU225" s="415">
        <v>0</v>
      </c>
      <c r="DV225" s="415">
        <v>0</v>
      </c>
      <c r="DW225" s="415">
        <v>0</v>
      </c>
      <c r="DX225" s="415">
        <v>0</v>
      </c>
      <c r="DY225" s="415">
        <v>0</v>
      </c>
      <c r="DZ225" s="415">
        <v>0</v>
      </c>
      <c r="EA225" s="415">
        <v>0</v>
      </c>
      <c r="EB225" s="415">
        <v>-494844</v>
      </c>
      <c r="EC225" s="415">
        <v>0</v>
      </c>
      <c r="ED225" s="415">
        <v>-494844</v>
      </c>
      <c r="EE225" s="415">
        <v>10</v>
      </c>
      <c r="EF225" s="415">
        <v>0</v>
      </c>
      <c r="EG225" s="415">
        <v>10</v>
      </c>
      <c r="EH225" s="415">
        <v>669</v>
      </c>
      <c r="EI225" s="415">
        <v>0</v>
      </c>
      <c r="EJ225" s="415">
        <v>669</v>
      </c>
      <c r="EK225" s="415">
        <v>2471</v>
      </c>
      <c r="EL225" s="415">
        <v>0</v>
      </c>
      <c r="EM225" s="415">
        <v>2471</v>
      </c>
      <c r="EN225" s="415">
        <v>0</v>
      </c>
      <c r="EO225" s="415">
        <v>0</v>
      </c>
      <c r="EP225" s="415">
        <v>0</v>
      </c>
      <c r="EQ225" s="415">
        <v>0</v>
      </c>
      <c r="ER225" s="415">
        <v>0</v>
      </c>
      <c r="ES225" s="415">
        <v>0</v>
      </c>
      <c r="ET225" s="415">
        <v>0</v>
      </c>
      <c r="EU225" s="415">
        <v>0</v>
      </c>
      <c r="EV225" s="415">
        <v>0</v>
      </c>
      <c r="EW225" s="415">
        <v>0</v>
      </c>
      <c r="EX225" s="415">
        <v>0</v>
      </c>
      <c r="EY225" s="415">
        <v>0</v>
      </c>
      <c r="EZ225" s="415">
        <v>0</v>
      </c>
      <c r="FA225" s="415">
        <v>0</v>
      </c>
      <c r="FB225" s="415">
        <v>0</v>
      </c>
      <c r="FC225" s="415">
        <v>0</v>
      </c>
      <c r="FD225" s="415">
        <v>0</v>
      </c>
      <c r="FE225" s="415">
        <v>0</v>
      </c>
      <c r="FF225" s="415">
        <v>0</v>
      </c>
      <c r="FG225" s="415">
        <v>0</v>
      </c>
      <c r="FH225" s="415">
        <v>0</v>
      </c>
      <c r="FI225" s="415">
        <v>-6959</v>
      </c>
      <c r="FJ225" s="415">
        <v>0</v>
      </c>
      <c r="FK225" s="415">
        <v>-6959</v>
      </c>
      <c r="FL225" s="415">
        <v>0</v>
      </c>
      <c r="FM225" s="415">
        <v>0</v>
      </c>
      <c r="FN225" s="415">
        <v>0</v>
      </c>
      <c r="FO225" s="415">
        <v>-46093</v>
      </c>
      <c r="FP225" s="415">
        <v>0</v>
      </c>
      <c r="FQ225" s="415">
        <v>-46093</v>
      </c>
      <c r="FR225" s="415">
        <v>6139</v>
      </c>
      <c r="FS225" s="415">
        <v>0</v>
      </c>
      <c r="FT225" s="415">
        <v>6139</v>
      </c>
      <c r="FU225" s="415">
        <v>0</v>
      </c>
      <c r="FV225" s="415">
        <v>0</v>
      </c>
      <c r="FW225" s="415">
        <v>0</v>
      </c>
      <c r="FX225" s="415">
        <v>-1325833</v>
      </c>
      <c r="FY225" s="415">
        <v>0</v>
      </c>
      <c r="FZ225" s="415">
        <v>-1325833</v>
      </c>
      <c r="GA225" s="415">
        <v>-1369596</v>
      </c>
      <c r="GB225" s="415">
        <v>0</v>
      </c>
      <c r="GC225" s="415">
        <v>-1369596</v>
      </c>
      <c r="GD225" s="415">
        <v>-4104</v>
      </c>
      <c r="GE225" s="415">
        <v>0</v>
      </c>
      <c r="GF225" s="415">
        <v>-4104</v>
      </c>
      <c r="GG225" s="415">
        <v>9734</v>
      </c>
      <c r="GH225" s="415">
        <v>0</v>
      </c>
      <c r="GI225" s="415">
        <v>9734</v>
      </c>
      <c r="GJ225" s="415">
        <v>5630</v>
      </c>
      <c r="GK225" s="415">
        <v>0</v>
      </c>
      <c r="GL225" s="415">
        <v>5630</v>
      </c>
      <c r="GM225" s="415">
        <v>119246966</v>
      </c>
      <c r="GN225" s="415">
        <v>0</v>
      </c>
      <c r="GO225" s="415">
        <v>119246966</v>
      </c>
      <c r="GP225" s="415">
        <v>933265</v>
      </c>
      <c r="GQ225" s="415">
        <v>0</v>
      </c>
      <c r="GR225" s="415">
        <v>933265</v>
      </c>
      <c r="GS225" s="415">
        <v>-16262012</v>
      </c>
      <c r="GT225" s="415">
        <v>0</v>
      </c>
      <c r="GU225" s="415">
        <v>-16262012</v>
      </c>
      <c r="GV225" s="415">
        <v>-5617847</v>
      </c>
      <c r="GW225" s="415">
        <v>0</v>
      </c>
      <c r="GX225" s="415">
        <v>-5617847</v>
      </c>
      <c r="GY225" s="415">
        <v>-494844</v>
      </c>
      <c r="GZ225" s="415">
        <v>0</v>
      </c>
      <c r="HA225" s="415">
        <v>-494844</v>
      </c>
      <c r="HB225" s="415">
        <v>-1369596</v>
      </c>
      <c r="HC225" s="415">
        <v>0</v>
      </c>
      <c r="HD225" s="415">
        <v>-1369596</v>
      </c>
      <c r="HE225" s="415">
        <v>5630</v>
      </c>
      <c r="HF225" s="415">
        <v>0</v>
      </c>
      <c r="HG225" s="415">
        <v>5630</v>
      </c>
      <c r="HH225" s="415">
        <v>-22805404</v>
      </c>
      <c r="HI225" s="415">
        <v>0</v>
      </c>
      <c r="HJ225" s="415">
        <v>-22805404</v>
      </c>
      <c r="HK225" s="415">
        <v>96441562</v>
      </c>
      <c r="HL225" s="415">
        <v>0</v>
      </c>
      <c r="HM225" s="415">
        <v>96441562</v>
      </c>
      <c r="HN225" s="84" t="s">
        <v>1047</v>
      </c>
    </row>
    <row r="226" spans="1:222" x14ac:dyDescent="0.25">
      <c r="A226" t="s">
        <v>1026</v>
      </c>
      <c r="B226" s="82" t="s">
        <v>811</v>
      </c>
      <c r="C226" s="85" t="s">
        <v>1096</v>
      </c>
      <c r="D226" s="415">
        <v>127204871</v>
      </c>
      <c r="E226" s="415">
        <v>0</v>
      </c>
      <c r="F226" s="415">
        <v>127204871</v>
      </c>
      <c r="G226" s="415">
        <v>-1721700</v>
      </c>
      <c r="H226" s="415">
        <v>0</v>
      </c>
      <c r="I226" s="415">
        <v>-1721700</v>
      </c>
      <c r="J226" s="415">
        <v>-783641</v>
      </c>
      <c r="K226" s="415">
        <v>0</v>
      </c>
      <c r="L226" s="415">
        <v>-783641</v>
      </c>
      <c r="M226" s="415">
        <v>-6794</v>
      </c>
      <c r="N226" s="415">
        <v>0</v>
      </c>
      <c r="O226" s="415">
        <v>-6794</v>
      </c>
      <c r="P226" s="415">
        <v>1181846</v>
      </c>
      <c r="Q226" s="415">
        <v>0</v>
      </c>
      <c r="R226" s="415">
        <v>1181846</v>
      </c>
      <c r="S226" s="415">
        <v>-24947</v>
      </c>
      <c r="T226" s="415">
        <v>0</v>
      </c>
      <c r="U226" s="415">
        <v>-24947</v>
      </c>
      <c r="V226" s="415">
        <v>366464</v>
      </c>
      <c r="W226" s="415">
        <v>0</v>
      </c>
      <c r="X226" s="415">
        <v>366464</v>
      </c>
      <c r="Y226" s="415">
        <v>-14067636</v>
      </c>
      <c r="Z226" s="415">
        <v>0</v>
      </c>
      <c r="AA226" s="415">
        <v>-14067636</v>
      </c>
      <c r="AB226" s="415">
        <v>-48198</v>
      </c>
      <c r="AC226" s="415">
        <v>0</v>
      </c>
      <c r="AD226" s="415">
        <v>-48198</v>
      </c>
      <c r="AE226" s="415">
        <v>-411347</v>
      </c>
      <c r="AF226" s="415">
        <v>0</v>
      </c>
      <c r="AG226" s="415">
        <v>-411347</v>
      </c>
      <c r="AH226" s="415">
        <v>3941</v>
      </c>
      <c r="AI226" s="415">
        <v>0</v>
      </c>
      <c r="AJ226" s="415">
        <v>3941</v>
      </c>
      <c r="AK226" s="415">
        <v>-13714</v>
      </c>
      <c r="AL226" s="415">
        <v>0</v>
      </c>
      <c r="AM226" s="415">
        <v>-13714</v>
      </c>
      <c r="AN226" s="415">
        <v>-408590</v>
      </c>
      <c r="AO226" s="415">
        <v>0</v>
      </c>
      <c r="AP226" s="415">
        <v>-408590</v>
      </c>
      <c r="AQ226" s="415">
        <v>-3169</v>
      </c>
      <c r="AR226" s="415">
        <v>0</v>
      </c>
      <c r="AS226" s="415">
        <v>-3169</v>
      </c>
      <c r="AT226" s="415">
        <v>2264769</v>
      </c>
      <c r="AU226" s="415">
        <v>0</v>
      </c>
      <c r="AV226" s="415">
        <v>2264769</v>
      </c>
      <c r="AW226" s="415">
        <v>426247</v>
      </c>
      <c r="AX226" s="415">
        <v>0</v>
      </c>
      <c r="AY226" s="415">
        <v>426247</v>
      </c>
      <c r="AZ226" s="415">
        <v>-6588934</v>
      </c>
      <c r="BA226" s="415">
        <v>0</v>
      </c>
      <c r="BB226" s="415">
        <v>-6588934</v>
      </c>
      <c r="BC226" s="415">
        <v>-99724</v>
      </c>
      <c r="BD226" s="415">
        <v>0</v>
      </c>
      <c r="BE226" s="415">
        <v>-99724</v>
      </c>
      <c r="BF226" s="415">
        <v>-82273</v>
      </c>
      <c r="BG226" s="415">
        <v>0</v>
      </c>
      <c r="BH226" s="415">
        <v>-82273</v>
      </c>
      <c r="BI226" s="415">
        <v>0</v>
      </c>
      <c r="BJ226" s="415">
        <v>0</v>
      </c>
      <c r="BK226" s="415">
        <v>0</v>
      </c>
      <c r="BL226" s="415">
        <v>0</v>
      </c>
      <c r="BM226" s="415">
        <v>0</v>
      </c>
      <c r="BN226" s="415">
        <v>0</v>
      </c>
      <c r="BO226" s="415">
        <v>0</v>
      </c>
      <c r="BP226" s="415">
        <v>0</v>
      </c>
      <c r="BQ226" s="415">
        <v>0</v>
      </c>
      <c r="BR226" s="415">
        <v>0</v>
      </c>
      <c r="BS226" s="415">
        <v>0</v>
      </c>
      <c r="BT226" s="415">
        <v>0</v>
      </c>
      <c r="BU226" s="415">
        <v>0</v>
      </c>
      <c r="BV226" s="415">
        <v>0</v>
      </c>
      <c r="BW226" s="415">
        <v>0</v>
      </c>
      <c r="BX226" s="415">
        <v>-18558898</v>
      </c>
      <c r="BY226" s="415">
        <v>0</v>
      </c>
      <c r="BZ226" s="415">
        <v>-18558898</v>
      </c>
      <c r="CA226" s="415">
        <v>-122110</v>
      </c>
      <c r="CB226" s="415">
        <v>0</v>
      </c>
      <c r="CC226" s="415">
        <v>-122110</v>
      </c>
      <c r="CD226" s="415">
        <v>-49042</v>
      </c>
      <c r="CE226" s="415">
        <v>0</v>
      </c>
      <c r="CF226" s="415">
        <v>-49042</v>
      </c>
      <c r="CG226" s="415">
        <v>-3200916</v>
      </c>
      <c r="CH226" s="415">
        <v>0</v>
      </c>
      <c r="CI226" s="415">
        <v>-3200916</v>
      </c>
      <c r="CJ226" s="415">
        <v>63504</v>
      </c>
      <c r="CK226" s="415">
        <v>0</v>
      </c>
      <c r="CL226" s="415">
        <v>63504</v>
      </c>
      <c r="CM226" s="415">
        <v>-3308564</v>
      </c>
      <c r="CN226" s="415">
        <v>0</v>
      </c>
      <c r="CO226" s="415">
        <v>-3308564</v>
      </c>
      <c r="CP226" s="415">
        <v>-479939</v>
      </c>
      <c r="CQ226" s="415">
        <v>0</v>
      </c>
      <c r="CR226" s="415">
        <v>-479939</v>
      </c>
      <c r="CS226" s="415">
        <v>-7552</v>
      </c>
      <c r="CT226" s="415">
        <v>0</v>
      </c>
      <c r="CU226" s="415">
        <v>-7552</v>
      </c>
      <c r="CV226" s="415">
        <v>-333101</v>
      </c>
      <c r="CW226" s="415">
        <v>0</v>
      </c>
      <c r="CX226" s="415">
        <v>-333101</v>
      </c>
      <c r="CY226" s="415">
        <v>-9120</v>
      </c>
      <c r="CZ226" s="415">
        <v>0</v>
      </c>
      <c r="DA226" s="415">
        <v>-9120</v>
      </c>
      <c r="DB226" s="415">
        <v>-11864</v>
      </c>
      <c r="DC226" s="415">
        <v>0</v>
      </c>
      <c r="DD226" s="415">
        <v>-11864</v>
      </c>
      <c r="DE226" s="415">
        <v>0</v>
      </c>
      <c r="DF226" s="415">
        <v>0</v>
      </c>
      <c r="DG226" s="415">
        <v>0</v>
      </c>
      <c r="DH226" s="415">
        <v>0</v>
      </c>
      <c r="DI226" s="415">
        <v>0</v>
      </c>
      <c r="DJ226" s="415">
        <v>0</v>
      </c>
      <c r="DK226" s="415">
        <v>0</v>
      </c>
      <c r="DL226" s="415">
        <v>0</v>
      </c>
      <c r="DM226" s="415">
        <v>0</v>
      </c>
      <c r="DN226" s="415">
        <v>0</v>
      </c>
      <c r="DO226" s="415">
        <v>0</v>
      </c>
      <c r="DP226" s="415">
        <v>0</v>
      </c>
      <c r="DQ226" s="415">
        <v>0</v>
      </c>
      <c r="DR226" s="415">
        <v>0</v>
      </c>
      <c r="DS226" s="415">
        <v>0</v>
      </c>
      <c r="DT226" s="415">
        <v>0</v>
      </c>
      <c r="DU226" s="415">
        <v>0</v>
      </c>
      <c r="DV226" s="415">
        <v>0</v>
      </c>
      <c r="DW226" s="415">
        <v>0</v>
      </c>
      <c r="DX226" s="415">
        <v>0</v>
      </c>
      <c r="DY226" s="415">
        <v>0</v>
      </c>
      <c r="DZ226" s="415">
        <v>0</v>
      </c>
      <c r="EA226" s="415">
        <v>0</v>
      </c>
      <c r="EB226" s="415">
        <v>-841576</v>
      </c>
      <c r="EC226" s="415">
        <v>0</v>
      </c>
      <c r="ED226" s="415">
        <v>-841576</v>
      </c>
      <c r="EE226" s="415">
        <v>0</v>
      </c>
      <c r="EF226" s="415">
        <v>0</v>
      </c>
      <c r="EG226" s="415">
        <v>0</v>
      </c>
      <c r="EH226" s="415">
        <v>0</v>
      </c>
      <c r="EI226" s="415">
        <v>0</v>
      </c>
      <c r="EJ226" s="415">
        <v>0</v>
      </c>
      <c r="EK226" s="415">
        <v>8191</v>
      </c>
      <c r="EL226" s="415">
        <v>0</v>
      </c>
      <c r="EM226" s="415">
        <v>8191</v>
      </c>
      <c r="EN226" s="415">
        <v>0</v>
      </c>
      <c r="EO226" s="415">
        <v>0</v>
      </c>
      <c r="EP226" s="415">
        <v>0</v>
      </c>
      <c r="EQ226" s="415">
        <v>0</v>
      </c>
      <c r="ER226" s="415">
        <v>0</v>
      </c>
      <c r="ES226" s="415">
        <v>0</v>
      </c>
      <c r="ET226" s="415">
        <v>0</v>
      </c>
      <c r="EU226" s="415">
        <v>0</v>
      </c>
      <c r="EV226" s="415">
        <v>0</v>
      </c>
      <c r="EW226" s="415">
        <v>0</v>
      </c>
      <c r="EX226" s="415">
        <v>0</v>
      </c>
      <c r="EY226" s="415">
        <v>0</v>
      </c>
      <c r="EZ226" s="415">
        <v>0</v>
      </c>
      <c r="FA226" s="415">
        <v>0</v>
      </c>
      <c r="FB226" s="415">
        <v>0</v>
      </c>
      <c r="FC226" s="415">
        <v>-1500</v>
      </c>
      <c r="FD226" s="415">
        <v>0</v>
      </c>
      <c r="FE226" s="415">
        <v>-1500</v>
      </c>
      <c r="FF226" s="415">
        <v>0</v>
      </c>
      <c r="FG226" s="415">
        <v>0</v>
      </c>
      <c r="FH226" s="415">
        <v>0</v>
      </c>
      <c r="FI226" s="415">
        <v>-44551</v>
      </c>
      <c r="FJ226" s="415">
        <v>0</v>
      </c>
      <c r="FK226" s="415">
        <v>-44551</v>
      </c>
      <c r="FL226" s="415">
        <v>3631</v>
      </c>
      <c r="FM226" s="415">
        <v>0</v>
      </c>
      <c r="FN226" s="415">
        <v>3631</v>
      </c>
      <c r="FO226" s="415">
        <v>-63352</v>
      </c>
      <c r="FP226" s="415">
        <v>0</v>
      </c>
      <c r="FQ226" s="415">
        <v>-63352</v>
      </c>
      <c r="FR226" s="415">
        <v>-132</v>
      </c>
      <c r="FS226" s="415">
        <v>0</v>
      </c>
      <c r="FT226" s="415">
        <v>-132</v>
      </c>
      <c r="FU226" s="415">
        <v>-5156</v>
      </c>
      <c r="FV226" s="415">
        <v>0</v>
      </c>
      <c r="FW226" s="415">
        <v>-5156</v>
      </c>
      <c r="FX226" s="415">
        <v>-1520085</v>
      </c>
      <c r="FY226" s="415">
        <v>0</v>
      </c>
      <c r="FZ226" s="415">
        <v>-1520085</v>
      </c>
      <c r="GA226" s="415">
        <v>-1622954</v>
      </c>
      <c r="GB226" s="415">
        <v>0</v>
      </c>
      <c r="GC226" s="415">
        <v>-1622954</v>
      </c>
      <c r="GD226" s="415">
        <v>-54915</v>
      </c>
      <c r="GE226" s="415">
        <v>0</v>
      </c>
      <c r="GF226" s="415">
        <v>-54915</v>
      </c>
      <c r="GG226" s="415">
        <v>-8343</v>
      </c>
      <c r="GH226" s="415">
        <v>0</v>
      </c>
      <c r="GI226" s="415">
        <v>-8343</v>
      </c>
      <c r="GJ226" s="415">
        <v>-63258</v>
      </c>
      <c r="GK226" s="415">
        <v>0</v>
      </c>
      <c r="GL226" s="415">
        <v>-63258</v>
      </c>
      <c r="GM226" s="415">
        <v>125483171</v>
      </c>
      <c r="GN226" s="415">
        <v>0</v>
      </c>
      <c r="GO226" s="415">
        <v>125483171</v>
      </c>
      <c r="GP226" s="415">
        <v>366464</v>
      </c>
      <c r="GQ226" s="415">
        <v>0</v>
      </c>
      <c r="GR226" s="415">
        <v>366464</v>
      </c>
      <c r="GS226" s="415">
        <v>-18558898</v>
      </c>
      <c r="GT226" s="415">
        <v>0</v>
      </c>
      <c r="GU226" s="415">
        <v>-18558898</v>
      </c>
      <c r="GV226" s="415">
        <v>-3308564</v>
      </c>
      <c r="GW226" s="415">
        <v>0</v>
      </c>
      <c r="GX226" s="415">
        <v>-3308564</v>
      </c>
      <c r="GY226" s="415">
        <v>-841576</v>
      </c>
      <c r="GZ226" s="415">
        <v>0</v>
      </c>
      <c r="HA226" s="415">
        <v>-841576</v>
      </c>
      <c r="HB226" s="415">
        <v>-1622954</v>
      </c>
      <c r="HC226" s="415">
        <v>0</v>
      </c>
      <c r="HD226" s="415">
        <v>-1622954</v>
      </c>
      <c r="HE226" s="415">
        <v>-63258</v>
      </c>
      <c r="HF226" s="415">
        <v>0</v>
      </c>
      <c r="HG226" s="415">
        <v>-63258</v>
      </c>
      <c r="HH226" s="415">
        <v>-24028786</v>
      </c>
      <c r="HI226" s="415">
        <v>0</v>
      </c>
      <c r="HJ226" s="415">
        <v>-24028786</v>
      </c>
      <c r="HK226" s="415">
        <v>101454385</v>
      </c>
      <c r="HL226" s="415">
        <v>0</v>
      </c>
      <c r="HM226" s="415">
        <v>101454385</v>
      </c>
      <c r="HN226" s="84" t="s">
        <v>1047</v>
      </c>
    </row>
    <row r="227" spans="1:222" x14ac:dyDescent="0.25">
      <c r="A227" t="s">
        <v>1026</v>
      </c>
      <c r="B227" s="82" t="s">
        <v>813</v>
      </c>
      <c r="C227" s="85" t="s">
        <v>812</v>
      </c>
      <c r="D227" s="415">
        <v>51762774</v>
      </c>
      <c r="E227" s="415">
        <v>0</v>
      </c>
      <c r="F227" s="415">
        <v>51762774</v>
      </c>
      <c r="G227" s="415">
        <v>-262454</v>
      </c>
      <c r="H227" s="415">
        <v>0</v>
      </c>
      <c r="I227" s="415">
        <v>-262454</v>
      </c>
      <c r="J227" s="415">
        <v>-1732395</v>
      </c>
      <c r="K227" s="415">
        <v>0</v>
      </c>
      <c r="L227" s="415">
        <v>-1732395</v>
      </c>
      <c r="M227" s="415">
        <v>31321</v>
      </c>
      <c r="N227" s="415">
        <v>0</v>
      </c>
      <c r="O227" s="415">
        <v>31321</v>
      </c>
      <c r="P227" s="415">
        <v>262361</v>
      </c>
      <c r="Q227" s="415">
        <v>0</v>
      </c>
      <c r="R227" s="415">
        <v>262361</v>
      </c>
      <c r="S227" s="415">
        <v>84449</v>
      </c>
      <c r="T227" s="415">
        <v>0</v>
      </c>
      <c r="U227" s="415">
        <v>84449</v>
      </c>
      <c r="V227" s="415">
        <v>-1354264</v>
      </c>
      <c r="W227" s="415">
        <v>0</v>
      </c>
      <c r="X227" s="415">
        <v>-1354264</v>
      </c>
      <c r="Y227" s="415">
        <v>-9406499</v>
      </c>
      <c r="Z227" s="415">
        <v>0</v>
      </c>
      <c r="AA227" s="415">
        <v>-9406499</v>
      </c>
      <c r="AB227" s="415">
        <v>-59050</v>
      </c>
      <c r="AC227" s="415">
        <v>0</v>
      </c>
      <c r="AD227" s="415">
        <v>-59050</v>
      </c>
      <c r="AE227" s="415">
        <v>-348505</v>
      </c>
      <c r="AF227" s="415">
        <v>0</v>
      </c>
      <c r="AG227" s="415">
        <v>-348505</v>
      </c>
      <c r="AH227" s="415">
        <v>-30372</v>
      </c>
      <c r="AI227" s="415">
        <v>0</v>
      </c>
      <c r="AJ227" s="415">
        <v>-30372</v>
      </c>
      <c r="AK227" s="415">
        <v>0</v>
      </c>
      <c r="AL227" s="415">
        <v>0</v>
      </c>
      <c r="AM227" s="415">
        <v>0</v>
      </c>
      <c r="AN227" s="415">
        <v>-318134</v>
      </c>
      <c r="AO227" s="415">
        <v>0</v>
      </c>
      <c r="AP227" s="415">
        <v>-318134</v>
      </c>
      <c r="AQ227" s="415">
        <v>-2322</v>
      </c>
      <c r="AR227" s="415">
        <v>0</v>
      </c>
      <c r="AS227" s="415">
        <v>-2322</v>
      </c>
      <c r="AT227" s="415">
        <v>731516</v>
      </c>
      <c r="AU227" s="415">
        <v>0</v>
      </c>
      <c r="AV227" s="415">
        <v>731516</v>
      </c>
      <c r="AW227" s="415">
        <v>6961</v>
      </c>
      <c r="AX227" s="415">
        <v>0</v>
      </c>
      <c r="AY227" s="415">
        <v>6961</v>
      </c>
      <c r="AZ227" s="415">
        <v>-2623743</v>
      </c>
      <c r="BA227" s="415">
        <v>0</v>
      </c>
      <c r="BB227" s="415">
        <v>-2623743</v>
      </c>
      <c r="BC227" s="415">
        <v>87173</v>
      </c>
      <c r="BD227" s="415">
        <v>0</v>
      </c>
      <c r="BE227" s="415">
        <v>87173</v>
      </c>
      <c r="BF227" s="415">
        <v>-133885</v>
      </c>
      <c r="BG227" s="415">
        <v>0</v>
      </c>
      <c r="BH227" s="415">
        <v>-133885</v>
      </c>
      <c r="BI227" s="415">
        <v>-36916</v>
      </c>
      <c r="BJ227" s="415">
        <v>0</v>
      </c>
      <c r="BK227" s="415">
        <v>-36916</v>
      </c>
      <c r="BL227" s="415">
        <v>-27235</v>
      </c>
      <c r="BM227" s="415">
        <v>0</v>
      </c>
      <c r="BN227" s="415">
        <v>-27235</v>
      </c>
      <c r="BO227" s="415">
        <v>121</v>
      </c>
      <c r="BP227" s="415">
        <v>0</v>
      </c>
      <c r="BQ227" s="415">
        <v>121</v>
      </c>
      <c r="BR227" s="415">
        <v>0</v>
      </c>
      <c r="BS227" s="415">
        <v>0</v>
      </c>
      <c r="BT227" s="415">
        <v>0</v>
      </c>
      <c r="BU227" s="415">
        <v>0</v>
      </c>
      <c r="BV227" s="415">
        <v>0</v>
      </c>
      <c r="BW227" s="415">
        <v>0</v>
      </c>
      <c r="BX227" s="415">
        <v>-11751012</v>
      </c>
      <c r="BY227" s="415">
        <v>0</v>
      </c>
      <c r="BZ227" s="415">
        <v>-11751012</v>
      </c>
      <c r="CA227" s="415">
        <v>0</v>
      </c>
      <c r="CB227" s="415">
        <v>0</v>
      </c>
      <c r="CC227" s="415">
        <v>0</v>
      </c>
      <c r="CD227" s="415">
        <v>0</v>
      </c>
      <c r="CE227" s="415">
        <v>0</v>
      </c>
      <c r="CF227" s="415">
        <v>0</v>
      </c>
      <c r="CG227" s="415">
        <v>-793518</v>
      </c>
      <c r="CH227" s="415">
        <v>0</v>
      </c>
      <c r="CI227" s="415">
        <v>-793518</v>
      </c>
      <c r="CJ227" s="415">
        <v>-16111</v>
      </c>
      <c r="CK227" s="415">
        <v>0</v>
      </c>
      <c r="CL227" s="415">
        <v>-16111</v>
      </c>
      <c r="CM227" s="415">
        <v>-809629</v>
      </c>
      <c r="CN227" s="415">
        <v>0</v>
      </c>
      <c r="CO227" s="415">
        <v>-809629</v>
      </c>
      <c r="CP227" s="415">
        <v>-235799</v>
      </c>
      <c r="CQ227" s="415">
        <v>0</v>
      </c>
      <c r="CR227" s="415">
        <v>-235799</v>
      </c>
      <c r="CS227" s="415">
        <v>1216</v>
      </c>
      <c r="CT227" s="415">
        <v>0</v>
      </c>
      <c r="CU227" s="415">
        <v>1216</v>
      </c>
      <c r="CV227" s="415">
        <v>-100676</v>
      </c>
      <c r="CW227" s="415">
        <v>0</v>
      </c>
      <c r="CX227" s="415">
        <v>-100676</v>
      </c>
      <c r="CY227" s="415">
        <v>-8032</v>
      </c>
      <c r="CZ227" s="415">
        <v>0</v>
      </c>
      <c r="DA227" s="415">
        <v>-8032</v>
      </c>
      <c r="DB227" s="415">
        <v>0</v>
      </c>
      <c r="DC227" s="415">
        <v>0</v>
      </c>
      <c r="DD227" s="415">
        <v>0</v>
      </c>
      <c r="DE227" s="415">
        <v>0</v>
      </c>
      <c r="DF227" s="415">
        <v>0</v>
      </c>
      <c r="DG227" s="415">
        <v>0</v>
      </c>
      <c r="DH227" s="415">
        <v>0</v>
      </c>
      <c r="DI227" s="415">
        <v>0</v>
      </c>
      <c r="DJ227" s="415">
        <v>0</v>
      </c>
      <c r="DK227" s="415">
        <v>0</v>
      </c>
      <c r="DL227" s="415">
        <v>0</v>
      </c>
      <c r="DM227" s="415">
        <v>0</v>
      </c>
      <c r="DN227" s="415">
        <v>0</v>
      </c>
      <c r="DO227" s="415">
        <v>0</v>
      </c>
      <c r="DP227" s="415">
        <v>0</v>
      </c>
      <c r="DQ227" s="415">
        <v>0</v>
      </c>
      <c r="DR227" s="415">
        <v>0</v>
      </c>
      <c r="DS227" s="415">
        <v>0</v>
      </c>
      <c r="DT227" s="415">
        <v>0</v>
      </c>
      <c r="DU227" s="415">
        <v>0</v>
      </c>
      <c r="DV227" s="415">
        <v>0</v>
      </c>
      <c r="DW227" s="415">
        <v>0</v>
      </c>
      <c r="DX227" s="415">
        <v>0</v>
      </c>
      <c r="DY227" s="415">
        <v>0</v>
      </c>
      <c r="DZ227" s="415">
        <v>0</v>
      </c>
      <c r="EA227" s="415">
        <v>0</v>
      </c>
      <c r="EB227" s="415">
        <v>-343291</v>
      </c>
      <c r="EC227" s="415">
        <v>0</v>
      </c>
      <c r="ED227" s="415">
        <v>-343291</v>
      </c>
      <c r="EE227" s="415">
        <v>0</v>
      </c>
      <c r="EF227" s="415">
        <v>0</v>
      </c>
      <c r="EG227" s="415">
        <v>0</v>
      </c>
      <c r="EH227" s="415">
        <v>0</v>
      </c>
      <c r="EI227" s="415">
        <v>0</v>
      </c>
      <c r="EJ227" s="415">
        <v>0</v>
      </c>
      <c r="EK227" s="415">
        <v>0</v>
      </c>
      <c r="EL227" s="415">
        <v>0</v>
      </c>
      <c r="EM227" s="415">
        <v>0</v>
      </c>
      <c r="EN227" s="415">
        <v>0</v>
      </c>
      <c r="EO227" s="415">
        <v>0</v>
      </c>
      <c r="EP227" s="415">
        <v>0</v>
      </c>
      <c r="EQ227" s="415">
        <v>0</v>
      </c>
      <c r="ER227" s="415">
        <v>0</v>
      </c>
      <c r="ES227" s="415">
        <v>0</v>
      </c>
      <c r="ET227" s="415">
        <v>0</v>
      </c>
      <c r="EU227" s="415">
        <v>0</v>
      </c>
      <c r="EV227" s="415">
        <v>0</v>
      </c>
      <c r="EW227" s="415">
        <v>-27235</v>
      </c>
      <c r="EX227" s="415">
        <v>0</v>
      </c>
      <c r="EY227" s="415">
        <v>-27235</v>
      </c>
      <c r="EZ227" s="415">
        <v>121</v>
      </c>
      <c r="FA227" s="415">
        <v>0</v>
      </c>
      <c r="FB227" s="415">
        <v>121</v>
      </c>
      <c r="FC227" s="415">
        <v>-495</v>
      </c>
      <c r="FD227" s="415">
        <v>0</v>
      </c>
      <c r="FE227" s="415">
        <v>-495</v>
      </c>
      <c r="FF227" s="415">
        <v>0</v>
      </c>
      <c r="FG227" s="415">
        <v>0</v>
      </c>
      <c r="FH227" s="415">
        <v>0</v>
      </c>
      <c r="FI227" s="415">
        <v>-68944</v>
      </c>
      <c r="FJ227" s="415">
        <v>0</v>
      </c>
      <c r="FK227" s="415">
        <v>-68944</v>
      </c>
      <c r="FL227" s="415">
        <v>-1607</v>
      </c>
      <c r="FM227" s="415">
        <v>0</v>
      </c>
      <c r="FN227" s="415">
        <v>-1607</v>
      </c>
      <c r="FO227" s="415">
        <v>-116382</v>
      </c>
      <c r="FP227" s="415">
        <v>0</v>
      </c>
      <c r="FQ227" s="415">
        <v>-116382</v>
      </c>
      <c r="FR227" s="415">
        <v>21296</v>
      </c>
      <c r="FS227" s="415">
        <v>0</v>
      </c>
      <c r="FT227" s="415">
        <v>21296</v>
      </c>
      <c r="FU227" s="415">
        <v>36</v>
      </c>
      <c r="FV227" s="415">
        <v>0</v>
      </c>
      <c r="FW227" s="415">
        <v>36</v>
      </c>
      <c r="FX227" s="415">
        <v>-1517589</v>
      </c>
      <c r="FY227" s="415">
        <v>0</v>
      </c>
      <c r="FZ227" s="415">
        <v>-1517589</v>
      </c>
      <c r="GA227" s="415">
        <v>-1710799</v>
      </c>
      <c r="GB227" s="415">
        <v>0</v>
      </c>
      <c r="GC227" s="415">
        <v>-1710799</v>
      </c>
      <c r="GD227" s="415">
        <v>-1473</v>
      </c>
      <c r="GE227" s="415">
        <v>0</v>
      </c>
      <c r="GF227" s="415">
        <v>-1473</v>
      </c>
      <c r="GG227" s="415">
        <v>0</v>
      </c>
      <c r="GH227" s="415">
        <v>0</v>
      </c>
      <c r="GI227" s="415">
        <v>0</v>
      </c>
      <c r="GJ227" s="415">
        <v>-1473</v>
      </c>
      <c r="GK227" s="415">
        <v>0</v>
      </c>
      <c r="GL227" s="415">
        <v>-1473</v>
      </c>
      <c r="GM227" s="415">
        <v>51500320</v>
      </c>
      <c r="GN227" s="415">
        <v>0</v>
      </c>
      <c r="GO227" s="415">
        <v>51500320</v>
      </c>
      <c r="GP227" s="415">
        <v>-1354264</v>
      </c>
      <c r="GQ227" s="415">
        <v>0</v>
      </c>
      <c r="GR227" s="415">
        <v>-1354264</v>
      </c>
      <c r="GS227" s="415">
        <v>-11751012</v>
      </c>
      <c r="GT227" s="415">
        <v>0</v>
      </c>
      <c r="GU227" s="415">
        <v>-11751012</v>
      </c>
      <c r="GV227" s="415">
        <v>-809629</v>
      </c>
      <c r="GW227" s="415">
        <v>0</v>
      </c>
      <c r="GX227" s="415">
        <v>-809629</v>
      </c>
      <c r="GY227" s="415">
        <v>-343291</v>
      </c>
      <c r="GZ227" s="415">
        <v>0</v>
      </c>
      <c r="HA227" s="415">
        <v>-343291</v>
      </c>
      <c r="HB227" s="415">
        <v>-1710799</v>
      </c>
      <c r="HC227" s="415">
        <v>0</v>
      </c>
      <c r="HD227" s="415">
        <v>-1710799</v>
      </c>
      <c r="HE227" s="415">
        <v>-1473</v>
      </c>
      <c r="HF227" s="415">
        <v>0</v>
      </c>
      <c r="HG227" s="415">
        <v>-1473</v>
      </c>
      <c r="HH227" s="415">
        <v>-15970468</v>
      </c>
      <c r="HI227" s="415">
        <v>0</v>
      </c>
      <c r="HJ227" s="415">
        <v>-15970468</v>
      </c>
      <c r="HK227" s="415">
        <v>35529852</v>
      </c>
      <c r="HL227" s="415">
        <v>0</v>
      </c>
      <c r="HM227" s="415">
        <v>35529852</v>
      </c>
      <c r="HN227" s="84" t="s">
        <v>1029</v>
      </c>
    </row>
    <row r="228" spans="1:222" x14ac:dyDescent="0.25">
      <c r="A228" t="s">
        <v>1026</v>
      </c>
      <c r="B228" s="82" t="s">
        <v>815</v>
      </c>
      <c r="C228" s="85" t="s">
        <v>814</v>
      </c>
      <c r="D228" s="415">
        <v>53285334</v>
      </c>
      <c r="E228" s="415">
        <v>23804</v>
      </c>
      <c r="F228" s="415">
        <v>53309138</v>
      </c>
      <c r="G228" s="415">
        <v>-336710</v>
      </c>
      <c r="H228" s="415">
        <v>0</v>
      </c>
      <c r="I228" s="415">
        <v>-336710</v>
      </c>
      <c r="J228" s="415">
        <v>-701069</v>
      </c>
      <c r="K228" s="415">
        <v>0</v>
      </c>
      <c r="L228" s="415">
        <v>-701069</v>
      </c>
      <c r="M228" s="415">
        <v>-152272</v>
      </c>
      <c r="N228" s="415">
        <v>0</v>
      </c>
      <c r="O228" s="415">
        <v>-152272</v>
      </c>
      <c r="P228" s="415">
        <v>559068</v>
      </c>
      <c r="Q228" s="415">
        <v>0</v>
      </c>
      <c r="R228" s="415">
        <v>559068</v>
      </c>
      <c r="S228" s="415">
        <v>12063</v>
      </c>
      <c r="T228" s="415">
        <v>0</v>
      </c>
      <c r="U228" s="415">
        <v>12063</v>
      </c>
      <c r="V228" s="415">
        <v>-282210</v>
      </c>
      <c r="W228" s="415">
        <v>0</v>
      </c>
      <c r="X228" s="415">
        <v>-282210</v>
      </c>
      <c r="Y228" s="415">
        <v>-4814853</v>
      </c>
      <c r="Z228" s="415">
        <v>-5156</v>
      </c>
      <c r="AA228" s="415">
        <v>-4820009</v>
      </c>
      <c r="AB228" s="415">
        <v>-5233</v>
      </c>
      <c r="AC228" s="415">
        <v>0</v>
      </c>
      <c r="AD228" s="415">
        <v>-5233</v>
      </c>
      <c r="AE228" s="415">
        <v>-174081</v>
      </c>
      <c r="AF228" s="415">
        <v>0</v>
      </c>
      <c r="AG228" s="415">
        <v>-174081</v>
      </c>
      <c r="AH228" s="415">
        <v>-55134</v>
      </c>
      <c r="AI228" s="415">
        <v>0</v>
      </c>
      <c r="AJ228" s="415">
        <v>-55134</v>
      </c>
      <c r="AK228" s="415">
        <v>0</v>
      </c>
      <c r="AL228" s="415">
        <v>0</v>
      </c>
      <c r="AM228" s="415">
        <v>0</v>
      </c>
      <c r="AN228" s="415">
        <v>-118947</v>
      </c>
      <c r="AO228" s="415">
        <v>0</v>
      </c>
      <c r="AP228" s="415">
        <v>-118947</v>
      </c>
      <c r="AQ228" s="415">
        <v>0</v>
      </c>
      <c r="AR228" s="415">
        <v>0</v>
      </c>
      <c r="AS228" s="415">
        <v>0</v>
      </c>
      <c r="AT228" s="415">
        <v>976224</v>
      </c>
      <c r="AU228" s="415">
        <v>0</v>
      </c>
      <c r="AV228" s="415">
        <v>976224</v>
      </c>
      <c r="AW228" s="415">
        <v>-8398</v>
      </c>
      <c r="AX228" s="415">
        <v>0</v>
      </c>
      <c r="AY228" s="415">
        <v>-8398</v>
      </c>
      <c r="AZ228" s="415">
        <v>-3084371</v>
      </c>
      <c r="BA228" s="415">
        <v>0</v>
      </c>
      <c r="BB228" s="415">
        <v>-3084371</v>
      </c>
      <c r="BC228" s="415">
        <v>-516</v>
      </c>
      <c r="BD228" s="415">
        <v>0</v>
      </c>
      <c r="BE228" s="415">
        <v>-516</v>
      </c>
      <c r="BF228" s="415">
        <v>-29401</v>
      </c>
      <c r="BG228" s="415">
        <v>0</v>
      </c>
      <c r="BH228" s="415">
        <v>-29401</v>
      </c>
      <c r="BI228" s="415">
        <v>0</v>
      </c>
      <c r="BJ228" s="415">
        <v>0</v>
      </c>
      <c r="BK228" s="415">
        <v>0</v>
      </c>
      <c r="BL228" s="415">
        <v>-55387</v>
      </c>
      <c r="BM228" s="415">
        <v>0</v>
      </c>
      <c r="BN228" s="415">
        <v>-55387</v>
      </c>
      <c r="BO228" s="415">
        <v>-364</v>
      </c>
      <c r="BP228" s="415">
        <v>0</v>
      </c>
      <c r="BQ228" s="415">
        <v>-364</v>
      </c>
      <c r="BR228" s="415">
        <v>0</v>
      </c>
      <c r="BS228" s="415">
        <v>0</v>
      </c>
      <c r="BT228" s="415">
        <v>0</v>
      </c>
      <c r="BU228" s="415">
        <v>0</v>
      </c>
      <c r="BV228" s="415">
        <v>0</v>
      </c>
      <c r="BW228" s="415">
        <v>0</v>
      </c>
      <c r="BX228" s="415">
        <v>-7191147</v>
      </c>
      <c r="BY228" s="415">
        <v>-5156</v>
      </c>
      <c r="BZ228" s="415">
        <v>-7196303</v>
      </c>
      <c r="CA228" s="415">
        <v>0</v>
      </c>
      <c r="CB228" s="415">
        <v>0</v>
      </c>
      <c r="CC228" s="415">
        <v>0</v>
      </c>
      <c r="CD228" s="415">
        <v>0</v>
      </c>
      <c r="CE228" s="415">
        <v>0</v>
      </c>
      <c r="CF228" s="415">
        <v>0</v>
      </c>
      <c r="CG228" s="415">
        <v>-1143181</v>
      </c>
      <c r="CH228" s="415">
        <v>0</v>
      </c>
      <c r="CI228" s="415">
        <v>-1143181</v>
      </c>
      <c r="CJ228" s="415">
        <v>-40803</v>
      </c>
      <c r="CK228" s="415">
        <v>0</v>
      </c>
      <c r="CL228" s="415">
        <v>-40803</v>
      </c>
      <c r="CM228" s="415">
        <v>-1183984</v>
      </c>
      <c r="CN228" s="415">
        <v>0</v>
      </c>
      <c r="CO228" s="415">
        <v>-1183984</v>
      </c>
      <c r="CP228" s="415">
        <v>-84312</v>
      </c>
      <c r="CQ228" s="415">
        <v>0</v>
      </c>
      <c r="CR228" s="415">
        <v>-84312</v>
      </c>
      <c r="CS228" s="415">
        <v>-145</v>
      </c>
      <c r="CT228" s="415">
        <v>0</v>
      </c>
      <c r="CU228" s="415">
        <v>-145</v>
      </c>
      <c r="CV228" s="415">
        <v>-19045</v>
      </c>
      <c r="CW228" s="415">
        <v>0</v>
      </c>
      <c r="CX228" s="415">
        <v>-19045</v>
      </c>
      <c r="CY228" s="415">
        <v>-941</v>
      </c>
      <c r="CZ228" s="415">
        <v>0</v>
      </c>
      <c r="DA228" s="415">
        <v>-941</v>
      </c>
      <c r="DB228" s="415">
        <v>0</v>
      </c>
      <c r="DC228" s="415">
        <v>0</v>
      </c>
      <c r="DD228" s="415">
        <v>0</v>
      </c>
      <c r="DE228" s="415">
        <v>0</v>
      </c>
      <c r="DF228" s="415">
        <v>0</v>
      </c>
      <c r="DG228" s="415">
        <v>0</v>
      </c>
      <c r="DH228" s="415">
        <v>0</v>
      </c>
      <c r="DI228" s="415">
        <v>0</v>
      </c>
      <c r="DJ228" s="415">
        <v>0</v>
      </c>
      <c r="DK228" s="415">
        <v>0</v>
      </c>
      <c r="DL228" s="415">
        <v>0</v>
      </c>
      <c r="DM228" s="415">
        <v>0</v>
      </c>
      <c r="DN228" s="415">
        <v>-491</v>
      </c>
      <c r="DO228" s="415">
        <v>0</v>
      </c>
      <c r="DP228" s="415">
        <v>-491</v>
      </c>
      <c r="DQ228" s="415">
        <v>0</v>
      </c>
      <c r="DR228" s="415">
        <v>0</v>
      </c>
      <c r="DS228" s="415">
        <v>0</v>
      </c>
      <c r="DT228" s="415">
        <v>0</v>
      </c>
      <c r="DU228" s="415">
        <v>0</v>
      </c>
      <c r="DV228" s="415">
        <v>0</v>
      </c>
      <c r="DW228" s="415">
        <v>0</v>
      </c>
      <c r="DX228" s="415">
        <v>0</v>
      </c>
      <c r="DY228" s="415">
        <v>0</v>
      </c>
      <c r="DZ228" s="415">
        <v>0</v>
      </c>
      <c r="EA228" s="415">
        <v>0</v>
      </c>
      <c r="EB228" s="415">
        <v>-104934</v>
      </c>
      <c r="EC228" s="415">
        <v>0</v>
      </c>
      <c r="ED228" s="415">
        <v>-104934</v>
      </c>
      <c r="EE228" s="415">
        <v>0</v>
      </c>
      <c r="EF228" s="415">
        <v>0</v>
      </c>
      <c r="EG228" s="415">
        <v>0</v>
      </c>
      <c r="EH228" s="415">
        <v>0</v>
      </c>
      <c r="EI228" s="415">
        <v>0</v>
      </c>
      <c r="EJ228" s="415">
        <v>0</v>
      </c>
      <c r="EK228" s="415">
        <v>676</v>
      </c>
      <c r="EL228" s="415">
        <v>0</v>
      </c>
      <c r="EM228" s="415">
        <v>676</v>
      </c>
      <c r="EN228" s="415">
        <v>0</v>
      </c>
      <c r="EO228" s="415">
        <v>0</v>
      </c>
      <c r="EP228" s="415">
        <v>0</v>
      </c>
      <c r="EQ228" s="415">
        <v>0</v>
      </c>
      <c r="ER228" s="415">
        <v>0</v>
      </c>
      <c r="ES228" s="415">
        <v>0</v>
      </c>
      <c r="ET228" s="415">
        <v>0</v>
      </c>
      <c r="EU228" s="415">
        <v>0</v>
      </c>
      <c r="EV228" s="415">
        <v>0</v>
      </c>
      <c r="EW228" s="415">
        <v>-53750</v>
      </c>
      <c r="EX228" s="415">
        <v>0</v>
      </c>
      <c r="EY228" s="415">
        <v>-53750</v>
      </c>
      <c r="EZ228" s="415">
        <v>-2312</v>
      </c>
      <c r="FA228" s="415">
        <v>0</v>
      </c>
      <c r="FB228" s="415">
        <v>-2312</v>
      </c>
      <c r="FC228" s="415">
        <v>0</v>
      </c>
      <c r="FD228" s="415">
        <v>0</v>
      </c>
      <c r="FE228" s="415">
        <v>0</v>
      </c>
      <c r="FF228" s="415">
        <v>0</v>
      </c>
      <c r="FG228" s="415">
        <v>0</v>
      </c>
      <c r="FH228" s="415">
        <v>0</v>
      </c>
      <c r="FI228" s="415">
        <v>-38</v>
      </c>
      <c r="FJ228" s="415">
        <v>0</v>
      </c>
      <c r="FK228" s="415">
        <v>-38</v>
      </c>
      <c r="FL228" s="415">
        <v>4860</v>
      </c>
      <c r="FM228" s="415">
        <v>0</v>
      </c>
      <c r="FN228" s="415">
        <v>4860</v>
      </c>
      <c r="FO228" s="415">
        <v>-114483</v>
      </c>
      <c r="FP228" s="415">
        <v>0</v>
      </c>
      <c r="FQ228" s="415">
        <v>-114483</v>
      </c>
      <c r="FR228" s="415">
        <v>8279</v>
      </c>
      <c r="FS228" s="415">
        <v>0</v>
      </c>
      <c r="FT228" s="415">
        <v>8279</v>
      </c>
      <c r="FU228" s="415">
        <v>0</v>
      </c>
      <c r="FV228" s="415">
        <v>0</v>
      </c>
      <c r="FW228" s="415">
        <v>0</v>
      </c>
      <c r="FX228" s="415">
        <v>-743725</v>
      </c>
      <c r="FY228" s="415">
        <v>0</v>
      </c>
      <c r="FZ228" s="415">
        <v>-743725</v>
      </c>
      <c r="GA228" s="415">
        <v>-900493</v>
      </c>
      <c r="GB228" s="415">
        <v>0</v>
      </c>
      <c r="GC228" s="415">
        <v>-900493</v>
      </c>
      <c r="GD228" s="415">
        <v>-5685</v>
      </c>
      <c r="GE228" s="415">
        <v>0</v>
      </c>
      <c r="GF228" s="415">
        <v>-5685</v>
      </c>
      <c r="GG228" s="415">
        <v>-4449</v>
      </c>
      <c r="GH228" s="415">
        <v>0</v>
      </c>
      <c r="GI228" s="415">
        <v>-4449</v>
      </c>
      <c r="GJ228" s="415">
        <v>-10134</v>
      </c>
      <c r="GK228" s="415">
        <v>0</v>
      </c>
      <c r="GL228" s="415">
        <v>-10134</v>
      </c>
      <c r="GM228" s="415">
        <v>52948624</v>
      </c>
      <c r="GN228" s="415">
        <v>23804</v>
      </c>
      <c r="GO228" s="415">
        <v>52972428</v>
      </c>
      <c r="GP228" s="415">
        <v>-282210</v>
      </c>
      <c r="GQ228" s="415">
        <v>0</v>
      </c>
      <c r="GR228" s="415">
        <v>-282210</v>
      </c>
      <c r="GS228" s="415">
        <v>-7191147</v>
      </c>
      <c r="GT228" s="415">
        <v>-5156</v>
      </c>
      <c r="GU228" s="415">
        <v>-7196303</v>
      </c>
      <c r="GV228" s="415">
        <v>-1183984</v>
      </c>
      <c r="GW228" s="415">
        <v>0</v>
      </c>
      <c r="GX228" s="415">
        <v>-1183984</v>
      </c>
      <c r="GY228" s="415">
        <v>-104934</v>
      </c>
      <c r="GZ228" s="415">
        <v>0</v>
      </c>
      <c r="HA228" s="415">
        <v>-104934</v>
      </c>
      <c r="HB228" s="415">
        <v>-900493</v>
      </c>
      <c r="HC228" s="415">
        <v>0</v>
      </c>
      <c r="HD228" s="415">
        <v>-900493</v>
      </c>
      <c r="HE228" s="415">
        <v>-10134</v>
      </c>
      <c r="HF228" s="415">
        <v>0</v>
      </c>
      <c r="HG228" s="415">
        <v>-10134</v>
      </c>
      <c r="HH228" s="415">
        <v>-9672902</v>
      </c>
      <c r="HI228" s="415">
        <v>-5156</v>
      </c>
      <c r="HJ228" s="415">
        <v>-9678058</v>
      </c>
      <c r="HK228" s="415">
        <v>43275722</v>
      </c>
      <c r="HL228" s="415">
        <v>18648</v>
      </c>
      <c r="HM228" s="415">
        <v>43294370</v>
      </c>
      <c r="HN228" s="84" t="s">
        <v>1029</v>
      </c>
    </row>
    <row r="229" spans="1:222" x14ac:dyDescent="0.25">
      <c r="A229" t="s">
        <v>1026</v>
      </c>
      <c r="B229" s="82" t="s">
        <v>817</v>
      </c>
      <c r="C229" s="85" t="s">
        <v>816</v>
      </c>
      <c r="D229" s="415">
        <v>90324512</v>
      </c>
      <c r="E229" s="415">
        <v>0</v>
      </c>
      <c r="F229" s="415">
        <v>90324512</v>
      </c>
      <c r="G229" s="415">
        <v>-625380</v>
      </c>
      <c r="H229" s="415">
        <v>0</v>
      </c>
      <c r="I229" s="415">
        <v>-625380</v>
      </c>
      <c r="J229" s="415">
        <v>-1282409</v>
      </c>
      <c r="K229" s="415">
        <v>0</v>
      </c>
      <c r="L229" s="415">
        <v>-1282409</v>
      </c>
      <c r="M229" s="415">
        <v>-29238</v>
      </c>
      <c r="N229" s="415">
        <v>0</v>
      </c>
      <c r="O229" s="415">
        <v>-29238</v>
      </c>
      <c r="P229" s="415">
        <v>1215597</v>
      </c>
      <c r="Q229" s="415">
        <v>0</v>
      </c>
      <c r="R229" s="415">
        <v>1215597</v>
      </c>
      <c r="S229" s="415">
        <v>-13638</v>
      </c>
      <c r="T229" s="415">
        <v>0</v>
      </c>
      <c r="U229" s="415">
        <v>-13638</v>
      </c>
      <c r="V229" s="415">
        <v>-109688</v>
      </c>
      <c r="W229" s="415">
        <v>0</v>
      </c>
      <c r="X229" s="415">
        <v>-109688</v>
      </c>
      <c r="Y229" s="415">
        <v>-9296294</v>
      </c>
      <c r="Z229" s="415">
        <v>0</v>
      </c>
      <c r="AA229" s="415">
        <v>-9296294</v>
      </c>
      <c r="AB229" s="415">
        <v>-19511</v>
      </c>
      <c r="AC229" s="415">
        <v>0</v>
      </c>
      <c r="AD229" s="415">
        <v>-19511</v>
      </c>
      <c r="AE229" s="415">
        <v>-144271</v>
      </c>
      <c r="AF229" s="415">
        <v>0</v>
      </c>
      <c r="AG229" s="415">
        <v>-144271</v>
      </c>
      <c r="AH229" s="415">
        <v>-4119</v>
      </c>
      <c r="AI229" s="415">
        <v>0</v>
      </c>
      <c r="AJ229" s="415">
        <v>-4119</v>
      </c>
      <c r="AK229" s="415">
        <v>-851</v>
      </c>
      <c r="AL229" s="415">
        <v>0</v>
      </c>
      <c r="AM229" s="415">
        <v>-851</v>
      </c>
      <c r="AN229" s="415">
        <v>-140228</v>
      </c>
      <c r="AO229" s="415">
        <v>0</v>
      </c>
      <c r="AP229" s="415">
        <v>-140228</v>
      </c>
      <c r="AQ229" s="415">
        <v>-8682</v>
      </c>
      <c r="AR229" s="415">
        <v>0</v>
      </c>
      <c r="AS229" s="415">
        <v>-8682</v>
      </c>
      <c r="AT229" s="415">
        <v>1616768</v>
      </c>
      <c r="AU229" s="415">
        <v>0</v>
      </c>
      <c r="AV229" s="415">
        <v>1616768</v>
      </c>
      <c r="AW229" s="415">
        <v>184850</v>
      </c>
      <c r="AX229" s="415">
        <v>0</v>
      </c>
      <c r="AY229" s="415">
        <v>184850</v>
      </c>
      <c r="AZ229" s="415">
        <v>-4869859</v>
      </c>
      <c r="BA229" s="415">
        <v>0</v>
      </c>
      <c r="BB229" s="415">
        <v>-4869859</v>
      </c>
      <c r="BC229" s="415">
        <v>-117005</v>
      </c>
      <c r="BD229" s="415">
        <v>0</v>
      </c>
      <c r="BE229" s="415">
        <v>-117005</v>
      </c>
      <c r="BF229" s="415">
        <v>-30911</v>
      </c>
      <c r="BG229" s="415">
        <v>0</v>
      </c>
      <c r="BH229" s="415">
        <v>-30911</v>
      </c>
      <c r="BI229" s="415">
        <v>0</v>
      </c>
      <c r="BJ229" s="415">
        <v>0</v>
      </c>
      <c r="BK229" s="415">
        <v>0</v>
      </c>
      <c r="BL229" s="415">
        <v>-484</v>
      </c>
      <c r="BM229" s="415">
        <v>0</v>
      </c>
      <c r="BN229" s="415">
        <v>-484</v>
      </c>
      <c r="BO229" s="415">
        <v>0</v>
      </c>
      <c r="BP229" s="415">
        <v>0</v>
      </c>
      <c r="BQ229" s="415">
        <v>0</v>
      </c>
      <c r="BR229" s="415">
        <v>0</v>
      </c>
      <c r="BS229" s="415">
        <v>0</v>
      </c>
      <c r="BT229" s="415">
        <v>0</v>
      </c>
      <c r="BU229" s="415">
        <v>0</v>
      </c>
      <c r="BV229" s="415">
        <v>0</v>
      </c>
      <c r="BW229" s="415">
        <v>0</v>
      </c>
      <c r="BX229" s="415">
        <v>-12657206</v>
      </c>
      <c r="BY229" s="415">
        <v>0</v>
      </c>
      <c r="BZ229" s="415">
        <v>-12657206</v>
      </c>
      <c r="CA229" s="415">
        <v>0</v>
      </c>
      <c r="CB229" s="415">
        <v>0</v>
      </c>
      <c r="CC229" s="415">
        <v>0</v>
      </c>
      <c r="CD229" s="415">
        <v>14849</v>
      </c>
      <c r="CE229" s="415">
        <v>0</v>
      </c>
      <c r="CF229" s="415">
        <v>14849</v>
      </c>
      <c r="CG229" s="415">
        <v>-2810964</v>
      </c>
      <c r="CH229" s="415">
        <v>0</v>
      </c>
      <c r="CI229" s="415">
        <v>-2810964</v>
      </c>
      <c r="CJ229" s="415">
        <v>-62835</v>
      </c>
      <c r="CK229" s="415">
        <v>0</v>
      </c>
      <c r="CL229" s="415">
        <v>-62835</v>
      </c>
      <c r="CM229" s="415">
        <v>-2858950</v>
      </c>
      <c r="CN229" s="415">
        <v>0</v>
      </c>
      <c r="CO229" s="415">
        <v>-2858950</v>
      </c>
      <c r="CP229" s="415">
        <v>-251278</v>
      </c>
      <c r="CQ229" s="415">
        <v>0</v>
      </c>
      <c r="CR229" s="415">
        <v>-251278</v>
      </c>
      <c r="CS229" s="415">
        <v>-5915</v>
      </c>
      <c r="CT229" s="415">
        <v>0</v>
      </c>
      <c r="CU229" s="415">
        <v>-5915</v>
      </c>
      <c r="CV229" s="415">
        <v>-57019</v>
      </c>
      <c r="CW229" s="415">
        <v>0</v>
      </c>
      <c r="CX229" s="415">
        <v>-57019</v>
      </c>
      <c r="CY229" s="415">
        <v>-3780</v>
      </c>
      <c r="CZ229" s="415">
        <v>0</v>
      </c>
      <c r="DA229" s="415">
        <v>-3780</v>
      </c>
      <c r="DB229" s="415">
        <v>0</v>
      </c>
      <c r="DC229" s="415">
        <v>0</v>
      </c>
      <c r="DD229" s="415">
        <v>0</v>
      </c>
      <c r="DE229" s="415">
        <v>0</v>
      </c>
      <c r="DF229" s="415">
        <v>0</v>
      </c>
      <c r="DG229" s="415">
        <v>0</v>
      </c>
      <c r="DH229" s="415">
        <v>0</v>
      </c>
      <c r="DI229" s="415">
        <v>0</v>
      </c>
      <c r="DJ229" s="415">
        <v>0</v>
      </c>
      <c r="DK229" s="415">
        <v>0</v>
      </c>
      <c r="DL229" s="415">
        <v>0</v>
      </c>
      <c r="DM229" s="415">
        <v>0</v>
      </c>
      <c r="DN229" s="415">
        <v>0</v>
      </c>
      <c r="DO229" s="415">
        <v>0</v>
      </c>
      <c r="DP229" s="415">
        <v>0</v>
      </c>
      <c r="DQ229" s="415">
        <v>0</v>
      </c>
      <c r="DR229" s="415">
        <v>0</v>
      </c>
      <c r="DS229" s="415">
        <v>0</v>
      </c>
      <c r="DT229" s="415">
        <v>0</v>
      </c>
      <c r="DU229" s="415">
        <v>0</v>
      </c>
      <c r="DV229" s="415">
        <v>0</v>
      </c>
      <c r="DW229" s="415">
        <v>0</v>
      </c>
      <c r="DX229" s="415">
        <v>0</v>
      </c>
      <c r="DY229" s="415">
        <v>0</v>
      </c>
      <c r="DZ229" s="415">
        <v>0</v>
      </c>
      <c r="EA229" s="415">
        <v>0</v>
      </c>
      <c r="EB229" s="415">
        <v>-317992</v>
      </c>
      <c r="EC229" s="415">
        <v>0</v>
      </c>
      <c r="ED229" s="415">
        <v>-317992</v>
      </c>
      <c r="EE229" s="415">
        <v>0</v>
      </c>
      <c r="EF229" s="415">
        <v>0</v>
      </c>
      <c r="EG229" s="415">
        <v>0</v>
      </c>
      <c r="EH229" s="415">
        <v>0</v>
      </c>
      <c r="EI229" s="415">
        <v>0</v>
      </c>
      <c r="EJ229" s="415">
        <v>0</v>
      </c>
      <c r="EK229" s="415">
        <v>0</v>
      </c>
      <c r="EL229" s="415">
        <v>0</v>
      </c>
      <c r="EM229" s="415">
        <v>0</v>
      </c>
      <c r="EN229" s="415">
        <v>0</v>
      </c>
      <c r="EO229" s="415">
        <v>0</v>
      </c>
      <c r="EP229" s="415">
        <v>0</v>
      </c>
      <c r="EQ229" s="415">
        <v>0</v>
      </c>
      <c r="ER229" s="415">
        <v>0</v>
      </c>
      <c r="ES229" s="415">
        <v>0</v>
      </c>
      <c r="ET229" s="415">
        <v>0</v>
      </c>
      <c r="EU229" s="415">
        <v>0</v>
      </c>
      <c r="EV229" s="415">
        <v>0</v>
      </c>
      <c r="EW229" s="415">
        <v>-484</v>
      </c>
      <c r="EX229" s="415">
        <v>0</v>
      </c>
      <c r="EY229" s="415">
        <v>-484</v>
      </c>
      <c r="EZ229" s="415">
        <v>0</v>
      </c>
      <c r="FA229" s="415">
        <v>0</v>
      </c>
      <c r="FB229" s="415">
        <v>0</v>
      </c>
      <c r="FC229" s="415">
        <v>-1500</v>
      </c>
      <c r="FD229" s="415">
        <v>0</v>
      </c>
      <c r="FE229" s="415">
        <v>-1500</v>
      </c>
      <c r="FF229" s="415">
        <v>0</v>
      </c>
      <c r="FG229" s="415">
        <v>0</v>
      </c>
      <c r="FH229" s="415">
        <v>0</v>
      </c>
      <c r="FI229" s="415">
        <v>-34077</v>
      </c>
      <c r="FJ229" s="415">
        <v>0</v>
      </c>
      <c r="FK229" s="415">
        <v>-34077</v>
      </c>
      <c r="FL229" s="415">
        <v>12</v>
      </c>
      <c r="FM229" s="415">
        <v>0</v>
      </c>
      <c r="FN229" s="415">
        <v>12</v>
      </c>
      <c r="FO229" s="415">
        <v>-106693</v>
      </c>
      <c r="FP229" s="415">
        <v>0</v>
      </c>
      <c r="FQ229" s="415">
        <v>-106693</v>
      </c>
      <c r="FR229" s="415">
        <v>6645</v>
      </c>
      <c r="FS229" s="415">
        <v>0</v>
      </c>
      <c r="FT229" s="415">
        <v>6645</v>
      </c>
      <c r="FU229" s="415">
        <v>260</v>
      </c>
      <c r="FV229" s="415">
        <v>0</v>
      </c>
      <c r="FW229" s="415">
        <v>260</v>
      </c>
      <c r="FX229" s="415">
        <v>-2337084</v>
      </c>
      <c r="FY229" s="415">
        <v>0</v>
      </c>
      <c r="FZ229" s="415">
        <v>-2337084</v>
      </c>
      <c r="GA229" s="415">
        <v>-2472921</v>
      </c>
      <c r="GB229" s="415">
        <v>0</v>
      </c>
      <c r="GC229" s="415">
        <v>-2472921</v>
      </c>
      <c r="GD229" s="415">
        <v>-40824</v>
      </c>
      <c r="GE229" s="415">
        <v>0</v>
      </c>
      <c r="GF229" s="415">
        <v>-40824</v>
      </c>
      <c r="GG229" s="415">
        <v>-8804</v>
      </c>
      <c r="GH229" s="415">
        <v>0</v>
      </c>
      <c r="GI229" s="415">
        <v>-8804</v>
      </c>
      <c r="GJ229" s="415">
        <v>-49628</v>
      </c>
      <c r="GK229" s="415">
        <v>0</v>
      </c>
      <c r="GL229" s="415">
        <v>-49628</v>
      </c>
      <c r="GM229" s="415">
        <v>89699132</v>
      </c>
      <c r="GN229" s="415">
        <v>0</v>
      </c>
      <c r="GO229" s="415">
        <v>89699132</v>
      </c>
      <c r="GP229" s="415">
        <v>-109688</v>
      </c>
      <c r="GQ229" s="415">
        <v>0</v>
      </c>
      <c r="GR229" s="415">
        <v>-109688</v>
      </c>
      <c r="GS229" s="415">
        <v>-12657206</v>
      </c>
      <c r="GT229" s="415">
        <v>0</v>
      </c>
      <c r="GU229" s="415">
        <v>-12657206</v>
      </c>
      <c r="GV229" s="415">
        <v>-2858950</v>
      </c>
      <c r="GW229" s="415">
        <v>0</v>
      </c>
      <c r="GX229" s="415">
        <v>-2858950</v>
      </c>
      <c r="GY229" s="415">
        <v>-317992</v>
      </c>
      <c r="GZ229" s="415">
        <v>0</v>
      </c>
      <c r="HA229" s="415">
        <v>-317992</v>
      </c>
      <c r="HB229" s="415">
        <v>-2472921</v>
      </c>
      <c r="HC229" s="415">
        <v>0</v>
      </c>
      <c r="HD229" s="415">
        <v>-2472921</v>
      </c>
      <c r="HE229" s="415">
        <v>-49628</v>
      </c>
      <c r="HF229" s="415">
        <v>0</v>
      </c>
      <c r="HG229" s="415">
        <v>-49628</v>
      </c>
      <c r="HH229" s="415">
        <v>-18466385</v>
      </c>
      <c r="HI229" s="415">
        <v>0</v>
      </c>
      <c r="HJ229" s="415">
        <v>-18466385</v>
      </c>
      <c r="HK229" s="415">
        <v>71232747</v>
      </c>
      <c r="HL229" s="415">
        <v>0</v>
      </c>
      <c r="HM229" s="415">
        <v>71232747</v>
      </c>
      <c r="HN229" s="84" t="s">
        <v>1047</v>
      </c>
    </row>
    <row r="230" spans="1:222" x14ac:dyDescent="0.25">
      <c r="A230" t="s">
        <v>1026</v>
      </c>
      <c r="B230" s="82" t="s">
        <v>819</v>
      </c>
      <c r="C230" s="85" t="s">
        <v>818</v>
      </c>
      <c r="D230" s="415">
        <v>44200455</v>
      </c>
      <c r="E230" s="415">
        <v>0</v>
      </c>
      <c r="F230" s="415">
        <v>44200455</v>
      </c>
      <c r="G230" s="415">
        <v>27575.85</v>
      </c>
      <c r="H230" s="415">
        <v>0</v>
      </c>
      <c r="I230" s="415">
        <v>27575.85</v>
      </c>
      <c r="J230" s="415">
        <v>-509969</v>
      </c>
      <c r="K230" s="415">
        <v>0</v>
      </c>
      <c r="L230" s="415">
        <v>-509969</v>
      </c>
      <c r="M230" s="415">
        <v>-3215</v>
      </c>
      <c r="N230" s="415">
        <v>0</v>
      </c>
      <c r="O230" s="415">
        <v>-3215</v>
      </c>
      <c r="P230" s="415">
        <v>1600802</v>
      </c>
      <c r="Q230" s="415">
        <v>0</v>
      </c>
      <c r="R230" s="415">
        <v>1600802</v>
      </c>
      <c r="S230" s="415">
        <v>-152527</v>
      </c>
      <c r="T230" s="415">
        <v>0</v>
      </c>
      <c r="U230" s="415">
        <v>-152527</v>
      </c>
      <c r="V230" s="415">
        <v>935091</v>
      </c>
      <c r="W230" s="415">
        <v>0</v>
      </c>
      <c r="X230" s="415">
        <v>935091</v>
      </c>
      <c r="Y230" s="415">
        <v>-3117280</v>
      </c>
      <c r="Z230" s="415">
        <v>0</v>
      </c>
      <c r="AA230" s="415">
        <v>-3117280</v>
      </c>
      <c r="AB230" s="415">
        <v>-18256</v>
      </c>
      <c r="AC230" s="415">
        <v>0</v>
      </c>
      <c r="AD230" s="415">
        <v>-18256</v>
      </c>
      <c r="AE230" s="415">
        <v>-165084</v>
      </c>
      <c r="AF230" s="415">
        <v>0</v>
      </c>
      <c r="AG230" s="415">
        <v>-165084</v>
      </c>
      <c r="AH230" s="415">
        <v>-4644</v>
      </c>
      <c r="AI230" s="415">
        <v>0</v>
      </c>
      <c r="AJ230" s="415">
        <v>-4644</v>
      </c>
      <c r="AK230" s="415">
        <v>0</v>
      </c>
      <c r="AL230" s="415">
        <v>0</v>
      </c>
      <c r="AM230" s="415">
        <v>0</v>
      </c>
      <c r="AN230" s="415">
        <v>-158508</v>
      </c>
      <c r="AO230" s="415">
        <v>0</v>
      </c>
      <c r="AP230" s="415">
        <v>-158508</v>
      </c>
      <c r="AQ230" s="415">
        <v>2597</v>
      </c>
      <c r="AR230" s="415">
        <v>0</v>
      </c>
      <c r="AS230" s="415">
        <v>2597</v>
      </c>
      <c r="AT230" s="415">
        <v>888501</v>
      </c>
      <c r="AU230" s="415">
        <v>0</v>
      </c>
      <c r="AV230" s="415">
        <v>888501</v>
      </c>
      <c r="AW230" s="415">
        <v>6132</v>
      </c>
      <c r="AX230" s="415">
        <v>0</v>
      </c>
      <c r="AY230" s="415">
        <v>6132</v>
      </c>
      <c r="AZ230" s="415">
        <v>-1696387</v>
      </c>
      <c r="BA230" s="415">
        <v>0</v>
      </c>
      <c r="BB230" s="415">
        <v>-1696387</v>
      </c>
      <c r="BC230" s="415">
        <v>4155</v>
      </c>
      <c r="BD230" s="415">
        <v>0</v>
      </c>
      <c r="BE230" s="415">
        <v>4155</v>
      </c>
      <c r="BF230" s="415">
        <v>-54433</v>
      </c>
      <c r="BG230" s="415">
        <v>0</v>
      </c>
      <c r="BH230" s="415">
        <v>-54433</v>
      </c>
      <c r="BI230" s="415">
        <v>2061</v>
      </c>
      <c r="BJ230" s="415">
        <v>0</v>
      </c>
      <c r="BK230" s="415">
        <v>2061</v>
      </c>
      <c r="BL230" s="415">
        <v>-10267</v>
      </c>
      <c r="BM230" s="415">
        <v>0</v>
      </c>
      <c r="BN230" s="415">
        <v>-10267</v>
      </c>
      <c r="BO230" s="415">
        <v>81</v>
      </c>
      <c r="BP230" s="415">
        <v>0</v>
      </c>
      <c r="BQ230" s="415">
        <v>81</v>
      </c>
      <c r="BR230" s="415">
        <v>0</v>
      </c>
      <c r="BS230" s="415">
        <v>0</v>
      </c>
      <c r="BT230" s="415">
        <v>0</v>
      </c>
      <c r="BU230" s="415">
        <v>0</v>
      </c>
      <c r="BV230" s="415">
        <v>0</v>
      </c>
      <c r="BW230" s="415">
        <v>0</v>
      </c>
      <c r="BX230" s="415">
        <v>-4142521</v>
      </c>
      <c r="BY230" s="415">
        <v>0</v>
      </c>
      <c r="BZ230" s="415">
        <v>-4142521</v>
      </c>
      <c r="CA230" s="415">
        <v>-1099</v>
      </c>
      <c r="CB230" s="415">
        <v>0</v>
      </c>
      <c r="CC230" s="415">
        <v>-1099</v>
      </c>
      <c r="CD230" s="415">
        <v>-1121</v>
      </c>
      <c r="CE230" s="415">
        <v>0</v>
      </c>
      <c r="CF230" s="415">
        <v>-1121</v>
      </c>
      <c r="CG230" s="415">
        <v>-729469</v>
      </c>
      <c r="CH230" s="415">
        <v>0</v>
      </c>
      <c r="CI230" s="415">
        <v>-729469</v>
      </c>
      <c r="CJ230" s="415">
        <v>3019</v>
      </c>
      <c r="CK230" s="415">
        <v>0</v>
      </c>
      <c r="CL230" s="415">
        <v>3019</v>
      </c>
      <c r="CM230" s="415">
        <v>-728670</v>
      </c>
      <c r="CN230" s="415">
        <v>0</v>
      </c>
      <c r="CO230" s="415">
        <v>-728670</v>
      </c>
      <c r="CP230" s="415">
        <v>-135063</v>
      </c>
      <c r="CQ230" s="415">
        <v>0</v>
      </c>
      <c r="CR230" s="415">
        <v>-135063</v>
      </c>
      <c r="CS230" s="415">
        <v>382</v>
      </c>
      <c r="CT230" s="415">
        <v>0</v>
      </c>
      <c r="CU230" s="415">
        <v>382</v>
      </c>
      <c r="CV230" s="415">
        <v>-19763</v>
      </c>
      <c r="CW230" s="415">
        <v>0</v>
      </c>
      <c r="CX230" s="415">
        <v>-19763</v>
      </c>
      <c r="CY230" s="415">
        <v>3330</v>
      </c>
      <c r="CZ230" s="415">
        <v>0</v>
      </c>
      <c r="DA230" s="415">
        <v>3330</v>
      </c>
      <c r="DB230" s="415">
        <v>-2311</v>
      </c>
      <c r="DC230" s="415">
        <v>0</v>
      </c>
      <c r="DD230" s="415">
        <v>-2311</v>
      </c>
      <c r="DE230" s="415">
        <v>0</v>
      </c>
      <c r="DF230" s="415">
        <v>0</v>
      </c>
      <c r="DG230" s="415">
        <v>0</v>
      </c>
      <c r="DH230" s="415">
        <v>0</v>
      </c>
      <c r="DI230" s="415">
        <v>0</v>
      </c>
      <c r="DJ230" s="415">
        <v>0</v>
      </c>
      <c r="DK230" s="415">
        <v>0</v>
      </c>
      <c r="DL230" s="415">
        <v>0</v>
      </c>
      <c r="DM230" s="415">
        <v>0</v>
      </c>
      <c r="DN230" s="415">
        <v>-1935</v>
      </c>
      <c r="DO230" s="415">
        <v>0</v>
      </c>
      <c r="DP230" s="415">
        <v>-1935</v>
      </c>
      <c r="DQ230" s="415">
        <v>0</v>
      </c>
      <c r="DR230" s="415">
        <v>0</v>
      </c>
      <c r="DS230" s="415">
        <v>0</v>
      </c>
      <c r="DT230" s="415">
        <v>0</v>
      </c>
      <c r="DU230" s="415">
        <v>0</v>
      </c>
      <c r="DV230" s="415">
        <v>0</v>
      </c>
      <c r="DW230" s="415">
        <v>0</v>
      </c>
      <c r="DX230" s="415">
        <v>0</v>
      </c>
      <c r="DY230" s="415">
        <v>0</v>
      </c>
      <c r="DZ230" s="415">
        <v>0</v>
      </c>
      <c r="EA230" s="415">
        <v>0</v>
      </c>
      <c r="EB230" s="415">
        <v>-155360</v>
      </c>
      <c r="EC230" s="415">
        <v>0</v>
      </c>
      <c r="ED230" s="415">
        <v>-155360</v>
      </c>
      <c r="EE230" s="415">
        <v>0</v>
      </c>
      <c r="EF230" s="415">
        <v>0</v>
      </c>
      <c r="EG230" s="415">
        <v>0</v>
      </c>
      <c r="EH230" s="415">
        <v>0</v>
      </c>
      <c r="EI230" s="415">
        <v>0</v>
      </c>
      <c r="EJ230" s="415">
        <v>0</v>
      </c>
      <c r="EK230" s="415">
        <v>0</v>
      </c>
      <c r="EL230" s="415">
        <v>0</v>
      </c>
      <c r="EM230" s="415">
        <v>0</v>
      </c>
      <c r="EN230" s="415">
        <v>0</v>
      </c>
      <c r="EO230" s="415">
        <v>0</v>
      </c>
      <c r="EP230" s="415">
        <v>0</v>
      </c>
      <c r="EQ230" s="415">
        <v>0</v>
      </c>
      <c r="ER230" s="415">
        <v>0</v>
      </c>
      <c r="ES230" s="415">
        <v>0</v>
      </c>
      <c r="ET230" s="415">
        <v>0</v>
      </c>
      <c r="EU230" s="415">
        <v>0</v>
      </c>
      <c r="EV230" s="415">
        <v>0</v>
      </c>
      <c r="EW230" s="415">
        <v>-10267</v>
      </c>
      <c r="EX230" s="415">
        <v>0</v>
      </c>
      <c r="EY230" s="415">
        <v>-10267</v>
      </c>
      <c r="EZ230" s="415">
        <v>81</v>
      </c>
      <c r="FA230" s="415">
        <v>0</v>
      </c>
      <c r="FB230" s="415">
        <v>81</v>
      </c>
      <c r="FC230" s="415">
        <v>-1500</v>
      </c>
      <c r="FD230" s="415">
        <v>0</v>
      </c>
      <c r="FE230" s="415">
        <v>-1500</v>
      </c>
      <c r="FF230" s="415">
        <v>0</v>
      </c>
      <c r="FG230" s="415">
        <v>0</v>
      </c>
      <c r="FH230" s="415">
        <v>0</v>
      </c>
      <c r="FI230" s="415">
        <v>-29105</v>
      </c>
      <c r="FJ230" s="415">
        <v>0</v>
      </c>
      <c r="FK230" s="415">
        <v>-29105</v>
      </c>
      <c r="FL230" s="415">
        <v>1821</v>
      </c>
      <c r="FM230" s="415">
        <v>0</v>
      </c>
      <c r="FN230" s="415">
        <v>1821</v>
      </c>
      <c r="FO230" s="415">
        <v>-25931</v>
      </c>
      <c r="FP230" s="415">
        <v>0</v>
      </c>
      <c r="FQ230" s="415">
        <v>-25931</v>
      </c>
      <c r="FR230" s="415">
        <v>4634</v>
      </c>
      <c r="FS230" s="415">
        <v>0</v>
      </c>
      <c r="FT230" s="415">
        <v>4634</v>
      </c>
      <c r="FU230" s="415">
        <v>2696</v>
      </c>
      <c r="FV230" s="415">
        <v>0</v>
      </c>
      <c r="FW230" s="415">
        <v>2696</v>
      </c>
      <c r="FX230" s="415">
        <v>-509882</v>
      </c>
      <c r="FY230" s="415">
        <v>0</v>
      </c>
      <c r="FZ230" s="415">
        <v>-509882</v>
      </c>
      <c r="GA230" s="415">
        <v>-567453</v>
      </c>
      <c r="GB230" s="415">
        <v>0</v>
      </c>
      <c r="GC230" s="415">
        <v>-567453</v>
      </c>
      <c r="GD230" s="415">
        <v>-1892</v>
      </c>
      <c r="GE230" s="415">
        <v>0</v>
      </c>
      <c r="GF230" s="415">
        <v>-1892</v>
      </c>
      <c r="GG230" s="415">
        <v>0</v>
      </c>
      <c r="GH230" s="415">
        <v>0</v>
      </c>
      <c r="GI230" s="415">
        <v>0</v>
      </c>
      <c r="GJ230" s="415">
        <v>-1892</v>
      </c>
      <c r="GK230" s="415">
        <v>0</v>
      </c>
      <c r="GL230" s="415">
        <v>-1892</v>
      </c>
      <c r="GM230" s="415">
        <v>44228030.850000001</v>
      </c>
      <c r="GN230" s="415">
        <v>0</v>
      </c>
      <c r="GO230" s="415">
        <v>44228030.850000001</v>
      </c>
      <c r="GP230" s="415">
        <v>935091</v>
      </c>
      <c r="GQ230" s="415">
        <v>0</v>
      </c>
      <c r="GR230" s="415">
        <v>935091</v>
      </c>
      <c r="GS230" s="415">
        <v>-4142521</v>
      </c>
      <c r="GT230" s="415">
        <v>0</v>
      </c>
      <c r="GU230" s="415">
        <v>-4142521</v>
      </c>
      <c r="GV230" s="415">
        <v>-728670</v>
      </c>
      <c r="GW230" s="415">
        <v>0</v>
      </c>
      <c r="GX230" s="415">
        <v>-728670</v>
      </c>
      <c r="GY230" s="415">
        <v>-155360</v>
      </c>
      <c r="GZ230" s="415">
        <v>0</v>
      </c>
      <c r="HA230" s="415">
        <v>-155360</v>
      </c>
      <c r="HB230" s="415">
        <v>-567453</v>
      </c>
      <c r="HC230" s="415">
        <v>0</v>
      </c>
      <c r="HD230" s="415">
        <v>-567453</v>
      </c>
      <c r="HE230" s="415">
        <v>-1892</v>
      </c>
      <c r="HF230" s="415">
        <v>0</v>
      </c>
      <c r="HG230" s="415">
        <v>-1892</v>
      </c>
      <c r="HH230" s="415">
        <v>-4660805</v>
      </c>
      <c r="HI230" s="415">
        <v>0</v>
      </c>
      <c r="HJ230" s="415">
        <v>-4660805</v>
      </c>
      <c r="HK230" s="415">
        <v>39567225.850000001</v>
      </c>
      <c r="HL230" s="415">
        <v>0</v>
      </c>
      <c r="HM230" s="415">
        <v>39567225.850000001</v>
      </c>
      <c r="HN230" s="84" t="s">
        <v>1029</v>
      </c>
    </row>
    <row r="231" spans="1:222" x14ac:dyDescent="0.25">
      <c r="A231" t="s">
        <v>1026</v>
      </c>
      <c r="B231" s="82" t="s">
        <v>821</v>
      </c>
      <c r="C231" s="85" t="s">
        <v>820</v>
      </c>
      <c r="D231" s="415">
        <v>47099083</v>
      </c>
      <c r="E231" s="415">
        <v>0</v>
      </c>
      <c r="F231" s="415">
        <v>47099083</v>
      </c>
      <c r="G231" s="415">
        <v>58695</v>
      </c>
      <c r="H231" s="415">
        <v>0</v>
      </c>
      <c r="I231" s="415">
        <v>58695</v>
      </c>
      <c r="J231" s="415">
        <v>-441585</v>
      </c>
      <c r="K231" s="415">
        <v>0</v>
      </c>
      <c r="L231" s="415">
        <v>-441585</v>
      </c>
      <c r="M231" s="415">
        <v>81684</v>
      </c>
      <c r="N231" s="415">
        <v>0</v>
      </c>
      <c r="O231" s="415">
        <v>81684</v>
      </c>
      <c r="P231" s="415">
        <v>159914</v>
      </c>
      <c r="Q231" s="415">
        <v>0</v>
      </c>
      <c r="R231" s="415">
        <v>159914</v>
      </c>
      <c r="S231" s="415">
        <v>-52030</v>
      </c>
      <c r="T231" s="415">
        <v>0</v>
      </c>
      <c r="U231" s="415">
        <v>-52030</v>
      </c>
      <c r="V231" s="415">
        <v>-252017</v>
      </c>
      <c r="W231" s="415">
        <v>0</v>
      </c>
      <c r="X231" s="415">
        <v>-252017</v>
      </c>
      <c r="Y231" s="415">
        <v>-4582375</v>
      </c>
      <c r="Z231" s="415">
        <v>0</v>
      </c>
      <c r="AA231" s="415">
        <v>-4582375</v>
      </c>
      <c r="AB231" s="415">
        <v>-8413</v>
      </c>
      <c r="AC231" s="415">
        <v>0</v>
      </c>
      <c r="AD231" s="415">
        <v>-8413</v>
      </c>
      <c r="AE231" s="415">
        <v>-532553</v>
      </c>
      <c r="AF231" s="415">
        <v>0</v>
      </c>
      <c r="AG231" s="415">
        <v>-532553</v>
      </c>
      <c r="AH231" s="415">
        <v>-9846</v>
      </c>
      <c r="AI231" s="415">
        <v>0</v>
      </c>
      <c r="AJ231" s="415">
        <v>-9846</v>
      </c>
      <c r="AK231" s="415">
        <v>0</v>
      </c>
      <c r="AL231" s="415">
        <v>0</v>
      </c>
      <c r="AM231" s="415">
        <v>0</v>
      </c>
      <c r="AN231" s="415">
        <v>-522707</v>
      </c>
      <c r="AO231" s="415">
        <v>0</v>
      </c>
      <c r="AP231" s="415">
        <v>-522707</v>
      </c>
      <c r="AQ231" s="415">
        <v>-5739</v>
      </c>
      <c r="AR231" s="415">
        <v>0</v>
      </c>
      <c r="AS231" s="415">
        <v>-5739</v>
      </c>
      <c r="AT231" s="415">
        <v>778253</v>
      </c>
      <c r="AU231" s="415">
        <v>0</v>
      </c>
      <c r="AV231" s="415">
        <v>778253</v>
      </c>
      <c r="AW231" s="415">
        <v>-18059</v>
      </c>
      <c r="AX231" s="415">
        <v>0</v>
      </c>
      <c r="AY231" s="415">
        <v>-18059</v>
      </c>
      <c r="AZ231" s="415">
        <v>-3408542</v>
      </c>
      <c r="BA231" s="415">
        <v>0</v>
      </c>
      <c r="BB231" s="415">
        <v>-3408542</v>
      </c>
      <c r="BC231" s="415">
        <v>-40999</v>
      </c>
      <c r="BD231" s="415">
        <v>0</v>
      </c>
      <c r="BE231" s="415">
        <v>-40999</v>
      </c>
      <c r="BF231" s="415">
        <v>-101657</v>
      </c>
      <c r="BG231" s="415">
        <v>0</v>
      </c>
      <c r="BH231" s="415">
        <v>-101657</v>
      </c>
      <c r="BI231" s="415">
        <v>0</v>
      </c>
      <c r="BJ231" s="415">
        <v>0</v>
      </c>
      <c r="BK231" s="415">
        <v>0</v>
      </c>
      <c r="BL231" s="415">
        <v>-12673</v>
      </c>
      <c r="BM231" s="415">
        <v>0</v>
      </c>
      <c r="BN231" s="415">
        <v>-12673</v>
      </c>
      <c r="BO231" s="415">
        <v>0</v>
      </c>
      <c r="BP231" s="415">
        <v>0</v>
      </c>
      <c r="BQ231" s="415">
        <v>0</v>
      </c>
      <c r="BR231" s="415">
        <v>0</v>
      </c>
      <c r="BS231" s="415">
        <v>0</v>
      </c>
      <c r="BT231" s="415">
        <v>0</v>
      </c>
      <c r="BU231" s="415">
        <v>0</v>
      </c>
      <c r="BV231" s="415">
        <v>0</v>
      </c>
      <c r="BW231" s="415">
        <v>0</v>
      </c>
      <c r="BX231" s="415">
        <v>-7918605</v>
      </c>
      <c r="BY231" s="415">
        <v>0</v>
      </c>
      <c r="BZ231" s="415">
        <v>-7918605</v>
      </c>
      <c r="CA231" s="415">
        <v>0</v>
      </c>
      <c r="CB231" s="415">
        <v>0</v>
      </c>
      <c r="CC231" s="415">
        <v>0</v>
      </c>
      <c r="CD231" s="415">
        <v>0</v>
      </c>
      <c r="CE231" s="415">
        <v>0</v>
      </c>
      <c r="CF231" s="415">
        <v>0</v>
      </c>
      <c r="CG231" s="415">
        <v>-1191833</v>
      </c>
      <c r="CH231" s="415">
        <v>0</v>
      </c>
      <c r="CI231" s="415">
        <v>-1191833</v>
      </c>
      <c r="CJ231" s="415">
        <v>-62696</v>
      </c>
      <c r="CK231" s="415">
        <v>0</v>
      </c>
      <c r="CL231" s="415">
        <v>-62696</v>
      </c>
      <c r="CM231" s="415">
        <v>-1254529</v>
      </c>
      <c r="CN231" s="415">
        <v>0</v>
      </c>
      <c r="CO231" s="415">
        <v>-1254529</v>
      </c>
      <c r="CP231" s="415">
        <v>-122695</v>
      </c>
      <c r="CQ231" s="415">
        <v>0</v>
      </c>
      <c r="CR231" s="415">
        <v>-122695</v>
      </c>
      <c r="CS231" s="415">
        <v>-1622</v>
      </c>
      <c r="CT231" s="415">
        <v>0</v>
      </c>
      <c r="CU231" s="415">
        <v>-1622</v>
      </c>
      <c r="CV231" s="415">
        <v>-52871</v>
      </c>
      <c r="CW231" s="415">
        <v>0</v>
      </c>
      <c r="CX231" s="415">
        <v>-52871</v>
      </c>
      <c r="CY231" s="415">
        <v>-6481</v>
      </c>
      <c r="CZ231" s="415">
        <v>0</v>
      </c>
      <c r="DA231" s="415">
        <v>-6481</v>
      </c>
      <c r="DB231" s="415">
        <v>0</v>
      </c>
      <c r="DC231" s="415">
        <v>0</v>
      </c>
      <c r="DD231" s="415">
        <v>0</v>
      </c>
      <c r="DE231" s="415">
        <v>0</v>
      </c>
      <c r="DF231" s="415">
        <v>0</v>
      </c>
      <c r="DG231" s="415">
        <v>0</v>
      </c>
      <c r="DH231" s="415">
        <v>0</v>
      </c>
      <c r="DI231" s="415">
        <v>0</v>
      </c>
      <c r="DJ231" s="415">
        <v>0</v>
      </c>
      <c r="DK231" s="415">
        <v>0</v>
      </c>
      <c r="DL231" s="415">
        <v>0</v>
      </c>
      <c r="DM231" s="415">
        <v>0</v>
      </c>
      <c r="DN231" s="415">
        <v>-13077</v>
      </c>
      <c r="DO231" s="415">
        <v>0</v>
      </c>
      <c r="DP231" s="415">
        <v>-13077</v>
      </c>
      <c r="DQ231" s="415">
        <v>0</v>
      </c>
      <c r="DR231" s="415">
        <v>0</v>
      </c>
      <c r="DS231" s="415">
        <v>0</v>
      </c>
      <c r="DT231" s="415">
        <v>0</v>
      </c>
      <c r="DU231" s="415">
        <v>0</v>
      </c>
      <c r="DV231" s="415">
        <v>0</v>
      </c>
      <c r="DW231" s="415">
        <v>0</v>
      </c>
      <c r="DX231" s="415">
        <v>0</v>
      </c>
      <c r="DY231" s="415">
        <v>0</v>
      </c>
      <c r="DZ231" s="415">
        <v>0</v>
      </c>
      <c r="EA231" s="415">
        <v>0</v>
      </c>
      <c r="EB231" s="415">
        <v>-196746</v>
      </c>
      <c r="EC231" s="415">
        <v>0</v>
      </c>
      <c r="ED231" s="415">
        <v>-196746</v>
      </c>
      <c r="EE231" s="415">
        <v>0</v>
      </c>
      <c r="EF231" s="415">
        <v>0</v>
      </c>
      <c r="EG231" s="415">
        <v>0</v>
      </c>
      <c r="EH231" s="415">
        <v>0</v>
      </c>
      <c r="EI231" s="415">
        <v>0</v>
      </c>
      <c r="EJ231" s="415">
        <v>0</v>
      </c>
      <c r="EK231" s="415">
        <v>2166</v>
      </c>
      <c r="EL231" s="415">
        <v>0</v>
      </c>
      <c r="EM231" s="415">
        <v>2166</v>
      </c>
      <c r="EN231" s="415">
        <v>0</v>
      </c>
      <c r="EO231" s="415">
        <v>0</v>
      </c>
      <c r="EP231" s="415">
        <v>0</v>
      </c>
      <c r="EQ231" s="415">
        <v>0</v>
      </c>
      <c r="ER231" s="415">
        <v>0</v>
      </c>
      <c r="ES231" s="415">
        <v>0</v>
      </c>
      <c r="ET231" s="415">
        <v>0</v>
      </c>
      <c r="EU231" s="415">
        <v>0</v>
      </c>
      <c r="EV231" s="415">
        <v>0</v>
      </c>
      <c r="EW231" s="415">
        <v>-12673</v>
      </c>
      <c r="EX231" s="415">
        <v>0</v>
      </c>
      <c r="EY231" s="415">
        <v>-12673</v>
      </c>
      <c r="EZ231" s="415">
        <v>0</v>
      </c>
      <c r="FA231" s="415">
        <v>0</v>
      </c>
      <c r="FB231" s="415">
        <v>0</v>
      </c>
      <c r="FC231" s="415">
        <v>0</v>
      </c>
      <c r="FD231" s="415">
        <v>0</v>
      </c>
      <c r="FE231" s="415">
        <v>0</v>
      </c>
      <c r="FF231" s="415">
        <v>0</v>
      </c>
      <c r="FG231" s="415">
        <v>0</v>
      </c>
      <c r="FH231" s="415">
        <v>0</v>
      </c>
      <c r="FI231" s="415">
        <v>-28432</v>
      </c>
      <c r="FJ231" s="415">
        <v>0</v>
      </c>
      <c r="FK231" s="415">
        <v>-28432</v>
      </c>
      <c r="FL231" s="415">
        <v>5788</v>
      </c>
      <c r="FM231" s="415">
        <v>0</v>
      </c>
      <c r="FN231" s="415">
        <v>5788</v>
      </c>
      <c r="FO231" s="415">
        <v>-43389</v>
      </c>
      <c r="FP231" s="415">
        <v>0</v>
      </c>
      <c r="FQ231" s="415">
        <v>-43389</v>
      </c>
      <c r="FR231" s="415">
        <v>2239</v>
      </c>
      <c r="FS231" s="415">
        <v>0</v>
      </c>
      <c r="FT231" s="415">
        <v>2239</v>
      </c>
      <c r="FU231" s="415">
        <v>0</v>
      </c>
      <c r="FV231" s="415">
        <v>0</v>
      </c>
      <c r="FW231" s="415">
        <v>0</v>
      </c>
      <c r="FX231" s="415">
        <v>-994014</v>
      </c>
      <c r="FY231" s="415">
        <v>0</v>
      </c>
      <c r="FZ231" s="415">
        <v>-994014</v>
      </c>
      <c r="GA231" s="415">
        <v>-1068315</v>
      </c>
      <c r="GB231" s="415">
        <v>0</v>
      </c>
      <c r="GC231" s="415">
        <v>-1068315</v>
      </c>
      <c r="GD231" s="415">
        <v>0</v>
      </c>
      <c r="GE231" s="415">
        <v>0</v>
      </c>
      <c r="GF231" s="415">
        <v>0</v>
      </c>
      <c r="GG231" s="415">
        <v>-1198</v>
      </c>
      <c r="GH231" s="415">
        <v>0</v>
      </c>
      <c r="GI231" s="415">
        <v>-1198</v>
      </c>
      <c r="GJ231" s="415">
        <v>-1198</v>
      </c>
      <c r="GK231" s="415">
        <v>0</v>
      </c>
      <c r="GL231" s="415">
        <v>-1198</v>
      </c>
      <c r="GM231" s="415">
        <v>47157778</v>
      </c>
      <c r="GN231" s="415">
        <v>0</v>
      </c>
      <c r="GO231" s="415">
        <v>47157778</v>
      </c>
      <c r="GP231" s="415">
        <v>-252017</v>
      </c>
      <c r="GQ231" s="415">
        <v>0</v>
      </c>
      <c r="GR231" s="415">
        <v>-252017</v>
      </c>
      <c r="GS231" s="415">
        <v>-7918605</v>
      </c>
      <c r="GT231" s="415">
        <v>0</v>
      </c>
      <c r="GU231" s="415">
        <v>-7918605</v>
      </c>
      <c r="GV231" s="415">
        <v>-1254529</v>
      </c>
      <c r="GW231" s="415">
        <v>0</v>
      </c>
      <c r="GX231" s="415">
        <v>-1254529</v>
      </c>
      <c r="GY231" s="415">
        <v>-196746</v>
      </c>
      <c r="GZ231" s="415">
        <v>0</v>
      </c>
      <c r="HA231" s="415">
        <v>-196746</v>
      </c>
      <c r="HB231" s="415">
        <v>-1068315</v>
      </c>
      <c r="HC231" s="415">
        <v>0</v>
      </c>
      <c r="HD231" s="415">
        <v>-1068315</v>
      </c>
      <c r="HE231" s="415">
        <v>-1198</v>
      </c>
      <c r="HF231" s="415">
        <v>0</v>
      </c>
      <c r="HG231" s="415">
        <v>-1198</v>
      </c>
      <c r="HH231" s="415">
        <v>-10691410</v>
      </c>
      <c r="HI231" s="415">
        <v>0</v>
      </c>
      <c r="HJ231" s="415">
        <v>-10691410</v>
      </c>
      <c r="HK231" s="415">
        <v>36466368</v>
      </c>
      <c r="HL231" s="415">
        <v>0</v>
      </c>
      <c r="HM231" s="415">
        <v>36466368</v>
      </c>
      <c r="HN231" s="84" t="s">
        <v>1029</v>
      </c>
    </row>
    <row r="232" spans="1:222" x14ac:dyDescent="0.25">
      <c r="A232" t="s">
        <v>1026</v>
      </c>
      <c r="B232" s="82" t="s">
        <v>823</v>
      </c>
      <c r="C232" s="85" t="s">
        <v>822</v>
      </c>
      <c r="D232" s="415">
        <v>266552402</v>
      </c>
      <c r="E232" s="415">
        <v>4841968</v>
      </c>
      <c r="F232" s="415">
        <v>271394370</v>
      </c>
      <c r="G232" s="415">
        <v>-2773439</v>
      </c>
      <c r="H232" s="415">
        <v>-349380</v>
      </c>
      <c r="I232" s="415">
        <v>-3122819</v>
      </c>
      <c r="J232" s="415">
        <v>-1334433</v>
      </c>
      <c r="K232" s="415">
        <v>-1161</v>
      </c>
      <c r="L232" s="415">
        <v>-1335594</v>
      </c>
      <c r="M232" s="415">
        <v>386413</v>
      </c>
      <c r="N232" s="415">
        <v>0</v>
      </c>
      <c r="O232" s="415">
        <v>386413</v>
      </c>
      <c r="P232" s="415">
        <v>5277985</v>
      </c>
      <c r="Q232" s="415">
        <v>22324</v>
      </c>
      <c r="R232" s="415">
        <v>5300309</v>
      </c>
      <c r="S232" s="415">
        <v>-35537</v>
      </c>
      <c r="T232" s="415">
        <v>3040</v>
      </c>
      <c r="U232" s="415">
        <v>-32497</v>
      </c>
      <c r="V232" s="415">
        <v>4294428</v>
      </c>
      <c r="W232" s="415">
        <v>24203</v>
      </c>
      <c r="X232" s="415">
        <v>4318631</v>
      </c>
      <c r="Y232" s="415">
        <v>-18552161</v>
      </c>
      <c r="Z232" s="415">
        <v>-5844</v>
      </c>
      <c r="AA232" s="415">
        <v>-18558005</v>
      </c>
      <c r="AB232" s="415">
        <v>-54317</v>
      </c>
      <c r="AC232" s="415">
        <v>0</v>
      </c>
      <c r="AD232" s="415">
        <v>-54317</v>
      </c>
      <c r="AE232" s="415">
        <v>-301560</v>
      </c>
      <c r="AF232" s="415">
        <v>-4</v>
      </c>
      <c r="AG232" s="415">
        <v>-301564</v>
      </c>
      <c r="AH232" s="415">
        <v>0</v>
      </c>
      <c r="AI232" s="415">
        <v>0</v>
      </c>
      <c r="AJ232" s="415">
        <v>0</v>
      </c>
      <c r="AK232" s="415">
        <v>0</v>
      </c>
      <c r="AL232" s="415">
        <v>0</v>
      </c>
      <c r="AM232" s="415">
        <v>0</v>
      </c>
      <c r="AN232" s="415">
        <v>-16291</v>
      </c>
      <c r="AO232" s="415">
        <v>0</v>
      </c>
      <c r="AP232" s="415">
        <v>-16291</v>
      </c>
      <c r="AQ232" s="415">
        <v>-16291</v>
      </c>
      <c r="AR232" s="415">
        <v>0</v>
      </c>
      <c r="AS232" s="415">
        <v>-16291</v>
      </c>
      <c r="AT232" s="415">
        <v>5351063</v>
      </c>
      <c r="AU232" s="415">
        <v>125671</v>
      </c>
      <c r="AV232" s="415">
        <v>5476734</v>
      </c>
      <c r="AW232" s="415">
        <v>83107</v>
      </c>
      <c r="AX232" s="415">
        <v>-8869</v>
      </c>
      <c r="AY232" s="415">
        <v>74238</v>
      </c>
      <c r="AZ232" s="415">
        <v>-23060642</v>
      </c>
      <c r="BA232" s="415">
        <v>-205632</v>
      </c>
      <c r="BB232" s="415">
        <v>-23266274</v>
      </c>
      <c r="BC232" s="415">
        <v>-118531</v>
      </c>
      <c r="BD232" s="415">
        <v>0</v>
      </c>
      <c r="BE232" s="415">
        <v>-118531</v>
      </c>
      <c r="BF232" s="415">
        <v>-29225</v>
      </c>
      <c r="BG232" s="415">
        <v>0</v>
      </c>
      <c r="BH232" s="415">
        <v>-29225</v>
      </c>
      <c r="BI232" s="415">
        <v>0</v>
      </c>
      <c r="BJ232" s="415">
        <v>0</v>
      </c>
      <c r="BK232" s="415">
        <v>0</v>
      </c>
      <c r="BL232" s="415">
        <v>0</v>
      </c>
      <c r="BM232" s="415">
        <v>0</v>
      </c>
      <c r="BN232" s="415">
        <v>0</v>
      </c>
      <c r="BO232" s="415">
        <v>0</v>
      </c>
      <c r="BP232" s="415">
        <v>0</v>
      </c>
      <c r="BQ232" s="415">
        <v>0</v>
      </c>
      <c r="BR232" s="415">
        <v>0</v>
      </c>
      <c r="BS232" s="415">
        <v>0</v>
      </c>
      <c r="BT232" s="415">
        <v>0</v>
      </c>
      <c r="BU232" s="415">
        <v>0</v>
      </c>
      <c r="BV232" s="415">
        <v>0</v>
      </c>
      <c r="BW232" s="415">
        <v>0</v>
      </c>
      <c r="BX232" s="415">
        <v>-36627949</v>
      </c>
      <c r="BY232" s="415">
        <v>-94678</v>
      </c>
      <c r="BZ232" s="415">
        <v>-36722627</v>
      </c>
      <c r="CA232" s="415">
        <v>-92211</v>
      </c>
      <c r="CB232" s="415">
        <v>-183920</v>
      </c>
      <c r="CC232" s="415">
        <v>-276131</v>
      </c>
      <c r="CD232" s="415">
        <v>-282383</v>
      </c>
      <c r="CE232" s="415">
        <v>0</v>
      </c>
      <c r="CF232" s="415">
        <v>-282383</v>
      </c>
      <c r="CG232" s="415">
        <v>-6743245</v>
      </c>
      <c r="CH232" s="415">
        <v>-657321</v>
      </c>
      <c r="CI232" s="415">
        <v>-7400566</v>
      </c>
      <c r="CJ232" s="415">
        <v>-769378</v>
      </c>
      <c r="CK232" s="415">
        <v>-141869</v>
      </c>
      <c r="CL232" s="415">
        <v>-911247</v>
      </c>
      <c r="CM232" s="415">
        <v>-7887217</v>
      </c>
      <c r="CN232" s="415">
        <v>-983110</v>
      </c>
      <c r="CO232" s="415">
        <v>-8870327</v>
      </c>
      <c r="CP232" s="415">
        <v>-3914</v>
      </c>
      <c r="CQ232" s="415">
        <v>0</v>
      </c>
      <c r="CR232" s="415">
        <v>-3914</v>
      </c>
      <c r="CS232" s="415">
        <v>0</v>
      </c>
      <c r="CT232" s="415">
        <v>0</v>
      </c>
      <c r="CU232" s="415">
        <v>0</v>
      </c>
      <c r="CV232" s="415">
        <v>-376035</v>
      </c>
      <c r="CW232" s="415">
        <v>0</v>
      </c>
      <c r="CX232" s="415">
        <v>-376035</v>
      </c>
      <c r="CY232" s="415">
        <v>-22580</v>
      </c>
      <c r="CZ232" s="415">
        <v>0</v>
      </c>
      <c r="DA232" s="415">
        <v>-22580</v>
      </c>
      <c r="DB232" s="415">
        <v>0</v>
      </c>
      <c r="DC232" s="415">
        <v>0</v>
      </c>
      <c r="DD232" s="415">
        <v>0</v>
      </c>
      <c r="DE232" s="415">
        <v>0</v>
      </c>
      <c r="DF232" s="415">
        <v>0</v>
      </c>
      <c r="DG232" s="415">
        <v>0</v>
      </c>
      <c r="DH232" s="415">
        <v>0</v>
      </c>
      <c r="DI232" s="415">
        <v>0</v>
      </c>
      <c r="DJ232" s="415">
        <v>0</v>
      </c>
      <c r="DK232" s="415">
        <v>0</v>
      </c>
      <c r="DL232" s="415">
        <v>0</v>
      </c>
      <c r="DM232" s="415">
        <v>0</v>
      </c>
      <c r="DN232" s="415">
        <v>0</v>
      </c>
      <c r="DO232" s="415">
        <v>0</v>
      </c>
      <c r="DP232" s="415">
        <v>0</v>
      </c>
      <c r="DQ232" s="415">
        <v>0</v>
      </c>
      <c r="DR232" s="415">
        <v>0</v>
      </c>
      <c r="DS232" s="415">
        <v>0</v>
      </c>
      <c r="DT232" s="415">
        <v>-39996</v>
      </c>
      <c r="DU232" s="415">
        <v>0</v>
      </c>
      <c r="DV232" s="415">
        <v>-39996</v>
      </c>
      <c r="DW232" s="415">
        <v>371</v>
      </c>
      <c r="DX232" s="415">
        <v>0</v>
      </c>
      <c r="DY232" s="415">
        <v>371</v>
      </c>
      <c r="DZ232" s="415">
        <v>0</v>
      </c>
      <c r="EA232" s="415">
        <v>0</v>
      </c>
      <c r="EB232" s="415">
        <v>-442154</v>
      </c>
      <c r="EC232" s="415">
        <v>0</v>
      </c>
      <c r="ED232" s="415">
        <v>-442154</v>
      </c>
      <c r="EE232" s="415">
        <v>0</v>
      </c>
      <c r="EF232" s="415">
        <v>0</v>
      </c>
      <c r="EG232" s="415">
        <v>0</v>
      </c>
      <c r="EH232" s="415">
        <v>0</v>
      </c>
      <c r="EI232" s="415">
        <v>0</v>
      </c>
      <c r="EJ232" s="415">
        <v>0</v>
      </c>
      <c r="EK232" s="415">
        <v>266</v>
      </c>
      <c r="EL232" s="415">
        <v>0</v>
      </c>
      <c r="EM232" s="415">
        <v>266</v>
      </c>
      <c r="EN232" s="415">
        <v>-145750</v>
      </c>
      <c r="EO232" s="415">
        <v>0</v>
      </c>
      <c r="EP232" s="415">
        <v>-145750</v>
      </c>
      <c r="EQ232" s="415">
        <v>0</v>
      </c>
      <c r="ER232" s="415">
        <v>0</v>
      </c>
      <c r="ES232" s="415">
        <v>0</v>
      </c>
      <c r="ET232" s="415">
        <v>0</v>
      </c>
      <c r="EU232" s="415">
        <v>0</v>
      </c>
      <c r="EV232" s="415">
        <v>0</v>
      </c>
      <c r="EW232" s="415">
        <v>0</v>
      </c>
      <c r="EX232" s="415">
        <v>0</v>
      </c>
      <c r="EY232" s="415">
        <v>0</v>
      </c>
      <c r="EZ232" s="415">
        <v>0</v>
      </c>
      <c r="FA232" s="415">
        <v>0</v>
      </c>
      <c r="FB232" s="415">
        <v>0</v>
      </c>
      <c r="FC232" s="415">
        <v>0</v>
      </c>
      <c r="FD232" s="415">
        <v>0</v>
      </c>
      <c r="FE232" s="415">
        <v>0</v>
      </c>
      <c r="FF232" s="415">
        <v>0</v>
      </c>
      <c r="FG232" s="415">
        <v>0</v>
      </c>
      <c r="FH232" s="415">
        <v>0</v>
      </c>
      <c r="FI232" s="415">
        <v>-55676</v>
      </c>
      <c r="FJ232" s="415">
        <v>0</v>
      </c>
      <c r="FK232" s="415">
        <v>-55676</v>
      </c>
      <c r="FL232" s="415">
        <v>655</v>
      </c>
      <c r="FM232" s="415">
        <v>0</v>
      </c>
      <c r="FN232" s="415">
        <v>655</v>
      </c>
      <c r="FO232" s="415">
        <v>-65126</v>
      </c>
      <c r="FP232" s="415">
        <v>0</v>
      </c>
      <c r="FQ232" s="415">
        <v>-65126</v>
      </c>
      <c r="FR232" s="415">
        <v>2418</v>
      </c>
      <c r="FS232" s="415">
        <v>0</v>
      </c>
      <c r="FT232" s="415">
        <v>2418</v>
      </c>
      <c r="FU232" s="415">
        <v>-2306</v>
      </c>
      <c r="FV232" s="415">
        <v>0</v>
      </c>
      <c r="FW232" s="415">
        <v>-2306</v>
      </c>
      <c r="FX232" s="415">
        <v>-3069592</v>
      </c>
      <c r="FY232" s="415">
        <v>0</v>
      </c>
      <c r="FZ232" s="415">
        <v>-3069592</v>
      </c>
      <c r="GA232" s="415">
        <v>-3335111</v>
      </c>
      <c r="GB232" s="415">
        <v>0</v>
      </c>
      <c r="GC232" s="415">
        <v>-3335111</v>
      </c>
      <c r="GD232" s="415">
        <v>0</v>
      </c>
      <c r="GE232" s="415">
        <v>0</v>
      </c>
      <c r="GF232" s="415">
        <v>0</v>
      </c>
      <c r="GG232" s="415">
        <v>0</v>
      </c>
      <c r="GH232" s="415">
        <v>0</v>
      </c>
      <c r="GI232" s="415">
        <v>0</v>
      </c>
      <c r="GJ232" s="415">
        <v>0</v>
      </c>
      <c r="GK232" s="415">
        <v>0</v>
      </c>
      <c r="GL232" s="415">
        <v>0</v>
      </c>
      <c r="GM232" s="415">
        <v>263778963</v>
      </c>
      <c r="GN232" s="415">
        <v>4492588</v>
      </c>
      <c r="GO232" s="415">
        <v>268271551</v>
      </c>
      <c r="GP232" s="415">
        <v>4294428</v>
      </c>
      <c r="GQ232" s="415">
        <v>24203</v>
      </c>
      <c r="GR232" s="415">
        <v>4318631</v>
      </c>
      <c r="GS232" s="415">
        <v>-36627949</v>
      </c>
      <c r="GT232" s="415">
        <v>-94678</v>
      </c>
      <c r="GU232" s="415">
        <v>-36722627</v>
      </c>
      <c r="GV232" s="415">
        <v>-7887217</v>
      </c>
      <c r="GW232" s="415">
        <v>-983110</v>
      </c>
      <c r="GX232" s="415">
        <v>-8870327</v>
      </c>
      <c r="GY232" s="415">
        <v>-442154</v>
      </c>
      <c r="GZ232" s="415">
        <v>0</v>
      </c>
      <c r="HA232" s="415">
        <v>-442154</v>
      </c>
      <c r="HB232" s="415">
        <v>-3335111</v>
      </c>
      <c r="HC232" s="415">
        <v>0</v>
      </c>
      <c r="HD232" s="415">
        <v>-3335111</v>
      </c>
      <c r="HE232" s="415">
        <v>0</v>
      </c>
      <c r="HF232" s="415">
        <v>0</v>
      </c>
      <c r="HG232" s="415">
        <v>0</v>
      </c>
      <c r="HH232" s="415">
        <v>-43998003</v>
      </c>
      <c r="HI232" s="415">
        <v>-1053585</v>
      </c>
      <c r="HJ232" s="415">
        <v>-45051588</v>
      </c>
      <c r="HK232" s="415">
        <v>219780960</v>
      </c>
      <c r="HL232" s="415">
        <v>3439003</v>
      </c>
      <c r="HM232" s="415">
        <v>223219963</v>
      </c>
      <c r="HN232" s="84" t="s">
        <v>1047</v>
      </c>
    </row>
    <row r="233" spans="1:222" x14ac:dyDescent="0.25">
      <c r="A233" t="s">
        <v>1026</v>
      </c>
      <c r="B233" s="82" t="s">
        <v>825</v>
      </c>
      <c r="C233" s="85" t="s">
        <v>824</v>
      </c>
      <c r="D233" s="415">
        <v>114864601</v>
      </c>
      <c r="E233" s="415">
        <v>0</v>
      </c>
      <c r="F233" s="415">
        <v>114864601</v>
      </c>
      <c r="G233" s="415">
        <v>-1163036</v>
      </c>
      <c r="H233" s="415">
        <v>0</v>
      </c>
      <c r="I233" s="415">
        <v>-1163036</v>
      </c>
      <c r="J233" s="415">
        <v>-3443556</v>
      </c>
      <c r="K233" s="415">
        <v>0</v>
      </c>
      <c r="L233" s="415">
        <v>-3443556</v>
      </c>
      <c r="M233" s="415">
        <v>116134</v>
      </c>
      <c r="N233" s="415">
        <v>0</v>
      </c>
      <c r="O233" s="415">
        <v>116134</v>
      </c>
      <c r="P233" s="415">
        <v>939543</v>
      </c>
      <c r="Q233" s="415">
        <v>0</v>
      </c>
      <c r="R233" s="415">
        <v>939543</v>
      </c>
      <c r="S233" s="415">
        <v>-251037</v>
      </c>
      <c r="T233" s="415">
        <v>0</v>
      </c>
      <c r="U233" s="415">
        <v>-251037</v>
      </c>
      <c r="V233" s="415">
        <v>-2638916</v>
      </c>
      <c r="W233" s="415">
        <v>0</v>
      </c>
      <c r="X233" s="415">
        <v>-2638916</v>
      </c>
      <c r="Y233" s="415">
        <v>-14037500</v>
      </c>
      <c r="Z233" s="415">
        <v>0</v>
      </c>
      <c r="AA233" s="415">
        <v>-14037500</v>
      </c>
      <c r="AB233" s="415">
        <v>-67058</v>
      </c>
      <c r="AC233" s="415">
        <v>0</v>
      </c>
      <c r="AD233" s="415">
        <v>-67058</v>
      </c>
      <c r="AE233" s="415">
        <v>-298812</v>
      </c>
      <c r="AF233" s="415">
        <v>0</v>
      </c>
      <c r="AG233" s="415">
        <v>-298812</v>
      </c>
      <c r="AH233" s="415">
        <v>-74334</v>
      </c>
      <c r="AI233" s="415">
        <v>0</v>
      </c>
      <c r="AJ233" s="415">
        <v>-74334</v>
      </c>
      <c r="AK233" s="415">
        <v>360</v>
      </c>
      <c r="AL233" s="415">
        <v>0</v>
      </c>
      <c r="AM233" s="415">
        <v>360</v>
      </c>
      <c r="AN233" s="415">
        <v>-215934</v>
      </c>
      <c r="AO233" s="415">
        <v>0</v>
      </c>
      <c r="AP233" s="415">
        <v>-215934</v>
      </c>
      <c r="AQ233" s="415">
        <v>-10036</v>
      </c>
      <c r="AR233" s="415">
        <v>0</v>
      </c>
      <c r="AS233" s="415">
        <v>-10036</v>
      </c>
      <c r="AT233" s="415">
        <v>1813865</v>
      </c>
      <c r="AU233" s="415">
        <v>0</v>
      </c>
      <c r="AV233" s="415">
        <v>1813865</v>
      </c>
      <c r="AW233" s="415">
        <v>-69910</v>
      </c>
      <c r="AX233" s="415">
        <v>0</v>
      </c>
      <c r="AY233" s="415">
        <v>-69910</v>
      </c>
      <c r="AZ233" s="415">
        <v>-8822562</v>
      </c>
      <c r="BA233" s="415">
        <v>0</v>
      </c>
      <c r="BB233" s="415">
        <v>-8822562</v>
      </c>
      <c r="BC233" s="415">
        <v>14715</v>
      </c>
      <c r="BD233" s="415">
        <v>0</v>
      </c>
      <c r="BE233" s="415">
        <v>14715</v>
      </c>
      <c r="BF233" s="415">
        <v>-172268</v>
      </c>
      <c r="BG233" s="415">
        <v>0</v>
      </c>
      <c r="BH233" s="415">
        <v>-172268</v>
      </c>
      <c r="BI233" s="415">
        <v>68.31</v>
      </c>
      <c r="BJ233" s="415">
        <v>0</v>
      </c>
      <c r="BK233" s="415">
        <v>68.31</v>
      </c>
      <c r="BL233" s="415">
        <v>-34497</v>
      </c>
      <c r="BM233" s="415">
        <v>0</v>
      </c>
      <c r="BN233" s="415">
        <v>-34497</v>
      </c>
      <c r="BO233" s="415">
        <v>-7637</v>
      </c>
      <c r="BP233" s="415">
        <v>0</v>
      </c>
      <c r="BQ233" s="415">
        <v>-7637</v>
      </c>
      <c r="BR233" s="415">
        <v>0</v>
      </c>
      <c r="BS233" s="415">
        <v>0</v>
      </c>
      <c r="BT233" s="415">
        <v>0</v>
      </c>
      <c r="BU233" s="415">
        <v>0</v>
      </c>
      <c r="BV233" s="415">
        <v>0</v>
      </c>
      <c r="BW233" s="415">
        <v>0</v>
      </c>
      <c r="BX233" s="415">
        <v>-21614538</v>
      </c>
      <c r="BY233" s="415">
        <v>0</v>
      </c>
      <c r="BZ233" s="415">
        <v>-21614538</v>
      </c>
      <c r="CA233" s="415">
        <v>0</v>
      </c>
      <c r="CB233" s="415">
        <v>0</v>
      </c>
      <c r="CC233" s="415">
        <v>0</v>
      </c>
      <c r="CD233" s="415">
        <v>0</v>
      </c>
      <c r="CE233" s="415">
        <v>0</v>
      </c>
      <c r="CF233" s="415">
        <v>0</v>
      </c>
      <c r="CG233" s="415">
        <v>-2874656</v>
      </c>
      <c r="CH233" s="415">
        <v>0</v>
      </c>
      <c r="CI233" s="415">
        <v>-2874656</v>
      </c>
      <c r="CJ233" s="415">
        <v>103329</v>
      </c>
      <c r="CK233" s="415">
        <v>0</v>
      </c>
      <c r="CL233" s="415">
        <v>103329</v>
      </c>
      <c r="CM233" s="415">
        <v>-2771327</v>
      </c>
      <c r="CN233" s="415">
        <v>0</v>
      </c>
      <c r="CO233" s="415">
        <v>-2771327</v>
      </c>
      <c r="CP233" s="415">
        <v>-581576</v>
      </c>
      <c r="CQ233" s="415">
        <v>0</v>
      </c>
      <c r="CR233" s="415">
        <v>-581576</v>
      </c>
      <c r="CS233" s="415">
        <v>24194</v>
      </c>
      <c r="CT233" s="415">
        <v>0</v>
      </c>
      <c r="CU233" s="415">
        <v>24194</v>
      </c>
      <c r="CV233" s="415">
        <v>-141548</v>
      </c>
      <c r="CW233" s="415">
        <v>0</v>
      </c>
      <c r="CX233" s="415">
        <v>-141548</v>
      </c>
      <c r="CY233" s="415">
        <v>1767</v>
      </c>
      <c r="CZ233" s="415">
        <v>0</v>
      </c>
      <c r="DA233" s="415">
        <v>1767</v>
      </c>
      <c r="DB233" s="415">
        <v>-29534</v>
      </c>
      <c r="DC233" s="415">
        <v>0</v>
      </c>
      <c r="DD233" s="415">
        <v>-29534</v>
      </c>
      <c r="DE233" s="415">
        <v>0</v>
      </c>
      <c r="DF233" s="415">
        <v>0</v>
      </c>
      <c r="DG233" s="415">
        <v>0</v>
      </c>
      <c r="DH233" s="415">
        <v>0</v>
      </c>
      <c r="DI233" s="415">
        <v>0</v>
      </c>
      <c r="DJ233" s="415">
        <v>0</v>
      </c>
      <c r="DK233" s="415">
        <v>0</v>
      </c>
      <c r="DL233" s="415">
        <v>0</v>
      </c>
      <c r="DM233" s="415">
        <v>0</v>
      </c>
      <c r="DN233" s="415">
        <v>0</v>
      </c>
      <c r="DO233" s="415">
        <v>0</v>
      </c>
      <c r="DP233" s="415">
        <v>0</v>
      </c>
      <c r="DQ233" s="415">
        <v>0</v>
      </c>
      <c r="DR233" s="415">
        <v>0</v>
      </c>
      <c r="DS233" s="415">
        <v>0</v>
      </c>
      <c r="DT233" s="415">
        <v>-14638</v>
      </c>
      <c r="DU233" s="415">
        <v>0</v>
      </c>
      <c r="DV233" s="415">
        <v>-14638</v>
      </c>
      <c r="DW233" s="415">
        <v>0</v>
      </c>
      <c r="DX233" s="415">
        <v>0</v>
      </c>
      <c r="DY233" s="415">
        <v>0</v>
      </c>
      <c r="DZ233" s="415">
        <v>0</v>
      </c>
      <c r="EA233" s="415">
        <v>0</v>
      </c>
      <c r="EB233" s="415">
        <v>-741335</v>
      </c>
      <c r="EC233" s="415">
        <v>0</v>
      </c>
      <c r="ED233" s="415">
        <v>-741335</v>
      </c>
      <c r="EE233" s="415">
        <v>-19</v>
      </c>
      <c r="EF233" s="415">
        <v>0</v>
      </c>
      <c r="EG233" s="415">
        <v>-19</v>
      </c>
      <c r="EH233" s="415">
        <v>0</v>
      </c>
      <c r="EI233" s="415">
        <v>0</v>
      </c>
      <c r="EJ233" s="415">
        <v>0</v>
      </c>
      <c r="EK233" s="415">
        <v>2521</v>
      </c>
      <c r="EL233" s="415">
        <v>0</v>
      </c>
      <c r="EM233" s="415">
        <v>2521</v>
      </c>
      <c r="EN233" s="415">
        <v>-66636</v>
      </c>
      <c r="EO233" s="415">
        <v>0</v>
      </c>
      <c r="EP233" s="415">
        <v>-66636</v>
      </c>
      <c r="EQ233" s="415">
        <v>0</v>
      </c>
      <c r="ER233" s="415">
        <v>0</v>
      </c>
      <c r="ES233" s="415">
        <v>0</v>
      </c>
      <c r="ET233" s="415">
        <v>0</v>
      </c>
      <c r="EU233" s="415">
        <v>0</v>
      </c>
      <c r="EV233" s="415">
        <v>0</v>
      </c>
      <c r="EW233" s="415">
        <v>-34497</v>
      </c>
      <c r="EX233" s="415">
        <v>0</v>
      </c>
      <c r="EY233" s="415">
        <v>-34497</v>
      </c>
      <c r="EZ233" s="415">
        <v>-2226</v>
      </c>
      <c r="FA233" s="415">
        <v>0</v>
      </c>
      <c r="FB233" s="415">
        <v>-2226</v>
      </c>
      <c r="FC233" s="415">
        <v>-1500</v>
      </c>
      <c r="FD233" s="415">
        <v>0</v>
      </c>
      <c r="FE233" s="415">
        <v>-1500</v>
      </c>
      <c r="FF233" s="415">
        <v>-29</v>
      </c>
      <c r="FG233" s="415">
        <v>0</v>
      </c>
      <c r="FH233" s="415">
        <v>-29</v>
      </c>
      <c r="FI233" s="415">
        <v>-192604</v>
      </c>
      <c r="FJ233" s="415">
        <v>0</v>
      </c>
      <c r="FK233" s="415">
        <v>-192604</v>
      </c>
      <c r="FL233" s="415">
        <v>-5834</v>
      </c>
      <c r="FM233" s="415">
        <v>0</v>
      </c>
      <c r="FN233" s="415">
        <v>-5834</v>
      </c>
      <c r="FO233" s="415">
        <v>-261052</v>
      </c>
      <c r="FP233" s="415">
        <v>0</v>
      </c>
      <c r="FQ233" s="415">
        <v>-261052</v>
      </c>
      <c r="FR233" s="415">
        <v>33197</v>
      </c>
      <c r="FS233" s="415">
        <v>0</v>
      </c>
      <c r="FT233" s="415">
        <v>33197</v>
      </c>
      <c r="FU233" s="415">
        <v>8160</v>
      </c>
      <c r="FV233" s="415">
        <v>0</v>
      </c>
      <c r="FW233" s="415">
        <v>8160</v>
      </c>
      <c r="FX233" s="415">
        <v>-2073069</v>
      </c>
      <c r="FY233" s="415">
        <v>0</v>
      </c>
      <c r="FZ233" s="415">
        <v>-2073069</v>
      </c>
      <c r="GA233" s="415">
        <v>-2593588</v>
      </c>
      <c r="GB233" s="415">
        <v>0</v>
      </c>
      <c r="GC233" s="415">
        <v>-2593588</v>
      </c>
      <c r="GD233" s="415">
        <v>0</v>
      </c>
      <c r="GE233" s="415">
        <v>0</v>
      </c>
      <c r="GF233" s="415">
        <v>0</v>
      </c>
      <c r="GG233" s="415">
        <v>0</v>
      </c>
      <c r="GH233" s="415">
        <v>0</v>
      </c>
      <c r="GI233" s="415">
        <v>0</v>
      </c>
      <c r="GJ233" s="415">
        <v>0</v>
      </c>
      <c r="GK233" s="415">
        <v>0</v>
      </c>
      <c r="GL233" s="415">
        <v>0</v>
      </c>
      <c r="GM233" s="415">
        <v>113701565</v>
      </c>
      <c r="GN233" s="415">
        <v>0</v>
      </c>
      <c r="GO233" s="415">
        <v>113701565</v>
      </c>
      <c r="GP233" s="415">
        <v>-2638916</v>
      </c>
      <c r="GQ233" s="415">
        <v>0</v>
      </c>
      <c r="GR233" s="415">
        <v>-2638916</v>
      </c>
      <c r="GS233" s="415">
        <v>-21614538</v>
      </c>
      <c r="GT233" s="415">
        <v>0</v>
      </c>
      <c r="GU233" s="415">
        <v>-21614538</v>
      </c>
      <c r="GV233" s="415">
        <v>-2771327</v>
      </c>
      <c r="GW233" s="415">
        <v>0</v>
      </c>
      <c r="GX233" s="415">
        <v>-2771327</v>
      </c>
      <c r="GY233" s="415">
        <v>-741335</v>
      </c>
      <c r="GZ233" s="415">
        <v>0</v>
      </c>
      <c r="HA233" s="415">
        <v>-741335</v>
      </c>
      <c r="HB233" s="415">
        <v>-2593588</v>
      </c>
      <c r="HC233" s="415">
        <v>0</v>
      </c>
      <c r="HD233" s="415">
        <v>-2593588</v>
      </c>
      <c r="HE233" s="415">
        <v>0</v>
      </c>
      <c r="HF233" s="415">
        <v>0</v>
      </c>
      <c r="HG233" s="415">
        <v>0</v>
      </c>
      <c r="HH233" s="415">
        <v>-30359704</v>
      </c>
      <c r="HI233" s="415">
        <v>0</v>
      </c>
      <c r="HJ233" s="415">
        <v>-30359704</v>
      </c>
      <c r="HK233" s="415">
        <v>83341861</v>
      </c>
      <c r="HL233" s="415">
        <v>0</v>
      </c>
      <c r="HM233" s="415">
        <v>83341861</v>
      </c>
      <c r="HN233" s="84" t="s">
        <v>1054</v>
      </c>
    </row>
    <row r="234" spans="1:222" x14ac:dyDescent="0.25">
      <c r="A234" t="s">
        <v>1037</v>
      </c>
      <c r="B234" s="82" t="s">
        <v>827</v>
      </c>
      <c r="C234" s="85" t="s">
        <v>826</v>
      </c>
      <c r="D234" s="415">
        <v>119220480</v>
      </c>
      <c r="E234" s="415">
        <v>0</v>
      </c>
      <c r="F234" s="415">
        <v>119220480</v>
      </c>
      <c r="G234" s="415">
        <v>-4341531</v>
      </c>
      <c r="H234" s="415">
        <v>0</v>
      </c>
      <c r="I234" s="415">
        <v>-4341531</v>
      </c>
      <c r="J234" s="415">
        <v>-322223</v>
      </c>
      <c r="K234" s="415">
        <v>0</v>
      </c>
      <c r="L234" s="415">
        <v>-322223</v>
      </c>
      <c r="M234" s="415">
        <v>-88141</v>
      </c>
      <c r="N234" s="415">
        <v>0</v>
      </c>
      <c r="O234" s="415">
        <v>-88141</v>
      </c>
      <c r="P234" s="415">
        <v>1515204</v>
      </c>
      <c r="Q234" s="415">
        <v>0</v>
      </c>
      <c r="R234" s="415">
        <v>1515204</v>
      </c>
      <c r="S234" s="415">
        <v>-231679</v>
      </c>
      <c r="T234" s="415">
        <v>0</v>
      </c>
      <c r="U234" s="415">
        <v>-231679</v>
      </c>
      <c r="V234" s="415">
        <v>873161</v>
      </c>
      <c r="W234" s="415">
        <v>0</v>
      </c>
      <c r="X234" s="415">
        <v>873161</v>
      </c>
      <c r="Y234" s="415">
        <v>-3138275</v>
      </c>
      <c r="Z234" s="415">
        <v>0</v>
      </c>
      <c r="AA234" s="415">
        <v>-3138275</v>
      </c>
      <c r="AB234" s="415">
        <v>-4370</v>
      </c>
      <c r="AC234" s="415">
        <v>0</v>
      </c>
      <c r="AD234" s="415">
        <v>-4370</v>
      </c>
      <c r="AE234" s="415">
        <v>-147943</v>
      </c>
      <c r="AF234" s="415">
        <v>0</v>
      </c>
      <c r="AG234" s="415">
        <v>-147943</v>
      </c>
      <c r="AH234" s="415">
        <v>-22845</v>
      </c>
      <c r="AI234" s="415">
        <v>0</v>
      </c>
      <c r="AJ234" s="415">
        <v>-22845</v>
      </c>
      <c r="AK234" s="415">
        <v>0</v>
      </c>
      <c r="AL234" s="415">
        <v>0</v>
      </c>
      <c r="AM234" s="415">
        <v>0</v>
      </c>
      <c r="AN234" s="415">
        <v>343146</v>
      </c>
      <c r="AO234" s="415">
        <v>0</v>
      </c>
      <c r="AP234" s="415">
        <v>343146</v>
      </c>
      <c r="AQ234" s="415">
        <v>0</v>
      </c>
      <c r="AR234" s="415">
        <v>0</v>
      </c>
      <c r="AS234" s="415">
        <v>0</v>
      </c>
      <c r="AT234" s="415">
        <v>2717960</v>
      </c>
      <c r="AU234" s="415">
        <v>0</v>
      </c>
      <c r="AV234" s="415">
        <v>2717960</v>
      </c>
      <c r="AW234" s="415">
        <v>-102776.42</v>
      </c>
      <c r="AX234" s="415">
        <v>0</v>
      </c>
      <c r="AY234" s="415">
        <v>-102776.42</v>
      </c>
      <c r="AZ234" s="415">
        <v>-5475982</v>
      </c>
      <c r="BA234" s="415">
        <v>0</v>
      </c>
      <c r="BB234" s="415">
        <v>-5475982</v>
      </c>
      <c r="BC234" s="415">
        <v>-65815</v>
      </c>
      <c r="BD234" s="415">
        <v>0</v>
      </c>
      <c r="BE234" s="415">
        <v>-65815</v>
      </c>
      <c r="BF234" s="415">
        <v>0</v>
      </c>
      <c r="BG234" s="415">
        <v>0</v>
      </c>
      <c r="BH234" s="415">
        <v>0</v>
      </c>
      <c r="BI234" s="415">
        <v>0</v>
      </c>
      <c r="BJ234" s="415">
        <v>0</v>
      </c>
      <c r="BK234" s="415">
        <v>0</v>
      </c>
      <c r="BL234" s="415">
        <v>0</v>
      </c>
      <c r="BM234" s="415">
        <v>0</v>
      </c>
      <c r="BN234" s="415">
        <v>0</v>
      </c>
      <c r="BO234" s="415">
        <v>0</v>
      </c>
      <c r="BP234" s="415">
        <v>0</v>
      </c>
      <c r="BQ234" s="415">
        <v>0</v>
      </c>
      <c r="BR234" s="415">
        <v>0</v>
      </c>
      <c r="BS234" s="415">
        <v>0</v>
      </c>
      <c r="BT234" s="415">
        <v>0</v>
      </c>
      <c r="BU234" s="415">
        <v>0</v>
      </c>
      <c r="BV234" s="415">
        <v>0</v>
      </c>
      <c r="BW234" s="415">
        <v>0</v>
      </c>
      <c r="BX234" s="415">
        <v>-6212831</v>
      </c>
      <c r="BY234" s="415">
        <v>0</v>
      </c>
      <c r="BZ234" s="415">
        <v>-6212831</v>
      </c>
      <c r="CA234" s="415">
        <v>-1365</v>
      </c>
      <c r="CB234" s="415">
        <v>0</v>
      </c>
      <c r="CC234" s="415">
        <v>-1365</v>
      </c>
      <c r="CD234" s="415">
        <v>46994</v>
      </c>
      <c r="CE234" s="415">
        <v>0</v>
      </c>
      <c r="CF234" s="415">
        <v>46994</v>
      </c>
      <c r="CG234" s="415">
        <v>-4919677</v>
      </c>
      <c r="CH234" s="415">
        <v>0</v>
      </c>
      <c r="CI234" s="415">
        <v>-4919677</v>
      </c>
      <c r="CJ234" s="415">
        <v>454234</v>
      </c>
      <c r="CK234" s="415">
        <v>0</v>
      </c>
      <c r="CL234" s="415">
        <v>454234</v>
      </c>
      <c r="CM234" s="415">
        <v>-4419814</v>
      </c>
      <c r="CN234" s="415">
        <v>0</v>
      </c>
      <c r="CO234" s="415">
        <v>-4419814</v>
      </c>
      <c r="CP234" s="415">
        <v>-142495</v>
      </c>
      <c r="CQ234" s="415">
        <v>0</v>
      </c>
      <c r="CR234" s="415">
        <v>-142495</v>
      </c>
      <c r="CS234" s="415">
        <v>-8298</v>
      </c>
      <c r="CT234" s="415">
        <v>0</v>
      </c>
      <c r="CU234" s="415">
        <v>-8298</v>
      </c>
      <c r="CV234" s="415">
        <v>-67629</v>
      </c>
      <c r="CW234" s="415">
        <v>0</v>
      </c>
      <c r="CX234" s="415">
        <v>-67629</v>
      </c>
      <c r="CY234" s="415">
        <v>0</v>
      </c>
      <c r="CZ234" s="415">
        <v>0</v>
      </c>
      <c r="DA234" s="415">
        <v>0</v>
      </c>
      <c r="DB234" s="415">
        <v>0</v>
      </c>
      <c r="DC234" s="415">
        <v>0</v>
      </c>
      <c r="DD234" s="415">
        <v>0</v>
      </c>
      <c r="DE234" s="415">
        <v>0</v>
      </c>
      <c r="DF234" s="415">
        <v>0</v>
      </c>
      <c r="DG234" s="415">
        <v>0</v>
      </c>
      <c r="DH234" s="415">
        <v>0</v>
      </c>
      <c r="DI234" s="415">
        <v>0</v>
      </c>
      <c r="DJ234" s="415">
        <v>0</v>
      </c>
      <c r="DK234" s="415">
        <v>0</v>
      </c>
      <c r="DL234" s="415">
        <v>0</v>
      </c>
      <c r="DM234" s="415">
        <v>0</v>
      </c>
      <c r="DN234" s="415">
        <v>0</v>
      </c>
      <c r="DO234" s="415">
        <v>0</v>
      </c>
      <c r="DP234" s="415">
        <v>0</v>
      </c>
      <c r="DQ234" s="415">
        <v>0</v>
      </c>
      <c r="DR234" s="415">
        <v>0</v>
      </c>
      <c r="DS234" s="415">
        <v>0</v>
      </c>
      <c r="DT234" s="415">
        <v>0</v>
      </c>
      <c r="DU234" s="415">
        <v>0</v>
      </c>
      <c r="DV234" s="415">
        <v>0</v>
      </c>
      <c r="DW234" s="415">
        <v>-803</v>
      </c>
      <c r="DX234" s="415">
        <v>0</v>
      </c>
      <c r="DY234" s="415">
        <v>-803</v>
      </c>
      <c r="DZ234" s="415">
        <v>0</v>
      </c>
      <c r="EA234" s="415">
        <v>0</v>
      </c>
      <c r="EB234" s="415">
        <v>-219225</v>
      </c>
      <c r="EC234" s="415">
        <v>0</v>
      </c>
      <c r="ED234" s="415">
        <v>-219225</v>
      </c>
      <c r="EE234" s="415">
        <v>0</v>
      </c>
      <c r="EF234" s="415">
        <v>0</v>
      </c>
      <c r="EG234" s="415">
        <v>0</v>
      </c>
      <c r="EH234" s="415">
        <v>0</v>
      </c>
      <c r="EI234" s="415">
        <v>0</v>
      </c>
      <c r="EJ234" s="415">
        <v>0</v>
      </c>
      <c r="EK234" s="415">
        <v>0</v>
      </c>
      <c r="EL234" s="415">
        <v>0</v>
      </c>
      <c r="EM234" s="415">
        <v>0</v>
      </c>
      <c r="EN234" s="415">
        <v>0</v>
      </c>
      <c r="EO234" s="415">
        <v>0</v>
      </c>
      <c r="EP234" s="415">
        <v>0</v>
      </c>
      <c r="EQ234" s="415">
        <v>0</v>
      </c>
      <c r="ER234" s="415">
        <v>0</v>
      </c>
      <c r="ES234" s="415">
        <v>0</v>
      </c>
      <c r="ET234" s="415">
        <v>0</v>
      </c>
      <c r="EU234" s="415">
        <v>0</v>
      </c>
      <c r="EV234" s="415">
        <v>0</v>
      </c>
      <c r="EW234" s="415">
        <v>0</v>
      </c>
      <c r="EX234" s="415">
        <v>0</v>
      </c>
      <c r="EY234" s="415">
        <v>0</v>
      </c>
      <c r="EZ234" s="415">
        <v>0</v>
      </c>
      <c r="FA234" s="415">
        <v>0</v>
      </c>
      <c r="FB234" s="415">
        <v>0</v>
      </c>
      <c r="FC234" s="415">
        <v>0</v>
      </c>
      <c r="FD234" s="415">
        <v>0</v>
      </c>
      <c r="FE234" s="415">
        <v>0</v>
      </c>
      <c r="FF234" s="415">
        <v>-624</v>
      </c>
      <c r="FG234" s="415">
        <v>0</v>
      </c>
      <c r="FH234" s="415">
        <v>-624</v>
      </c>
      <c r="FI234" s="415">
        <v>-20941</v>
      </c>
      <c r="FJ234" s="415">
        <v>0</v>
      </c>
      <c r="FK234" s="415">
        <v>-20941</v>
      </c>
      <c r="FL234" s="415">
        <v>1707</v>
      </c>
      <c r="FM234" s="415">
        <v>0</v>
      </c>
      <c r="FN234" s="415">
        <v>1707</v>
      </c>
      <c r="FO234" s="415">
        <v>-65631</v>
      </c>
      <c r="FP234" s="415">
        <v>0</v>
      </c>
      <c r="FQ234" s="415">
        <v>-65631</v>
      </c>
      <c r="FR234" s="415">
        <v>923</v>
      </c>
      <c r="FS234" s="415">
        <v>0</v>
      </c>
      <c r="FT234" s="415">
        <v>923</v>
      </c>
      <c r="FU234" s="415">
        <v>0</v>
      </c>
      <c r="FV234" s="415">
        <v>0</v>
      </c>
      <c r="FW234" s="415">
        <v>0</v>
      </c>
      <c r="FX234" s="415">
        <v>-958697</v>
      </c>
      <c r="FY234" s="415">
        <v>0</v>
      </c>
      <c r="FZ234" s="415">
        <v>-958697</v>
      </c>
      <c r="GA234" s="415">
        <v>-1043263</v>
      </c>
      <c r="GB234" s="415">
        <v>0</v>
      </c>
      <c r="GC234" s="415">
        <v>-1043263</v>
      </c>
      <c r="GD234" s="415">
        <v>0</v>
      </c>
      <c r="GE234" s="415">
        <v>0</v>
      </c>
      <c r="GF234" s="415">
        <v>0</v>
      </c>
      <c r="GG234" s="415">
        <v>0</v>
      </c>
      <c r="GH234" s="415">
        <v>0</v>
      </c>
      <c r="GI234" s="415">
        <v>0</v>
      </c>
      <c r="GJ234" s="415">
        <v>0</v>
      </c>
      <c r="GK234" s="415">
        <v>0</v>
      </c>
      <c r="GL234" s="415">
        <v>0</v>
      </c>
      <c r="GM234" s="415">
        <v>114878949</v>
      </c>
      <c r="GN234" s="415">
        <v>0</v>
      </c>
      <c r="GO234" s="415">
        <v>114878949</v>
      </c>
      <c r="GP234" s="415">
        <v>873161</v>
      </c>
      <c r="GQ234" s="415">
        <v>0</v>
      </c>
      <c r="GR234" s="415">
        <v>873161</v>
      </c>
      <c r="GS234" s="415">
        <v>-6212831</v>
      </c>
      <c r="GT234" s="415">
        <v>0</v>
      </c>
      <c r="GU234" s="415">
        <v>-6212831</v>
      </c>
      <c r="GV234" s="415">
        <v>-4419814</v>
      </c>
      <c r="GW234" s="415">
        <v>0</v>
      </c>
      <c r="GX234" s="415">
        <v>-4419814</v>
      </c>
      <c r="GY234" s="415">
        <v>-219225</v>
      </c>
      <c r="GZ234" s="415">
        <v>0</v>
      </c>
      <c r="HA234" s="415">
        <v>-219225</v>
      </c>
      <c r="HB234" s="415">
        <v>-1043263</v>
      </c>
      <c r="HC234" s="415">
        <v>0</v>
      </c>
      <c r="HD234" s="415">
        <v>-1043263</v>
      </c>
      <c r="HE234" s="415">
        <v>0</v>
      </c>
      <c r="HF234" s="415">
        <v>0</v>
      </c>
      <c r="HG234" s="415">
        <v>0</v>
      </c>
      <c r="HH234" s="415">
        <v>-11021972</v>
      </c>
      <c r="HI234" s="415">
        <v>0</v>
      </c>
      <c r="HJ234" s="415">
        <v>-11021972</v>
      </c>
      <c r="HK234" s="415">
        <v>103856977</v>
      </c>
      <c r="HL234" s="415">
        <v>0</v>
      </c>
      <c r="HM234" s="415">
        <v>103856977</v>
      </c>
      <c r="HN234" s="84" t="s">
        <v>1054</v>
      </c>
    </row>
    <row r="235" spans="1:222" x14ac:dyDescent="0.25">
      <c r="A235" t="s">
        <v>1026</v>
      </c>
      <c r="B235" s="82" t="s">
        <v>829</v>
      </c>
      <c r="C235" s="85" t="s">
        <v>828</v>
      </c>
      <c r="D235" s="415">
        <v>130671442</v>
      </c>
      <c r="E235" s="415">
        <v>0</v>
      </c>
      <c r="F235" s="415">
        <v>130671442</v>
      </c>
      <c r="G235" s="415">
        <v>0</v>
      </c>
      <c r="H235" s="415">
        <v>0</v>
      </c>
      <c r="I235" s="415">
        <v>0</v>
      </c>
      <c r="J235" s="415">
        <v>-435720</v>
      </c>
      <c r="K235" s="415">
        <v>0</v>
      </c>
      <c r="L235" s="415">
        <v>-435720</v>
      </c>
      <c r="M235" s="415">
        <v>148285</v>
      </c>
      <c r="N235" s="415">
        <v>0</v>
      </c>
      <c r="O235" s="415">
        <v>148285</v>
      </c>
      <c r="P235" s="415">
        <v>1639208</v>
      </c>
      <c r="Q235" s="415">
        <v>0</v>
      </c>
      <c r="R235" s="415">
        <v>1639208</v>
      </c>
      <c r="S235" s="415">
        <v>29024</v>
      </c>
      <c r="T235" s="415">
        <v>0</v>
      </c>
      <c r="U235" s="415">
        <v>29024</v>
      </c>
      <c r="V235" s="415">
        <v>1380797</v>
      </c>
      <c r="W235" s="415">
        <v>0</v>
      </c>
      <c r="X235" s="415">
        <v>1380797</v>
      </c>
      <c r="Y235" s="415">
        <v>-4163989</v>
      </c>
      <c r="Z235" s="415">
        <v>0</v>
      </c>
      <c r="AA235" s="415">
        <v>-4163989</v>
      </c>
      <c r="AB235" s="415">
        <v>-12734</v>
      </c>
      <c r="AC235" s="415">
        <v>0</v>
      </c>
      <c r="AD235" s="415">
        <v>-12734</v>
      </c>
      <c r="AE235" s="415">
        <v>-249236</v>
      </c>
      <c r="AF235" s="415">
        <v>0</v>
      </c>
      <c r="AG235" s="415">
        <v>-249236</v>
      </c>
      <c r="AH235" s="415">
        <v>-771</v>
      </c>
      <c r="AI235" s="415">
        <v>0</v>
      </c>
      <c r="AJ235" s="415">
        <v>-771</v>
      </c>
      <c r="AK235" s="415">
        <v>0</v>
      </c>
      <c r="AL235" s="415">
        <v>0</v>
      </c>
      <c r="AM235" s="415">
        <v>0</v>
      </c>
      <c r="AN235" s="415">
        <v>-248598</v>
      </c>
      <c r="AO235" s="415">
        <v>0</v>
      </c>
      <c r="AP235" s="415">
        <v>-248598</v>
      </c>
      <c r="AQ235" s="415">
        <v>6744</v>
      </c>
      <c r="AR235" s="415">
        <v>0</v>
      </c>
      <c r="AS235" s="415">
        <v>6744</v>
      </c>
      <c r="AT235" s="415">
        <v>2872464</v>
      </c>
      <c r="AU235" s="415">
        <v>0</v>
      </c>
      <c r="AV235" s="415">
        <v>2872464</v>
      </c>
      <c r="AW235" s="415">
        <v>0</v>
      </c>
      <c r="AX235" s="415">
        <v>0</v>
      </c>
      <c r="AY235" s="415">
        <v>0</v>
      </c>
      <c r="AZ235" s="415">
        <v>-5657316</v>
      </c>
      <c r="BA235" s="415">
        <v>0</v>
      </c>
      <c r="BB235" s="415">
        <v>-5657316</v>
      </c>
      <c r="BC235" s="415">
        <v>-51878</v>
      </c>
      <c r="BD235" s="415">
        <v>0</v>
      </c>
      <c r="BE235" s="415">
        <v>-51878</v>
      </c>
      <c r="BF235" s="415">
        <v>-103466</v>
      </c>
      <c r="BG235" s="415">
        <v>0</v>
      </c>
      <c r="BH235" s="415">
        <v>-103466</v>
      </c>
      <c r="BI235" s="415">
        <v>0</v>
      </c>
      <c r="BJ235" s="415">
        <v>0</v>
      </c>
      <c r="BK235" s="415">
        <v>0</v>
      </c>
      <c r="BL235" s="415">
        <v>-1329</v>
      </c>
      <c r="BM235" s="415">
        <v>0</v>
      </c>
      <c r="BN235" s="415">
        <v>-1329</v>
      </c>
      <c r="BO235" s="415">
        <v>0</v>
      </c>
      <c r="BP235" s="415">
        <v>0</v>
      </c>
      <c r="BQ235" s="415">
        <v>0</v>
      </c>
      <c r="BR235" s="415">
        <v>0</v>
      </c>
      <c r="BS235" s="415">
        <v>0</v>
      </c>
      <c r="BT235" s="415">
        <v>0</v>
      </c>
      <c r="BU235" s="415">
        <v>0</v>
      </c>
      <c r="BV235" s="415">
        <v>0</v>
      </c>
      <c r="BW235" s="415">
        <v>0</v>
      </c>
      <c r="BX235" s="415">
        <v>-7354750</v>
      </c>
      <c r="BY235" s="415">
        <v>0</v>
      </c>
      <c r="BZ235" s="415">
        <v>-7354750</v>
      </c>
      <c r="CA235" s="415">
        <v>-361260</v>
      </c>
      <c r="CB235" s="415">
        <v>0</v>
      </c>
      <c r="CC235" s="415">
        <v>-361260</v>
      </c>
      <c r="CD235" s="415">
        <v>-11136</v>
      </c>
      <c r="CE235" s="415">
        <v>0</v>
      </c>
      <c r="CF235" s="415">
        <v>-11136</v>
      </c>
      <c r="CG235" s="415">
        <v>-3602850</v>
      </c>
      <c r="CH235" s="415">
        <v>0</v>
      </c>
      <c r="CI235" s="415">
        <v>-3602850</v>
      </c>
      <c r="CJ235" s="415">
        <v>-10590</v>
      </c>
      <c r="CK235" s="415">
        <v>0</v>
      </c>
      <c r="CL235" s="415">
        <v>-10590</v>
      </c>
      <c r="CM235" s="415">
        <v>-3985836</v>
      </c>
      <c r="CN235" s="415">
        <v>0</v>
      </c>
      <c r="CO235" s="415">
        <v>-3985836</v>
      </c>
      <c r="CP235" s="415">
        <v>-21838</v>
      </c>
      <c r="CQ235" s="415">
        <v>0</v>
      </c>
      <c r="CR235" s="415">
        <v>-21838</v>
      </c>
      <c r="CS235" s="415">
        <v>0</v>
      </c>
      <c r="CT235" s="415">
        <v>0</v>
      </c>
      <c r="CU235" s="415">
        <v>0</v>
      </c>
      <c r="CV235" s="415">
        <v>-20622</v>
      </c>
      <c r="CW235" s="415">
        <v>0</v>
      </c>
      <c r="CX235" s="415">
        <v>-20622</v>
      </c>
      <c r="CY235" s="415">
        <v>0</v>
      </c>
      <c r="CZ235" s="415">
        <v>0</v>
      </c>
      <c r="DA235" s="415">
        <v>0</v>
      </c>
      <c r="DB235" s="415">
        <v>0</v>
      </c>
      <c r="DC235" s="415">
        <v>0</v>
      </c>
      <c r="DD235" s="415">
        <v>0</v>
      </c>
      <c r="DE235" s="415">
        <v>0</v>
      </c>
      <c r="DF235" s="415">
        <v>0</v>
      </c>
      <c r="DG235" s="415">
        <v>0</v>
      </c>
      <c r="DH235" s="415">
        <v>0</v>
      </c>
      <c r="DI235" s="415">
        <v>0</v>
      </c>
      <c r="DJ235" s="415">
        <v>0</v>
      </c>
      <c r="DK235" s="415">
        <v>0</v>
      </c>
      <c r="DL235" s="415">
        <v>0</v>
      </c>
      <c r="DM235" s="415">
        <v>0</v>
      </c>
      <c r="DN235" s="415">
        <v>0</v>
      </c>
      <c r="DO235" s="415">
        <v>0</v>
      </c>
      <c r="DP235" s="415">
        <v>0</v>
      </c>
      <c r="DQ235" s="415">
        <v>0</v>
      </c>
      <c r="DR235" s="415">
        <v>0</v>
      </c>
      <c r="DS235" s="415">
        <v>0</v>
      </c>
      <c r="DT235" s="415">
        <v>0</v>
      </c>
      <c r="DU235" s="415">
        <v>0</v>
      </c>
      <c r="DV235" s="415">
        <v>0</v>
      </c>
      <c r="DW235" s="415">
        <v>0</v>
      </c>
      <c r="DX235" s="415">
        <v>0</v>
      </c>
      <c r="DY235" s="415">
        <v>0</v>
      </c>
      <c r="DZ235" s="415">
        <v>0</v>
      </c>
      <c r="EA235" s="415">
        <v>0</v>
      </c>
      <c r="EB235" s="415">
        <v>-42460</v>
      </c>
      <c r="EC235" s="415">
        <v>0</v>
      </c>
      <c r="ED235" s="415">
        <v>-42460</v>
      </c>
      <c r="EE235" s="415">
        <v>0</v>
      </c>
      <c r="EF235" s="415">
        <v>0</v>
      </c>
      <c r="EG235" s="415">
        <v>0</v>
      </c>
      <c r="EH235" s="415">
        <v>0</v>
      </c>
      <c r="EI235" s="415">
        <v>0</v>
      </c>
      <c r="EJ235" s="415">
        <v>0</v>
      </c>
      <c r="EK235" s="415">
        <v>0</v>
      </c>
      <c r="EL235" s="415">
        <v>0</v>
      </c>
      <c r="EM235" s="415">
        <v>0</v>
      </c>
      <c r="EN235" s="415">
        <v>0</v>
      </c>
      <c r="EO235" s="415">
        <v>0</v>
      </c>
      <c r="EP235" s="415">
        <v>0</v>
      </c>
      <c r="EQ235" s="415">
        <v>0</v>
      </c>
      <c r="ER235" s="415">
        <v>0</v>
      </c>
      <c r="ES235" s="415">
        <v>0</v>
      </c>
      <c r="ET235" s="415">
        <v>0</v>
      </c>
      <c r="EU235" s="415">
        <v>0</v>
      </c>
      <c r="EV235" s="415">
        <v>0</v>
      </c>
      <c r="EW235" s="415">
        <v>-1329</v>
      </c>
      <c r="EX235" s="415">
        <v>0</v>
      </c>
      <c r="EY235" s="415">
        <v>-1329</v>
      </c>
      <c r="EZ235" s="415">
        <v>0</v>
      </c>
      <c r="FA235" s="415">
        <v>0</v>
      </c>
      <c r="FB235" s="415">
        <v>0</v>
      </c>
      <c r="FC235" s="415">
        <v>0</v>
      </c>
      <c r="FD235" s="415">
        <v>0</v>
      </c>
      <c r="FE235" s="415">
        <v>0</v>
      </c>
      <c r="FF235" s="415">
        <v>0</v>
      </c>
      <c r="FG235" s="415">
        <v>0</v>
      </c>
      <c r="FH235" s="415">
        <v>0</v>
      </c>
      <c r="FI235" s="415">
        <v>-15265</v>
      </c>
      <c r="FJ235" s="415">
        <v>0</v>
      </c>
      <c r="FK235" s="415">
        <v>-15265</v>
      </c>
      <c r="FL235" s="415">
        <v>299</v>
      </c>
      <c r="FM235" s="415">
        <v>0</v>
      </c>
      <c r="FN235" s="415">
        <v>299</v>
      </c>
      <c r="FO235" s="415">
        <v>-43887</v>
      </c>
      <c r="FP235" s="415">
        <v>0</v>
      </c>
      <c r="FQ235" s="415">
        <v>-43887</v>
      </c>
      <c r="FR235" s="415">
        <v>2282</v>
      </c>
      <c r="FS235" s="415">
        <v>0</v>
      </c>
      <c r="FT235" s="415">
        <v>2282</v>
      </c>
      <c r="FU235" s="415">
        <v>-1162</v>
      </c>
      <c r="FV235" s="415">
        <v>0</v>
      </c>
      <c r="FW235" s="415">
        <v>-1162</v>
      </c>
      <c r="FX235" s="415">
        <v>-1398679</v>
      </c>
      <c r="FY235" s="415">
        <v>0</v>
      </c>
      <c r="FZ235" s="415">
        <v>-1398679</v>
      </c>
      <c r="GA235" s="415">
        <v>-1457741</v>
      </c>
      <c r="GB235" s="415">
        <v>0</v>
      </c>
      <c r="GC235" s="415">
        <v>-1457741</v>
      </c>
      <c r="GD235" s="415">
        <v>0</v>
      </c>
      <c r="GE235" s="415">
        <v>0</v>
      </c>
      <c r="GF235" s="415">
        <v>0</v>
      </c>
      <c r="GG235" s="415">
        <v>0</v>
      </c>
      <c r="GH235" s="415">
        <v>0</v>
      </c>
      <c r="GI235" s="415">
        <v>0</v>
      </c>
      <c r="GJ235" s="415">
        <v>0</v>
      </c>
      <c r="GK235" s="415">
        <v>0</v>
      </c>
      <c r="GL235" s="415">
        <v>0</v>
      </c>
      <c r="GM235" s="415">
        <v>130671442</v>
      </c>
      <c r="GN235" s="415">
        <v>0</v>
      </c>
      <c r="GO235" s="415">
        <v>130671442</v>
      </c>
      <c r="GP235" s="415">
        <v>1380797</v>
      </c>
      <c r="GQ235" s="415">
        <v>0</v>
      </c>
      <c r="GR235" s="415">
        <v>1380797</v>
      </c>
      <c r="GS235" s="415">
        <v>-7354750</v>
      </c>
      <c r="GT235" s="415">
        <v>0</v>
      </c>
      <c r="GU235" s="415">
        <v>-7354750</v>
      </c>
      <c r="GV235" s="415">
        <v>-3985836</v>
      </c>
      <c r="GW235" s="415">
        <v>0</v>
      </c>
      <c r="GX235" s="415">
        <v>-3985836</v>
      </c>
      <c r="GY235" s="415">
        <v>-42460</v>
      </c>
      <c r="GZ235" s="415">
        <v>0</v>
      </c>
      <c r="HA235" s="415">
        <v>-42460</v>
      </c>
      <c r="HB235" s="415">
        <v>-1457741</v>
      </c>
      <c r="HC235" s="415">
        <v>0</v>
      </c>
      <c r="HD235" s="415">
        <v>-1457741</v>
      </c>
      <c r="HE235" s="415">
        <v>0</v>
      </c>
      <c r="HF235" s="415">
        <v>0</v>
      </c>
      <c r="HG235" s="415">
        <v>0</v>
      </c>
      <c r="HH235" s="415">
        <v>-11459990</v>
      </c>
      <c r="HI235" s="415">
        <v>0</v>
      </c>
      <c r="HJ235" s="415">
        <v>-11459990</v>
      </c>
      <c r="HK235" s="415">
        <v>119211452</v>
      </c>
      <c r="HL235" s="415">
        <v>0</v>
      </c>
      <c r="HM235" s="415">
        <v>119211452</v>
      </c>
      <c r="HN235" s="84" t="s">
        <v>1047</v>
      </c>
    </row>
    <row r="236" spans="1:222" x14ac:dyDescent="0.25">
      <c r="A236" t="s">
        <v>1026</v>
      </c>
      <c r="B236" s="82" t="s">
        <v>831</v>
      </c>
      <c r="C236" s="85" t="s">
        <v>830</v>
      </c>
      <c r="D236" s="415">
        <v>74457686</v>
      </c>
      <c r="E236" s="415">
        <v>0</v>
      </c>
      <c r="F236" s="415">
        <v>74457686</v>
      </c>
      <c r="G236" s="415">
        <v>-260688</v>
      </c>
      <c r="H236" s="415">
        <v>0</v>
      </c>
      <c r="I236" s="415">
        <v>-260688</v>
      </c>
      <c r="J236" s="415">
        <v>-924228</v>
      </c>
      <c r="K236" s="415">
        <v>0</v>
      </c>
      <c r="L236" s="415">
        <v>-924228</v>
      </c>
      <c r="M236" s="415">
        <v>114479</v>
      </c>
      <c r="N236" s="415">
        <v>0</v>
      </c>
      <c r="O236" s="415">
        <v>114479</v>
      </c>
      <c r="P236" s="415">
        <v>1194798</v>
      </c>
      <c r="Q236" s="415">
        <v>0</v>
      </c>
      <c r="R236" s="415">
        <v>1194798</v>
      </c>
      <c r="S236" s="415">
        <v>-110683</v>
      </c>
      <c r="T236" s="415">
        <v>0</v>
      </c>
      <c r="U236" s="415">
        <v>-110683</v>
      </c>
      <c r="V236" s="415">
        <v>274366</v>
      </c>
      <c r="W236" s="415">
        <v>0</v>
      </c>
      <c r="X236" s="415">
        <v>274366</v>
      </c>
      <c r="Y236" s="415">
        <v>-7223097</v>
      </c>
      <c r="Z236" s="415">
        <v>0</v>
      </c>
      <c r="AA236" s="415">
        <v>-7223097</v>
      </c>
      <c r="AB236" s="415">
        <v>0</v>
      </c>
      <c r="AC236" s="415">
        <v>0</v>
      </c>
      <c r="AD236" s="415">
        <v>0</v>
      </c>
      <c r="AE236" s="415">
        <v>-370894</v>
      </c>
      <c r="AF236" s="415">
        <v>0</v>
      </c>
      <c r="AG236" s="415">
        <v>-370894</v>
      </c>
      <c r="AH236" s="415">
        <v>-135509</v>
      </c>
      <c r="AI236" s="415">
        <v>0</v>
      </c>
      <c r="AJ236" s="415">
        <v>-135509</v>
      </c>
      <c r="AK236" s="415">
        <v>0</v>
      </c>
      <c r="AL236" s="415">
        <v>0</v>
      </c>
      <c r="AM236" s="415">
        <v>0</v>
      </c>
      <c r="AN236" s="415">
        <v>-235385</v>
      </c>
      <c r="AO236" s="415">
        <v>0</v>
      </c>
      <c r="AP236" s="415">
        <v>-235385</v>
      </c>
      <c r="AQ236" s="415">
        <v>0</v>
      </c>
      <c r="AR236" s="415">
        <v>0</v>
      </c>
      <c r="AS236" s="415">
        <v>0</v>
      </c>
      <c r="AT236" s="415">
        <v>1361383</v>
      </c>
      <c r="AU236" s="415">
        <v>0</v>
      </c>
      <c r="AV236" s="415">
        <v>1361383</v>
      </c>
      <c r="AW236" s="415">
        <v>-10651</v>
      </c>
      <c r="AX236" s="415">
        <v>0</v>
      </c>
      <c r="AY236" s="415">
        <v>-10651</v>
      </c>
      <c r="AZ236" s="415">
        <v>-5321948</v>
      </c>
      <c r="BA236" s="415">
        <v>0</v>
      </c>
      <c r="BB236" s="415">
        <v>-5321948</v>
      </c>
      <c r="BC236" s="415">
        <v>-473649</v>
      </c>
      <c r="BD236" s="415">
        <v>0</v>
      </c>
      <c r="BE236" s="415">
        <v>-473649</v>
      </c>
      <c r="BF236" s="415">
        <v>-61789</v>
      </c>
      <c r="BG236" s="415">
        <v>0</v>
      </c>
      <c r="BH236" s="415">
        <v>-61789</v>
      </c>
      <c r="BI236" s="415">
        <v>0</v>
      </c>
      <c r="BJ236" s="415">
        <v>0</v>
      </c>
      <c r="BK236" s="415">
        <v>0</v>
      </c>
      <c r="BL236" s="415">
        <v>-59995</v>
      </c>
      <c r="BM236" s="415">
        <v>0</v>
      </c>
      <c r="BN236" s="415">
        <v>-59995</v>
      </c>
      <c r="BO236" s="415">
        <v>-1967</v>
      </c>
      <c r="BP236" s="415">
        <v>0</v>
      </c>
      <c r="BQ236" s="415">
        <v>-1967</v>
      </c>
      <c r="BR236" s="415">
        <v>0</v>
      </c>
      <c r="BS236" s="415">
        <v>0</v>
      </c>
      <c r="BT236" s="415">
        <v>0</v>
      </c>
      <c r="BU236" s="415">
        <v>0</v>
      </c>
      <c r="BV236" s="415">
        <v>0</v>
      </c>
      <c r="BW236" s="415">
        <v>0</v>
      </c>
      <c r="BX236" s="415">
        <v>-12162607</v>
      </c>
      <c r="BY236" s="415">
        <v>0</v>
      </c>
      <c r="BZ236" s="415">
        <v>-12162607</v>
      </c>
      <c r="CA236" s="415">
        <v>-4262</v>
      </c>
      <c r="CB236" s="415">
        <v>0</v>
      </c>
      <c r="CC236" s="415">
        <v>-4262</v>
      </c>
      <c r="CD236" s="415">
        <v>-40449</v>
      </c>
      <c r="CE236" s="415">
        <v>0</v>
      </c>
      <c r="CF236" s="415">
        <v>-40449</v>
      </c>
      <c r="CG236" s="415">
        <v>-1664304</v>
      </c>
      <c r="CH236" s="415">
        <v>0</v>
      </c>
      <c r="CI236" s="415">
        <v>-1664304</v>
      </c>
      <c r="CJ236" s="415">
        <v>-112775</v>
      </c>
      <c r="CK236" s="415">
        <v>0</v>
      </c>
      <c r="CL236" s="415">
        <v>-112775</v>
      </c>
      <c r="CM236" s="415">
        <v>-1821790</v>
      </c>
      <c r="CN236" s="415">
        <v>0</v>
      </c>
      <c r="CO236" s="415">
        <v>-1821790</v>
      </c>
      <c r="CP236" s="415">
        <v>-261715</v>
      </c>
      <c r="CQ236" s="415">
        <v>0</v>
      </c>
      <c r="CR236" s="415">
        <v>-261715</v>
      </c>
      <c r="CS236" s="415">
        <v>-11806</v>
      </c>
      <c r="CT236" s="415">
        <v>0</v>
      </c>
      <c r="CU236" s="415">
        <v>-11806</v>
      </c>
      <c r="CV236" s="415">
        <v>-90017</v>
      </c>
      <c r="CW236" s="415">
        <v>0</v>
      </c>
      <c r="CX236" s="415">
        <v>-90017</v>
      </c>
      <c r="CY236" s="415">
        <v>1257</v>
      </c>
      <c r="CZ236" s="415">
        <v>0</v>
      </c>
      <c r="DA236" s="415">
        <v>1257</v>
      </c>
      <c r="DB236" s="415">
        <v>-4065</v>
      </c>
      <c r="DC236" s="415">
        <v>0</v>
      </c>
      <c r="DD236" s="415">
        <v>-4065</v>
      </c>
      <c r="DE236" s="415">
        <v>0</v>
      </c>
      <c r="DF236" s="415">
        <v>0</v>
      </c>
      <c r="DG236" s="415">
        <v>0</v>
      </c>
      <c r="DH236" s="415">
        <v>-13416</v>
      </c>
      <c r="DI236" s="415">
        <v>0</v>
      </c>
      <c r="DJ236" s="415">
        <v>-13416</v>
      </c>
      <c r="DK236" s="415">
        <v>-4163</v>
      </c>
      <c r="DL236" s="415">
        <v>0</v>
      </c>
      <c r="DM236" s="415">
        <v>-4163</v>
      </c>
      <c r="DN236" s="415">
        <v>-11263</v>
      </c>
      <c r="DO236" s="415">
        <v>0</v>
      </c>
      <c r="DP236" s="415">
        <v>-11263</v>
      </c>
      <c r="DQ236" s="415">
        <v>-313</v>
      </c>
      <c r="DR236" s="415">
        <v>0</v>
      </c>
      <c r="DS236" s="415">
        <v>-313</v>
      </c>
      <c r="DT236" s="415">
        <v>0</v>
      </c>
      <c r="DU236" s="415">
        <v>0</v>
      </c>
      <c r="DV236" s="415">
        <v>0</v>
      </c>
      <c r="DW236" s="415">
        <v>10253</v>
      </c>
      <c r="DX236" s="415">
        <v>0</v>
      </c>
      <c r="DY236" s="415">
        <v>10253</v>
      </c>
      <c r="DZ236" s="415">
        <v>0</v>
      </c>
      <c r="EA236" s="415">
        <v>0</v>
      </c>
      <c r="EB236" s="415">
        <v>-385248</v>
      </c>
      <c r="EC236" s="415">
        <v>0</v>
      </c>
      <c r="ED236" s="415">
        <v>-385248</v>
      </c>
      <c r="EE236" s="415">
        <v>0</v>
      </c>
      <c r="EF236" s="415">
        <v>0</v>
      </c>
      <c r="EG236" s="415">
        <v>0</v>
      </c>
      <c r="EH236" s="415">
        <v>0</v>
      </c>
      <c r="EI236" s="415">
        <v>0</v>
      </c>
      <c r="EJ236" s="415">
        <v>0</v>
      </c>
      <c r="EK236" s="415">
        <v>0</v>
      </c>
      <c r="EL236" s="415">
        <v>0</v>
      </c>
      <c r="EM236" s="415">
        <v>0</v>
      </c>
      <c r="EN236" s="415">
        <v>0</v>
      </c>
      <c r="EO236" s="415">
        <v>0</v>
      </c>
      <c r="EP236" s="415">
        <v>0</v>
      </c>
      <c r="EQ236" s="415">
        <v>0</v>
      </c>
      <c r="ER236" s="415">
        <v>0</v>
      </c>
      <c r="ES236" s="415">
        <v>0</v>
      </c>
      <c r="ET236" s="415">
        <v>0</v>
      </c>
      <c r="EU236" s="415">
        <v>0</v>
      </c>
      <c r="EV236" s="415">
        <v>0</v>
      </c>
      <c r="EW236" s="415">
        <v>-59523</v>
      </c>
      <c r="EX236" s="415">
        <v>0</v>
      </c>
      <c r="EY236" s="415">
        <v>-59523</v>
      </c>
      <c r="EZ236" s="415">
        <v>0</v>
      </c>
      <c r="FA236" s="415">
        <v>0</v>
      </c>
      <c r="FB236" s="415">
        <v>0</v>
      </c>
      <c r="FC236" s="415">
        <v>-3000</v>
      </c>
      <c r="FD236" s="415">
        <v>0</v>
      </c>
      <c r="FE236" s="415">
        <v>-3000</v>
      </c>
      <c r="FF236" s="415">
        <v>0</v>
      </c>
      <c r="FG236" s="415">
        <v>0</v>
      </c>
      <c r="FH236" s="415">
        <v>0</v>
      </c>
      <c r="FI236" s="415">
        <v>-31041</v>
      </c>
      <c r="FJ236" s="415">
        <v>0</v>
      </c>
      <c r="FK236" s="415">
        <v>-31041</v>
      </c>
      <c r="FL236" s="415">
        <v>1249</v>
      </c>
      <c r="FM236" s="415">
        <v>0</v>
      </c>
      <c r="FN236" s="415">
        <v>1249</v>
      </c>
      <c r="FO236" s="415">
        <v>-79848</v>
      </c>
      <c r="FP236" s="415">
        <v>0</v>
      </c>
      <c r="FQ236" s="415">
        <v>-79848</v>
      </c>
      <c r="FR236" s="415">
        <v>0</v>
      </c>
      <c r="FS236" s="415">
        <v>0</v>
      </c>
      <c r="FT236" s="415">
        <v>0</v>
      </c>
      <c r="FU236" s="415">
        <v>-573</v>
      </c>
      <c r="FV236" s="415">
        <v>0</v>
      </c>
      <c r="FW236" s="415">
        <v>-573</v>
      </c>
      <c r="FX236" s="415">
        <v>-1007206</v>
      </c>
      <c r="FY236" s="415">
        <v>0</v>
      </c>
      <c r="FZ236" s="415">
        <v>-1007206</v>
      </c>
      <c r="GA236" s="415">
        <v>-1179942</v>
      </c>
      <c r="GB236" s="415">
        <v>0</v>
      </c>
      <c r="GC236" s="415">
        <v>-1179942</v>
      </c>
      <c r="GD236" s="415">
        <v>0</v>
      </c>
      <c r="GE236" s="415">
        <v>0</v>
      </c>
      <c r="GF236" s="415">
        <v>0</v>
      </c>
      <c r="GG236" s="415">
        <v>0</v>
      </c>
      <c r="GH236" s="415">
        <v>0</v>
      </c>
      <c r="GI236" s="415">
        <v>0</v>
      </c>
      <c r="GJ236" s="415">
        <v>0</v>
      </c>
      <c r="GK236" s="415">
        <v>0</v>
      </c>
      <c r="GL236" s="415">
        <v>0</v>
      </c>
      <c r="GM236" s="415">
        <v>74172912</v>
      </c>
      <c r="GN236" s="415">
        <v>0</v>
      </c>
      <c r="GO236" s="415">
        <v>74172912</v>
      </c>
      <c r="GP236" s="415">
        <v>274366</v>
      </c>
      <c r="GQ236" s="415">
        <v>0</v>
      </c>
      <c r="GR236" s="415">
        <v>274366</v>
      </c>
      <c r="GS236" s="415">
        <v>-12162607</v>
      </c>
      <c r="GT236" s="415">
        <v>0</v>
      </c>
      <c r="GU236" s="415">
        <v>-12162607</v>
      </c>
      <c r="GV236" s="415">
        <v>-1821790</v>
      </c>
      <c r="GW236" s="415">
        <v>0</v>
      </c>
      <c r="GX236" s="415">
        <v>-1821790</v>
      </c>
      <c r="GY236" s="415">
        <v>-385248</v>
      </c>
      <c r="GZ236" s="415">
        <v>0</v>
      </c>
      <c r="HA236" s="415">
        <v>-385248</v>
      </c>
      <c r="HB236" s="415">
        <v>-1179942</v>
      </c>
      <c r="HC236" s="415">
        <v>0</v>
      </c>
      <c r="HD236" s="415">
        <v>-1179942</v>
      </c>
      <c r="HE236" s="415">
        <v>0</v>
      </c>
      <c r="HF236" s="415">
        <v>0</v>
      </c>
      <c r="HG236" s="415">
        <v>0</v>
      </c>
      <c r="HH236" s="415">
        <v>-15275221</v>
      </c>
      <c r="HI236" s="415">
        <v>0</v>
      </c>
      <c r="HJ236" s="415">
        <v>-15275221</v>
      </c>
      <c r="HK236" s="415">
        <v>58897691</v>
      </c>
      <c r="HL236" s="415">
        <v>0</v>
      </c>
      <c r="HM236" s="415">
        <v>58897691</v>
      </c>
      <c r="HN236" s="84" t="s">
        <v>1029</v>
      </c>
    </row>
    <row r="237" spans="1:222" x14ac:dyDescent="0.25">
      <c r="A237" t="s">
        <v>1037</v>
      </c>
      <c r="B237" s="82" t="s">
        <v>833</v>
      </c>
      <c r="C237" s="85" t="s">
        <v>832</v>
      </c>
      <c r="D237" s="415">
        <v>40166403</v>
      </c>
      <c r="E237" s="415">
        <v>0</v>
      </c>
      <c r="F237" s="415">
        <v>40166403</v>
      </c>
      <c r="G237" s="415">
        <v>-407343</v>
      </c>
      <c r="H237" s="415">
        <v>0</v>
      </c>
      <c r="I237" s="415">
        <v>-407343</v>
      </c>
      <c r="J237" s="415">
        <v>-423672</v>
      </c>
      <c r="K237" s="415">
        <v>0</v>
      </c>
      <c r="L237" s="415">
        <v>-423672</v>
      </c>
      <c r="M237" s="415">
        <v>419852</v>
      </c>
      <c r="N237" s="415">
        <v>0</v>
      </c>
      <c r="O237" s="415">
        <v>419852</v>
      </c>
      <c r="P237" s="415">
        <v>76285</v>
      </c>
      <c r="Q237" s="415">
        <v>0</v>
      </c>
      <c r="R237" s="415">
        <v>76285</v>
      </c>
      <c r="S237" s="415">
        <v>-165788</v>
      </c>
      <c r="T237" s="415">
        <v>0</v>
      </c>
      <c r="U237" s="415">
        <v>-165788</v>
      </c>
      <c r="V237" s="415">
        <v>-93323</v>
      </c>
      <c r="W237" s="415">
        <v>0</v>
      </c>
      <c r="X237" s="415">
        <v>-93323</v>
      </c>
      <c r="Y237" s="415">
        <v>-1840761</v>
      </c>
      <c r="Z237" s="415">
        <v>0</v>
      </c>
      <c r="AA237" s="415">
        <v>-1840761</v>
      </c>
      <c r="AB237" s="415">
        <v>0</v>
      </c>
      <c r="AC237" s="415">
        <v>0</v>
      </c>
      <c r="AD237" s="415">
        <v>0</v>
      </c>
      <c r="AE237" s="415">
        <v>-126790</v>
      </c>
      <c r="AF237" s="415">
        <v>0</v>
      </c>
      <c r="AG237" s="415">
        <v>-126790</v>
      </c>
      <c r="AH237" s="415">
        <v>746</v>
      </c>
      <c r="AI237" s="415">
        <v>0</v>
      </c>
      <c r="AJ237" s="415">
        <v>746</v>
      </c>
      <c r="AK237" s="415">
        <v>746</v>
      </c>
      <c r="AL237" s="415">
        <v>0</v>
      </c>
      <c r="AM237" s="415">
        <v>746</v>
      </c>
      <c r="AN237" s="415">
        <v>2988</v>
      </c>
      <c r="AO237" s="415">
        <v>0</v>
      </c>
      <c r="AP237" s="415">
        <v>2988</v>
      </c>
      <c r="AQ237" s="415">
        <v>2988</v>
      </c>
      <c r="AR237" s="415">
        <v>0</v>
      </c>
      <c r="AS237" s="415">
        <v>2988</v>
      </c>
      <c r="AT237" s="415">
        <v>795923</v>
      </c>
      <c r="AU237" s="415">
        <v>0</v>
      </c>
      <c r="AV237" s="415">
        <v>795923</v>
      </c>
      <c r="AW237" s="415">
        <v>-22127</v>
      </c>
      <c r="AX237" s="415">
        <v>0</v>
      </c>
      <c r="AY237" s="415">
        <v>-22127</v>
      </c>
      <c r="AZ237" s="415">
        <v>-2325536</v>
      </c>
      <c r="BA237" s="415">
        <v>0</v>
      </c>
      <c r="BB237" s="415">
        <v>-2325536</v>
      </c>
      <c r="BC237" s="415">
        <v>2512</v>
      </c>
      <c r="BD237" s="415">
        <v>0</v>
      </c>
      <c r="BE237" s="415">
        <v>2512</v>
      </c>
      <c r="BF237" s="415">
        <v>-66800</v>
      </c>
      <c r="BG237" s="415">
        <v>0</v>
      </c>
      <c r="BH237" s="415">
        <v>-66800</v>
      </c>
      <c r="BI237" s="415">
        <v>-25.12</v>
      </c>
      <c r="BJ237" s="415">
        <v>0</v>
      </c>
      <c r="BK237" s="415">
        <v>-25.12</v>
      </c>
      <c r="BL237" s="415">
        <v>0</v>
      </c>
      <c r="BM237" s="415">
        <v>0</v>
      </c>
      <c r="BN237" s="415">
        <v>0</v>
      </c>
      <c r="BO237" s="415">
        <v>5889</v>
      </c>
      <c r="BP237" s="415">
        <v>0</v>
      </c>
      <c r="BQ237" s="415">
        <v>5889</v>
      </c>
      <c r="BR237" s="415">
        <v>0</v>
      </c>
      <c r="BS237" s="415">
        <v>0</v>
      </c>
      <c r="BT237" s="415">
        <v>0</v>
      </c>
      <c r="BU237" s="415">
        <v>0</v>
      </c>
      <c r="BV237" s="415">
        <v>0</v>
      </c>
      <c r="BW237" s="415">
        <v>0</v>
      </c>
      <c r="BX237" s="415">
        <v>-3577715</v>
      </c>
      <c r="BY237" s="415">
        <v>0</v>
      </c>
      <c r="BZ237" s="415">
        <v>-3577715</v>
      </c>
      <c r="CA237" s="415">
        <v>-6362</v>
      </c>
      <c r="CB237" s="415">
        <v>0</v>
      </c>
      <c r="CC237" s="415">
        <v>-6362</v>
      </c>
      <c r="CD237" s="415">
        <v>0</v>
      </c>
      <c r="CE237" s="415">
        <v>0</v>
      </c>
      <c r="CF237" s="415">
        <v>0</v>
      </c>
      <c r="CG237" s="415">
        <v>-2017186</v>
      </c>
      <c r="CH237" s="415">
        <v>0</v>
      </c>
      <c r="CI237" s="415">
        <v>-2017186</v>
      </c>
      <c r="CJ237" s="415">
        <v>249521</v>
      </c>
      <c r="CK237" s="415">
        <v>0</v>
      </c>
      <c r="CL237" s="415">
        <v>249521</v>
      </c>
      <c r="CM237" s="415">
        <v>-1774027</v>
      </c>
      <c r="CN237" s="415">
        <v>0</v>
      </c>
      <c r="CO237" s="415">
        <v>-1774027</v>
      </c>
      <c r="CP237" s="415">
        <v>-36297</v>
      </c>
      <c r="CQ237" s="415">
        <v>0</v>
      </c>
      <c r="CR237" s="415">
        <v>-36297</v>
      </c>
      <c r="CS237" s="415">
        <v>0</v>
      </c>
      <c r="CT237" s="415">
        <v>0</v>
      </c>
      <c r="CU237" s="415">
        <v>0</v>
      </c>
      <c r="CV237" s="415">
        <v>-3042</v>
      </c>
      <c r="CW237" s="415">
        <v>0</v>
      </c>
      <c r="CX237" s="415">
        <v>-3042</v>
      </c>
      <c r="CY237" s="415">
        <v>0</v>
      </c>
      <c r="CZ237" s="415">
        <v>0</v>
      </c>
      <c r="DA237" s="415">
        <v>0</v>
      </c>
      <c r="DB237" s="415">
        <v>-1900</v>
      </c>
      <c r="DC237" s="415">
        <v>0</v>
      </c>
      <c r="DD237" s="415">
        <v>-1900</v>
      </c>
      <c r="DE237" s="415">
        <v>0</v>
      </c>
      <c r="DF237" s="415">
        <v>0</v>
      </c>
      <c r="DG237" s="415">
        <v>0</v>
      </c>
      <c r="DH237" s="415">
        <v>0</v>
      </c>
      <c r="DI237" s="415">
        <v>0</v>
      </c>
      <c r="DJ237" s="415">
        <v>0</v>
      </c>
      <c r="DK237" s="415">
        <v>0</v>
      </c>
      <c r="DL237" s="415">
        <v>0</v>
      </c>
      <c r="DM237" s="415">
        <v>0</v>
      </c>
      <c r="DN237" s="415">
        <v>0</v>
      </c>
      <c r="DO237" s="415">
        <v>0</v>
      </c>
      <c r="DP237" s="415">
        <v>0</v>
      </c>
      <c r="DQ237" s="415">
        <v>0</v>
      </c>
      <c r="DR237" s="415">
        <v>0</v>
      </c>
      <c r="DS237" s="415">
        <v>0</v>
      </c>
      <c r="DT237" s="415">
        <v>0</v>
      </c>
      <c r="DU237" s="415">
        <v>0</v>
      </c>
      <c r="DV237" s="415">
        <v>0</v>
      </c>
      <c r="DW237" s="415">
        <v>0</v>
      </c>
      <c r="DX237" s="415">
        <v>0</v>
      </c>
      <c r="DY237" s="415">
        <v>0</v>
      </c>
      <c r="DZ237" s="415">
        <v>0</v>
      </c>
      <c r="EA237" s="415">
        <v>0</v>
      </c>
      <c r="EB237" s="415">
        <v>-41239</v>
      </c>
      <c r="EC237" s="415">
        <v>0</v>
      </c>
      <c r="ED237" s="415">
        <v>-41239</v>
      </c>
      <c r="EE237" s="415">
        <v>0</v>
      </c>
      <c r="EF237" s="415">
        <v>0</v>
      </c>
      <c r="EG237" s="415">
        <v>0</v>
      </c>
      <c r="EH237" s="415">
        <v>0</v>
      </c>
      <c r="EI237" s="415">
        <v>0</v>
      </c>
      <c r="EJ237" s="415">
        <v>0</v>
      </c>
      <c r="EK237" s="415">
        <v>0</v>
      </c>
      <c r="EL237" s="415">
        <v>0</v>
      </c>
      <c r="EM237" s="415">
        <v>0</v>
      </c>
      <c r="EN237" s="415">
        <v>0</v>
      </c>
      <c r="EO237" s="415">
        <v>0</v>
      </c>
      <c r="EP237" s="415">
        <v>0</v>
      </c>
      <c r="EQ237" s="415">
        <v>0</v>
      </c>
      <c r="ER237" s="415">
        <v>0</v>
      </c>
      <c r="ES237" s="415">
        <v>0</v>
      </c>
      <c r="ET237" s="415">
        <v>0</v>
      </c>
      <c r="EU237" s="415">
        <v>0</v>
      </c>
      <c r="EV237" s="415">
        <v>0</v>
      </c>
      <c r="EW237" s="415">
        <v>0</v>
      </c>
      <c r="EX237" s="415">
        <v>0</v>
      </c>
      <c r="EY237" s="415">
        <v>0</v>
      </c>
      <c r="EZ237" s="415">
        <v>0</v>
      </c>
      <c r="FA237" s="415">
        <v>0</v>
      </c>
      <c r="FB237" s="415">
        <v>0</v>
      </c>
      <c r="FC237" s="415">
        <v>0</v>
      </c>
      <c r="FD237" s="415">
        <v>0</v>
      </c>
      <c r="FE237" s="415">
        <v>0</v>
      </c>
      <c r="FF237" s="415">
        <v>0</v>
      </c>
      <c r="FG237" s="415">
        <v>0</v>
      </c>
      <c r="FH237" s="415">
        <v>0</v>
      </c>
      <c r="FI237" s="415">
        <v>-5673</v>
      </c>
      <c r="FJ237" s="415">
        <v>0</v>
      </c>
      <c r="FK237" s="415">
        <v>-5673</v>
      </c>
      <c r="FL237" s="415">
        <v>0</v>
      </c>
      <c r="FM237" s="415">
        <v>0</v>
      </c>
      <c r="FN237" s="415">
        <v>0</v>
      </c>
      <c r="FO237" s="415">
        <v>-29879</v>
      </c>
      <c r="FP237" s="415">
        <v>0</v>
      </c>
      <c r="FQ237" s="415">
        <v>-29879</v>
      </c>
      <c r="FR237" s="415">
        <v>5197.7</v>
      </c>
      <c r="FS237" s="415">
        <v>0</v>
      </c>
      <c r="FT237" s="415">
        <v>5197.7</v>
      </c>
      <c r="FU237" s="415">
        <v>790</v>
      </c>
      <c r="FV237" s="415">
        <v>0</v>
      </c>
      <c r="FW237" s="415">
        <v>790</v>
      </c>
      <c r="FX237" s="415">
        <v>-1029390</v>
      </c>
      <c r="FY237" s="415">
        <v>0</v>
      </c>
      <c r="FZ237" s="415">
        <v>-1029390</v>
      </c>
      <c r="GA237" s="415">
        <v>-1058954</v>
      </c>
      <c r="GB237" s="415">
        <v>0</v>
      </c>
      <c r="GC237" s="415">
        <v>-1058954</v>
      </c>
      <c r="GD237" s="415">
        <v>0</v>
      </c>
      <c r="GE237" s="415">
        <v>0</v>
      </c>
      <c r="GF237" s="415">
        <v>0</v>
      </c>
      <c r="GG237" s="415">
        <v>0</v>
      </c>
      <c r="GH237" s="415">
        <v>0</v>
      </c>
      <c r="GI237" s="415">
        <v>0</v>
      </c>
      <c r="GJ237" s="415">
        <v>0</v>
      </c>
      <c r="GK237" s="415">
        <v>0</v>
      </c>
      <c r="GL237" s="415">
        <v>0</v>
      </c>
      <c r="GM237" s="415">
        <v>39759060</v>
      </c>
      <c r="GN237" s="415">
        <v>0</v>
      </c>
      <c r="GO237" s="415">
        <v>39759060</v>
      </c>
      <c r="GP237" s="415">
        <v>-93323</v>
      </c>
      <c r="GQ237" s="415">
        <v>0</v>
      </c>
      <c r="GR237" s="415">
        <v>-93323</v>
      </c>
      <c r="GS237" s="415">
        <v>-3577715</v>
      </c>
      <c r="GT237" s="415">
        <v>0</v>
      </c>
      <c r="GU237" s="415">
        <v>-3577715</v>
      </c>
      <c r="GV237" s="415">
        <v>-1774027</v>
      </c>
      <c r="GW237" s="415">
        <v>0</v>
      </c>
      <c r="GX237" s="415">
        <v>-1774027</v>
      </c>
      <c r="GY237" s="415">
        <v>-41239</v>
      </c>
      <c r="GZ237" s="415">
        <v>0</v>
      </c>
      <c r="HA237" s="415">
        <v>-41239</v>
      </c>
      <c r="HB237" s="415">
        <v>-1058954</v>
      </c>
      <c r="HC237" s="415">
        <v>0</v>
      </c>
      <c r="HD237" s="415">
        <v>-1058954</v>
      </c>
      <c r="HE237" s="415">
        <v>0</v>
      </c>
      <c r="HF237" s="415">
        <v>0</v>
      </c>
      <c r="HG237" s="415">
        <v>0</v>
      </c>
      <c r="HH237" s="415">
        <v>-6545258</v>
      </c>
      <c r="HI237" s="415">
        <v>0</v>
      </c>
      <c r="HJ237" s="415">
        <v>-6545258</v>
      </c>
      <c r="HK237" s="415">
        <v>33213802</v>
      </c>
      <c r="HL237" s="415">
        <v>0</v>
      </c>
      <c r="HM237" s="415">
        <v>33213802</v>
      </c>
      <c r="HN237" s="84" t="s">
        <v>1029</v>
      </c>
    </row>
    <row r="238" spans="1:222" x14ac:dyDescent="0.25">
      <c r="A238" t="s">
        <v>1037</v>
      </c>
      <c r="B238" s="82" t="s">
        <v>835</v>
      </c>
      <c r="C238" s="85" t="s">
        <v>834</v>
      </c>
      <c r="D238" s="415">
        <v>107238842</v>
      </c>
      <c r="E238" s="415">
        <v>1075120</v>
      </c>
      <c r="F238" s="415">
        <v>108313962</v>
      </c>
      <c r="G238" s="415">
        <v>-250054</v>
      </c>
      <c r="H238" s="415">
        <v>7422</v>
      </c>
      <c r="I238" s="415">
        <v>-242632</v>
      </c>
      <c r="J238" s="415">
        <v>-518146</v>
      </c>
      <c r="K238" s="415">
        <v>0</v>
      </c>
      <c r="L238" s="415">
        <v>-518146</v>
      </c>
      <c r="M238" s="415">
        <v>-29847</v>
      </c>
      <c r="N238" s="415">
        <v>0</v>
      </c>
      <c r="O238" s="415">
        <v>-29847</v>
      </c>
      <c r="P238" s="415">
        <v>461285</v>
      </c>
      <c r="Q238" s="415">
        <v>0</v>
      </c>
      <c r="R238" s="415">
        <v>461285</v>
      </c>
      <c r="S238" s="415">
        <v>-183162</v>
      </c>
      <c r="T238" s="415">
        <v>0</v>
      </c>
      <c r="U238" s="415">
        <v>-183162</v>
      </c>
      <c r="V238" s="415">
        <v>-269870</v>
      </c>
      <c r="W238" s="415">
        <v>0</v>
      </c>
      <c r="X238" s="415">
        <v>-269870</v>
      </c>
      <c r="Y238" s="415">
        <v>-5048178</v>
      </c>
      <c r="Z238" s="415">
        <v>0</v>
      </c>
      <c r="AA238" s="415">
        <v>-5048178</v>
      </c>
      <c r="AB238" s="415">
        <v>-26821</v>
      </c>
      <c r="AC238" s="415">
        <v>0</v>
      </c>
      <c r="AD238" s="415">
        <v>-26821</v>
      </c>
      <c r="AE238" s="415">
        <v>-157280</v>
      </c>
      <c r="AF238" s="415">
        <v>0</v>
      </c>
      <c r="AG238" s="415">
        <v>-157280</v>
      </c>
      <c r="AH238" s="415">
        <v>-28331</v>
      </c>
      <c r="AI238" s="415">
        <v>0</v>
      </c>
      <c r="AJ238" s="415">
        <v>-28331</v>
      </c>
      <c r="AK238" s="415">
        <v>0</v>
      </c>
      <c r="AL238" s="415">
        <v>0</v>
      </c>
      <c r="AM238" s="415">
        <v>0</v>
      </c>
      <c r="AN238" s="415">
        <v>-128628</v>
      </c>
      <c r="AO238" s="415">
        <v>0</v>
      </c>
      <c r="AP238" s="415">
        <v>-128628</v>
      </c>
      <c r="AQ238" s="415">
        <v>0</v>
      </c>
      <c r="AR238" s="415">
        <v>0</v>
      </c>
      <c r="AS238" s="415">
        <v>0</v>
      </c>
      <c r="AT238" s="415">
        <v>2220841</v>
      </c>
      <c r="AU238" s="415">
        <v>27497</v>
      </c>
      <c r="AV238" s="415">
        <v>2248338</v>
      </c>
      <c r="AW238" s="415">
        <v>-9779</v>
      </c>
      <c r="AX238" s="415">
        <v>0</v>
      </c>
      <c r="AY238" s="415">
        <v>-9779</v>
      </c>
      <c r="AZ238" s="415">
        <v>-10802222</v>
      </c>
      <c r="BA238" s="415">
        <v>0</v>
      </c>
      <c r="BB238" s="415">
        <v>-10802222</v>
      </c>
      <c r="BC238" s="415">
        <v>281417</v>
      </c>
      <c r="BD238" s="415">
        <v>0</v>
      </c>
      <c r="BE238" s="415">
        <v>281417</v>
      </c>
      <c r="BF238" s="415">
        <v>-25982</v>
      </c>
      <c r="BG238" s="415">
        <v>0</v>
      </c>
      <c r="BH238" s="415">
        <v>-25982</v>
      </c>
      <c r="BI238" s="415">
        <v>0</v>
      </c>
      <c r="BJ238" s="415">
        <v>0</v>
      </c>
      <c r="BK238" s="415">
        <v>0</v>
      </c>
      <c r="BL238" s="415">
        <v>-48022</v>
      </c>
      <c r="BM238" s="415">
        <v>0</v>
      </c>
      <c r="BN238" s="415">
        <v>-48022</v>
      </c>
      <c r="BO238" s="415">
        <v>881</v>
      </c>
      <c r="BP238" s="415">
        <v>0</v>
      </c>
      <c r="BQ238" s="415">
        <v>881</v>
      </c>
      <c r="BR238" s="415">
        <v>0</v>
      </c>
      <c r="BS238" s="415">
        <v>0</v>
      </c>
      <c r="BT238" s="415">
        <v>0</v>
      </c>
      <c r="BU238" s="415">
        <v>0</v>
      </c>
      <c r="BV238" s="415">
        <v>0</v>
      </c>
      <c r="BW238" s="415">
        <v>0</v>
      </c>
      <c r="BX238" s="415">
        <v>-13588324</v>
      </c>
      <c r="BY238" s="415">
        <v>27497</v>
      </c>
      <c r="BZ238" s="415">
        <v>-13560827</v>
      </c>
      <c r="CA238" s="415">
        <v>-9797</v>
      </c>
      <c r="CB238" s="415">
        <v>0</v>
      </c>
      <c r="CC238" s="415">
        <v>-9797</v>
      </c>
      <c r="CD238" s="415">
        <v>-5082</v>
      </c>
      <c r="CE238" s="415">
        <v>0</v>
      </c>
      <c r="CF238" s="415">
        <v>-5082</v>
      </c>
      <c r="CG238" s="415">
        <v>-2381726</v>
      </c>
      <c r="CH238" s="415">
        <v>0</v>
      </c>
      <c r="CI238" s="415">
        <v>-2381726</v>
      </c>
      <c r="CJ238" s="415">
        <v>-8756</v>
      </c>
      <c r="CK238" s="415">
        <v>0</v>
      </c>
      <c r="CL238" s="415">
        <v>-8756</v>
      </c>
      <c r="CM238" s="415">
        <v>-2405361</v>
      </c>
      <c r="CN238" s="415">
        <v>0</v>
      </c>
      <c r="CO238" s="415">
        <v>-2405361</v>
      </c>
      <c r="CP238" s="415">
        <v>-136377</v>
      </c>
      <c r="CQ238" s="415">
        <v>0</v>
      </c>
      <c r="CR238" s="415">
        <v>-136377</v>
      </c>
      <c r="CS238" s="415">
        <v>-665</v>
      </c>
      <c r="CT238" s="415">
        <v>0</v>
      </c>
      <c r="CU238" s="415">
        <v>-665</v>
      </c>
      <c r="CV238" s="415">
        <v>-69177</v>
      </c>
      <c r="CW238" s="415">
        <v>0</v>
      </c>
      <c r="CX238" s="415">
        <v>-69177</v>
      </c>
      <c r="CY238" s="415">
        <v>0</v>
      </c>
      <c r="CZ238" s="415">
        <v>0</v>
      </c>
      <c r="DA238" s="415">
        <v>0</v>
      </c>
      <c r="DB238" s="415">
        <v>0</v>
      </c>
      <c r="DC238" s="415">
        <v>0</v>
      </c>
      <c r="DD238" s="415">
        <v>0</v>
      </c>
      <c r="DE238" s="415">
        <v>0</v>
      </c>
      <c r="DF238" s="415">
        <v>0</v>
      </c>
      <c r="DG238" s="415">
        <v>0</v>
      </c>
      <c r="DH238" s="415">
        <v>0</v>
      </c>
      <c r="DI238" s="415">
        <v>0</v>
      </c>
      <c r="DJ238" s="415">
        <v>0</v>
      </c>
      <c r="DK238" s="415">
        <v>0</v>
      </c>
      <c r="DL238" s="415">
        <v>0</v>
      </c>
      <c r="DM238" s="415">
        <v>0</v>
      </c>
      <c r="DN238" s="415">
        <v>-50685</v>
      </c>
      <c r="DO238" s="415">
        <v>0</v>
      </c>
      <c r="DP238" s="415">
        <v>-50685</v>
      </c>
      <c r="DQ238" s="415">
        <v>-1325</v>
      </c>
      <c r="DR238" s="415">
        <v>0</v>
      </c>
      <c r="DS238" s="415">
        <v>-1325</v>
      </c>
      <c r="DT238" s="415">
        <v>0</v>
      </c>
      <c r="DU238" s="415">
        <v>-198505</v>
      </c>
      <c r="DV238" s="415">
        <v>-198505</v>
      </c>
      <c r="DW238" s="415">
        <v>0</v>
      </c>
      <c r="DX238" s="415">
        <v>-7422</v>
      </c>
      <c r="DY238" s="415">
        <v>-7422</v>
      </c>
      <c r="DZ238" s="415">
        <v>-205927</v>
      </c>
      <c r="EA238" s="415">
        <v>0</v>
      </c>
      <c r="EB238" s="415">
        <v>-258229</v>
      </c>
      <c r="EC238" s="415">
        <v>-205927</v>
      </c>
      <c r="ED238" s="415">
        <v>-464156</v>
      </c>
      <c r="EE238" s="415">
        <v>0</v>
      </c>
      <c r="EF238" s="415">
        <v>0</v>
      </c>
      <c r="EG238" s="415">
        <v>0</v>
      </c>
      <c r="EH238" s="415">
        <v>0</v>
      </c>
      <c r="EI238" s="415">
        <v>0</v>
      </c>
      <c r="EJ238" s="415">
        <v>0</v>
      </c>
      <c r="EK238" s="415">
        <v>0</v>
      </c>
      <c r="EL238" s="415">
        <v>0</v>
      </c>
      <c r="EM238" s="415">
        <v>0</v>
      </c>
      <c r="EN238" s="415">
        <v>0</v>
      </c>
      <c r="EO238" s="415">
        <v>0</v>
      </c>
      <c r="EP238" s="415">
        <v>0</v>
      </c>
      <c r="EQ238" s="415">
        <v>0</v>
      </c>
      <c r="ER238" s="415">
        <v>0</v>
      </c>
      <c r="ES238" s="415">
        <v>0</v>
      </c>
      <c r="ET238" s="415">
        <v>0</v>
      </c>
      <c r="EU238" s="415">
        <v>0</v>
      </c>
      <c r="EV238" s="415">
        <v>0</v>
      </c>
      <c r="EW238" s="415">
        <v>-48022</v>
      </c>
      <c r="EX238" s="415">
        <v>0</v>
      </c>
      <c r="EY238" s="415">
        <v>-48022</v>
      </c>
      <c r="EZ238" s="415">
        <v>881</v>
      </c>
      <c r="FA238" s="415">
        <v>0</v>
      </c>
      <c r="FB238" s="415">
        <v>881</v>
      </c>
      <c r="FC238" s="415">
        <v>-1500</v>
      </c>
      <c r="FD238" s="415">
        <v>0</v>
      </c>
      <c r="FE238" s="415">
        <v>-1500</v>
      </c>
      <c r="FF238" s="415">
        <v>0</v>
      </c>
      <c r="FG238" s="415">
        <v>0</v>
      </c>
      <c r="FH238" s="415">
        <v>0</v>
      </c>
      <c r="FI238" s="415">
        <v>-34395</v>
      </c>
      <c r="FJ238" s="415">
        <v>0</v>
      </c>
      <c r="FK238" s="415">
        <v>-34395</v>
      </c>
      <c r="FL238" s="415">
        <v>3853</v>
      </c>
      <c r="FM238" s="415">
        <v>0</v>
      </c>
      <c r="FN238" s="415">
        <v>3853</v>
      </c>
      <c r="FO238" s="415">
        <v>-76556</v>
      </c>
      <c r="FP238" s="415">
        <v>0</v>
      </c>
      <c r="FQ238" s="415">
        <v>-76556</v>
      </c>
      <c r="FR238" s="415">
        <v>7162</v>
      </c>
      <c r="FS238" s="415">
        <v>0</v>
      </c>
      <c r="FT238" s="415">
        <v>7162</v>
      </c>
      <c r="FU238" s="415">
        <v>-1929</v>
      </c>
      <c r="FV238" s="415">
        <v>0</v>
      </c>
      <c r="FW238" s="415">
        <v>-1929</v>
      </c>
      <c r="FX238" s="415">
        <v>-737461</v>
      </c>
      <c r="FY238" s="415">
        <v>0</v>
      </c>
      <c r="FZ238" s="415">
        <v>-737461</v>
      </c>
      <c r="GA238" s="415">
        <v>-887967</v>
      </c>
      <c r="GB238" s="415">
        <v>0</v>
      </c>
      <c r="GC238" s="415">
        <v>-887967</v>
      </c>
      <c r="GD238" s="415">
        <v>0</v>
      </c>
      <c r="GE238" s="415">
        <v>0</v>
      </c>
      <c r="GF238" s="415">
        <v>0</v>
      </c>
      <c r="GG238" s="415">
        <v>0</v>
      </c>
      <c r="GH238" s="415">
        <v>0</v>
      </c>
      <c r="GI238" s="415">
        <v>0</v>
      </c>
      <c r="GJ238" s="415">
        <v>0</v>
      </c>
      <c r="GK238" s="415">
        <v>0</v>
      </c>
      <c r="GL238" s="415">
        <v>0</v>
      </c>
      <c r="GM238" s="415">
        <v>106988788</v>
      </c>
      <c r="GN238" s="415">
        <v>1082542</v>
      </c>
      <c r="GO238" s="415">
        <v>108071330</v>
      </c>
      <c r="GP238" s="415">
        <v>-269870</v>
      </c>
      <c r="GQ238" s="415">
        <v>0</v>
      </c>
      <c r="GR238" s="415">
        <v>-269870</v>
      </c>
      <c r="GS238" s="415">
        <v>-13588324</v>
      </c>
      <c r="GT238" s="415">
        <v>27497</v>
      </c>
      <c r="GU238" s="415">
        <v>-13560827</v>
      </c>
      <c r="GV238" s="415">
        <v>-2405361</v>
      </c>
      <c r="GW238" s="415">
        <v>0</v>
      </c>
      <c r="GX238" s="415">
        <v>-2405361</v>
      </c>
      <c r="GY238" s="415">
        <v>-258229</v>
      </c>
      <c r="GZ238" s="415">
        <v>-205927</v>
      </c>
      <c r="HA238" s="415">
        <v>-464156</v>
      </c>
      <c r="HB238" s="415">
        <v>-887967</v>
      </c>
      <c r="HC238" s="415">
        <v>0</v>
      </c>
      <c r="HD238" s="415">
        <v>-887967</v>
      </c>
      <c r="HE238" s="415">
        <v>0</v>
      </c>
      <c r="HF238" s="415">
        <v>0</v>
      </c>
      <c r="HG238" s="415">
        <v>0</v>
      </c>
      <c r="HH238" s="415">
        <v>-17409751</v>
      </c>
      <c r="HI238" s="415">
        <v>-178430</v>
      </c>
      <c r="HJ238" s="415">
        <v>-17588181</v>
      </c>
      <c r="HK238" s="415">
        <v>89579037</v>
      </c>
      <c r="HL238" s="415">
        <v>904112</v>
      </c>
      <c r="HM238" s="415">
        <v>90483149</v>
      </c>
      <c r="HN238" s="84" t="s">
        <v>1029</v>
      </c>
    </row>
    <row r="239" spans="1:222" x14ac:dyDescent="0.25">
      <c r="A239" t="s">
        <v>1026</v>
      </c>
      <c r="B239" s="82" t="s">
        <v>837</v>
      </c>
      <c r="C239" s="85" t="s">
        <v>836</v>
      </c>
      <c r="D239" s="415">
        <v>33016151</v>
      </c>
      <c r="E239" s="415">
        <v>0</v>
      </c>
      <c r="F239" s="415">
        <v>33016151</v>
      </c>
      <c r="G239" s="415">
        <v>229326</v>
      </c>
      <c r="H239" s="415">
        <v>0</v>
      </c>
      <c r="I239" s="415">
        <v>229326</v>
      </c>
      <c r="J239" s="415">
        <v>-719858</v>
      </c>
      <c r="K239" s="415">
        <v>0</v>
      </c>
      <c r="L239" s="415">
        <v>-719858</v>
      </c>
      <c r="M239" s="415">
        <v>38358</v>
      </c>
      <c r="N239" s="415">
        <v>0</v>
      </c>
      <c r="O239" s="415">
        <v>38358</v>
      </c>
      <c r="P239" s="415">
        <v>42335</v>
      </c>
      <c r="Q239" s="415">
        <v>0</v>
      </c>
      <c r="R239" s="415">
        <v>42335</v>
      </c>
      <c r="S239" s="415">
        <v>4413</v>
      </c>
      <c r="T239" s="415">
        <v>0</v>
      </c>
      <c r="U239" s="415">
        <v>4413</v>
      </c>
      <c r="V239" s="415">
        <v>-634752</v>
      </c>
      <c r="W239" s="415">
        <v>0</v>
      </c>
      <c r="X239" s="415">
        <v>-634752</v>
      </c>
      <c r="Y239" s="415">
        <v>-2693157</v>
      </c>
      <c r="Z239" s="415">
        <v>0</v>
      </c>
      <c r="AA239" s="415">
        <v>-2693157</v>
      </c>
      <c r="AB239" s="415">
        <v>-1640</v>
      </c>
      <c r="AC239" s="415">
        <v>0</v>
      </c>
      <c r="AD239" s="415">
        <v>-1640</v>
      </c>
      <c r="AE239" s="415">
        <v>-153466</v>
      </c>
      <c r="AF239" s="415">
        <v>0</v>
      </c>
      <c r="AG239" s="415">
        <v>-153466</v>
      </c>
      <c r="AH239" s="415">
        <v>8760</v>
      </c>
      <c r="AI239" s="415">
        <v>0</v>
      </c>
      <c r="AJ239" s="415">
        <v>8760</v>
      </c>
      <c r="AK239" s="415">
        <v>3123</v>
      </c>
      <c r="AL239" s="415">
        <v>0</v>
      </c>
      <c r="AM239" s="415">
        <v>3123</v>
      </c>
      <c r="AN239" s="415">
        <v>-137805</v>
      </c>
      <c r="AO239" s="415">
        <v>0</v>
      </c>
      <c r="AP239" s="415">
        <v>-137805</v>
      </c>
      <c r="AQ239" s="415">
        <v>0</v>
      </c>
      <c r="AR239" s="415">
        <v>0</v>
      </c>
      <c r="AS239" s="415">
        <v>0</v>
      </c>
      <c r="AT239" s="415">
        <v>630935</v>
      </c>
      <c r="AU239" s="415">
        <v>0</v>
      </c>
      <c r="AV239" s="415">
        <v>630935</v>
      </c>
      <c r="AW239" s="415">
        <v>-844</v>
      </c>
      <c r="AX239" s="415">
        <v>0</v>
      </c>
      <c r="AY239" s="415">
        <v>-844</v>
      </c>
      <c r="AZ239" s="415">
        <v>-1651776</v>
      </c>
      <c r="BA239" s="415">
        <v>0</v>
      </c>
      <c r="BB239" s="415">
        <v>-1651776</v>
      </c>
      <c r="BC239" s="415">
        <v>-38626</v>
      </c>
      <c r="BD239" s="415">
        <v>0</v>
      </c>
      <c r="BE239" s="415">
        <v>-38626</v>
      </c>
      <c r="BF239" s="415">
        <v>-32831</v>
      </c>
      <c r="BG239" s="415">
        <v>0</v>
      </c>
      <c r="BH239" s="415">
        <v>-32831</v>
      </c>
      <c r="BI239" s="415">
        <v>-323</v>
      </c>
      <c r="BJ239" s="415">
        <v>0</v>
      </c>
      <c r="BK239" s="415">
        <v>-323</v>
      </c>
      <c r="BL239" s="415">
        <v>-25506</v>
      </c>
      <c r="BM239" s="415">
        <v>0</v>
      </c>
      <c r="BN239" s="415">
        <v>-25506</v>
      </c>
      <c r="BO239" s="415">
        <v>0</v>
      </c>
      <c r="BP239" s="415">
        <v>0</v>
      </c>
      <c r="BQ239" s="415">
        <v>0</v>
      </c>
      <c r="BR239" s="415">
        <v>0</v>
      </c>
      <c r="BS239" s="415">
        <v>0</v>
      </c>
      <c r="BT239" s="415">
        <v>0</v>
      </c>
      <c r="BU239" s="415">
        <v>0</v>
      </c>
      <c r="BV239" s="415">
        <v>0</v>
      </c>
      <c r="BW239" s="415">
        <v>0</v>
      </c>
      <c r="BX239" s="415">
        <v>-3965594</v>
      </c>
      <c r="BY239" s="415">
        <v>0</v>
      </c>
      <c r="BZ239" s="415">
        <v>-3965594</v>
      </c>
      <c r="CA239" s="415">
        <v>-369946</v>
      </c>
      <c r="CB239" s="415">
        <v>0</v>
      </c>
      <c r="CC239" s="415">
        <v>-369946</v>
      </c>
      <c r="CD239" s="415">
        <v>-77304</v>
      </c>
      <c r="CE239" s="415">
        <v>0</v>
      </c>
      <c r="CF239" s="415">
        <v>-77304</v>
      </c>
      <c r="CG239" s="415">
        <v>-505096</v>
      </c>
      <c r="CH239" s="415">
        <v>0</v>
      </c>
      <c r="CI239" s="415">
        <v>-505096</v>
      </c>
      <c r="CJ239" s="415">
        <v>117247</v>
      </c>
      <c r="CK239" s="415">
        <v>0</v>
      </c>
      <c r="CL239" s="415">
        <v>117247</v>
      </c>
      <c r="CM239" s="415">
        <v>-835099</v>
      </c>
      <c r="CN239" s="415">
        <v>0</v>
      </c>
      <c r="CO239" s="415">
        <v>-835099</v>
      </c>
      <c r="CP239" s="415">
        <v>-49663</v>
      </c>
      <c r="CQ239" s="415">
        <v>0</v>
      </c>
      <c r="CR239" s="415">
        <v>-49663</v>
      </c>
      <c r="CS239" s="415">
        <v>0</v>
      </c>
      <c r="CT239" s="415">
        <v>0</v>
      </c>
      <c r="CU239" s="415">
        <v>0</v>
      </c>
      <c r="CV239" s="415">
        <v>-25777</v>
      </c>
      <c r="CW239" s="415">
        <v>0</v>
      </c>
      <c r="CX239" s="415">
        <v>-25777</v>
      </c>
      <c r="CY239" s="415">
        <v>0</v>
      </c>
      <c r="CZ239" s="415">
        <v>0</v>
      </c>
      <c r="DA239" s="415">
        <v>0</v>
      </c>
      <c r="DB239" s="415">
        <v>0</v>
      </c>
      <c r="DC239" s="415">
        <v>0</v>
      </c>
      <c r="DD239" s="415">
        <v>0</v>
      </c>
      <c r="DE239" s="415">
        <v>0</v>
      </c>
      <c r="DF239" s="415">
        <v>0</v>
      </c>
      <c r="DG239" s="415">
        <v>0</v>
      </c>
      <c r="DH239" s="415">
        <v>0</v>
      </c>
      <c r="DI239" s="415">
        <v>0</v>
      </c>
      <c r="DJ239" s="415">
        <v>0</v>
      </c>
      <c r="DK239" s="415">
        <v>0</v>
      </c>
      <c r="DL239" s="415">
        <v>0</v>
      </c>
      <c r="DM239" s="415">
        <v>0</v>
      </c>
      <c r="DN239" s="415">
        <v>-1607</v>
      </c>
      <c r="DO239" s="415">
        <v>0</v>
      </c>
      <c r="DP239" s="415">
        <v>-1607</v>
      </c>
      <c r="DQ239" s="415">
        <v>-1896</v>
      </c>
      <c r="DR239" s="415">
        <v>0</v>
      </c>
      <c r="DS239" s="415">
        <v>-1896</v>
      </c>
      <c r="DT239" s="415">
        <v>0</v>
      </c>
      <c r="DU239" s="415">
        <v>0</v>
      </c>
      <c r="DV239" s="415">
        <v>0</v>
      </c>
      <c r="DW239" s="415">
        <v>1570</v>
      </c>
      <c r="DX239" s="415">
        <v>0</v>
      </c>
      <c r="DY239" s="415">
        <v>1570</v>
      </c>
      <c r="DZ239" s="415">
        <v>0</v>
      </c>
      <c r="EA239" s="415">
        <v>1570</v>
      </c>
      <c r="EB239" s="415">
        <v>-77373</v>
      </c>
      <c r="EC239" s="415">
        <v>0</v>
      </c>
      <c r="ED239" s="415">
        <v>-77373</v>
      </c>
      <c r="EE239" s="415">
        <v>0</v>
      </c>
      <c r="EF239" s="415">
        <v>0</v>
      </c>
      <c r="EG239" s="415">
        <v>0</v>
      </c>
      <c r="EH239" s="415">
        <v>0</v>
      </c>
      <c r="EI239" s="415">
        <v>0</v>
      </c>
      <c r="EJ239" s="415">
        <v>0</v>
      </c>
      <c r="EK239" s="415">
        <v>0</v>
      </c>
      <c r="EL239" s="415">
        <v>0</v>
      </c>
      <c r="EM239" s="415">
        <v>0</v>
      </c>
      <c r="EN239" s="415">
        <v>-24374</v>
      </c>
      <c r="EO239" s="415">
        <v>0</v>
      </c>
      <c r="EP239" s="415">
        <v>-24374</v>
      </c>
      <c r="EQ239" s="415">
        <v>0</v>
      </c>
      <c r="ER239" s="415">
        <v>0</v>
      </c>
      <c r="ES239" s="415">
        <v>0</v>
      </c>
      <c r="ET239" s="415">
        <v>0</v>
      </c>
      <c r="EU239" s="415">
        <v>0</v>
      </c>
      <c r="EV239" s="415">
        <v>0</v>
      </c>
      <c r="EW239" s="415">
        <v>-25506</v>
      </c>
      <c r="EX239" s="415">
        <v>0</v>
      </c>
      <c r="EY239" s="415">
        <v>-25506</v>
      </c>
      <c r="EZ239" s="415">
        <v>-1570</v>
      </c>
      <c r="FA239" s="415">
        <v>0</v>
      </c>
      <c r="FB239" s="415">
        <v>-1570</v>
      </c>
      <c r="FC239" s="415">
        <v>0</v>
      </c>
      <c r="FD239" s="415">
        <v>0</v>
      </c>
      <c r="FE239" s="415">
        <v>0</v>
      </c>
      <c r="FF239" s="415">
        <v>0</v>
      </c>
      <c r="FG239" s="415">
        <v>0</v>
      </c>
      <c r="FH239" s="415">
        <v>0</v>
      </c>
      <c r="FI239" s="415">
        <v>-30947</v>
      </c>
      <c r="FJ239" s="415">
        <v>0</v>
      </c>
      <c r="FK239" s="415">
        <v>-30947</v>
      </c>
      <c r="FL239" s="415">
        <v>11450</v>
      </c>
      <c r="FM239" s="415">
        <v>0</v>
      </c>
      <c r="FN239" s="415">
        <v>11450</v>
      </c>
      <c r="FO239" s="415">
        <v>-32328</v>
      </c>
      <c r="FP239" s="415">
        <v>0</v>
      </c>
      <c r="FQ239" s="415">
        <v>-32328</v>
      </c>
      <c r="FR239" s="415">
        <v>15715</v>
      </c>
      <c r="FS239" s="415">
        <v>0</v>
      </c>
      <c r="FT239" s="415">
        <v>15715</v>
      </c>
      <c r="FU239" s="415">
        <v>0</v>
      </c>
      <c r="FV239" s="415">
        <v>0</v>
      </c>
      <c r="FW239" s="415">
        <v>0</v>
      </c>
      <c r="FX239" s="415">
        <v>-391747</v>
      </c>
      <c r="FY239" s="415">
        <v>0</v>
      </c>
      <c r="FZ239" s="415">
        <v>-391747</v>
      </c>
      <c r="GA239" s="415">
        <v>-479307</v>
      </c>
      <c r="GB239" s="415">
        <v>0</v>
      </c>
      <c r="GC239" s="415">
        <v>-479307</v>
      </c>
      <c r="GD239" s="415">
        <v>0</v>
      </c>
      <c r="GE239" s="415">
        <v>0</v>
      </c>
      <c r="GF239" s="415">
        <v>0</v>
      </c>
      <c r="GG239" s="415">
        <v>0</v>
      </c>
      <c r="GH239" s="415">
        <v>0</v>
      </c>
      <c r="GI239" s="415">
        <v>0</v>
      </c>
      <c r="GJ239" s="415">
        <v>0</v>
      </c>
      <c r="GK239" s="415">
        <v>0</v>
      </c>
      <c r="GL239" s="415">
        <v>0</v>
      </c>
      <c r="GM239" s="415">
        <v>33245477</v>
      </c>
      <c r="GN239" s="415">
        <v>0</v>
      </c>
      <c r="GO239" s="415">
        <v>33245477</v>
      </c>
      <c r="GP239" s="415">
        <v>-634752</v>
      </c>
      <c r="GQ239" s="415">
        <v>0</v>
      </c>
      <c r="GR239" s="415">
        <v>-634752</v>
      </c>
      <c r="GS239" s="415">
        <v>-3965594</v>
      </c>
      <c r="GT239" s="415">
        <v>0</v>
      </c>
      <c r="GU239" s="415">
        <v>-3965594</v>
      </c>
      <c r="GV239" s="415">
        <v>-835099</v>
      </c>
      <c r="GW239" s="415">
        <v>0</v>
      </c>
      <c r="GX239" s="415">
        <v>-835099</v>
      </c>
      <c r="GY239" s="415">
        <v>-77373</v>
      </c>
      <c r="GZ239" s="415">
        <v>0</v>
      </c>
      <c r="HA239" s="415">
        <v>-77373</v>
      </c>
      <c r="HB239" s="415">
        <v>-479307</v>
      </c>
      <c r="HC239" s="415">
        <v>0</v>
      </c>
      <c r="HD239" s="415">
        <v>-479307</v>
      </c>
      <c r="HE239" s="415">
        <v>0</v>
      </c>
      <c r="HF239" s="415">
        <v>0</v>
      </c>
      <c r="HG239" s="415">
        <v>0</v>
      </c>
      <c r="HH239" s="415">
        <v>-5992125</v>
      </c>
      <c r="HI239" s="415">
        <v>0</v>
      </c>
      <c r="HJ239" s="415">
        <v>-5992125</v>
      </c>
      <c r="HK239" s="415">
        <v>27253352</v>
      </c>
      <c r="HL239" s="415">
        <v>0</v>
      </c>
      <c r="HM239" s="415">
        <v>27253352</v>
      </c>
      <c r="HN239" s="84" t="s">
        <v>1029</v>
      </c>
    </row>
    <row r="240" spans="1:222" x14ac:dyDescent="0.25">
      <c r="A240" t="s">
        <v>1026</v>
      </c>
      <c r="B240" s="82" t="s">
        <v>839</v>
      </c>
      <c r="C240" s="85" t="s">
        <v>838</v>
      </c>
      <c r="D240" s="415">
        <v>155548388.37000003</v>
      </c>
      <c r="E240" s="415">
        <v>17791064</v>
      </c>
      <c r="F240" s="415">
        <v>173339452.37000003</v>
      </c>
      <c r="G240" s="415">
        <v>-4366478</v>
      </c>
      <c r="H240" s="415">
        <v>216598</v>
      </c>
      <c r="I240" s="415">
        <v>-4149880</v>
      </c>
      <c r="J240" s="415">
        <v>-543947</v>
      </c>
      <c r="K240" s="415">
        <v>-9057</v>
      </c>
      <c r="L240" s="415">
        <v>-553004</v>
      </c>
      <c r="M240" s="415">
        <v>116952</v>
      </c>
      <c r="N240" s="415">
        <v>58058</v>
      </c>
      <c r="O240" s="415">
        <v>175010</v>
      </c>
      <c r="P240" s="415">
        <v>2710887</v>
      </c>
      <c r="Q240" s="415">
        <v>54974</v>
      </c>
      <c r="R240" s="415">
        <v>2765861</v>
      </c>
      <c r="S240" s="415">
        <v>-165692</v>
      </c>
      <c r="T240" s="415">
        <v>0</v>
      </c>
      <c r="U240" s="415">
        <v>-165692</v>
      </c>
      <c r="V240" s="415">
        <v>2118200</v>
      </c>
      <c r="W240" s="415">
        <v>103975</v>
      </c>
      <c r="X240" s="415">
        <v>2222175</v>
      </c>
      <c r="Y240" s="415">
        <v>-6969732</v>
      </c>
      <c r="Z240" s="415">
        <v>-15407</v>
      </c>
      <c r="AA240" s="415">
        <v>-6985139</v>
      </c>
      <c r="AB240" s="415">
        <v>-39945</v>
      </c>
      <c r="AC240" s="415">
        <v>0</v>
      </c>
      <c r="AD240" s="415">
        <v>-39945</v>
      </c>
      <c r="AE240" s="415">
        <v>-479892</v>
      </c>
      <c r="AF240" s="415">
        <v>0</v>
      </c>
      <c r="AG240" s="415">
        <v>-479892</v>
      </c>
      <c r="AH240" s="415">
        <v>-123750</v>
      </c>
      <c r="AI240" s="415">
        <v>0</v>
      </c>
      <c r="AJ240" s="415">
        <v>-123750</v>
      </c>
      <c r="AK240" s="415">
        <v>0</v>
      </c>
      <c r="AL240" s="415">
        <v>0</v>
      </c>
      <c r="AM240" s="415">
        <v>0</v>
      </c>
      <c r="AN240" s="415">
        <v>-356142</v>
      </c>
      <c r="AO240" s="415">
        <v>0</v>
      </c>
      <c r="AP240" s="415">
        <v>-356142</v>
      </c>
      <c r="AQ240" s="415">
        <v>10379</v>
      </c>
      <c r="AR240" s="415">
        <v>0</v>
      </c>
      <c r="AS240" s="415">
        <v>10379</v>
      </c>
      <c r="AT240" s="415">
        <v>3427828</v>
      </c>
      <c r="AU240" s="415">
        <v>457938</v>
      </c>
      <c r="AV240" s="415">
        <v>3885766</v>
      </c>
      <c r="AW240" s="415">
        <v>-60874</v>
      </c>
      <c r="AX240" s="415">
        <v>6031</v>
      </c>
      <c r="AY240" s="415">
        <v>-54843</v>
      </c>
      <c r="AZ240" s="415">
        <v>-9936042</v>
      </c>
      <c r="BA240" s="415">
        <v>-121842</v>
      </c>
      <c r="BB240" s="415">
        <v>-10057884</v>
      </c>
      <c r="BC240" s="415">
        <v>-47868</v>
      </c>
      <c r="BD240" s="415">
        <v>0</v>
      </c>
      <c r="BE240" s="415">
        <v>-47868</v>
      </c>
      <c r="BF240" s="415">
        <v>-84057</v>
      </c>
      <c r="BG240" s="415">
        <v>0</v>
      </c>
      <c r="BH240" s="415">
        <v>-84057</v>
      </c>
      <c r="BI240" s="415">
        <v>85</v>
      </c>
      <c r="BJ240" s="415">
        <v>0</v>
      </c>
      <c r="BK240" s="415">
        <v>85</v>
      </c>
      <c r="BL240" s="415">
        <v>-19895</v>
      </c>
      <c r="BM240" s="415">
        <v>0</v>
      </c>
      <c r="BN240" s="415">
        <v>-19895</v>
      </c>
      <c r="BO240" s="415">
        <v>222</v>
      </c>
      <c r="BP240" s="415">
        <v>0</v>
      </c>
      <c r="BQ240" s="415">
        <v>222</v>
      </c>
      <c r="BR240" s="415">
        <v>0</v>
      </c>
      <c r="BS240" s="415">
        <v>0</v>
      </c>
      <c r="BT240" s="415">
        <v>0</v>
      </c>
      <c r="BU240" s="415">
        <v>0</v>
      </c>
      <c r="BV240" s="415">
        <v>0</v>
      </c>
      <c r="BW240" s="415">
        <v>0</v>
      </c>
      <c r="BX240" s="415">
        <v>-14170225</v>
      </c>
      <c r="BY240" s="415">
        <v>326720</v>
      </c>
      <c r="BZ240" s="415">
        <v>-13843505</v>
      </c>
      <c r="CA240" s="415">
        <v>-156766</v>
      </c>
      <c r="CB240" s="415">
        <v>0</v>
      </c>
      <c r="CC240" s="415">
        <v>-156766</v>
      </c>
      <c r="CD240" s="415">
        <v>-39225</v>
      </c>
      <c r="CE240" s="415">
        <v>0</v>
      </c>
      <c r="CF240" s="415">
        <v>-39225</v>
      </c>
      <c r="CG240" s="415">
        <v>-7631683</v>
      </c>
      <c r="CH240" s="415">
        <v>-184303</v>
      </c>
      <c r="CI240" s="415">
        <v>-7815986</v>
      </c>
      <c r="CJ240" s="415">
        <v>-274926</v>
      </c>
      <c r="CK240" s="415">
        <v>-788</v>
      </c>
      <c r="CL240" s="415">
        <v>-275714</v>
      </c>
      <c r="CM240" s="415">
        <v>-8102600</v>
      </c>
      <c r="CN240" s="415">
        <v>-185091</v>
      </c>
      <c r="CO240" s="415">
        <v>-8287691</v>
      </c>
      <c r="CP240" s="415">
        <v>-87613</v>
      </c>
      <c r="CQ240" s="415">
        <v>0</v>
      </c>
      <c r="CR240" s="415">
        <v>-87613</v>
      </c>
      <c r="CS240" s="415">
        <v>-2298</v>
      </c>
      <c r="CT240" s="415">
        <v>0</v>
      </c>
      <c r="CU240" s="415">
        <v>-2298</v>
      </c>
      <c r="CV240" s="415">
        <v>-19994</v>
      </c>
      <c r="CW240" s="415">
        <v>0</v>
      </c>
      <c r="CX240" s="415">
        <v>-19994</v>
      </c>
      <c r="CY240" s="415">
        <v>0</v>
      </c>
      <c r="CZ240" s="415">
        <v>0</v>
      </c>
      <c r="DA240" s="415">
        <v>0</v>
      </c>
      <c r="DB240" s="415">
        <v>0</v>
      </c>
      <c r="DC240" s="415">
        <v>0</v>
      </c>
      <c r="DD240" s="415">
        <v>0</v>
      </c>
      <c r="DE240" s="415">
        <v>0</v>
      </c>
      <c r="DF240" s="415">
        <v>0</v>
      </c>
      <c r="DG240" s="415">
        <v>0</v>
      </c>
      <c r="DH240" s="415">
        <v>-18786</v>
      </c>
      <c r="DI240" s="415">
        <v>0</v>
      </c>
      <c r="DJ240" s="415">
        <v>-18786</v>
      </c>
      <c r="DK240" s="415">
        <v>0</v>
      </c>
      <c r="DL240" s="415">
        <v>0</v>
      </c>
      <c r="DM240" s="415">
        <v>0</v>
      </c>
      <c r="DN240" s="415">
        <v>0</v>
      </c>
      <c r="DO240" s="415">
        <v>0</v>
      </c>
      <c r="DP240" s="415">
        <v>0</v>
      </c>
      <c r="DQ240" s="415">
        <v>0</v>
      </c>
      <c r="DR240" s="415">
        <v>0</v>
      </c>
      <c r="DS240" s="415">
        <v>0</v>
      </c>
      <c r="DT240" s="415">
        <v>-50485</v>
      </c>
      <c r="DU240" s="415">
        <v>-5000</v>
      </c>
      <c r="DV240" s="415">
        <v>-55485</v>
      </c>
      <c r="DW240" s="415">
        <v>5000</v>
      </c>
      <c r="DX240" s="415">
        <v>0</v>
      </c>
      <c r="DY240" s="415">
        <v>5000</v>
      </c>
      <c r="DZ240" s="415">
        <v>0</v>
      </c>
      <c r="EA240" s="415">
        <v>0</v>
      </c>
      <c r="EB240" s="415">
        <v>-174176</v>
      </c>
      <c r="EC240" s="415">
        <v>-5000</v>
      </c>
      <c r="ED240" s="415">
        <v>-179176</v>
      </c>
      <c r="EE240" s="415">
        <v>0</v>
      </c>
      <c r="EF240" s="415">
        <v>0</v>
      </c>
      <c r="EG240" s="415">
        <v>0</v>
      </c>
      <c r="EH240" s="415">
        <v>0</v>
      </c>
      <c r="EI240" s="415">
        <v>0</v>
      </c>
      <c r="EJ240" s="415">
        <v>0</v>
      </c>
      <c r="EK240" s="415">
        <v>0</v>
      </c>
      <c r="EL240" s="415">
        <v>0</v>
      </c>
      <c r="EM240" s="415">
        <v>0</v>
      </c>
      <c r="EN240" s="415">
        <v>0</v>
      </c>
      <c r="EO240" s="415">
        <v>0</v>
      </c>
      <c r="EP240" s="415">
        <v>0</v>
      </c>
      <c r="EQ240" s="415">
        <v>0</v>
      </c>
      <c r="ER240" s="415">
        <v>0</v>
      </c>
      <c r="ES240" s="415">
        <v>0</v>
      </c>
      <c r="ET240" s="415">
        <v>0</v>
      </c>
      <c r="EU240" s="415">
        <v>0</v>
      </c>
      <c r="EV240" s="415">
        <v>0</v>
      </c>
      <c r="EW240" s="415">
        <v>-18257</v>
      </c>
      <c r="EX240" s="415">
        <v>0</v>
      </c>
      <c r="EY240" s="415">
        <v>-18257</v>
      </c>
      <c r="EZ240" s="415">
        <v>222</v>
      </c>
      <c r="FA240" s="415">
        <v>0</v>
      </c>
      <c r="FB240" s="415">
        <v>222</v>
      </c>
      <c r="FC240" s="415">
        <v>0</v>
      </c>
      <c r="FD240" s="415">
        <v>0</v>
      </c>
      <c r="FE240" s="415">
        <v>0</v>
      </c>
      <c r="FF240" s="415">
        <v>0</v>
      </c>
      <c r="FG240" s="415">
        <v>0</v>
      </c>
      <c r="FH240" s="415">
        <v>0</v>
      </c>
      <c r="FI240" s="415">
        <v>-31216</v>
      </c>
      <c r="FJ240" s="415">
        <v>0</v>
      </c>
      <c r="FK240" s="415">
        <v>-31216</v>
      </c>
      <c r="FL240" s="415">
        <v>-1479</v>
      </c>
      <c r="FM240" s="415">
        <v>0</v>
      </c>
      <c r="FN240" s="415">
        <v>-1479</v>
      </c>
      <c r="FO240" s="415">
        <v>-65383</v>
      </c>
      <c r="FP240" s="415">
        <v>-4936</v>
      </c>
      <c r="FQ240" s="415">
        <v>-70319</v>
      </c>
      <c r="FR240" s="415">
        <v>7446</v>
      </c>
      <c r="FS240" s="415">
        <v>0</v>
      </c>
      <c r="FT240" s="415">
        <v>7446</v>
      </c>
      <c r="FU240" s="415">
        <v>8</v>
      </c>
      <c r="FV240" s="415">
        <v>0</v>
      </c>
      <c r="FW240" s="415">
        <v>8</v>
      </c>
      <c r="FX240" s="415">
        <v>-1093571</v>
      </c>
      <c r="FY240" s="415">
        <v>-7979</v>
      </c>
      <c r="FZ240" s="415">
        <v>-1101550</v>
      </c>
      <c r="GA240" s="415">
        <v>-1202230</v>
      </c>
      <c r="GB240" s="415">
        <v>-12915</v>
      </c>
      <c r="GC240" s="415">
        <v>-1215145</v>
      </c>
      <c r="GD240" s="415">
        <v>0</v>
      </c>
      <c r="GE240" s="415">
        <v>0</v>
      </c>
      <c r="GF240" s="415">
        <v>0</v>
      </c>
      <c r="GG240" s="415">
        <v>0</v>
      </c>
      <c r="GH240" s="415">
        <v>0</v>
      </c>
      <c r="GI240" s="415">
        <v>0</v>
      </c>
      <c r="GJ240" s="415">
        <v>0</v>
      </c>
      <c r="GK240" s="415">
        <v>0</v>
      </c>
      <c r="GL240" s="415">
        <v>0</v>
      </c>
      <c r="GM240" s="415">
        <v>151181910.37000003</v>
      </c>
      <c r="GN240" s="415">
        <v>18007662</v>
      </c>
      <c r="GO240" s="415">
        <v>169189572.37000003</v>
      </c>
      <c r="GP240" s="415">
        <v>2118200</v>
      </c>
      <c r="GQ240" s="415">
        <v>103975</v>
      </c>
      <c r="GR240" s="415">
        <v>2222175</v>
      </c>
      <c r="GS240" s="415">
        <v>-14170225</v>
      </c>
      <c r="GT240" s="415">
        <v>326720</v>
      </c>
      <c r="GU240" s="415">
        <v>-13843505</v>
      </c>
      <c r="GV240" s="415">
        <v>-8102600</v>
      </c>
      <c r="GW240" s="415">
        <v>-185091</v>
      </c>
      <c r="GX240" s="415">
        <v>-8287691</v>
      </c>
      <c r="GY240" s="415">
        <v>-174176</v>
      </c>
      <c r="GZ240" s="415">
        <v>-5000</v>
      </c>
      <c r="HA240" s="415">
        <v>-179176</v>
      </c>
      <c r="HB240" s="415">
        <v>-1202230</v>
      </c>
      <c r="HC240" s="415">
        <v>-12915</v>
      </c>
      <c r="HD240" s="415">
        <v>-1215145</v>
      </c>
      <c r="HE240" s="415">
        <v>0</v>
      </c>
      <c r="HF240" s="415">
        <v>0</v>
      </c>
      <c r="HG240" s="415">
        <v>0</v>
      </c>
      <c r="HH240" s="415">
        <v>-21531031</v>
      </c>
      <c r="HI240" s="415">
        <v>227689</v>
      </c>
      <c r="HJ240" s="415">
        <v>-21303342</v>
      </c>
      <c r="HK240" s="415">
        <v>129650879.37000003</v>
      </c>
      <c r="HL240" s="415">
        <v>18235351</v>
      </c>
      <c r="HM240" s="415">
        <v>147886230.37000003</v>
      </c>
      <c r="HN240" s="84" t="s">
        <v>1054</v>
      </c>
    </row>
    <row r="241" spans="1:222" x14ac:dyDescent="0.25">
      <c r="A241" t="s">
        <v>1026</v>
      </c>
      <c r="B241" s="82" t="s">
        <v>841</v>
      </c>
      <c r="C241" s="85" t="s">
        <v>840</v>
      </c>
      <c r="D241" s="415">
        <v>42442367</v>
      </c>
      <c r="E241" s="415">
        <v>0</v>
      </c>
      <c r="F241" s="415">
        <v>42442367</v>
      </c>
      <c r="G241" s="415">
        <v>-1130667</v>
      </c>
      <c r="H241" s="415">
        <v>0</v>
      </c>
      <c r="I241" s="415">
        <v>-1130667</v>
      </c>
      <c r="J241" s="415">
        <v>-708918</v>
      </c>
      <c r="K241" s="415">
        <v>0</v>
      </c>
      <c r="L241" s="415">
        <v>-708918</v>
      </c>
      <c r="M241" s="415">
        <v>-44336</v>
      </c>
      <c r="N241" s="415">
        <v>0</v>
      </c>
      <c r="O241" s="415">
        <v>-44336</v>
      </c>
      <c r="P241" s="415">
        <v>1047813</v>
      </c>
      <c r="Q241" s="415">
        <v>0</v>
      </c>
      <c r="R241" s="415">
        <v>1047813</v>
      </c>
      <c r="S241" s="415">
        <v>894920</v>
      </c>
      <c r="T241" s="415">
        <v>0</v>
      </c>
      <c r="U241" s="415">
        <v>894920</v>
      </c>
      <c r="V241" s="415">
        <v>1189479</v>
      </c>
      <c r="W241" s="415">
        <v>0</v>
      </c>
      <c r="X241" s="415">
        <v>1189479</v>
      </c>
      <c r="Y241" s="415">
        <v>-7603861</v>
      </c>
      <c r="Z241" s="415">
        <v>0</v>
      </c>
      <c r="AA241" s="415">
        <v>-7603861</v>
      </c>
      <c r="AB241" s="415">
        <v>0</v>
      </c>
      <c r="AC241" s="415">
        <v>0</v>
      </c>
      <c r="AD241" s="415">
        <v>0</v>
      </c>
      <c r="AE241" s="415">
        <v>-457574</v>
      </c>
      <c r="AF241" s="415">
        <v>0</v>
      </c>
      <c r="AG241" s="415">
        <v>-457574</v>
      </c>
      <c r="AH241" s="415">
        <v>-63693</v>
      </c>
      <c r="AI241" s="415">
        <v>0</v>
      </c>
      <c r="AJ241" s="415">
        <v>-63693</v>
      </c>
      <c r="AK241" s="415">
        <v>0</v>
      </c>
      <c r="AL241" s="415">
        <v>0</v>
      </c>
      <c r="AM241" s="415">
        <v>0</v>
      </c>
      <c r="AN241" s="415">
        <v>-387530</v>
      </c>
      <c r="AO241" s="415">
        <v>0</v>
      </c>
      <c r="AP241" s="415">
        <v>-387530</v>
      </c>
      <c r="AQ241" s="415">
        <v>0</v>
      </c>
      <c r="AR241" s="415">
        <v>0</v>
      </c>
      <c r="AS241" s="415">
        <v>0</v>
      </c>
      <c r="AT241" s="415">
        <v>569485</v>
      </c>
      <c r="AU241" s="415">
        <v>0</v>
      </c>
      <c r="AV241" s="415">
        <v>569485</v>
      </c>
      <c r="AW241" s="415">
        <v>-28890</v>
      </c>
      <c r="AX241" s="415">
        <v>0</v>
      </c>
      <c r="AY241" s="415">
        <v>-28890</v>
      </c>
      <c r="AZ241" s="415">
        <v>-2751335</v>
      </c>
      <c r="BA241" s="415">
        <v>0</v>
      </c>
      <c r="BB241" s="415">
        <v>-2751335</v>
      </c>
      <c r="BC241" s="415">
        <v>-29772</v>
      </c>
      <c r="BD241" s="415">
        <v>0</v>
      </c>
      <c r="BE241" s="415">
        <v>-29772</v>
      </c>
      <c r="BF241" s="415">
        <v>-123737</v>
      </c>
      <c r="BG241" s="415">
        <v>0</v>
      </c>
      <c r="BH241" s="415">
        <v>-123737</v>
      </c>
      <c r="BI241" s="415">
        <v>0</v>
      </c>
      <c r="BJ241" s="415">
        <v>0</v>
      </c>
      <c r="BK241" s="415">
        <v>0</v>
      </c>
      <c r="BL241" s="415">
        <v>-40905</v>
      </c>
      <c r="BM241" s="415">
        <v>0</v>
      </c>
      <c r="BN241" s="415">
        <v>-40905</v>
      </c>
      <c r="BO241" s="415">
        <v>-1117</v>
      </c>
      <c r="BP241" s="415">
        <v>0</v>
      </c>
      <c r="BQ241" s="415">
        <v>-1117</v>
      </c>
      <c r="BR241" s="415">
        <v>0</v>
      </c>
      <c r="BS241" s="415">
        <v>0</v>
      </c>
      <c r="BT241" s="415">
        <v>0</v>
      </c>
      <c r="BU241" s="415">
        <v>0</v>
      </c>
      <c r="BV241" s="415">
        <v>0</v>
      </c>
      <c r="BW241" s="415">
        <v>0</v>
      </c>
      <c r="BX241" s="415">
        <v>-10467706</v>
      </c>
      <c r="BY241" s="415">
        <v>0</v>
      </c>
      <c r="BZ241" s="415">
        <v>-10467706</v>
      </c>
      <c r="CA241" s="415">
        <v>0</v>
      </c>
      <c r="CB241" s="415">
        <v>0</v>
      </c>
      <c r="CC241" s="415">
        <v>0</v>
      </c>
      <c r="CD241" s="415">
        <v>-26227</v>
      </c>
      <c r="CE241" s="415">
        <v>0</v>
      </c>
      <c r="CF241" s="415">
        <v>-26227</v>
      </c>
      <c r="CG241" s="415">
        <v>-912797</v>
      </c>
      <c r="CH241" s="415">
        <v>0</v>
      </c>
      <c r="CI241" s="415">
        <v>-912797</v>
      </c>
      <c r="CJ241" s="415">
        <v>42532</v>
      </c>
      <c r="CK241" s="415">
        <v>0</v>
      </c>
      <c r="CL241" s="415">
        <v>42532</v>
      </c>
      <c r="CM241" s="415">
        <v>-896492</v>
      </c>
      <c r="CN241" s="415">
        <v>0</v>
      </c>
      <c r="CO241" s="415">
        <v>-896492</v>
      </c>
      <c r="CP241" s="415">
        <v>-127899</v>
      </c>
      <c r="CQ241" s="415">
        <v>0</v>
      </c>
      <c r="CR241" s="415">
        <v>-127899</v>
      </c>
      <c r="CS241" s="415">
        <v>-70</v>
      </c>
      <c r="CT241" s="415">
        <v>0</v>
      </c>
      <c r="CU241" s="415">
        <v>-70</v>
      </c>
      <c r="CV241" s="415">
        <v>-19969</v>
      </c>
      <c r="CW241" s="415">
        <v>0</v>
      </c>
      <c r="CX241" s="415">
        <v>-19969</v>
      </c>
      <c r="CY241" s="415">
        <v>-4318</v>
      </c>
      <c r="CZ241" s="415">
        <v>0</v>
      </c>
      <c r="DA241" s="415">
        <v>-4318</v>
      </c>
      <c r="DB241" s="415">
        <v>-3092</v>
      </c>
      <c r="DC241" s="415">
        <v>0</v>
      </c>
      <c r="DD241" s="415">
        <v>-3092</v>
      </c>
      <c r="DE241" s="415">
        <v>0</v>
      </c>
      <c r="DF241" s="415">
        <v>0</v>
      </c>
      <c r="DG241" s="415">
        <v>0</v>
      </c>
      <c r="DH241" s="415">
        <v>0</v>
      </c>
      <c r="DI241" s="415">
        <v>0</v>
      </c>
      <c r="DJ241" s="415">
        <v>0</v>
      </c>
      <c r="DK241" s="415">
        <v>0</v>
      </c>
      <c r="DL241" s="415">
        <v>0</v>
      </c>
      <c r="DM241" s="415">
        <v>0</v>
      </c>
      <c r="DN241" s="415">
        <v>0</v>
      </c>
      <c r="DO241" s="415">
        <v>0</v>
      </c>
      <c r="DP241" s="415">
        <v>0</v>
      </c>
      <c r="DQ241" s="415">
        <v>0</v>
      </c>
      <c r="DR241" s="415">
        <v>0</v>
      </c>
      <c r="DS241" s="415">
        <v>0</v>
      </c>
      <c r="DT241" s="415">
        <v>0</v>
      </c>
      <c r="DU241" s="415">
        <v>0</v>
      </c>
      <c r="DV241" s="415">
        <v>0</v>
      </c>
      <c r="DW241" s="415">
        <v>0</v>
      </c>
      <c r="DX241" s="415">
        <v>0</v>
      </c>
      <c r="DY241" s="415">
        <v>0</v>
      </c>
      <c r="DZ241" s="415">
        <v>0</v>
      </c>
      <c r="EA241" s="415">
        <v>0</v>
      </c>
      <c r="EB241" s="415">
        <v>-155348</v>
      </c>
      <c r="EC241" s="415">
        <v>0</v>
      </c>
      <c r="ED241" s="415">
        <v>-155348</v>
      </c>
      <c r="EE241" s="415">
        <v>0</v>
      </c>
      <c r="EF241" s="415">
        <v>0</v>
      </c>
      <c r="EG241" s="415">
        <v>0</v>
      </c>
      <c r="EH241" s="415">
        <v>0</v>
      </c>
      <c r="EI241" s="415">
        <v>0</v>
      </c>
      <c r="EJ241" s="415">
        <v>0</v>
      </c>
      <c r="EK241" s="415">
        <v>0</v>
      </c>
      <c r="EL241" s="415">
        <v>0</v>
      </c>
      <c r="EM241" s="415">
        <v>0</v>
      </c>
      <c r="EN241" s="415">
        <v>0</v>
      </c>
      <c r="EO241" s="415">
        <v>0</v>
      </c>
      <c r="EP241" s="415">
        <v>0</v>
      </c>
      <c r="EQ241" s="415">
        <v>0</v>
      </c>
      <c r="ER241" s="415">
        <v>0</v>
      </c>
      <c r="ES241" s="415">
        <v>0</v>
      </c>
      <c r="ET241" s="415">
        <v>0</v>
      </c>
      <c r="EU241" s="415">
        <v>0</v>
      </c>
      <c r="EV241" s="415">
        <v>0</v>
      </c>
      <c r="EW241" s="415">
        <v>-40905</v>
      </c>
      <c r="EX241" s="415">
        <v>0</v>
      </c>
      <c r="EY241" s="415">
        <v>-40905</v>
      </c>
      <c r="EZ241" s="415">
        <v>-1117</v>
      </c>
      <c r="FA241" s="415">
        <v>0</v>
      </c>
      <c r="FB241" s="415">
        <v>-1117</v>
      </c>
      <c r="FC241" s="415">
        <v>-4500</v>
      </c>
      <c r="FD241" s="415">
        <v>0</v>
      </c>
      <c r="FE241" s="415">
        <v>-4500</v>
      </c>
      <c r="FF241" s="415">
        <v>0</v>
      </c>
      <c r="FG241" s="415">
        <v>0</v>
      </c>
      <c r="FH241" s="415">
        <v>0</v>
      </c>
      <c r="FI241" s="415">
        <v>-26137</v>
      </c>
      <c r="FJ241" s="415">
        <v>0</v>
      </c>
      <c r="FK241" s="415">
        <v>-26137</v>
      </c>
      <c r="FL241" s="415">
        <v>905</v>
      </c>
      <c r="FM241" s="415">
        <v>0</v>
      </c>
      <c r="FN241" s="415">
        <v>905</v>
      </c>
      <c r="FO241" s="415">
        <v>-61374</v>
      </c>
      <c r="FP241" s="415">
        <v>0</v>
      </c>
      <c r="FQ241" s="415">
        <v>-61374</v>
      </c>
      <c r="FR241" s="415">
        <v>0</v>
      </c>
      <c r="FS241" s="415">
        <v>0</v>
      </c>
      <c r="FT241" s="415">
        <v>0</v>
      </c>
      <c r="FU241" s="415">
        <v>-2877</v>
      </c>
      <c r="FV241" s="415">
        <v>0</v>
      </c>
      <c r="FW241" s="415">
        <v>-2877</v>
      </c>
      <c r="FX241" s="415">
        <v>-1191733</v>
      </c>
      <c r="FY241" s="415">
        <v>0</v>
      </c>
      <c r="FZ241" s="415">
        <v>-1191733</v>
      </c>
      <c r="GA241" s="415">
        <v>-1327738</v>
      </c>
      <c r="GB241" s="415">
        <v>0</v>
      </c>
      <c r="GC241" s="415">
        <v>-1327738</v>
      </c>
      <c r="GD241" s="415">
        <v>-9609</v>
      </c>
      <c r="GE241" s="415">
        <v>0</v>
      </c>
      <c r="GF241" s="415">
        <v>-9609</v>
      </c>
      <c r="GG241" s="415">
        <v>1278</v>
      </c>
      <c r="GH241" s="415">
        <v>0</v>
      </c>
      <c r="GI241" s="415">
        <v>1278</v>
      </c>
      <c r="GJ241" s="415">
        <v>-8331</v>
      </c>
      <c r="GK241" s="415">
        <v>0</v>
      </c>
      <c r="GL241" s="415">
        <v>-8331</v>
      </c>
      <c r="GM241" s="415">
        <v>41311700</v>
      </c>
      <c r="GN241" s="415">
        <v>0</v>
      </c>
      <c r="GO241" s="415">
        <v>41311700</v>
      </c>
      <c r="GP241" s="415">
        <v>1189479</v>
      </c>
      <c r="GQ241" s="415">
        <v>0</v>
      </c>
      <c r="GR241" s="415">
        <v>1189479</v>
      </c>
      <c r="GS241" s="415">
        <v>-10467706</v>
      </c>
      <c r="GT241" s="415">
        <v>0</v>
      </c>
      <c r="GU241" s="415">
        <v>-10467706</v>
      </c>
      <c r="GV241" s="415">
        <v>-896492</v>
      </c>
      <c r="GW241" s="415">
        <v>0</v>
      </c>
      <c r="GX241" s="415">
        <v>-896492</v>
      </c>
      <c r="GY241" s="415">
        <v>-155348</v>
      </c>
      <c r="GZ241" s="415">
        <v>0</v>
      </c>
      <c r="HA241" s="415">
        <v>-155348</v>
      </c>
      <c r="HB241" s="415">
        <v>-1327738</v>
      </c>
      <c r="HC241" s="415">
        <v>0</v>
      </c>
      <c r="HD241" s="415">
        <v>-1327738</v>
      </c>
      <c r="HE241" s="415">
        <v>-8331</v>
      </c>
      <c r="HF241" s="415">
        <v>0</v>
      </c>
      <c r="HG241" s="415">
        <v>-8331</v>
      </c>
      <c r="HH241" s="415">
        <v>-11666136</v>
      </c>
      <c r="HI241" s="415">
        <v>0</v>
      </c>
      <c r="HJ241" s="415">
        <v>-11666136</v>
      </c>
      <c r="HK241" s="415">
        <v>29645564</v>
      </c>
      <c r="HL241" s="415">
        <v>0</v>
      </c>
      <c r="HM241" s="415">
        <v>29645564</v>
      </c>
      <c r="HN241" s="84" t="s">
        <v>1029</v>
      </c>
    </row>
    <row r="242" spans="1:222" x14ac:dyDescent="0.25">
      <c r="A242" t="s">
        <v>1026</v>
      </c>
      <c r="B242" s="82" t="s">
        <v>843</v>
      </c>
      <c r="C242" s="85" t="s">
        <v>842</v>
      </c>
      <c r="D242" s="415">
        <v>29690485</v>
      </c>
      <c r="E242" s="415">
        <v>0</v>
      </c>
      <c r="F242" s="415">
        <v>29690485</v>
      </c>
      <c r="G242" s="415">
        <v>-856783</v>
      </c>
      <c r="H242" s="415">
        <v>0</v>
      </c>
      <c r="I242" s="415">
        <v>-856783</v>
      </c>
      <c r="J242" s="415">
        <v>-475068</v>
      </c>
      <c r="K242" s="415">
        <v>0</v>
      </c>
      <c r="L242" s="415">
        <v>-475068</v>
      </c>
      <c r="M242" s="415">
        <v>13036</v>
      </c>
      <c r="N242" s="415">
        <v>0</v>
      </c>
      <c r="O242" s="415">
        <v>13036</v>
      </c>
      <c r="P242" s="415">
        <v>2581447</v>
      </c>
      <c r="Q242" s="415">
        <v>0</v>
      </c>
      <c r="R242" s="415">
        <v>2581447</v>
      </c>
      <c r="S242" s="415">
        <v>154339</v>
      </c>
      <c r="T242" s="415">
        <v>0</v>
      </c>
      <c r="U242" s="415">
        <v>154339</v>
      </c>
      <c r="V242" s="415">
        <v>2273754</v>
      </c>
      <c r="W242" s="415">
        <v>0</v>
      </c>
      <c r="X242" s="415">
        <v>2273754</v>
      </c>
      <c r="Y242" s="415">
        <v>-2872615</v>
      </c>
      <c r="Z242" s="415">
        <v>0</v>
      </c>
      <c r="AA242" s="415">
        <v>-2872615</v>
      </c>
      <c r="AB242" s="415">
        <v>-6356</v>
      </c>
      <c r="AC242" s="415">
        <v>0</v>
      </c>
      <c r="AD242" s="415">
        <v>-6356</v>
      </c>
      <c r="AE242" s="415">
        <v>-305541</v>
      </c>
      <c r="AF242" s="415">
        <v>0</v>
      </c>
      <c r="AG242" s="415">
        <v>-305541</v>
      </c>
      <c r="AH242" s="415">
        <v>-43862</v>
      </c>
      <c r="AI242" s="415">
        <v>0</v>
      </c>
      <c r="AJ242" s="415">
        <v>-43862</v>
      </c>
      <c r="AK242" s="415">
        <v>0</v>
      </c>
      <c r="AL242" s="415">
        <v>0</v>
      </c>
      <c r="AM242" s="415">
        <v>0</v>
      </c>
      <c r="AN242" s="415">
        <v>-260227</v>
      </c>
      <c r="AO242" s="415">
        <v>0</v>
      </c>
      <c r="AP242" s="415">
        <v>-260227</v>
      </c>
      <c r="AQ242" s="415">
        <v>0</v>
      </c>
      <c r="AR242" s="415">
        <v>0</v>
      </c>
      <c r="AS242" s="415">
        <v>0</v>
      </c>
      <c r="AT242" s="415">
        <v>515011</v>
      </c>
      <c r="AU242" s="415">
        <v>0</v>
      </c>
      <c r="AV242" s="415">
        <v>515011</v>
      </c>
      <c r="AW242" s="415">
        <v>-32111</v>
      </c>
      <c r="AX242" s="415">
        <v>0</v>
      </c>
      <c r="AY242" s="415">
        <v>-32111</v>
      </c>
      <c r="AZ242" s="415">
        <v>-1303279</v>
      </c>
      <c r="BA242" s="415">
        <v>0</v>
      </c>
      <c r="BB242" s="415">
        <v>-1303279</v>
      </c>
      <c r="BC242" s="415">
        <v>-21616</v>
      </c>
      <c r="BD242" s="415">
        <v>0</v>
      </c>
      <c r="BE242" s="415">
        <v>-21616</v>
      </c>
      <c r="BF242" s="415">
        <v>-57482</v>
      </c>
      <c r="BG242" s="415">
        <v>0</v>
      </c>
      <c r="BH242" s="415">
        <v>-57482</v>
      </c>
      <c r="BI242" s="415">
        <v>0</v>
      </c>
      <c r="BJ242" s="415">
        <v>0</v>
      </c>
      <c r="BK242" s="415">
        <v>0</v>
      </c>
      <c r="BL242" s="415">
        <v>-29016</v>
      </c>
      <c r="BM242" s="415">
        <v>0</v>
      </c>
      <c r="BN242" s="415">
        <v>-29016</v>
      </c>
      <c r="BO242" s="415">
        <v>-186</v>
      </c>
      <c r="BP242" s="415">
        <v>0</v>
      </c>
      <c r="BQ242" s="415">
        <v>-186</v>
      </c>
      <c r="BR242" s="415">
        <v>0</v>
      </c>
      <c r="BS242" s="415">
        <v>0</v>
      </c>
      <c r="BT242" s="415">
        <v>0</v>
      </c>
      <c r="BU242" s="415">
        <v>0</v>
      </c>
      <c r="BV242" s="415">
        <v>0</v>
      </c>
      <c r="BW242" s="415">
        <v>0</v>
      </c>
      <c r="BX242" s="415">
        <v>-4106835</v>
      </c>
      <c r="BY242" s="415">
        <v>0</v>
      </c>
      <c r="BZ242" s="415">
        <v>-4106835</v>
      </c>
      <c r="CA242" s="415">
        <v>0</v>
      </c>
      <c r="CB242" s="415">
        <v>0</v>
      </c>
      <c r="CC242" s="415">
        <v>0</v>
      </c>
      <c r="CD242" s="415">
        <v>0</v>
      </c>
      <c r="CE242" s="415">
        <v>0</v>
      </c>
      <c r="CF242" s="415">
        <v>0</v>
      </c>
      <c r="CG242" s="415">
        <v>-250595</v>
      </c>
      <c r="CH242" s="415">
        <v>0</v>
      </c>
      <c r="CI242" s="415">
        <v>-250595</v>
      </c>
      <c r="CJ242" s="415">
        <v>-54001</v>
      </c>
      <c r="CK242" s="415">
        <v>0</v>
      </c>
      <c r="CL242" s="415">
        <v>-54001</v>
      </c>
      <c r="CM242" s="415">
        <v>-304596</v>
      </c>
      <c r="CN242" s="415">
        <v>0</v>
      </c>
      <c r="CO242" s="415">
        <v>-304596</v>
      </c>
      <c r="CP242" s="415">
        <v>-80268</v>
      </c>
      <c r="CQ242" s="415">
        <v>0</v>
      </c>
      <c r="CR242" s="415">
        <v>-80268</v>
      </c>
      <c r="CS242" s="415">
        <v>-519</v>
      </c>
      <c r="CT242" s="415">
        <v>0</v>
      </c>
      <c r="CU242" s="415">
        <v>-519</v>
      </c>
      <c r="CV242" s="415">
        <v>-128832</v>
      </c>
      <c r="CW242" s="415">
        <v>0</v>
      </c>
      <c r="CX242" s="415">
        <v>-128832</v>
      </c>
      <c r="CY242" s="415">
        <v>-7055</v>
      </c>
      <c r="CZ242" s="415">
        <v>0</v>
      </c>
      <c r="DA242" s="415">
        <v>-7055</v>
      </c>
      <c r="DB242" s="415">
        <v>-6949</v>
      </c>
      <c r="DC242" s="415">
        <v>0</v>
      </c>
      <c r="DD242" s="415">
        <v>-6949</v>
      </c>
      <c r="DE242" s="415">
        <v>0</v>
      </c>
      <c r="DF242" s="415">
        <v>0</v>
      </c>
      <c r="DG242" s="415">
        <v>0</v>
      </c>
      <c r="DH242" s="415">
        <v>0</v>
      </c>
      <c r="DI242" s="415">
        <v>0</v>
      </c>
      <c r="DJ242" s="415">
        <v>0</v>
      </c>
      <c r="DK242" s="415">
        <v>0</v>
      </c>
      <c r="DL242" s="415">
        <v>0</v>
      </c>
      <c r="DM242" s="415">
        <v>0</v>
      </c>
      <c r="DN242" s="415">
        <v>0</v>
      </c>
      <c r="DO242" s="415">
        <v>0</v>
      </c>
      <c r="DP242" s="415">
        <v>0</v>
      </c>
      <c r="DQ242" s="415">
        <v>0</v>
      </c>
      <c r="DR242" s="415">
        <v>0</v>
      </c>
      <c r="DS242" s="415">
        <v>0</v>
      </c>
      <c r="DT242" s="415">
        <v>0</v>
      </c>
      <c r="DU242" s="415">
        <v>0</v>
      </c>
      <c r="DV242" s="415">
        <v>0</v>
      </c>
      <c r="DW242" s="415">
        <v>0</v>
      </c>
      <c r="DX242" s="415">
        <v>0</v>
      </c>
      <c r="DY242" s="415">
        <v>0</v>
      </c>
      <c r="DZ242" s="415">
        <v>0</v>
      </c>
      <c r="EA242" s="415">
        <v>0</v>
      </c>
      <c r="EB242" s="415">
        <v>-223623</v>
      </c>
      <c r="EC242" s="415">
        <v>0</v>
      </c>
      <c r="ED242" s="415">
        <v>-223623</v>
      </c>
      <c r="EE242" s="415">
        <v>0</v>
      </c>
      <c r="EF242" s="415">
        <v>0</v>
      </c>
      <c r="EG242" s="415">
        <v>0</v>
      </c>
      <c r="EH242" s="415">
        <v>0</v>
      </c>
      <c r="EI242" s="415">
        <v>0</v>
      </c>
      <c r="EJ242" s="415">
        <v>0</v>
      </c>
      <c r="EK242" s="415">
        <v>0</v>
      </c>
      <c r="EL242" s="415">
        <v>0</v>
      </c>
      <c r="EM242" s="415">
        <v>0</v>
      </c>
      <c r="EN242" s="415">
        <v>0</v>
      </c>
      <c r="EO242" s="415">
        <v>0</v>
      </c>
      <c r="EP242" s="415">
        <v>0</v>
      </c>
      <c r="EQ242" s="415">
        <v>0</v>
      </c>
      <c r="ER242" s="415">
        <v>0</v>
      </c>
      <c r="ES242" s="415">
        <v>0</v>
      </c>
      <c r="ET242" s="415">
        <v>0</v>
      </c>
      <c r="EU242" s="415">
        <v>0</v>
      </c>
      <c r="EV242" s="415">
        <v>0</v>
      </c>
      <c r="EW242" s="415">
        <v>-29016</v>
      </c>
      <c r="EX242" s="415">
        <v>0</v>
      </c>
      <c r="EY242" s="415">
        <v>-29016</v>
      </c>
      <c r="EZ242" s="415">
        <v>-186</v>
      </c>
      <c r="FA242" s="415">
        <v>0</v>
      </c>
      <c r="FB242" s="415">
        <v>-186</v>
      </c>
      <c r="FC242" s="415">
        <v>-3000</v>
      </c>
      <c r="FD242" s="415">
        <v>0</v>
      </c>
      <c r="FE242" s="415">
        <v>-3000</v>
      </c>
      <c r="FF242" s="415">
        <v>0</v>
      </c>
      <c r="FG242" s="415">
        <v>0</v>
      </c>
      <c r="FH242" s="415">
        <v>0</v>
      </c>
      <c r="FI242" s="415">
        <v>-34879</v>
      </c>
      <c r="FJ242" s="415">
        <v>0</v>
      </c>
      <c r="FK242" s="415">
        <v>-34879</v>
      </c>
      <c r="FL242" s="415">
        <v>-3288</v>
      </c>
      <c r="FM242" s="415">
        <v>0</v>
      </c>
      <c r="FN242" s="415">
        <v>-3288</v>
      </c>
      <c r="FO242" s="415">
        <v>-27968</v>
      </c>
      <c r="FP242" s="415">
        <v>0</v>
      </c>
      <c r="FQ242" s="415">
        <v>-27968</v>
      </c>
      <c r="FR242" s="415">
        <v>4673</v>
      </c>
      <c r="FS242" s="415">
        <v>0</v>
      </c>
      <c r="FT242" s="415">
        <v>4673</v>
      </c>
      <c r="FU242" s="415">
        <v>0</v>
      </c>
      <c r="FV242" s="415">
        <v>0</v>
      </c>
      <c r="FW242" s="415">
        <v>0</v>
      </c>
      <c r="FX242" s="415">
        <v>-457477</v>
      </c>
      <c r="FY242" s="415">
        <v>0</v>
      </c>
      <c r="FZ242" s="415">
        <v>-457477</v>
      </c>
      <c r="GA242" s="415">
        <v>-551141</v>
      </c>
      <c r="GB242" s="415">
        <v>0</v>
      </c>
      <c r="GC242" s="415">
        <v>-551141</v>
      </c>
      <c r="GD242" s="415">
        <v>-4112</v>
      </c>
      <c r="GE242" s="415">
        <v>0</v>
      </c>
      <c r="GF242" s="415">
        <v>-4112</v>
      </c>
      <c r="GG242" s="415">
        <v>-5617</v>
      </c>
      <c r="GH242" s="415">
        <v>0</v>
      </c>
      <c r="GI242" s="415">
        <v>-5617</v>
      </c>
      <c r="GJ242" s="415">
        <v>-9729</v>
      </c>
      <c r="GK242" s="415">
        <v>0</v>
      </c>
      <c r="GL242" s="415">
        <v>-9729</v>
      </c>
      <c r="GM242" s="415">
        <v>28833702</v>
      </c>
      <c r="GN242" s="415">
        <v>0</v>
      </c>
      <c r="GO242" s="415">
        <v>28833702</v>
      </c>
      <c r="GP242" s="415">
        <v>2273754</v>
      </c>
      <c r="GQ242" s="415">
        <v>0</v>
      </c>
      <c r="GR242" s="415">
        <v>2273754</v>
      </c>
      <c r="GS242" s="415">
        <v>-4106835</v>
      </c>
      <c r="GT242" s="415">
        <v>0</v>
      </c>
      <c r="GU242" s="415">
        <v>-4106835</v>
      </c>
      <c r="GV242" s="415">
        <v>-304596</v>
      </c>
      <c r="GW242" s="415">
        <v>0</v>
      </c>
      <c r="GX242" s="415">
        <v>-304596</v>
      </c>
      <c r="GY242" s="415">
        <v>-223623</v>
      </c>
      <c r="GZ242" s="415">
        <v>0</v>
      </c>
      <c r="HA242" s="415">
        <v>-223623</v>
      </c>
      <c r="HB242" s="415">
        <v>-551141</v>
      </c>
      <c r="HC242" s="415">
        <v>0</v>
      </c>
      <c r="HD242" s="415">
        <v>-551141</v>
      </c>
      <c r="HE242" s="415">
        <v>-9729</v>
      </c>
      <c r="HF242" s="415">
        <v>0</v>
      </c>
      <c r="HG242" s="415">
        <v>-9729</v>
      </c>
      <c r="HH242" s="415">
        <v>-2922170</v>
      </c>
      <c r="HI242" s="415">
        <v>0</v>
      </c>
      <c r="HJ242" s="415">
        <v>-2922170</v>
      </c>
      <c r="HK242" s="415">
        <v>25911532</v>
      </c>
      <c r="HL242" s="415">
        <v>0</v>
      </c>
      <c r="HM242" s="415">
        <v>25911532</v>
      </c>
      <c r="HN242" s="84" t="s">
        <v>1029</v>
      </c>
    </row>
    <row r="243" spans="1:222" x14ac:dyDescent="0.25">
      <c r="A243" t="s">
        <v>1026</v>
      </c>
      <c r="B243" s="82" t="s">
        <v>845</v>
      </c>
      <c r="C243" s="85" t="s">
        <v>844</v>
      </c>
      <c r="D243" s="415">
        <v>54567963</v>
      </c>
      <c r="E243" s="415">
        <v>0</v>
      </c>
      <c r="F243" s="415">
        <v>54567963</v>
      </c>
      <c r="G243" s="415">
        <v>370685</v>
      </c>
      <c r="H243" s="415">
        <v>0</v>
      </c>
      <c r="I243" s="415">
        <v>370685</v>
      </c>
      <c r="J243" s="415">
        <v>-474807</v>
      </c>
      <c r="K243" s="415">
        <v>0</v>
      </c>
      <c r="L243" s="415">
        <v>-474807</v>
      </c>
      <c r="M243" s="415">
        <v>7961</v>
      </c>
      <c r="N243" s="415">
        <v>0</v>
      </c>
      <c r="O243" s="415">
        <v>7961</v>
      </c>
      <c r="P243" s="415">
        <v>332668</v>
      </c>
      <c r="Q243" s="415">
        <v>0</v>
      </c>
      <c r="R243" s="415">
        <v>332668</v>
      </c>
      <c r="S243" s="415">
        <v>-52276</v>
      </c>
      <c r="T243" s="415">
        <v>0</v>
      </c>
      <c r="U243" s="415">
        <v>-52276</v>
      </c>
      <c r="V243" s="415">
        <v>-186454</v>
      </c>
      <c r="W243" s="415">
        <v>0</v>
      </c>
      <c r="X243" s="415">
        <v>-186454</v>
      </c>
      <c r="Y243" s="415">
        <v>-4966660</v>
      </c>
      <c r="Z243" s="415">
        <v>0</v>
      </c>
      <c r="AA243" s="415">
        <v>-4966660</v>
      </c>
      <c r="AB243" s="415">
        <v>-18257</v>
      </c>
      <c r="AC243" s="415">
        <v>0</v>
      </c>
      <c r="AD243" s="415">
        <v>-18257</v>
      </c>
      <c r="AE243" s="415">
        <v>-232798</v>
      </c>
      <c r="AF243" s="415">
        <v>0</v>
      </c>
      <c r="AG243" s="415">
        <v>-232798</v>
      </c>
      <c r="AH243" s="415">
        <v>-28549</v>
      </c>
      <c r="AI243" s="415">
        <v>0</v>
      </c>
      <c r="AJ243" s="415">
        <v>-28549</v>
      </c>
      <c r="AK243" s="415">
        <v>-11075</v>
      </c>
      <c r="AL243" s="415">
        <v>0</v>
      </c>
      <c r="AM243" s="415">
        <v>-11075</v>
      </c>
      <c r="AN243" s="415">
        <v>-185992</v>
      </c>
      <c r="AO243" s="415">
        <v>0</v>
      </c>
      <c r="AP243" s="415">
        <v>-185992</v>
      </c>
      <c r="AQ243" s="415">
        <v>-7182</v>
      </c>
      <c r="AR243" s="415">
        <v>0</v>
      </c>
      <c r="AS243" s="415">
        <v>-7182</v>
      </c>
      <c r="AT243" s="415">
        <v>926531</v>
      </c>
      <c r="AU243" s="415">
        <v>0</v>
      </c>
      <c r="AV243" s="415">
        <v>926531</v>
      </c>
      <c r="AW243" s="415">
        <v>33327</v>
      </c>
      <c r="AX243" s="415">
        <v>0</v>
      </c>
      <c r="AY243" s="415">
        <v>33327</v>
      </c>
      <c r="AZ243" s="415">
        <v>-4104277</v>
      </c>
      <c r="BA243" s="415">
        <v>0</v>
      </c>
      <c r="BB243" s="415">
        <v>-4104277</v>
      </c>
      <c r="BC243" s="415">
        <v>-19830</v>
      </c>
      <c r="BD243" s="415">
        <v>0</v>
      </c>
      <c r="BE243" s="415">
        <v>-19830</v>
      </c>
      <c r="BF243" s="415">
        <v>-162211</v>
      </c>
      <c r="BG243" s="415">
        <v>0</v>
      </c>
      <c r="BH243" s="415">
        <v>-162211</v>
      </c>
      <c r="BI243" s="415">
        <v>-25</v>
      </c>
      <c r="BJ243" s="415">
        <v>0</v>
      </c>
      <c r="BK243" s="415">
        <v>-25</v>
      </c>
      <c r="BL243" s="415">
        <v>-48973</v>
      </c>
      <c r="BM243" s="415">
        <v>0</v>
      </c>
      <c r="BN243" s="415">
        <v>-48973</v>
      </c>
      <c r="BO243" s="415">
        <v>0</v>
      </c>
      <c r="BP243" s="415">
        <v>0</v>
      </c>
      <c r="BQ243" s="415">
        <v>0</v>
      </c>
      <c r="BR243" s="415">
        <v>-3780</v>
      </c>
      <c r="BS243" s="415">
        <v>0</v>
      </c>
      <c r="BT243" s="415">
        <v>-3780</v>
      </c>
      <c r="BU243" s="415">
        <v>0</v>
      </c>
      <c r="BV243" s="415">
        <v>0</v>
      </c>
      <c r="BW243" s="415">
        <v>0</v>
      </c>
      <c r="BX243" s="415">
        <v>-8578696</v>
      </c>
      <c r="BY243" s="415">
        <v>0</v>
      </c>
      <c r="BZ243" s="415">
        <v>-8578696</v>
      </c>
      <c r="CA243" s="415">
        <v>0</v>
      </c>
      <c r="CB243" s="415">
        <v>0</v>
      </c>
      <c r="CC243" s="415">
        <v>0</v>
      </c>
      <c r="CD243" s="415">
        <v>0</v>
      </c>
      <c r="CE243" s="415">
        <v>0</v>
      </c>
      <c r="CF243" s="415">
        <v>0</v>
      </c>
      <c r="CG243" s="415">
        <v>-1699967</v>
      </c>
      <c r="CH243" s="415">
        <v>0</v>
      </c>
      <c r="CI243" s="415">
        <v>-1699967</v>
      </c>
      <c r="CJ243" s="415">
        <v>2168</v>
      </c>
      <c r="CK243" s="415">
        <v>0</v>
      </c>
      <c r="CL243" s="415">
        <v>2168</v>
      </c>
      <c r="CM243" s="415">
        <v>-1697799</v>
      </c>
      <c r="CN243" s="415">
        <v>0</v>
      </c>
      <c r="CO243" s="415">
        <v>-1697799</v>
      </c>
      <c r="CP243" s="415">
        <v>-24806</v>
      </c>
      <c r="CQ243" s="415">
        <v>0</v>
      </c>
      <c r="CR243" s="415">
        <v>-24806</v>
      </c>
      <c r="CS243" s="415">
        <v>-677</v>
      </c>
      <c r="CT243" s="415">
        <v>0</v>
      </c>
      <c r="CU243" s="415">
        <v>-677</v>
      </c>
      <c r="CV243" s="415">
        <v>-2286</v>
      </c>
      <c r="CW243" s="415">
        <v>0</v>
      </c>
      <c r="CX243" s="415">
        <v>-2286</v>
      </c>
      <c r="CY243" s="415">
        <v>0</v>
      </c>
      <c r="CZ243" s="415">
        <v>0</v>
      </c>
      <c r="DA243" s="415">
        <v>0</v>
      </c>
      <c r="DB243" s="415">
        <v>-1411</v>
      </c>
      <c r="DC243" s="415">
        <v>0</v>
      </c>
      <c r="DD243" s="415">
        <v>-1411</v>
      </c>
      <c r="DE243" s="415">
        <v>0</v>
      </c>
      <c r="DF243" s="415">
        <v>0</v>
      </c>
      <c r="DG243" s="415">
        <v>0</v>
      </c>
      <c r="DH243" s="415">
        <v>0</v>
      </c>
      <c r="DI243" s="415">
        <v>0</v>
      </c>
      <c r="DJ243" s="415">
        <v>0</v>
      </c>
      <c r="DK243" s="415">
        <v>0</v>
      </c>
      <c r="DL243" s="415">
        <v>0</v>
      </c>
      <c r="DM243" s="415">
        <v>0</v>
      </c>
      <c r="DN243" s="415">
        <v>-37133</v>
      </c>
      <c r="DO243" s="415">
        <v>0</v>
      </c>
      <c r="DP243" s="415">
        <v>-37133</v>
      </c>
      <c r="DQ243" s="415">
        <v>0</v>
      </c>
      <c r="DR243" s="415">
        <v>0</v>
      </c>
      <c r="DS243" s="415">
        <v>0</v>
      </c>
      <c r="DT243" s="415">
        <v>0</v>
      </c>
      <c r="DU243" s="415">
        <v>0</v>
      </c>
      <c r="DV243" s="415">
        <v>0</v>
      </c>
      <c r="DW243" s="415">
        <v>0</v>
      </c>
      <c r="DX243" s="415">
        <v>0</v>
      </c>
      <c r="DY243" s="415">
        <v>0</v>
      </c>
      <c r="DZ243" s="415">
        <v>0</v>
      </c>
      <c r="EA243" s="415">
        <v>0</v>
      </c>
      <c r="EB243" s="415">
        <v>-66313</v>
      </c>
      <c r="EC243" s="415">
        <v>0</v>
      </c>
      <c r="ED243" s="415">
        <v>-66313</v>
      </c>
      <c r="EE243" s="415">
        <v>0</v>
      </c>
      <c r="EF243" s="415">
        <v>0</v>
      </c>
      <c r="EG243" s="415">
        <v>0</v>
      </c>
      <c r="EH243" s="415">
        <v>0</v>
      </c>
      <c r="EI243" s="415">
        <v>0</v>
      </c>
      <c r="EJ243" s="415">
        <v>0</v>
      </c>
      <c r="EK243" s="415">
        <v>346</v>
      </c>
      <c r="EL243" s="415">
        <v>0</v>
      </c>
      <c r="EM243" s="415">
        <v>346</v>
      </c>
      <c r="EN243" s="415">
        <v>0</v>
      </c>
      <c r="EO243" s="415">
        <v>0</v>
      </c>
      <c r="EP243" s="415">
        <v>0</v>
      </c>
      <c r="EQ243" s="415">
        <v>0</v>
      </c>
      <c r="ER243" s="415">
        <v>0</v>
      </c>
      <c r="ES243" s="415">
        <v>0</v>
      </c>
      <c r="ET243" s="415">
        <v>0</v>
      </c>
      <c r="EU243" s="415">
        <v>0</v>
      </c>
      <c r="EV243" s="415">
        <v>0</v>
      </c>
      <c r="EW243" s="415">
        <v>-47903</v>
      </c>
      <c r="EX243" s="415">
        <v>0</v>
      </c>
      <c r="EY243" s="415">
        <v>-47903</v>
      </c>
      <c r="EZ243" s="415">
        <v>0</v>
      </c>
      <c r="FA243" s="415">
        <v>0</v>
      </c>
      <c r="FB243" s="415">
        <v>0</v>
      </c>
      <c r="FC243" s="415">
        <v>-3000</v>
      </c>
      <c r="FD243" s="415">
        <v>0</v>
      </c>
      <c r="FE243" s="415">
        <v>-3000</v>
      </c>
      <c r="FF243" s="415">
        <v>0</v>
      </c>
      <c r="FG243" s="415">
        <v>0</v>
      </c>
      <c r="FH243" s="415">
        <v>0</v>
      </c>
      <c r="FI243" s="415">
        <v>-23002</v>
      </c>
      <c r="FJ243" s="415">
        <v>0</v>
      </c>
      <c r="FK243" s="415">
        <v>-23002</v>
      </c>
      <c r="FL243" s="415">
        <v>0</v>
      </c>
      <c r="FM243" s="415">
        <v>0</v>
      </c>
      <c r="FN243" s="415">
        <v>0</v>
      </c>
      <c r="FO243" s="415">
        <v>-49425</v>
      </c>
      <c r="FP243" s="415">
        <v>0</v>
      </c>
      <c r="FQ243" s="415">
        <v>-49425</v>
      </c>
      <c r="FR243" s="415">
        <v>0</v>
      </c>
      <c r="FS243" s="415">
        <v>0</v>
      </c>
      <c r="FT243" s="415">
        <v>0</v>
      </c>
      <c r="FU243" s="415">
        <v>1825</v>
      </c>
      <c r="FV243" s="415">
        <v>0</v>
      </c>
      <c r="FW243" s="415">
        <v>1825</v>
      </c>
      <c r="FX243" s="415">
        <v>-1093281</v>
      </c>
      <c r="FY243" s="415">
        <v>0</v>
      </c>
      <c r="FZ243" s="415">
        <v>-1093281</v>
      </c>
      <c r="GA243" s="415">
        <v>-1214440</v>
      </c>
      <c r="GB243" s="415">
        <v>0</v>
      </c>
      <c r="GC243" s="415">
        <v>-1214440</v>
      </c>
      <c r="GD243" s="415">
        <v>0</v>
      </c>
      <c r="GE243" s="415">
        <v>0</v>
      </c>
      <c r="GF243" s="415">
        <v>0</v>
      </c>
      <c r="GG243" s="415">
        <v>455</v>
      </c>
      <c r="GH243" s="415">
        <v>0</v>
      </c>
      <c r="GI243" s="415">
        <v>455</v>
      </c>
      <c r="GJ243" s="415">
        <v>455</v>
      </c>
      <c r="GK243" s="415">
        <v>0</v>
      </c>
      <c r="GL243" s="415">
        <v>455</v>
      </c>
      <c r="GM243" s="415">
        <v>54938648</v>
      </c>
      <c r="GN243" s="415">
        <v>0</v>
      </c>
      <c r="GO243" s="415">
        <v>54938648</v>
      </c>
      <c r="GP243" s="415">
        <v>-186454</v>
      </c>
      <c r="GQ243" s="415">
        <v>0</v>
      </c>
      <c r="GR243" s="415">
        <v>-186454</v>
      </c>
      <c r="GS243" s="415">
        <v>-8578696</v>
      </c>
      <c r="GT243" s="415">
        <v>0</v>
      </c>
      <c r="GU243" s="415">
        <v>-8578696</v>
      </c>
      <c r="GV243" s="415">
        <v>-1697799</v>
      </c>
      <c r="GW243" s="415">
        <v>0</v>
      </c>
      <c r="GX243" s="415">
        <v>-1697799</v>
      </c>
      <c r="GY243" s="415">
        <v>-66313</v>
      </c>
      <c r="GZ243" s="415">
        <v>0</v>
      </c>
      <c r="HA243" s="415">
        <v>-66313</v>
      </c>
      <c r="HB243" s="415">
        <v>-1214440</v>
      </c>
      <c r="HC243" s="415">
        <v>0</v>
      </c>
      <c r="HD243" s="415">
        <v>-1214440</v>
      </c>
      <c r="HE243" s="415">
        <v>455</v>
      </c>
      <c r="HF243" s="415">
        <v>0</v>
      </c>
      <c r="HG243" s="415">
        <v>455</v>
      </c>
      <c r="HH243" s="415">
        <v>-11743247</v>
      </c>
      <c r="HI243" s="415">
        <v>0</v>
      </c>
      <c r="HJ243" s="415">
        <v>-11743247</v>
      </c>
      <c r="HK243" s="415">
        <v>43195401</v>
      </c>
      <c r="HL243" s="415">
        <v>0</v>
      </c>
      <c r="HM243" s="415">
        <v>43195401</v>
      </c>
      <c r="HN243" s="84" t="s">
        <v>1029</v>
      </c>
    </row>
    <row r="244" spans="1:222" x14ac:dyDescent="0.25">
      <c r="A244" t="s">
        <v>1026</v>
      </c>
      <c r="B244" s="82" t="s">
        <v>847</v>
      </c>
      <c r="C244" s="85" t="s">
        <v>846</v>
      </c>
      <c r="D244" s="415">
        <v>60274092</v>
      </c>
      <c r="E244" s="415">
        <v>0</v>
      </c>
      <c r="F244" s="415">
        <v>60274092</v>
      </c>
      <c r="G244" s="415">
        <v>72475</v>
      </c>
      <c r="H244" s="415">
        <v>0</v>
      </c>
      <c r="I244" s="415">
        <v>72475</v>
      </c>
      <c r="J244" s="415">
        <v>-977841</v>
      </c>
      <c r="K244" s="415">
        <v>0</v>
      </c>
      <c r="L244" s="415">
        <v>-977841</v>
      </c>
      <c r="M244" s="415">
        <v>78749</v>
      </c>
      <c r="N244" s="415">
        <v>0</v>
      </c>
      <c r="O244" s="415">
        <v>78749</v>
      </c>
      <c r="P244" s="415">
        <v>212646</v>
      </c>
      <c r="Q244" s="415">
        <v>0</v>
      </c>
      <c r="R244" s="415">
        <v>212646</v>
      </c>
      <c r="S244" s="415">
        <v>57526</v>
      </c>
      <c r="T244" s="415">
        <v>0</v>
      </c>
      <c r="U244" s="415">
        <v>57526</v>
      </c>
      <c r="V244" s="415">
        <v>-628920</v>
      </c>
      <c r="W244" s="415">
        <v>0</v>
      </c>
      <c r="X244" s="415">
        <v>-628920</v>
      </c>
      <c r="Y244" s="415">
        <v>-10611769</v>
      </c>
      <c r="Z244" s="415">
        <v>0</v>
      </c>
      <c r="AA244" s="415">
        <v>-10611769</v>
      </c>
      <c r="AB244" s="415">
        <v>-16578</v>
      </c>
      <c r="AC244" s="415">
        <v>0</v>
      </c>
      <c r="AD244" s="415">
        <v>-16578</v>
      </c>
      <c r="AE244" s="415">
        <v>-375926</v>
      </c>
      <c r="AF244" s="415">
        <v>0</v>
      </c>
      <c r="AG244" s="415">
        <v>-375926</v>
      </c>
      <c r="AH244" s="415">
        <v>-39127.370000000003</v>
      </c>
      <c r="AI244" s="415">
        <v>0</v>
      </c>
      <c r="AJ244" s="415">
        <v>-39127.370000000003</v>
      </c>
      <c r="AK244" s="415">
        <v>0</v>
      </c>
      <c r="AL244" s="415">
        <v>0</v>
      </c>
      <c r="AM244" s="415">
        <v>0</v>
      </c>
      <c r="AN244" s="415">
        <v>-330058.28999999998</v>
      </c>
      <c r="AO244" s="415">
        <v>0</v>
      </c>
      <c r="AP244" s="415">
        <v>-330058.28999999998</v>
      </c>
      <c r="AQ244" s="415">
        <v>-124</v>
      </c>
      <c r="AR244" s="415">
        <v>0</v>
      </c>
      <c r="AS244" s="415">
        <v>-124</v>
      </c>
      <c r="AT244" s="415">
        <v>807502</v>
      </c>
      <c r="AU244" s="415">
        <v>0</v>
      </c>
      <c r="AV244" s="415">
        <v>807502</v>
      </c>
      <c r="AW244" s="415">
        <v>7371</v>
      </c>
      <c r="AX244" s="415">
        <v>0</v>
      </c>
      <c r="AY244" s="415">
        <v>7371</v>
      </c>
      <c r="AZ244" s="415">
        <v>-3281949</v>
      </c>
      <c r="BA244" s="415">
        <v>0</v>
      </c>
      <c r="BB244" s="415">
        <v>-3281949</v>
      </c>
      <c r="BC244" s="415">
        <v>-14062</v>
      </c>
      <c r="BD244" s="415">
        <v>0</v>
      </c>
      <c r="BE244" s="415">
        <v>-14062</v>
      </c>
      <c r="BF244" s="415">
        <v>-122511</v>
      </c>
      <c r="BG244" s="415">
        <v>0</v>
      </c>
      <c r="BH244" s="415">
        <v>-122511</v>
      </c>
      <c r="BI244" s="415">
        <v>-1629</v>
      </c>
      <c r="BJ244" s="415">
        <v>0</v>
      </c>
      <c r="BK244" s="415">
        <v>-1629</v>
      </c>
      <c r="BL244" s="415">
        <v>-21500</v>
      </c>
      <c r="BM244" s="415">
        <v>0</v>
      </c>
      <c r="BN244" s="415">
        <v>-21500</v>
      </c>
      <c r="BO244" s="415">
        <v>0</v>
      </c>
      <c r="BP244" s="415">
        <v>0</v>
      </c>
      <c r="BQ244" s="415">
        <v>0</v>
      </c>
      <c r="BR244" s="415">
        <v>0</v>
      </c>
      <c r="BS244" s="415">
        <v>0</v>
      </c>
      <c r="BT244" s="415">
        <v>0</v>
      </c>
      <c r="BU244" s="415">
        <v>0</v>
      </c>
      <c r="BV244" s="415">
        <v>0</v>
      </c>
      <c r="BW244" s="415">
        <v>0</v>
      </c>
      <c r="BX244" s="415">
        <v>-13614473</v>
      </c>
      <c r="BY244" s="415">
        <v>0</v>
      </c>
      <c r="BZ244" s="415">
        <v>-13614473</v>
      </c>
      <c r="CA244" s="415">
        <v>0</v>
      </c>
      <c r="CB244" s="415">
        <v>0</v>
      </c>
      <c r="CC244" s="415">
        <v>0</v>
      </c>
      <c r="CD244" s="415">
        <v>0</v>
      </c>
      <c r="CE244" s="415">
        <v>0</v>
      </c>
      <c r="CF244" s="415">
        <v>0</v>
      </c>
      <c r="CG244" s="415">
        <v>-701050</v>
      </c>
      <c r="CH244" s="415">
        <v>0</v>
      </c>
      <c r="CI244" s="415">
        <v>-701050</v>
      </c>
      <c r="CJ244" s="415">
        <v>-62088</v>
      </c>
      <c r="CK244" s="415">
        <v>0</v>
      </c>
      <c r="CL244" s="415">
        <v>-62088</v>
      </c>
      <c r="CM244" s="415">
        <v>-763138</v>
      </c>
      <c r="CN244" s="415">
        <v>0</v>
      </c>
      <c r="CO244" s="415">
        <v>-763138</v>
      </c>
      <c r="CP244" s="415">
        <v>-90028</v>
      </c>
      <c r="CQ244" s="415">
        <v>0</v>
      </c>
      <c r="CR244" s="415">
        <v>-90028</v>
      </c>
      <c r="CS244" s="415">
        <v>-7346</v>
      </c>
      <c r="CT244" s="415">
        <v>0</v>
      </c>
      <c r="CU244" s="415">
        <v>-7346</v>
      </c>
      <c r="CV244" s="415">
        <v>-23507</v>
      </c>
      <c r="CW244" s="415">
        <v>0</v>
      </c>
      <c r="CX244" s="415">
        <v>-23507</v>
      </c>
      <c r="CY244" s="415">
        <v>1062</v>
      </c>
      <c r="CZ244" s="415">
        <v>0</v>
      </c>
      <c r="DA244" s="415">
        <v>1062</v>
      </c>
      <c r="DB244" s="415">
        <v>-10355</v>
      </c>
      <c r="DC244" s="415">
        <v>0</v>
      </c>
      <c r="DD244" s="415">
        <v>-10355</v>
      </c>
      <c r="DE244" s="415">
        <v>-1375</v>
      </c>
      <c r="DF244" s="415">
        <v>0</v>
      </c>
      <c r="DG244" s="415">
        <v>-1375</v>
      </c>
      <c r="DH244" s="415">
        <v>0</v>
      </c>
      <c r="DI244" s="415">
        <v>0</v>
      </c>
      <c r="DJ244" s="415">
        <v>0</v>
      </c>
      <c r="DK244" s="415">
        <v>0</v>
      </c>
      <c r="DL244" s="415">
        <v>0</v>
      </c>
      <c r="DM244" s="415">
        <v>0</v>
      </c>
      <c r="DN244" s="415">
        <v>-10193</v>
      </c>
      <c r="DO244" s="415">
        <v>0</v>
      </c>
      <c r="DP244" s="415">
        <v>-10193</v>
      </c>
      <c r="DQ244" s="415">
        <v>-598</v>
      </c>
      <c r="DR244" s="415">
        <v>0</v>
      </c>
      <c r="DS244" s="415">
        <v>-598</v>
      </c>
      <c r="DT244" s="415">
        <v>0</v>
      </c>
      <c r="DU244" s="415">
        <v>0</v>
      </c>
      <c r="DV244" s="415">
        <v>0</v>
      </c>
      <c r="DW244" s="415">
        <v>0</v>
      </c>
      <c r="DX244" s="415">
        <v>0</v>
      </c>
      <c r="DY244" s="415">
        <v>0</v>
      </c>
      <c r="DZ244" s="415">
        <v>0</v>
      </c>
      <c r="EA244" s="415">
        <v>0</v>
      </c>
      <c r="EB244" s="415">
        <v>-142340</v>
      </c>
      <c r="EC244" s="415">
        <v>0</v>
      </c>
      <c r="ED244" s="415">
        <v>-142340</v>
      </c>
      <c r="EE244" s="415">
        <v>-448</v>
      </c>
      <c r="EF244" s="415">
        <v>0</v>
      </c>
      <c r="EG244" s="415">
        <v>-448</v>
      </c>
      <c r="EH244" s="415">
        <v>0</v>
      </c>
      <c r="EI244" s="415">
        <v>0</v>
      </c>
      <c r="EJ244" s="415">
        <v>0</v>
      </c>
      <c r="EK244" s="415">
        <v>-3257</v>
      </c>
      <c r="EL244" s="415">
        <v>0</v>
      </c>
      <c r="EM244" s="415">
        <v>-3257</v>
      </c>
      <c r="EN244" s="415">
        <v>0</v>
      </c>
      <c r="EO244" s="415">
        <v>0</v>
      </c>
      <c r="EP244" s="415">
        <v>0</v>
      </c>
      <c r="EQ244" s="415">
        <v>-27166.68</v>
      </c>
      <c r="ER244" s="415">
        <v>0</v>
      </c>
      <c r="ES244" s="415">
        <v>-27166.68</v>
      </c>
      <c r="ET244" s="415">
        <v>0</v>
      </c>
      <c r="EU244" s="415">
        <v>0</v>
      </c>
      <c r="EV244" s="415">
        <v>0</v>
      </c>
      <c r="EW244" s="415">
        <v>-21499</v>
      </c>
      <c r="EX244" s="415">
        <v>0</v>
      </c>
      <c r="EY244" s="415">
        <v>-21499</v>
      </c>
      <c r="EZ244" s="415">
        <v>0</v>
      </c>
      <c r="FA244" s="415">
        <v>0</v>
      </c>
      <c r="FB244" s="415">
        <v>0</v>
      </c>
      <c r="FC244" s="415">
        <v>-1500</v>
      </c>
      <c r="FD244" s="415">
        <v>0</v>
      </c>
      <c r="FE244" s="415">
        <v>-1500</v>
      </c>
      <c r="FF244" s="415">
        <v>0</v>
      </c>
      <c r="FG244" s="415">
        <v>0</v>
      </c>
      <c r="FH244" s="415">
        <v>0</v>
      </c>
      <c r="FI244" s="415">
        <v>-38940</v>
      </c>
      <c r="FJ244" s="415">
        <v>0</v>
      </c>
      <c r="FK244" s="415">
        <v>-38940</v>
      </c>
      <c r="FL244" s="415">
        <v>-1490</v>
      </c>
      <c r="FM244" s="415">
        <v>0</v>
      </c>
      <c r="FN244" s="415">
        <v>-1490</v>
      </c>
      <c r="FO244" s="415">
        <v>-60603</v>
      </c>
      <c r="FP244" s="415">
        <v>0</v>
      </c>
      <c r="FQ244" s="415">
        <v>-60603</v>
      </c>
      <c r="FR244" s="415">
        <v>138</v>
      </c>
      <c r="FS244" s="415">
        <v>0</v>
      </c>
      <c r="FT244" s="415">
        <v>138</v>
      </c>
      <c r="FU244" s="415">
        <v>4215</v>
      </c>
      <c r="FV244" s="415">
        <v>0</v>
      </c>
      <c r="FW244" s="415">
        <v>4215</v>
      </c>
      <c r="FX244" s="415">
        <v>-1646540</v>
      </c>
      <c r="FY244" s="415">
        <v>0</v>
      </c>
      <c r="FZ244" s="415">
        <v>-1646540</v>
      </c>
      <c r="GA244" s="415">
        <v>-1797091</v>
      </c>
      <c r="GB244" s="415">
        <v>0</v>
      </c>
      <c r="GC244" s="415">
        <v>-1797091</v>
      </c>
      <c r="GD244" s="415">
        <v>0</v>
      </c>
      <c r="GE244" s="415">
        <v>0</v>
      </c>
      <c r="GF244" s="415">
        <v>0</v>
      </c>
      <c r="GG244" s="415">
        <v>0</v>
      </c>
      <c r="GH244" s="415">
        <v>0</v>
      </c>
      <c r="GI244" s="415">
        <v>0</v>
      </c>
      <c r="GJ244" s="415">
        <v>0</v>
      </c>
      <c r="GK244" s="415">
        <v>0</v>
      </c>
      <c r="GL244" s="415">
        <v>0</v>
      </c>
      <c r="GM244" s="415">
        <v>60346567</v>
      </c>
      <c r="GN244" s="415">
        <v>0</v>
      </c>
      <c r="GO244" s="415">
        <v>60346567</v>
      </c>
      <c r="GP244" s="415">
        <v>-628920</v>
      </c>
      <c r="GQ244" s="415">
        <v>0</v>
      </c>
      <c r="GR244" s="415">
        <v>-628920</v>
      </c>
      <c r="GS244" s="415">
        <v>-13614473</v>
      </c>
      <c r="GT244" s="415">
        <v>0</v>
      </c>
      <c r="GU244" s="415">
        <v>-13614473</v>
      </c>
      <c r="GV244" s="415">
        <v>-763138</v>
      </c>
      <c r="GW244" s="415">
        <v>0</v>
      </c>
      <c r="GX244" s="415">
        <v>-763138</v>
      </c>
      <c r="GY244" s="415">
        <v>-142340</v>
      </c>
      <c r="GZ244" s="415">
        <v>0</v>
      </c>
      <c r="HA244" s="415">
        <v>-142340</v>
      </c>
      <c r="HB244" s="415">
        <v>-1797091</v>
      </c>
      <c r="HC244" s="415">
        <v>0</v>
      </c>
      <c r="HD244" s="415">
        <v>-1797091</v>
      </c>
      <c r="HE244" s="415">
        <v>0</v>
      </c>
      <c r="HF244" s="415">
        <v>0</v>
      </c>
      <c r="HG244" s="415">
        <v>0</v>
      </c>
      <c r="HH244" s="415">
        <v>-16945962</v>
      </c>
      <c r="HI244" s="415">
        <v>0</v>
      </c>
      <c r="HJ244" s="415">
        <v>-16945962</v>
      </c>
      <c r="HK244" s="415">
        <v>43400605</v>
      </c>
      <c r="HL244" s="415">
        <v>0</v>
      </c>
      <c r="HM244" s="415">
        <v>43400605</v>
      </c>
      <c r="HN244" s="84" t="s">
        <v>1029</v>
      </c>
    </row>
    <row r="245" spans="1:222" x14ac:dyDescent="0.25">
      <c r="A245" t="s">
        <v>1026</v>
      </c>
      <c r="B245" s="82" t="s">
        <v>849</v>
      </c>
      <c r="C245" s="85" t="s">
        <v>848</v>
      </c>
      <c r="D245" s="415">
        <v>42475833</v>
      </c>
      <c r="E245" s="415">
        <v>1022710</v>
      </c>
      <c r="F245" s="415">
        <v>43498543</v>
      </c>
      <c r="G245" s="415">
        <v>-62518</v>
      </c>
      <c r="H245" s="415">
        <v>274433</v>
      </c>
      <c r="I245" s="415">
        <v>211915</v>
      </c>
      <c r="J245" s="415">
        <v>-422028</v>
      </c>
      <c r="K245" s="415">
        <v>0</v>
      </c>
      <c r="L245" s="415">
        <v>-422028</v>
      </c>
      <c r="M245" s="415">
        <v>-66443</v>
      </c>
      <c r="N245" s="415">
        <v>0</v>
      </c>
      <c r="O245" s="415">
        <v>-66443</v>
      </c>
      <c r="P245" s="415">
        <v>299082</v>
      </c>
      <c r="Q245" s="415">
        <v>107</v>
      </c>
      <c r="R245" s="415">
        <v>299189</v>
      </c>
      <c r="S245" s="415">
        <v>-30320</v>
      </c>
      <c r="T245" s="415">
        <v>0</v>
      </c>
      <c r="U245" s="415">
        <v>-30320</v>
      </c>
      <c r="V245" s="415">
        <v>-219709</v>
      </c>
      <c r="W245" s="415">
        <v>107</v>
      </c>
      <c r="X245" s="415">
        <v>-219602</v>
      </c>
      <c r="Y245" s="415">
        <v>-4905455</v>
      </c>
      <c r="Z245" s="415">
        <v>-5115</v>
      </c>
      <c r="AA245" s="415">
        <v>-4910570</v>
      </c>
      <c r="AB245" s="415">
        <v>-15044</v>
      </c>
      <c r="AC245" s="415">
        <v>0</v>
      </c>
      <c r="AD245" s="415">
        <v>-15044</v>
      </c>
      <c r="AE245" s="415">
        <v>-264232</v>
      </c>
      <c r="AF245" s="415">
        <v>0</v>
      </c>
      <c r="AG245" s="415">
        <v>-264232</v>
      </c>
      <c r="AH245" s="415">
        <v>-107881</v>
      </c>
      <c r="AI245" s="415">
        <v>0</v>
      </c>
      <c r="AJ245" s="415">
        <v>-107881</v>
      </c>
      <c r="AK245" s="415">
        <v>0</v>
      </c>
      <c r="AL245" s="415">
        <v>0</v>
      </c>
      <c r="AM245" s="415">
        <v>0</v>
      </c>
      <c r="AN245" s="415">
        <v>-150226</v>
      </c>
      <c r="AO245" s="415">
        <v>0</v>
      </c>
      <c r="AP245" s="415">
        <v>-150226</v>
      </c>
      <c r="AQ245" s="415">
        <v>-9794</v>
      </c>
      <c r="AR245" s="415">
        <v>0</v>
      </c>
      <c r="AS245" s="415">
        <v>-9794</v>
      </c>
      <c r="AT245" s="415">
        <v>712005</v>
      </c>
      <c r="AU245" s="415">
        <v>24635</v>
      </c>
      <c r="AV245" s="415">
        <v>736640</v>
      </c>
      <c r="AW245" s="415">
        <v>-4604</v>
      </c>
      <c r="AX245" s="415">
        <v>7013</v>
      </c>
      <c r="AY245" s="415">
        <v>2409</v>
      </c>
      <c r="AZ245" s="415">
        <v>-4397571</v>
      </c>
      <c r="BA245" s="415">
        <v>-393473</v>
      </c>
      <c r="BB245" s="415">
        <v>-4791044</v>
      </c>
      <c r="BC245" s="415">
        <v>-3281</v>
      </c>
      <c r="BD245" s="415">
        <v>-122511</v>
      </c>
      <c r="BE245" s="415">
        <v>-125792</v>
      </c>
      <c r="BF245" s="415">
        <v>-75646</v>
      </c>
      <c r="BG245" s="415">
        <v>0</v>
      </c>
      <c r="BH245" s="415">
        <v>-75646</v>
      </c>
      <c r="BI245" s="415">
        <v>0</v>
      </c>
      <c r="BJ245" s="415">
        <v>0</v>
      </c>
      <c r="BK245" s="415">
        <v>0</v>
      </c>
      <c r="BL245" s="415">
        <v>-72885</v>
      </c>
      <c r="BM245" s="415">
        <v>0</v>
      </c>
      <c r="BN245" s="415">
        <v>-72885</v>
      </c>
      <c r="BO245" s="415">
        <v>-2044</v>
      </c>
      <c r="BP245" s="415">
        <v>0</v>
      </c>
      <c r="BQ245" s="415">
        <v>-2044</v>
      </c>
      <c r="BR245" s="415">
        <v>0</v>
      </c>
      <c r="BS245" s="415">
        <v>0</v>
      </c>
      <c r="BT245" s="415">
        <v>0</v>
      </c>
      <c r="BU245" s="415">
        <v>0</v>
      </c>
      <c r="BV245" s="415">
        <v>0</v>
      </c>
      <c r="BW245" s="415">
        <v>0</v>
      </c>
      <c r="BX245" s="415">
        <v>-9013713</v>
      </c>
      <c r="BY245" s="415">
        <v>-489451</v>
      </c>
      <c r="BZ245" s="415">
        <v>-9503164</v>
      </c>
      <c r="CA245" s="415">
        <v>-628</v>
      </c>
      <c r="CB245" s="415">
        <v>0</v>
      </c>
      <c r="CC245" s="415">
        <v>-628</v>
      </c>
      <c r="CD245" s="415">
        <v>0</v>
      </c>
      <c r="CE245" s="415">
        <v>0</v>
      </c>
      <c r="CF245" s="415">
        <v>0</v>
      </c>
      <c r="CG245" s="415">
        <v>-746247</v>
      </c>
      <c r="CH245" s="415">
        <v>-92637</v>
      </c>
      <c r="CI245" s="415">
        <v>-838884</v>
      </c>
      <c r="CJ245" s="415">
        <v>-27332</v>
      </c>
      <c r="CK245" s="415">
        <v>-29708</v>
      </c>
      <c r="CL245" s="415">
        <v>-57040</v>
      </c>
      <c r="CM245" s="415">
        <v>-774207</v>
      </c>
      <c r="CN245" s="415">
        <v>-122345</v>
      </c>
      <c r="CO245" s="415">
        <v>-896552</v>
      </c>
      <c r="CP245" s="415">
        <v>-125595</v>
      </c>
      <c r="CQ245" s="415">
        <v>0</v>
      </c>
      <c r="CR245" s="415">
        <v>-125595</v>
      </c>
      <c r="CS245" s="415">
        <v>134</v>
      </c>
      <c r="CT245" s="415">
        <v>0</v>
      </c>
      <c r="CU245" s="415">
        <v>134</v>
      </c>
      <c r="CV245" s="415">
        <v>-107983</v>
      </c>
      <c r="CW245" s="415">
        <v>0</v>
      </c>
      <c r="CX245" s="415">
        <v>-107983</v>
      </c>
      <c r="CY245" s="415">
        <v>2401</v>
      </c>
      <c r="CZ245" s="415">
        <v>0</v>
      </c>
      <c r="DA245" s="415">
        <v>2401</v>
      </c>
      <c r="DB245" s="415">
        <v>-12396</v>
      </c>
      <c r="DC245" s="415">
        <v>0</v>
      </c>
      <c r="DD245" s="415">
        <v>-12396</v>
      </c>
      <c r="DE245" s="415">
        <v>0</v>
      </c>
      <c r="DF245" s="415">
        <v>0</v>
      </c>
      <c r="DG245" s="415">
        <v>0</v>
      </c>
      <c r="DH245" s="415">
        <v>0</v>
      </c>
      <c r="DI245" s="415">
        <v>0</v>
      </c>
      <c r="DJ245" s="415">
        <v>0</v>
      </c>
      <c r="DK245" s="415">
        <v>0</v>
      </c>
      <c r="DL245" s="415">
        <v>0</v>
      </c>
      <c r="DM245" s="415">
        <v>0</v>
      </c>
      <c r="DN245" s="415">
        <v>-17549</v>
      </c>
      <c r="DO245" s="415">
        <v>0</v>
      </c>
      <c r="DP245" s="415">
        <v>-17549</v>
      </c>
      <c r="DQ245" s="415">
        <v>0</v>
      </c>
      <c r="DR245" s="415">
        <v>0</v>
      </c>
      <c r="DS245" s="415">
        <v>0</v>
      </c>
      <c r="DT245" s="415">
        <v>-56308</v>
      </c>
      <c r="DU245" s="415">
        <v>-333463</v>
      </c>
      <c r="DV245" s="415">
        <v>-389771</v>
      </c>
      <c r="DW245" s="415">
        <v>-6088</v>
      </c>
      <c r="DX245" s="415">
        <v>-43577</v>
      </c>
      <c r="DY245" s="415">
        <v>-49665</v>
      </c>
      <c r="DZ245" s="415">
        <v>-377040</v>
      </c>
      <c r="EA245" s="415">
        <v>0</v>
      </c>
      <c r="EB245" s="415">
        <v>-323384</v>
      </c>
      <c r="EC245" s="415">
        <v>-377040</v>
      </c>
      <c r="ED245" s="415">
        <v>-700424</v>
      </c>
      <c r="EE245" s="415">
        <v>0</v>
      </c>
      <c r="EF245" s="415">
        <v>0</v>
      </c>
      <c r="EG245" s="415">
        <v>0</v>
      </c>
      <c r="EH245" s="415">
        <v>0</v>
      </c>
      <c r="EI245" s="415">
        <v>0</v>
      </c>
      <c r="EJ245" s="415">
        <v>0</v>
      </c>
      <c r="EK245" s="415">
        <v>0</v>
      </c>
      <c r="EL245" s="415">
        <v>0</v>
      </c>
      <c r="EM245" s="415">
        <v>0</v>
      </c>
      <c r="EN245" s="415">
        <v>0</v>
      </c>
      <c r="EO245" s="415">
        <v>0</v>
      </c>
      <c r="EP245" s="415">
        <v>0</v>
      </c>
      <c r="EQ245" s="415">
        <v>0</v>
      </c>
      <c r="ER245" s="415">
        <v>0</v>
      </c>
      <c r="ES245" s="415">
        <v>0</v>
      </c>
      <c r="ET245" s="415">
        <v>0</v>
      </c>
      <c r="EU245" s="415">
        <v>0</v>
      </c>
      <c r="EV245" s="415">
        <v>0</v>
      </c>
      <c r="EW245" s="415">
        <v>-72885</v>
      </c>
      <c r="EX245" s="415">
        <v>0</v>
      </c>
      <c r="EY245" s="415">
        <v>-72885</v>
      </c>
      <c r="EZ245" s="415">
        <v>-2044</v>
      </c>
      <c r="FA245" s="415">
        <v>0</v>
      </c>
      <c r="FB245" s="415">
        <v>-2044</v>
      </c>
      <c r="FC245" s="415">
        <v>-1500</v>
      </c>
      <c r="FD245" s="415">
        <v>0</v>
      </c>
      <c r="FE245" s="415">
        <v>-1500</v>
      </c>
      <c r="FF245" s="415">
        <v>0</v>
      </c>
      <c r="FG245" s="415">
        <v>0</v>
      </c>
      <c r="FH245" s="415">
        <v>0</v>
      </c>
      <c r="FI245" s="415">
        <v>-37859</v>
      </c>
      <c r="FJ245" s="415">
        <v>0</v>
      </c>
      <c r="FK245" s="415">
        <v>-37859</v>
      </c>
      <c r="FL245" s="415">
        <v>49</v>
      </c>
      <c r="FM245" s="415">
        <v>0</v>
      </c>
      <c r="FN245" s="415">
        <v>49</v>
      </c>
      <c r="FO245" s="415">
        <v>-48530</v>
      </c>
      <c r="FP245" s="415">
        <v>0</v>
      </c>
      <c r="FQ245" s="415">
        <v>-48530</v>
      </c>
      <c r="FR245" s="415">
        <v>2</v>
      </c>
      <c r="FS245" s="415">
        <v>0</v>
      </c>
      <c r="FT245" s="415">
        <v>2</v>
      </c>
      <c r="FU245" s="415">
        <v>3</v>
      </c>
      <c r="FV245" s="415">
        <v>0</v>
      </c>
      <c r="FW245" s="415">
        <v>3</v>
      </c>
      <c r="FX245" s="415">
        <v>-565223</v>
      </c>
      <c r="FY245" s="415">
        <v>0</v>
      </c>
      <c r="FZ245" s="415">
        <v>-565223</v>
      </c>
      <c r="GA245" s="415">
        <v>-727987</v>
      </c>
      <c r="GB245" s="415">
        <v>0</v>
      </c>
      <c r="GC245" s="415">
        <v>-727987</v>
      </c>
      <c r="GD245" s="415">
        <v>-5003</v>
      </c>
      <c r="GE245" s="415">
        <v>0</v>
      </c>
      <c r="GF245" s="415">
        <v>-5003</v>
      </c>
      <c r="GG245" s="415">
        <v>0</v>
      </c>
      <c r="GH245" s="415">
        <v>0</v>
      </c>
      <c r="GI245" s="415">
        <v>0</v>
      </c>
      <c r="GJ245" s="415">
        <v>-5003</v>
      </c>
      <c r="GK245" s="415">
        <v>0</v>
      </c>
      <c r="GL245" s="415">
        <v>-5003</v>
      </c>
      <c r="GM245" s="415">
        <v>42413315</v>
      </c>
      <c r="GN245" s="415">
        <v>1297143</v>
      </c>
      <c r="GO245" s="415">
        <v>43710458</v>
      </c>
      <c r="GP245" s="415">
        <v>-219709</v>
      </c>
      <c r="GQ245" s="415">
        <v>107</v>
      </c>
      <c r="GR245" s="415">
        <v>-219602</v>
      </c>
      <c r="GS245" s="415">
        <v>-9013713</v>
      </c>
      <c r="GT245" s="415">
        <v>-489451</v>
      </c>
      <c r="GU245" s="415">
        <v>-9503164</v>
      </c>
      <c r="GV245" s="415">
        <v>-774207</v>
      </c>
      <c r="GW245" s="415">
        <v>-122345</v>
      </c>
      <c r="GX245" s="415">
        <v>-896552</v>
      </c>
      <c r="GY245" s="415">
        <v>-323384</v>
      </c>
      <c r="GZ245" s="415">
        <v>-377040</v>
      </c>
      <c r="HA245" s="415">
        <v>-700424</v>
      </c>
      <c r="HB245" s="415">
        <v>-727987</v>
      </c>
      <c r="HC245" s="415">
        <v>0</v>
      </c>
      <c r="HD245" s="415">
        <v>-727987</v>
      </c>
      <c r="HE245" s="415">
        <v>-5003</v>
      </c>
      <c r="HF245" s="415">
        <v>0</v>
      </c>
      <c r="HG245" s="415">
        <v>-5003</v>
      </c>
      <c r="HH245" s="415">
        <v>-11064003</v>
      </c>
      <c r="HI245" s="415">
        <v>-988729</v>
      </c>
      <c r="HJ245" s="415">
        <v>-12052732</v>
      </c>
      <c r="HK245" s="415">
        <v>31349312</v>
      </c>
      <c r="HL245" s="415">
        <v>308414</v>
      </c>
      <c r="HM245" s="415">
        <v>31657726</v>
      </c>
      <c r="HN245" s="84" t="s">
        <v>1029</v>
      </c>
    </row>
    <row r="246" spans="1:222" x14ac:dyDescent="0.25">
      <c r="A246" t="s">
        <v>1026</v>
      </c>
      <c r="B246" s="82" t="s">
        <v>851</v>
      </c>
      <c r="C246" s="85" t="s">
        <v>850</v>
      </c>
      <c r="D246" s="415">
        <v>31325475</v>
      </c>
      <c r="E246" s="415">
        <v>0</v>
      </c>
      <c r="F246" s="415">
        <v>31325475</v>
      </c>
      <c r="G246" s="415">
        <v>-147255</v>
      </c>
      <c r="H246" s="415">
        <v>0</v>
      </c>
      <c r="I246" s="415">
        <v>-147255</v>
      </c>
      <c r="J246" s="415">
        <v>-338384</v>
      </c>
      <c r="K246" s="415">
        <v>0</v>
      </c>
      <c r="L246" s="415">
        <v>-338384</v>
      </c>
      <c r="M246" s="415">
        <v>11627</v>
      </c>
      <c r="N246" s="415">
        <v>0</v>
      </c>
      <c r="O246" s="415">
        <v>11627</v>
      </c>
      <c r="P246" s="415">
        <v>94950</v>
      </c>
      <c r="Q246" s="415">
        <v>0</v>
      </c>
      <c r="R246" s="415">
        <v>94950</v>
      </c>
      <c r="S246" s="415">
        <v>-45433</v>
      </c>
      <c r="T246" s="415">
        <v>0</v>
      </c>
      <c r="U246" s="415">
        <v>-45433</v>
      </c>
      <c r="V246" s="415">
        <v>-277240</v>
      </c>
      <c r="W246" s="415">
        <v>0</v>
      </c>
      <c r="X246" s="415">
        <v>-277240</v>
      </c>
      <c r="Y246" s="415">
        <v>-3520248</v>
      </c>
      <c r="Z246" s="415">
        <v>0</v>
      </c>
      <c r="AA246" s="415">
        <v>-3520248</v>
      </c>
      <c r="AB246" s="415">
        <v>0</v>
      </c>
      <c r="AC246" s="415">
        <v>0</v>
      </c>
      <c r="AD246" s="415">
        <v>0</v>
      </c>
      <c r="AE246" s="415">
        <v>-304914</v>
      </c>
      <c r="AF246" s="415">
        <v>0</v>
      </c>
      <c r="AG246" s="415">
        <v>-304914</v>
      </c>
      <c r="AH246" s="415">
        <v>-28614</v>
      </c>
      <c r="AI246" s="415">
        <v>0</v>
      </c>
      <c r="AJ246" s="415">
        <v>-28614</v>
      </c>
      <c r="AK246" s="415">
        <v>0</v>
      </c>
      <c r="AL246" s="415">
        <v>0</v>
      </c>
      <c r="AM246" s="415">
        <v>0</v>
      </c>
      <c r="AN246" s="415">
        <v>-271635</v>
      </c>
      <c r="AO246" s="415">
        <v>0</v>
      </c>
      <c r="AP246" s="415">
        <v>-271635</v>
      </c>
      <c r="AQ246" s="415">
        <v>0</v>
      </c>
      <c r="AR246" s="415">
        <v>0</v>
      </c>
      <c r="AS246" s="415">
        <v>0</v>
      </c>
      <c r="AT246" s="415">
        <v>535780</v>
      </c>
      <c r="AU246" s="415">
        <v>0</v>
      </c>
      <c r="AV246" s="415">
        <v>535780</v>
      </c>
      <c r="AW246" s="415">
        <v>-9227</v>
      </c>
      <c r="AX246" s="415">
        <v>0</v>
      </c>
      <c r="AY246" s="415">
        <v>-9227</v>
      </c>
      <c r="AZ246" s="415">
        <v>-2015522</v>
      </c>
      <c r="BA246" s="415">
        <v>0</v>
      </c>
      <c r="BB246" s="415">
        <v>-2015522</v>
      </c>
      <c r="BC246" s="415">
        <v>44231</v>
      </c>
      <c r="BD246" s="415">
        <v>0</v>
      </c>
      <c r="BE246" s="415">
        <v>44231</v>
      </c>
      <c r="BF246" s="415">
        <v>-25280</v>
      </c>
      <c r="BG246" s="415">
        <v>0</v>
      </c>
      <c r="BH246" s="415">
        <v>-25280</v>
      </c>
      <c r="BI246" s="415">
        <v>0</v>
      </c>
      <c r="BJ246" s="415">
        <v>0</v>
      </c>
      <c r="BK246" s="415">
        <v>0</v>
      </c>
      <c r="BL246" s="415">
        <v>-1294</v>
      </c>
      <c r="BM246" s="415">
        <v>0</v>
      </c>
      <c r="BN246" s="415">
        <v>-1294</v>
      </c>
      <c r="BO246" s="415">
        <v>0</v>
      </c>
      <c r="BP246" s="415">
        <v>0</v>
      </c>
      <c r="BQ246" s="415">
        <v>0</v>
      </c>
      <c r="BR246" s="415">
        <v>0</v>
      </c>
      <c r="BS246" s="415">
        <v>0</v>
      </c>
      <c r="BT246" s="415">
        <v>0</v>
      </c>
      <c r="BU246" s="415">
        <v>0</v>
      </c>
      <c r="BV246" s="415">
        <v>0</v>
      </c>
      <c r="BW246" s="415">
        <v>0</v>
      </c>
      <c r="BX246" s="415">
        <v>-5296474</v>
      </c>
      <c r="BY246" s="415">
        <v>0</v>
      </c>
      <c r="BZ246" s="415">
        <v>-5296474</v>
      </c>
      <c r="CA246" s="415">
        <v>0</v>
      </c>
      <c r="CB246" s="415">
        <v>0</v>
      </c>
      <c r="CC246" s="415">
        <v>0</v>
      </c>
      <c r="CD246" s="415">
        <v>0</v>
      </c>
      <c r="CE246" s="415">
        <v>0</v>
      </c>
      <c r="CF246" s="415">
        <v>0</v>
      </c>
      <c r="CG246" s="415">
        <v>-442795</v>
      </c>
      <c r="CH246" s="415">
        <v>0</v>
      </c>
      <c r="CI246" s="415">
        <v>-442795</v>
      </c>
      <c r="CJ246" s="415">
        <v>-32433</v>
      </c>
      <c r="CK246" s="415">
        <v>0</v>
      </c>
      <c r="CL246" s="415">
        <v>-32433</v>
      </c>
      <c r="CM246" s="415">
        <v>-475228</v>
      </c>
      <c r="CN246" s="415">
        <v>0</v>
      </c>
      <c r="CO246" s="415">
        <v>-475228</v>
      </c>
      <c r="CP246" s="415">
        <v>-40272</v>
      </c>
      <c r="CQ246" s="415">
        <v>0</v>
      </c>
      <c r="CR246" s="415">
        <v>-40272</v>
      </c>
      <c r="CS246" s="415">
        <v>646</v>
      </c>
      <c r="CT246" s="415">
        <v>0</v>
      </c>
      <c r="CU246" s="415">
        <v>646</v>
      </c>
      <c r="CV246" s="415">
        <v>0</v>
      </c>
      <c r="CW246" s="415">
        <v>0</v>
      </c>
      <c r="CX246" s="415">
        <v>0</v>
      </c>
      <c r="CY246" s="415">
        <v>0</v>
      </c>
      <c r="CZ246" s="415">
        <v>0</v>
      </c>
      <c r="DA246" s="415">
        <v>0</v>
      </c>
      <c r="DB246" s="415">
        <v>-2903</v>
      </c>
      <c r="DC246" s="415">
        <v>0</v>
      </c>
      <c r="DD246" s="415">
        <v>-2903</v>
      </c>
      <c r="DE246" s="415">
        <v>0</v>
      </c>
      <c r="DF246" s="415">
        <v>0</v>
      </c>
      <c r="DG246" s="415">
        <v>0</v>
      </c>
      <c r="DH246" s="415">
        <v>-607</v>
      </c>
      <c r="DI246" s="415">
        <v>0</v>
      </c>
      <c r="DJ246" s="415">
        <v>-607</v>
      </c>
      <c r="DK246" s="415">
        <v>0</v>
      </c>
      <c r="DL246" s="415">
        <v>0</v>
      </c>
      <c r="DM246" s="415">
        <v>0</v>
      </c>
      <c r="DN246" s="415">
        <v>0</v>
      </c>
      <c r="DO246" s="415">
        <v>0</v>
      </c>
      <c r="DP246" s="415">
        <v>0</v>
      </c>
      <c r="DQ246" s="415">
        <v>0</v>
      </c>
      <c r="DR246" s="415">
        <v>0</v>
      </c>
      <c r="DS246" s="415">
        <v>0</v>
      </c>
      <c r="DT246" s="415">
        <v>0</v>
      </c>
      <c r="DU246" s="415">
        <v>0</v>
      </c>
      <c r="DV246" s="415">
        <v>0</v>
      </c>
      <c r="DW246" s="415">
        <v>0</v>
      </c>
      <c r="DX246" s="415">
        <v>0</v>
      </c>
      <c r="DY246" s="415">
        <v>0</v>
      </c>
      <c r="DZ246" s="415">
        <v>0</v>
      </c>
      <c r="EA246" s="415">
        <v>0</v>
      </c>
      <c r="EB246" s="415">
        <v>-43136</v>
      </c>
      <c r="EC246" s="415">
        <v>0</v>
      </c>
      <c r="ED246" s="415">
        <v>-43136</v>
      </c>
      <c r="EE246" s="415">
        <v>0</v>
      </c>
      <c r="EF246" s="415">
        <v>0</v>
      </c>
      <c r="EG246" s="415">
        <v>0</v>
      </c>
      <c r="EH246" s="415">
        <v>0</v>
      </c>
      <c r="EI246" s="415">
        <v>0</v>
      </c>
      <c r="EJ246" s="415">
        <v>0</v>
      </c>
      <c r="EK246" s="415">
        <v>2160</v>
      </c>
      <c r="EL246" s="415">
        <v>0</v>
      </c>
      <c r="EM246" s="415">
        <v>2160</v>
      </c>
      <c r="EN246" s="415">
        <v>0</v>
      </c>
      <c r="EO246" s="415">
        <v>0</v>
      </c>
      <c r="EP246" s="415">
        <v>0</v>
      </c>
      <c r="EQ246" s="415">
        <v>0</v>
      </c>
      <c r="ER246" s="415">
        <v>0</v>
      </c>
      <c r="ES246" s="415">
        <v>0</v>
      </c>
      <c r="ET246" s="415">
        <v>0</v>
      </c>
      <c r="EU246" s="415">
        <v>0</v>
      </c>
      <c r="EV246" s="415">
        <v>0</v>
      </c>
      <c r="EW246" s="415">
        <v>-85798</v>
      </c>
      <c r="EX246" s="415">
        <v>0</v>
      </c>
      <c r="EY246" s="415">
        <v>-85798</v>
      </c>
      <c r="EZ246" s="415">
        <v>0</v>
      </c>
      <c r="FA246" s="415">
        <v>0</v>
      </c>
      <c r="FB246" s="415">
        <v>0</v>
      </c>
      <c r="FC246" s="415">
        <v>0</v>
      </c>
      <c r="FD246" s="415">
        <v>0</v>
      </c>
      <c r="FE246" s="415">
        <v>0</v>
      </c>
      <c r="FF246" s="415">
        <v>0</v>
      </c>
      <c r="FG246" s="415">
        <v>0</v>
      </c>
      <c r="FH246" s="415">
        <v>0</v>
      </c>
      <c r="FI246" s="415">
        <v>-26167</v>
      </c>
      <c r="FJ246" s="415">
        <v>0</v>
      </c>
      <c r="FK246" s="415">
        <v>-26167</v>
      </c>
      <c r="FL246" s="415">
        <v>2182</v>
      </c>
      <c r="FM246" s="415">
        <v>0</v>
      </c>
      <c r="FN246" s="415">
        <v>2182</v>
      </c>
      <c r="FO246" s="415">
        <v>-22169</v>
      </c>
      <c r="FP246" s="415">
        <v>0</v>
      </c>
      <c r="FQ246" s="415">
        <v>-22169</v>
      </c>
      <c r="FR246" s="415">
        <v>11062</v>
      </c>
      <c r="FS246" s="415">
        <v>0</v>
      </c>
      <c r="FT246" s="415">
        <v>11062</v>
      </c>
      <c r="FU246" s="415">
        <v>-1002</v>
      </c>
      <c r="FV246" s="415">
        <v>0</v>
      </c>
      <c r="FW246" s="415">
        <v>-1002</v>
      </c>
      <c r="FX246" s="415">
        <v>-352722</v>
      </c>
      <c r="FY246" s="415">
        <v>0</v>
      </c>
      <c r="FZ246" s="415">
        <v>-352722</v>
      </c>
      <c r="GA246" s="415">
        <v>-472454</v>
      </c>
      <c r="GB246" s="415">
        <v>0</v>
      </c>
      <c r="GC246" s="415">
        <v>-472454</v>
      </c>
      <c r="GD246" s="415">
        <v>0</v>
      </c>
      <c r="GE246" s="415">
        <v>0</v>
      </c>
      <c r="GF246" s="415">
        <v>0</v>
      </c>
      <c r="GG246" s="415">
        <v>0</v>
      </c>
      <c r="GH246" s="415">
        <v>0</v>
      </c>
      <c r="GI246" s="415">
        <v>0</v>
      </c>
      <c r="GJ246" s="415">
        <v>0</v>
      </c>
      <c r="GK246" s="415">
        <v>0</v>
      </c>
      <c r="GL246" s="415">
        <v>0</v>
      </c>
      <c r="GM246" s="415">
        <v>31178220</v>
      </c>
      <c r="GN246" s="415">
        <v>0</v>
      </c>
      <c r="GO246" s="415">
        <v>31178220</v>
      </c>
      <c r="GP246" s="415">
        <v>-277240</v>
      </c>
      <c r="GQ246" s="415">
        <v>0</v>
      </c>
      <c r="GR246" s="415">
        <v>-277240</v>
      </c>
      <c r="GS246" s="415">
        <v>-5296474</v>
      </c>
      <c r="GT246" s="415">
        <v>0</v>
      </c>
      <c r="GU246" s="415">
        <v>-5296474</v>
      </c>
      <c r="GV246" s="415">
        <v>-475228</v>
      </c>
      <c r="GW246" s="415">
        <v>0</v>
      </c>
      <c r="GX246" s="415">
        <v>-475228</v>
      </c>
      <c r="GY246" s="415">
        <v>-43136</v>
      </c>
      <c r="GZ246" s="415">
        <v>0</v>
      </c>
      <c r="HA246" s="415">
        <v>-43136</v>
      </c>
      <c r="HB246" s="415">
        <v>-472454</v>
      </c>
      <c r="HC246" s="415">
        <v>0</v>
      </c>
      <c r="HD246" s="415">
        <v>-472454</v>
      </c>
      <c r="HE246" s="415">
        <v>0</v>
      </c>
      <c r="HF246" s="415">
        <v>0</v>
      </c>
      <c r="HG246" s="415">
        <v>0</v>
      </c>
      <c r="HH246" s="415">
        <v>-6564532</v>
      </c>
      <c r="HI246" s="415">
        <v>0</v>
      </c>
      <c r="HJ246" s="415">
        <v>-6564532</v>
      </c>
      <c r="HK246" s="415">
        <v>24613688</v>
      </c>
      <c r="HL246" s="415">
        <v>0</v>
      </c>
      <c r="HM246" s="415">
        <v>24613688</v>
      </c>
      <c r="HN246" s="84" t="s">
        <v>1029</v>
      </c>
    </row>
    <row r="247" spans="1:222" x14ac:dyDescent="0.25">
      <c r="A247" t="s">
        <v>1026</v>
      </c>
      <c r="B247" s="82" t="s">
        <v>853</v>
      </c>
      <c r="C247" s="85" t="s">
        <v>1098</v>
      </c>
      <c r="D247" s="415">
        <v>57241084</v>
      </c>
      <c r="E247" s="415">
        <v>237153</v>
      </c>
      <c r="F247" s="415">
        <v>57478237</v>
      </c>
      <c r="G247" s="415">
        <v>-831781</v>
      </c>
      <c r="H247" s="415">
        <v>0</v>
      </c>
      <c r="I247" s="415">
        <v>-831781</v>
      </c>
      <c r="J247" s="415">
        <v>-633787</v>
      </c>
      <c r="K247" s="415">
        <v>0</v>
      </c>
      <c r="L247" s="415">
        <v>-633787</v>
      </c>
      <c r="M247" s="415">
        <v>90539</v>
      </c>
      <c r="N247" s="415">
        <v>0</v>
      </c>
      <c r="O247" s="415">
        <v>90539</v>
      </c>
      <c r="P247" s="415">
        <v>221272</v>
      </c>
      <c r="Q247" s="415">
        <v>0</v>
      </c>
      <c r="R247" s="415">
        <v>221272</v>
      </c>
      <c r="S247" s="415">
        <v>-221519</v>
      </c>
      <c r="T247" s="415">
        <v>0</v>
      </c>
      <c r="U247" s="415">
        <v>-221519</v>
      </c>
      <c r="V247" s="415">
        <v>-543495</v>
      </c>
      <c r="W247" s="415">
        <v>0</v>
      </c>
      <c r="X247" s="415">
        <v>-543495</v>
      </c>
      <c r="Y247" s="415">
        <v>-4294450</v>
      </c>
      <c r="Z247" s="415">
        <v>0</v>
      </c>
      <c r="AA247" s="415">
        <v>-4294450</v>
      </c>
      <c r="AB247" s="415">
        <v>0</v>
      </c>
      <c r="AC247" s="415">
        <v>0</v>
      </c>
      <c r="AD247" s="415">
        <v>0</v>
      </c>
      <c r="AE247" s="415">
        <v>43663</v>
      </c>
      <c r="AF247" s="415">
        <v>0</v>
      </c>
      <c r="AG247" s="415">
        <v>43663</v>
      </c>
      <c r="AH247" s="415">
        <v>20998</v>
      </c>
      <c r="AI247" s="415">
        <v>0</v>
      </c>
      <c r="AJ247" s="415">
        <v>20998</v>
      </c>
      <c r="AK247" s="415">
        <v>0</v>
      </c>
      <c r="AL247" s="415">
        <v>0</v>
      </c>
      <c r="AM247" s="415">
        <v>0</v>
      </c>
      <c r="AN247" s="415">
        <v>18333</v>
      </c>
      <c r="AO247" s="415">
        <v>0</v>
      </c>
      <c r="AP247" s="415">
        <v>18333</v>
      </c>
      <c r="AQ247" s="415">
        <v>0</v>
      </c>
      <c r="AR247" s="415">
        <v>0</v>
      </c>
      <c r="AS247" s="415">
        <v>0</v>
      </c>
      <c r="AT247" s="415">
        <v>1033228</v>
      </c>
      <c r="AU247" s="415">
        <v>6279</v>
      </c>
      <c r="AV247" s="415">
        <v>1039507</v>
      </c>
      <c r="AW247" s="415">
        <v>-20581</v>
      </c>
      <c r="AX247" s="415">
        <v>0</v>
      </c>
      <c r="AY247" s="415">
        <v>-20581</v>
      </c>
      <c r="AZ247" s="415">
        <v>-5207145</v>
      </c>
      <c r="BA247" s="415">
        <v>0</v>
      </c>
      <c r="BB247" s="415">
        <v>-5207145</v>
      </c>
      <c r="BC247" s="415">
        <v>377563</v>
      </c>
      <c r="BD247" s="415">
        <v>0</v>
      </c>
      <c r="BE247" s="415">
        <v>377563</v>
      </c>
      <c r="BF247" s="415">
        <v>-69507</v>
      </c>
      <c r="BG247" s="415">
        <v>0</v>
      </c>
      <c r="BH247" s="415">
        <v>-69507</v>
      </c>
      <c r="BI247" s="415">
        <v>0</v>
      </c>
      <c r="BJ247" s="415">
        <v>0</v>
      </c>
      <c r="BK247" s="415">
        <v>0</v>
      </c>
      <c r="BL247" s="415">
        <v>-39550</v>
      </c>
      <c r="BM247" s="415">
        <v>0</v>
      </c>
      <c r="BN247" s="415">
        <v>-39550</v>
      </c>
      <c r="BO247" s="415">
        <v>2899</v>
      </c>
      <c r="BP247" s="415">
        <v>0</v>
      </c>
      <c r="BQ247" s="415">
        <v>2899</v>
      </c>
      <c r="BR247" s="415">
        <v>0</v>
      </c>
      <c r="BS247" s="415">
        <v>0</v>
      </c>
      <c r="BT247" s="415">
        <v>0</v>
      </c>
      <c r="BU247" s="415">
        <v>0</v>
      </c>
      <c r="BV247" s="415">
        <v>0</v>
      </c>
      <c r="BW247" s="415">
        <v>0</v>
      </c>
      <c r="BX247" s="415">
        <v>-8173880</v>
      </c>
      <c r="BY247" s="415">
        <v>6279</v>
      </c>
      <c r="BZ247" s="415">
        <v>-8167601</v>
      </c>
      <c r="CA247" s="415">
        <v>0</v>
      </c>
      <c r="CB247" s="415">
        <v>0</v>
      </c>
      <c r="CC247" s="415">
        <v>0</v>
      </c>
      <c r="CD247" s="415">
        <v>0</v>
      </c>
      <c r="CE247" s="415">
        <v>0</v>
      </c>
      <c r="CF247" s="415">
        <v>0</v>
      </c>
      <c r="CG247" s="415">
        <v>-1643266</v>
      </c>
      <c r="CH247" s="415">
        <v>0</v>
      </c>
      <c r="CI247" s="415">
        <v>-1643266</v>
      </c>
      <c r="CJ247" s="415">
        <v>157907</v>
      </c>
      <c r="CK247" s="415">
        <v>0</v>
      </c>
      <c r="CL247" s="415">
        <v>157907</v>
      </c>
      <c r="CM247" s="415">
        <v>-1485359</v>
      </c>
      <c r="CN247" s="415">
        <v>0</v>
      </c>
      <c r="CO247" s="415">
        <v>-1485359</v>
      </c>
      <c r="CP247" s="415">
        <v>-206633</v>
      </c>
      <c r="CQ247" s="415">
        <v>0</v>
      </c>
      <c r="CR247" s="415">
        <v>-206633</v>
      </c>
      <c r="CS247" s="415">
        <v>0</v>
      </c>
      <c r="CT247" s="415">
        <v>0</v>
      </c>
      <c r="CU247" s="415">
        <v>0</v>
      </c>
      <c r="CV247" s="415">
        <v>-14669</v>
      </c>
      <c r="CW247" s="415">
        <v>0</v>
      </c>
      <c r="CX247" s="415">
        <v>-14669</v>
      </c>
      <c r="CY247" s="415">
        <v>0</v>
      </c>
      <c r="CZ247" s="415">
        <v>0</v>
      </c>
      <c r="DA247" s="415">
        <v>0</v>
      </c>
      <c r="DB247" s="415">
        <v>-8688</v>
      </c>
      <c r="DC247" s="415">
        <v>0</v>
      </c>
      <c r="DD247" s="415">
        <v>-8688</v>
      </c>
      <c r="DE247" s="415">
        <v>0</v>
      </c>
      <c r="DF247" s="415">
        <v>0</v>
      </c>
      <c r="DG247" s="415">
        <v>0</v>
      </c>
      <c r="DH247" s="415">
        <v>0</v>
      </c>
      <c r="DI247" s="415">
        <v>0</v>
      </c>
      <c r="DJ247" s="415">
        <v>0</v>
      </c>
      <c r="DK247" s="415">
        <v>1268</v>
      </c>
      <c r="DL247" s="415">
        <v>0</v>
      </c>
      <c r="DM247" s="415">
        <v>1268</v>
      </c>
      <c r="DN247" s="415">
        <v>0</v>
      </c>
      <c r="DO247" s="415">
        <v>0</v>
      </c>
      <c r="DP247" s="415">
        <v>0</v>
      </c>
      <c r="DQ247" s="415">
        <v>0</v>
      </c>
      <c r="DR247" s="415">
        <v>0</v>
      </c>
      <c r="DS247" s="415">
        <v>0</v>
      </c>
      <c r="DT247" s="415">
        <v>0</v>
      </c>
      <c r="DU247" s="415">
        <v>0</v>
      </c>
      <c r="DV247" s="415">
        <v>0</v>
      </c>
      <c r="DW247" s="415">
        <v>0</v>
      </c>
      <c r="DX247" s="415">
        <v>0</v>
      </c>
      <c r="DY247" s="415">
        <v>0</v>
      </c>
      <c r="DZ247" s="415">
        <v>0</v>
      </c>
      <c r="EA247" s="415">
        <v>0</v>
      </c>
      <c r="EB247" s="415">
        <v>-228722</v>
      </c>
      <c r="EC247" s="415">
        <v>0</v>
      </c>
      <c r="ED247" s="415">
        <v>-228722</v>
      </c>
      <c r="EE247" s="415">
        <v>0</v>
      </c>
      <c r="EF247" s="415">
        <v>0</v>
      </c>
      <c r="EG247" s="415">
        <v>0</v>
      </c>
      <c r="EH247" s="415">
        <v>0</v>
      </c>
      <c r="EI247" s="415">
        <v>0</v>
      </c>
      <c r="EJ247" s="415">
        <v>0</v>
      </c>
      <c r="EK247" s="415">
        <v>2873</v>
      </c>
      <c r="EL247" s="415">
        <v>0</v>
      </c>
      <c r="EM247" s="415">
        <v>2873</v>
      </c>
      <c r="EN247" s="415">
        <v>0</v>
      </c>
      <c r="EO247" s="415">
        <v>0</v>
      </c>
      <c r="EP247" s="415">
        <v>0</v>
      </c>
      <c r="EQ247" s="415">
        <v>0</v>
      </c>
      <c r="ER247" s="415">
        <v>0</v>
      </c>
      <c r="ES247" s="415">
        <v>0</v>
      </c>
      <c r="ET247" s="415">
        <v>0</v>
      </c>
      <c r="EU247" s="415">
        <v>0</v>
      </c>
      <c r="EV247" s="415">
        <v>0</v>
      </c>
      <c r="EW247" s="415">
        <v>-39550</v>
      </c>
      <c r="EX247" s="415">
        <v>0</v>
      </c>
      <c r="EY247" s="415">
        <v>-39550</v>
      </c>
      <c r="EZ247" s="415">
        <v>1631</v>
      </c>
      <c r="FA247" s="415">
        <v>0</v>
      </c>
      <c r="FB247" s="415">
        <v>1631</v>
      </c>
      <c r="FC247" s="415">
        <v>0</v>
      </c>
      <c r="FD247" s="415">
        <v>0</v>
      </c>
      <c r="FE247" s="415">
        <v>0</v>
      </c>
      <c r="FF247" s="415">
        <v>0</v>
      </c>
      <c r="FG247" s="415">
        <v>0</v>
      </c>
      <c r="FH247" s="415">
        <v>0</v>
      </c>
      <c r="FI247" s="415">
        <v>-45474</v>
      </c>
      <c r="FJ247" s="415">
        <v>0</v>
      </c>
      <c r="FK247" s="415">
        <v>-45474</v>
      </c>
      <c r="FL247" s="415">
        <v>-6096</v>
      </c>
      <c r="FM247" s="415">
        <v>0</v>
      </c>
      <c r="FN247" s="415">
        <v>-6096</v>
      </c>
      <c r="FO247" s="415">
        <v>-71274</v>
      </c>
      <c r="FP247" s="415">
        <v>0</v>
      </c>
      <c r="FQ247" s="415">
        <v>-71274</v>
      </c>
      <c r="FR247" s="415">
        <v>5726</v>
      </c>
      <c r="FS247" s="415">
        <v>0</v>
      </c>
      <c r="FT247" s="415">
        <v>5726</v>
      </c>
      <c r="FU247" s="415">
        <v>348</v>
      </c>
      <c r="FV247" s="415">
        <v>0</v>
      </c>
      <c r="FW247" s="415">
        <v>348</v>
      </c>
      <c r="FX247" s="415">
        <v>-1299947</v>
      </c>
      <c r="FY247" s="415">
        <v>0</v>
      </c>
      <c r="FZ247" s="415">
        <v>-1299947</v>
      </c>
      <c r="GA247" s="415">
        <v>-1451763</v>
      </c>
      <c r="GB247" s="415">
        <v>0</v>
      </c>
      <c r="GC247" s="415">
        <v>-1451763</v>
      </c>
      <c r="GD247" s="415">
        <v>0</v>
      </c>
      <c r="GE247" s="415">
        <v>0</v>
      </c>
      <c r="GF247" s="415">
        <v>0</v>
      </c>
      <c r="GG247" s="415">
        <v>0</v>
      </c>
      <c r="GH247" s="415">
        <v>0</v>
      </c>
      <c r="GI247" s="415">
        <v>0</v>
      </c>
      <c r="GJ247" s="415">
        <v>0</v>
      </c>
      <c r="GK247" s="415">
        <v>0</v>
      </c>
      <c r="GL247" s="415">
        <v>0</v>
      </c>
      <c r="GM247" s="415">
        <v>56409303</v>
      </c>
      <c r="GN247" s="415">
        <v>237153</v>
      </c>
      <c r="GO247" s="415">
        <v>56646456</v>
      </c>
      <c r="GP247" s="415">
        <v>-543495</v>
      </c>
      <c r="GQ247" s="415">
        <v>0</v>
      </c>
      <c r="GR247" s="415">
        <v>-543495</v>
      </c>
      <c r="GS247" s="415">
        <v>-8173880</v>
      </c>
      <c r="GT247" s="415">
        <v>6279</v>
      </c>
      <c r="GU247" s="415">
        <v>-8167601</v>
      </c>
      <c r="GV247" s="415">
        <v>-1485359</v>
      </c>
      <c r="GW247" s="415">
        <v>0</v>
      </c>
      <c r="GX247" s="415">
        <v>-1485359</v>
      </c>
      <c r="GY247" s="415">
        <v>-228722</v>
      </c>
      <c r="GZ247" s="415">
        <v>0</v>
      </c>
      <c r="HA247" s="415">
        <v>-228722</v>
      </c>
      <c r="HB247" s="415">
        <v>-1451763</v>
      </c>
      <c r="HC247" s="415">
        <v>0</v>
      </c>
      <c r="HD247" s="415">
        <v>-1451763</v>
      </c>
      <c r="HE247" s="415">
        <v>0</v>
      </c>
      <c r="HF247" s="415">
        <v>0</v>
      </c>
      <c r="HG247" s="415">
        <v>0</v>
      </c>
      <c r="HH247" s="415">
        <v>-11883219</v>
      </c>
      <c r="HI247" s="415">
        <v>6279</v>
      </c>
      <c r="HJ247" s="415">
        <v>-11876940</v>
      </c>
      <c r="HK247" s="415">
        <v>44526084</v>
      </c>
      <c r="HL247" s="415">
        <v>243432</v>
      </c>
      <c r="HM247" s="415">
        <v>44769516</v>
      </c>
      <c r="HN247" s="84" t="s">
        <v>1029</v>
      </c>
    </row>
    <row r="248" spans="1:222" x14ac:dyDescent="0.25">
      <c r="A248" t="s">
        <v>1026</v>
      </c>
      <c r="B248" s="82" t="s">
        <v>855</v>
      </c>
      <c r="C248" s="85" t="s">
        <v>854</v>
      </c>
      <c r="D248" s="415">
        <v>43593781</v>
      </c>
      <c r="E248" s="415">
        <v>163257</v>
      </c>
      <c r="F248" s="415">
        <v>43757038</v>
      </c>
      <c r="G248" s="415">
        <v>51694</v>
      </c>
      <c r="H248" s="415">
        <v>-47149</v>
      </c>
      <c r="I248" s="415">
        <v>4545</v>
      </c>
      <c r="J248" s="415">
        <v>-215502</v>
      </c>
      <c r="K248" s="415">
        <v>0</v>
      </c>
      <c r="L248" s="415">
        <v>-215502</v>
      </c>
      <c r="M248" s="415">
        <v>21959</v>
      </c>
      <c r="N248" s="415">
        <v>0</v>
      </c>
      <c r="O248" s="415">
        <v>21959</v>
      </c>
      <c r="P248" s="415">
        <v>528315</v>
      </c>
      <c r="Q248" s="415">
        <v>0</v>
      </c>
      <c r="R248" s="415">
        <v>528315</v>
      </c>
      <c r="S248" s="415">
        <v>-59501</v>
      </c>
      <c r="T248" s="415">
        <v>-3917</v>
      </c>
      <c r="U248" s="415">
        <v>-63418</v>
      </c>
      <c r="V248" s="415">
        <v>275271</v>
      </c>
      <c r="W248" s="415">
        <v>-3917</v>
      </c>
      <c r="X248" s="415">
        <v>271354</v>
      </c>
      <c r="Y248" s="415">
        <v>-4006802</v>
      </c>
      <c r="Z248" s="415">
        <v>0</v>
      </c>
      <c r="AA248" s="415">
        <v>-4006802</v>
      </c>
      <c r="AB248" s="415">
        <v>0</v>
      </c>
      <c r="AC248" s="415">
        <v>0</v>
      </c>
      <c r="AD248" s="415">
        <v>0</v>
      </c>
      <c r="AE248" s="415">
        <v>-169757</v>
      </c>
      <c r="AF248" s="415">
        <v>0</v>
      </c>
      <c r="AG248" s="415">
        <v>-169757</v>
      </c>
      <c r="AH248" s="415">
        <v>-14409</v>
      </c>
      <c r="AI248" s="415">
        <v>0</v>
      </c>
      <c r="AJ248" s="415">
        <v>-14409</v>
      </c>
      <c r="AK248" s="415">
        <v>0</v>
      </c>
      <c r="AL248" s="415">
        <v>0</v>
      </c>
      <c r="AM248" s="415">
        <v>0</v>
      </c>
      <c r="AN248" s="415">
        <v>-155348</v>
      </c>
      <c r="AO248" s="415">
        <v>0</v>
      </c>
      <c r="AP248" s="415">
        <v>-155348</v>
      </c>
      <c r="AQ248" s="415">
        <v>0</v>
      </c>
      <c r="AR248" s="415">
        <v>0</v>
      </c>
      <c r="AS248" s="415">
        <v>0</v>
      </c>
      <c r="AT248" s="415">
        <v>800865</v>
      </c>
      <c r="AU248" s="415">
        <v>4322</v>
      </c>
      <c r="AV248" s="415">
        <v>805187</v>
      </c>
      <c r="AW248" s="415">
        <v>-6110</v>
      </c>
      <c r="AX248" s="415">
        <v>-1287</v>
      </c>
      <c r="AY248" s="415">
        <v>-7397</v>
      </c>
      <c r="AZ248" s="415">
        <v>-2192904</v>
      </c>
      <c r="BA248" s="415">
        <v>0</v>
      </c>
      <c r="BB248" s="415">
        <v>-2192904</v>
      </c>
      <c r="BC248" s="415">
        <v>-14826</v>
      </c>
      <c r="BD248" s="415">
        <v>0</v>
      </c>
      <c r="BE248" s="415">
        <v>-14826</v>
      </c>
      <c r="BF248" s="415">
        <v>-13789</v>
      </c>
      <c r="BG248" s="415">
        <v>0</v>
      </c>
      <c r="BH248" s="415">
        <v>-13789</v>
      </c>
      <c r="BI248" s="415">
        <v>0</v>
      </c>
      <c r="BJ248" s="415">
        <v>0</v>
      </c>
      <c r="BK248" s="415">
        <v>0</v>
      </c>
      <c r="BL248" s="415">
        <v>-4360</v>
      </c>
      <c r="BM248" s="415">
        <v>0</v>
      </c>
      <c r="BN248" s="415">
        <v>-4360</v>
      </c>
      <c r="BO248" s="415">
        <v>0</v>
      </c>
      <c r="BP248" s="415">
        <v>0</v>
      </c>
      <c r="BQ248" s="415">
        <v>0</v>
      </c>
      <c r="BR248" s="415">
        <v>0</v>
      </c>
      <c r="BS248" s="415">
        <v>0</v>
      </c>
      <c r="BT248" s="415">
        <v>0</v>
      </c>
      <c r="BU248" s="415">
        <v>0</v>
      </c>
      <c r="BV248" s="415">
        <v>0</v>
      </c>
      <c r="BW248" s="415">
        <v>0</v>
      </c>
      <c r="BX248" s="415">
        <v>-5607683</v>
      </c>
      <c r="BY248" s="415">
        <v>3035</v>
      </c>
      <c r="BZ248" s="415">
        <v>-5604648</v>
      </c>
      <c r="CA248" s="415">
        <v>0</v>
      </c>
      <c r="CB248" s="415">
        <v>0</v>
      </c>
      <c r="CC248" s="415">
        <v>0</v>
      </c>
      <c r="CD248" s="415">
        <v>0</v>
      </c>
      <c r="CE248" s="415">
        <v>0</v>
      </c>
      <c r="CF248" s="415">
        <v>0</v>
      </c>
      <c r="CG248" s="415">
        <v>-731885</v>
      </c>
      <c r="CH248" s="415">
        <v>0</v>
      </c>
      <c r="CI248" s="415">
        <v>-731885</v>
      </c>
      <c r="CJ248" s="415">
        <v>125343</v>
      </c>
      <c r="CK248" s="415">
        <v>0</v>
      </c>
      <c r="CL248" s="415">
        <v>125343</v>
      </c>
      <c r="CM248" s="415">
        <v>-606542</v>
      </c>
      <c r="CN248" s="415">
        <v>0</v>
      </c>
      <c r="CO248" s="415">
        <v>-606542</v>
      </c>
      <c r="CP248" s="415">
        <v>-118982</v>
      </c>
      <c r="CQ248" s="415">
        <v>0</v>
      </c>
      <c r="CR248" s="415">
        <v>-118982</v>
      </c>
      <c r="CS248" s="415">
        <v>-227</v>
      </c>
      <c r="CT248" s="415">
        <v>0</v>
      </c>
      <c r="CU248" s="415">
        <v>-227</v>
      </c>
      <c r="CV248" s="415">
        <v>-28618</v>
      </c>
      <c r="CW248" s="415">
        <v>0</v>
      </c>
      <c r="CX248" s="415">
        <v>-28618</v>
      </c>
      <c r="CY248" s="415">
        <v>-2163</v>
      </c>
      <c r="CZ248" s="415">
        <v>0</v>
      </c>
      <c r="DA248" s="415">
        <v>-2163</v>
      </c>
      <c r="DB248" s="415">
        <v>-1058</v>
      </c>
      <c r="DC248" s="415">
        <v>0</v>
      </c>
      <c r="DD248" s="415">
        <v>-1058</v>
      </c>
      <c r="DE248" s="415">
        <v>0</v>
      </c>
      <c r="DF248" s="415">
        <v>0</v>
      </c>
      <c r="DG248" s="415">
        <v>0</v>
      </c>
      <c r="DH248" s="415">
        <v>-4360</v>
      </c>
      <c r="DI248" s="415">
        <v>0</v>
      </c>
      <c r="DJ248" s="415">
        <v>-4360</v>
      </c>
      <c r="DK248" s="415">
        <v>0</v>
      </c>
      <c r="DL248" s="415">
        <v>0</v>
      </c>
      <c r="DM248" s="415">
        <v>0</v>
      </c>
      <c r="DN248" s="415">
        <v>0</v>
      </c>
      <c r="DO248" s="415">
        <v>0</v>
      </c>
      <c r="DP248" s="415">
        <v>0</v>
      </c>
      <c r="DQ248" s="415">
        <v>0</v>
      </c>
      <c r="DR248" s="415">
        <v>0</v>
      </c>
      <c r="DS248" s="415">
        <v>0</v>
      </c>
      <c r="DT248" s="415">
        <v>0</v>
      </c>
      <c r="DU248" s="415">
        <v>0</v>
      </c>
      <c r="DV248" s="415">
        <v>0</v>
      </c>
      <c r="DW248" s="415">
        <v>0</v>
      </c>
      <c r="DX248" s="415">
        <v>0</v>
      </c>
      <c r="DY248" s="415">
        <v>0</v>
      </c>
      <c r="DZ248" s="415">
        <v>0</v>
      </c>
      <c r="EA248" s="415">
        <v>0</v>
      </c>
      <c r="EB248" s="415">
        <v>-155408</v>
      </c>
      <c r="EC248" s="415">
        <v>0</v>
      </c>
      <c r="ED248" s="415">
        <v>-155408</v>
      </c>
      <c r="EE248" s="415">
        <v>0</v>
      </c>
      <c r="EF248" s="415">
        <v>0</v>
      </c>
      <c r="EG248" s="415">
        <v>0</v>
      </c>
      <c r="EH248" s="415">
        <v>0</v>
      </c>
      <c r="EI248" s="415">
        <v>0</v>
      </c>
      <c r="EJ248" s="415">
        <v>0</v>
      </c>
      <c r="EK248" s="415">
        <v>0</v>
      </c>
      <c r="EL248" s="415">
        <v>0</v>
      </c>
      <c r="EM248" s="415">
        <v>0</v>
      </c>
      <c r="EN248" s="415">
        <v>0</v>
      </c>
      <c r="EO248" s="415">
        <v>0</v>
      </c>
      <c r="EP248" s="415">
        <v>0</v>
      </c>
      <c r="EQ248" s="415">
        <v>0</v>
      </c>
      <c r="ER248" s="415">
        <v>0</v>
      </c>
      <c r="ES248" s="415">
        <v>0</v>
      </c>
      <c r="ET248" s="415">
        <v>0</v>
      </c>
      <c r="EU248" s="415">
        <v>0</v>
      </c>
      <c r="EV248" s="415">
        <v>0</v>
      </c>
      <c r="EW248" s="415">
        <v>0</v>
      </c>
      <c r="EX248" s="415">
        <v>0</v>
      </c>
      <c r="EY248" s="415">
        <v>0</v>
      </c>
      <c r="EZ248" s="415">
        <v>0</v>
      </c>
      <c r="FA248" s="415">
        <v>0</v>
      </c>
      <c r="FB248" s="415">
        <v>0</v>
      </c>
      <c r="FC248" s="415">
        <v>0</v>
      </c>
      <c r="FD248" s="415">
        <v>0</v>
      </c>
      <c r="FE248" s="415">
        <v>0</v>
      </c>
      <c r="FF248" s="415">
        <v>0</v>
      </c>
      <c r="FG248" s="415">
        <v>0</v>
      </c>
      <c r="FH248" s="415">
        <v>0</v>
      </c>
      <c r="FI248" s="415">
        <v>-6776</v>
      </c>
      <c r="FJ248" s="415">
        <v>0</v>
      </c>
      <c r="FK248" s="415">
        <v>-6776</v>
      </c>
      <c r="FL248" s="415">
        <v>-976</v>
      </c>
      <c r="FM248" s="415">
        <v>0</v>
      </c>
      <c r="FN248" s="415">
        <v>-976</v>
      </c>
      <c r="FO248" s="415">
        <v>-15751</v>
      </c>
      <c r="FP248" s="415">
        <v>0</v>
      </c>
      <c r="FQ248" s="415">
        <v>-15751</v>
      </c>
      <c r="FR248" s="415">
        <v>-479</v>
      </c>
      <c r="FS248" s="415">
        <v>0</v>
      </c>
      <c r="FT248" s="415">
        <v>-479</v>
      </c>
      <c r="FU248" s="415">
        <v>2156</v>
      </c>
      <c r="FV248" s="415">
        <v>0</v>
      </c>
      <c r="FW248" s="415">
        <v>2156</v>
      </c>
      <c r="FX248" s="415">
        <v>-603271</v>
      </c>
      <c r="FY248" s="415">
        <v>0</v>
      </c>
      <c r="FZ248" s="415">
        <v>-603271</v>
      </c>
      <c r="GA248" s="415">
        <v>-625097</v>
      </c>
      <c r="GB248" s="415">
        <v>0</v>
      </c>
      <c r="GC248" s="415">
        <v>-625097</v>
      </c>
      <c r="GD248" s="415">
        <v>0</v>
      </c>
      <c r="GE248" s="415">
        <v>0</v>
      </c>
      <c r="GF248" s="415">
        <v>0</v>
      </c>
      <c r="GG248" s="415">
        <v>0</v>
      </c>
      <c r="GH248" s="415">
        <v>0</v>
      </c>
      <c r="GI248" s="415">
        <v>0</v>
      </c>
      <c r="GJ248" s="415">
        <v>0</v>
      </c>
      <c r="GK248" s="415">
        <v>0</v>
      </c>
      <c r="GL248" s="415">
        <v>0</v>
      </c>
      <c r="GM248" s="415">
        <v>43645475</v>
      </c>
      <c r="GN248" s="415">
        <v>116108</v>
      </c>
      <c r="GO248" s="415">
        <v>43761583</v>
      </c>
      <c r="GP248" s="415">
        <v>275271</v>
      </c>
      <c r="GQ248" s="415">
        <v>-3917</v>
      </c>
      <c r="GR248" s="415">
        <v>271354</v>
      </c>
      <c r="GS248" s="415">
        <v>-5607683</v>
      </c>
      <c r="GT248" s="415">
        <v>3035</v>
      </c>
      <c r="GU248" s="415">
        <v>-5604648</v>
      </c>
      <c r="GV248" s="415">
        <v>-606542</v>
      </c>
      <c r="GW248" s="415">
        <v>0</v>
      </c>
      <c r="GX248" s="415">
        <v>-606542</v>
      </c>
      <c r="GY248" s="415">
        <v>-155408</v>
      </c>
      <c r="GZ248" s="415">
        <v>0</v>
      </c>
      <c r="HA248" s="415">
        <v>-155408</v>
      </c>
      <c r="HB248" s="415">
        <v>-625097</v>
      </c>
      <c r="HC248" s="415">
        <v>0</v>
      </c>
      <c r="HD248" s="415">
        <v>-625097</v>
      </c>
      <c r="HE248" s="415">
        <v>0</v>
      </c>
      <c r="HF248" s="415">
        <v>0</v>
      </c>
      <c r="HG248" s="415">
        <v>0</v>
      </c>
      <c r="HH248" s="415">
        <v>-6719459</v>
      </c>
      <c r="HI248" s="415">
        <v>-882</v>
      </c>
      <c r="HJ248" s="415">
        <v>-6720341</v>
      </c>
      <c r="HK248" s="415">
        <v>36926016</v>
      </c>
      <c r="HL248" s="415">
        <v>115226</v>
      </c>
      <c r="HM248" s="415">
        <v>37041242</v>
      </c>
      <c r="HN248" s="84" t="s">
        <v>1029</v>
      </c>
    </row>
    <row r="249" spans="1:222" x14ac:dyDescent="0.25">
      <c r="A249" t="s">
        <v>1026</v>
      </c>
      <c r="B249" s="82" t="s">
        <v>857</v>
      </c>
      <c r="C249" s="85" t="s">
        <v>856</v>
      </c>
      <c r="D249" s="415">
        <v>58706958</v>
      </c>
      <c r="E249" s="415">
        <v>0</v>
      </c>
      <c r="F249" s="415">
        <v>58706958</v>
      </c>
      <c r="G249" s="415">
        <v>-8948</v>
      </c>
      <c r="H249" s="415">
        <v>0</v>
      </c>
      <c r="I249" s="415">
        <v>-8948</v>
      </c>
      <c r="J249" s="415">
        <v>-825347</v>
      </c>
      <c r="K249" s="415">
        <v>0</v>
      </c>
      <c r="L249" s="415">
        <v>-825347</v>
      </c>
      <c r="M249" s="415">
        <v>-49757</v>
      </c>
      <c r="N249" s="415">
        <v>0</v>
      </c>
      <c r="O249" s="415">
        <v>-49757</v>
      </c>
      <c r="P249" s="415">
        <v>1104677</v>
      </c>
      <c r="Q249" s="415">
        <v>0</v>
      </c>
      <c r="R249" s="415">
        <v>1104677</v>
      </c>
      <c r="S249" s="415">
        <v>-82701</v>
      </c>
      <c r="T249" s="415">
        <v>0</v>
      </c>
      <c r="U249" s="415">
        <v>-82701</v>
      </c>
      <c r="V249" s="415">
        <v>146872</v>
      </c>
      <c r="W249" s="415">
        <v>0</v>
      </c>
      <c r="X249" s="415">
        <v>146872</v>
      </c>
      <c r="Y249" s="415">
        <v>-6743832</v>
      </c>
      <c r="Z249" s="415">
        <v>0</v>
      </c>
      <c r="AA249" s="415">
        <v>-6743832</v>
      </c>
      <c r="AB249" s="415">
        <v>-38979</v>
      </c>
      <c r="AC249" s="415">
        <v>0</v>
      </c>
      <c r="AD249" s="415">
        <v>-38979</v>
      </c>
      <c r="AE249" s="415">
        <v>-235105</v>
      </c>
      <c r="AF249" s="415">
        <v>0</v>
      </c>
      <c r="AG249" s="415">
        <v>-235105</v>
      </c>
      <c r="AH249" s="415">
        <v>-15047</v>
      </c>
      <c r="AI249" s="415">
        <v>0</v>
      </c>
      <c r="AJ249" s="415">
        <v>-15047</v>
      </c>
      <c r="AK249" s="415">
        <v>0</v>
      </c>
      <c r="AL249" s="415">
        <v>0</v>
      </c>
      <c r="AM249" s="415">
        <v>0</v>
      </c>
      <c r="AN249" s="415">
        <v>-215669</v>
      </c>
      <c r="AO249" s="415">
        <v>0</v>
      </c>
      <c r="AP249" s="415">
        <v>-215669</v>
      </c>
      <c r="AQ249" s="415">
        <v>3835</v>
      </c>
      <c r="AR249" s="415">
        <v>0</v>
      </c>
      <c r="AS249" s="415">
        <v>3835</v>
      </c>
      <c r="AT249" s="415">
        <v>957578</v>
      </c>
      <c r="AU249" s="415">
        <v>0</v>
      </c>
      <c r="AV249" s="415">
        <v>957578</v>
      </c>
      <c r="AW249" s="415">
        <v>13473</v>
      </c>
      <c r="AX249" s="415">
        <v>0</v>
      </c>
      <c r="AY249" s="415">
        <v>13473</v>
      </c>
      <c r="AZ249" s="415">
        <v>-3805295</v>
      </c>
      <c r="BA249" s="415">
        <v>0</v>
      </c>
      <c r="BB249" s="415">
        <v>-3805295</v>
      </c>
      <c r="BC249" s="415">
        <v>4486</v>
      </c>
      <c r="BD249" s="415">
        <v>0</v>
      </c>
      <c r="BE249" s="415">
        <v>4486</v>
      </c>
      <c r="BF249" s="415">
        <v>-55000</v>
      </c>
      <c r="BG249" s="415">
        <v>0</v>
      </c>
      <c r="BH249" s="415">
        <v>-55000</v>
      </c>
      <c r="BI249" s="415">
        <v>-7368</v>
      </c>
      <c r="BJ249" s="415">
        <v>0</v>
      </c>
      <c r="BK249" s="415">
        <v>-7368</v>
      </c>
      <c r="BL249" s="415">
        <v>-68008</v>
      </c>
      <c r="BM249" s="415">
        <v>0</v>
      </c>
      <c r="BN249" s="415">
        <v>-68008</v>
      </c>
      <c r="BO249" s="415">
        <v>-2045</v>
      </c>
      <c r="BP249" s="415">
        <v>0</v>
      </c>
      <c r="BQ249" s="415">
        <v>-2045</v>
      </c>
      <c r="BR249" s="415">
        <v>0</v>
      </c>
      <c r="BS249" s="415">
        <v>0</v>
      </c>
      <c r="BT249" s="415">
        <v>0</v>
      </c>
      <c r="BU249" s="415">
        <v>0</v>
      </c>
      <c r="BV249" s="415">
        <v>0</v>
      </c>
      <c r="BW249" s="415">
        <v>0</v>
      </c>
      <c r="BX249" s="415">
        <v>-9941116</v>
      </c>
      <c r="BY249" s="415">
        <v>0</v>
      </c>
      <c r="BZ249" s="415">
        <v>-9941116</v>
      </c>
      <c r="CA249" s="415">
        <v>-27477</v>
      </c>
      <c r="CB249" s="415">
        <v>0</v>
      </c>
      <c r="CC249" s="415">
        <v>-27477</v>
      </c>
      <c r="CD249" s="415">
        <v>-11327</v>
      </c>
      <c r="CE249" s="415">
        <v>0</v>
      </c>
      <c r="CF249" s="415">
        <v>-11327</v>
      </c>
      <c r="CG249" s="415">
        <v>-1718030</v>
      </c>
      <c r="CH249" s="415">
        <v>0</v>
      </c>
      <c r="CI249" s="415">
        <v>-1718030</v>
      </c>
      <c r="CJ249" s="415">
        <v>-153170</v>
      </c>
      <c r="CK249" s="415">
        <v>0</v>
      </c>
      <c r="CL249" s="415">
        <v>-153170</v>
      </c>
      <c r="CM249" s="415">
        <v>-1910004</v>
      </c>
      <c r="CN249" s="415">
        <v>0</v>
      </c>
      <c r="CO249" s="415">
        <v>-1910004</v>
      </c>
      <c r="CP249" s="415">
        <v>-157538</v>
      </c>
      <c r="CQ249" s="415">
        <v>0</v>
      </c>
      <c r="CR249" s="415">
        <v>-157538</v>
      </c>
      <c r="CS249" s="415">
        <v>574</v>
      </c>
      <c r="CT249" s="415">
        <v>0</v>
      </c>
      <c r="CU249" s="415">
        <v>574</v>
      </c>
      <c r="CV249" s="415">
        <v>-39034</v>
      </c>
      <c r="CW249" s="415">
        <v>0</v>
      </c>
      <c r="CX249" s="415">
        <v>-39034</v>
      </c>
      <c r="CY249" s="415">
        <v>0</v>
      </c>
      <c r="CZ249" s="415">
        <v>0</v>
      </c>
      <c r="DA249" s="415">
        <v>0</v>
      </c>
      <c r="DB249" s="415">
        <v>-5700</v>
      </c>
      <c r="DC249" s="415">
        <v>0</v>
      </c>
      <c r="DD249" s="415">
        <v>-5700</v>
      </c>
      <c r="DE249" s="415">
        <v>-921</v>
      </c>
      <c r="DF249" s="415">
        <v>0</v>
      </c>
      <c r="DG249" s="415">
        <v>-921</v>
      </c>
      <c r="DH249" s="415">
        <v>0</v>
      </c>
      <c r="DI249" s="415">
        <v>0</v>
      </c>
      <c r="DJ249" s="415">
        <v>0</v>
      </c>
      <c r="DK249" s="415">
        <v>0</v>
      </c>
      <c r="DL249" s="415">
        <v>0</v>
      </c>
      <c r="DM249" s="415">
        <v>0</v>
      </c>
      <c r="DN249" s="415">
        <v>-6039</v>
      </c>
      <c r="DO249" s="415">
        <v>0</v>
      </c>
      <c r="DP249" s="415">
        <v>-6039</v>
      </c>
      <c r="DQ249" s="415">
        <v>0</v>
      </c>
      <c r="DR249" s="415">
        <v>0</v>
      </c>
      <c r="DS249" s="415">
        <v>0</v>
      </c>
      <c r="DT249" s="415">
        <v>-14996</v>
      </c>
      <c r="DU249" s="415">
        <v>0</v>
      </c>
      <c r="DV249" s="415">
        <v>-14996</v>
      </c>
      <c r="DW249" s="415">
        <v>-109</v>
      </c>
      <c r="DX249" s="415">
        <v>0</v>
      </c>
      <c r="DY249" s="415">
        <v>-109</v>
      </c>
      <c r="DZ249" s="415">
        <v>0</v>
      </c>
      <c r="EA249" s="415">
        <v>0</v>
      </c>
      <c r="EB249" s="415">
        <v>-223763</v>
      </c>
      <c r="EC249" s="415">
        <v>0</v>
      </c>
      <c r="ED249" s="415">
        <v>-223763</v>
      </c>
      <c r="EE249" s="415">
        <v>0</v>
      </c>
      <c r="EF249" s="415">
        <v>0</v>
      </c>
      <c r="EG249" s="415">
        <v>0</v>
      </c>
      <c r="EH249" s="415">
        <v>0</v>
      </c>
      <c r="EI249" s="415">
        <v>0</v>
      </c>
      <c r="EJ249" s="415">
        <v>0</v>
      </c>
      <c r="EK249" s="415">
        <v>0</v>
      </c>
      <c r="EL249" s="415">
        <v>0</v>
      </c>
      <c r="EM249" s="415">
        <v>0</v>
      </c>
      <c r="EN249" s="415">
        <v>0</v>
      </c>
      <c r="EO249" s="415">
        <v>0</v>
      </c>
      <c r="EP249" s="415">
        <v>0</v>
      </c>
      <c r="EQ249" s="415">
        <v>0</v>
      </c>
      <c r="ER249" s="415">
        <v>0</v>
      </c>
      <c r="ES249" s="415">
        <v>0</v>
      </c>
      <c r="ET249" s="415">
        <v>0</v>
      </c>
      <c r="EU249" s="415">
        <v>0</v>
      </c>
      <c r="EV249" s="415">
        <v>0</v>
      </c>
      <c r="EW249" s="415">
        <v>-68008</v>
      </c>
      <c r="EX249" s="415">
        <v>0</v>
      </c>
      <c r="EY249" s="415">
        <v>-68008</v>
      </c>
      <c r="EZ249" s="415">
        <v>-2045</v>
      </c>
      <c r="FA249" s="415">
        <v>0</v>
      </c>
      <c r="FB249" s="415">
        <v>-2045</v>
      </c>
      <c r="FC249" s="415">
        <v>-1500</v>
      </c>
      <c r="FD249" s="415">
        <v>0</v>
      </c>
      <c r="FE249" s="415">
        <v>-1500</v>
      </c>
      <c r="FF249" s="415">
        <v>0</v>
      </c>
      <c r="FG249" s="415">
        <v>0</v>
      </c>
      <c r="FH249" s="415">
        <v>0</v>
      </c>
      <c r="FI249" s="415">
        <v>-32906</v>
      </c>
      <c r="FJ249" s="415">
        <v>0</v>
      </c>
      <c r="FK249" s="415">
        <v>-32906</v>
      </c>
      <c r="FL249" s="415">
        <v>3288</v>
      </c>
      <c r="FM249" s="415">
        <v>0</v>
      </c>
      <c r="FN249" s="415">
        <v>3288</v>
      </c>
      <c r="FO249" s="415">
        <v>-61411</v>
      </c>
      <c r="FP249" s="415">
        <v>0</v>
      </c>
      <c r="FQ249" s="415">
        <v>-61411</v>
      </c>
      <c r="FR249" s="415">
        <v>5724</v>
      </c>
      <c r="FS249" s="415">
        <v>0</v>
      </c>
      <c r="FT249" s="415">
        <v>5724</v>
      </c>
      <c r="FU249" s="415">
        <v>1910</v>
      </c>
      <c r="FV249" s="415">
        <v>0</v>
      </c>
      <c r="FW249" s="415">
        <v>1910</v>
      </c>
      <c r="FX249" s="415">
        <v>-539711</v>
      </c>
      <c r="FY249" s="415">
        <v>0</v>
      </c>
      <c r="FZ249" s="415">
        <v>-539711</v>
      </c>
      <c r="GA249" s="415">
        <v>-694659</v>
      </c>
      <c r="GB249" s="415">
        <v>0</v>
      </c>
      <c r="GC249" s="415">
        <v>-694659</v>
      </c>
      <c r="GD249" s="415">
        <v>0</v>
      </c>
      <c r="GE249" s="415">
        <v>0</v>
      </c>
      <c r="GF249" s="415">
        <v>0</v>
      </c>
      <c r="GG249" s="415">
        <v>0</v>
      </c>
      <c r="GH249" s="415">
        <v>0</v>
      </c>
      <c r="GI249" s="415">
        <v>0</v>
      </c>
      <c r="GJ249" s="415">
        <v>0</v>
      </c>
      <c r="GK249" s="415">
        <v>0</v>
      </c>
      <c r="GL249" s="415">
        <v>0</v>
      </c>
      <c r="GM249" s="415">
        <v>58698010</v>
      </c>
      <c r="GN249" s="415">
        <v>0</v>
      </c>
      <c r="GO249" s="415">
        <v>58698010</v>
      </c>
      <c r="GP249" s="415">
        <v>146872</v>
      </c>
      <c r="GQ249" s="415">
        <v>0</v>
      </c>
      <c r="GR249" s="415">
        <v>146872</v>
      </c>
      <c r="GS249" s="415">
        <v>-9941116</v>
      </c>
      <c r="GT249" s="415">
        <v>0</v>
      </c>
      <c r="GU249" s="415">
        <v>-9941116</v>
      </c>
      <c r="GV249" s="415">
        <v>-1910004</v>
      </c>
      <c r="GW249" s="415">
        <v>0</v>
      </c>
      <c r="GX249" s="415">
        <v>-1910004</v>
      </c>
      <c r="GY249" s="415">
        <v>-223763</v>
      </c>
      <c r="GZ249" s="415">
        <v>0</v>
      </c>
      <c r="HA249" s="415">
        <v>-223763</v>
      </c>
      <c r="HB249" s="415">
        <v>-694659</v>
      </c>
      <c r="HC249" s="415">
        <v>0</v>
      </c>
      <c r="HD249" s="415">
        <v>-694659</v>
      </c>
      <c r="HE249" s="415">
        <v>0</v>
      </c>
      <c r="HF249" s="415">
        <v>0</v>
      </c>
      <c r="HG249" s="415">
        <v>0</v>
      </c>
      <c r="HH249" s="415">
        <v>-12622670</v>
      </c>
      <c r="HI249" s="415">
        <v>0</v>
      </c>
      <c r="HJ249" s="415">
        <v>-12622670</v>
      </c>
      <c r="HK249" s="415">
        <v>46075340</v>
      </c>
      <c r="HL249" s="415">
        <v>0</v>
      </c>
      <c r="HM249" s="415">
        <v>46075340</v>
      </c>
      <c r="HN249" s="84" t="s">
        <v>1029</v>
      </c>
    </row>
    <row r="250" spans="1:222" x14ac:dyDescent="0.25">
      <c r="A250" t="s">
        <v>1026</v>
      </c>
      <c r="B250" s="82" t="s">
        <v>859</v>
      </c>
      <c r="C250" s="85" t="s">
        <v>858</v>
      </c>
      <c r="D250" s="415">
        <v>28994966</v>
      </c>
      <c r="E250" s="415">
        <v>4750671</v>
      </c>
      <c r="F250" s="415">
        <v>33745637</v>
      </c>
      <c r="G250" s="415">
        <v>-248491</v>
      </c>
      <c r="H250" s="415">
        <v>485165</v>
      </c>
      <c r="I250" s="415">
        <v>236674</v>
      </c>
      <c r="J250" s="415">
        <v>-359787</v>
      </c>
      <c r="K250" s="415">
        <v>0</v>
      </c>
      <c r="L250" s="415">
        <v>-359787</v>
      </c>
      <c r="M250" s="415">
        <v>45090</v>
      </c>
      <c r="N250" s="415">
        <v>0</v>
      </c>
      <c r="O250" s="415">
        <v>45090</v>
      </c>
      <c r="P250" s="415">
        <v>184712</v>
      </c>
      <c r="Q250" s="415">
        <v>0</v>
      </c>
      <c r="R250" s="415">
        <v>184712</v>
      </c>
      <c r="S250" s="415">
        <v>-17901</v>
      </c>
      <c r="T250" s="415">
        <v>-142990</v>
      </c>
      <c r="U250" s="415">
        <v>-160891</v>
      </c>
      <c r="V250" s="415">
        <v>-147886</v>
      </c>
      <c r="W250" s="415">
        <v>-142990</v>
      </c>
      <c r="X250" s="415">
        <v>-290876</v>
      </c>
      <c r="Y250" s="415">
        <v>-3475666</v>
      </c>
      <c r="Z250" s="415">
        <v>0</v>
      </c>
      <c r="AA250" s="415">
        <v>-3475666</v>
      </c>
      <c r="AB250" s="415">
        <v>0</v>
      </c>
      <c r="AC250" s="415">
        <v>0</v>
      </c>
      <c r="AD250" s="415">
        <v>0</v>
      </c>
      <c r="AE250" s="415">
        <v>-117284</v>
      </c>
      <c r="AF250" s="415">
        <v>0</v>
      </c>
      <c r="AG250" s="415">
        <v>-117284</v>
      </c>
      <c r="AH250" s="415">
        <v>-8684</v>
      </c>
      <c r="AI250" s="415">
        <v>0</v>
      </c>
      <c r="AJ250" s="415">
        <v>-8684</v>
      </c>
      <c r="AK250" s="415">
        <v>0</v>
      </c>
      <c r="AL250" s="415">
        <v>0</v>
      </c>
      <c r="AM250" s="415">
        <v>0</v>
      </c>
      <c r="AN250" s="415">
        <v>-105974</v>
      </c>
      <c r="AO250" s="415">
        <v>0</v>
      </c>
      <c r="AP250" s="415">
        <v>-105974</v>
      </c>
      <c r="AQ250" s="415">
        <v>0</v>
      </c>
      <c r="AR250" s="415">
        <v>0</v>
      </c>
      <c r="AS250" s="415">
        <v>0</v>
      </c>
      <c r="AT250" s="415">
        <v>502620</v>
      </c>
      <c r="AU250" s="415">
        <v>125782</v>
      </c>
      <c r="AV250" s="415">
        <v>628402</v>
      </c>
      <c r="AW250" s="415">
        <v>-8166</v>
      </c>
      <c r="AX250" s="415">
        <v>13509.72</v>
      </c>
      <c r="AY250" s="415">
        <v>5343.7199999999993</v>
      </c>
      <c r="AZ250" s="415">
        <v>-1476380</v>
      </c>
      <c r="BA250" s="415">
        <v>0</v>
      </c>
      <c r="BB250" s="415">
        <v>-1476380</v>
      </c>
      <c r="BC250" s="415">
        <v>4874</v>
      </c>
      <c r="BD250" s="415">
        <v>0</v>
      </c>
      <c r="BE250" s="415">
        <v>4874</v>
      </c>
      <c r="BF250" s="415">
        <v>-21985</v>
      </c>
      <c r="BG250" s="415">
        <v>0</v>
      </c>
      <c r="BH250" s="415">
        <v>-21985</v>
      </c>
      <c r="BI250" s="415">
        <v>0</v>
      </c>
      <c r="BJ250" s="415">
        <v>0</v>
      </c>
      <c r="BK250" s="415">
        <v>0</v>
      </c>
      <c r="BL250" s="415">
        <v>-6520</v>
      </c>
      <c r="BM250" s="415">
        <v>0</v>
      </c>
      <c r="BN250" s="415">
        <v>-6520</v>
      </c>
      <c r="BO250" s="415">
        <v>-8829</v>
      </c>
      <c r="BP250" s="415">
        <v>0</v>
      </c>
      <c r="BQ250" s="415">
        <v>-8829</v>
      </c>
      <c r="BR250" s="415">
        <v>0</v>
      </c>
      <c r="BS250" s="415">
        <v>0</v>
      </c>
      <c r="BT250" s="415">
        <v>0</v>
      </c>
      <c r="BU250" s="415">
        <v>0</v>
      </c>
      <c r="BV250" s="415">
        <v>0</v>
      </c>
      <c r="BW250" s="415">
        <v>0</v>
      </c>
      <c r="BX250" s="415">
        <v>-4607336</v>
      </c>
      <c r="BY250" s="415">
        <v>139292</v>
      </c>
      <c r="BZ250" s="415">
        <v>-4468044</v>
      </c>
      <c r="CA250" s="415">
        <v>0</v>
      </c>
      <c r="CB250" s="415">
        <v>0</v>
      </c>
      <c r="CC250" s="415">
        <v>0</v>
      </c>
      <c r="CD250" s="415">
        <v>0</v>
      </c>
      <c r="CE250" s="415">
        <v>1711</v>
      </c>
      <c r="CF250" s="415">
        <v>1711</v>
      </c>
      <c r="CG250" s="415">
        <v>-469063</v>
      </c>
      <c r="CH250" s="415">
        <v>0</v>
      </c>
      <c r="CI250" s="415">
        <v>-469063</v>
      </c>
      <c r="CJ250" s="415">
        <v>-11784</v>
      </c>
      <c r="CK250" s="415">
        <v>0</v>
      </c>
      <c r="CL250" s="415">
        <v>-11784</v>
      </c>
      <c r="CM250" s="415">
        <v>-480847</v>
      </c>
      <c r="CN250" s="415">
        <v>1711</v>
      </c>
      <c r="CO250" s="415">
        <v>-479136</v>
      </c>
      <c r="CP250" s="415">
        <v>-51471</v>
      </c>
      <c r="CQ250" s="415">
        <v>0</v>
      </c>
      <c r="CR250" s="415">
        <v>-51471</v>
      </c>
      <c r="CS250" s="415">
        <v>-127</v>
      </c>
      <c r="CT250" s="415">
        <v>0</v>
      </c>
      <c r="CU250" s="415">
        <v>-127</v>
      </c>
      <c r="CV250" s="415">
        <v>-233358</v>
      </c>
      <c r="CW250" s="415">
        <v>0</v>
      </c>
      <c r="CX250" s="415">
        <v>-233358</v>
      </c>
      <c r="CY250" s="415">
        <v>0</v>
      </c>
      <c r="CZ250" s="415">
        <v>0</v>
      </c>
      <c r="DA250" s="415">
        <v>0</v>
      </c>
      <c r="DB250" s="415">
        <v>-4388</v>
      </c>
      <c r="DC250" s="415">
        <v>0</v>
      </c>
      <c r="DD250" s="415">
        <v>-4388</v>
      </c>
      <c r="DE250" s="415">
        <v>0</v>
      </c>
      <c r="DF250" s="415">
        <v>0</v>
      </c>
      <c r="DG250" s="415">
        <v>0</v>
      </c>
      <c r="DH250" s="415">
        <v>0</v>
      </c>
      <c r="DI250" s="415">
        <v>0</v>
      </c>
      <c r="DJ250" s="415">
        <v>0</v>
      </c>
      <c r="DK250" s="415">
        <v>0</v>
      </c>
      <c r="DL250" s="415">
        <v>0</v>
      </c>
      <c r="DM250" s="415">
        <v>0</v>
      </c>
      <c r="DN250" s="415">
        <v>0</v>
      </c>
      <c r="DO250" s="415">
        <v>0</v>
      </c>
      <c r="DP250" s="415">
        <v>0</v>
      </c>
      <c r="DQ250" s="415">
        <v>0</v>
      </c>
      <c r="DR250" s="415">
        <v>0</v>
      </c>
      <c r="DS250" s="415">
        <v>0</v>
      </c>
      <c r="DT250" s="415">
        <v>0</v>
      </c>
      <c r="DU250" s="415">
        <v>-162387</v>
      </c>
      <c r="DV250" s="415">
        <v>-162387</v>
      </c>
      <c r="DW250" s="415">
        <v>0</v>
      </c>
      <c r="DX250" s="415">
        <v>0</v>
      </c>
      <c r="DY250" s="415">
        <v>0</v>
      </c>
      <c r="DZ250" s="415">
        <v>-162387</v>
      </c>
      <c r="EA250" s="415">
        <v>0</v>
      </c>
      <c r="EB250" s="415">
        <v>-289344</v>
      </c>
      <c r="EC250" s="415">
        <v>-162387</v>
      </c>
      <c r="ED250" s="415">
        <v>-451731</v>
      </c>
      <c r="EE250" s="415">
        <v>0</v>
      </c>
      <c r="EF250" s="415">
        <v>0</v>
      </c>
      <c r="EG250" s="415">
        <v>0</v>
      </c>
      <c r="EH250" s="415">
        <v>0</v>
      </c>
      <c r="EI250" s="415">
        <v>0</v>
      </c>
      <c r="EJ250" s="415">
        <v>0</v>
      </c>
      <c r="EK250" s="415">
        <v>0</v>
      </c>
      <c r="EL250" s="415">
        <v>0</v>
      </c>
      <c r="EM250" s="415">
        <v>0</v>
      </c>
      <c r="EN250" s="415">
        <v>0</v>
      </c>
      <c r="EO250" s="415">
        <v>0</v>
      </c>
      <c r="EP250" s="415">
        <v>0</v>
      </c>
      <c r="EQ250" s="415">
        <v>0</v>
      </c>
      <c r="ER250" s="415">
        <v>0</v>
      </c>
      <c r="ES250" s="415">
        <v>0</v>
      </c>
      <c r="ET250" s="415">
        <v>0</v>
      </c>
      <c r="EU250" s="415">
        <v>0</v>
      </c>
      <c r="EV250" s="415">
        <v>0</v>
      </c>
      <c r="EW250" s="415">
        <v>-6520</v>
      </c>
      <c r="EX250" s="415">
        <v>0</v>
      </c>
      <c r="EY250" s="415">
        <v>-6520</v>
      </c>
      <c r="EZ250" s="415">
        <v>0</v>
      </c>
      <c r="FA250" s="415">
        <v>0</v>
      </c>
      <c r="FB250" s="415">
        <v>0</v>
      </c>
      <c r="FC250" s="415">
        <v>0</v>
      </c>
      <c r="FD250" s="415">
        <v>0</v>
      </c>
      <c r="FE250" s="415">
        <v>0</v>
      </c>
      <c r="FF250" s="415">
        <v>0</v>
      </c>
      <c r="FG250" s="415">
        <v>0</v>
      </c>
      <c r="FH250" s="415">
        <v>0</v>
      </c>
      <c r="FI250" s="415">
        <v>-17977</v>
      </c>
      <c r="FJ250" s="415">
        <v>0</v>
      </c>
      <c r="FK250" s="415">
        <v>-17977</v>
      </c>
      <c r="FL250" s="415">
        <v>0</v>
      </c>
      <c r="FM250" s="415">
        <v>0</v>
      </c>
      <c r="FN250" s="415">
        <v>0</v>
      </c>
      <c r="FO250" s="415">
        <v>-39147</v>
      </c>
      <c r="FP250" s="415">
        <v>0</v>
      </c>
      <c r="FQ250" s="415">
        <v>-39147</v>
      </c>
      <c r="FR250" s="415">
        <v>839.51</v>
      </c>
      <c r="FS250" s="415">
        <v>0</v>
      </c>
      <c r="FT250" s="415">
        <v>839.51</v>
      </c>
      <c r="FU250" s="415">
        <v>0</v>
      </c>
      <c r="FV250" s="415">
        <v>0</v>
      </c>
      <c r="FW250" s="415">
        <v>0</v>
      </c>
      <c r="FX250" s="415">
        <v>-497218</v>
      </c>
      <c r="FY250" s="415">
        <v>0</v>
      </c>
      <c r="FZ250" s="415">
        <v>-497218</v>
      </c>
      <c r="GA250" s="415">
        <v>-560022</v>
      </c>
      <c r="GB250" s="415">
        <v>0</v>
      </c>
      <c r="GC250" s="415">
        <v>-560022</v>
      </c>
      <c r="GD250" s="415">
        <v>0</v>
      </c>
      <c r="GE250" s="415">
        <v>0</v>
      </c>
      <c r="GF250" s="415">
        <v>0</v>
      </c>
      <c r="GG250" s="415">
        <v>0</v>
      </c>
      <c r="GH250" s="415">
        <v>0</v>
      </c>
      <c r="GI250" s="415">
        <v>0</v>
      </c>
      <c r="GJ250" s="415">
        <v>0</v>
      </c>
      <c r="GK250" s="415">
        <v>0</v>
      </c>
      <c r="GL250" s="415">
        <v>0</v>
      </c>
      <c r="GM250" s="415">
        <v>28746475</v>
      </c>
      <c r="GN250" s="415">
        <v>5235836</v>
      </c>
      <c r="GO250" s="415">
        <v>33982311</v>
      </c>
      <c r="GP250" s="415">
        <v>-147886</v>
      </c>
      <c r="GQ250" s="415">
        <v>-142990</v>
      </c>
      <c r="GR250" s="415">
        <v>-290876</v>
      </c>
      <c r="GS250" s="415">
        <v>-4607336</v>
      </c>
      <c r="GT250" s="415">
        <v>139292</v>
      </c>
      <c r="GU250" s="415">
        <v>-4468044</v>
      </c>
      <c r="GV250" s="415">
        <v>-480847</v>
      </c>
      <c r="GW250" s="415">
        <v>1711</v>
      </c>
      <c r="GX250" s="415">
        <v>-479136</v>
      </c>
      <c r="GY250" s="415">
        <v>-289344</v>
      </c>
      <c r="GZ250" s="415">
        <v>-162387</v>
      </c>
      <c r="HA250" s="415">
        <v>-451731</v>
      </c>
      <c r="HB250" s="415">
        <v>-560022</v>
      </c>
      <c r="HC250" s="415">
        <v>0</v>
      </c>
      <c r="HD250" s="415">
        <v>-560022</v>
      </c>
      <c r="HE250" s="415">
        <v>0</v>
      </c>
      <c r="HF250" s="415">
        <v>0</v>
      </c>
      <c r="HG250" s="415">
        <v>0</v>
      </c>
      <c r="HH250" s="415">
        <v>-6085435</v>
      </c>
      <c r="HI250" s="415">
        <v>-164374</v>
      </c>
      <c r="HJ250" s="415">
        <v>-6249809</v>
      </c>
      <c r="HK250" s="415">
        <v>22661040</v>
      </c>
      <c r="HL250" s="415">
        <v>5071462</v>
      </c>
      <c r="HM250" s="415">
        <v>27732502</v>
      </c>
      <c r="HN250" s="84" t="s">
        <v>1029</v>
      </c>
    </row>
    <row r="251" spans="1:222" x14ac:dyDescent="0.25">
      <c r="A251" t="s">
        <v>1026</v>
      </c>
      <c r="B251" s="82" t="s">
        <v>861</v>
      </c>
      <c r="C251" s="85" t="s">
        <v>860</v>
      </c>
      <c r="D251" s="415">
        <v>38651412</v>
      </c>
      <c r="E251" s="415">
        <v>0</v>
      </c>
      <c r="F251" s="415">
        <v>38651412</v>
      </c>
      <c r="G251" s="415">
        <v>194279</v>
      </c>
      <c r="H251" s="415">
        <v>0</v>
      </c>
      <c r="I251" s="415">
        <v>194279</v>
      </c>
      <c r="J251" s="415">
        <v>-505877</v>
      </c>
      <c r="K251" s="415">
        <v>0</v>
      </c>
      <c r="L251" s="415">
        <v>-505877</v>
      </c>
      <c r="M251" s="415">
        <v>4781</v>
      </c>
      <c r="N251" s="415">
        <v>0</v>
      </c>
      <c r="O251" s="415">
        <v>4781</v>
      </c>
      <c r="P251" s="415">
        <v>1073833</v>
      </c>
      <c r="Q251" s="415">
        <v>0</v>
      </c>
      <c r="R251" s="415">
        <v>1073833</v>
      </c>
      <c r="S251" s="415">
        <v>37443</v>
      </c>
      <c r="T251" s="415">
        <v>0</v>
      </c>
      <c r="U251" s="415">
        <v>37443</v>
      </c>
      <c r="V251" s="415">
        <v>610180</v>
      </c>
      <c r="W251" s="415">
        <v>0</v>
      </c>
      <c r="X251" s="415">
        <v>610180</v>
      </c>
      <c r="Y251" s="415">
        <v>-4313323</v>
      </c>
      <c r="Z251" s="415">
        <v>0</v>
      </c>
      <c r="AA251" s="415">
        <v>-4313323</v>
      </c>
      <c r="AB251" s="415">
        <v>-35174</v>
      </c>
      <c r="AC251" s="415">
        <v>0</v>
      </c>
      <c r="AD251" s="415">
        <v>-35174</v>
      </c>
      <c r="AE251" s="415">
        <v>-110270</v>
      </c>
      <c r="AF251" s="415">
        <v>0</v>
      </c>
      <c r="AG251" s="415">
        <v>-110270</v>
      </c>
      <c r="AH251" s="415">
        <v>-10409</v>
      </c>
      <c r="AI251" s="415">
        <v>0</v>
      </c>
      <c r="AJ251" s="415">
        <v>-10409</v>
      </c>
      <c r="AK251" s="415">
        <v>-10409</v>
      </c>
      <c r="AL251" s="415">
        <v>0</v>
      </c>
      <c r="AM251" s="415">
        <v>-10409</v>
      </c>
      <c r="AN251" s="415">
        <v>-99861</v>
      </c>
      <c r="AO251" s="415">
        <v>0</v>
      </c>
      <c r="AP251" s="415">
        <v>-99861</v>
      </c>
      <c r="AQ251" s="415">
        <v>-99861</v>
      </c>
      <c r="AR251" s="415">
        <v>0</v>
      </c>
      <c r="AS251" s="415">
        <v>-99861</v>
      </c>
      <c r="AT251" s="415">
        <v>671640</v>
      </c>
      <c r="AU251" s="415">
        <v>0</v>
      </c>
      <c r="AV251" s="415">
        <v>671640</v>
      </c>
      <c r="AW251" s="415">
        <v>129596</v>
      </c>
      <c r="AX251" s="415">
        <v>0</v>
      </c>
      <c r="AY251" s="415">
        <v>129596</v>
      </c>
      <c r="AZ251" s="415">
        <v>-2230403</v>
      </c>
      <c r="BA251" s="415">
        <v>0</v>
      </c>
      <c r="BB251" s="415">
        <v>-2230403</v>
      </c>
      <c r="BC251" s="415">
        <v>-22949</v>
      </c>
      <c r="BD251" s="415">
        <v>0</v>
      </c>
      <c r="BE251" s="415">
        <v>-22949</v>
      </c>
      <c r="BF251" s="415">
        <v>-67127</v>
      </c>
      <c r="BG251" s="415">
        <v>0</v>
      </c>
      <c r="BH251" s="415">
        <v>-67127</v>
      </c>
      <c r="BI251" s="415">
        <v>0</v>
      </c>
      <c r="BJ251" s="415">
        <v>0</v>
      </c>
      <c r="BK251" s="415">
        <v>0</v>
      </c>
      <c r="BL251" s="415">
        <v>0</v>
      </c>
      <c r="BM251" s="415">
        <v>0</v>
      </c>
      <c r="BN251" s="415">
        <v>0</v>
      </c>
      <c r="BO251" s="415">
        <v>0</v>
      </c>
      <c r="BP251" s="415">
        <v>0</v>
      </c>
      <c r="BQ251" s="415">
        <v>0</v>
      </c>
      <c r="BR251" s="415">
        <v>0</v>
      </c>
      <c r="BS251" s="415">
        <v>0</v>
      </c>
      <c r="BT251" s="415">
        <v>0</v>
      </c>
      <c r="BU251" s="415">
        <v>0</v>
      </c>
      <c r="BV251" s="415">
        <v>0</v>
      </c>
      <c r="BW251" s="415">
        <v>0</v>
      </c>
      <c r="BX251" s="415">
        <v>-5942836</v>
      </c>
      <c r="BY251" s="415">
        <v>0</v>
      </c>
      <c r="BZ251" s="415">
        <v>-5942836</v>
      </c>
      <c r="CA251" s="415">
        <v>-3954</v>
      </c>
      <c r="CB251" s="415">
        <v>0</v>
      </c>
      <c r="CC251" s="415">
        <v>-3954</v>
      </c>
      <c r="CD251" s="415">
        <v>-1566</v>
      </c>
      <c r="CE251" s="415">
        <v>0</v>
      </c>
      <c r="CF251" s="415">
        <v>-1566</v>
      </c>
      <c r="CG251" s="415">
        <v>-1160269</v>
      </c>
      <c r="CH251" s="415">
        <v>0</v>
      </c>
      <c r="CI251" s="415">
        <v>-1160269</v>
      </c>
      <c r="CJ251" s="415">
        <v>-135676</v>
      </c>
      <c r="CK251" s="415">
        <v>0</v>
      </c>
      <c r="CL251" s="415">
        <v>-135676</v>
      </c>
      <c r="CM251" s="415">
        <v>-1301465</v>
      </c>
      <c r="CN251" s="415">
        <v>0</v>
      </c>
      <c r="CO251" s="415">
        <v>-1301465</v>
      </c>
      <c r="CP251" s="415">
        <v>-3755</v>
      </c>
      <c r="CQ251" s="415">
        <v>0</v>
      </c>
      <c r="CR251" s="415">
        <v>-3755</v>
      </c>
      <c r="CS251" s="415">
        <v>0</v>
      </c>
      <c r="CT251" s="415">
        <v>0</v>
      </c>
      <c r="CU251" s="415">
        <v>0</v>
      </c>
      <c r="CV251" s="415">
        <v>-75957</v>
      </c>
      <c r="CW251" s="415">
        <v>0</v>
      </c>
      <c r="CX251" s="415">
        <v>-75957</v>
      </c>
      <c r="CY251" s="415">
        <v>0</v>
      </c>
      <c r="CZ251" s="415">
        <v>0</v>
      </c>
      <c r="DA251" s="415">
        <v>0</v>
      </c>
      <c r="DB251" s="415">
        <v>0</v>
      </c>
      <c r="DC251" s="415">
        <v>0</v>
      </c>
      <c r="DD251" s="415">
        <v>0</v>
      </c>
      <c r="DE251" s="415">
        <v>0</v>
      </c>
      <c r="DF251" s="415">
        <v>0</v>
      </c>
      <c r="DG251" s="415">
        <v>0</v>
      </c>
      <c r="DH251" s="415">
        <v>0</v>
      </c>
      <c r="DI251" s="415">
        <v>0</v>
      </c>
      <c r="DJ251" s="415">
        <v>0</v>
      </c>
      <c r="DK251" s="415">
        <v>0</v>
      </c>
      <c r="DL251" s="415">
        <v>0</v>
      </c>
      <c r="DM251" s="415">
        <v>0</v>
      </c>
      <c r="DN251" s="415">
        <v>0</v>
      </c>
      <c r="DO251" s="415">
        <v>0</v>
      </c>
      <c r="DP251" s="415">
        <v>0</v>
      </c>
      <c r="DQ251" s="415">
        <v>0</v>
      </c>
      <c r="DR251" s="415">
        <v>0</v>
      </c>
      <c r="DS251" s="415">
        <v>0</v>
      </c>
      <c r="DT251" s="415">
        <v>0</v>
      </c>
      <c r="DU251" s="415">
        <v>0</v>
      </c>
      <c r="DV251" s="415">
        <v>0</v>
      </c>
      <c r="DW251" s="415">
        <v>0</v>
      </c>
      <c r="DX251" s="415">
        <v>0</v>
      </c>
      <c r="DY251" s="415">
        <v>0</v>
      </c>
      <c r="DZ251" s="415">
        <v>0</v>
      </c>
      <c r="EA251" s="415">
        <v>0</v>
      </c>
      <c r="EB251" s="415">
        <v>-79712</v>
      </c>
      <c r="EC251" s="415">
        <v>0</v>
      </c>
      <c r="ED251" s="415">
        <v>-79712</v>
      </c>
      <c r="EE251" s="415">
        <v>0</v>
      </c>
      <c r="EF251" s="415">
        <v>0</v>
      </c>
      <c r="EG251" s="415">
        <v>0</v>
      </c>
      <c r="EH251" s="415">
        <v>0</v>
      </c>
      <c r="EI251" s="415">
        <v>0</v>
      </c>
      <c r="EJ251" s="415">
        <v>0</v>
      </c>
      <c r="EK251" s="415">
        <v>0</v>
      </c>
      <c r="EL251" s="415">
        <v>0</v>
      </c>
      <c r="EM251" s="415">
        <v>0</v>
      </c>
      <c r="EN251" s="415">
        <v>0</v>
      </c>
      <c r="EO251" s="415">
        <v>0</v>
      </c>
      <c r="EP251" s="415">
        <v>0</v>
      </c>
      <c r="EQ251" s="415">
        <v>0</v>
      </c>
      <c r="ER251" s="415">
        <v>0</v>
      </c>
      <c r="ES251" s="415">
        <v>0</v>
      </c>
      <c r="ET251" s="415">
        <v>0</v>
      </c>
      <c r="EU251" s="415">
        <v>0</v>
      </c>
      <c r="EV251" s="415">
        <v>0</v>
      </c>
      <c r="EW251" s="415">
        <v>0</v>
      </c>
      <c r="EX251" s="415">
        <v>0</v>
      </c>
      <c r="EY251" s="415">
        <v>0</v>
      </c>
      <c r="EZ251" s="415">
        <v>0</v>
      </c>
      <c r="FA251" s="415">
        <v>0</v>
      </c>
      <c r="FB251" s="415">
        <v>0</v>
      </c>
      <c r="FC251" s="415">
        <v>0</v>
      </c>
      <c r="FD251" s="415">
        <v>0</v>
      </c>
      <c r="FE251" s="415">
        <v>0</v>
      </c>
      <c r="FF251" s="415">
        <v>0</v>
      </c>
      <c r="FG251" s="415">
        <v>0</v>
      </c>
      <c r="FH251" s="415">
        <v>0</v>
      </c>
      <c r="FI251" s="415">
        <v>-10426</v>
      </c>
      <c r="FJ251" s="415">
        <v>0</v>
      </c>
      <c r="FK251" s="415">
        <v>-10426</v>
      </c>
      <c r="FL251" s="415">
        <v>-267</v>
      </c>
      <c r="FM251" s="415">
        <v>0</v>
      </c>
      <c r="FN251" s="415">
        <v>-267</v>
      </c>
      <c r="FO251" s="415">
        <v>-43500</v>
      </c>
      <c r="FP251" s="415">
        <v>0</v>
      </c>
      <c r="FQ251" s="415">
        <v>-43500</v>
      </c>
      <c r="FR251" s="415">
        <v>784</v>
      </c>
      <c r="FS251" s="415">
        <v>0</v>
      </c>
      <c r="FT251" s="415">
        <v>784</v>
      </c>
      <c r="FU251" s="415">
        <v>-923</v>
      </c>
      <c r="FV251" s="415">
        <v>0</v>
      </c>
      <c r="FW251" s="415">
        <v>-923</v>
      </c>
      <c r="FX251" s="415">
        <v>-873614</v>
      </c>
      <c r="FY251" s="415">
        <v>0</v>
      </c>
      <c r="FZ251" s="415">
        <v>-873614</v>
      </c>
      <c r="GA251" s="415">
        <v>-927946</v>
      </c>
      <c r="GB251" s="415">
        <v>0</v>
      </c>
      <c r="GC251" s="415">
        <v>-927946</v>
      </c>
      <c r="GD251" s="415">
        <v>0</v>
      </c>
      <c r="GE251" s="415">
        <v>0</v>
      </c>
      <c r="GF251" s="415">
        <v>0</v>
      </c>
      <c r="GG251" s="415">
        <v>0</v>
      </c>
      <c r="GH251" s="415">
        <v>0</v>
      </c>
      <c r="GI251" s="415">
        <v>0</v>
      </c>
      <c r="GJ251" s="415">
        <v>0</v>
      </c>
      <c r="GK251" s="415">
        <v>0</v>
      </c>
      <c r="GL251" s="415">
        <v>0</v>
      </c>
      <c r="GM251" s="415">
        <v>38845691</v>
      </c>
      <c r="GN251" s="415">
        <v>0</v>
      </c>
      <c r="GO251" s="415">
        <v>38845691</v>
      </c>
      <c r="GP251" s="415">
        <v>610180</v>
      </c>
      <c r="GQ251" s="415">
        <v>0</v>
      </c>
      <c r="GR251" s="415">
        <v>610180</v>
      </c>
      <c r="GS251" s="415">
        <v>-5942836</v>
      </c>
      <c r="GT251" s="415">
        <v>0</v>
      </c>
      <c r="GU251" s="415">
        <v>-5942836</v>
      </c>
      <c r="GV251" s="415">
        <v>-1301465</v>
      </c>
      <c r="GW251" s="415">
        <v>0</v>
      </c>
      <c r="GX251" s="415">
        <v>-1301465</v>
      </c>
      <c r="GY251" s="415">
        <v>-79712</v>
      </c>
      <c r="GZ251" s="415">
        <v>0</v>
      </c>
      <c r="HA251" s="415">
        <v>-79712</v>
      </c>
      <c r="HB251" s="415">
        <v>-927946</v>
      </c>
      <c r="HC251" s="415">
        <v>0</v>
      </c>
      <c r="HD251" s="415">
        <v>-927946</v>
      </c>
      <c r="HE251" s="415">
        <v>0</v>
      </c>
      <c r="HF251" s="415">
        <v>0</v>
      </c>
      <c r="HG251" s="415">
        <v>0</v>
      </c>
      <c r="HH251" s="415">
        <v>-7641779</v>
      </c>
      <c r="HI251" s="415">
        <v>0</v>
      </c>
      <c r="HJ251" s="415">
        <v>-7641779</v>
      </c>
      <c r="HK251" s="415">
        <v>31203912</v>
      </c>
      <c r="HL251" s="415">
        <v>0</v>
      </c>
      <c r="HM251" s="415">
        <v>31203912</v>
      </c>
      <c r="HN251" s="84" t="s">
        <v>1047</v>
      </c>
    </row>
    <row r="252" spans="1:222" x14ac:dyDescent="0.25">
      <c r="A252" t="s">
        <v>1026</v>
      </c>
      <c r="B252" s="82" t="s">
        <v>863</v>
      </c>
      <c r="C252" s="85" t="s">
        <v>862</v>
      </c>
      <c r="D252" s="415">
        <v>133025896</v>
      </c>
      <c r="E252" s="415">
        <v>0</v>
      </c>
      <c r="F252" s="415">
        <v>133025896</v>
      </c>
      <c r="G252" s="415">
        <v>-484404</v>
      </c>
      <c r="H252" s="415">
        <v>0</v>
      </c>
      <c r="I252" s="415">
        <v>-484404</v>
      </c>
      <c r="J252" s="415">
        <v>-881983</v>
      </c>
      <c r="K252" s="415">
        <v>0</v>
      </c>
      <c r="L252" s="415">
        <v>-881983</v>
      </c>
      <c r="M252" s="415">
        <v>151849</v>
      </c>
      <c r="N252" s="415">
        <v>0</v>
      </c>
      <c r="O252" s="415">
        <v>151849</v>
      </c>
      <c r="P252" s="415">
        <v>2367819</v>
      </c>
      <c r="Q252" s="415">
        <v>0</v>
      </c>
      <c r="R252" s="415">
        <v>2367819</v>
      </c>
      <c r="S252" s="415">
        <v>303953</v>
      </c>
      <c r="T252" s="415">
        <v>0</v>
      </c>
      <c r="U252" s="415">
        <v>303953</v>
      </c>
      <c r="V252" s="415">
        <v>1941638</v>
      </c>
      <c r="W252" s="415">
        <v>0</v>
      </c>
      <c r="X252" s="415">
        <v>1941638</v>
      </c>
      <c r="Y252" s="415">
        <v>-6294948</v>
      </c>
      <c r="Z252" s="415">
        <v>0</v>
      </c>
      <c r="AA252" s="415">
        <v>-6294948</v>
      </c>
      <c r="AB252" s="415">
        <v>-11114</v>
      </c>
      <c r="AC252" s="415">
        <v>0</v>
      </c>
      <c r="AD252" s="415">
        <v>-11114</v>
      </c>
      <c r="AE252" s="415">
        <v>-112763</v>
      </c>
      <c r="AF252" s="415">
        <v>0</v>
      </c>
      <c r="AG252" s="415">
        <v>-112763</v>
      </c>
      <c r="AH252" s="415">
        <v>1666</v>
      </c>
      <c r="AI252" s="415">
        <v>0</v>
      </c>
      <c r="AJ252" s="415">
        <v>1666</v>
      </c>
      <c r="AK252" s="415">
        <v>0</v>
      </c>
      <c r="AL252" s="415">
        <v>0</v>
      </c>
      <c r="AM252" s="415">
        <v>0</v>
      </c>
      <c r="AN252" s="415">
        <v>-114429</v>
      </c>
      <c r="AO252" s="415">
        <v>0</v>
      </c>
      <c r="AP252" s="415">
        <v>-114429</v>
      </c>
      <c r="AQ252" s="415">
        <v>6017</v>
      </c>
      <c r="AR252" s="415">
        <v>0</v>
      </c>
      <c r="AS252" s="415">
        <v>6017</v>
      </c>
      <c r="AT252" s="415">
        <v>2779208</v>
      </c>
      <c r="AU252" s="415">
        <v>0</v>
      </c>
      <c r="AV252" s="415">
        <v>2779208</v>
      </c>
      <c r="AW252" s="415">
        <v>-7411</v>
      </c>
      <c r="AX252" s="415">
        <v>0</v>
      </c>
      <c r="AY252" s="415">
        <v>-7411</v>
      </c>
      <c r="AZ252" s="415">
        <v>-12201249</v>
      </c>
      <c r="BA252" s="415">
        <v>0</v>
      </c>
      <c r="BB252" s="415">
        <v>-12201249</v>
      </c>
      <c r="BC252" s="415">
        <v>-266539</v>
      </c>
      <c r="BD252" s="415">
        <v>0</v>
      </c>
      <c r="BE252" s="415">
        <v>-266539</v>
      </c>
      <c r="BF252" s="415">
        <v>-54849</v>
      </c>
      <c r="BG252" s="415">
        <v>0</v>
      </c>
      <c r="BH252" s="415">
        <v>-54849</v>
      </c>
      <c r="BI252" s="415">
        <v>0</v>
      </c>
      <c r="BJ252" s="415">
        <v>0</v>
      </c>
      <c r="BK252" s="415">
        <v>0</v>
      </c>
      <c r="BL252" s="415">
        <v>0</v>
      </c>
      <c r="BM252" s="415">
        <v>0</v>
      </c>
      <c r="BN252" s="415">
        <v>0</v>
      </c>
      <c r="BO252" s="415">
        <v>0</v>
      </c>
      <c r="BP252" s="415">
        <v>0</v>
      </c>
      <c r="BQ252" s="415">
        <v>0</v>
      </c>
      <c r="BR252" s="415">
        <v>0</v>
      </c>
      <c r="BS252" s="415">
        <v>0</v>
      </c>
      <c r="BT252" s="415">
        <v>0</v>
      </c>
      <c r="BU252" s="415">
        <v>0</v>
      </c>
      <c r="BV252" s="415">
        <v>0</v>
      </c>
      <c r="BW252" s="415">
        <v>0</v>
      </c>
      <c r="BX252" s="415">
        <v>-16158551</v>
      </c>
      <c r="BY252" s="415">
        <v>0</v>
      </c>
      <c r="BZ252" s="415">
        <v>-16158551</v>
      </c>
      <c r="CA252" s="415">
        <v>0</v>
      </c>
      <c r="CB252" s="415">
        <v>0</v>
      </c>
      <c r="CC252" s="415">
        <v>0</v>
      </c>
      <c r="CD252" s="415">
        <v>0</v>
      </c>
      <c r="CE252" s="415">
        <v>0</v>
      </c>
      <c r="CF252" s="415">
        <v>0</v>
      </c>
      <c r="CG252" s="415">
        <v>-4381278</v>
      </c>
      <c r="CH252" s="415">
        <v>0</v>
      </c>
      <c r="CI252" s="415">
        <v>-4381278</v>
      </c>
      <c r="CJ252" s="415">
        <v>-234598</v>
      </c>
      <c r="CK252" s="415">
        <v>0</v>
      </c>
      <c r="CL252" s="415">
        <v>-234598</v>
      </c>
      <c r="CM252" s="415">
        <v>-4615876</v>
      </c>
      <c r="CN252" s="415">
        <v>0</v>
      </c>
      <c r="CO252" s="415">
        <v>-4615876</v>
      </c>
      <c r="CP252" s="415">
        <v>0</v>
      </c>
      <c r="CQ252" s="415">
        <v>0</v>
      </c>
      <c r="CR252" s="415">
        <v>0</v>
      </c>
      <c r="CS252" s="415">
        <v>0</v>
      </c>
      <c r="CT252" s="415">
        <v>0</v>
      </c>
      <c r="CU252" s="415">
        <v>0</v>
      </c>
      <c r="CV252" s="415">
        <v>-96657</v>
      </c>
      <c r="CW252" s="415">
        <v>0</v>
      </c>
      <c r="CX252" s="415">
        <v>-96657</v>
      </c>
      <c r="CY252" s="415">
        <v>425</v>
      </c>
      <c r="CZ252" s="415">
        <v>0</v>
      </c>
      <c r="DA252" s="415">
        <v>425</v>
      </c>
      <c r="DB252" s="415">
        <v>0</v>
      </c>
      <c r="DC252" s="415">
        <v>0</v>
      </c>
      <c r="DD252" s="415">
        <v>0</v>
      </c>
      <c r="DE252" s="415">
        <v>0</v>
      </c>
      <c r="DF252" s="415">
        <v>0</v>
      </c>
      <c r="DG252" s="415">
        <v>0</v>
      </c>
      <c r="DH252" s="415">
        <v>0</v>
      </c>
      <c r="DI252" s="415">
        <v>0</v>
      </c>
      <c r="DJ252" s="415">
        <v>0</v>
      </c>
      <c r="DK252" s="415">
        <v>0</v>
      </c>
      <c r="DL252" s="415">
        <v>0</v>
      </c>
      <c r="DM252" s="415">
        <v>0</v>
      </c>
      <c r="DN252" s="415">
        <v>0</v>
      </c>
      <c r="DO252" s="415">
        <v>0</v>
      </c>
      <c r="DP252" s="415">
        <v>0</v>
      </c>
      <c r="DQ252" s="415">
        <v>0</v>
      </c>
      <c r="DR252" s="415">
        <v>0</v>
      </c>
      <c r="DS252" s="415">
        <v>0</v>
      </c>
      <c r="DT252" s="415">
        <v>-4793</v>
      </c>
      <c r="DU252" s="415">
        <v>0</v>
      </c>
      <c r="DV252" s="415">
        <v>-4793</v>
      </c>
      <c r="DW252" s="415">
        <v>1950</v>
      </c>
      <c r="DX252" s="415">
        <v>0</v>
      </c>
      <c r="DY252" s="415">
        <v>1950</v>
      </c>
      <c r="DZ252" s="415">
        <v>0</v>
      </c>
      <c r="EA252" s="415">
        <v>0</v>
      </c>
      <c r="EB252" s="415">
        <v>-99075</v>
      </c>
      <c r="EC252" s="415">
        <v>0</v>
      </c>
      <c r="ED252" s="415">
        <v>-99075</v>
      </c>
      <c r="EE252" s="415">
        <v>0</v>
      </c>
      <c r="EF252" s="415">
        <v>0</v>
      </c>
      <c r="EG252" s="415">
        <v>0</v>
      </c>
      <c r="EH252" s="415">
        <v>0</v>
      </c>
      <c r="EI252" s="415">
        <v>0</v>
      </c>
      <c r="EJ252" s="415">
        <v>0</v>
      </c>
      <c r="EK252" s="415">
        <v>0</v>
      </c>
      <c r="EL252" s="415">
        <v>0</v>
      </c>
      <c r="EM252" s="415">
        <v>0</v>
      </c>
      <c r="EN252" s="415">
        <v>0</v>
      </c>
      <c r="EO252" s="415">
        <v>0</v>
      </c>
      <c r="EP252" s="415">
        <v>0</v>
      </c>
      <c r="EQ252" s="415">
        <v>0</v>
      </c>
      <c r="ER252" s="415">
        <v>0</v>
      </c>
      <c r="ES252" s="415">
        <v>0</v>
      </c>
      <c r="ET252" s="415">
        <v>0</v>
      </c>
      <c r="EU252" s="415">
        <v>0</v>
      </c>
      <c r="EV252" s="415">
        <v>0</v>
      </c>
      <c r="EW252" s="415">
        <v>0</v>
      </c>
      <c r="EX252" s="415">
        <v>0</v>
      </c>
      <c r="EY252" s="415">
        <v>0</v>
      </c>
      <c r="EZ252" s="415">
        <v>0</v>
      </c>
      <c r="FA252" s="415">
        <v>0</v>
      </c>
      <c r="FB252" s="415">
        <v>0</v>
      </c>
      <c r="FC252" s="415">
        <v>0</v>
      </c>
      <c r="FD252" s="415">
        <v>0</v>
      </c>
      <c r="FE252" s="415">
        <v>0</v>
      </c>
      <c r="FF252" s="415">
        <v>0</v>
      </c>
      <c r="FG252" s="415">
        <v>0</v>
      </c>
      <c r="FH252" s="415">
        <v>0</v>
      </c>
      <c r="FI252" s="415">
        <v>-15686</v>
      </c>
      <c r="FJ252" s="415">
        <v>0</v>
      </c>
      <c r="FK252" s="415">
        <v>-15686</v>
      </c>
      <c r="FL252" s="415">
        <v>2878</v>
      </c>
      <c r="FM252" s="415">
        <v>0</v>
      </c>
      <c r="FN252" s="415">
        <v>2878</v>
      </c>
      <c r="FO252" s="415">
        <v>-71700</v>
      </c>
      <c r="FP252" s="415">
        <v>0</v>
      </c>
      <c r="FQ252" s="415">
        <v>-71700</v>
      </c>
      <c r="FR252" s="415">
        <v>4151</v>
      </c>
      <c r="FS252" s="415">
        <v>0</v>
      </c>
      <c r="FT252" s="415">
        <v>4151</v>
      </c>
      <c r="FU252" s="415">
        <v>1000</v>
      </c>
      <c r="FV252" s="415">
        <v>0</v>
      </c>
      <c r="FW252" s="415">
        <v>1000</v>
      </c>
      <c r="FX252" s="415">
        <v>-2125097</v>
      </c>
      <c r="FY252" s="415">
        <v>0</v>
      </c>
      <c r="FZ252" s="415">
        <v>-2125097</v>
      </c>
      <c r="GA252" s="415">
        <v>-2204454</v>
      </c>
      <c r="GB252" s="415">
        <v>0</v>
      </c>
      <c r="GC252" s="415">
        <v>-2204454</v>
      </c>
      <c r="GD252" s="415">
        <v>-4255</v>
      </c>
      <c r="GE252" s="415">
        <v>0</v>
      </c>
      <c r="GF252" s="415">
        <v>-4255</v>
      </c>
      <c r="GG252" s="415">
        <v>0</v>
      </c>
      <c r="GH252" s="415">
        <v>0</v>
      </c>
      <c r="GI252" s="415">
        <v>0</v>
      </c>
      <c r="GJ252" s="415">
        <v>-4255</v>
      </c>
      <c r="GK252" s="415">
        <v>0</v>
      </c>
      <c r="GL252" s="415">
        <v>-4255</v>
      </c>
      <c r="GM252" s="415">
        <v>132541492</v>
      </c>
      <c r="GN252" s="415">
        <v>0</v>
      </c>
      <c r="GO252" s="415">
        <v>132541492</v>
      </c>
      <c r="GP252" s="415">
        <v>1941638</v>
      </c>
      <c r="GQ252" s="415">
        <v>0</v>
      </c>
      <c r="GR252" s="415">
        <v>1941638</v>
      </c>
      <c r="GS252" s="415">
        <v>-16158551</v>
      </c>
      <c r="GT252" s="415">
        <v>0</v>
      </c>
      <c r="GU252" s="415">
        <v>-16158551</v>
      </c>
      <c r="GV252" s="415">
        <v>-4615876</v>
      </c>
      <c r="GW252" s="415">
        <v>0</v>
      </c>
      <c r="GX252" s="415">
        <v>-4615876</v>
      </c>
      <c r="GY252" s="415">
        <v>-99075</v>
      </c>
      <c r="GZ252" s="415">
        <v>0</v>
      </c>
      <c r="HA252" s="415">
        <v>-99075</v>
      </c>
      <c r="HB252" s="415">
        <v>-2204454</v>
      </c>
      <c r="HC252" s="415">
        <v>0</v>
      </c>
      <c r="HD252" s="415">
        <v>-2204454</v>
      </c>
      <c r="HE252" s="415">
        <v>-4255</v>
      </c>
      <c r="HF252" s="415">
        <v>0</v>
      </c>
      <c r="HG252" s="415">
        <v>-4255</v>
      </c>
      <c r="HH252" s="415">
        <v>-21140573</v>
      </c>
      <c r="HI252" s="415">
        <v>0</v>
      </c>
      <c r="HJ252" s="415">
        <v>-21140573</v>
      </c>
      <c r="HK252" s="415">
        <v>111400919</v>
      </c>
      <c r="HL252" s="415">
        <v>0</v>
      </c>
      <c r="HM252" s="415">
        <v>111400919</v>
      </c>
      <c r="HN252" s="84" t="s">
        <v>1054</v>
      </c>
    </row>
    <row r="253" spans="1:222" x14ac:dyDescent="0.25">
      <c r="A253" t="s">
        <v>1026</v>
      </c>
      <c r="B253" s="82" t="s">
        <v>865</v>
      </c>
      <c r="C253" s="85" t="s">
        <v>864</v>
      </c>
      <c r="D253" s="415">
        <v>59752098</v>
      </c>
      <c r="E253" s="415">
        <v>0</v>
      </c>
      <c r="F253" s="415">
        <v>59752098</v>
      </c>
      <c r="G253" s="415">
        <v>-938071</v>
      </c>
      <c r="H253" s="415">
        <v>0</v>
      </c>
      <c r="I253" s="415">
        <v>-938071</v>
      </c>
      <c r="J253" s="415">
        <v>-675551</v>
      </c>
      <c r="K253" s="415">
        <v>0</v>
      </c>
      <c r="L253" s="415">
        <v>-675551</v>
      </c>
      <c r="M253" s="415">
        <v>11087</v>
      </c>
      <c r="N253" s="415">
        <v>0</v>
      </c>
      <c r="O253" s="415">
        <v>11087</v>
      </c>
      <c r="P253" s="415">
        <v>1162124</v>
      </c>
      <c r="Q253" s="415">
        <v>0</v>
      </c>
      <c r="R253" s="415">
        <v>1162124</v>
      </c>
      <c r="S253" s="415">
        <v>-56262</v>
      </c>
      <c r="T253" s="415">
        <v>0</v>
      </c>
      <c r="U253" s="415">
        <v>-56262</v>
      </c>
      <c r="V253" s="415">
        <v>441398</v>
      </c>
      <c r="W253" s="415">
        <v>0</v>
      </c>
      <c r="X253" s="415">
        <v>441398</v>
      </c>
      <c r="Y253" s="415">
        <v>-7832086</v>
      </c>
      <c r="Z253" s="415">
        <v>0</v>
      </c>
      <c r="AA253" s="415">
        <v>-7832086</v>
      </c>
      <c r="AB253" s="415">
        <v>-26182</v>
      </c>
      <c r="AC253" s="415">
        <v>0</v>
      </c>
      <c r="AD253" s="415">
        <v>-26182</v>
      </c>
      <c r="AE253" s="415">
        <v>-320633</v>
      </c>
      <c r="AF253" s="415">
        <v>0</v>
      </c>
      <c r="AG253" s="415">
        <v>-320633</v>
      </c>
      <c r="AH253" s="415">
        <v>-18542</v>
      </c>
      <c r="AI253" s="415">
        <v>0</v>
      </c>
      <c r="AJ253" s="415">
        <v>-18542</v>
      </c>
      <c r="AK253" s="415">
        <v>-4937</v>
      </c>
      <c r="AL253" s="415">
        <v>0</v>
      </c>
      <c r="AM253" s="415">
        <v>-4937</v>
      </c>
      <c r="AN253" s="415">
        <v>-294280</v>
      </c>
      <c r="AO253" s="415">
        <v>0</v>
      </c>
      <c r="AP253" s="415">
        <v>-294280</v>
      </c>
      <c r="AQ253" s="415">
        <v>-340</v>
      </c>
      <c r="AR253" s="415">
        <v>0</v>
      </c>
      <c r="AS253" s="415">
        <v>-340</v>
      </c>
      <c r="AT253" s="415">
        <v>995720</v>
      </c>
      <c r="AU253" s="415">
        <v>0</v>
      </c>
      <c r="AV253" s="415">
        <v>995720</v>
      </c>
      <c r="AW253" s="415">
        <v>-561</v>
      </c>
      <c r="AX253" s="415">
        <v>0</v>
      </c>
      <c r="AY253" s="415">
        <v>-561</v>
      </c>
      <c r="AZ253" s="415">
        <v>-5176922</v>
      </c>
      <c r="BA253" s="415">
        <v>0</v>
      </c>
      <c r="BB253" s="415">
        <v>-5176922</v>
      </c>
      <c r="BC253" s="415">
        <v>-3456</v>
      </c>
      <c r="BD253" s="415">
        <v>0</v>
      </c>
      <c r="BE253" s="415">
        <v>-3456</v>
      </c>
      <c r="BF253" s="415">
        <v>-54228</v>
      </c>
      <c r="BG253" s="415">
        <v>0</v>
      </c>
      <c r="BH253" s="415">
        <v>-54228</v>
      </c>
      <c r="BI253" s="415">
        <v>-822</v>
      </c>
      <c r="BJ253" s="415">
        <v>0</v>
      </c>
      <c r="BK253" s="415">
        <v>-822</v>
      </c>
      <c r="BL253" s="415">
        <v>0</v>
      </c>
      <c r="BM253" s="415">
        <v>0</v>
      </c>
      <c r="BN253" s="415">
        <v>0</v>
      </c>
      <c r="BO253" s="415">
        <v>0</v>
      </c>
      <c r="BP253" s="415">
        <v>0</v>
      </c>
      <c r="BQ253" s="415">
        <v>0</v>
      </c>
      <c r="BR253" s="415">
        <v>0</v>
      </c>
      <c r="BS253" s="415">
        <v>0</v>
      </c>
      <c r="BT253" s="415">
        <v>0</v>
      </c>
      <c r="BU253" s="415">
        <v>0</v>
      </c>
      <c r="BV253" s="415">
        <v>0</v>
      </c>
      <c r="BW253" s="415">
        <v>0</v>
      </c>
      <c r="BX253" s="415">
        <v>-12392988</v>
      </c>
      <c r="BY253" s="415">
        <v>0</v>
      </c>
      <c r="BZ253" s="415">
        <v>-12392988</v>
      </c>
      <c r="CA253" s="415">
        <v>0</v>
      </c>
      <c r="CB253" s="415">
        <v>0</v>
      </c>
      <c r="CC253" s="415">
        <v>0</v>
      </c>
      <c r="CD253" s="415">
        <v>0</v>
      </c>
      <c r="CE253" s="415">
        <v>0</v>
      </c>
      <c r="CF253" s="415">
        <v>0</v>
      </c>
      <c r="CG253" s="415">
        <v>-1533681</v>
      </c>
      <c r="CH253" s="415">
        <v>0</v>
      </c>
      <c r="CI253" s="415">
        <v>-1533681</v>
      </c>
      <c r="CJ253" s="415">
        <v>-1923</v>
      </c>
      <c r="CK253" s="415">
        <v>0</v>
      </c>
      <c r="CL253" s="415">
        <v>-1923</v>
      </c>
      <c r="CM253" s="415">
        <v>-1535604</v>
      </c>
      <c r="CN253" s="415">
        <v>0</v>
      </c>
      <c r="CO253" s="415">
        <v>-1535604</v>
      </c>
      <c r="CP253" s="415">
        <v>-85905</v>
      </c>
      <c r="CQ253" s="415">
        <v>0</v>
      </c>
      <c r="CR253" s="415">
        <v>-85905</v>
      </c>
      <c r="CS253" s="415">
        <v>-751</v>
      </c>
      <c r="CT253" s="415">
        <v>0</v>
      </c>
      <c r="CU253" s="415">
        <v>-751</v>
      </c>
      <c r="CV253" s="415">
        <v>-36536</v>
      </c>
      <c r="CW253" s="415">
        <v>0</v>
      </c>
      <c r="CX253" s="415">
        <v>-36536</v>
      </c>
      <c r="CY253" s="415">
        <v>109</v>
      </c>
      <c r="CZ253" s="415">
        <v>0</v>
      </c>
      <c r="DA253" s="415">
        <v>109</v>
      </c>
      <c r="DB253" s="415">
        <v>-3881</v>
      </c>
      <c r="DC253" s="415">
        <v>0</v>
      </c>
      <c r="DD253" s="415">
        <v>-3881</v>
      </c>
      <c r="DE253" s="415">
        <v>0</v>
      </c>
      <c r="DF253" s="415">
        <v>0</v>
      </c>
      <c r="DG253" s="415">
        <v>0</v>
      </c>
      <c r="DH253" s="415">
        <v>0</v>
      </c>
      <c r="DI253" s="415">
        <v>0</v>
      </c>
      <c r="DJ253" s="415">
        <v>0</v>
      </c>
      <c r="DK253" s="415">
        <v>0</v>
      </c>
      <c r="DL253" s="415">
        <v>0</v>
      </c>
      <c r="DM253" s="415">
        <v>0</v>
      </c>
      <c r="DN253" s="415">
        <v>0</v>
      </c>
      <c r="DO253" s="415">
        <v>0</v>
      </c>
      <c r="DP253" s="415">
        <v>0</v>
      </c>
      <c r="DQ253" s="415">
        <v>0</v>
      </c>
      <c r="DR253" s="415">
        <v>0</v>
      </c>
      <c r="DS253" s="415">
        <v>0</v>
      </c>
      <c r="DT253" s="415">
        <v>0</v>
      </c>
      <c r="DU253" s="415">
        <v>0</v>
      </c>
      <c r="DV253" s="415">
        <v>0</v>
      </c>
      <c r="DW253" s="415">
        <v>0</v>
      </c>
      <c r="DX253" s="415">
        <v>0</v>
      </c>
      <c r="DY253" s="415">
        <v>0</v>
      </c>
      <c r="DZ253" s="415">
        <v>0</v>
      </c>
      <c r="EA253" s="415">
        <v>0</v>
      </c>
      <c r="EB253" s="415">
        <v>-126964</v>
      </c>
      <c r="EC253" s="415">
        <v>0</v>
      </c>
      <c r="ED253" s="415">
        <v>-126964</v>
      </c>
      <c r="EE253" s="415">
        <v>0</v>
      </c>
      <c r="EF253" s="415">
        <v>0</v>
      </c>
      <c r="EG253" s="415">
        <v>0</v>
      </c>
      <c r="EH253" s="415">
        <v>39</v>
      </c>
      <c r="EI253" s="415">
        <v>0</v>
      </c>
      <c r="EJ253" s="415">
        <v>39</v>
      </c>
      <c r="EK253" s="415">
        <v>0</v>
      </c>
      <c r="EL253" s="415">
        <v>0</v>
      </c>
      <c r="EM253" s="415">
        <v>0</v>
      </c>
      <c r="EN253" s="415">
        <v>0</v>
      </c>
      <c r="EO253" s="415">
        <v>0</v>
      </c>
      <c r="EP253" s="415">
        <v>0</v>
      </c>
      <c r="EQ253" s="415">
        <v>0</v>
      </c>
      <c r="ER253" s="415">
        <v>0</v>
      </c>
      <c r="ES253" s="415">
        <v>0</v>
      </c>
      <c r="ET253" s="415">
        <v>0</v>
      </c>
      <c r="EU253" s="415">
        <v>0</v>
      </c>
      <c r="EV253" s="415">
        <v>0</v>
      </c>
      <c r="EW253" s="415">
        <v>0</v>
      </c>
      <c r="EX253" s="415">
        <v>0</v>
      </c>
      <c r="EY253" s="415">
        <v>0</v>
      </c>
      <c r="EZ253" s="415">
        <v>0</v>
      </c>
      <c r="FA253" s="415">
        <v>0</v>
      </c>
      <c r="FB253" s="415">
        <v>0</v>
      </c>
      <c r="FC253" s="415">
        <v>0</v>
      </c>
      <c r="FD253" s="415">
        <v>0</v>
      </c>
      <c r="FE253" s="415">
        <v>0</v>
      </c>
      <c r="FF253" s="415">
        <v>0</v>
      </c>
      <c r="FG253" s="415">
        <v>0</v>
      </c>
      <c r="FH253" s="415">
        <v>0</v>
      </c>
      <c r="FI253" s="415">
        <v>-21027</v>
      </c>
      <c r="FJ253" s="415">
        <v>0</v>
      </c>
      <c r="FK253" s="415">
        <v>-21027</v>
      </c>
      <c r="FL253" s="415">
        <v>0</v>
      </c>
      <c r="FM253" s="415">
        <v>0</v>
      </c>
      <c r="FN253" s="415">
        <v>0</v>
      </c>
      <c r="FO253" s="415">
        <v>-63007</v>
      </c>
      <c r="FP253" s="415">
        <v>0</v>
      </c>
      <c r="FQ253" s="415">
        <v>-63007</v>
      </c>
      <c r="FR253" s="415">
        <v>0</v>
      </c>
      <c r="FS253" s="415">
        <v>0</v>
      </c>
      <c r="FT253" s="415">
        <v>0</v>
      </c>
      <c r="FU253" s="415">
        <v>-671</v>
      </c>
      <c r="FV253" s="415">
        <v>0</v>
      </c>
      <c r="FW253" s="415">
        <v>-671</v>
      </c>
      <c r="FX253" s="415">
        <v>-1256764</v>
      </c>
      <c r="FY253" s="415">
        <v>0</v>
      </c>
      <c r="FZ253" s="415">
        <v>-1256764</v>
      </c>
      <c r="GA253" s="415">
        <v>-1341430</v>
      </c>
      <c r="GB253" s="415">
        <v>0</v>
      </c>
      <c r="GC253" s="415">
        <v>-1341430</v>
      </c>
      <c r="GD253" s="415">
        <v>0</v>
      </c>
      <c r="GE253" s="415">
        <v>0</v>
      </c>
      <c r="GF253" s="415">
        <v>0</v>
      </c>
      <c r="GG253" s="415">
        <v>0</v>
      </c>
      <c r="GH253" s="415">
        <v>0</v>
      </c>
      <c r="GI253" s="415">
        <v>0</v>
      </c>
      <c r="GJ253" s="415">
        <v>0</v>
      </c>
      <c r="GK253" s="415">
        <v>0</v>
      </c>
      <c r="GL253" s="415">
        <v>0</v>
      </c>
      <c r="GM253" s="415">
        <v>58814027</v>
      </c>
      <c r="GN253" s="415">
        <v>0</v>
      </c>
      <c r="GO253" s="415">
        <v>58814027</v>
      </c>
      <c r="GP253" s="415">
        <v>441398</v>
      </c>
      <c r="GQ253" s="415">
        <v>0</v>
      </c>
      <c r="GR253" s="415">
        <v>441398</v>
      </c>
      <c r="GS253" s="415">
        <v>-12392988</v>
      </c>
      <c r="GT253" s="415">
        <v>0</v>
      </c>
      <c r="GU253" s="415">
        <v>-12392988</v>
      </c>
      <c r="GV253" s="415">
        <v>-1535604</v>
      </c>
      <c r="GW253" s="415">
        <v>0</v>
      </c>
      <c r="GX253" s="415">
        <v>-1535604</v>
      </c>
      <c r="GY253" s="415">
        <v>-126964</v>
      </c>
      <c r="GZ253" s="415">
        <v>0</v>
      </c>
      <c r="HA253" s="415">
        <v>-126964</v>
      </c>
      <c r="HB253" s="415">
        <v>-1341430</v>
      </c>
      <c r="HC253" s="415">
        <v>0</v>
      </c>
      <c r="HD253" s="415">
        <v>-1341430</v>
      </c>
      <c r="HE253" s="415">
        <v>0</v>
      </c>
      <c r="HF253" s="415">
        <v>0</v>
      </c>
      <c r="HG253" s="415">
        <v>0</v>
      </c>
      <c r="HH253" s="415">
        <v>-14955588</v>
      </c>
      <c r="HI253" s="415">
        <v>0</v>
      </c>
      <c r="HJ253" s="415">
        <v>-14955588</v>
      </c>
      <c r="HK253" s="415">
        <v>43858439</v>
      </c>
      <c r="HL253" s="415">
        <v>0</v>
      </c>
      <c r="HM253" s="415">
        <v>43858439</v>
      </c>
      <c r="HN253" s="84" t="s">
        <v>1054</v>
      </c>
    </row>
    <row r="254" spans="1:222" x14ac:dyDescent="0.25">
      <c r="A254" t="s">
        <v>1026</v>
      </c>
      <c r="B254" s="82" t="s">
        <v>867</v>
      </c>
      <c r="C254" s="85" t="s">
        <v>866</v>
      </c>
      <c r="D254" s="415">
        <v>381728946</v>
      </c>
      <c r="E254" s="415">
        <v>0</v>
      </c>
      <c r="F254" s="415">
        <v>381728946</v>
      </c>
      <c r="G254" s="415">
        <v>-2124366</v>
      </c>
      <c r="H254" s="415">
        <v>0</v>
      </c>
      <c r="I254" s="415">
        <v>-2124366</v>
      </c>
      <c r="J254" s="415">
        <v>-9755313</v>
      </c>
      <c r="K254" s="415">
        <v>0</v>
      </c>
      <c r="L254" s="415">
        <v>-9755313</v>
      </c>
      <c r="M254" s="415">
        <v>2132038</v>
      </c>
      <c r="N254" s="415">
        <v>0</v>
      </c>
      <c r="O254" s="415">
        <v>2132038</v>
      </c>
      <c r="P254" s="415">
        <v>532670</v>
      </c>
      <c r="Q254" s="415">
        <v>0</v>
      </c>
      <c r="R254" s="415">
        <v>532670</v>
      </c>
      <c r="S254" s="415">
        <v>244831</v>
      </c>
      <c r="T254" s="415">
        <v>0</v>
      </c>
      <c r="U254" s="415">
        <v>244831</v>
      </c>
      <c r="V254" s="415">
        <v>-6845774</v>
      </c>
      <c r="W254" s="415">
        <v>0</v>
      </c>
      <c r="X254" s="415">
        <v>-6845774</v>
      </c>
      <c r="Y254" s="415">
        <v>-9142434</v>
      </c>
      <c r="Z254" s="415">
        <v>0</v>
      </c>
      <c r="AA254" s="415">
        <v>-9142434</v>
      </c>
      <c r="AB254" s="415">
        <v>-57376</v>
      </c>
      <c r="AC254" s="415">
        <v>0</v>
      </c>
      <c r="AD254" s="415">
        <v>-57376</v>
      </c>
      <c r="AE254" s="415">
        <v>-610544</v>
      </c>
      <c r="AF254" s="415">
        <v>0</v>
      </c>
      <c r="AG254" s="415">
        <v>-610544</v>
      </c>
      <c r="AH254" s="415">
        <v>-70011</v>
      </c>
      <c r="AI254" s="415">
        <v>0</v>
      </c>
      <c r="AJ254" s="415">
        <v>-70011</v>
      </c>
      <c r="AK254" s="415">
        <v>-3232</v>
      </c>
      <c r="AL254" s="415">
        <v>0</v>
      </c>
      <c r="AM254" s="415">
        <v>-3232</v>
      </c>
      <c r="AN254" s="415">
        <v>-540533</v>
      </c>
      <c r="AO254" s="415">
        <v>0</v>
      </c>
      <c r="AP254" s="415">
        <v>-540533</v>
      </c>
      <c r="AQ254" s="415">
        <v>-19313</v>
      </c>
      <c r="AR254" s="415">
        <v>0</v>
      </c>
      <c r="AS254" s="415">
        <v>-19313</v>
      </c>
      <c r="AT254" s="415">
        <v>8492561</v>
      </c>
      <c r="AU254" s="415">
        <v>0</v>
      </c>
      <c r="AV254" s="415">
        <v>8492561</v>
      </c>
      <c r="AW254" s="415">
        <v>430020</v>
      </c>
      <c r="AX254" s="415">
        <v>0</v>
      </c>
      <c r="AY254" s="415">
        <v>430020</v>
      </c>
      <c r="AZ254" s="415">
        <v>-36692778</v>
      </c>
      <c r="BA254" s="415">
        <v>0</v>
      </c>
      <c r="BB254" s="415">
        <v>-36692778</v>
      </c>
      <c r="BC254" s="415">
        <v>-886606</v>
      </c>
      <c r="BD254" s="415">
        <v>0</v>
      </c>
      <c r="BE254" s="415">
        <v>-886606</v>
      </c>
      <c r="BF254" s="415">
        <v>-27038</v>
      </c>
      <c r="BG254" s="415">
        <v>0</v>
      </c>
      <c r="BH254" s="415">
        <v>-27038</v>
      </c>
      <c r="BI254" s="415">
        <v>0</v>
      </c>
      <c r="BJ254" s="415">
        <v>0</v>
      </c>
      <c r="BK254" s="415">
        <v>0</v>
      </c>
      <c r="BL254" s="415">
        <v>0</v>
      </c>
      <c r="BM254" s="415">
        <v>0</v>
      </c>
      <c r="BN254" s="415">
        <v>0</v>
      </c>
      <c r="BO254" s="415">
        <v>0</v>
      </c>
      <c r="BP254" s="415">
        <v>0</v>
      </c>
      <c r="BQ254" s="415">
        <v>0</v>
      </c>
      <c r="BR254" s="415">
        <v>0</v>
      </c>
      <c r="BS254" s="415">
        <v>0</v>
      </c>
      <c r="BT254" s="415">
        <v>0</v>
      </c>
      <c r="BU254" s="415">
        <v>0</v>
      </c>
      <c r="BV254" s="415">
        <v>0</v>
      </c>
      <c r="BW254" s="415">
        <v>0</v>
      </c>
      <c r="BX254" s="415">
        <v>-38436819</v>
      </c>
      <c r="BY254" s="415">
        <v>0</v>
      </c>
      <c r="BZ254" s="415">
        <v>-38436819</v>
      </c>
      <c r="CA254" s="415">
        <v>-116006</v>
      </c>
      <c r="CB254" s="415">
        <v>0</v>
      </c>
      <c r="CC254" s="415">
        <v>-116006</v>
      </c>
      <c r="CD254" s="415">
        <v>12586</v>
      </c>
      <c r="CE254" s="415">
        <v>0</v>
      </c>
      <c r="CF254" s="415">
        <v>12586</v>
      </c>
      <c r="CG254" s="415">
        <v>-12918566</v>
      </c>
      <c r="CH254" s="415">
        <v>0</v>
      </c>
      <c r="CI254" s="415">
        <v>-12918566</v>
      </c>
      <c r="CJ254" s="415">
        <v>1051403</v>
      </c>
      <c r="CK254" s="415">
        <v>0</v>
      </c>
      <c r="CL254" s="415">
        <v>1051403</v>
      </c>
      <c r="CM254" s="415">
        <v>-11970583</v>
      </c>
      <c r="CN254" s="415">
        <v>0</v>
      </c>
      <c r="CO254" s="415">
        <v>-11970583</v>
      </c>
      <c r="CP254" s="415">
        <v>-401577</v>
      </c>
      <c r="CQ254" s="415">
        <v>0</v>
      </c>
      <c r="CR254" s="415">
        <v>-401577</v>
      </c>
      <c r="CS254" s="415">
        <v>-19665</v>
      </c>
      <c r="CT254" s="415">
        <v>0</v>
      </c>
      <c r="CU254" s="415">
        <v>-19665</v>
      </c>
      <c r="CV254" s="415">
        <v>-99695</v>
      </c>
      <c r="CW254" s="415">
        <v>0</v>
      </c>
      <c r="CX254" s="415">
        <v>-99695</v>
      </c>
      <c r="CY254" s="415">
        <v>-4037</v>
      </c>
      <c r="CZ254" s="415">
        <v>0</v>
      </c>
      <c r="DA254" s="415">
        <v>-4037</v>
      </c>
      <c r="DB254" s="415">
        <v>0</v>
      </c>
      <c r="DC254" s="415">
        <v>0</v>
      </c>
      <c r="DD254" s="415">
        <v>0</v>
      </c>
      <c r="DE254" s="415">
        <v>0</v>
      </c>
      <c r="DF254" s="415">
        <v>0</v>
      </c>
      <c r="DG254" s="415">
        <v>0</v>
      </c>
      <c r="DH254" s="415">
        <v>0</v>
      </c>
      <c r="DI254" s="415">
        <v>0</v>
      </c>
      <c r="DJ254" s="415">
        <v>0</v>
      </c>
      <c r="DK254" s="415">
        <v>0</v>
      </c>
      <c r="DL254" s="415">
        <v>0</v>
      </c>
      <c r="DM254" s="415">
        <v>0</v>
      </c>
      <c r="DN254" s="415">
        <v>0</v>
      </c>
      <c r="DO254" s="415">
        <v>0</v>
      </c>
      <c r="DP254" s="415">
        <v>0</v>
      </c>
      <c r="DQ254" s="415">
        <v>0</v>
      </c>
      <c r="DR254" s="415">
        <v>0</v>
      </c>
      <c r="DS254" s="415">
        <v>0</v>
      </c>
      <c r="DT254" s="415">
        <v>0</v>
      </c>
      <c r="DU254" s="415">
        <v>0</v>
      </c>
      <c r="DV254" s="415">
        <v>0</v>
      </c>
      <c r="DW254" s="415">
        <v>437</v>
      </c>
      <c r="DX254" s="415">
        <v>0</v>
      </c>
      <c r="DY254" s="415">
        <v>437</v>
      </c>
      <c r="DZ254" s="415">
        <v>0</v>
      </c>
      <c r="EA254" s="415">
        <v>0</v>
      </c>
      <c r="EB254" s="415">
        <v>-524537</v>
      </c>
      <c r="EC254" s="415">
        <v>0</v>
      </c>
      <c r="ED254" s="415">
        <v>-524537</v>
      </c>
      <c r="EE254" s="415">
        <v>0</v>
      </c>
      <c r="EF254" s="415">
        <v>0</v>
      </c>
      <c r="EG254" s="415">
        <v>0</v>
      </c>
      <c r="EH254" s="415">
        <v>0</v>
      </c>
      <c r="EI254" s="415">
        <v>0</v>
      </c>
      <c r="EJ254" s="415">
        <v>0</v>
      </c>
      <c r="EK254" s="415">
        <v>22467</v>
      </c>
      <c r="EL254" s="415">
        <v>0</v>
      </c>
      <c r="EM254" s="415">
        <v>22467</v>
      </c>
      <c r="EN254" s="415">
        <v>0</v>
      </c>
      <c r="EO254" s="415">
        <v>0</v>
      </c>
      <c r="EP254" s="415">
        <v>0</v>
      </c>
      <c r="EQ254" s="415">
        <v>0</v>
      </c>
      <c r="ER254" s="415">
        <v>0</v>
      </c>
      <c r="ES254" s="415">
        <v>0</v>
      </c>
      <c r="ET254" s="415">
        <v>0</v>
      </c>
      <c r="EU254" s="415">
        <v>0</v>
      </c>
      <c r="EV254" s="415">
        <v>0</v>
      </c>
      <c r="EW254" s="415">
        <v>0</v>
      </c>
      <c r="EX254" s="415">
        <v>0</v>
      </c>
      <c r="EY254" s="415">
        <v>0</v>
      </c>
      <c r="EZ254" s="415">
        <v>0</v>
      </c>
      <c r="FA254" s="415">
        <v>0</v>
      </c>
      <c r="FB254" s="415">
        <v>0</v>
      </c>
      <c r="FC254" s="415">
        <v>0</v>
      </c>
      <c r="FD254" s="415">
        <v>0</v>
      </c>
      <c r="FE254" s="415">
        <v>0</v>
      </c>
      <c r="FF254" s="415">
        <v>0</v>
      </c>
      <c r="FG254" s="415">
        <v>0</v>
      </c>
      <c r="FH254" s="415">
        <v>0</v>
      </c>
      <c r="FI254" s="415">
        <v>-383955</v>
      </c>
      <c r="FJ254" s="415">
        <v>0</v>
      </c>
      <c r="FK254" s="415">
        <v>-383955</v>
      </c>
      <c r="FL254" s="415">
        <v>1577</v>
      </c>
      <c r="FM254" s="415">
        <v>0</v>
      </c>
      <c r="FN254" s="415">
        <v>1577</v>
      </c>
      <c r="FO254" s="415">
        <v>-791159</v>
      </c>
      <c r="FP254" s="415">
        <v>0</v>
      </c>
      <c r="FQ254" s="415">
        <v>-791159</v>
      </c>
      <c r="FR254" s="415">
        <v>0</v>
      </c>
      <c r="FS254" s="415">
        <v>0</v>
      </c>
      <c r="FT254" s="415">
        <v>0</v>
      </c>
      <c r="FU254" s="415">
        <v>-3186</v>
      </c>
      <c r="FV254" s="415">
        <v>0</v>
      </c>
      <c r="FW254" s="415">
        <v>-3186</v>
      </c>
      <c r="FX254" s="415">
        <v>-3405917</v>
      </c>
      <c r="FY254" s="415">
        <v>0</v>
      </c>
      <c r="FZ254" s="415">
        <v>-3405917</v>
      </c>
      <c r="GA254" s="415">
        <v>-4560173</v>
      </c>
      <c r="GB254" s="415">
        <v>0</v>
      </c>
      <c r="GC254" s="415">
        <v>-4560173</v>
      </c>
      <c r="GD254" s="415">
        <v>0</v>
      </c>
      <c r="GE254" s="415">
        <v>0</v>
      </c>
      <c r="GF254" s="415">
        <v>0</v>
      </c>
      <c r="GG254" s="415">
        <v>0</v>
      </c>
      <c r="GH254" s="415">
        <v>0</v>
      </c>
      <c r="GI254" s="415">
        <v>0</v>
      </c>
      <c r="GJ254" s="415">
        <v>0</v>
      </c>
      <c r="GK254" s="415">
        <v>0</v>
      </c>
      <c r="GL254" s="415">
        <v>0</v>
      </c>
      <c r="GM254" s="415">
        <v>379604580</v>
      </c>
      <c r="GN254" s="415">
        <v>0</v>
      </c>
      <c r="GO254" s="415">
        <v>379604580</v>
      </c>
      <c r="GP254" s="415">
        <v>-6845774</v>
      </c>
      <c r="GQ254" s="415">
        <v>0</v>
      </c>
      <c r="GR254" s="415">
        <v>-6845774</v>
      </c>
      <c r="GS254" s="415">
        <v>-38436819</v>
      </c>
      <c r="GT254" s="415">
        <v>0</v>
      </c>
      <c r="GU254" s="415">
        <v>-38436819</v>
      </c>
      <c r="GV254" s="415">
        <v>-11970583</v>
      </c>
      <c r="GW254" s="415">
        <v>0</v>
      </c>
      <c r="GX254" s="415">
        <v>-11970583</v>
      </c>
      <c r="GY254" s="415">
        <v>-524537</v>
      </c>
      <c r="GZ254" s="415">
        <v>0</v>
      </c>
      <c r="HA254" s="415">
        <v>-524537</v>
      </c>
      <c r="HB254" s="415">
        <v>-4560173</v>
      </c>
      <c r="HC254" s="415">
        <v>0</v>
      </c>
      <c r="HD254" s="415">
        <v>-4560173</v>
      </c>
      <c r="HE254" s="415">
        <v>0</v>
      </c>
      <c r="HF254" s="415">
        <v>0</v>
      </c>
      <c r="HG254" s="415">
        <v>0</v>
      </c>
      <c r="HH254" s="415">
        <v>-62337886</v>
      </c>
      <c r="HI254" s="415">
        <v>0</v>
      </c>
      <c r="HJ254" s="415">
        <v>-62337886</v>
      </c>
      <c r="HK254" s="415">
        <v>317266694</v>
      </c>
      <c r="HL254" s="415">
        <v>0</v>
      </c>
      <c r="HM254" s="415">
        <v>317266694</v>
      </c>
      <c r="HN254" s="84" t="s">
        <v>1073</v>
      </c>
    </row>
    <row r="255" spans="1:222" x14ac:dyDescent="0.25">
      <c r="A255" t="s">
        <v>1037</v>
      </c>
      <c r="B255" s="82" t="s">
        <v>869</v>
      </c>
      <c r="C255" s="85" t="s">
        <v>868</v>
      </c>
      <c r="D255" s="415">
        <v>56616776</v>
      </c>
      <c r="E255" s="415">
        <v>0</v>
      </c>
      <c r="F255" s="415">
        <v>56616776</v>
      </c>
      <c r="G255" s="415">
        <v>-200900</v>
      </c>
      <c r="H255" s="415">
        <v>0</v>
      </c>
      <c r="I255" s="415">
        <v>-200900</v>
      </c>
      <c r="J255" s="415">
        <v>-413490</v>
      </c>
      <c r="K255" s="415">
        <v>0</v>
      </c>
      <c r="L255" s="415">
        <v>-413490</v>
      </c>
      <c r="M255" s="415">
        <v>169441</v>
      </c>
      <c r="N255" s="415">
        <v>0</v>
      </c>
      <c r="O255" s="415">
        <v>169441</v>
      </c>
      <c r="P255" s="415">
        <v>225489</v>
      </c>
      <c r="Q255" s="415">
        <v>0</v>
      </c>
      <c r="R255" s="415">
        <v>225489</v>
      </c>
      <c r="S255" s="415">
        <v>153096</v>
      </c>
      <c r="T255" s="415">
        <v>0</v>
      </c>
      <c r="U255" s="415">
        <v>153096</v>
      </c>
      <c r="V255" s="415">
        <v>134536</v>
      </c>
      <c r="W255" s="415">
        <v>0</v>
      </c>
      <c r="X255" s="415">
        <v>134536</v>
      </c>
      <c r="Y255" s="415">
        <v>-2467205</v>
      </c>
      <c r="Z255" s="415">
        <v>0</v>
      </c>
      <c r="AA255" s="415">
        <v>-2467205</v>
      </c>
      <c r="AB255" s="415">
        <v>0</v>
      </c>
      <c r="AC255" s="415">
        <v>0</v>
      </c>
      <c r="AD255" s="415">
        <v>0</v>
      </c>
      <c r="AE255" s="415">
        <v>-30080</v>
      </c>
      <c r="AF255" s="415">
        <v>0</v>
      </c>
      <c r="AG255" s="415">
        <v>-30080</v>
      </c>
      <c r="AH255" s="415">
        <v>0</v>
      </c>
      <c r="AI255" s="415">
        <v>0</v>
      </c>
      <c r="AJ255" s="415">
        <v>0</v>
      </c>
      <c r="AK255" s="415">
        <v>0</v>
      </c>
      <c r="AL255" s="415">
        <v>0</v>
      </c>
      <c r="AM255" s="415">
        <v>0</v>
      </c>
      <c r="AN255" s="415">
        <v>0</v>
      </c>
      <c r="AO255" s="415">
        <v>0</v>
      </c>
      <c r="AP255" s="415">
        <v>0</v>
      </c>
      <c r="AQ255" s="415">
        <v>0</v>
      </c>
      <c r="AR255" s="415">
        <v>0</v>
      </c>
      <c r="AS255" s="415">
        <v>0</v>
      </c>
      <c r="AT255" s="415">
        <v>1199028</v>
      </c>
      <c r="AU255" s="415">
        <v>0</v>
      </c>
      <c r="AV255" s="415">
        <v>1199028</v>
      </c>
      <c r="AW255" s="415">
        <v>-7913</v>
      </c>
      <c r="AX255" s="415">
        <v>0</v>
      </c>
      <c r="AY255" s="415">
        <v>-7913</v>
      </c>
      <c r="AZ255" s="415">
        <v>-2589324</v>
      </c>
      <c r="BA255" s="415">
        <v>0</v>
      </c>
      <c r="BB255" s="415">
        <v>-2589324</v>
      </c>
      <c r="BC255" s="415">
        <v>0</v>
      </c>
      <c r="BD255" s="415">
        <v>0</v>
      </c>
      <c r="BE255" s="415">
        <v>0</v>
      </c>
      <c r="BF255" s="415">
        <v>-21289</v>
      </c>
      <c r="BG255" s="415">
        <v>0</v>
      </c>
      <c r="BH255" s="415">
        <v>-21289</v>
      </c>
      <c r="BI255" s="415">
        <v>0</v>
      </c>
      <c r="BJ255" s="415">
        <v>0</v>
      </c>
      <c r="BK255" s="415">
        <v>0</v>
      </c>
      <c r="BL255" s="415">
        <v>0</v>
      </c>
      <c r="BM255" s="415">
        <v>0</v>
      </c>
      <c r="BN255" s="415">
        <v>0</v>
      </c>
      <c r="BO255" s="415">
        <v>0</v>
      </c>
      <c r="BP255" s="415">
        <v>0</v>
      </c>
      <c r="BQ255" s="415">
        <v>0</v>
      </c>
      <c r="BR255" s="415">
        <v>0</v>
      </c>
      <c r="BS255" s="415">
        <v>0</v>
      </c>
      <c r="BT255" s="415">
        <v>0</v>
      </c>
      <c r="BU255" s="415">
        <v>0</v>
      </c>
      <c r="BV255" s="415">
        <v>0</v>
      </c>
      <c r="BW255" s="415">
        <v>0</v>
      </c>
      <c r="BX255" s="415">
        <v>-3916783</v>
      </c>
      <c r="BY255" s="415">
        <v>0</v>
      </c>
      <c r="BZ255" s="415">
        <v>-3916783</v>
      </c>
      <c r="CA255" s="415">
        <v>-301703</v>
      </c>
      <c r="CB255" s="415">
        <v>0</v>
      </c>
      <c r="CC255" s="415">
        <v>-301703</v>
      </c>
      <c r="CD255" s="415">
        <v>-9703</v>
      </c>
      <c r="CE255" s="415">
        <v>0</v>
      </c>
      <c r="CF255" s="415">
        <v>-9703</v>
      </c>
      <c r="CG255" s="415">
        <v>-1571392</v>
      </c>
      <c r="CH255" s="415">
        <v>0</v>
      </c>
      <c r="CI255" s="415">
        <v>-1571392</v>
      </c>
      <c r="CJ255" s="415">
        <v>82875</v>
      </c>
      <c r="CK255" s="415">
        <v>0</v>
      </c>
      <c r="CL255" s="415">
        <v>82875</v>
      </c>
      <c r="CM255" s="415">
        <v>-1799923</v>
      </c>
      <c r="CN255" s="415">
        <v>0</v>
      </c>
      <c r="CO255" s="415">
        <v>-1799923</v>
      </c>
      <c r="CP255" s="415">
        <v>-49554</v>
      </c>
      <c r="CQ255" s="415">
        <v>0</v>
      </c>
      <c r="CR255" s="415">
        <v>-49554</v>
      </c>
      <c r="CS255" s="415">
        <v>0</v>
      </c>
      <c r="CT255" s="415">
        <v>0</v>
      </c>
      <c r="CU255" s="415">
        <v>0</v>
      </c>
      <c r="CV255" s="415">
        <v>-98934</v>
      </c>
      <c r="CW255" s="415">
        <v>0</v>
      </c>
      <c r="CX255" s="415">
        <v>-98934</v>
      </c>
      <c r="CY255" s="415">
        <v>0</v>
      </c>
      <c r="CZ255" s="415">
        <v>0</v>
      </c>
      <c r="DA255" s="415">
        <v>0</v>
      </c>
      <c r="DB255" s="415">
        <v>-4011</v>
      </c>
      <c r="DC255" s="415">
        <v>0</v>
      </c>
      <c r="DD255" s="415">
        <v>-4011</v>
      </c>
      <c r="DE255" s="415">
        <v>0</v>
      </c>
      <c r="DF255" s="415">
        <v>0</v>
      </c>
      <c r="DG255" s="415">
        <v>0</v>
      </c>
      <c r="DH255" s="415">
        <v>0</v>
      </c>
      <c r="DI255" s="415">
        <v>0</v>
      </c>
      <c r="DJ255" s="415">
        <v>0</v>
      </c>
      <c r="DK255" s="415">
        <v>0</v>
      </c>
      <c r="DL255" s="415">
        <v>0</v>
      </c>
      <c r="DM255" s="415">
        <v>0</v>
      </c>
      <c r="DN255" s="415">
        <v>0</v>
      </c>
      <c r="DO255" s="415">
        <v>0</v>
      </c>
      <c r="DP255" s="415">
        <v>0</v>
      </c>
      <c r="DQ255" s="415">
        <v>0</v>
      </c>
      <c r="DR255" s="415">
        <v>0</v>
      </c>
      <c r="DS255" s="415">
        <v>0</v>
      </c>
      <c r="DT255" s="415">
        <v>0</v>
      </c>
      <c r="DU255" s="415">
        <v>0</v>
      </c>
      <c r="DV255" s="415">
        <v>0</v>
      </c>
      <c r="DW255" s="415">
        <v>0</v>
      </c>
      <c r="DX255" s="415">
        <v>0</v>
      </c>
      <c r="DY255" s="415">
        <v>0</v>
      </c>
      <c r="DZ255" s="415">
        <v>0</v>
      </c>
      <c r="EA255" s="415">
        <v>0</v>
      </c>
      <c r="EB255" s="415">
        <v>-152499</v>
      </c>
      <c r="EC255" s="415">
        <v>0</v>
      </c>
      <c r="ED255" s="415">
        <v>-152499</v>
      </c>
      <c r="EE255" s="415">
        <v>0</v>
      </c>
      <c r="EF255" s="415">
        <v>0</v>
      </c>
      <c r="EG255" s="415">
        <v>0</v>
      </c>
      <c r="EH255" s="415">
        <v>0</v>
      </c>
      <c r="EI255" s="415">
        <v>0</v>
      </c>
      <c r="EJ255" s="415">
        <v>0</v>
      </c>
      <c r="EK255" s="415">
        <v>-865145</v>
      </c>
      <c r="EL255" s="415">
        <v>0</v>
      </c>
      <c r="EM255" s="415">
        <v>-865145</v>
      </c>
      <c r="EN255" s="415">
        <v>0</v>
      </c>
      <c r="EO255" s="415">
        <v>0</v>
      </c>
      <c r="EP255" s="415">
        <v>0</v>
      </c>
      <c r="EQ255" s="415">
        <v>0</v>
      </c>
      <c r="ER255" s="415">
        <v>0</v>
      </c>
      <c r="ES255" s="415">
        <v>0</v>
      </c>
      <c r="ET255" s="415">
        <v>0</v>
      </c>
      <c r="EU255" s="415">
        <v>0</v>
      </c>
      <c r="EV255" s="415">
        <v>0</v>
      </c>
      <c r="EW255" s="415">
        <v>0</v>
      </c>
      <c r="EX255" s="415">
        <v>0</v>
      </c>
      <c r="EY255" s="415">
        <v>0</v>
      </c>
      <c r="EZ255" s="415">
        <v>0</v>
      </c>
      <c r="FA255" s="415">
        <v>0</v>
      </c>
      <c r="FB255" s="415">
        <v>0</v>
      </c>
      <c r="FC255" s="415">
        <v>0</v>
      </c>
      <c r="FD255" s="415">
        <v>0</v>
      </c>
      <c r="FE255" s="415">
        <v>0</v>
      </c>
      <c r="FF255" s="415">
        <v>0</v>
      </c>
      <c r="FG255" s="415">
        <v>0</v>
      </c>
      <c r="FH255" s="415">
        <v>0</v>
      </c>
      <c r="FI255" s="415">
        <v>-15962</v>
      </c>
      <c r="FJ255" s="415">
        <v>0</v>
      </c>
      <c r="FK255" s="415">
        <v>-15962</v>
      </c>
      <c r="FL255" s="415">
        <v>0</v>
      </c>
      <c r="FM255" s="415">
        <v>0</v>
      </c>
      <c r="FN255" s="415">
        <v>0</v>
      </c>
      <c r="FO255" s="415">
        <v>-63280</v>
      </c>
      <c r="FP255" s="415">
        <v>0</v>
      </c>
      <c r="FQ255" s="415">
        <v>-63280</v>
      </c>
      <c r="FR255" s="415">
        <v>726</v>
      </c>
      <c r="FS255" s="415">
        <v>0</v>
      </c>
      <c r="FT255" s="415">
        <v>726</v>
      </c>
      <c r="FU255" s="415">
        <v>0</v>
      </c>
      <c r="FV255" s="415">
        <v>0</v>
      </c>
      <c r="FW255" s="415">
        <v>0</v>
      </c>
      <c r="FX255" s="415">
        <v>0</v>
      </c>
      <c r="FY255" s="415">
        <v>0</v>
      </c>
      <c r="FZ255" s="415">
        <v>0</v>
      </c>
      <c r="GA255" s="415">
        <v>-943661</v>
      </c>
      <c r="GB255" s="415">
        <v>0</v>
      </c>
      <c r="GC255" s="415">
        <v>-943661</v>
      </c>
      <c r="GD255" s="415">
        <v>0</v>
      </c>
      <c r="GE255" s="415">
        <v>0</v>
      </c>
      <c r="GF255" s="415">
        <v>0</v>
      </c>
      <c r="GG255" s="415">
        <v>0</v>
      </c>
      <c r="GH255" s="415">
        <v>0</v>
      </c>
      <c r="GI255" s="415">
        <v>0</v>
      </c>
      <c r="GJ255" s="415">
        <v>0</v>
      </c>
      <c r="GK255" s="415">
        <v>0</v>
      </c>
      <c r="GL255" s="415">
        <v>0</v>
      </c>
      <c r="GM255" s="415">
        <v>56415876</v>
      </c>
      <c r="GN255" s="415">
        <v>0</v>
      </c>
      <c r="GO255" s="415">
        <v>56415876</v>
      </c>
      <c r="GP255" s="415">
        <v>134536</v>
      </c>
      <c r="GQ255" s="415">
        <v>0</v>
      </c>
      <c r="GR255" s="415">
        <v>134536</v>
      </c>
      <c r="GS255" s="415">
        <v>-3916783</v>
      </c>
      <c r="GT255" s="415">
        <v>0</v>
      </c>
      <c r="GU255" s="415">
        <v>-3916783</v>
      </c>
      <c r="GV255" s="415">
        <v>-1799923</v>
      </c>
      <c r="GW255" s="415">
        <v>0</v>
      </c>
      <c r="GX255" s="415">
        <v>-1799923</v>
      </c>
      <c r="GY255" s="415">
        <v>-152499</v>
      </c>
      <c r="GZ255" s="415">
        <v>0</v>
      </c>
      <c r="HA255" s="415">
        <v>-152499</v>
      </c>
      <c r="HB255" s="415">
        <v>-943661</v>
      </c>
      <c r="HC255" s="415">
        <v>0</v>
      </c>
      <c r="HD255" s="415">
        <v>-943661</v>
      </c>
      <c r="HE255" s="415">
        <v>0</v>
      </c>
      <c r="HF255" s="415">
        <v>0</v>
      </c>
      <c r="HG255" s="415">
        <v>0</v>
      </c>
      <c r="HH255" s="415">
        <v>-6678330</v>
      </c>
      <c r="HI255" s="415">
        <v>0</v>
      </c>
      <c r="HJ255" s="415">
        <v>-6678330</v>
      </c>
      <c r="HK255" s="415">
        <v>49737546</v>
      </c>
      <c r="HL255" s="415">
        <v>0</v>
      </c>
      <c r="HM255" s="415">
        <v>49737546</v>
      </c>
      <c r="HN255" s="84" t="s">
        <v>1029</v>
      </c>
    </row>
    <row r="256" spans="1:222" x14ac:dyDescent="0.25">
      <c r="A256" t="s">
        <v>1026</v>
      </c>
      <c r="B256" s="82" t="s">
        <v>871</v>
      </c>
      <c r="C256" s="85" t="s">
        <v>870</v>
      </c>
      <c r="D256" s="415">
        <v>68481649</v>
      </c>
      <c r="E256" s="415">
        <v>1794270</v>
      </c>
      <c r="F256" s="415">
        <v>70275919</v>
      </c>
      <c r="G256" s="415">
        <v>0</v>
      </c>
      <c r="H256" s="415">
        <v>0</v>
      </c>
      <c r="I256" s="415">
        <v>0</v>
      </c>
      <c r="J256" s="415">
        <v>-339546</v>
      </c>
      <c r="K256" s="415">
        <v>0</v>
      </c>
      <c r="L256" s="415">
        <v>-339546</v>
      </c>
      <c r="M256" s="415">
        <v>48078</v>
      </c>
      <c r="N256" s="415">
        <v>0</v>
      </c>
      <c r="O256" s="415">
        <v>48078</v>
      </c>
      <c r="P256" s="415">
        <v>397482</v>
      </c>
      <c r="Q256" s="415">
        <v>0</v>
      </c>
      <c r="R256" s="415">
        <v>397482</v>
      </c>
      <c r="S256" s="415">
        <v>-3412</v>
      </c>
      <c r="T256" s="415">
        <v>0</v>
      </c>
      <c r="U256" s="415">
        <v>-3412</v>
      </c>
      <c r="V256" s="415">
        <v>102602</v>
      </c>
      <c r="W256" s="415">
        <v>0</v>
      </c>
      <c r="X256" s="415">
        <v>102602</v>
      </c>
      <c r="Y256" s="415">
        <v>-3455661</v>
      </c>
      <c r="Z256" s="415">
        <v>-31360</v>
      </c>
      <c r="AA256" s="415">
        <v>-3487021</v>
      </c>
      <c r="AB256" s="415">
        <v>0</v>
      </c>
      <c r="AC256" s="415">
        <v>0</v>
      </c>
      <c r="AD256" s="415">
        <v>0</v>
      </c>
      <c r="AE256" s="415">
        <v>-221159</v>
      </c>
      <c r="AF256" s="415">
        <v>0</v>
      </c>
      <c r="AG256" s="415">
        <v>-221159</v>
      </c>
      <c r="AH256" s="415">
        <v>-95889</v>
      </c>
      <c r="AI256" s="415">
        <v>0</v>
      </c>
      <c r="AJ256" s="415">
        <v>-95889</v>
      </c>
      <c r="AK256" s="415">
        <v>0</v>
      </c>
      <c r="AL256" s="415">
        <v>0</v>
      </c>
      <c r="AM256" s="415">
        <v>0</v>
      </c>
      <c r="AN256" s="415">
        <v>-125270</v>
      </c>
      <c r="AO256" s="415">
        <v>0</v>
      </c>
      <c r="AP256" s="415">
        <v>-125270</v>
      </c>
      <c r="AQ256" s="415">
        <v>0</v>
      </c>
      <c r="AR256" s="415">
        <v>0</v>
      </c>
      <c r="AS256" s="415">
        <v>0</v>
      </c>
      <c r="AT256" s="415">
        <v>1307584</v>
      </c>
      <c r="AU256" s="415">
        <v>43882</v>
      </c>
      <c r="AV256" s="415">
        <v>1351466</v>
      </c>
      <c r="AW256" s="415">
        <v>7767</v>
      </c>
      <c r="AX256" s="415">
        <v>0</v>
      </c>
      <c r="AY256" s="415">
        <v>7767</v>
      </c>
      <c r="AZ256" s="415">
        <v>-4734053</v>
      </c>
      <c r="BA256" s="415">
        <v>-1207780</v>
      </c>
      <c r="BB256" s="415">
        <v>-5941833</v>
      </c>
      <c r="BC256" s="415">
        <v>-247656</v>
      </c>
      <c r="BD256" s="415">
        <v>0</v>
      </c>
      <c r="BE256" s="415">
        <v>-247656</v>
      </c>
      <c r="BF256" s="415">
        <v>-98464</v>
      </c>
      <c r="BG256" s="415">
        <v>0</v>
      </c>
      <c r="BH256" s="415">
        <v>-98464</v>
      </c>
      <c r="BI256" s="415">
        <v>0</v>
      </c>
      <c r="BJ256" s="415">
        <v>0</v>
      </c>
      <c r="BK256" s="415">
        <v>0</v>
      </c>
      <c r="BL256" s="415">
        <v>0</v>
      </c>
      <c r="BM256" s="415">
        <v>0</v>
      </c>
      <c r="BN256" s="415">
        <v>0</v>
      </c>
      <c r="BO256" s="415">
        <v>0</v>
      </c>
      <c r="BP256" s="415">
        <v>0</v>
      </c>
      <c r="BQ256" s="415">
        <v>0</v>
      </c>
      <c r="BR256" s="415">
        <v>0</v>
      </c>
      <c r="BS256" s="415">
        <v>0</v>
      </c>
      <c r="BT256" s="415">
        <v>0</v>
      </c>
      <c r="BU256" s="415">
        <v>0</v>
      </c>
      <c r="BV256" s="415">
        <v>0</v>
      </c>
      <c r="BW256" s="415">
        <v>0</v>
      </c>
      <c r="BX256" s="415">
        <v>-7441642</v>
      </c>
      <c r="BY256" s="415">
        <v>-1195258</v>
      </c>
      <c r="BZ256" s="415">
        <v>-8636900</v>
      </c>
      <c r="CA256" s="415">
        <v>-10082</v>
      </c>
      <c r="CB256" s="415">
        <v>0</v>
      </c>
      <c r="CC256" s="415">
        <v>-10082</v>
      </c>
      <c r="CD256" s="415">
        <v>0</v>
      </c>
      <c r="CE256" s="415">
        <v>0</v>
      </c>
      <c r="CF256" s="415">
        <v>0</v>
      </c>
      <c r="CG256" s="415">
        <v>-1686477</v>
      </c>
      <c r="CH256" s="415">
        <v>-2725</v>
      </c>
      <c r="CI256" s="415">
        <v>-1689202</v>
      </c>
      <c r="CJ256" s="415">
        <v>621718</v>
      </c>
      <c r="CK256" s="415">
        <v>0</v>
      </c>
      <c r="CL256" s="415">
        <v>621718</v>
      </c>
      <c r="CM256" s="415">
        <v>-1074841</v>
      </c>
      <c r="CN256" s="415">
        <v>-2725</v>
      </c>
      <c r="CO256" s="415">
        <v>-1077566</v>
      </c>
      <c r="CP256" s="415">
        <v>-138506</v>
      </c>
      <c r="CQ256" s="415">
        <v>0</v>
      </c>
      <c r="CR256" s="415">
        <v>-138506</v>
      </c>
      <c r="CS256" s="415">
        <v>0</v>
      </c>
      <c r="CT256" s="415">
        <v>0</v>
      </c>
      <c r="CU256" s="415">
        <v>0</v>
      </c>
      <c r="CV256" s="415">
        <v>-40129</v>
      </c>
      <c r="CW256" s="415">
        <v>0</v>
      </c>
      <c r="CX256" s="415">
        <v>-40129</v>
      </c>
      <c r="CY256" s="415">
        <v>0</v>
      </c>
      <c r="CZ256" s="415">
        <v>0</v>
      </c>
      <c r="DA256" s="415">
        <v>0</v>
      </c>
      <c r="DB256" s="415">
        <v>0</v>
      </c>
      <c r="DC256" s="415">
        <v>0</v>
      </c>
      <c r="DD256" s="415">
        <v>0</v>
      </c>
      <c r="DE256" s="415">
        <v>0</v>
      </c>
      <c r="DF256" s="415">
        <v>0</v>
      </c>
      <c r="DG256" s="415">
        <v>0</v>
      </c>
      <c r="DH256" s="415">
        <v>0</v>
      </c>
      <c r="DI256" s="415">
        <v>0</v>
      </c>
      <c r="DJ256" s="415">
        <v>0</v>
      </c>
      <c r="DK256" s="415">
        <v>0</v>
      </c>
      <c r="DL256" s="415">
        <v>0</v>
      </c>
      <c r="DM256" s="415">
        <v>0</v>
      </c>
      <c r="DN256" s="415">
        <v>0</v>
      </c>
      <c r="DO256" s="415">
        <v>0</v>
      </c>
      <c r="DP256" s="415">
        <v>0</v>
      </c>
      <c r="DQ256" s="415">
        <v>0</v>
      </c>
      <c r="DR256" s="415">
        <v>0</v>
      </c>
      <c r="DS256" s="415">
        <v>0</v>
      </c>
      <c r="DT256" s="415">
        <v>0</v>
      </c>
      <c r="DU256" s="415">
        <v>0</v>
      </c>
      <c r="DV256" s="415">
        <v>0</v>
      </c>
      <c r="DW256" s="415">
        <v>0</v>
      </c>
      <c r="DX256" s="415">
        <v>0</v>
      </c>
      <c r="DY256" s="415">
        <v>0</v>
      </c>
      <c r="DZ256" s="415">
        <v>0</v>
      </c>
      <c r="EA256" s="415">
        <v>0</v>
      </c>
      <c r="EB256" s="415">
        <v>-178635</v>
      </c>
      <c r="EC256" s="415">
        <v>0</v>
      </c>
      <c r="ED256" s="415">
        <v>-178635</v>
      </c>
      <c r="EE256" s="415">
        <v>0</v>
      </c>
      <c r="EF256" s="415">
        <v>0</v>
      </c>
      <c r="EG256" s="415">
        <v>0</v>
      </c>
      <c r="EH256" s="415">
        <v>0</v>
      </c>
      <c r="EI256" s="415">
        <v>0</v>
      </c>
      <c r="EJ256" s="415">
        <v>0</v>
      </c>
      <c r="EK256" s="415">
        <v>0</v>
      </c>
      <c r="EL256" s="415">
        <v>0</v>
      </c>
      <c r="EM256" s="415">
        <v>0</v>
      </c>
      <c r="EN256" s="415">
        <v>0</v>
      </c>
      <c r="EO256" s="415">
        <v>0</v>
      </c>
      <c r="EP256" s="415">
        <v>0</v>
      </c>
      <c r="EQ256" s="415">
        <v>0</v>
      </c>
      <c r="ER256" s="415">
        <v>0</v>
      </c>
      <c r="ES256" s="415">
        <v>0</v>
      </c>
      <c r="ET256" s="415">
        <v>0</v>
      </c>
      <c r="EU256" s="415">
        <v>0</v>
      </c>
      <c r="EV256" s="415">
        <v>0</v>
      </c>
      <c r="EW256" s="415">
        <v>0</v>
      </c>
      <c r="EX256" s="415">
        <v>0</v>
      </c>
      <c r="EY256" s="415">
        <v>0</v>
      </c>
      <c r="EZ256" s="415">
        <v>0</v>
      </c>
      <c r="FA256" s="415">
        <v>0</v>
      </c>
      <c r="FB256" s="415">
        <v>0</v>
      </c>
      <c r="FC256" s="415">
        <v>0</v>
      </c>
      <c r="FD256" s="415">
        <v>0</v>
      </c>
      <c r="FE256" s="415">
        <v>0</v>
      </c>
      <c r="FF256" s="415">
        <v>1500</v>
      </c>
      <c r="FG256" s="415">
        <v>0</v>
      </c>
      <c r="FH256" s="415">
        <v>1500</v>
      </c>
      <c r="FI256" s="415">
        <v>-18331</v>
      </c>
      <c r="FJ256" s="415">
        <v>0</v>
      </c>
      <c r="FK256" s="415">
        <v>-18331</v>
      </c>
      <c r="FL256" s="415">
        <v>0</v>
      </c>
      <c r="FM256" s="415">
        <v>0</v>
      </c>
      <c r="FN256" s="415">
        <v>0</v>
      </c>
      <c r="FO256" s="415">
        <v>-51940</v>
      </c>
      <c r="FP256" s="415">
        <v>0</v>
      </c>
      <c r="FQ256" s="415">
        <v>-51940</v>
      </c>
      <c r="FR256" s="415">
        <v>0</v>
      </c>
      <c r="FS256" s="415">
        <v>0</v>
      </c>
      <c r="FT256" s="415">
        <v>0</v>
      </c>
      <c r="FU256" s="415">
        <v>2337</v>
      </c>
      <c r="FV256" s="415">
        <v>0</v>
      </c>
      <c r="FW256" s="415">
        <v>2337</v>
      </c>
      <c r="FX256" s="415">
        <v>-1924088</v>
      </c>
      <c r="FY256" s="415">
        <v>0</v>
      </c>
      <c r="FZ256" s="415">
        <v>-1924088</v>
      </c>
      <c r="GA256" s="415">
        <v>-1990522</v>
      </c>
      <c r="GB256" s="415">
        <v>0</v>
      </c>
      <c r="GC256" s="415">
        <v>-1990522</v>
      </c>
      <c r="GD256" s="415">
        <v>0</v>
      </c>
      <c r="GE256" s="415">
        <v>0</v>
      </c>
      <c r="GF256" s="415">
        <v>0</v>
      </c>
      <c r="GG256" s="415">
        <v>0</v>
      </c>
      <c r="GH256" s="415">
        <v>0</v>
      </c>
      <c r="GI256" s="415">
        <v>0</v>
      </c>
      <c r="GJ256" s="415">
        <v>0</v>
      </c>
      <c r="GK256" s="415">
        <v>0</v>
      </c>
      <c r="GL256" s="415">
        <v>0</v>
      </c>
      <c r="GM256" s="415">
        <v>68481649</v>
      </c>
      <c r="GN256" s="415">
        <v>1794270</v>
      </c>
      <c r="GO256" s="415">
        <v>70275919</v>
      </c>
      <c r="GP256" s="415">
        <v>102602</v>
      </c>
      <c r="GQ256" s="415">
        <v>0</v>
      </c>
      <c r="GR256" s="415">
        <v>102602</v>
      </c>
      <c r="GS256" s="415">
        <v>-7441642</v>
      </c>
      <c r="GT256" s="415">
        <v>-1195258</v>
      </c>
      <c r="GU256" s="415">
        <v>-8636900</v>
      </c>
      <c r="GV256" s="415">
        <v>-1074841</v>
      </c>
      <c r="GW256" s="415">
        <v>-2725</v>
      </c>
      <c r="GX256" s="415">
        <v>-1077566</v>
      </c>
      <c r="GY256" s="415">
        <v>-178635</v>
      </c>
      <c r="GZ256" s="415">
        <v>0</v>
      </c>
      <c r="HA256" s="415">
        <v>-178635</v>
      </c>
      <c r="HB256" s="415">
        <v>-1990522</v>
      </c>
      <c r="HC256" s="415">
        <v>0</v>
      </c>
      <c r="HD256" s="415">
        <v>-1990522</v>
      </c>
      <c r="HE256" s="415">
        <v>0</v>
      </c>
      <c r="HF256" s="415">
        <v>0</v>
      </c>
      <c r="HG256" s="415">
        <v>0</v>
      </c>
      <c r="HH256" s="415">
        <v>-10583038</v>
      </c>
      <c r="HI256" s="415">
        <v>-1197983</v>
      </c>
      <c r="HJ256" s="415">
        <v>-11781021</v>
      </c>
      <c r="HK256" s="415">
        <v>57898611</v>
      </c>
      <c r="HL256" s="415">
        <v>596287</v>
      </c>
      <c r="HM256" s="415">
        <v>58494898</v>
      </c>
      <c r="HN256" s="84" t="s">
        <v>1029</v>
      </c>
    </row>
    <row r="257" spans="1:222" x14ac:dyDescent="0.25">
      <c r="A257" t="s">
        <v>1026</v>
      </c>
      <c r="B257" s="82" t="s">
        <v>873</v>
      </c>
      <c r="C257" s="85" t="s">
        <v>872</v>
      </c>
      <c r="D257" s="415">
        <v>64410390</v>
      </c>
      <c r="E257" s="415">
        <v>0</v>
      </c>
      <c r="F257" s="415">
        <v>64410390</v>
      </c>
      <c r="G257" s="415">
        <v>-370323</v>
      </c>
      <c r="H257" s="415">
        <v>0</v>
      </c>
      <c r="I257" s="415">
        <v>-370323</v>
      </c>
      <c r="J257" s="415">
        <v>-347678</v>
      </c>
      <c r="K257" s="415">
        <v>0</v>
      </c>
      <c r="L257" s="415">
        <v>-347678</v>
      </c>
      <c r="M257" s="415">
        <v>4812</v>
      </c>
      <c r="N257" s="415">
        <v>0</v>
      </c>
      <c r="O257" s="415">
        <v>4812</v>
      </c>
      <c r="P257" s="415">
        <v>1230726</v>
      </c>
      <c r="Q257" s="415">
        <v>0</v>
      </c>
      <c r="R257" s="415">
        <v>1230726</v>
      </c>
      <c r="S257" s="415">
        <v>-55712</v>
      </c>
      <c r="T257" s="415">
        <v>0</v>
      </c>
      <c r="U257" s="415">
        <v>-55712</v>
      </c>
      <c r="V257" s="415">
        <v>832148</v>
      </c>
      <c r="W257" s="415">
        <v>0</v>
      </c>
      <c r="X257" s="415">
        <v>832148</v>
      </c>
      <c r="Y257" s="415">
        <v>-5529541</v>
      </c>
      <c r="Z257" s="415">
        <v>0</v>
      </c>
      <c r="AA257" s="415">
        <v>-5529541</v>
      </c>
      <c r="AB257" s="415">
        <v>-8189</v>
      </c>
      <c r="AC257" s="415">
        <v>0</v>
      </c>
      <c r="AD257" s="415">
        <v>-8189</v>
      </c>
      <c r="AE257" s="415">
        <v>-112295</v>
      </c>
      <c r="AF257" s="415">
        <v>0</v>
      </c>
      <c r="AG257" s="415">
        <v>-112295</v>
      </c>
      <c r="AH257" s="415">
        <v>-9661</v>
      </c>
      <c r="AI257" s="415">
        <v>0</v>
      </c>
      <c r="AJ257" s="415">
        <v>-9661</v>
      </c>
      <c r="AK257" s="415">
        <v>0</v>
      </c>
      <c r="AL257" s="415">
        <v>0</v>
      </c>
      <c r="AM257" s="415">
        <v>0</v>
      </c>
      <c r="AN257" s="415">
        <v>-82702</v>
      </c>
      <c r="AO257" s="415">
        <v>0</v>
      </c>
      <c r="AP257" s="415">
        <v>-82702</v>
      </c>
      <c r="AQ257" s="415">
        <v>3368</v>
      </c>
      <c r="AR257" s="415">
        <v>0</v>
      </c>
      <c r="AS257" s="415">
        <v>3368</v>
      </c>
      <c r="AT257" s="415">
        <v>1223021</v>
      </c>
      <c r="AU257" s="415">
        <v>0</v>
      </c>
      <c r="AV257" s="415">
        <v>1223021</v>
      </c>
      <c r="AW257" s="415">
        <v>-11432</v>
      </c>
      <c r="AX257" s="415">
        <v>0</v>
      </c>
      <c r="AY257" s="415">
        <v>-11432</v>
      </c>
      <c r="AZ257" s="415">
        <v>-3716988</v>
      </c>
      <c r="BA257" s="415">
        <v>0</v>
      </c>
      <c r="BB257" s="415">
        <v>-3716988</v>
      </c>
      <c r="BC257" s="415">
        <v>-16211</v>
      </c>
      <c r="BD257" s="415">
        <v>0</v>
      </c>
      <c r="BE257" s="415">
        <v>-16211</v>
      </c>
      <c r="BF257" s="415">
        <v>-76759</v>
      </c>
      <c r="BG257" s="415">
        <v>0</v>
      </c>
      <c r="BH257" s="415">
        <v>-76759</v>
      </c>
      <c r="BI257" s="415">
        <v>0</v>
      </c>
      <c r="BJ257" s="415">
        <v>0</v>
      </c>
      <c r="BK257" s="415">
        <v>0</v>
      </c>
      <c r="BL257" s="415">
        <v>0</v>
      </c>
      <c r="BM257" s="415">
        <v>0</v>
      </c>
      <c r="BN257" s="415">
        <v>0</v>
      </c>
      <c r="BO257" s="415">
        <v>0</v>
      </c>
      <c r="BP257" s="415">
        <v>0</v>
      </c>
      <c r="BQ257" s="415">
        <v>0</v>
      </c>
      <c r="BR257" s="415">
        <v>0</v>
      </c>
      <c r="BS257" s="415">
        <v>0</v>
      </c>
      <c r="BT257" s="415">
        <v>0</v>
      </c>
      <c r="BU257" s="415">
        <v>0</v>
      </c>
      <c r="BV257" s="415">
        <v>0</v>
      </c>
      <c r="BW257" s="415">
        <v>0</v>
      </c>
      <c r="BX257" s="415">
        <v>-8240205</v>
      </c>
      <c r="BY257" s="415">
        <v>0</v>
      </c>
      <c r="BZ257" s="415">
        <v>-8240205</v>
      </c>
      <c r="CA257" s="415">
        <v>-126115</v>
      </c>
      <c r="CB257" s="415">
        <v>0</v>
      </c>
      <c r="CC257" s="415">
        <v>-126115</v>
      </c>
      <c r="CD257" s="415">
        <v>-56284</v>
      </c>
      <c r="CE257" s="415">
        <v>0</v>
      </c>
      <c r="CF257" s="415">
        <v>-56284</v>
      </c>
      <c r="CG257" s="415">
        <v>-2057099</v>
      </c>
      <c r="CH257" s="415">
        <v>0</v>
      </c>
      <c r="CI257" s="415">
        <v>-2057099</v>
      </c>
      <c r="CJ257" s="415">
        <v>64329</v>
      </c>
      <c r="CK257" s="415">
        <v>0</v>
      </c>
      <c r="CL257" s="415">
        <v>64329</v>
      </c>
      <c r="CM257" s="415">
        <v>-2175169</v>
      </c>
      <c r="CN257" s="415">
        <v>0</v>
      </c>
      <c r="CO257" s="415">
        <v>-2175169</v>
      </c>
      <c r="CP257" s="415">
        <v>-291352</v>
      </c>
      <c r="CQ257" s="415">
        <v>0</v>
      </c>
      <c r="CR257" s="415">
        <v>-291352</v>
      </c>
      <c r="CS257" s="415">
        <v>-4497</v>
      </c>
      <c r="CT257" s="415">
        <v>0</v>
      </c>
      <c r="CU257" s="415">
        <v>-4497</v>
      </c>
      <c r="CV257" s="415">
        <v>-40491</v>
      </c>
      <c r="CW257" s="415">
        <v>0</v>
      </c>
      <c r="CX257" s="415">
        <v>-40491</v>
      </c>
      <c r="CY257" s="415">
        <v>-5000</v>
      </c>
      <c r="CZ257" s="415">
        <v>0</v>
      </c>
      <c r="DA257" s="415">
        <v>-5000</v>
      </c>
      <c r="DB257" s="415">
        <v>-12494</v>
      </c>
      <c r="DC257" s="415">
        <v>0</v>
      </c>
      <c r="DD257" s="415">
        <v>-12494</v>
      </c>
      <c r="DE257" s="415">
        <v>0</v>
      </c>
      <c r="DF257" s="415">
        <v>0</v>
      </c>
      <c r="DG257" s="415">
        <v>0</v>
      </c>
      <c r="DH257" s="415">
        <v>0</v>
      </c>
      <c r="DI257" s="415">
        <v>0</v>
      </c>
      <c r="DJ257" s="415">
        <v>0</v>
      </c>
      <c r="DK257" s="415">
        <v>0</v>
      </c>
      <c r="DL257" s="415">
        <v>0</v>
      </c>
      <c r="DM257" s="415">
        <v>0</v>
      </c>
      <c r="DN257" s="415">
        <v>0</v>
      </c>
      <c r="DO257" s="415">
        <v>0</v>
      </c>
      <c r="DP257" s="415">
        <v>0</v>
      </c>
      <c r="DQ257" s="415">
        <v>0</v>
      </c>
      <c r="DR257" s="415">
        <v>0</v>
      </c>
      <c r="DS257" s="415">
        <v>0</v>
      </c>
      <c r="DT257" s="415">
        <v>-6260</v>
      </c>
      <c r="DU257" s="415">
        <v>0</v>
      </c>
      <c r="DV257" s="415">
        <v>-6260</v>
      </c>
      <c r="DW257" s="415">
        <v>0</v>
      </c>
      <c r="DX257" s="415">
        <v>0</v>
      </c>
      <c r="DY257" s="415">
        <v>0</v>
      </c>
      <c r="DZ257" s="415">
        <v>0</v>
      </c>
      <c r="EA257" s="415">
        <v>0</v>
      </c>
      <c r="EB257" s="415">
        <v>-360094</v>
      </c>
      <c r="EC257" s="415">
        <v>0</v>
      </c>
      <c r="ED257" s="415">
        <v>-360094</v>
      </c>
      <c r="EE257" s="415">
        <v>680</v>
      </c>
      <c r="EF257" s="415">
        <v>0</v>
      </c>
      <c r="EG257" s="415">
        <v>680</v>
      </c>
      <c r="EH257" s="415">
        <v>0</v>
      </c>
      <c r="EI257" s="415">
        <v>0</v>
      </c>
      <c r="EJ257" s="415">
        <v>0</v>
      </c>
      <c r="EK257" s="415">
        <v>0</v>
      </c>
      <c r="EL257" s="415">
        <v>0</v>
      </c>
      <c r="EM257" s="415">
        <v>0</v>
      </c>
      <c r="EN257" s="415">
        <v>0</v>
      </c>
      <c r="EO257" s="415">
        <v>0</v>
      </c>
      <c r="EP257" s="415">
        <v>0</v>
      </c>
      <c r="EQ257" s="415">
        <v>0</v>
      </c>
      <c r="ER257" s="415">
        <v>0</v>
      </c>
      <c r="ES257" s="415">
        <v>0</v>
      </c>
      <c r="ET257" s="415">
        <v>0</v>
      </c>
      <c r="EU257" s="415">
        <v>0</v>
      </c>
      <c r="EV257" s="415">
        <v>0</v>
      </c>
      <c r="EW257" s="415">
        <v>0</v>
      </c>
      <c r="EX257" s="415">
        <v>0</v>
      </c>
      <c r="EY257" s="415">
        <v>0</v>
      </c>
      <c r="EZ257" s="415">
        <v>0</v>
      </c>
      <c r="FA257" s="415">
        <v>0</v>
      </c>
      <c r="FB257" s="415">
        <v>0</v>
      </c>
      <c r="FC257" s="415">
        <v>0</v>
      </c>
      <c r="FD257" s="415">
        <v>0</v>
      </c>
      <c r="FE257" s="415">
        <v>0</v>
      </c>
      <c r="FF257" s="415">
        <v>0</v>
      </c>
      <c r="FG257" s="415">
        <v>0</v>
      </c>
      <c r="FH257" s="415">
        <v>0</v>
      </c>
      <c r="FI257" s="415">
        <v>-21768</v>
      </c>
      <c r="FJ257" s="415">
        <v>0</v>
      </c>
      <c r="FK257" s="415">
        <v>-21768</v>
      </c>
      <c r="FL257" s="415">
        <v>-301</v>
      </c>
      <c r="FM257" s="415">
        <v>0</v>
      </c>
      <c r="FN257" s="415">
        <v>-301</v>
      </c>
      <c r="FO257" s="415">
        <v>-44050</v>
      </c>
      <c r="FP257" s="415">
        <v>0</v>
      </c>
      <c r="FQ257" s="415">
        <v>-44050</v>
      </c>
      <c r="FR257" s="415">
        <v>315</v>
      </c>
      <c r="FS257" s="415">
        <v>0</v>
      </c>
      <c r="FT257" s="415">
        <v>315</v>
      </c>
      <c r="FU257" s="415">
        <v>-1033</v>
      </c>
      <c r="FV257" s="415">
        <v>0</v>
      </c>
      <c r="FW257" s="415">
        <v>-1033</v>
      </c>
      <c r="FX257" s="415">
        <v>-855889</v>
      </c>
      <c r="FY257" s="415">
        <v>0</v>
      </c>
      <c r="FZ257" s="415">
        <v>-855889</v>
      </c>
      <c r="GA257" s="415">
        <v>-922046</v>
      </c>
      <c r="GB257" s="415">
        <v>0</v>
      </c>
      <c r="GC257" s="415">
        <v>-922046</v>
      </c>
      <c r="GD257" s="415">
        <v>0</v>
      </c>
      <c r="GE257" s="415">
        <v>0</v>
      </c>
      <c r="GF257" s="415">
        <v>0</v>
      </c>
      <c r="GG257" s="415">
        <v>0</v>
      </c>
      <c r="GH257" s="415">
        <v>0</v>
      </c>
      <c r="GI257" s="415">
        <v>0</v>
      </c>
      <c r="GJ257" s="415">
        <v>0</v>
      </c>
      <c r="GK257" s="415">
        <v>0</v>
      </c>
      <c r="GL257" s="415">
        <v>0</v>
      </c>
      <c r="GM257" s="415">
        <v>64040067</v>
      </c>
      <c r="GN257" s="415">
        <v>0</v>
      </c>
      <c r="GO257" s="415">
        <v>64040067</v>
      </c>
      <c r="GP257" s="415">
        <v>832148</v>
      </c>
      <c r="GQ257" s="415">
        <v>0</v>
      </c>
      <c r="GR257" s="415">
        <v>832148</v>
      </c>
      <c r="GS257" s="415">
        <v>-8240205</v>
      </c>
      <c r="GT257" s="415">
        <v>0</v>
      </c>
      <c r="GU257" s="415">
        <v>-8240205</v>
      </c>
      <c r="GV257" s="415">
        <v>-2175169</v>
      </c>
      <c r="GW257" s="415">
        <v>0</v>
      </c>
      <c r="GX257" s="415">
        <v>-2175169</v>
      </c>
      <c r="GY257" s="415">
        <v>-360094</v>
      </c>
      <c r="GZ257" s="415">
        <v>0</v>
      </c>
      <c r="HA257" s="415">
        <v>-360094</v>
      </c>
      <c r="HB257" s="415">
        <v>-922046</v>
      </c>
      <c r="HC257" s="415">
        <v>0</v>
      </c>
      <c r="HD257" s="415">
        <v>-922046</v>
      </c>
      <c r="HE257" s="415">
        <v>0</v>
      </c>
      <c r="HF257" s="415">
        <v>0</v>
      </c>
      <c r="HG257" s="415">
        <v>0</v>
      </c>
      <c r="HH257" s="415">
        <v>-10865366</v>
      </c>
      <c r="HI257" s="415">
        <v>0</v>
      </c>
      <c r="HJ257" s="415">
        <v>-10865366</v>
      </c>
      <c r="HK257" s="415">
        <v>53174701</v>
      </c>
      <c r="HL257" s="415">
        <v>0</v>
      </c>
      <c r="HM257" s="415">
        <v>53174701</v>
      </c>
      <c r="HN257" s="84" t="s">
        <v>1047</v>
      </c>
    </row>
    <row r="258" spans="1:222" x14ac:dyDescent="0.25">
      <c r="A258" t="s">
        <v>1026</v>
      </c>
      <c r="B258" s="82" t="s">
        <v>875</v>
      </c>
      <c r="C258" s="85" t="s">
        <v>874</v>
      </c>
      <c r="D258" s="415">
        <v>61963347</v>
      </c>
      <c r="E258" s="415">
        <v>0</v>
      </c>
      <c r="F258" s="415">
        <v>61963347</v>
      </c>
      <c r="G258" s="415">
        <v>-1844370</v>
      </c>
      <c r="H258" s="415">
        <v>0</v>
      </c>
      <c r="I258" s="415">
        <v>-1844370</v>
      </c>
      <c r="J258" s="415">
        <v>-731511</v>
      </c>
      <c r="K258" s="415">
        <v>0</v>
      </c>
      <c r="L258" s="415">
        <v>-731511</v>
      </c>
      <c r="M258" s="415">
        <v>293823</v>
      </c>
      <c r="N258" s="415">
        <v>0</v>
      </c>
      <c r="O258" s="415">
        <v>293823</v>
      </c>
      <c r="P258" s="415">
        <v>614478</v>
      </c>
      <c r="Q258" s="415">
        <v>0</v>
      </c>
      <c r="R258" s="415">
        <v>614478</v>
      </c>
      <c r="S258" s="415">
        <v>464322</v>
      </c>
      <c r="T258" s="415">
        <v>0</v>
      </c>
      <c r="U258" s="415">
        <v>464322</v>
      </c>
      <c r="V258" s="415">
        <v>641112</v>
      </c>
      <c r="W258" s="415">
        <v>0</v>
      </c>
      <c r="X258" s="415">
        <v>641112</v>
      </c>
      <c r="Y258" s="415">
        <v>-4616378</v>
      </c>
      <c r="Z258" s="415">
        <v>0</v>
      </c>
      <c r="AA258" s="415">
        <v>-4616378</v>
      </c>
      <c r="AB258" s="415">
        <v>-6923</v>
      </c>
      <c r="AC258" s="415">
        <v>0</v>
      </c>
      <c r="AD258" s="415">
        <v>-6923</v>
      </c>
      <c r="AE258" s="415">
        <v>-198798</v>
      </c>
      <c r="AF258" s="415">
        <v>0</v>
      </c>
      <c r="AG258" s="415">
        <v>-198798</v>
      </c>
      <c r="AH258" s="415">
        <v>-88907</v>
      </c>
      <c r="AI258" s="415">
        <v>0</v>
      </c>
      <c r="AJ258" s="415">
        <v>-88907</v>
      </c>
      <c r="AK258" s="415">
        <v>0</v>
      </c>
      <c r="AL258" s="415">
        <v>0</v>
      </c>
      <c r="AM258" s="415">
        <v>0</v>
      </c>
      <c r="AN258" s="415">
        <v>-109884</v>
      </c>
      <c r="AO258" s="415">
        <v>0</v>
      </c>
      <c r="AP258" s="415">
        <v>-109884</v>
      </c>
      <c r="AQ258" s="415">
        <v>0</v>
      </c>
      <c r="AR258" s="415">
        <v>0</v>
      </c>
      <c r="AS258" s="415">
        <v>0</v>
      </c>
      <c r="AT258" s="415">
        <v>1172768</v>
      </c>
      <c r="AU258" s="415">
        <v>0</v>
      </c>
      <c r="AV258" s="415">
        <v>1172768</v>
      </c>
      <c r="AW258" s="415">
        <v>-50905</v>
      </c>
      <c r="AX258" s="415">
        <v>0</v>
      </c>
      <c r="AY258" s="415">
        <v>-50905</v>
      </c>
      <c r="AZ258" s="415">
        <v>-3001869</v>
      </c>
      <c r="BA258" s="415">
        <v>0</v>
      </c>
      <c r="BB258" s="415">
        <v>-3001869</v>
      </c>
      <c r="BC258" s="415">
        <v>-109518</v>
      </c>
      <c r="BD258" s="415">
        <v>0</v>
      </c>
      <c r="BE258" s="415">
        <v>-109518</v>
      </c>
      <c r="BF258" s="415">
        <v>-60034</v>
      </c>
      <c r="BG258" s="415">
        <v>0</v>
      </c>
      <c r="BH258" s="415">
        <v>-60034</v>
      </c>
      <c r="BI258" s="415">
        <v>0</v>
      </c>
      <c r="BJ258" s="415">
        <v>0</v>
      </c>
      <c r="BK258" s="415">
        <v>0</v>
      </c>
      <c r="BL258" s="415">
        <v>-13348</v>
      </c>
      <c r="BM258" s="415">
        <v>0</v>
      </c>
      <c r="BN258" s="415">
        <v>-13348</v>
      </c>
      <c r="BO258" s="415">
        <v>117</v>
      </c>
      <c r="BP258" s="415">
        <v>0</v>
      </c>
      <c r="BQ258" s="415">
        <v>117</v>
      </c>
      <c r="BR258" s="415">
        <v>0</v>
      </c>
      <c r="BS258" s="415">
        <v>0</v>
      </c>
      <c r="BT258" s="415">
        <v>0</v>
      </c>
      <c r="BU258" s="415">
        <v>0</v>
      </c>
      <c r="BV258" s="415">
        <v>0</v>
      </c>
      <c r="BW258" s="415">
        <v>0</v>
      </c>
      <c r="BX258" s="415">
        <v>-6877965</v>
      </c>
      <c r="BY258" s="415">
        <v>0</v>
      </c>
      <c r="BZ258" s="415">
        <v>-6877965</v>
      </c>
      <c r="CA258" s="415">
        <v>0</v>
      </c>
      <c r="CB258" s="415">
        <v>0</v>
      </c>
      <c r="CC258" s="415">
        <v>0</v>
      </c>
      <c r="CD258" s="415">
        <v>0</v>
      </c>
      <c r="CE258" s="415">
        <v>0</v>
      </c>
      <c r="CF258" s="415">
        <v>0</v>
      </c>
      <c r="CG258" s="415">
        <v>-2383338</v>
      </c>
      <c r="CH258" s="415">
        <v>0</v>
      </c>
      <c r="CI258" s="415">
        <v>-2383338</v>
      </c>
      <c r="CJ258" s="415">
        <v>-6121</v>
      </c>
      <c r="CK258" s="415">
        <v>0</v>
      </c>
      <c r="CL258" s="415">
        <v>-6121</v>
      </c>
      <c r="CM258" s="415">
        <v>-2389459</v>
      </c>
      <c r="CN258" s="415">
        <v>0</v>
      </c>
      <c r="CO258" s="415">
        <v>-2389459</v>
      </c>
      <c r="CP258" s="415">
        <v>-278718</v>
      </c>
      <c r="CQ258" s="415">
        <v>0</v>
      </c>
      <c r="CR258" s="415">
        <v>-278718</v>
      </c>
      <c r="CS258" s="415">
        <v>0</v>
      </c>
      <c r="CT258" s="415">
        <v>0</v>
      </c>
      <c r="CU258" s="415">
        <v>0</v>
      </c>
      <c r="CV258" s="415">
        <v>-79985</v>
      </c>
      <c r="CW258" s="415">
        <v>0</v>
      </c>
      <c r="CX258" s="415">
        <v>-79985</v>
      </c>
      <c r="CY258" s="415">
        <v>-10033</v>
      </c>
      <c r="CZ258" s="415">
        <v>0</v>
      </c>
      <c r="DA258" s="415">
        <v>-10033</v>
      </c>
      <c r="DB258" s="415">
        <v>-4704</v>
      </c>
      <c r="DC258" s="415">
        <v>0</v>
      </c>
      <c r="DD258" s="415">
        <v>-4704</v>
      </c>
      <c r="DE258" s="415">
        <v>0</v>
      </c>
      <c r="DF258" s="415">
        <v>0</v>
      </c>
      <c r="DG258" s="415">
        <v>0</v>
      </c>
      <c r="DH258" s="415">
        <v>0</v>
      </c>
      <c r="DI258" s="415">
        <v>0</v>
      </c>
      <c r="DJ258" s="415">
        <v>0</v>
      </c>
      <c r="DK258" s="415">
        <v>0</v>
      </c>
      <c r="DL258" s="415">
        <v>0</v>
      </c>
      <c r="DM258" s="415">
        <v>0</v>
      </c>
      <c r="DN258" s="415">
        <v>0</v>
      </c>
      <c r="DO258" s="415">
        <v>0</v>
      </c>
      <c r="DP258" s="415">
        <v>0</v>
      </c>
      <c r="DQ258" s="415">
        <v>0</v>
      </c>
      <c r="DR258" s="415">
        <v>0</v>
      </c>
      <c r="DS258" s="415">
        <v>0</v>
      </c>
      <c r="DT258" s="415">
        <v>-42506</v>
      </c>
      <c r="DU258" s="415">
        <v>0</v>
      </c>
      <c r="DV258" s="415">
        <v>-42506</v>
      </c>
      <c r="DW258" s="415">
        <v>0</v>
      </c>
      <c r="DX258" s="415">
        <v>0</v>
      </c>
      <c r="DY258" s="415">
        <v>0</v>
      </c>
      <c r="DZ258" s="415">
        <v>0</v>
      </c>
      <c r="EA258" s="415">
        <v>0</v>
      </c>
      <c r="EB258" s="415">
        <v>-415946</v>
      </c>
      <c r="EC258" s="415">
        <v>0</v>
      </c>
      <c r="ED258" s="415">
        <v>-415946</v>
      </c>
      <c r="EE258" s="415">
        <v>0</v>
      </c>
      <c r="EF258" s="415">
        <v>0</v>
      </c>
      <c r="EG258" s="415">
        <v>0</v>
      </c>
      <c r="EH258" s="415">
        <v>0</v>
      </c>
      <c r="EI258" s="415">
        <v>0</v>
      </c>
      <c r="EJ258" s="415">
        <v>0</v>
      </c>
      <c r="EK258" s="415">
        <v>0</v>
      </c>
      <c r="EL258" s="415">
        <v>0</v>
      </c>
      <c r="EM258" s="415">
        <v>0</v>
      </c>
      <c r="EN258" s="415">
        <v>0</v>
      </c>
      <c r="EO258" s="415">
        <v>0</v>
      </c>
      <c r="EP258" s="415">
        <v>0</v>
      </c>
      <c r="EQ258" s="415">
        <v>0</v>
      </c>
      <c r="ER258" s="415">
        <v>0</v>
      </c>
      <c r="ES258" s="415">
        <v>0</v>
      </c>
      <c r="ET258" s="415">
        <v>0</v>
      </c>
      <c r="EU258" s="415">
        <v>0</v>
      </c>
      <c r="EV258" s="415">
        <v>0</v>
      </c>
      <c r="EW258" s="415">
        <v>-12693</v>
      </c>
      <c r="EX258" s="415">
        <v>0</v>
      </c>
      <c r="EY258" s="415">
        <v>-12693</v>
      </c>
      <c r="EZ258" s="415">
        <v>117</v>
      </c>
      <c r="FA258" s="415">
        <v>0</v>
      </c>
      <c r="FB258" s="415">
        <v>117</v>
      </c>
      <c r="FC258" s="415">
        <v>0</v>
      </c>
      <c r="FD258" s="415">
        <v>0</v>
      </c>
      <c r="FE258" s="415">
        <v>0</v>
      </c>
      <c r="FF258" s="415">
        <v>962</v>
      </c>
      <c r="FG258" s="415">
        <v>0</v>
      </c>
      <c r="FH258" s="415">
        <v>962</v>
      </c>
      <c r="FI258" s="415">
        <v>-31009</v>
      </c>
      <c r="FJ258" s="415">
        <v>0</v>
      </c>
      <c r="FK258" s="415">
        <v>-31009</v>
      </c>
      <c r="FL258" s="415">
        <v>2783</v>
      </c>
      <c r="FM258" s="415">
        <v>0</v>
      </c>
      <c r="FN258" s="415">
        <v>2783</v>
      </c>
      <c r="FO258" s="415">
        <v>-65107</v>
      </c>
      <c r="FP258" s="415">
        <v>0</v>
      </c>
      <c r="FQ258" s="415">
        <v>-65107</v>
      </c>
      <c r="FR258" s="415">
        <v>15278</v>
      </c>
      <c r="FS258" s="415">
        <v>0</v>
      </c>
      <c r="FT258" s="415">
        <v>15278</v>
      </c>
      <c r="FU258" s="415">
        <v>1318</v>
      </c>
      <c r="FV258" s="415">
        <v>0</v>
      </c>
      <c r="FW258" s="415">
        <v>1318</v>
      </c>
      <c r="FX258" s="415">
        <v>-1016514</v>
      </c>
      <c r="FY258" s="415">
        <v>0</v>
      </c>
      <c r="FZ258" s="415">
        <v>-1016514</v>
      </c>
      <c r="GA258" s="415">
        <v>-1104865</v>
      </c>
      <c r="GB258" s="415">
        <v>0</v>
      </c>
      <c r="GC258" s="415">
        <v>-1104865</v>
      </c>
      <c r="GD258" s="415">
        <v>0</v>
      </c>
      <c r="GE258" s="415">
        <v>0</v>
      </c>
      <c r="GF258" s="415">
        <v>0</v>
      </c>
      <c r="GG258" s="415">
        <v>0</v>
      </c>
      <c r="GH258" s="415">
        <v>0</v>
      </c>
      <c r="GI258" s="415">
        <v>0</v>
      </c>
      <c r="GJ258" s="415">
        <v>0</v>
      </c>
      <c r="GK258" s="415">
        <v>0</v>
      </c>
      <c r="GL258" s="415">
        <v>0</v>
      </c>
      <c r="GM258" s="415">
        <v>60118977</v>
      </c>
      <c r="GN258" s="415">
        <v>0</v>
      </c>
      <c r="GO258" s="415">
        <v>60118977</v>
      </c>
      <c r="GP258" s="415">
        <v>641112</v>
      </c>
      <c r="GQ258" s="415">
        <v>0</v>
      </c>
      <c r="GR258" s="415">
        <v>641112</v>
      </c>
      <c r="GS258" s="415">
        <v>-6877965</v>
      </c>
      <c r="GT258" s="415">
        <v>0</v>
      </c>
      <c r="GU258" s="415">
        <v>-6877965</v>
      </c>
      <c r="GV258" s="415">
        <v>-2389459</v>
      </c>
      <c r="GW258" s="415">
        <v>0</v>
      </c>
      <c r="GX258" s="415">
        <v>-2389459</v>
      </c>
      <c r="GY258" s="415">
        <v>-415946</v>
      </c>
      <c r="GZ258" s="415">
        <v>0</v>
      </c>
      <c r="HA258" s="415">
        <v>-415946</v>
      </c>
      <c r="HB258" s="415">
        <v>-1104865</v>
      </c>
      <c r="HC258" s="415">
        <v>0</v>
      </c>
      <c r="HD258" s="415">
        <v>-1104865</v>
      </c>
      <c r="HE258" s="415">
        <v>0</v>
      </c>
      <c r="HF258" s="415">
        <v>0</v>
      </c>
      <c r="HG258" s="415">
        <v>0</v>
      </c>
      <c r="HH258" s="415">
        <v>-10147123</v>
      </c>
      <c r="HI258" s="415">
        <v>0</v>
      </c>
      <c r="HJ258" s="415">
        <v>-10147123</v>
      </c>
      <c r="HK258" s="415">
        <v>49971854</v>
      </c>
      <c r="HL258" s="415">
        <v>0</v>
      </c>
      <c r="HM258" s="415">
        <v>49971854</v>
      </c>
      <c r="HN258" s="84" t="s">
        <v>1029</v>
      </c>
    </row>
    <row r="259" spans="1:222" x14ac:dyDescent="0.25">
      <c r="A259" t="s">
        <v>1026</v>
      </c>
      <c r="B259" s="82" t="s">
        <v>877</v>
      </c>
      <c r="C259" s="85" t="s">
        <v>876</v>
      </c>
      <c r="D259" s="415">
        <v>27562879</v>
      </c>
      <c r="E259" s="415">
        <v>0</v>
      </c>
      <c r="F259" s="415">
        <v>27562879</v>
      </c>
      <c r="G259" s="415">
        <v>0</v>
      </c>
      <c r="H259" s="415">
        <v>0</v>
      </c>
      <c r="I259" s="415">
        <v>0</v>
      </c>
      <c r="J259" s="415">
        <v>-1110617</v>
      </c>
      <c r="K259" s="415">
        <v>0</v>
      </c>
      <c r="L259" s="415">
        <v>-1110617</v>
      </c>
      <c r="M259" s="415">
        <v>27443</v>
      </c>
      <c r="N259" s="415">
        <v>0</v>
      </c>
      <c r="O259" s="415">
        <v>27443</v>
      </c>
      <c r="P259" s="415">
        <v>156526</v>
      </c>
      <c r="Q259" s="415">
        <v>0</v>
      </c>
      <c r="R259" s="415">
        <v>156526</v>
      </c>
      <c r="S259" s="415">
        <v>-9247</v>
      </c>
      <c r="T259" s="415">
        <v>0</v>
      </c>
      <c r="U259" s="415">
        <v>-9247</v>
      </c>
      <c r="V259" s="415">
        <v>-935895</v>
      </c>
      <c r="W259" s="415">
        <v>0</v>
      </c>
      <c r="X259" s="415">
        <v>-935895</v>
      </c>
      <c r="Y259" s="415">
        <v>-3893463</v>
      </c>
      <c r="Z259" s="415">
        <v>0</v>
      </c>
      <c r="AA259" s="415">
        <v>-3893463</v>
      </c>
      <c r="AB259" s="415">
        <v>0</v>
      </c>
      <c r="AC259" s="415">
        <v>0</v>
      </c>
      <c r="AD259" s="415">
        <v>0</v>
      </c>
      <c r="AE259" s="415">
        <v>-131271</v>
      </c>
      <c r="AF259" s="415">
        <v>0</v>
      </c>
      <c r="AG259" s="415">
        <v>-131271</v>
      </c>
      <c r="AH259" s="415">
        <v>-25167</v>
      </c>
      <c r="AI259" s="415">
        <v>0</v>
      </c>
      <c r="AJ259" s="415">
        <v>-25167</v>
      </c>
      <c r="AK259" s="415">
        <v>0</v>
      </c>
      <c r="AL259" s="415">
        <v>0</v>
      </c>
      <c r="AM259" s="415">
        <v>0</v>
      </c>
      <c r="AN259" s="415">
        <v>-100299</v>
      </c>
      <c r="AO259" s="415">
        <v>0</v>
      </c>
      <c r="AP259" s="415">
        <v>-100299</v>
      </c>
      <c r="AQ259" s="415">
        <v>0</v>
      </c>
      <c r="AR259" s="415">
        <v>0</v>
      </c>
      <c r="AS259" s="415">
        <v>0</v>
      </c>
      <c r="AT259" s="415">
        <v>454176</v>
      </c>
      <c r="AU259" s="415">
        <v>0</v>
      </c>
      <c r="AV259" s="415">
        <v>454176</v>
      </c>
      <c r="AW259" s="415">
        <v>-6996</v>
      </c>
      <c r="AX259" s="415">
        <v>0</v>
      </c>
      <c r="AY259" s="415">
        <v>-6996</v>
      </c>
      <c r="AZ259" s="415">
        <v>-1367816</v>
      </c>
      <c r="BA259" s="415">
        <v>0</v>
      </c>
      <c r="BB259" s="415">
        <v>-1367816</v>
      </c>
      <c r="BC259" s="415">
        <v>-4496</v>
      </c>
      <c r="BD259" s="415">
        <v>0</v>
      </c>
      <c r="BE259" s="415">
        <v>-4496</v>
      </c>
      <c r="BF259" s="415">
        <v>-50774</v>
      </c>
      <c r="BG259" s="415">
        <v>0</v>
      </c>
      <c r="BH259" s="415">
        <v>-50774</v>
      </c>
      <c r="BI259" s="415">
        <v>0</v>
      </c>
      <c r="BJ259" s="415">
        <v>0</v>
      </c>
      <c r="BK259" s="415">
        <v>0</v>
      </c>
      <c r="BL259" s="415">
        <v>-11510</v>
      </c>
      <c r="BM259" s="415">
        <v>0</v>
      </c>
      <c r="BN259" s="415">
        <v>-11510</v>
      </c>
      <c r="BO259" s="415">
        <v>0</v>
      </c>
      <c r="BP259" s="415">
        <v>0</v>
      </c>
      <c r="BQ259" s="415">
        <v>0</v>
      </c>
      <c r="BR259" s="415">
        <v>0</v>
      </c>
      <c r="BS259" s="415">
        <v>0</v>
      </c>
      <c r="BT259" s="415">
        <v>0</v>
      </c>
      <c r="BU259" s="415">
        <v>0</v>
      </c>
      <c r="BV259" s="415">
        <v>0</v>
      </c>
      <c r="BW259" s="415">
        <v>0</v>
      </c>
      <c r="BX259" s="415">
        <v>-5012150</v>
      </c>
      <c r="BY259" s="415">
        <v>0</v>
      </c>
      <c r="BZ259" s="415">
        <v>-5012150</v>
      </c>
      <c r="CA259" s="415">
        <v>-22484</v>
      </c>
      <c r="CB259" s="415">
        <v>0</v>
      </c>
      <c r="CC259" s="415">
        <v>-22484</v>
      </c>
      <c r="CD259" s="415">
        <v>174</v>
      </c>
      <c r="CE259" s="415">
        <v>0</v>
      </c>
      <c r="CF259" s="415">
        <v>174</v>
      </c>
      <c r="CG259" s="415">
        <v>-419816</v>
      </c>
      <c r="CH259" s="415">
        <v>0</v>
      </c>
      <c r="CI259" s="415">
        <v>-419816</v>
      </c>
      <c r="CJ259" s="415">
        <v>-40920</v>
      </c>
      <c r="CK259" s="415">
        <v>0</v>
      </c>
      <c r="CL259" s="415">
        <v>-40920</v>
      </c>
      <c r="CM259" s="415">
        <v>-483046</v>
      </c>
      <c r="CN259" s="415">
        <v>0</v>
      </c>
      <c r="CO259" s="415">
        <v>-483046</v>
      </c>
      <c r="CP259" s="415">
        <v>-46250</v>
      </c>
      <c r="CQ259" s="415">
        <v>0</v>
      </c>
      <c r="CR259" s="415">
        <v>-46250</v>
      </c>
      <c r="CS259" s="415">
        <v>731</v>
      </c>
      <c r="CT259" s="415">
        <v>0</v>
      </c>
      <c r="CU259" s="415">
        <v>731</v>
      </c>
      <c r="CV259" s="415">
        <v>-376487</v>
      </c>
      <c r="CW259" s="415">
        <v>0</v>
      </c>
      <c r="CX259" s="415">
        <v>-376487</v>
      </c>
      <c r="CY259" s="415">
        <v>809</v>
      </c>
      <c r="CZ259" s="415">
        <v>0</v>
      </c>
      <c r="DA259" s="415">
        <v>809</v>
      </c>
      <c r="DB259" s="415">
        <v>-3067</v>
      </c>
      <c r="DC259" s="415">
        <v>0</v>
      </c>
      <c r="DD259" s="415">
        <v>-3067</v>
      </c>
      <c r="DE259" s="415">
        <v>0</v>
      </c>
      <c r="DF259" s="415">
        <v>0</v>
      </c>
      <c r="DG259" s="415">
        <v>0</v>
      </c>
      <c r="DH259" s="415">
        <v>0</v>
      </c>
      <c r="DI259" s="415">
        <v>0</v>
      </c>
      <c r="DJ259" s="415">
        <v>0</v>
      </c>
      <c r="DK259" s="415">
        <v>0</v>
      </c>
      <c r="DL259" s="415">
        <v>0</v>
      </c>
      <c r="DM259" s="415">
        <v>0</v>
      </c>
      <c r="DN259" s="415">
        <v>0</v>
      </c>
      <c r="DO259" s="415">
        <v>0</v>
      </c>
      <c r="DP259" s="415">
        <v>0</v>
      </c>
      <c r="DQ259" s="415">
        <v>0</v>
      </c>
      <c r="DR259" s="415">
        <v>0</v>
      </c>
      <c r="DS259" s="415">
        <v>0</v>
      </c>
      <c r="DT259" s="415">
        <v>0</v>
      </c>
      <c r="DU259" s="415">
        <v>0</v>
      </c>
      <c r="DV259" s="415">
        <v>0</v>
      </c>
      <c r="DW259" s="415">
        <v>0</v>
      </c>
      <c r="DX259" s="415">
        <v>0</v>
      </c>
      <c r="DY259" s="415">
        <v>0</v>
      </c>
      <c r="DZ259" s="415">
        <v>0</v>
      </c>
      <c r="EA259" s="415">
        <v>0</v>
      </c>
      <c r="EB259" s="415">
        <v>-424264</v>
      </c>
      <c r="EC259" s="415">
        <v>0</v>
      </c>
      <c r="ED259" s="415">
        <v>-424264</v>
      </c>
      <c r="EE259" s="415">
        <v>0</v>
      </c>
      <c r="EF259" s="415">
        <v>0</v>
      </c>
      <c r="EG259" s="415">
        <v>0</v>
      </c>
      <c r="EH259" s="415">
        <v>0</v>
      </c>
      <c r="EI259" s="415">
        <v>0</v>
      </c>
      <c r="EJ259" s="415">
        <v>0</v>
      </c>
      <c r="EK259" s="415">
        <v>0</v>
      </c>
      <c r="EL259" s="415">
        <v>0</v>
      </c>
      <c r="EM259" s="415">
        <v>0</v>
      </c>
      <c r="EN259" s="415">
        <v>0</v>
      </c>
      <c r="EO259" s="415">
        <v>0</v>
      </c>
      <c r="EP259" s="415">
        <v>0</v>
      </c>
      <c r="EQ259" s="415">
        <v>0</v>
      </c>
      <c r="ER259" s="415">
        <v>0</v>
      </c>
      <c r="ES259" s="415">
        <v>0</v>
      </c>
      <c r="ET259" s="415">
        <v>0</v>
      </c>
      <c r="EU259" s="415">
        <v>0</v>
      </c>
      <c r="EV259" s="415">
        <v>0</v>
      </c>
      <c r="EW259" s="415">
        <v>-11510</v>
      </c>
      <c r="EX259" s="415">
        <v>0</v>
      </c>
      <c r="EY259" s="415">
        <v>-11510</v>
      </c>
      <c r="EZ259" s="415">
        <v>0</v>
      </c>
      <c r="FA259" s="415">
        <v>0</v>
      </c>
      <c r="FB259" s="415">
        <v>0</v>
      </c>
      <c r="FC259" s="415">
        <v>0</v>
      </c>
      <c r="FD259" s="415">
        <v>0</v>
      </c>
      <c r="FE259" s="415">
        <v>0</v>
      </c>
      <c r="FF259" s="415">
        <v>0</v>
      </c>
      <c r="FG259" s="415">
        <v>0</v>
      </c>
      <c r="FH259" s="415">
        <v>0</v>
      </c>
      <c r="FI259" s="415">
        <v>-58048</v>
      </c>
      <c r="FJ259" s="415">
        <v>0</v>
      </c>
      <c r="FK259" s="415">
        <v>-58048</v>
      </c>
      <c r="FL259" s="415">
        <v>230</v>
      </c>
      <c r="FM259" s="415">
        <v>0</v>
      </c>
      <c r="FN259" s="415">
        <v>230</v>
      </c>
      <c r="FO259" s="415">
        <v>-59606</v>
      </c>
      <c r="FP259" s="415">
        <v>0</v>
      </c>
      <c r="FQ259" s="415">
        <v>-59606</v>
      </c>
      <c r="FR259" s="415">
        <v>12769</v>
      </c>
      <c r="FS259" s="415">
        <v>0</v>
      </c>
      <c r="FT259" s="415">
        <v>12769</v>
      </c>
      <c r="FU259" s="415">
        <v>-1734</v>
      </c>
      <c r="FV259" s="415">
        <v>0</v>
      </c>
      <c r="FW259" s="415">
        <v>-1734</v>
      </c>
      <c r="FX259" s="415">
        <v>-401972</v>
      </c>
      <c r="FY259" s="415">
        <v>0</v>
      </c>
      <c r="FZ259" s="415">
        <v>-401972</v>
      </c>
      <c r="GA259" s="415">
        <v>-519871</v>
      </c>
      <c r="GB259" s="415">
        <v>0</v>
      </c>
      <c r="GC259" s="415">
        <v>-519871</v>
      </c>
      <c r="GD259" s="415">
        <v>0</v>
      </c>
      <c r="GE259" s="415">
        <v>0</v>
      </c>
      <c r="GF259" s="415">
        <v>0</v>
      </c>
      <c r="GG259" s="415">
        <v>0</v>
      </c>
      <c r="GH259" s="415">
        <v>0</v>
      </c>
      <c r="GI259" s="415">
        <v>0</v>
      </c>
      <c r="GJ259" s="415">
        <v>0</v>
      </c>
      <c r="GK259" s="415">
        <v>0</v>
      </c>
      <c r="GL259" s="415">
        <v>0</v>
      </c>
      <c r="GM259" s="415">
        <v>27562879</v>
      </c>
      <c r="GN259" s="415">
        <v>0</v>
      </c>
      <c r="GO259" s="415">
        <v>27562879</v>
      </c>
      <c r="GP259" s="415">
        <v>-935895</v>
      </c>
      <c r="GQ259" s="415">
        <v>0</v>
      </c>
      <c r="GR259" s="415">
        <v>-935895</v>
      </c>
      <c r="GS259" s="415">
        <v>-5012150</v>
      </c>
      <c r="GT259" s="415">
        <v>0</v>
      </c>
      <c r="GU259" s="415">
        <v>-5012150</v>
      </c>
      <c r="GV259" s="415">
        <v>-483046</v>
      </c>
      <c r="GW259" s="415">
        <v>0</v>
      </c>
      <c r="GX259" s="415">
        <v>-483046</v>
      </c>
      <c r="GY259" s="415">
        <v>-424264</v>
      </c>
      <c r="GZ259" s="415">
        <v>0</v>
      </c>
      <c r="HA259" s="415">
        <v>-424264</v>
      </c>
      <c r="HB259" s="415">
        <v>-519871</v>
      </c>
      <c r="HC259" s="415">
        <v>0</v>
      </c>
      <c r="HD259" s="415">
        <v>-519871</v>
      </c>
      <c r="HE259" s="415">
        <v>0</v>
      </c>
      <c r="HF259" s="415">
        <v>0</v>
      </c>
      <c r="HG259" s="415">
        <v>0</v>
      </c>
      <c r="HH259" s="415">
        <v>-7375226</v>
      </c>
      <c r="HI259" s="415">
        <v>0</v>
      </c>
      <c r="HJ259" s="415">
        <v>-7375226</v>
      </c>
      <c r="HK259" s="415">
        <v>20187653</v>
      </c>
      <c r="HL259" s="415">
        <v>0</v>
      </c>
      <c r="HM259" s="415">
        <v>20187653</v>
      </c>
      <c r="HN259" s="84" t="s">
        <v>1029</v>
      </c>
    </row>
    <row r="260" spans="1:222" x14ac:dyDescent="0.25">
      <c r="A260" t="s">
        <v>1037</v>
      </c>
      <c r="B260" s="82" t="s">
        <v>879</v>
      </c>
      <c r="C260" s="85" t="s">
        <v>878</v>
      </c>
      <c r="D260" s="415">
        <v>53667191</v>
      </c>
      <c r="E260" s="415">
        <v>0</v>
      </c>
      <c r="F260" s="415">
        <v>53667191</v>
      </c>
      <c r="G260" s="415">
        <v>-570297</v>
      </c>
      <c r="H260" s="415">
        <v>0</v>
      </c>
      <c r="I260" s="415">
        <v>-570297</v>
      </c>
      <c r="J260" s="415">
        <v>-87725</v>
      </c>
      <c r="K260" s="415">
        <v>0</v>
      </c>
      <c r="L260" s="415">
        <v>-87725</v>
      </c>
      <c r="M260" s="415">
        <v>-1747</v>
      </c>
      <c r="N260" s="415">
        <v>0</v>
      </c>
      <c r="O260" s="415">
        <v>-1747</v>
      </c>
      <c r="P260" s="415">
        <v>661667</v>
      </c>
      <c r="Q260" s="415">
        <v>0</v>
      </c>
      <c r="R260" s="415">
        <v>661667</v>
      </c>
      <c r="S260" s="415">
        <v>-230484</v>
      </c>
      <c r="T260" s="415">
        <v>0</v>
      </c>
      <c r="U260" s="415">
        <v>-230484</v>
      </c>
      <c r="V260" s="415">
        <v>341711</v>
      </c>
      <c r="W260" s="415">
        <v>0</v>
      </c>
      <c r="X260" s="415">
        <v>341711</v>
      </c>
      <c r="Y260" s="415">
        <v>-1954285</v>
      </c>
      <c r="Z260" s="415">
        <v>0</v>
      </c>
      <c r="AA260" s="415">
        <v>-1954285</v>
      </c>
      <c r="AB260" s="415">
        <v>0</v>
      </c>
      <c r="AC260" s="415">
        <v>0</v>
      </c>
      <c r="AD260" s="415">
        <v>0</v>
      </c>
      <c r="AE260" s="415">
        <v>-9089</v>
      </c>
      <c r="AF260" s="415">
        <v>0</v>
      </c>
      <c r="AG260" s="415">
        <v>-9089</v>
      </c>
      <c r="AH260" s="415">
        <v>0</v>
      </c>
      <c r="AI260" s="415">
        <v>0</v>
      </c>
      <c r="AJ260" s="415">
        <v>0</v>
      </c>
      <c r="AK260" s="415">
        <v>0</v>
      </c>
      <c r="AL260" s="415">
        <v>0</v>
      </c>
      <c r="AM260" s="415">
        <v>0</v>
      </c>
      <c r="AN260" s="415">
        <v>-9089</v>
      </c>
      <c r="AO260" s="415">
        <v>0</v>
      </c>
      <c r="AP260" s="415">
        <v>-9089</v>
      </c>
      <c r="AQ260" s="415">
        <v>0</v>
      </c>
      <c r="AR260" s="415">
        <v>0</v>
      </c>
      <c r="AS260" s="415">
        <v>0</v>
      </c>
      <c r="AT260" s="415">
        <v>1158914</v>
      </c>
      <c r="AU260" s="415">
        <v>0</v>
      </c>
      <c r="AV260" s="415">
        <v>1158914</v>
      </c>
      <c r="AW260" s="415">
        <v>-9922</v>
      </c>
      <c r="AX260" s="415">
        <v>0</v>
      </c>
      <c r="AY260" s="415">
        <v>-9922</v>
      </c>
      <c r="AZ260" s="415">
        <v>-2562340</v>
      </c>
      <c r="BA260" s="415">
        <v>0</v>
      </c>
      <c r="BB260" s="415">
        <v>-2562340</v>
      </c>
      <c r="BC260" s="415">
        <v>51732</v>
      </c>
      <c r="BD260" s="415">
        <v>0</v>
      </c>
      <c r="BE260" s="415">
        <v>51732</v>
      </c>
      <c r="BF260" s="415">
        <v>-4435</v>
      </c>
      <c r="BG260" s="415">
        <v>0</v>
      </c>
      <c r="BH260" s="415">
        <v>-4435</v>
      </c>
      <c r="BI260" s="415">
        <v>0</v>
      </c>
      <c r="BJ260" s="415">
        <v>0</v>
      </c>
      <c r="BK260" s="415">
        <v>0</v>
      </c>
      <c r="BL260" s="415">
        <v>0</v>
      </c>
      <c r="BM260" s="415">
        <v>0</v>
      </c>
      <c r="BN260" s="415">
        <v>0</v>
      </c>
      <c r="BO260" s="415">
        <v>0</v>
      </c>
      <c r="BP260" s="415">
        <v>0</v>
      </c>
      <c r="BQ260" s="415">
        <v>0</v>
      </c>
      <c r="BR260" s="415">
        <v>0</v>
      </c>
      <c r="BS260" s="415">
        <v>0</v>
      </c>
      <c r="BT260" s="415">
        <v>0</v>
      </c>
      <c r="BU260" s="415">
        <v>0</v>
      </c>
      <c r="BV260" s="415">
        <v>0</v>
      </c>
      <c r="BW260" s="415">
        <v>0</v>
      </c>
      <c r="BX260" s="415">
        <v>-3329425</v>
      </c>
      <c r="BY260" s="415">
        <v>0</v>
      </c>
      <c r="BZ260" s="415">
        <v>-3329425</v>
      </c>
      <c r="CA260" s="415">
        <v>0</v>
      </c>
      <c r="CB260" s="415">
        <v>0</v>
      </c>
      <c r="CC260" s="415">
        <v>0</v>
      </c>
      <c r="CD260" s="415">
        <v>0</v>
      </c>
      <c r="CE260" s="415">
        <v>0</v>
      </c>
      <c r="CF260" s="415">
        <v>0</v>
      </c>
      <c r="CG260" s="415">
        <v>-1127239</v>
      </c>
      <c r="CH260" s="415">
        <v>0</v>
      </c>
      <c r="CI260" s="415">
        <v>-1127239</v>
      </c>
      <c r="CJ260" s="415">
        <v>259284</v>
      </c>
      <c r="CK260" s="415">
        <v>0</v>
      </c>
      <c r="CL260" s="415">
        <v>259284</v>
      </c>
      <c r="CM260" s="415">
        <v>-867955</v>
      </c>
      <c r="CN260" s="415">
        <v>0</v>
      </c>
      <c r="CO260" s="415">
        <v>-867955</v>
      </c>
      <c r="CP260" s="415">
        <v>-107149</v>
      </c>
      <c r="CQ260" s="415">
        <v>0</v>
      </c>
      <c r="CR260" s="415">
        <v>-107149</v>
      </c>
      <c r="CS260" s="415">
        <v>-328</v>
      </c>
      <c r="CT260" s="415">
        <v>0</v>
      </c>
      <c r="CU260" s="415">
        <v>-328</v>
      </c>
      <c r="CV260" s="415">
        <v>-45168</v>
      </c>
      <c r="CW260" s="415">
        <v>0</v>
      </c>
      <c r="CX260" s="415">
        <v>-45168</v>
      </c>
      <c r="CY260" s="415">
        <v>0</v>
      </c>
      <c r="CZ260" s="415">
        <v>0</v>
      </c>
      <c r="DA260" s="415">
        <v>0</v>
      </c>
      <c r="DB260" s="415">
        <v>0</v>
      </c>
      <c r="DC260" s="415">
        <v>0</v>
      </c>
      <c r="DD260" s="415">
        <v>0</v>
      </c>
      <c r="DE260" s="415">
        <v>0</v>
      </c>
      <c r="DF260" s="415">
        <v>0</v>
      </c>
      <c r="DG260" s="415">
        <v>0</v>
      </c>
      <c r="DH260" s="415">
        <v>0</v>
      </c>
      <c r="DI260" s="415">
        <v>0</v>
      </c>
      <c r="DJ260" s="415">
        <v>0</v>
      </c>
      <c r="DK260" s="415">
        <v>0</v>
      </c>
      <c r="DL260" s="415">
        <v>0</v>
      </c>
      <c r="DM260" s="415">
        <v>0</v>
      </c>
      <c r="DN260" s="415">
        <v>0</v>
      </c>
      <c r="DO260" s="415">
        <v>0</v>
      </c>
      <c r="DP260" s="415">
        <v>0</v>
      </c>
      <c r="DQ260" s="415">
        <v>0</v>
      </c>
      <c r="DR260" s="415">
        <v>0</v>
      </c>
      <c r="DS260" s="415">
        <v>0</v>
      </c>
      <c r="DT260" s="415">
        <v>0</v>
      </c>
      <c r="DU260" s="415">
        <v>0</v>
      </c>
      <c r="DV260" s="415">
        <v>0</v>
      </c>
      <c r="DW260" s="415">
        <v>0</v>
      </c>
      <c r="DX260" s="415">
        <v>0</v>
      </c>
      <c r="DY260" s="415">
        <v>0</v>
      </c>
      <c r="DZ260" s="415">
        <v>0</v>
      </c>
      <c r="EA260" s="415">
        <v>0</v>
      </c>
      <c r="EB260" s="415">
        <v>-152645</v>
      </c>
      <c r="EC260" s="415">
        <v>0</v>
      </c>
      <c r="ED260" s="415">
        <v>-152645</v>
      </c>
      <c r="EE260" s="415">
        <v>15658</v>
      </c>
      <c r="EF260" s="415">
        <v>0</v>
      </c>
      <c r="EG260" s="415">
        <v>15658</v>
      </c>
      <c r="EH260" s="415">
        <v>0</v>
      </c>
      <c r="EI260" s="415">
        <v>0</v>
      </c>
      <c r="EJ260" s="415">
        <v>0</v>
      </c>
      <c r="EK260" s="415">
        <v>0</v>
      </c>
      <c r="EL260" s="415">
        <v>0</v>
      </c>
      <c r="EM260" s="415">
        <v>0</v>
      </c>
      <c r="EN260" s="415">
        <v>0</v>
      </c>
      <c r="EO260" s="415">
        <v>0</v>
      </c>
      <c r="EP260" s="415">
        <v>0</v>
      </c>
      <c r="EQ260" s="415">
        <v>0</v>
      </c>
      <c r="ER260" s="415">
        <v>0</v>
      </c>
      <c r="ES260" s="415">
        <v>0</v>
      </c>
      <c r="ET260" s="415">
        <v>0</v>
      </c>
      <c r="EU260" s="415">
        <v>0</v>
      </c>
      <c r="EV260" s="415">
        <v>0</v>
      </c>
      <c r="EW260" s="415">
        <v>0</v>
      </c>
      <c r="EX260" s="415">
        <v>0</v>
      </c>
      <c r="EY260" s="415">
        <v>0</v>
      </c>
      <c r="EZ260" s="415">
        <v>0</v>
      </c>
      <c r="FA260" s="415">
        <v>0</v>
      </c>
      <c r="FB260" s="415">
        <v>0</v>
      </c>
      <c r="FC260" s="415">
        <v>0</v>
      </c>
      <c r="FD260" s="415">
        <v>0</v>
      </c>
      <c r="FE260" s="415">
        <v>0</v>
      </c>
      <c r="FF260" s="415">
        <v>0</v>
      </c>
      <c r="FG260" s="415">
        <v>0</v>
      </c>
      <c r="FH260" s="415">
        <v>0</v>
      </c>
      <c r="FI260" s="415">
        <v>-2367</v>
      </c>
      <c r="FJ260" s="415">
        <v>0</v>
      </c>
      <c r="FK260" s="415">
        <v>-2367</v>
      </c>
      <c r="FL260" s="415">
        <v>0</v>
      </c>
      <c r="FM260" s="415">
        <v>0</v>
      </c>
      <c r="FN260" s="415">
        <v>0</v>
      </c>
      <c r="FO260" s="415">
        <v>-14825</v>
      </c>
      <c r="FP260" s="415">
        <v>0</v>
      </c>
      <c r="FQ260" s="415">
        <v>-14825</v>
      </c>
      <c r="FR260" s="415">
        <v>0</v>
      </c>
      <c r="FS260" s="415">
        <v>0</v>
      </c>
      <c r="FT260" s="415">
        <v>0</v>
      </c>
      <c r="FU260" s="415">
        <v>0</v>
      </c>
      <c r="FV260" s="415">
        <v>0</v>
      </c>
      <c r="FW260" s="415">
        <v>0</v>
      </c>
      <c r="FX260" s="415">
        <v>-609592</v>
      </c>
      <c r="FY260" s="415">
        <v>0</v>
      </c>
      <c r="FZ260" s="415">
        <v>-609592</v>
      </c>
      <c r="GA260" s="415">
        <v>-611126</v>
      </c>
      <c r="GB260" s="415">
        <v>0</v>
      </c>
      <c r="GC260" s="415">
        <v>-611126</v>
      </c>
      <c r="GD260" s="415">
        <v>0</v>
      </c>
      <c r="GE260" s="415">
        <v>0</v>
      </c>
      <c r="GF260" s="415">
        <v>0</v>
      </c>
      <c r="GG260" s="415">
        <v>0</v>
      </c>
      <c r="GH260" s="415">
        <v>0</v>
      </c>
      <c r="GI260" s="415">
        <v>0</v>
      </c>
      <c r="GJ260" s="415">
        <v>0</v>
      </c>
      <c r="GK260" s="415">
        <v>0</v>
      </c>
      <c r="GL260" s="415">
        <v>0</v>
      </c>
      <c r="GM260" s="415">
        <v>53096894</v>
      </c>
      <c r="GN260" s="415">
        <v>0</v>
      </c>
      <c r="GO260" s="415">
        <v>53096894</v>
      </c>
      <c r="GP260" s="415">
        <v>341711</v>
      </c>
      <c r="GQ260" s="415">
        <v>0</v>
      </c>
      <c r="GR260" s="415">
        <v>341711</v>
      </c>
      <c r="GS260" s="415">
        <v>-3329425</v>
      </c>
      <c r="GT260" s="415">
        <v>0</v>
      </c>
      <c r="GU260" s="415">
        <v>-3329425</v>
      </c>
      <c r="GV260" s="415">
        <v>-867955</v>
      </c>
      <c r="GW260" s="415">
        <v>0</v>
      </c>
      <c r="GX260" s="415">
        <v>-867955</v>
      </c>
      <c r="GY260" s="415">
        <v>-152645</v>
      </c>
      <c r="GZ260" s="415">
        <v>0</v>
      </c>
      <c r="HA260" s="415">
        <v>-152645</v>
      </c>
      <c r="HB260" s="415">
        <v>-611126</v>
      </c>
      <c r="HC260" s="415">
        <v>0</v>
      </c>
      <c r="HD260" s="415">
        <v>-611126</v>
      </c>
      <c r="HE260" s="415">
        <v>0</v>
      </c>
      <c r="HF260" s="415">
        <v>0</v>
      </c>
      <c r="HG260" s="415">
        <v>0</v>
      </c>
      <c r="HH260" s="415">
        <v>-4619440</v>
      </c>
      <c r="HI260" s="415">
        <v>0</v>
      </c>
      <c r="HJ260" s="415">
        <v>-4619440</v>
      </c>
      <c r="HK260" s="415">
        <v>48477454</v>
      </c>
      <c r="HL260" s="415">
        <v>0</v>
      </c>
      <c r="HM260" s="415">
        <v>48477454</v>
      </c>
      <c r="HN260" s="84" t="s">
        <v>1029</v>
      </c>
    </row>
    <row r="261" spans="1:222" x14ac:dyDescent="0.25">
      <c r="A261" t="s">
        <v>1026</v>
      </c>
      <c r="B261" s="82" t="s">
        <v>881</v>
      </c>
      <c r="C261" s="85" t="s">
        <v>880</v>
      </c>
      <c r="D261" s="415">
        <v>111693921</v>
      </c>
      <c r="E261" s="415">
        <v>0</v>
      </c>
      <c r="F261" s="415">
        <v>111693921</v>
      </c>
      <c r="G261" s="415">
        <v>-2492389</v>
      </c>
      <c r="H261" s="415">
        <v>0</v>
      </c>
      <c r="I261" s="415">
        <v>-2492389</v>
      </c>
      <c r="J261" s="415">
        <v>-760184</v>
      </c>
      <c r="K261" s="415">
        <v>0</v>
      </c>
      <c r="L261" s="415">
        <v>-760184</v>
      </c>
      <c r="M261" s="415">
        <v>171690</v>
      </c>
      <c r="N261" s="415">
        <v>0</v>
      </c>
      <c r="O261" s="415">
        <v>171690</v>
      </c>
      <c r="P261" s="415">
        <v>3660723</v>
      </c>
      <c r="Q261" s="415">
        <v>0</v>
      </c>
      <c r="R261" s="415">
        <v>3660723</v>
      </c>
      <c r="S261" s="415">
        <v>-145530</v>
      </c>
      <c r="T261" s="415">
        <v>0</v>
      </c>
      <c r="U261" s="415">
        <v>-145530</v>
      </c>
      <c r="V261" s="415">
        <v>2926699</v>
      </c>
      <c r="W261" s="415">
        <v>0</v>
      </c>
      <c r="X261" s="415">
        <v>2926699</v>
      </c>
      <c r="Y261" s="415">
        <v>-12133118</v>
      </c>
      <c r="Z261" s="415">
        <v>0</v>
      </c>
      <c r="AA261" s="415">
        <v>-12133118</v>
      </c>
      <c r="AB261" s="415">
        <v>-1934</v>
      </c>
      <c r="AC261" s="415">
        <v>0</v>
      </c>
      <c r="AD261" s="415">
        <v>-1934</v>
      </c>
      <c r="AE261" s="415">
        <v>-146487</v>
      </c>
      <c r="AF261" s="415">
        <v>0</v>
      </c>
      <c r="AG261" s="415">
        <v>-146487</v>
      </c>
      <c r="AH261" s="415">
        <v>21225</v>
      </c>
      <c r="AI261" s="415">
        <v>0</v>
      </c>
      <c r="AJ261" s="415">
        <v>21225</v>
      </c>
      <c r="AK261" s="415">
        <v>-5844</v>
      </c>
      <c r="AL261" s="415">
        <v>0</v>
      </c>
      <c r="AM261" s="415">
        <v>-5844</v>
      </c>
      <c r="AN261" s="415">
        <v>-167286</v>
      </c>
      <c r="AO261" s="415">
        <v>0</v>
      </c>
      <c r="AP261" s="415">
        <v>-167286</v>
      </c>
      <c r="AQ261" s="415">
        <v>20911</v>
      </c>
      <c r="AR261" s="415">
        <v>0</v>
      </c>
      <c r="AS261" s="415">
        <v>20911</v>
      </c>
      <c r="AT261" s="415">
        <v>1949475</v>
      </c>
      <c r="AU261" s="415">
        <v>0</v>
      </c>
      <c r="AV261" s="415">
        <v>1949475</v>
      </c>
      <c r="AW261" s="415">
        <v>-48664</v>
      </c>
      <c r="AX261" s="415">
        <v>0</v>
      </c>
      <c r="AY261" s="415">
        <v>-48664</v>
      </c>
      <c r="AZ261" s="415">
        <v>-5279516</v>
      </c>
      <c r="BA261" s="415">
        <v>0</v>
      </c>
      <c r="BB261" s="415">
        <v>-5279516</v>
      </c>
      <c r="BC261" s="415">
        <v>-92226</v>
      </c>
      <c r="BD261" s="415">
        <v>0</v>
      </c>
      <c r="BE261" s="415">
        <v>-92226</v>
      </c>
      <c r="BF261" s="415">
        <v>-239453</v>
      </c>
      <c r="BG261" s="415">
        <v>0</v>
      </c>
      <c r="BH261" s="415">
        <v>-239453</v>
      </c>
      <c r="BI261" s="415">
        <v>0</v>
      </c>
      <c r="BJ261" s="415">
        <v>0</v>
      </c>
      <c r="BK261" s="415">
        <v>0</v>
      </c>
      <c r="BL261" s="415">
        <v>0</v>
      </c>
      <c r="BM261" s="415">
        <v>0</v>
      </c>
      <c r="BN261" s="415">
        <v>0</v>
      </c>
      <c r="BO261" s="415">
        <v>0</v>
      </c>
      <c r="BP261" s="415">
        <v>0</v>
      </c>
      <c r="BQ261" s="415">
        <v>0</v>
      </c>
      <c r="BR261" s="415">
        <v>0</v>
      </c>
      <c r="BS261" s="415">
        <v>0</v>
      </c>
      <c r="BT261" s="415">
        <v>0</v>
      </c>
      <c r="BU261" s="415">
        <v>0</v>
      </c>
      <c r="BV261" s="415">
        <v>0</v>
      </c>
      <c r="BW261" s="415">
        <v>0</v>
      </c>
      <c r="BX261" s="415">
        <v>-15989989</v>
      </c>
      <c r="BY261" s="415">
        <v>0</v>
      </c>
      <c r="BZ261" s="415">
        <v>-15989989</v>
      </c>
      <c r="CA261" s="415">
        <v>-1179</v>
      </c>
      <c r="CB261" s="415">
        <v>0</v>
      </c>
      <c r="CC261" s="415">
        <v>-1179</v>
      </c>
      <c r="CD261" s="415">
        <v>24312</v>
      </c>
      <c r="CE261" s="415">
        <v>0</v>
      </c>
      <c r="CF261" s="415">
        <v>24312</v>
      </c>
      <c r="CG261" s="415">
        <v>-3913580</v>
      </c>
      <c r="CH261" s="415">
        <v>0</v>
      </c>
      <c r="CI261" s="415">
        <v>-3913580</v>
      </c>
      <c r="CJ261" s="415">
        <v>-33981</v>
      </c>
      <c r="CK261" s="415">
        <v>0</v>
      </c>
      <c r="CL261" s="415">
        <v>-33981</v>
      </c>
      <c r="CM261" s="415">
        <v>-3924428</v>
      </c>
      <c r="CN261" s="415">
        <v>0</v>
      </c>
      <c r="CO261" s="415">
        <v>-3924428</v>
      </c>
      <c r="CP261" s="415">
        <v>0</v>
      </c>
      <c r="CQ261" s="415">
        <v>0</v>
      </c>
      <c r="CR261" s="415">
        <v>0</v>
      </c>
      <c r="CS261" s="415">
        <v>0</v>
      </c>
      <c r="CT261" s="415">
        <v>0</v>
      </c>
      <c r="CU261" s="415">
        <v>0</v>
      </c>
      <c r="CV261" s="415">
        <v>-55731</v>
      </c>
      <c r="CW261" s="415">
        <v>0</v>
      </c>
      <c r="CX261" s="415">
        <v>-55731</v>
      </c>
      <c r="CY261" s="415">
        <v>0</v>
      </c>
      <c r="CZ261" s="415">
        <v>0</v>
      </c>
      <c r="DA261" s="415">
        <v>0</v>
      </c>
      <c r="DB261" s="415">
        <v>-21586</v>
      </c>
      <c r="DC261" s="415">
        <v>0</v>
      </c>
      <c r="DD261" s="415">
        <v>-21586</v>
      </c>
      <c r="DE261" s="415">
        <v>0</v>
      </c>
      <c r="DF261" s="415">
        <v>0</v>
      </c>
      <c r="DG261" s="415">
        <v>0</v>
      </c>
      <c r="DH261" s="415">
        <v>0</v>
      </c>
      <c r="DI261" s="415">
        <v>0</v>
      </c>
      <c r="DJ261" s="415">
        <v>0</v>
      </c>
      <c r="DK261" s="415">
        <v>0</v>
      </c>
      <c r="DL261" s="415">
        <v>0</v>
      </c>
      <c r="DM261" s="415">
        <v>0</v>
      </c>
      <c r="DN261" s="415">
        <v>0</v>
      </c>
      <c r="DO261" s="415">
        <v>0</v>
      </c>
      <c r="DP261" s="415">
        <v>0</v>
      </c>
      <c r="DQ261" s="415">
        <v>0</v>
      </c>
      <c r="DR261" s="415">
        <v>0</v>
      </c>
      <c r="DS261" s="415">
        <v>0</v>
      </c>
      <c r="DT261" s="415">
        <v>-78903</v>
      </c>
      <c r="DU261" s="415">
        <v>0</v>
      </c>
      <c r="DV261" s="415">
        <v>-78903</v>
      </c>
      <c r="DW261" s="415">
        <v>0</v>
      </c>
      <c r="DX261" s="415">
        <v>0</v>
      </c>
      <c r="DY261" s="415">
        <v>0</v>
      </c>
      <c r="DZ261" s="415">
        <v>0</v>
      </c>
      <c r="EA261" s="415">
        <v>0</v>
      </c>
      <c r="EB261" s="415">
        <v>-156220</v>
      </c>
      <c r="EC261" s="415">
        <v>0</v>
      </c>
      <c r="ED261" s="415">
        <v>-156220</v>
      </c>
      <c r="EE261" s="415">
        <v>0</v>
      </c>
      <c r="EF261" s="415">
        <v>0</v>
      </c>
      <c r="EG261" s="415">
        <v>0</v>
      </c>
      <c r="EH261" s="415">
        <v>0</v>
      </c>
      <c r="EI261" s="415">
        <v>0</v>
      </c>
      <c r="EJ261" s="415">
        <v>0</v>
      </c>
      <c r="EK261" s="415">
        <v>3126</v>
      </c>
      <c r="EL261" s="415">
        <v>0</v>
      </c>
      <c r="EM261" s="415">
        <v>3126</v>
      </c>
      <c r="EN261" s="415">
        <v>0</v>
      </c>
      <c r="EO261" s="415">
        <v>0</v>
      </c>
      <c r="EP261" s="415">
        <v>0</v>
      </c>
      <c r="EQ261" s="415">
        <v>0</v>
      </c>
      <c r="ER261" s="415">
        <v>0</v>
      </c>
      <c r="ES261" s="415">
        <v>0</v>
      </c>
      <c r="ET261" s="415">
        <v>0</v>
      </c>
      <c r="EU261" s="415">
        <v>0</v>
      </c>
      <c r="EV261" s="415">
        <v>0</v>
      </c>
      <c r="EW261" s="415">
        <v>0</v>
      </c>
      <c r="EX261" s="415">
        <v>0</v>
      </c>
      <c r="EY261" s="415">
        <v>0</v>
      </c>
      <c r="EZ261" s="415">
        <v>0</v>
      </c>
      <c r="FA261" s="415">
        <v>0</v>
      </c>
      <c r="FB261" s="415">
        <v>0</v>
      </c>
      <c r="FC261" s="415">
        <v>0</v>
      </c>
      <c r="FD261" s="415">
        <v>0</v>
      </c>
      <c r="FE261" s="415">
        <v>0</v>
      </c>
      <c r="FF261" s="415">
        <v>0</v>
      </c>
      <c r="FG261" s="415">
        <v>0</v>
      </c>
      <c r="FH261" s="415">
        <v>0</v>
      </c>
      <c r="FI261" s="415">
        <v>-22898</v>
      </c>
      <c r="FJ261" s="415">
        <v>0</v>
      </c>
      <c r="FK261" s="415">
        <v>-22898</v>
      </c>
      <c r="FL261" s="415">
        <v>-767</v>
      </c>
      <c r="FM261" s="415">
        <v>0</v>
      </c>
      <c r="FN261" s="415">
        <v>-767</v>
      </c>
      <c r="FO261" s="415">
        <v>-57567</v>
      </c>
      <c r="FP261" s="415">
        <v>0</v>
      </c>
      <c r="FQ261" s="415">
        <v>-57567</v>
      </c>
      <c r="FR261" s="415">
        <v>-1483</v>
      </c>
      <c r="FS261" s="415">
        <v>0</v>
      </c>
      <c r="FT261" s="415">
        <v>-1483</v>
      </c>
      <c r="FU261" s="415">
        <v>-1329</v>
      </c>
      <c r="FV261" s="415">
        <v>0</v>
      </c>
      <c r="FW261" s="415">
        <v>-1329</v>
      </c>
      <c r="FX261" s="415">
        <v>-2015418</v>
      </c>
      <c r="FY261" s="415">
        <v>0</v>
      </c>
      <c r="FZ261" s="415">
        <v>-2015418</v>
      </c>
      <c r="GA261" s="415">
        <v>-2096336</v>
      </c>
      <c r="GB261" s="415">
        <v>0</v>
      </c>
      <c r="GC261" s="415">
        <v>-2096336</v>
      </c>
      <c r="GD261" s="415">
        <v>0</v>
      </c>
      <c r="GE261" s="415">
        <v>0</v>
      </c>
      <c r="GF261" s="415">
        <v>0</v>
      </c>
      <c r="GG261" s="415">
        <v>0</v>
      </c>
      <c r="GH261" s="415">
        <v>0</v>
      </c>
      <c r="GI261" s="415">
        <v>0</v>
      </c>
      <c r="GJ261" s="415">
        <v>0</v>
      </c>
      <c r="GK261" s="415">
        <v>0</v>
      </c>
      <c r="GL261" s="415">
        <v>0</v>
      </c>
      <c r="GM261" s="415">
        <v>109201532</v>
      </c>
      <c r="GN261" s="415">
        <v>0</v>
      </c>
      <c r="GO261" s="415">
        <v>109201532</v>
      </c>
      <c r="GP261" s="415">
        <v>2926699</v>
      </c>
      <c r="GQ261" s="415">
        <v>0</v>
      </c>
      <c r="GR261" s="415">
        <v>2926699</v>
      </c>
      <c r="GS261" s="415">
        <v>-15989989</v>
      </c>
      <c r="GT261" s="415">
        <v>0</v>
      </c>
      <c r="GU261" s="415">
        <v>-15989989</v>
      </c>
      <c r="GV261" s="415">
        <v>-3924428</v>
      </c>
      <c r="GW261" s="415">
        <v>0</v>
      </c>
      <c r="GX261" s="415">
        <v>-3924428</v>
      </c>
      <c r="GY261" s="415">
        <v>-156220</v>
      </c>
      <c r="GZ261" s="415">
        <v>0</v>
      </c>
      <c r="HA261" s="415">
        <v>-156220</v>
      </c>
      <c r="HB261" s="415">
        <v>-2096336</v>
      </c>
      <c r="HC261" s="415">
        <v>0</v>
      </c>
      <c r="HD261" s="415">
        <v>-2096336</v>
      </c>
      <c r="HE261" s="415">
        <v>0</v>
      </c>
      <c r="HF261" s="415">
        <v>0</v>
      </c>
      <c r="HG261" s="415">
        <v>0</v>
      </c>
      <c r="HH261" s="415">
        <v>-19240274</v>
      </c>
      <c r="HI261" s="415">
        <v>0</v>
      </c>
      <c r="HJ261" s="415">
        <v>-19240274</v>
      </c>
      <c r="HK261" s="415">
        <v>89961258</v>
      </c>
      <c r="HL261" s="415">
        <v>0</v>
      </c>
      <c r="HM261" s="415">
        <v>89961258</v>
      </c>
      <c r="HN261" s="84" t="s">
        <v>1047</v>
      </c>
    </row>
    <row r="262" spans="1:222" x14ac:dyDescent="0.25">
      <c r="A262" t="s">
        <v>1026</v>
      </c>
      <c r="B262" s="82" t="s">
        <v>883</v>
      </c>
      <c r="C262" s="85" t="s">
        <v>882</v>
      </c>
      <c r="D262" s="415">
        <v>98329417</v>
      </c>
      <c r="E262" s="415">
        <v>363076</v>
      </c>
      <c r="F262" s="415">
        <v>98692493</v>
      </c>
      <c r="G262" s="415">
        <v>-3504584</v>
      </c>
      <c r="H262" s="415">
        <v>0</v>
      </c>
      <c r="I262" s="415">
        <v>-3504584</v>
      </c>
      <c r="J262" s="415">
        <v>-689135</v>
      </c>
      <c r="K262" s="415">
        <v>0</v>
      </c>
      <c r="L262" s="415">
        <v>-689135</v>
      </c>
      <c r="M262" s="415">
        <v>786408</v>
      </c>
      <c r="N262" s="415">
        <v>0</v>
      </c>
      <c r="O262" s="415">
        <v>786408</v>
      </c>
      <c r="P262" s="415">
        <v>2474796</v>
      </c>
      <c r="Q262" s="415">
        <v>45417</v>
      </c>
      <c r="R262" s="415">
        <v>2520213</v>
      </c>
      <c r="S262" s="415">
        <v>289626</v>
      </c>
      <c r="T262" s="415">
        <v>0</v>
      </c>
      <c r="U262" s="415">
        <v>289626</v>
      </c>
      <c r="V262" s="415">
        <v>2861695</v>
      </c>
      <c r="W262" s="415">
        <v>45417</v>
      </c>
      <c r="X262" s="415">
        <v>2907112</v>
      </c>
      <c r="Y262" s="415">
        <v>-5273274</v>
      </c>
      <c r="Z262" s="415">
        <v>-37204</v>
      </c>
      <c r="AA262" s="415">
        <v>-5310478</v>
      </c>
      <c r="AB262" s="415">
        <v>0</v>
      </c>
      <c r="AC262" s="415">
        <v>0</v>
      </c>
      <c r="AD262" s="415">
        <v>0</v>
      </c>
      <c r="AE262" s="415">
        <v>-427970</v>
      </c>
      <c r="AF262" s="415">
        <v>-2653</v>
      </c>
      <c r="AG262" s="415">
        <v>-430623</v>
      </c>
      <c r="AH262" s="415">
        <v>0</v>
      </c>
      <c r="AI262" s="415">
        <v>0</v>
      </c>
      <c r="AJ262" s="415">
        <v>0</v>
      </c>
      <c r="AK262" s="415">
        <v>0</v>
      </c>
      <c r="AL262" s="415">
        <v>0</v>
      </c>
      <c r="AM262" s="415">
        <v>0</v>
      </c>
      <c r="AN262" s="415">
        <v>0</v>
      </c>
      <c r="AO262" s="415">
        <v>-2653</v>
      </c>
      <c r="AP262" s="415">
        <v>-2653</v>
      </c>
      <c r="AQ262" s="415">
        <v>0</v>
      </c>
      <c r="AR262" s="415">
        <v>0</v>
      </c>
      <c r="AS262" s="415">
        <v>0</v>
      </c>
      <c r="AT262" s="415">
        <v>2046390</v>
      </c>
      <c r="AU262" s="415">
        <v>6577</v>
      </c>
      <c r="AV262" s="415">
        <v>2052967</v>
      </c>
      <c r="AW262" s="415">
        <v>-97192</v>
      </c>
      <c r="AX262" s="415">
        <v>0</v>
      </c>
      <c r="AY262" s="415">
        <v>-97192</v>
      </c>
      <c r="AZ262" s="415">
        <v>-5183923</v>
      </c>
      <c r="BA262" s="415">
        <v>0</v>
      </c>
      <c r="BB262" s="415">
        <v>-5183923</v>
      </c>
      <c r="BC262" s="415">
        <v>45852</v>
      </c>
      <c r="BD262" s="415">
        <v>0</v>
      </c>
      <c r="BE262" s="415">
        <v>45852</v>
      </c>
      <c r="BF262" s="415">
        <v>-46161</v>
      </c>
      <c r="BG262" s="415">
        <v>0</v>
      </c>
      <c r="BH262" s="415">
        <v>-46161</v>
      </c>
      <c r="BI262" s="415">
        <v>7616</v>
      </c>
      <c r="BJ262" s="415">
        <v>0</v>
      </c>
      <c r="BK262" s="415">
        <v>7616</v>
      </c>
      <c r="BL262" s="415">
        <v>0</v>
      </c>
      <c r="BM262" s="415">
        <v>0</v>
      </c>
      <c r="BN262" s="415">
        <v>0</v>
      </c>
      <c r="BO262" s="415">
        <v>0</v>
      </c>
      <c r="BP262" s="415">
        <v>0</v>
      </c>
      <c r="BQ262" s="415">
        <v>0</v>
      </c>
      <c r="BR262" s="415">
        <v>0</v>
      </c>
      <c r="BS262" s="415">
        <v>0</v>
      </c>
      <c r="BT262" s="415">
        <v>0</v>
      </c>
      <c r="BU262" s="415">
        <v>0</v>
      </c>
      <c r="BV262" s="415">
        <v>0</v>
      </c>
      <c r="BW262" s="415">
        <v>0</v>
      </c>
      <c r="BX262" s="415">
        <v>-8928662</v>
      </c>
      <c r="BY262" s="415">
        <v>-33280</v>
      </c>
      <c r="BZ262" s="415">
        <v>-8961942</v>
      </c>
      <c r="CA262" s="415">
        <v>-27320</v>
      </c>
      <c r="CB262" s="415">
        <v>0</v>
      </c>
      <c r="CC262" s="415">
        <v>-27320</v>
      </c>
      <c r="CD262" s="415">
        <v>-65442</v>
      </c>
      <c r="CE262" s="415">
        <v>0</v>
      </c>
      <c r="CF262" s="415">
        <v>-65442</v>
      </c>
      <c r="CG262" s="415">
        <v>-3568802</v>
      </c>
      <c r="CH262" s="415">
        <v>-7939</v>
      </c>
      <c r="CI262" s="415">
        <v>-3576741</v>
      </c>
      <c r="CJ262" s="415">
        <v>153655</v>
      </c>
      <c r="CK262" s="415">
        <v>0</v>
      </c>
      <c r="CL262" s="415">
        <v>153655</v>
      </c>
      <c r="CM262" s="415">
        <v>-3507909</v>
      </c>
      <c r="CN262" s="415">
        <v>-7939</v>
      </c>
      <c r="CO262" s="415">
        <v>-3515848</v>
      </c>
      <c r="CP262" s="415">
        <v>-186550</v>
      </c>
      <c r="CQ262" s="415">
        <v>0</v>
      </c>
      <c r="CR262" s="415">
        <v>-186550</v>
      </c>
      <c r="CS262" s="415">
        <v>-826</v>
      </c>
      <c r="CT262" s="415">
        <v>0</v>
      </c>
      <c r="CU262" s="415">
        <v>-826</v>
      </c>
      <c r="CV262" s="415">
        <v>-80450</v>
      </c>
      <c r="CW262" s="415">
        <v>0</v>
      </c>
      <c r="CX262" s="415">
        <v>-80450</v>
      </c>
      <c r="CY262" s="415">
        <v>-19673</v>
      </c>
      <c r="CZ262" s="415">
        <v>0</v>
      </c>
      <c r="DA262" s="415">
        <v>-19673</v>
      </c>
      <c r="DB262" s="415">
        <v>-9207</v>
      </c>
      <c r="DC262" s="415">
        <v>0</v>
      </c>
      <c r="DD262" s="415">
        <v>-9207</v>
      </c>
      <c r="DE262" s="415">
        <v>198</v>
      </c>
      <c r="DF262" s="415">
        <v>0</v>
      </c>
      <c r="DG262" s="415">
        <v>198</v>
      </c>
      <c r="DH262" s="415">
        <v>0</v>
      </c>
      <c r="DI262" s="415">
        <v>0</v>
      </c>
      <c r="DJ262" s="415">
        <v>0</v>
      </c>
      <c r="DK262" s="415">
        <v>0</v>
      </c>
      <c r="DL262" s="415">
        <v>0</v>
      </c>
      <c r="DM262" s="415">
        <v>0</v>
      </c>
      <c r="DN262" s="415">
        <v>0</v>
      </c>
      <c r="DO262" s="415">
        <v>0</v>
      </c>
      <c r="DP262" s="415">
        <v>0</v>
      </c>
      <c r="DQ262" s="415">
        <v>0</v>
      </c>
      <c r="DR262" s="415">
        <v>0</v>
      </c>
      <c r="DS262" s="415">
        <v>0</v>
      </c>
      <c r="DT262" s="415">
        <v>-39036</v>
      </c>
      <c r="DU262" s="415">
        <v>-54521</v>
      </c>
      <c r="DV262" s="415">
        <v>-93557</v>
      </c>
      <c r="DW262" s="415">
        <v>-4334</v>
      </c>
      <c r="DX262" s="415">
        <v>-6</v>
      </c>
      <c r="DY262" s="415">
        <v>-4340</v>
      </c>
      <c r="DZ262" s="415">
        <v>-25634</v>
      </c>
      <c r="EA262" s="415">
        <v>-28893</v>
      </c>
      <c r="EB262" s="415">
        <v>-339878</v>
      </c>
      <c r="EC262" s="415">
        <v>-54527</v>
      </c>
      <c r="ED262" s="415">
        <v>-394405</v>
      </c>
      <c r="EE262" s="415">
        <v>0</v>
      </c>
      <c r="EF262" s="415">
        <v>0</v>
      </c>
      <c r="EG262" s="415">
        <v>0</v>
      </c>
      <c r="EH262" s="415">
        <v>0</v>
      </c>
      <c r="EI262" s="415">
        <v>0</v>
      </c>
      <c r="EJ262" s="415">
        <v>0</v>
      </c>
      <c r="EK262" s="415">
        <v>18204</v>
      </c>
      <c r="EL262" s="415">
        <v>0</v>
      </c>
      <c r="EM262" s="415">
        <v>18204</v>
      </c>
      <c r="EN262" s="415">
        <v>0</v>
      </c>
      <c r="EO262" s="415">
        <v>0</v>
      </c>
      <c r="EP262" s="415">
        <v>0</v>
      </c>
      <c r="EQ262" s="415">
        <v>0</v>
      </c>
      <c r="ER262" s="415">
        <v>0</v>
      </c>
      <c r="ES262" s="415">
        <v>0</v>
      </c>
      <c r="ET262" s="415">
        <v>0</v>
      </c>
      <c r="EU262" s="415">
        <v>0</v>
      </c>
      <c r="EV262" s="415">
        <v>0</v>
      </c>
      <c r="EW262" s="415">
        <v>0</v>
      </c>
      <c r="EX262" s="415">
        <v>0</v>
      </c>
      <c r="EY262" s="415">
        <v>0</v>
      </c>
      <c r="EZ262" s="415">
        <v>0</v>
      </c>
      <c r="FA262" s="415">
        <v>0</v>
      </c>
      <c r="FB262" s="415">
        <v>0</v>
      </c>
      <c r="FC262" s="415">
        <v>0</v>
      </c>
      <c r="FD262" s="415">
        <v>0</v>
      </c>
      <c r="FE262" s="415">
        <v>0</v>
      </c>
      <c r="FF262" s="415">
        <v>0</v>
      </c>
      <c r="FG262" s="415">
        <v>0</v>
      </c>
      <c r="FH262" s="415">
        <v>0</v>
      </c>
      <c r="FI262" s="415">
        <v>-18158</v>
      </c>
      <c r="FJ262" s="415">
        <v>0</v>
      </c>
      <c r="FK262" s="415">
        <v>-18158</v>
      </c>
      <c r="FL262" s="415">
        <v>882</v>
      </c>
      <c r="FM262" s="415">
        <v>0</v>
      </c>
      <c r="FN262" s="415">
        <v>882</v>
      </c>
      <c r="FO262" s="415">
        <v>-46862</v>
      </c>
      <c r="FP262" s="415">
        <v>0</v>
      </c>
      <c r="FQ262" s="415">
        <v>-46862</v>
      </c>
      <c r="FR262" s="415">
        <v>7078</v>
      </c>
      <c r="FS262" s="415">
        <v>0</v>
      </c>
      <c r="FT262" s="415">
        <v>7078</v>
      </c>
      <c r="FU262" s="415">
        <v>2206</v>
      </c>
      <c r="FV262" s="415">
        <v>0</v>
      </c>
      <c r="FW262" s="415">
        <v>2206</v>
      </c>
      <c r="FX262" s="415">
        <v>-1057456</v>
      </c>
      <c r="FY262" s="415">
        <v>0</v>
      </c>
      <c r="FZ262" s="415">
        <v>-1057456</v>
      </c>
      <c r="GA262" s="415">
        <v>-1094106</v>
      </c>
      <c r="GB262" s="415">
        <v>0</v>
      </c>
      <c r="GC262" s="415">
        <v>-1094106</v>
      </c>
      <c r="GD262" s="415">
        <v>0</v>
      </c>
      <c r="GE262" s="415">
        <v>0</v>
      </c>
      <c r="GF262" s="415">
        <v>0</v>
      </c>
      <c r="GG262" s="415">
        <v>0</v>
      </c>
      <c r="GH262" s="415">
        <v>0</v>
      </c>
      <c r="GI262" s="415">
        <v>0</v>
      </c>
      <c r="GJ262" s="415">
        <v>0</v>
      </c>
      <c r="GK262" s="415">
        <v>0</v>
      </c>
      <c r="GL262" s="415">
        <v>0</v>
      </c>
      <c r="GM262" s="415">
        <v>94824833</v>
      </c>
      <c r="GN262" s="415">
        <v>363076</v>
      </c>
      <c r="GO262" s="415">
        <v>95187909</v>
      </c>
      <c r="GP262" s="415">
        <v>2861695</v>
      </c>
      <c r="GQ262" s="415">
        <v>45417</v>
      </c>
      <c r="GR262" s="415">
        <v>2907112</v>
      </c>
      <c r="GS262" s="415">
        <v>-8928662</v>
      </c>
      <c r="GT262" s="415">
        <v>-33280</v>
      </c>
      <c r="GU262" s="415">
        <v>-8961942</v>
      </c>
      <c r="GV262" s="415">
        <v>-3507909</v>
      </c>
      <c r="GW262" s="415">
        <v>-7939</v>
      </c>
      <c r="GX262" s="415">
        <v>-3515848</v>
      </c>
      <c r="GY262" s="415">
        <v>-339878</v>
      </c>
      <c r="GZ262" s="415">
        <v>-54527</v>
      </c>
      <c r="HA262" s="415">
        <v>-394405</v>
      </c>
      <c r="HB262" s="415">
        <v>-1094106</v>
      </c>
      <c r="HC262" s="415">
        <v>0</v>
      </c>
      <c r="HD262" s="415">
        <v>-1094106</v>
      </c>
      <c r="HE262" s="415">
        <v>0</v>
      </c>
      <c r="HF262" s="415">
        <v>0</v>
      </c>
      <c r="HG262" s="415">
        <v>0</v>
      </c>
      <c r="HH262" s="415">
        <v>-11008860</v>
      </c>
      <c r="HI262" s="415">
        <v>-50329</v>
      </c>
      <c r="HJ262" s="415">
        <v>-11059189</v>
      </c>
      <c r="HK262" s="415">
        <v>83815973</v>
      </c>
      <c r="HL262" s="415">
        <v>312747</v>
      </c>
      <c r="HM262" s="415">
        <v>84128720</v>
      </c>
      <c r="HN262" s="84" t="s">
        <v>1054</v>
      </c>
    </row>
    <row r="263" spans="1:222" x14ac:dyDescent="0.25">
      <c r="A263" t="s">
        <v>1037</v>
      </c>
      <c r="B263" s="82" t="s">
        <v>885</v>
      </c>
      <c r="C263" s="85" t="s">
        <v>884</v>
      </c>
      <c r="D263" s="415">
        <v>113754758</v>
      </c>
      <c r="E263" s="415">
        <v>1489581</v>
      </c>
      <c r="F263" s="415">
        <v>115244339</v>
      </c>
      <c r="G263" s="415">
        <v>-2743727</v>
      </c>
      <c r="H263" s="415">
        <v>0</v>
      </c>
      <c r="I263" s="415">
        <v>-2743727</v>
      </c>
      <c r="J263" s="415">
        <v>-1600824</v>
      </c>
      <c r="K263" s="415">
        <v>0</v>
      </c>
      <c r="L263" s="415">
        <v>-1600824</v>
      </c>
      <c r="M263" s="415">
        <v>305280</v>
      </c>
      <c r="N263" s="415">
        <v>0</v>
      </c>
      <c r="O263" s="415">
        <v>305280</v>
      </c>
      <c r="P263" s="415">
        <v>1557430</v>
      </c>
      <c r="Q263" s="415">
        <v>0</v>
      </c>
      <c r="R263" s="415">
        <v>1557430</v>
      </c>
      <c r="S263" s="415">
        <v>212746</v>
      </c>
      <c r="T263" s="415">
        <v>0</v>
      </c>
      <c r="U263" s="415">
        <v>212746</v>
      </c>
      <c r="V263" s="415">
        <v>474632</v>
      </c>
      <c r="W263" s="415">
        <v>0</v>
      </c>
      <c r="X263" s="415">
        <v>474632</v>
      </c>
      <c r="Y263" s="415">
        <v>-10277387</v>
      </c>
      <c r="Z263" s="415">
        <v>-47108</v>
      </c>
      <c r="AA263" s="415">
        <v>-10324495</v>
      </c>
      <c r="AB263" s="415">
        <v>-1780</v>
      </c>
      <c r="AC263" s="415">
        <v>0</v>
      </c>
      <c r="AD263" s="415">
        <v>-1780</v>
      </c>
      <c r="AE263" s="415">
        <v>-146233</v>
      </c>
      <c r="AF263" s="415">
        <v>0</v>
      </c>
      <c r="AG263" s="415">
        <v>-146233</v>
      </c>
      <c r="AH263" s="415">
        <v>-143100</v>
      </c>
      <c r="AI263" s="415">
        <v>0</v>
      </c>
      <c r="AJ263" s="415">
        <v>-143100</v>
      </c>
      <c r="AK263" s="415">
        <v>0</v>
      </c>
      <c r="AL263" s="415">
        <v>0</v>
      </c>
      <c r="AM263" s="415">
        <v>0</v>
      </c>
      <c r="AN263" s="415">
        <v>-3133</v>
      </c>
      <c r="AO263" s="415">
        <v>0</v>
      </c>
      <c r="AP263" s="415">
        <v>-3133</v>
      </c>
      <c r="AQ263" s="415">
        <v>-3133</v>
      </c>
      <c r="AR263" s="415">
        <v>0</v>
      </c>
      <c r="AS263" s="415">
        <v>-3133</v>
      </c>
      <c r="AT263" s="415">
        <v>2278119</v>
      </c>
      <c r="AU263" s="415">
        <v>0</v>
      </c>
      <c r="AV263" s="415">
        <v>2278119</v>
      </c>
      <c r="AW263" s="415">
        <v>-45786</v>
      </c>
      <c r="AX263" s="415">
        <v>0</v>
      </c>
      <c r="AY263" s="415">
        <v>-45786</v>
      </c>
      <c r="AZ263" s="415">
        <v>-7145993</v>
      </c>
      <c r="BA263" s="415">
        <v>0</v>
      </c>
      <c r="BB263" s="415">
        <v>-7145993</v>
      </c>
      <c r="BC263" s="415">
        <v>95456</v>
      </c>
      <c r="BD263" s="415">
        <v>0</v>
      </c>
      <c r="BE263" s="415">
        <v>95456</v>
      </c>
      <c r="BF263" s="415">
        <v>-68141</v>
      </c>
      <c r="BG263" s="415">
        <v>0</v>
      </c>
      <c r="BH263" s="415">
        <v>-68141</v>
      </c>
      <c r="BI263" s="415">
        <v>-978</v>
      </c>
      <c r="BJ263" s="415">
        <v>0</v>
      </c>
      <c r="BK263" s="415">
        <v>-978</v>
      </c>
      <c r="BL263" s="415">
        <v>0</v>
      </c>
      <c r="BM263" s="415">
        <v>0</v>
      </c>
      <c r="BN263" s="415">
        <v>0</v>
      </c>
      <c r="BO263" s="415">
        <v>0</v>
      </c>
      <c r="BP263" s="415">
        <v>0</v>
      </c>
      <c r="BQ263" s="415">
        <v>0</v>
      </c>
      <c r="BR263" s="415">
        <v>0</v>
      </c>
      <c r="BS263" s="415">
        <v>0</v>
      </c>
      <c r="BT263" s="415">
        <v>0</v>
      </c>
      <c r="BU263" s="415">
        <v>0</v>
      </c>
      <c r="BV263" s="415">
        <v>0</v>
      </c>
      <c r="BW263" s="415">
        <v>0</v>
      </c>
      <c r="BX263" s="415">
        <v>-15310943</v>
      </c>
      <c r="BY263" s="415">
        <v>-47108</v>
      </c>
      <c r="BZ263" s="415">
        <v>-15358051</v>
      </c>
      <c r="CA263" s="415">
        <v>-340898</v>
      </c>
      <c r="CB263" s="415">
        <v>0</v>
      </c>
      <c r="CC263" s="415">
        <v>-340898</v>
      </c>
      <c r="CD263" s="415">
        <v>656822</v>
      </c>
      <c r="CE263" s="415">
        <v>0</v>
      </c>
      <c r="CF263" s="415">
        <v>656822</v>
      </c>
      <c r="CG263" s="415">
        <v>-3601936</v>
      </c>
      <c r="CH263" s="415">
        <v>-42562</v>
      </c>
      <c r="CI263" s="415">
        <v>-3644498</v>
      </c>
      <c r="CJ263" s="415">
        <v>-207269</v>
      </c>
      <c r="CK263" s="415">
        <v>0</v>
      </c>
      <c r="CL263" s="415">
        <v>-207269</v>
      </c>
      <c r="CM263" s="415">
        <v>-3493281</v>
      </c>
      <c r="CN263" s="415">
        <v>-42562</v>
      </c>
      <c r="CO263" s="415">
        <v>-3535843</v>
      </c>
      <c r="CP263" s="415">
        <v>-168430</v>
      </c>
      <c r="CQ263" s="415">
        <v>-9325</v>
      </c>
      <c r="CR263" s="415">
        <v>-177755</v>
      </c>
      <c r="CS263" s="415">
        <v>4663</v>
      </c>
      <c r="CT263" s="415">
        <v>0</v>
      </c>
      <c r="CU263" s="415">
        <v>4663</v>
      </c>
      <c r="CV263" s="415">
        <v>-195795</v>
      </c>
      <c r="CW263" s="415">
        <v>0</v>
      </c>
      <c r="CX263" s="415">
        <v>-195795</v>
      </c>
      <c r="CY263" s="415">
        <v>-8654</v>
      </c>
      <c r="CZ263" s="415">
        <v>0</v>
      </c>
      <c r="DA263" s="415">
        <v>-8654</v>
      </c>
      <c r="DB263" s="415">
        <v>-11587</v>
      </c>
      <c r="DC263" s="415">
        <v>0</v>
      </c>
      <c r="DD263" s="415">
        <v>-11587</v>
      </c>
      <c r="DE263" s="415">
        <v>0</v>
      </c>
      <c r="DF263" s="415">
        <v>0</v>
      </c>
      <c r="DG263" s="415">
        <v>0</v>
      </c>
      <c r="DH263" s="415">
        <v>0</v>
      </c>
      <c r="DI263" s="415">
        <v>0</v>
      </c>
      <c r="DJ263" s="415">
        <v>0</v>
      </c>
      <c r="DK263" s="415">
        <v>0</v>
      </c>
      <c r="DL263" s="415">
        <v>0</v>
      </c>
      <c r="DM263" s="415">
        <v>0</v>
      </c>
      <c r="DN263" s="415">
        <v>0</v>
      </c>
      <c r="DO263" s="415">
        <v>0</v>
      </c>
      <c r="DP263" s="415">
        <v>0</v>
      </c>
      <c r="DQ263" s="415">
        <v>0</v>
      </c>
      <c r="DR263" s="415">
        <v>0</v>
      </c>
      <c r="DS263" s="415">
        <v>0</v>
      </c>
      <c r="DT263" s="415">
        <v>-8085</v>
      </c>
      <c r="DU263" s="415">
        <v>-331410</v>
      </c>
      <c r="DV263" s="415">
        <v>-339495</v>
      </c>
      <c r="DW263" s="415">
        <v>-53476</v>
      </c>
      <c r="DX263" s="415">
        <v>0</v>
      </c>
      <c r="DY263" s="415">
        <v>-53476</v>
      </c>
      <c r="DZ263" s="415">
        <v>-331410</v>
      </c>
      <c r="EA263" s="415">
        <v>0</v>
      </c>
      <c r="EB263" s="415">
        <v>-441364</v>
      </c>
      <c r="EC263" s="415">
        <v>-340735</v>
      </c>
      <c r="ED263" s="415">
        <v>-782099</v>
      </c>
      <c r="EE263" s="415">
        <v>0</v>
      </c>
      <c r="EF263" s="415">
        <v>0</v>
      </c>
      <c r="EG263" s="415">
        <v>0</v>
      </c>
      <c r="EH263" s="415">
        <v>-646</v>
      </c>
      <c r="EI263" s="415">
        <v>0</v>
      </c>
      <c r="EJ263" s="415">
        <v>-646</v>
      </c>
      <c r="EK263" s="415">
        <v>-660</v>
      </c>
      <c r="EL263" s="415">
        <v>0</v>
      </c>
      <c r="EM263" s="415">
        <v>-660</v>
      </c>
      <c r="EN263" s="415">
        <v>0</v>
      </c>
      <c r="EO263" s="415">
        <v>0</v>
      </c>
      <c r="EP263" s="415">
        <v>0</v>
      </c>
      <c r="EQ263" s="415">
        <v>0</v>
      </c>
      <c r="ER263" s="415">
        <v>0</v>
      </c>
      <c r="ES263" s="415">
        <v>0</v>
      </c>
      <c r="ET263" s="415">
        <v>0</v>
      </c>
      <c r="EU263" s="415">
        <v>0</v>
      </c>
      <c r="EV263" s="415">
        <v>0</v>
      </c>
      <c r="EW263" s="415">
        <v>0</v>
      </c>
      <c r="EX263" s="415">
        <v>0</v>
      </c>
      <c r="EY263" s="415">
        <v>0</v>
      </c>
      <c r="EZ263" s="415">
        <v>0</v>
      </c>
      <c r="FA263" s="415">
        <v>0</v>
      </c>
      <c r="FB263" s="415">
        <v>0</v>
      </c>
      <c r="FC263" s="415">
        <v>-1500</v>
      </c>
      <c r="FD263" s="415">
        <v>0</v>
      </c>
      <c r="FE263" s="415">
        <v>-1500</v>
      </c>
      <c r="FF263" s="415">
        <v>0</v>
      </c>
      <c r="FG263" s="415">
        <v>0</v>
      </c>
      <c r="FH263" s="415">
        <v>0</v>
      </c>
      <c r="FI263" s="415">
        <v>-25406</v>
      </c>
      <c r="FJ263" s="415">
        <v>0</v>
      </c>
      <c r="FK263" s="415">
        <v>-25406</v>
      </c>
      <c r="FL263" s="415">
        <v>-1121</v>
      </c>
      <c r="FM263" s="415">
        <v>0</v>
      </c>
      <c r="FN263" s="415">
        <v>-1121</v>
      </c>
      <c r="FO263" s="415">
        <v>-110550</v>
      </c>
      <c r="FP263" s="415">
        <v>0</v>
      </c>
      <c r="FQ263" s="415">
        <v>-110550</v>
      </c>
      <c r="FR263" s="415">
        <v>8993</v>
      </c>
      <c r="FS263" s="415">
        <v>0</v>
      </c>
      <c r="FT263" s="415">
        <v>8993</v>
      </c>
      <c r="FU263" s="415">
        <v>1175</v>
      </c>
      <c r="FV263" s="415">
        <v>0</v>
      </c>
      <c r="FW263" s="415">
        <v>1175</v>
      </c>
      <c r="FX263" s="415">
        <v>-1499041</v>
      </c>
      <c r="FY263" s="415">
        <v>0</v>
      </c>
      <c r="FZ263" s="415">
        <v>-1499041</v>
      </c>
      <c r="GA263" s="415">
        <v>-1628756</v>
      </c>
      <c r="GB263" s="415">
        <v>0</v>
      </c>
      <c r="GC263" s="415">
        <v>-1628756</v>
      </c>
      <c r="GD263" s="415">
        <v>0</v>
      </c>
      <c r="GE263" s="415">
        <v>0</v>
      </c>
      <c r="GF263" s="415">
        <v>0</v>
      </c>
      <c r="GG263" s="415">
        <v>0</v>
      </c>
      <c r="GH263" s="415">
        <v>0</v>
      </c>
      <c r="GI263" s="415">
        <v>0</v>
      </c>
      <c r="GJ263" s="415">
        <v>0</v>
      </c>
      <c r="GK263" s="415">
        <v>0</v>
      </c>
      <c r="GL263" s="415">
        <v>0</v>
      </c>
      <c r="GM263" s="415">
        <v>111011031</v>
      </c>
      <c r="GN263" s="415">
        <v>1489581</v>
      </c>
      <c r="GO263" s="415">
        <v>112500612</v>
      </c>
      <c r="GP263" s="415">
        <v>474632</v>
      </c>
      <c r="GQ263" s="415">
        <v>0</v>
      </c>
      <c r="GR263" s="415">
        <v>474632</v>
      </c>
      <c r="GS263" s="415">
        <v>-15310943</v>
      </c>
      <c r="GT263" s="415">
        <v>-47108</v>
      </c>
      <c r="GU263" s="415">
        <v>-15358051</v>
      </c>
      <c r="GV263" s="415">
        <v>-3493281</v>
      </c>
      <c r="GW263" s="415">
        <v>-42562</v>
      </c>
      <c r="GX263" s="415">
        <v>-3535843</v>
      </c>
      <c r="GY263" s="415">
        <v>-441364</v>
      </c>
      <c r="GZ263" s="415">
        <v>-340735</v>
      </c>
      <c r="HA263" s="415">
        <v>-782099</v>
      </c>
      <c r="HB263" s="415">
        <v>-1628756</v>
      </c>
      <c r="HC263" s="415">
        <v>0</v>
      </c>
      <c r="HD263" s="415">
        <v>-1628756</v>
      </c>
      <c r="HE263" s="415">
        <v>0</v>
      </c>
      <c r="HF263" s="415">
        <v>0</v>
      </c>
      <c r="HG263" s="415">
        <v>0</v>
      </c>
      <c r="HH263" s="415">
        <v>-20399712</v>
      </c>
      <c r="HI263" s="415">
        <v>-430405</v>
      </c>
      <c r="HJ263" s="415">
        <v>-20830117</v>
      </c>
      <c r="HK263" s="415">
        <v>90611319</v>
      </c>
      <c r="HL263" s="415">
        <v>1059176</v>
      </c>
      <c r="HM263" s="415">
        <v>91670495</v>
      </c>
      <c r="HN263" s="84" t="s">
        <v>1054</v>
      </c>
    </row>
    <row r="264" spans="1:222" x14ac:dyDescent="0.25">
      <c r="A264" t="s">
        <v>1026</v>
      </c>
      <c r="B264" s="82" t="s">
        <v>887</v>
      </c>
      <c r="C264" s="85" t="s">
        <v>886</v>
      </c>
      <c r="D264" s="415">
        <v>72706225.819999993</v>
      </c>
      <c r="E264" s="415">
        <v>0</v>
      </c>
      <c r="F264" s="415">
        <v>72706225.819999993</v>
      </c>
      <c r="G264" s="415">
        <v>-288066.71999999997</v>
      </c>
      <c r="H264" s="415">
        <v>0</v>
      </c>
      <c r="I264" s="415">
        <v>-288066.71999999997</v>
      </c>
      <c r="J264" s="415">
        <v>-524229.68</v>
      </c>
      <c r="K264" s="415">
        <v>0</v>
      </c>
      <c r="L264" s="415">
        <v>-524229.68</v>
      </c>
      <c r="M264" s="415">
        <v>20054.55</v>
      </c>
      <c r="N264" s="415">
        <v>0</v>
      </c>
      <c r="O264" s="415">
        <v>20054.55</v>
      </c>
      <c r="P264" s="415">
        <v>497760.79</v>
      </c>
      <c r="Q264" s="415">
        <v>0</v>
      </c>
      <c r="R264" s="415">
        <v>497760.79</v>
      </c>
      <c r="S264" s="415">
        <v>-70117.23</v>
      </c>
      <c r="T264" s="415">
        <v>0</v>
      </c>
      <c r="U264" s="415">
        <v>-70117.23</v>
      </c>
      <c r="V264" s="415">
        <v>-76532</v>
      </c>
      <c r="W264" s="415">
        <v>0</v>
      </c>
      <c r="X264" s="415">
        <v>-76532</v>
      </c>
      <c r="Y264" s="415">
        <v>-6162671.3300000001</v>
      </c>
      <c r="Z264" s="415">
        <v>0</v>
      </c>
      <c r="AA264" s="415">
        <v>-6162671.3300000001</v>
      </c>
      <c r="AB264" s="415">
        <v>0</v>
      </c>
      <c r="AC264" s="415">
        <v>0</v>
      </c>
      <c r="AD264" s="415">
        <v>0</v>
      </c>
      <c r="AE264" s="415">
        <v>-251792.92</v>
      </c>
      <c r="AF264" s="415">
        <v>0</v>
      </c>
      <c r="AG264" s="415">
        <v>-251792.92</v>
      </c>
      <c r="AH264" s="415">
        <v>-12488.56</v>
      </c>
      <c r="AI264" s="415">
        <v>0</v>
      </c>
      <c r="AJ264" s="415">
        <v>-12488.56</v>
      </c>
      <c r="AK264" s="415">
        <v>0</v>
      </c>
      <c r="AL264" s="415">
        <v>0</v>
      </c>
      <c r="AM264" s="415">
        <v>0</v>
      </c>
      <c r="AN264" s="415">
        <v>-237299.75</v>
      </c>
      <c r="AO264" s="415">
        <v>0</v>
      </c>
      <c r="AP264" s="415">
        <v>-237299.75</v>
      </c>
      <c r="AQ264" s="415">
        <v>0</v>
      </c>
      <c r="AR264" s="415">
        <v>0</v>
      </c>
      <c r="AS264" s="415">
        <v>0</v>
      </c>
      <c r="AT264" s="415">
        <v>1346960.08</v>
      </c>
      <c r="AU264" s="415">
        <v>0</v>
      </c>
      <c r="AV264" s="415">
        <v>1346960.08</v>
      </c>
      <c r="AW264" s="415">
        <v>-17339.12</v>
      </c>
      <c r="AX264" s="415">
        <v>0</v>
      </c>
      <c r="AY264" s="415">
        <v>-17339.12</v>
      </c>
      <c r="AZ264" s="415">
        <v>-4814862.24</v>
      </c>
      <c r="BA264" s="415">
        <v>0</v>
      </c>
      <c r="BB264" s="415">
        <v>-4814862.24</v>
      </c>
      <c r="BC264" s="415">
        <v>10192.469999999999</v>
      </c>
      <c r="BD264" s="415">
        <v>0</v>
      </c>
      <c r="BE264" s="415">
        <v>10192.469999999999</v>
      </c>
      <c r="BF264" s="415">
        <v>-123451.81</v>
      </c>
      <c r="BG264" s="415">
        <v>0</v>
      </c>
      <c r="BH264" s="415">
        <v>-123451.81</v>
      </c>
      <c r="BI264" s="415">
        <v>0</v>
      </c>
      <c r="BJ264" s="415">
        <v>0</v>
      </c>
      <c r="BK264" s="415">
        <v>0</v>
      </c>
      <c r="BL264" s="415">
        <v>-25700.5</v>
      </c>
      <c r="BM264" s="415">
        <v>0</v>
      </c>
      <c r="BN264" s="415">
        <v>-25700.5</v>
      </c>
      <c r="BO264" s="415">
        <v>-2557.63</v>
      </c>
      <c r="BP264" s="415">
        <v>0</v>
      </c>
      <c r="BQ264" s="415">
        <v>-2557.63</v>
      </c>
      <c r="BR264" s="415">
        <v>0</v>
      </c>
      <c r="BS264" s="415">
        <v>0</v>
      </c>
      <c r="BT264" s="415">
        <v>0</v>
      </c>
      <c r="BU264" s="415">
        <v>0</v>
      </c>
      <c r="BV264" s="415">
        <v>0</v>
      </c>
      <c r="BW264" s="415">
        <v>0</v>
      </c>
      <c r="BX264" s="415">
        <v>-10041223</v>
      </c>
      <c r="BY264" s="415">
        <v>0</v>
      </c>
      <c r="BZ264" s="415">
        <v>-10041223</v>
      </c>
      <c r="CA264" s="415">
        <v>0</v>
      </c>
      <c r="CB264" s="415">
        <v>0</v>
      </c>
      <c r="CC264" s="415">
        <v>0</v>
      </c>
      <c r="CD264" s="415">
        <v>-34616.230000000003</v>
      </c>
      <c r="CE264" s="415">
        <v>0</v>
      </c>
      <c r="CF264" s="415">
        <v>-34616.230000000003</v>
      </c>
      <c r="CG264" s="415">
        <v>-2324941.87</v>
      </c>
      <c r="CH264" s="415">
        <v>0</v>
      </c>
      <c r="CI264" s="415">
        <v>-2324941.87</v>
      </c>
      <c r="CJ264" s="415">
        <v>187445.54</v>
      </c>
      <c r="CK264" s="415">
        <v>0</v>
      </c>
      <c r="CL264" s="415">
        <v>187445.54</v>
      </c>
      <c r="CM264" s="415">
        <v>-2172113</v>
      </c>
      <c r="CN264" s="415">
        <v>0</v>
      </c>
      <c r="CO264" s="415">
        <v>-2172113</v>
      </c>
      <c r="CP264" s="415">
        <v>-13291.32</v>
      </c>
      <c r="CQ264" s="415">
        <v>0</v>
      </c>
      <c r="CR264" s="415">
        <v>-13291.32</v>
      </c>
      <c r="CS264" s="415">
        <v>0</v>
      </c>
      <c r="CT264" s="415">
        <v>0</v>
      </c>
      <c r="CU264" s="415">
        <v>0</v>
      </c>
      <c r="CV264" s="415">
        <v>-28409.16</v>
      </c>
      <c r="CW264" s="415">
        <v>0</v>
      </c>
      <c r="CX264" s="415">
        <v>-28409.16</v>
      </c>
      <c r="CY264" s="415">
        <v>0</v>
      </c>
      <c r="CZ264" s="415">
        <v>0</v>
      </c>
      <c r="DA264" s="415">
        <v>0</v>
      </c>
      <c r="DB264" s="415">
        <v>0</v>
      </c>
      <c r="DC264" s="415">
        <v>0</v>
      </c>
      <c r="DD264" s="415">
        <v>0</v>
      </c>
      <c r="DE264" s="415">
        <v>0</v>
      </c>
      <c r="DF264" s="415">
        <v>0</v>
      </c>
      <c r="DG264" s="415">
        <v>0</v>
      </c>
      <c r="DH264" s="415">
        <v>-24716.84</v>
      </c>
      <c r="DI264" s="415">
        <v>0</v>
      </c>
      <c r="DJ264" s="415">
        <v>-24716.84</v>
      </c>
      <c r="DK264" s="415">
        <v>-897.96</v>
      </c>
      <c r="DL264" s="415">
        <v>0</v>
      </c>
      <c r="DM264" s="415">
        <v>-897.96</v>
      </c>
      <c r="DN264" s="415">
        <v>0</v>
      </c>
      <c r="DO264" s="415">
        <v>0</v>
      </c>
      <c r="DP264" s="415">
        <v>0</v>
      </c>
      <c r="DQ264" s="415">
        <v>0</v>
      </c>
      <c r="DR264" s="415">
        <v>0</v>
      </c>
      <c r="DS264" s="415">
        <v>0</v>
      </c>
      <c r="DT264" s="415">
        <v>0</v>
      </c>
      <c r="DU264" s="415">
        <v>0</v>
      </c>
      <c r="DV264" s="415">
        <v>0</v>
      </c>
      <c r="DW264" s="415">
        <v>0</v>
      </c>
      <c r="DX264" s="415">
        <v>0</v>
      </c>
      <c r="DY264" s="415">
        <v>0</v>
      </c>
      <c r="DZ264" s="415">
        <v>0</v>
      </c>
      <c r="EA264" s="415">
        <v>0</v>
      </c>
      <c r="EB264" s="415">
        <v>-67315</v>
      </c>
      <c r="EC264" s="415">
        <v>0</v>
      </c>
      <c r="ED264" s="415">
        <v>-67315</v>
      </c>
      <c r="EE264" s="415">
        <v>0</v>
      </c>
      <c r="EF264" s="415">
        <v>0</v>
      </c>
      <c r="EG264" s="415">
        <v>0</v>
      </c>
      <c r="EH264" s="415">
        <v>0</v>
      </c>
      <c r="EI264" s="415">
        <v>0</v>
      </c>
      <c r="EJ264" s="415">
        <v>0</v>
      </c>
      <c r="EK264" s="415">
        <v>0</v>
      </c>
      <c r="EL264" s="415">
        <v>0</v>
      </c>
      <c r="EM264" s="415">
        <v>0</v>
      </c>
      <c r="EN264" s="415">
        <v>0</v>
      </c>
      <c r="EO264" s="415">
        <v>0</v>
      </c>
      <c r="EP264" s="415">
        <v>0</v>
      </c>
      <c r="EQ264" s="415">
        <v>0</v>
      </c>
      <c r="ER264" s="415">
        <v>0</v>
      </c>
      <c r="ES264" s="415">
        <v>0</v>
      </c>
      <c r="ET264" s="415">
        <v>0</v>
      </c>
      <c r="EU264" s="415">
        <v>0</v>
      </c>
      <c r="EV264" s="415">
        <v>0</v>
      </c>
      <c r="EW264" s="415">
        <v>0</v>
      </c>
      <c r="EX264" s="415">
        <v>0</v>
      </c>
      <c r="EY264" s="415">
        <v>0</v>
      </c>
      <c r="EZ264" s="415">
        <v>0</v>
      </c>
      <c r="FA264" s="415">
        <v>0</v>
      </c>
      <c r="FB264" s="415">
        <v>0</v>
      </c>
      <c r="FC264" s="415">
        <v>-1500</v>
      </c>
      <c r="FD264" s="415">
        <v>0</v>
      </c>
      <c r="FE264" s="415">
        <v>-1500</v>
      </c>
      <c r="FF264" s="415">
        <v>0</v>
      </c>
      <c r="FG264" s="415">
        <v>0</v>
      </c>
      <c r="FH264" s="415">
        <v>0</v>
      </c>
      <c r="FI264" s="415">
        <v>-23897.01</v>
      </c>
      <c r="FJ264" s="415">
        <v>0</v>
      </c>
      <c r="FK264" s="415">
        <v>-23897.01</v>
      </c>
      <c r="FL264" s="415">
        <v>-5620.12</v>
      </c>
      <c r="FM264" s="415">
        <v>0</v>
      </c>
      <c r="FN264" s="415">
        <v>-5620.12</v>
      </c>
      <c r="FO264" s="415">
        <v>-62674.14</v>
      </c>
      <c r="FP264" s="415">
        <v>0</v>
      </c>
      <c r="FQ264" s="415">
        <v>-62674.14</v>
      </c>
      <c r="FR264" s="415">
        <v>598.24</v>
      </c>
      <c r="FS264" s="415">
        <v>0</v>
      </c>
      <c r="FT264" s="415">
        <v>598.24</v>
      </c>
      <c r="FU264" s="415">
        <v>-1027.3900000000001</v>
      </c>
      <c r="FV264" s="415">
        <v>0</v>
      </c>
      <c r="FW264" s="415">
        <v>-1027.3900000000001</v>
      </c>
      <c r="FX264" s="415">
        <v>-1123555.1399999999</v>
      </c>
      <c r="FY264" s="415">
        <v>0</v>
      </c>
      <c r="FZ264" s="415">
        <v>-1123555.1399999999</v>
      </c>
      <c r="GA264" s="415">
        <v>-1217676</v>
      </c>
      <c r="GB264" s="415">
        <v>0</v>
      </c>
      <c r="GC264" s="415">
        <v>-1217676</v>
      </c>
      <c r="GD264" s="415">
        <v>-51860.34</v>
      </c>
      <c r="GE264" s="415">
        <v>0</v>
      </c>
      <c r="GF264" s="415">
        <v>-51860.34</v>
      </c>
      <c r="GG264" s="415">
        <v>-3559.79</v>
      </c>
      <c r="GH264" s="415">
        <v>0</v>
      </c>
      <c r="GI264" s="415">
        <v>-3559.79</v>
      </c>
      <c r="GJ264" s="415">
        <v>-55420</v>
      </c>
      <c r="GK264" s="415">
        <v>0</v>
      </c>
      <c r="GL264" s="415">
        <v>-55420</v>
      </c>
      <c r="GM264" s="415">
        <v>72418159.099999994</v>
      </c>
      <c r="GN264" s="415">
        <v>0</v>
      </c>
      <c r="GO264" s="415">
        <v>72418159.099999994</v>
      </c>
      <c r="GP264" s="415">
        <v>-76532</v>
      </c>
      <c r="GQ264" s="415">
        <v>0</v>
      </c>
      <c r="GR264" s="415">
        <v>-76532</v>
      </c>
      <c r="GS264" s="415">
        <v>-10041223</v>
      </c>
      <c r="GT264" s="415">
        <v>0</v>
      </c>
      <c r="GU264" s="415">
        <v>-10041223</v>
      </c>
      <c r="GV264" s="415">
        <v>-2172113</v>
      </c>
      <c r="GW264" s="415">
        <v>0</v>
      </c>
      <c r="GX264" s="415">
        <v>-2172113</v>
      </c>
      <c r="GY264" s="415">
        <v>-67315</v>
      </c>
      <c r="GZ264" s="415">
        <v>0</v>
      </c>
      <c r="HA264" s="415">
        <v>-67315</v>
      </c>
      <c r="HB264" s="415">
        <v>-1217676</v>
      </c>
      <c r="HC264" s="415">
        <v>0</v>
      </c>
      <c r="HD264" s="415">
        <v>-1217676</v>
      </c>
      <c r="HE264" s="415">
        <v>-55420</v>
      </c>
      <c r="HF264" s="415">
        <v>0</v>
      </c>
      <c r="HG264" s="415">
        <v>-55420</v>
      </c>
      <c r="HH264" s="415">
        <v>-13630279</v>
      </c>
      <c r="HI264" s="415">
        <v>0</v>
      </c>
      <c r="HJ264" s="415">
        <v>-13630279</v>
      </c>
      <c r="HK264" s="415">
        <v>58787880.099999994</v>
      </c>
      <c r="HL264" s="415">
        <v>0</v>
      </c>
      <c r="HM264" s="415">
        <v>58787880.099999994</v>
      </c>
      <c r="HN264" s="84" t="s">
        <v>1029</v>
      </c>
    </row>
    <row r="265" spans="1:222" x14ac:dyDescent="0.25">
      <c r="A265" t="s">
        <v>1026</v>
      </c>
      <c r="B265" s="82" t="s">
        <v>889</v>
      </c>
      <c r="C265" s="85" t="s">
        <v>888</v>
      </c>
      <c r="D265" s="415">
        <v>38310371.390000001</v>
      </c>
      <c r="E265" s="415">
        <v>0</v>
      </c>
      <c r="F265" s="415">
        <v>38310371.390000001</v>
      </c>
      <c r="G265" s="415">
        <v>-205760.45</v>
      </c>
      <c r="H265" s="415">
        <v>0</v>
      </c>
      <c r="I265" s="415">
        <v>-205760.45</v>
      </c>
      <c r="J265" s="415">
        <v>-463030.52</v>
      </c>
      <c r="K265" s="415">
        <v>0</v>
      </c>
      <c r="L265" s="415">
        <v>-463030.52</v>
      </c>
      <c r="M265" s="415">
        <v>3811.95</v>
      </c>
      <c r="N265" s="415">
        <v>0</v>
      </c>
      <c r="O265" s="415">
        <v>3811.95</v>
      </c>
      <c r="P265" s="415">
        <v>257677.06</v>
      </c>
      <c r="Q265" s="415">
        <v>0</v>
      </c>
      <c r="R265" s="415">
        <v>257677.06</v>
      </c>
      <c r="S265" s="415">
        <v>-48660.67</v>
      </c>
      <c r="T265" s="415">
        <v>0</v>
      </c>
      <c r="U265" s="415">
        <v>-48660.67</v>
      </c>
      <c r="V265" s="415">
        <v>-250202</v>
      </c>
      <c r="W265" s="415">
        <v>0</v>
      </c>
      <c r="X265" s="415">
        <v>-250202</v>
      </c>
      <c r="Y265" s="415">
        <v>-4476098.4800000004</v>
      </c>
      <c r="Z265" s="415">
        <v>0</v>
      </c>
      <c r="AA265" s="415">
        <v>-4476098.4800000004</v>
      </c>
      <c r="AB265" s="415">
        <v>0</v>
      </c>
      <c r="AC265" s="415">
        <v>0</v>
      </c>
      <c r="AD265" s="415">
        <v>0</v>
      </c>
      <c r="AE265" s="415">
        <v>-80721.2</v>
      </c>
      <c r="AF265" s="415">
        <v>0</v>
      </c>
      <c r="AG265" s="415">
        <v>-80721.2</v>
      </c>
      <c r="AH265" s="415">
        <v>-1152.25</v>
      </c>
      <c r="AI265" s="415">
        <v>0</v>
      </c>
      <c r="AJ265" s="415">
        <v>-1152.25</v>
      </c>
      <c r="AK265" s="415">
        <v>0</v>
      </c>
      <c r="AL265" s="415">
        <v>0</v>
      </c>
      <c r="AM265" s="415">
        <v>0</v>
      </c>
      <c r="AN265" s="415">
        <v>-79568.899999999994</v>
      </c>
      <c r="AO265" s="415">
        <v>0</v>
      </c>
      <c r="AP265" s="415">
        <v>-79568.899999999994</v>
      </c>
      <c r="AQ265" s="415">
        <v>0</v>
      </c>
      <c r="AR265" s="415">
        <v>0</v>
      </c>
      <c r="AS265" s="415">
        <v>0</v>
      </c>
      <c r="AT265" s="415">
        <v>632418.46</v>
      </c>
      <c r="AU265" s="415">
        <v>0</v>
      </c>
      <c r="AV265" s="415">
        <v>632418.46</v>
      </c>
      <c r="AW265" s="415">
        <v>-4770.92</v>
      </c>
      <c r="AX265" s="415">
        <v>0</v>
      </c>
      <c r="AY265" s="415">
        <v>-4770.92</v>
      </c>
      <c r="AZ265" s="415">
        <v>-2689309</v>
      </c>
      <c r="BA265" s="415">
        <v>0</v>
      </c>
      <c r="BB265" s="415">
        <v>-2689309</v>
      </c>
      <c r="BC265" s="415">
        <v>-33658.559999999998</v>
      </c>
      <c r="BD265" s="415">
        <v>0</v>
      </c>
      <c r="BE265" s="415">
        <v>-33658.559999999998</v>
      </c>
      <c r="BF265" s="415">
        <v>-37728.800000000003</v>
      </c>
      <c r="BG265" s="415">
        <v>0</v>
      </c>
      <c r="BH265" s="415">
        <v>-37728.800000000003</v>
      </c>
      <c r="BI265" s="415">
        <v>0</v>
      </c>
      <c r="BJ265" s="415">
        <v>0</v>
      </c>
      <c r="BK265" s="415">
        <v>0</v>
      </c>
      <c r="BL265" s="415">
        <v>-29994.73</v>
      </c>
      <c r="BM265" s="415">
        <v>0</v>
      </c>
      <c r="BN265" s="415">
        <v>-29994.73</v>
      </c>
      <c r="BO265" s="415">
        <v>-0.01</v>
      </c>
      <c r="BP265" s="415">
        <v>0</v>
      </c>
      <c r="BQ265" s="415">
        <v>-0.01</v>
      </c>
      <c r="BR265" s="415">
        <v>0</v>
      </c>
      <c r="BS265" s="415">
        <v>0</v>
      </c>
      <c r="BT265" s="415">
        <v>0</v>
      </c>
      <c r="BU265" s="415">
        <v>0</v>
      </c>
      <c r="BV265" s="415">
        <v>0</v>
      </c>
      <c r="BW265" s="415">
        <v>0</v>
      </c>
      <c r="BX265" s="415">
        <v>-6719863</v>
      </c>
      <c r="BY265" s="415">
        <v>0</v>
      </c>
      <c r="BZ265" s="415">
        <v>-6719863</v>
      </c>
      <c r="CA265" s="415">
        <v>-7240.3</v>
      </c>
      <c r="CB265" s="415">
        <v>0</v>
      </c>
      <c r="CC265" s="415">
        <v>-7240.3</v>
      </c>
      <c r="CD265" s="415">
        <v>0</v>
      </c>
      <c r="CE265" s="415">
        <v>0</v>
      </c>
      <c r="CF265" s="415">
        <v>0</v>
      </c>
      <c r="CG265" s="415">
        <v>-1019302.75</v>
      </c>
      <c r="CH265" s="415">
        <v>0</v>
      </c>
      <c r="CI265" s="415">
        <v>-1019302.75</v>
      </c>
      <c r="CJ265" s="415">
        <v>70090.98</v>
      </c>
      <c r="CK265" s="415">
        <v>0</v>
      </c>
      <c r="CL265" s="415">
        <v>70090.98</v>
      </c>
      <c r="CM265" s="415">
        <v>-956452</v>
      </c>
      <c r="CN265" s="415">
        <v>0</v>
      </c>
      <c r="CO265" s="415">
        <v>-956452</v>
      </c>
      <c r="CP265" s="415">
        <v>-103885.59</v>
      </c>
      <c r="CQ265" s="415">
        <v>0</v>
      </c>
      <c r="CR265" s="415">
        <v>-103885.59</v>
      </c>
      <c r="CS265" s="415">
        <v>-1198.73</v>
      </c>
      <c r="CT265" s="415">
        <v>0</v>
      </c>
      <c r="CU265" s="415">
        <v>-1198.73</v>
      </c>
      <c r="CV265" s="415">
        <v>-134320.18</v>
      </c>
      <c r="CW265" s="415">
        <v>0</v>
      </c>
      <c r="CX265" s="415">
        <v>-134320.18</v>
      </c>
      <c r="CY265" s="415">
        <v>-8702.14</v>
      </c>
      <c r="CZ265" s="415">
        <v>0</v>
      </c>
      <c r="DA265" s="415">
        <v>-8702.14</v>
      </c>
      <c r="DB265" s="415">
        <v>0</v>
      </c>
      <c r="DC265" s="415">
        <v>0</v>
      </c>
      <c r="DD265" s="415">
        <v>0</v>
      </c>
      <c r="DE265" s="415">
        <v>0</v>
      </c>
      <c r="DF265" s="415">
        <v>0</v>
      </c>
      <c r="DG265" s="415">
        <v>0</v>
      </c>
      <c r="DH265" s="415">
        <v>0</v>
      </c>
      <c r="DI265" s="415">
        <v>0</v>
      </c>
      <c r="DJ265" s="415">
        <v>0</v>
      </c>
      <c r="DK265" s="415">
        <v>0.01</v>
      </c>
      <c r="DL265" s="415">
        <v>0</v>
      </c>
      <c r="DM265" s="415">
        <v>0.01</v>
      </c>
      <c r="DN265" s="415">
        <v>0</v>
      </c>
      <c r="DO265" s="415">
        <v>0</v>
      </c>
      <c r="DP265" s="415">
        <v>0</v>
      </c>
      <c r="DQ265" s="415">
        <v>0</v>
      </c>
      <c r="DR265" s="415">
        <v>0</v>
      </c>
      <c r="DS265" s="415">
        <v>0</v>
      </c>
      <c r="DT265" s="415">
        <v>0</v>
      </c>
      <c r="DU265" s="415">
        <v>0</v>
      </c>
      <c r="DV265" s="415">
        <v>0</v>
      </c>
      <c r="DW265" s="415">
        <v>0</v>
      </c>
      <c r="DX265" s="415">
        <v>0</v>
      </c>
      <c r="DY265" s="415">
        <v>0</v>
      </c>
      <c r="DZ265" s="415">
        <v>0</v>
      </c>
      <c r="EA265" s="415">
        <v>0</v>
      </c>
      <c r="EB265" s="415">
        <v>-248107</v>
      </c>
      <c r="EC265" s="415">
        <v>0</v>
      </c>
      <c r="ED265" s="415">
        <v>-248107</v>
      </c>
      <c r="EE265" s="415">
        <v>0</v>
      </c>
      <c r="EF265" s="415">
        <v>0</v>
      </c>
      <c r="EG265" s="415">
        <v>0</v>
      </c>
      <c r="EH265" s="415">
        <v>0</v>
      </c>
      <c r="EI265" s="415">
        <v>0</v>
      </c>
      <c r="EJ265" s="415">
        <v>0</v>
      </c>
      <c r="EK265" s="415">
        <v>0</v>
      </c>
      <c r="EL265" s="415">
        <v>0</v>
      </c>
      <c r="EM265" s="415">
        <v>0</v>
      </c>
      <c r="EN265" s="415">
        <v>0</v>
      </c>
      <c r="EO265" s="415">
        <v>0</v>
      </c>
      <c r="EP265" s="415">
        <v>0</v>
      </c>
      <c r="EQ265" s="415">
        <v>0</v>
      </c>
      <c r="ER265" s="415">
        <v>0</v>
      </c>
      <c r="ES265" s="415">
        <v>0</v>
      </c>
      <c r="ET265" s="415">
        <v>0</v>
      </c>
      <c r="EU265" s="415">
        <v>0</v>
      </c>
      <c r="EV265" s="415">
        <v>0</v>
      </c>
      <c r="EW265" s="415">
        <v>-29995</v>
      </c>
      <c r="EX265" s="415">
        <v>0</v>
      </c>
      <c r="EY265" s="415">
        <v>-29995</v>
      </c>
      <c r="EZ265" s="415">
        <v>0</v>
      </c>
      <c r="FA265" s="415">
        <v>0</v>
      </c>
      <c r="FB265" s="415">
        <v>0</v>
      </c>
      <c r="FC265" s="415">
        <v>-1500</v>
      </c>
      <c r="FD265" s="415">
        <v>0</v>
      </c>
      <c r="FE265" s="415">
        <v>-1500</v>
      </c>
      <c r="FF265" s="415">
        <v>0</v>
      </c>
      <c r="FG265" s="415">
        <v>0</v>
      </c>
      <c r="FH265" s="415">
        <v>0</v>
      </c>
      <c r="FI265" s="415">
        <v>-28186.38</v>
      </c>
      <c r="FJ265" s="415">
        <v>0</v>
      </c>
      <c r="FK265" s="415">
        <v>-28186.38</v>
      </c>
      <c r="FL265" s="415">
        <v>49.13</v>
      </c>
      <c r="FM265" s="415">
        <v>0</v>
      </c>
      <c r="FN265" s="415">
        <v>49.13</v>
      </c>
      <c r="FO265" s="415">
        <v>-49896.3</v>
      </c>
      <c r="FP265" s="415">
        <v>0</v>
      </c>
      <c r="FQ265" s="415">
        <v>-49896.3</v>
      </c>
      <c r="FR265" s="415">
        <v>13695.25</v>
      </c>
      <c r="FS265" s="415">
        <v>0</v>
      </c>
      <c r="FT265" s="415">
        <v>13695.25</v>
      </c>
      <c r="FU265" s="415">
        <v>0</v>
      </c>
      <c r="FV265" s="415">
        <v>0</v>
      </c>
      <c r="FW265" s="415">
        <v>0</v>
      </c>
      <c r="FX265" s="415">
        <v>-485529.25</v>
      </c>
      <c r="FY265" s="415">
        <v>0</v>
      </c>
      <c r="FZ265" s="415">
        <v>-485529.25</v>
      </c>
      <c r="GA265" s="415">
        <v>-581363</v>
      </c>
      <c r="GB265" s="415">
        <v>0</v>
      </c>
      <c r="GC265" s="415">
        <v>-581363</v>
      </c>
      <c r="GD265" s="415">
        <v>0</v>
      </c>
      <c r="GE265" s="415">
        <v>0</v>
      </c>
      <c r="GF265" s="415">
        <v>0</v>
      </c>
      <c r="GG265" s="415">
        <v>0</v>
      </c>
      <c r="GH265" s="415">
        <v>0</v>
      </c>
      <c r="GI265" s="415">
        <v>0</v>
      </c>
      <c r="GJ265" s="415">
        <v>0</v>
      </c>
      <c r="GK265" s="415">
        <v>0</v>
      </c>
      <c r="GL265" s="415">
        <v>0</v>
      </c>
      <c r="GM265" s="415">
        <v>38104610.939999998</v>
      </c>
      <c r="GN265" s="415">
        <v>0</v>
      </c>
      <c r="GO265" s="415">
        <v>38104610.939999998</v>
      </c>
      <c r="GP265" s="415">
        <v>-250202</v>
      </c>
      <c r="GQ265" s="415">
        <v>0</v>
      </c>
      <c r="GR265" s="415">
        <v>-250202</v>
      </c>
      <c r="GS265" s="415">
        <v>-6719863</v>
      </c>
      <c r="GT265" s="415">
        <v>0</v>
      </c>
      <c r="GU265" s="415">
        <v>-6719863</v>
      </c>
      <c r="GV265" s="415">
        <v>-956452</v>
      </c>
      <c r="GW265" s="415">
        <v>0</v>
      </c>
      <c r="GX265" s="415">
        <v>-956452</v>
      </c>
      <c r="GY265" s="415">
        <v>-248107</v>
      </c>
      <c r="GZ265" s="415">
        <v>0</v>
      </c>
      <c r="HA265" s="415">
        <v>-248107</v>
      </c>
      <c r="HB265" s="415">
        <v>-581363</v>
      </c>
      <c r="HC265" s="415">
        <v>0</v>
      </c>
      <c r="HD265" s="415">
        <v>-581363</v>
      </c>
      <c r="HE265" s="415">
        <v>0</v>
      </c>
      <c r="HF265" s="415">
        <v>0</v>
      </c>
      <c r="HG265" s="415">
        <v>0</v>
      </c>
      <c r="HH265" s="415">
        <v>-8755987</v>
      </c>
      <c r="HI265" s="415">
        <v>0</v>
      </c>
      <c r="HJ265" s="415">
        <v>-8755987</v>
      </c>
      <c r="HK265" s="415">
        <v>29348623.939999998</v>
      </c>
      <c r="HL265" s="415">
        <v>0</v>
      </c>
      <c r="HM265" s="415">
        <v>29348623.939999998</v>
      </c>
      <c r="HN265" s="84" t="s">
        <v>1029</v>
      </c>
    </row>
    <row r="266" spans="1:222" x14ac:dyDescent="0.25">
      <c r="A266" t="s">
        <v>1026</v>
      </c>
      <c r="B266" s="82" t="s">
        <v>891</v>
      </c>
      <c r="C266" s="85" t="s">
        <v>890</v>
      </c>
      <c r="D266" s="415">
        <v>112485957</v>
      </c>
      <c r="E266" s="415">
        <v>953522</v>
      </c>
      <c r="F266" s="415">
        <v>113439479</v>
      </c>
      <c r="G266" s="415">
        <v>-1343778</v>
      </c>
      <c r="H266" s="415">
        <v>-41056</v>
      </c>
      <c r="I266" s="415">
        <v>-1384834</v>
      </c>
      <c r="J266" s="415">
        <v>-1088683</v>
      </c>
      <c r="K266" s="415">
        <v>0</v>
      </c>
      <c r="L266" s="415">
        <v>-1088683</v>
      </c>
      <c r="M266" s="415">
        <v>147916</v>
      </c>
      <c r="N266" s="415">
        <v>0</v>
      </c>
      <c r="O266" s="415">
        <v>147916</v>
      </c>
      <c r="P266" s="415">
        <v>2366896</v>
      </c>
      <c r="Q266" s="415">
        <v>0</v>
      </c>
      <c r="R266" s="415">
        <v>2366896</v>
      </c>
      <c r="S266" s="415">
        <v>-127894</v>
      </c>
      <c r="T266" s="415">
        <v>-2118</v>
      </c>
      <c r="U266" s="415">
        <v>-130012</v>
      </c>
      <c r="V266" s="415">
        <v>1298235</v>
      </c>
      <c r="W266" s="415">
        <v>-2118</v>
      </c>
      <c r="X266" s="415">
        <v>1296117</v>
      </c>
      <c r="Y266" s="415">
        <v>-8552406</v>
      </c>
      <c r="Z266" s="415">
        <v>0</v>
      </c>
      <c r="AA266" s="415">
        <v>-8552406</v>
      </c>
      <c r="AB266" s="415">
        <v>-42005</v>
      </c>
      <c r="AC266" s="415">
        <v>0</v>
      </c>
      <c r="AD266" s="415">
        <v>-42005</v>
      </c>
      <c r="AE266" s="415">
        <v>-190865</v>
      </c>
      <c r="AF266" s="415">
        <v>0</v>
      </c>
      <c r="AG266" s="415">
        <v>-190865</v>
      </c>
      <c r="AH266" s="415">
        <v>-16020</v>
      </c>
      <c r="AI266" s="415">
        <v>0</v>
      </c>
      <c r="AJ266" s="415">
        <v>-16020</v>
      </c>
      <c r="AK266" s="415">
        <v>0</v>
      </c>
      <c r="AL266" s="415">
        <v>0</v>
      </c>
      <c r="AM266" s="415">
        <v>0</v>
      </c>
      <c r="AN266" s="415">
        <v>-174845</v>
      </c>
      <c r="AO266" s="415">
        <v>0</v>
      </c>
      <c r="AP266" s="415">
        <v>-174845</v>
      </c>
      <c r="AQ266" s="415">
        <v>-173</v>
      </c>
      <c r="AR266" s="415">
        <v>0</v>
      </c>
      <c r="AS266" s="415">
        <v>-173</v>
      </c>
      <c r="AT266" s="415">
        <v>2261929</v>
      </c>
      <c r="AU266" s="415">
        <v>24147</v>
      </c>
      <c r="AV266" s="415">
        <v>2286076</v>
      </c>
      <c r="AW266" s="415">
        <v>-42719</v>
      </c>
      <c r="AX266" s="415">
        <v>-1128</v>
      </c>
      <c r="AY266" s="415">
        <v>-43847</v>
      </c>
      <c r="AZ266" s="415">
        <v>-8616510</v>
      </c>
      <c r="BA266" s="415">
        <v>-42336</v>
      </c>
      <c r="BB266" s="415">
        <v>-8658846</v>
      </c>
      <c r="BC266" s="415">
        <v>-269998</v>
      </c>
      <c r="BD266" s="415">
        <v>6676</v>
      </c>
      <c r="BE266" s="415">
        <v>-263322</v>
      </c>
      <c r="BF266" s="415">
        <v>-49231</v>
      </c>
      <c r="BG266" s="415">
        <v>0</v>
      </c>
      <c r="BH266" s="415">
        <v>-49231</v>
      </c>
      <c r="BI266" s="415">
        <v>0</v>
      </c>
      <c r="BJ266" s="415">
        <v>0</v>
      </c>
      <c r="BK266" s="415">
        <v>0</v>
      </c>
      <c r="BL266" s="415">
        <v>-1492</v>
      </c>
      <c r="BM266" s="415">
        <v>0</v>
      </c>
      <c r="BN266" s="415">
        <v>-1492</v>
      </c>
      <c r="BO266" s="415">
        <v>0</v>
      </c>
      <c r="BP266" s="415">
        <v>0</v>
      </c>
      <c r="BQ266" s="415">
        <v>0</v>
      </c>
      <c r="BR266" s="415">
        <v>0</v>
      </c>
      <c r="BS266" s="415">
        <v>0</v>
      </c>
      <c r="BT266" s="415">
        <v>0</v>
      </c>
      <c r="BU266" s="415">
        <v>0</v>
      </c>
      <c r="BV266" s="415">
        <v>0</v>
      </c>
      <c r="BW266" s="415">
        <v>0</v>
      </c>
      <c r="BX266" s="415">
        <v>-15461292</v>
      </c>
      <c r="BY266" s="415">
        <v>-12641</v>
      </c>
      <c r="BZ266" s="415">
        <v>-15473933</v>
      </c>
      <c r="CA266" s="415">
        <v>-15505</v>
      </c>
      <c r="CB266" s="415">
        <v>0</v>
      </c>
      <c r="CC266" s="415">
        <v>-15505</v>
      </c>
      <c r="CD266" s="415">
        <v>-21197</v>
      </c>
      <c r="CE266" s="415">
        <v>0</v>
      </c>
      <c r="CF266" s="415">
        <v>-21197</v>
      </c>
      <c r="CG266" s="415">
        <v>-2897114</v>
      </c>
      <c r="CH266" s="415">
        <v>0</v>
      </c>
      <c r="CI266" s="415">
        <v>-2897114</v>
      </c>
      <c r="CJ266" s="415">
        <v>155986</v>
      </c>
      <c r="CK266" s="415">
        <v>0</v>
      </c>
      <c r="CL266" s="415">
        <v>155986</v>
      </c>
      <c r="CM266" s="415">
        <v>-2777830</v>
      </c>
      <c r="CN266" s="415">
        <v>0</v>
      </c>
      <c r="CO266" s="415">
        <v>-2777830</v>
      </c>
      <c r="CP266" s="415">
        <v>-53953</v>
      </c>
      <c r="CQ266" s="415">
        <v>0</v>
      </c>
      <c r="CR266" s="415">
        <v>-53953</v>
      </c>
      <c r="CS266" s="415">
        <v>801</v>
      </c>
      <c r="CT266" s="415">
        <v>0</v>
      </c>
      <c r="CU266" s="415">
        <v>801</v>
      </c>
      <c r="CV266" s="415">
        <v>-109255</v>
      </c>
      <c r="CW266" s="415">
        <v>0</v>
      </c>
      <c r="CX266" s="415">
        <v>-109255</v>
      </c>
      <c r="CY266" s="415">
        <v>-5906</v>
      </c>
      <c r="CZ266" s="415">
        <v>0</v>
      </c>
      <c r="DA266" s="415">
        <v>-5906</v>
      </c>
      <c r="DB266" s="415">
        <v>-504</v>
      </c>
      <c r="DC266" s="415">
        <v>0</v>
      </c>
      <c r="DD266" s="415">
        <v>-504</v>
      </c>
      <c r="DE266" s="415">
        <v>0</v>
      </c>
      <c r="DF266" s="415">
        <v>0</v>
      </c>
      <c r="DG266" s="415">
        <v>0</v>
      </c>
      <c r="DH266" s="415">
        <v>0</v>
      </c>
      <c r="DI266" s="415">
        <v>0</v>
      </c>
      <c r="DJ266" s="415">
        <v>0</v>
      </c>
      <c r="DK266" s="415">
        <v>0</v>
      </c>
      <c r="DL266" s="415">
        <v>0</v>
      </c>
      <c r="DM266" s="415">
        <v>0</v>
      </c>
      <c r="DN266" s="415">
        <v>0</v>
      </c>
      <c r="DO266" s="415">
        <v>0</v>
      </c>
      <c r="DP266" s="415">
        <v>0</v>
      </c>
      <c r="DQ266" s="415">
        <v>0</v>
      </c>
      <c r="DR266" s="415">
        <v>0</v>
      </c>
      <c r="DS266" s="415">
        <v>0</v>
      </c>
      <c r="DT266" s="415">
        <v>0</v>
      </c>
      <c r="DU266" s="415">
        <v>0</v>
      </c>
      <c r="DV266" s="415">
        <v>0</v>
      </c>
      <c r="DW266" s="415">
        <v>0</v>
      </c>
      <c r="DX266" s="415">
        <v>0</v>
      </c>
      <c r="DY266" s="415">
        <v>0</v>
      </c>
      <c r="DZ266" s="415">
        <v>0</v>
      </c>
      <c r="EA266" s="415">
        <v>0</v>
      </c>
      <c r="EB266" s="415">
        <v>-168817</v>
      </c>
      <c r="EC266" s="415">
        <v>0</v>
      </c>
      <c r="ED266" s="415">
        <v>-168817</v>
      </c>
      <c r="EE266" s="415">
        <v>0</v>
      </c>
      <c r="EF266" s="415">
        <v>0</v>
      </c>
      <c r="EG266" s="415">
        <v>0</v>
      </c>
      <c r="EH266" s="415">
        <v>0</v>
      </c>
      <c r="EI266" s="415">
        <v>0</v>
      </c>
      <c r="EJ266" s="415">
        <v>0</v>
      </c>
      <c r="EK266" s="415">
        <v>0</v>
      </c>
      <c r="EL266" s="415">
        <v>0</v>
      </c>
      <c r="EM266" s="415">
        <v>0</v>
      </c>
      <c r="EN266" s="415">
        <v>0</v>
      </c>
      <c r="EO266" s="415">
        <v>0</v>
      </c>
      <c r="EP266" s="415">
        <v>0</v>
      </c>
      <c r="EQ266" s="415">
        <v>0</v>
      </c>
      <c r="ER266" s="415">
        <v>0</v>
      </c>
      <c r="ES266" s="415">
        <v>0</v>
      </c>
      <c r="ET266" s="415">
        <v>-591</v>
      </c>
      <c r="EU266" s="415">
        <v>0</v>
      </c>
      <c r="EV266" s="415">
        <v>-591</v>
      </c>
      <c r="EW266" s="415">
        <v>-1492</v>
      </c>
      <c r="EX266" s="415">
        <v>0</v>
      </c>
      <c r="EY266" s="415">
        <v>-1492</v>
      </c>
      <c r="EZ266" s="415">
        <v>0</v>
      </c>
      <c r="FA266" s="415">
        <v>0</v>
      </c>
      <c r="FB266" s="415">
        <v>0</v>
      </c>
      <c r="FC266" s="415">
        <v>-176</v>
      </c>
      <c r="FD266" s="415">
        <v>0</v>
      </c>
      <c r="FE266" s="415">
        <v>-176</v>
      </c>
      <c r="FF266" s="415">
        <v>-945</v>
      </c>
      <c r="FG266" s="415">
        <v>0</v>
      </c>
      <c r="FH266" s="415">
        <v>-945</v>
      </c>
      <c r="FI266" s="415">
        <v>-30580</v>
      </c>
      <c r="FJ266" s="415">
        <v>0</v>
      </c>
      <c r="FK266" s="415">
        <v>-30580</v>
      </c>
      <c r="FL266" s="415">
        <v>-3381</v>
      </c>
      <c r="FM266" s="415">
        <v>0</v>
      </c>
      <c r="FN266" s="415">
        <v>-3381</v>
      </c>
      <c r="FO266" s="415">
        <v>-98262</v>
      </c>
      <c r="FP266" s="415">
        <v>-414</v>
      </c>
      <c r="FQ266" s="415">
        <v>-98676</v>
      </c>
      <c r="FR266" s="415">
        <v>19008</v>
      </c>
      <c r="FS266" s="415">
        <v>0</v>
      </c>
      <c r="FT266" s="415">
        <v>19008</v>
      </c>
      <c r="FU266" s="415">
        <v>3444</v>
      </c>
      <c r="FV266" s="415">
        <v>0</v>
      </c>
      <c r="FW266" s="415">
        <v>3444</v>
      </c>
      <c r="FX266" s="415">
        <v>-1341920</v>
      </c>
      <c r="FY266" s="415">
        <v>0</v>
      </c>
      <c r="FZ266" s="415">
        <v>-1341920</v>
      </c>
      <c r="GA266" s="415">
        <v>-1454895</v>
      </c>
      <c r="GB266" s="415">
        <v>-414</v>
      </c>
      <c r="GC266" s="415">
        <v>-1455309</v>
      </c>
      <c r="GD266" s="415">
        <v>0</v>
      </c>
      <c r="GE266" s="415">
        <v>0</v>
      </c>
      <c r="GF266" s="415">
        <v>0</v>
      </c>
      <c r="GG266" s="415">
        <v>0</v>
      </c>
      <c r="GH266" s="415">
        <v>0</v>
      </c>
      <c r="GI266" s="415">
        <v>0</v>
      </c>
      <c r="GJ266" s="415">
        <v>0</v>
      </c>
      <c r="GK266" s="415">
        <v>0</v>
      </c>
      <c r="GL266" s="415">
        <v>0</v>
      </c>
      <c r="GM266" s="415">
        <v>111142179</v>
      </c>
      <c r="GN266" s="415">
        <v>912466</v>
      </c>
      <c r="GO266" s="415">
        <v>112054645</v>
      </c>
      <c r="GP266" s="415">
        <v>1298235</v>
      </c>
      <c r="GQ266" s="415">
        <v>-2118</v>
      </c>
      <c r="GR266" s="415">
        <v>1296117</v>
      </c>
      <c r="GS266" s="415">
        <v>-15461292</v>
      </c>
      <c r="GT266" s="415">
        <v>-12641</v>
      </c>
      <c r="GU266" s="415">
        <v>-15473933</v>
      </c>
      <c r="GV266" s="415">
        <v>-2777830</v>
      </c>
      <c r="GW266" s="415">
        <v>0</v>
      </c>
      <c r="GX266" s="415">
        <v>-2777830</v>
      </c>
      <c r="GY266" s="415">
        <v>-168817</v>
      </c>
      <c r="GZ266" s="415">
        <v>0</v>
      </c>
      <c r="HA266" s="415">
        <v>-168817</v>
      </c>
      <c r="HB266" s="415">
        <v>-1454895</v>
      </c>
      <c r="HC266" s="415">
        <v>-414</v>
      </c>
      <c r="HD266" s="415">
        <v>-1455309</v>
      </c>
      <c r="HE266" s="415">
        <v>0</v>
      </c>
      <c r="HF266" s="415">
        <v>0</v>
      </c>
      <c r="HG266" s="415">
        <v>0</v>
      </c>
      <c r="HH266" s="415">
        <v>-18564599</v>
      </c>
      <c r="HI266" s="415">
        <v>-15173</v>
      </c>
      <c r="HJ266" s="415">
        <v>-18579772</v>
      </c>
      <c r="HK266" s="415">
        <v>92577580</v>
      </c>
      <c r="HL266" s="415">
        <v>897293</v>
      </c>
      <c r="HM266" s="415">
        <v>93474873</v>
      </c>
      <c r="HN266" s="84" t="s">
        <v>1047</v>
      </c>
    </row>
    <row r="267" spans="1:222" x14ac:dyDescent="0.25">
      <c r="A267" t="s">
        <v>1037</v>
      </c>
      <c r="B267" s="82" t="s">
        <v>893</v>
      </c>
      <c r="C267" s="85" t="s">
        <v>892</v>
      </c>
      <c r="D267" s="415">
        <v>44070871</v>
      </c>
      <c r="E267" s="415">
        <v>0</v>
      </c>
      <c r="F267" s="415">
        <v>44070871</v>
      </c>
      <c r="G267" s="415">
        <v>-668398</v>
      </c>
      <c r="H267" s="415">
        <v>0</v>
      </c>
      <c r="I267" s="415">
        <v>-668398</v>
      </c>
      <c r="J267" s="415">
        <v>-337107</v>
      </c>
      <c r="K267" s="415">
        <v>0</v>
      </c>
      <c r="L267" s="415">
        <v>-337107</v>
      </c>
      <c r="M267" s="415">
        <v>2843</v>
      </c>
      <c r="N267" s="415">
        <v>0</v>
      </c>
      <c r="O267" s="415">
        <v>2843</v>
      </c>
      <c r="P267" s="415">
        <v>348789</v>
      </c>
      <c r="Q267" s="415">
        <v>0</v>
      </c>
      <c r="R267" s="415">
        <v>348789</v>
      </c>
      <c r="S267" s="415">
        <v>58839</v>
      </c>
      <c r="T267" s="415">
        <v>0</v>
      </c>
      <c r="U267" s="415">
        <v>58839</v>
      </c>
      <c r="V267" s="415">
        <v>73364</v>
      </c>
      <c r="W267" s="415">
        <v>0</v>
      </c>
      <c r="X267" s="415">
        <v>73364</v>
      </c>
      <c r="Y267" s="415">
        <v>-2984138</v>
      </c>
      <c r="Z267" s="415">
        <v>0</v>
      </c>
      <c r="AA267" s="415">
        <v>-2984138</v>
      </c>
      <c r="AB267" s="415">
        <v>-20909</v>
      </c>
      <c r="AC267" s="415">
        <v>0</v>
      </c>
      <c r="AD267" s="415">
        <v>-20909</v>
      </c>
      <c r="AE267" s="415">
        <v>-99351</v>
      </c>
      <c r="AF267" s="415">
        <v>0</v>
      </c>
      <c r="AG267" s="415">
        <v>-99351</v>
      </c>
      <c r="AH267" s="415">
        <v>-17136</v>
      </c>
      <c r="AI267" s="415">
        <v>0</v>
      </c>
      <c r="AJ267" s="415">
        <v>-17136</v>
      </c>
      <c r="AK267" s="415">
        <v>0</v>
      </c>
      <c r="AL267" s="415">
        <v>0</v>
      </c>
      <c r="AM267" s="415">
        <v>0</v>
      </c>
      <c r="AN267" s="415">
        <v>-82215</v>
      </c>
      <c r="AO267" s="415">
        <v>0</v>
      </c>
      <c r="AP267" s="415">
        <v>-82215</v>
      </c>
      <c r="AQ267" s="415">
        <v>6582</v>
      </c>
      <c r="AR267" s="415">
        <v>0</v>
      </c>
      <c r="AS267" s="415">
        <v>6582</v>
      </c>
      <c r="AT267" s="415">
        <v>853083</v>
      </c>
      <c r="AU267" s="415">
        <v>0</v>
      </c>
      <c r="AV267" s="415">
        <v>853083</v>
      </c>
      <c r="AW267" s="415">
        <v>-3911</v>
      </c>
      <c r="AX267" s="415">
        <v>0</v>
      </c>
      <c r="AY267" s="415">
        <v>-3911</v>
      </c>
      <c r="AZ267" s="415">
        <v>-1789278</v>
      </c>
      <c r="BA267" s="415">
        <v>0</v>
      </c>
      <c r="BB267" s="415">
        <v>-1789278</v>
      </c>
      <c r="BC267" s="415">
        <v>-7699</v>
      </c>
      <c r="BD267" s="415">
        <v>0</v>
      </c>
      <c r="BE267" s="415">
        <v>-7699</v>
      </c>
      <c r="BF267" s="415">
        <v>-5960</v>
      </c>
      <c r="BG267" s="415">
        <v>0</v>
      </c>
      <c r="BH267" s="415">
        <v>-5960</v>
      </c>
      <c r="BI267" s="415">
        <v>0</v>
      </c>
      <c r="BJ267" s="415">
        <v>0</v>
      </c>
      <c r="BK267" s="415">
        <v>0</v>
      </c>
      <c r="BL267" s="415">
        <v>0</v>
      </c>
      <c r="BM267" s="415">
        <v>0</v>
      </c>
      <c r="BN267" s="415">
        <v>0</v>
      </c>
      <c r="BO267" s="415">
        <v>0</v>
      </c>
      <c r="BP267" s="415">
        <v>0</v>
      </c>
      <c r="BQ267" s="415">
        <v>0</v>
      </c>
      <c r="BR267" s="415">
        <v>0</v>
      </c>
      <c r="BS267" s="415">
        <v>0</v>
      </c>
      <c r="BT267" s="415">
        <v>0</v>
      </c>
      <c r="BU267" s="415">
        <v>0</v>
      </c>
      <c r="BV267" s="415">
        <v>0</v>
      </c>
      <c r="BW267" s="415">
        <v>0</v>
      </c>
      <c r="BX267" s="415">
        <v>-4037254</v>
      </c>
      <c r="BY267" s="415">
        <v>0</v>
      </c>
      <c r="BZ267" s="415">
        <v>-4037254</v>
      </c>
      <c r="CA267" s="415">
        <v>0</v>
      </c>
      <c r="CB267" s="415">
        <v>0</v>
      </c>
      <c r="CC267" s="415">
        <v>0</v>
      </c>
      <c r="CD267" s="415">
        <v>-49301</v>
      </c>
      <c r="CE267" s="415">
        <v>0</v>
      </c>
      <c r="CF267" s="415">
        <v>-49301</v>
      </c>
      <c r="CG267" s="415">
        <v>-930695</v>
      </c>
      <c r="CH267" s="415">
        <v>0</v>
      </c>
      <c r="CI267" s="415">
        <v>-930695</v>
      </c>
      <c r="CJ267" s="415">
        <v>-11985</v>
      </c>
      <c r="CK267" s="415">
        <v>0</v>
      </c>
      <c r="CL267" s="415">
        <v>-11985</v>
      </c>
      <c r="CM267" s="415">
        <v>-991981</v>
      </c>
      <c r="CN267" s="415">
        <v>0</v>
      </c>
      <c r="CO267" s="415">
        <v>-991981</v>
      </c>
      <c r="CP267" s="415">
        <v>-97244</v>
      </c>
      <c r="CQ267" s="415">
        <v>0</v>
      </c>
      <c r="CR267" s="415">
        <v>-97244</v>
      </c>
      <c r="CS267" s="415">
        <v>0</v>
      </c>
      <c r="CT267" s="415">
        <v>0</v>
      </c>
      <c r="CU267" s="415">
        <v>0</v>
      </c>
      <c r="CV267" s="415">
        <v>-187616</v>
      </c>
      <c r="CW267" s="415">
        <v>0</v>
      </c>
      <c r="CX267" s="415">
        <v>-187616</v>
      </c>
      <c r="CY267" s="415">
        <v>0</v>
      </c>
      <c r="CZ267" s="415">
        <v>0</v>
      </c>
      <c r="DA267" s="415">
        <v>0</v>
      </c>
      <c r="DB267" s="415">
        <v>-1490</v>
      </c>
      <c r="DC267" s="415">
        <v>0</v>
      </c>
      <c r="DD267" s="415">
        <v>-1490</v>
      </c>
      <c r="DE267" s="415">
        <v>0</v>
      </c>
      <c r="DF267" s="415">
        <v>0</v>
      </c>
      <c r="DG267" s="415">
        <v>0</v>
      </c>
      <c r="DH267" s="415">
        <v>0</v>
      </c>
      <c r="DI267" s="415">
        <v>0</v>
      </c>
      <c r="DJ267" s="415">
        <v>0</v>
      </c>
      <c r="DK267" s="415">
        <v>0</v>
      </c>
      <c r="DL267" s="415">
        <v>0</v>
      </c>
      <c r="DM267" s="415">
        <v>0</v>
      </c>
      <c r="DN267" s="415">
        <v>0</v>
      </c>
      <c r="DO267" s="415">
        <v>0</v>
      </c>
      <c r="DP267" s="415">
        <v>0</v>
      </c>
      <c r="DQ267" s="415">
        <v>0</v>
      </c>
      <c r="DR267" s="415">
        <v>0</v>
      </c>
      <c r="DS267" s="415">
        <v>0</v>
      </c>
      <c r="DT267" s="415">
        <v>0</v>
      </c>
      <c r="DU267" s="415">
        <v>0</v>
      </c>
      <c r="DV267" s="415">
        <v>0</v>
      </c>
      <c r="DW267" s="415">
        <v>0</v>
      </c>
      <c r="DX267" s="415">
        <v>0</v>
      </c>
      <c r="DY267" s="415">
        <v>0</v>
      </c>
      <c r="DZ267" s="415">
        <v>0</v>
      </c>
      <c r="EA267" s="415">
        <v>0</v>
      </c>
      <c r="EB267" s="415">
        <v>-286350</v>
      </c>
      <c r="EC267" s="415">
        <v>0</v>
      </c>
      <c r="ED267" s="415">
        <v>-286350</v>
      </c>
      <c r="EE267" s="415">
        <v>0</v>
      </c>
      <c r="EF267" s="415">
        <v>0</v>
      </c>
      <c r="EG267" s="415">
        <v>0</v>
      </c>
      <c r="EH267" s="415">
        <v>23</v>
      </c>
      <c r="EI267" s="415">
        <v>0</v>
      </c>
      <c r="EJ267" s="415">
        <v>23</v>
      </c>
      <c r="EK267" s="415">
        <v>13</v>
      </c>
      <c r="EL267" s="415">
        <v>0</v>
      </c>
      <c r="EM267" s="415">
        <v>13</v>
      </c>
      <c r="EN267" s="415">
        <v>0</v>
      </c>
      <c r="EO267" s="415">
        <v>0</v>
      </c>
      <c r="EP267" s="415">
        <v>0</v>
      </c>
      <c r="EQ267" s="415">
        <v>0</v>
      </c>
      <c r="ER267" s="415">
        <v>0</v>
      </c>
      <c r="ES267" s="415">
        <v>0</v>
      </c>
      <c r="ET267" s="415">
        <v>0</v>
      </c>
      <c r="EU267" s="415">
        <v>0</v>
      </c>
      <c r="EV267" s="415">
        <v>0</v>
      </c>
      <c r="EW267" s="415">
        <v>0</v>
      </c>
      <c r="EX267" s="415">
        <v>0</v>
      </c>
      <c r="EY267" s="415">
        <v>0</v>
      </c>
      <c r="EZ267" s="415">
        <v>0</v>
      </c>
      <c r="FA267" s="415">
        <v>0</v>
      </c>
      <c r="FB267" s="415">
        <v>0</v>
      </c>
      <c r="FC267" s="415">
        <v>0</v>
      </c>
      <c r="FD267" s="415">
        <v>0</v>
      </c>
      <c r="FE267" s="415">
        <v>0</v>
      </c>
      <c r="FF267" s="415">
        <v>0</v>
      </c>
      <c r="FG267" s="415">
        <v>0</v>
      </c>
      <c r="FH267" s="415">
        <v>0</v>
      </c>
      <c r="FI267" s="415">
        <v>-17260</v>
      </c>
      <c r="FJ267" s="415">
        <v>0</v>
      </c>
      <c r="FK267" s="415">
        <v>-17260</v>
      </c>
      <c r="FL267" s="415">
        <v>-4735</v>
      </c>
      <c r="FM267" s="415">
        <v>0</v>
      </c>
      <c r="FN267" s="415">
        <v>-4735</v>
      </c>
      <c r="FO267" s="415">
        <v>-42175</v>
      </c>
      <c r="FP267" s="415">
        <v>0</v>
      </c>
      <c r="FQ267" s="415">
        <v>-42175</v>
      </c>
      <c r="FR267" s="415">
        <v>0</v>
      </c>
      <c r="FS267" s="415">
        <v>0</v>
      </c>
      <c r="FT267" s="415">
        <v>0</v>
      </c>
      <c r="FU267" s="415">
        <v>5</v>
      </c>
      <c r="FV267" s="415">
        <v>0</v>
      </c>
      <c r="FW267" s="415">
        <v>5</v>
      </c>
      <c r="FX267" s="415">
        <v>-779164</v>
      </c>
      <c r="FY267" s="415">
        <v>0</v>
      </c>
      <c r="FZ267" s="415">
        <v>-779164</v>
      </c>
      <c r="GA267" s="415">
        <v>-843293</v>
      </c>
      <c r="GB267" s="415">
        <v>0</v>
      </c>
      <c r="GC267" s="415">
        <v>-843293</v>
      </c>
      <c r="GD267" s="415">
        <v>0</v>
      </c>
      <c r="GE267" s="415">
        <v>0</v>
      </c>
      <c r="GF267" s="415">
        <v>0</v>
      </c>
      <c r="GG267" s="415">
        <v>0</v>
      </c>
      <c r="GH267" s="415">
        <v>0</v>
      </c>
      <c r="GI267" s="415">
        <v>0</v>
      </c>
      <c r="GJ267" s="415">
        <v>0</v>
      </c>
      <c r="GK267" s="415">
        <v>0</v>
      </c>
      <c r="GL267" s="415">
        <v>0</v>
      </c>
      <c r="GM267" s="415">
        <v>43402473</v>
      </c>
      <c r="GN267" s="415">
        <v>0</v>
      </c>
      <c r="GO267" s="415">
        <v>43402473</v>
      </c>
      <c r="GP267" s="415">
        <v>73364</v>
      </c>
      <c r="GQ267" s="415">
        <v>0</v>
      </c>
      <c r="GR267" s="415">
        <v>73364</v>
      </c>
      <c r="GS267" s="415">
        <v>-4037254</v>
      </c>
      <c r="GT267" s="415">
        <v>0</v>
      </c>
      <c r="GU267" s="415">
        <v>-4037254</v>
      </c>
      <c r="GV267" s="415">
        <v>-991981</v>
      </c>
      <c r="GW267" s="415">
        <v>0</v>
      </c>
      <c r="GX267" s="415">
        <v>-991981</v>
      </c>
      <c r="GY267" s="415">
        <v>-286350</v>
      </c>
      <c r="GZ267" s="415">
        <v>0</v>
      </c>
      <c r="HA267" s="415">
        <v>-286350</v>
      </c>
      <c r="HB267" s="415">
        <v>-843293</v>
      </c>
      <c r="HC267" s="415">
        <v>0</v>
      </c>
      <c r="HD267" s="415">
        <v>-843293</v>
      </c>
      <c r="HE267" s="415">
        <v>0</v>
      </c>
      <c r="HF267" s="415">
        <v>0</v>
      </c>
      <c r="HG267" s="415">
        <v>0</v>
      </c>
      <c r="HH267" s="415">
        <v>-6085514</v>
      </c>
      <c r="HI267" s="415">
        <v>0</v>
      </c>
      <c r="HJ267" s="415">
        <v>-6085514</v>
      </c>
      <c r="HK267" s="415">
        <v>37316959</v>
      </c>
      <c r="HL267" s="415">
        <v>0</v>
      </c>
      <c r="HM267" s="415">
        <v>37316959</v>
      </c>
      <c r="HN267" s="84" t="s">
        <v>1029</v>
      </c>
    </row>
    <row r="268" spans="1:222" x14ac:dyDescent="0.25">
      <c r="A268" t="s">
        <v>1026</v>
      </c>
      <c r="B268" s="82" t="s">
        <v>895</v>
      </c>
      <c r="C268" s="85" t="s">
        <v>894</v>
      </c>
      <c r="D268" s="415">
        <v>70270242</v>
      </c>
      <c r="E268" s="415">
        <v>0</v>
      </c>
      <c r="F268" s="415">
        <v>70270242</v>
      </c>
      <c r="G268" s="415">
        <v>-300602</v>
      </c>
      <c r="H268" s="415">
        <v>0</v>
      </c>
      <c r="I268" s="415">
        <v>-300602</v>
      </c>
      <c r="J268" s="415">
        <v>-582028</v>
      </c>
      <c r="K268" s="415">
        <v>0</v>
      </c>
      <c r="L268" s="415">
        <v>-582028</v>
      </c>
      <c r="M268" s="415">
        <v>-51288</v>
      </c>
      <c r="N268" s="415">
        <v>0</v>
      </c>
      <c r="O268" s="415">
        <v>-51288</v>
      </c>
      <c r="P268" s="415">
        <v>352519</v>
      </c>
      <c r="Q268" s="415">
        <v>0</v>
      </c>
      <c r="R268" s="415">
        <v>352519</v>
      </c>
      <c r="S268" s="415">
        <v>-129242</v>
      </c>
      <c r="T268" s="415">
        <v>0</v>
      </c>
      <c r="U268" s="415">
        <v>-129242</v>
      </c>
      <c r="V268" s="415">
        <v>-410039</v>
      </c>
      <c r="W268" s="415">
        <v>0</v>
      </c>
      <c r="X268" s="415">
        <v>-410039</v>
      </c>
      <c r="Y268" s="415">
        <v>-5012987</v>
      </c>
      <c r="Z268" s="415">
        <v>0</v>
      </c>
      <c r="AA268" s="415">
        <v>-5012987</v>
      </c>
      <c r="AB268" s="415">
        <v>-5380</v>
      </c>
      <c r="AC268" s="415">
        <v>0</v>
      </c>
      <c r="AD268" s="415">
        <v>-5380</v>
      </c>
      <c r="AE268" s="415">
        <v>-156393</v>
      </c>
      <c r="AF268" s="415">
        <v>0</v>
      </c>
      <c r="AG268" s="415">
        <v>-156393</v>
      </c>
      <c r="AH268" s="415">
        <v>-24193</v>
      </c>
      <c r="AI268" s="415">
        <v>0</v>
      </c>
      <c r="AJ268" s="415">
        <v>-24193</v>
      </c>
      <c r="AK268" s="415">
        <v>0</v>
      </c>
      <c r="AL268" s="415">
        <v>0</v>
      </c>
      <c r="AM268" s="415">
        <v>0</v>
      </c>
      <c r="AN268" s="415">
        <v>-128129</v>
      </c>
      <c r="AO268" s="415">
        <v>0</v>
      </c>
      <c r="AP268" s="415">
        <v>-128129</v>
      </c>
      <c r="AQ268" s="415">
        <v>0</v>
      </c>
      <c r="AR268" s="415">
        <v>0</v>
      </c>
      <c r="AS268" s="415">
        <v>0</v>
      </c>
      <c r="AT268" s="415">
        <v>1357739</v>
      </c>
      <c r="AU268" s="415">
        <v>0</v>
      </c>
      <c r="AV268" s="415">
        <v>1357739</v>
      </c>
      <c r="AW268" s="415">
        <v>25431</v>
      </c>
      <c r="AX268" s="415">
        <v>0</v>
      </c>
      <c r="AY268" s="415">
        <v>25431</v>
      </c>
      <c r="AZ268" s="415">
        <v>-7182059</v>
      </c>
      <c r="BA268" s="415">
        <v>0</v>
      </c>
      <c r="BB268" s="415">
        <v>-7182059</v>
      </c>
      <c r="BC268" s="415">
        <v>-24210</v>
      </c>
      <c r="BD268" s="415">
        <v>0</v>
      </c>
      <c r="BE268" s="415">
        <v>-24210</v>
      </c>
      <c r="BF268" s="415">
        <v>-37538</v>
      </c>
      <c r="BG268" s="415">
        <v>0</v>
      </c>
      <c r="BH268" s="415">
        <v>-37538</v>
      </c>
      <c r="BI268" s="415">
        <v>0</v>
      </c>
      <c r="BJ268" s="415">
        <v>0</v>
      </c>
      <c r="BK268" s="415">
        <v>0</v>
      </c>
      <c r="BL268" s="415">
        <v>0</v>
      </c>
      <c r="BM268" s="415">
        <v>0</v>
      </c>
      <c r="BN268" s="415">
        <v>0</v>
      </c>
      <c r="BO268" s="415">
        <v>0</v>
      </c>
      <c r="BP268" s="415">
        <v>0</v>
      </c>
      <c r="BQ268" s="415">
        <v>0</v>
      </c>
      <c r="BR268" s="415">
        <v>0</v>
      </c>
      <c r="BS268" s="415">
        <v>0</v>
      </c>
      <c r="BT268" s="415">
        <v>0</v>
      </c>
      <c r="BU268" s="415">
        <v>0</v>
      </c>
      <c r="BV268" s="415">
        <v>0</v>
      </c>
      <c r="BW268" s="415">
        <v>0</v>
      </c>
      <c r="BX268" s="415">
        <v>-11030017</v>
      </c>
      <c r="BY268" s="415">
        <v>0</v>
      </c>
      <c r="BZ268" s="415">
        <v>-11030017</v>
      </c>
      <c r="CA268" s="415">
        <v>-109645</v>
      </c>
      <c r="CB268" s="415">
        <v>0</v>
      </c>
      <c r="CC268" s="415">
        <v>-109645</v>
      </c>
      <c r="CD268" s="415">
        <v>0</v>
      </c>
      <c r="CE268" s="415">
        <v>0</v>
      </c>
      <c r="CF268" s="415">
        <v>0</v>
      </c>
      <c r="CG268" s="415">
        <v>-1345770</v>
      </c>
      <c r="CH268" s="415">
        <v>0</v>
      </c>
      <c r="CI268" s="415">
        <v>-1345770</v>
      </c>
      <c r="CJ268" s="415">
        <v>-218449</v>
      </c>
      <c r="CK268" s="415">
        <v>0</v>
      </c>
      <c r="CL268" s="415">
        <v>-218449</v>
      </c>
      <c r="CM268" s="415">
        <v>-1673864</v>
      </c>
      <c r="CN268" s="415">
        <v>0</v>
      </c>
      <c r="CO268" s="415">
        <v>-1673864</v>
      </c>
      <c r="CP268" s="415">
        <v>0</v>
      </c>
      <c r="CQ268" s="415">
        <v>0</v>
      </c>
      <c r="CR268" s="415">
        <v>0</v>
      </c>
      <c r="CS268" s="415">
        <v>0</v>
      </c>
      <c r="CT268" s="415">
        <v>0</v>
      </c>
      <c r="CU268" s="415">
        <v>0</v>
      </c>
      <c r="CV268" s="415">
        <v>-38183</v>
      </c>
      <c r="CW268" s="415">
        <v>0</v>
      </c>
      <c r="CX268" s="415">
        <v>-38183</v>
      </c>
      <c r="CY268" s="415">
        <v>12704</v>
      </c>
      <c r="CZ268" s="415">
        <v>0</v>
      </c>
      <c r="DA268" s="415">
        <v>12704</v>
      </c>
      <c r="DB268" s="415">
        <v>0</v>
      </c>
      <c r="DC268" s="415">
        <v>0</v>
      </c>
      <c r="DD268" s="415">
        <v>0</v>
      </c>
      <c r="DE268" s="415">
        <v>0</v>
      </c>
      <c r="DF268" s="415">
        <v>0</v>
      </c>
      <c r="DG268" s="415">
        <v>0</v>
      </c>
      <c r="DH268" s="415">
        <v>0</v>
      </c>
      <c r="DI268" s="415">
        <v>0</v>
      </c>
      <c r="DJ268" s="415">
        <v>0</v>
      </c>
      <c r="DK268" s="415">
        <v>0</v>
      </c>
      <c r="DL268" s="415">
        <v>0</v>
      </c>
      <c r="DM268" s="415">
        <v>0</v>
      </c>
      <c r="DN268" s="415">
        <v>0</v>
      </c>
      <c r="DO268" s="415">
        <v>0</v>
      </c>
      <c r="DP268" s="415">
        <v>0</v>
      </c>
      <c r="DQ268" s="415">
        <v>0</v>
      </c>
      <c r="DR268" s="415">
        <v>0</v>
      </c>
      <c r="DS268" s="415">
        <v>0</v>
      </c>
      <c r="DT268" s="415">
        <v>0</v>
      </c>
      <c r="DU268" s="415">
        <v>0</v>
      </c>
      <c r="DV268" s="415">
        <v>0</v>
      </c>
      <c r="DW268" s="415">
        <v>0</v>
      </c>
      <c r="DX268" s="415">
        <v>0</v>
      </c>
      <c r="DY268" s="415">
        <v>0</v>
      </c>
      <c r="DZ268" s="415">
        <v>0</v>
      </c>
      <c r="EA268" s="415">
        <v>0</v>
      </c>
      <c r="EB268" s="415">
        <v>-25479</v>
      </c>
      <c r="EC268" s="415">
        <v>0</v>
      </c>
      <c r="ED268" s="415">
        <v>-25479</v>
      </c>
      <c r="EE268" s="415">
        <v>0</v>
      </c>
      <c r="EF268" s="415">
        <v>0</v>
      </c>
      <c r="EG268" s="415">
        <v>0</v>
      </c>
      <c r="EH268" s="415">
        <v>0</v>
      </c>
      <c r="EI268" s="415">
        <v>0</v>
      </c>
      <c r="EJ268" s="415">
        <v>0</v>
      </c>
      <c r="EK268" s="415">
        <v>2500</v>
      </c>
      <c r="EL268" s="415">
        <v>0</v>
      </c>
      <c r="EM268" s="415">
        <v>2500</v>
      </c>
      <c r="EN268" s="415">
        <v>0</v>
      </c>
      <c r="EO268" s="415">
        <v>0</v>
      </c>
      <c r="EP268" s="415">
        <v>0</v>
      </c>
      <c r="EQ268" s="415">
        <v>0</v>
      </c>
      <c r="ER268" s="415">
        <v>0</v>
      </c>
      <c r="ES268" s="415">
        <v>0</v>
      </c>
      <c r="ET268" s="415">
        <v>0</v>
      </c>
      <c r="EU268" s="415">
        <v>0</v>
      </c>
      <c r="EV268" s="415">
        <v>0</v>
      </c>
      <c r="EW268" s="415">
        <v>0</v>
      </c>
      <c r="EX268" s="415">
        <v>0</v>
      </c>
      <c r="EY268" s="415">
        <v>0</v>
      </c>
      <c r="EZ268" s="415">
        <v>0</v>
      </c>
      <c r="FA268" s="415">
        <v>0</v>
      </c>
      <c r="FB268" s="415">
        <v>0</v>
      </c>
      <c r="FC268" s="415">
        <v>0</v>
      </c>
      <c r="FD268" s="415">
        <v>0</v>
      </c>
      <c r="FE268" s="415">
        <v>0</v>
      </c>
      <c r="FF268" s="415">
        <v>0</v>
      </c>
      <c r="FG268" s="415">
        <v>0</v>
      </c>
      <c r="FH268" s="415">
        <v>0</v>
      </c>
      <c r="FI268" s="415">
        <v>-15905</v>
      </c>
      <c r="FJ268" s="415">
        <v>0</v>
      </c>
      <c r="FK268" s="415">
        <v>-15905</v>
      </c>
      <c r="FL268" s="415">
        <v>0</v>
      </c>
      <c r="FM268" s="415">
        <v>0</v>
      </c>
      <c r="FN268" s="415">
        <v>0</v>
      </c>
      <c r="FO268" s="415">
        <v>-74367</v>
      </c>
      <c r="FP268" s="415">
        <v>0</v>
      </c>
      <c r="FQ268" s="415">
        <v>-74367</v>
      </c>
      <c r="FR268" s="415">
        <v>5466</v>
      </c>
      <c r="FS268" s="415">
        <v>0</v>
      </c>
      <c r="FT268" s="415">
        <v>5466</v>
      </c>
      <c r="FU268" s="415">
        <v>0</v>
      </c>
      <c r="FV268" s="415">
        <v>0</v>
      </c>
      <c r="FW268" s="415">
        <v>0</v>
      </c>
      <c r="FX268" s="415">
        <v>-1341821</v>
      </c>
      <c r="FY268" s="415">
        <v>0</v>
      </c>
      <c r="FZ268" s="415">
        <v>-1341821</v>
      </c>
      <c r="GA268" s="415">
        <v>-1424127</v>
      </c>
      <c r="GB268" s="415">
        <v>0</v>
      </c>
      <c r="GC268" s="415">
        <v>-1424127</v>
      </c>
      <c r="GD268" s="415">
        <v>0</v>
      </c>
      <c r="GE268" s="415">
        <v>0</v>
      </c>
      <c r="GF268" s="415">
        <v>0</v>
      </c>
      <c r="GG268" s="415">
        <v>0</v>
      </c>
      <c r="GH268" s="415">
        <v>0</v>
      </c>
      <c r="GI268" s="415">
        <v>0</v>
      </c>
      <c r="GJ268" s="415">
        <v>0</v>
      </c>
      <c r="GK268" s="415">
        <v>0</v>
      </c>
      <c r="GL268" s="415">
        <v>0</v>
      </c>
      <c r="GM268" s="415">
        <v>69969640</v>
      </c>
      <c r="GN268" s="415">
        <v>0</v>
      </c>
      <c r="GO268" s="415">
        <v>69969640</v>
      </c>
      <c r="GP268" s="415">
        <v>-410039</v>
      </c>
      <c r="GQ268" s="415">
        <v>0</v>
      </c>
      <c r="GR268" s="415">
        <v>-410039</v>
      </c>
      <c r="GS268" s="415">
        <v>-11030017</v>
      </c>
      <c r="GT268" s="415">
        <v>0</v>
      </c>
      <c r="GU268" s="415">
        <v>-11030017</v>
      </c>
      <c r="GV268" s="415">
        <v>-1673864</v>
      </c>
      <c r="GW268" s="415">
        <v>0</v>
      </c>
      <c r="GX268" s="415">
        <v>-1673864</v>
      </c>
      <c r="GY268" s="415">
        <v>-25479</v>
      </c>
      <c r="GZ268" s="415">
        <v>0</v>
      </c>
      <c r="HA268" s="415">
        <v>-25479</v>
      </c>
      <c r="HB268" s="415">
        <v>-1424127</v>
      </c>
      <c r="HC268" s="415">
        <v>0</v>
      </c>
      <c r="HD268" s="415">
        <v>-1424127</v>
      </c>
      <c r="HE268" s="415">
        <v>0</v>
      </c>
      <c r="HF268" s="415">
        <v>0</v>
      </c>
      <c r="HG268" s="415">
        <v>0</v>
      </c>
      <c r="HH268" s="415">
        <v>-14563526</v>
      </c>
      <c r="HI268" s="415">
        <v>0</v>
      </c>
      <c r="HJ268" s="415">
        <v>-14563526</v>
      </c>
      <c r="HK268" s="415">
        <v>55406114</v>
      </c>
      <c r="HL268" s="415">
        <v>0</v>
      </c>
      <c r="HM268" s="415">
        <v>55406114</v>
      </c>
      <c r="HN268" s="84" t="s">
        <v>1044</v>
      </c>
    </row>
    <row r="269" spans="1:222" x14ac:dyDescent="0.25">
      <c r="A269" t="s">
        <v>1026</v>
      </c>
      <c r="B269" s="82" t="s">
        <v>897</v>
      </c>
      <c r="C269" s="85" t="s">
        <v>896</v>
      </c>
      <c r="D269" s="415">
        <v>64470599</v>
      </c>
      <c r="E269" s="415">
        <v>0</v>
      </c>
      <c r="F269" s="415">
        <v>64470599</v>
      </c>
      <c r="G269" s="415">
        <v>-3172067</v>
      </c>
      <c r="H269" s="415">
        <v>0</v>
      </c>
      <c r="I269" s="415">
        <v>-3172067</v>
      </c>
      <c r="J269" s="415">
        <v>-582783</v>
      </c>
      <c r="K269" s="415">
        <v>0</v>
      </c>
      <c r="L269" s="415">
        <v>-582783</v>
      </c>
      <c r="M269" s="415">
        <v>-50583</v>
      </c>
      <c r="N269" s="415">
        <v>0</v>
      </c>
      <c r="O269" s="415">
        <v>-50583</v>
      </c>
      <c r="P269" s="415">
        <v>207649</v>
      </c>
      <c r="Q269" s="415">
        <v>0</v>
      </c>
      <c r="R269" s="415">
        <v>207649</v>
      </c>
      <c r="S269" s="415">
        <v>115161</v>
      </c>
      <c r="T269" s="415">
        <v>0</v>
      </c>
      <c r="U269" s="415">
        <v>115161</v>
      </c>
      <c r="V269" s="415">
        <v>-310556</v>
      </c>
      <c r="W269" s="415">
        <v>0</v>
      </c>
      <c r="X269" s="415">
        <v>-310556</v>
      </c>
      <c r="Y269" s="415">
        <v>-5985773</v>
      </c>
      <c r="Z269" s="415">
        <v>0</v>
      </c>
      <c r="AA269" s="415">
        <v>-5985773</v>
      </c>
      <c r="AB269" s="415">
        <v>-14270</v>
      </c>
      <c r="AC269" s="415">
        <v>0</v>
      </c>
      <c r="AD269" s="415">
        <v>-14270</v>
      </c>
      <c r="AE269" s="415">
        <v>-99836</v>
      </c>
      <c r="AF269" s="415">
        <v>0</v>
      </c>
      <c r="AG269" s="415">
        <v>-99836</v>
      </c>
      <c r="AH269" s="415">
        <v>-704</v>
      </c>
      <c r="AI269" s="415">
        <v>0</v>
      </c>
      <c r="AJ269" s="415">
        <v>-704</v>
      </c>
      <c r="AK269" s="415">
        <v>0</v>
      </c>
      <c r="AL269" s="415">
        <v>0</v>
      </c>
      <c r="AM269" s="415">
        <v>0</v>
      </c>
      <c r="AN269" s="415">
        <v>-99132</v>
      </c>
      <c r="AO269" s="415">
        <v>0</v>
      </c>
      <c r="AP269" s="415">
        <v>-99132</v>
      </c>
      <c r="AQ269" s="415">
        <v>0</v>
      </c>
      <c r="AR269" s="415">
        <v>0</v>
      </c>
      <c r="AS269" s="415">
        <v>0</v>
      </c>
      <c r="AT269" s="415">
        <v>1226678</v>
      </c>
      <c r="AU269" s="415">
        <v>0</v>
      </c>
      <c r="AV269" s="415">
        <v>1226678</v>
      </c>
      <c r="AW269" s="415">
        <v>-66718</v>
      </c>
      <c r="AX269" s="415">
        <v>0</v>
      </c>
      <c r="AY269" s="415">
        <v>-66718</v>
      </c>
      <c r="AZ269" s="415">
        <v>-3414148</v>
      </c>
      <c r="BA269" s="415">
        <v>0</v>
      </c>
      <c r="BB269" s="415">
        <v>-3414148</v>
      </c>
      <c r="BC269" s="415">
        <v>-45323</v>
      </c>
      <c r="BD269" s="415">
        <v>0</v>
      </c>
      <c r="BE269" s="415">
        <v>-45323</v>
      </c>
      <c r="BF269" s="415">
        <v>-102306</v>
      </c>
      <c r="BG269" s="415">
        <v>0</v>
      </c>
      <c r="BH269" s="415">
        <v>-102306</v>
      </c>
      <c r="BI269" s="415">
        <v>-3171</v>
      </c>
      <c r="BJ269" s="415">
        <v>0</v>
      </c>
      <c r="BK269" s="415">
        <v>-3171</v>
      </c>
      <c r="BL269" s="415">
        <v>-24088</v>
      </c>
      <c r="BM269" s="415">
        <v>0</v>
      </c>
      <c r="BN269" s="415">
        <v>-24088</v>
      </c>
      <c r="BO269" s="415">
        <v>0</v>
      </c>
      <c r="BP269" s="415">
        <v>0</v>
      </c>
      <c r="BQ269" s="415">
        <v>0</v>
      </c>
      <c r="BR269" s="415">
        <v>0</v>
      </c>
      <c r="BS269" s="415">
        <v>0</v>
      </c>
      <c r="BT269" s="415">
        <v>0</v>
      </c>
      <c r="BU269" s="415">
        <v>0</v>
      </c>
      <c r="BV269" s="415">
        <v>0</v>
      </c>
      <c r="BW269" s="415">
        <v>0</v>
      </c>
      <c r="BX269" s="415">
        <v>-8514685</v>
      </c>
      <c r="BY269" s="415">
        <v>0</v>
      </c>
      <c r="BZ269" s="415">
        <v>-8514685</v>
      </c>
      <c r="CA269" s="415">
        <v>-19965</v>
      </c>
      <c r="CB269" s="415">
        <v>0</v>
      </c>
      <c r="CC269" s="415">
        <v>-19965</v>
      </c>
      <c r="CD269" s="415">
        <v>74393</v>
      </c>
      <c r="CE269" s="415">
        <v>0</v>
      </c>
      <c r="CF269" s="415">
        <v>74393</v>
      </c>
      <c r="CG269" s="415">
        <v>-1718661</v>
      </c>
      <c r="CH269" s="415">
        <v>0</v>
      </c>
      <c r="CI269" s="415">
        <v>-1718661</v>
      </c>
      <c r="CJ269" s="415">
        <v>-25985</v>
      </c>
      <c r="CK269" s="415">
        <v>0</v>
      </c>
      <c r="CL269" s="415">
        <v>-25985</v>
      </c>
      <c r="CM269" s="415">
        <v>-1690218</v>
      </c>
      <c r="CN269" s="415">
        <v>0</v>
      </c>
      <c r="CO269" s="415">
        <v>-1690218</v>
      </c>
      <c r="CP269" s="415">
        <v>-227097</v>
      </c>
      <c r="CQ269" s="415">
        <v>0</v>
      </c>
      <c r="CR269" s="415">
        <v>-227097</v>
      </c>
      <c r="CS269" s="415">
        <v>-5471</v>
      </c>
      <c r="CT269" s="415">
        <v>0</v>
      </c>
      <c r="CU269" s="415">
        <v>-5471</v>
      </c>
      <c r="CV269" s="415">
        <v>-105804</v>
      </c>
      <c r="CW269" s="415">
        <v>0</v>
      </c>
      <c r="CX269" s="415">
        <v>-105804</v>
      </c>
      <c r="CY269" s="415">
        <v>-688</v>
      </c>
      <c r="CZ269" s="415">
        <v>0</v>
      </c>
      <c r="DA269" s="415">
        <v>-688</v>
      </c>
      <c r="DB269" s="415">
        <v>-25576</v>
      </c>
      <c r="DC269" s="415">
        <v>0</v>
      </c>
      <c r="DD269" s="415">
        <v>-25576</v>
      </c>
      <c r="DE269" s="415">
        <v>-793</v>
      </c>
      <c r="DF269" s="415">
        <v>0</v>
      </c>
      <c r="DG269" s="415">
        <v>-793</v>
      </c>
      <c r="DH269" s="415">
        <v>0</v>
      </c>
      <c r="DI269" s="415">
        <v>0</v>
      </c>
      <c r="DJ269" s="415">
        <v>0</v>
      </c>
      <c r="DK269" s="415">
        <v>0</v>
      </c>
      <c r="DL269" s="415">
        <v>0</v>
      </c>
      <c r="DM269" s="415">
        <v>0</v>
      </c>
      <c r="DN269" s="415">
        <v>-15711</v>
      </c>
      <c r="DO269" s="415">
        <v>0</v>
      </c>
      <c r="DP269" s="415">
        <v>-15711</v>
      </c>
      <c r="DQ269" s="415">
        <v>0</v>
      </c>
      <c r="DR269" s="415">
        <v>0</v>
      </c>
      <c r="DS269" s="415">
        <v>0</v>
      </c>
      <c r="DT269" s="415">
        <v>0</v>
      </c>
      <c r="DU269" s="415">
        <v>0</v>
      </c>
      <c r="DV269" s="415">
        <v>0</v>
      </c>
      <c r="DW269" s="415">
        <v>0</v>
      </c>
      <c r="DX269" s="415">
        <v>0</v>
      </c>
      <c r="DY269" s="415">
        <v>0</v>
      </c>
      <c r="DZ269" s="415">
        <v>0</v>
      </c>
      <c r="EA269" s="415">
        <v>0</v>
      </c>
      <c r="EB269" s="415">
        <v>-381140</v>
      </c>
      <c r="EC269" s="415">
        <v>0</v>
      </c>
      <c r="ED269" s="415">
        <v>-381140</v>
      </c>
      <c r="EE269" s="415">
        <v>0</v>
      </c>
      <c r="EF269" s="415">
        <v>0</v>
      </c>
      <c r="EG269" s="415">
        <v>0</v>
      </c>
      <c r="EH269" s="415">
        <v>0</v>
      </c>
      <c r="EI269" s="415">
        <v>0</v>
      </c>
      <c r="EJ269" s="415">
        <v>0</v>
      </c>
      <c r="EK269" s="415">
        <v>0</v>
      </c>
      <c r="EL269" s="415">
        <v>0</v>
      </c>
      <c r="EM269" s="415">
        <v>0</v>
      </c>
      <c r="EN269" s="415">
        <v>0</v>
      </c>
      <c r="EO269" s="415">
        <v>0</v>
      </c>
      <c r="EP269" s="415">
        <v>0</v>
      </c>
      <c r="EQ269" s="415">
        <v>0</v>
      </c>
      <c r="ER269" s="415">
        <v>0</v>
      </c>
      <c r="ES269" s="415">
        <v>0</v>
      </c>
      <c r="ET269" s="415">
        <v>0</v>
      </c>
      <c r="EU269" s="415">
        <v>0</v>
      </c>
      <c r="EV269" s="415">
        <v>0</v>
      </c>
      <c r="EW269" s="415">
        <v>-24088</v>
      </c>
      <c r="EX269" s="415">
        <v>0</v>
      </c>
      <c r="EY269" s="415">
        <v>-24088</v>
      </c>
      <c r="EZ269" s="415">
        <v>0</v>
      </c>
      <c r="FA269" s="415">
        <v>0</v>
      </c>
      <c r="FB269" s="415">
        <v>0</v>
      </c>
      <c r="FC269" s="415">
        <v>-1500</v>
      </c>
      <c r="FD269" s="415">
        <v>0</v>
      </c>
      <c r="FE269" s="415">
        <v>-1500</v>
      </c>
      <c r="FF269" s="415">
        <v>0</v>
      </c>
      <c r="FG269" s="415">
        <v>0</v>
      </c>
      <c r="FH269" s="415">
        <v>0</v>
      </c>
      <c r="FI269" s="415">
        <v>-35807</v>
      </c>
      <c r="FJ269" s="415">
        <v>0</v>
      </c>
      <c r="FK269" s="415">
        <v>-35807</v>
      </c>
      <c r="FL269" s="415">
        <v>-2700</v>
      </c>
      <c r="FM269" s="415">
        <v>0</v>
      </c>
      <c r="FN269" s="415">
        <v>-2700</v>
      </c>
      <c r="FO269" s="415">
        <v>-32456</v>
      </c>
      <c r="FP269" s="415">
        <v>0</v>
      </c>
      <c r="FQ269" s="415">
        <v>-32456</v>
      </c>
      <c r="FR269" s="415">
        <v>-282</v>
      </c>
      <c r="FS269" s="415">
        <v>0</v>
      </c>
      <c r="FT269" s="415">
        <v>-282</v>
      </c>
      <c r="FU269" s="415">
        <v>227</v>
      </c>
      <c r="FV269" s="415">
        <v>0</v>
      </c>
      <c r="FW269" s="415">
        <v>227</v>
      </c>
      <c r="FX269" s="415">
        <v>-743249</v>
      </c>
      <c r="FY269" s="415">
        <v>0</v>
      </c>
      <c r="FZ269" s="415">
        <v>-743249</v>
      </c>
      <c r="GA269" s="415">
        <v>-839855</v>
      </c>
      <c r="GB269" s="415">
        <v>0</v>
      </c>
      <c r="GC269" s="415">
        <v>-839855</v>
      </c>
      <c r="GD269" s="415">
        <v>-350</v>
      </c>
      <c r="GE269" s="415">
        <v>0</v>
      </c>
      <c r="GF269" s="415">
        <v>-350</v>
      </c>
      <c r="GG269" s="415">
        <v>0</v>
      </c>
      <c r="GH269" s="415">
        <v>0</v>
      </c>
      <c r="GI269" s="415">
        <v>0</v>
      </c>
      <c r="GJ269" s="415">
        <v>-350</v>
      </c>
      <c r="GK269" s="415">
        <v>0</v>
      </c>
      <c r="GL269" s="415">
        <v>-350</v>
      </c>
      <c r="GM269" s="415">
        <v>61298532</v>
      </c>
      <c r="GN269" s="415">
        <v>0</v>
      </c>
      <c r="GO269" s="415">
        <v>61298532</v>
      </c>
      <c r="GP269" s="415">
        <v>-310556</v>
      </c>
      <c r="GQ269" s="415">
        <v>0</v>
      </c>
      <c r="GR269" s="415">
        <v>-310556</v>
      </c>
      <c r="GS269" s="415">
        <v>-8514685</v>
      </c>
      <c r="GT269" s="415">
        <v>0</v>
      </c>
      <c r="GU269" s="415">
        <v>-8514685</v>
      </c>
      <c r="GV269" s="415">
        <v>-1690218</v>
      </c>
      <c r="GW269" s="415">
        <v>0</v>
      </c>
      <c r="GX269" s="415">
        <v>-1690218</v>
      </c>
      <c r="GY269" s="415">
        <v>-381140</v>
      </c>
      <c r="GZ269" s="415">
        <v>0</v>
      </c>
      <c r="HA269" s="415">
        <v>-381140</v>
      </c>
      <c r="HB269" s="415">
        <v>-839855</v>
      </c>
      <c r="HC269" s="415">
        <v>0</v>
      </c>
      <c r="HD269" s="415">
        <v>-839855</v>
      </c>
      <c r="HE269" s="415">
        <v>-350</v>
      </c>
      <c r="HF269" s="415">
        <v>0</v>
      </c>
      <c r="HG269" s="415">
        <v>-350</v>
      </c>
      <c r="HH269" s="415">
        <v>-11736804</v>
      </c>
      <c r="HI269" s="415">
        <v>0</v>
      </c>
      <c r="HJ269" s="415">
        <v>-11736804</v>
      </c>
      <c r="HK269" s="415">
        <v>49561728</v>
      </c>
      <c r="HL269" s="415">
        <v>0</v>
      </c>
      <c r="HM269" s="415">
        <v>49561728</v>
      </c>
      <c r="HN269" s="84" t="s">
        <v>1029</v>
      </c>
    </row>
    <row r="270" spans="1:222" x14ac:dyDescent="0.25">
      <c r="A270" t="s">
        <v>1026</v>
      </c>
      <c r="B270" s="82" t="s">
        <v>899</v>
      </c>
      <c r="C270" s="85" t="s">
        <v>898</v>
      </c>
      <c r="D270" s="415">
        <v>126997206</v>
      </c>
      <c r="E270" s="415">
        <v>0</v>
      </c>
      <c r="F270" s="415">
        <v>126997206</v>
      </c>
      <c r="G270" s="415">
        <v>-78521</v>
      </c>
      <c r="H270" s="415">
        <v>0</v>
      </c>
      <c r="I270" s="415">
        <v>-78521</v>
      </c>
      <c r="J270" s="415">
        <v>-431389</v>
      </c>
      <c r="K270" s="415">
        <v>0</v>
      </c>
      <c r="L270" s="415">
        <v>-431389</v>
      </c>
      <c r="M270" s="415">
        <v>-62113</v>
      </c>
      <c r="N270" s="415">
        <v>0</v>
      </c>
      <c r="O270" s="415">
        <v>-62113</v>
      </c>
      <c r="P270" s="415">
        <v>3181583</v>
      </c>
      <c r="Q270" s="415">
        <v>0</v>
      </c>
      <c r="R270" s="415">
        <v>3181583</v>
      </c>
      <c r="S270" s="415">
        <v>-183025</v>
      </c>
      <c r="T270" s="415">
        <v>0</v>
      </c>
      <c r="U270" s="415">
        <v>-183025</v>
      </c>
      <c r="V270" s="415">
        <v>2505056</v>
      </c>
      <c r="W270" s="415">
        <v>0</v>
      </c>
      <c r="X270" s="415">
        <v>2505056</v>
      </c>
      <c r="Y270" s="415">
        <v>-5452917</v>
      </c>
      <c r="Z270" s="415">
        <v>0</v>
      </c>
      <c r="AA270" s="415">
        <v>-5452917</v>
      </c>
      <c r="AB270" s="415">
        <v>-21034</v>
      </c>
      <c r="AC270" s="415">
        <v>0</v>
      </c>
      <c r="AD270" s="415">
        <v>-21034</v>
      </c>
      <c r="AE270" s="415">
        <v>-257224</v>
      </c>
      <c r="AF270" s="415">
        <v>0</v>
      </c>
      <c r="AG270" s="415">
        <v>-257224</v>
      </c>
      <c r="AH270" s="415">
        <v>-48691</v>
      </c>
      <c r="AI270" s="415">
        <v>0</v>
      </c>
      <c r="AJ270" s="415">
        <v>-48691</v>
      </c>
      <c r="AK270" s="415">
        <v>0</v>
      </c>
      <c r="AL270" s="415">
        <v>0</v>
      </c>
      <c r="AM270" s="415">
        <v>0</v>
      </c>
      <c r="AN270" s="415">
        <v>-208533</v>
      </c>
      <c r="AO270" s="415">
        <v>0</v>
      </c>
      <c r="AP270" s="415">
        <v>-208533</v>
      </c>
      <c r="AQ270" s="415">
        <v>1412</v>
      </c>
      <c r="AR270" s="415">
        <v>0</v>
      </c>
      <c r="AS270" s="415">
        <v>1412</v>
      </c>
      <c r="AT270" s="415">
        <v>2766679</v>
      </c>
      <c r="AU270" s="415">
        <v>0</v>
      </c>
      <c r="AV270" s="415">
        <v>2766679</v>
      </c>
      <c r="AW270" s="415">
        <v>74120</v>
      </c>
      <c r="AX270" s="415">
        <v>0</v>
      </c>
      <c r="AY270" s="415">
        <v>74120</v>
      </c>
      <c r="AZ270" s="415">
        <v>-6885486</v>
      </c>
      <c r="BA270" s="415">
        <v>0</v>
      </c>
      <c r="BB270" s="415">
        <v>-6885486</v>
      </c>
      <c r="BC270" s="415">
        <v>22945</v>
      </c>
      <c r="BD270" s="415">
        <v>0</v>
      </c>
      <c r="BE270" s="415">
        <v>22945</v>
      </c>
      <c r="BF270" s="415">
        <v>-88813</v>
      </c>
      <c r="BG270" s="415">
        <v>0</v>
      </c>
      <c r="BH270" s="415">
        <v>-88813</v>
      </c>
      <c r="BI270" s="415">
        <v>0</v>
      </c>
      <c r="BJ270" s="415">
        <v>0</v>
      </c>
      <c r="BK270" s="415">
        <v>0</v>
      </c>
      <c r="BL270" s="415">
        <v>-5854</v>
      </c>
      <c r="BM270" s="415">
        <v>0</v>
      </c>
      <c r="BN270" s="415">
        <v>-5854</v>
      </c>
      <c r="BO270" s="415">
        <v>0</v>
      </c>
      <c r="BP270" s="415">
        <v>0</v>
      </c>
      <c r="BQ270" s="415">
        <v>0</v>
      </c>
      <c r="BR270" s="415">
        <v>0</v>
      </c>
      <c r="BS270" s="415">
        <v>0</v>
      </c>
      <c r="BT270" s="415">
        <v>0</v>
      </c>
      <c r="BU270" s="415">
        <v>0</v>
      </c>
      <c r="BV270" s="415">
        <v>0</v>
      </c>
      <c r="BW270" s="415">
        <v>0</v>
      </c>
      <c r="BX270" s="415">
        <v>-9826550</v>
      </c>
      <c r="BY270" s="415">
        <v>0</v>
      </c>
      <c r="BZ270" s="415">
        <v>-9826550</v>
      </c>
      <c r="CA270" s="415">
        <v>-88963</v>
      </c>
      <c r="CB270" s="415">
        <v>0</v>
      </c>
      <c r="CC270" s="415">
        <v>-88963</v>
      </c>
      <c r="CD270" s="415">
        <v>-15752</v>
      </c>
      <c r="CE270" s="415">
        <v>0</v>
      </c>
      <c r="CF270" s="415">
        <v>-15752</v>
      </c>
      <c r="CG270" s="415">
        <v>-4655965</v>
      </c>
      <c r="CH270" s="415">
        <v>0</v>
      </c>
      <c r="CI270" s="415">
        <v>-4655965</v>
      </c>
      <c r="CJ270" s="415">
        <v>-190204</v>
      </c>
      <c r="CK270" s="415">
        <v>0</v>
      </c>
      <c r="CL270" s="415">
        <v>-190204</v>
      </c>
      <c r="CM270" s="415">
        <v>-4950884</v>
      </c>
      <c r="CN270" s="415">
        <v>0</v>
      </c>
      <c r="CO270" s="415">
        <v>-4950884</v>
      </c>
      <c r="CP270" s="415">
        <v>-235528</v>
      </c>
      <c r="CQ270" s="415">
        <v>0</v>
      </c>
      <c r="CR270" s="415">
        <v>-235528</v>
      </c>
      <c r="CS270" s="415">
        <v>-5892</v>
      </c>
      <c r="CT270" s="415">
        <v>0</v>
      </c>
      <c r="CU270" s="415">
        <v>-5892</v>
      </c>
      <c r="CV270" s="415">
        <v>-68875</v>
      </c>
      <c r="CW270" s="415">
        <v>0</v>
      </c>
      <c r="CX270" s="415">
        <v>-68875</v>
      </c>
      <c r="CY270" s="415">
        <v>283</v>
      </c>
      <c r="CZ270" s="415">
        <v>0</v>
      </c>
      <c r="DA270" s="415">
        <v>283</v>
      </c>
      <c r="DB270" s="415">
        <v>-22203</v>
      </c>
      <c r="DC270" s="415">
        <v>0</v>
      </c>
      <c r="DD270" s="415">
        <v>-22203</v>
      </c>
      <c r="DE270" s="415">
        <v>0</v>
      </c>
      <c r="DF270" s="415">
        <v>0</v>
      </c>
      <c r="DG270" s="415">
        <v>0</v>
      </c>
      <c r="DH270" s="415">
        <v>0</v>
      </c>
      <c r="DI270" s="415">
        <v>0</v>
      </c>
      <c r="DJ270" s="415">
        <v>0</v>
      </c>
      <c r="DK270" s="415">
        <v>0</v>
      </c>
      <c r="DL270" s="415">
        <v>0</v>
      </c>
      <c r="DM270" s="415">
        <v>0</v>
      </c>
      <c r="DN270" s="415">
        <v>0</v>
      </c>
      <c r="DO270" s="415">
        <v>0</v>
      </c>
      <c r="DP270" s="415">
        <v>0</v>
      </c>
      <c r="DQ270" s="415">
        <v>0</v>
      </c>
      <c r="DR270" s="415">
        <v>0</v>
      </c>
      <c r="DS270" s="415">
        <v>0</v>
      </c>
      <c r="DT270" s="415">
        <v>0</v>
      </c>
      <c r="DU270" s="415">
        <v>0</v>
      </c>
      <c r="DV270" s="415">
        <v>0</v>
      </c>
      <c r="DW270" s="415">
        <v>0</v>
      </c>
      <c r="DX270" s="415">
        <v>0</v>
      </c>
      <c r="DY270" s="415">
        <v>0</v>
      </c>
      <c r="DZ270" s="415">
        <v>0</v>
      </c>
      <c r="EA270" s="415">
        <v>0</v>
      </c>
      <c r="EB270" s="415">
        <v>-332215</v>
      </c>
      <c r="EC270" s="415">
        <v>0</v>
      </c>
      <c r="ED270" s="415">
        <v>-332215</v>
      </c>
      <c r="EE270" s="415">
        <v>0</v>
      </c>
      <c r="EF270" s="415">
        <v>0</v>
      </c>
      <c r="EG270" s="415">
        <v>0</v>
      </c>
      <c r="EH270" s="415">
        <v>0</v>
      </c>
      <c r="EI270" s="415">
        <v>0</v>
      </c>
      <c r="EJ270" s="415">
        <v>0</v>
      </c>
      <c r="EK270" s="415">
        <v>0</v>
      </c>
      <c r="EL270" s="415">
        <v>0</v>
      </c>
      <c r="EM270" s="415">
        <v>0</v>
      </c>
      <c r="EN270" s="415">
        <v>0</v>
      </c>
      <c r="EO270" s="415">
        <v>0</v>
      </c>
      <c r="EP270" s="415">
        <v>0</v>
      </c>
      <c r="EQ270" s="415">
        <v>0</v>
      </c>
      <c r="ER270" s="415">
        <v>0</v>
      </c>
      <c r="ES270" s="415">
        <v>0</v>
      </c>
      <c r="ET270" s="415">
        <v>0</v>
      </c>
      <c r="EU270" s="415">
        <v>0</v>
      </c>
      <c r="EV270" s="415">
        <v>0</v>
      </c>
      <c r="EW270" s="415">
        <v>-5854</v>
      </c>
      <c r="EX270" s="415">
        <v>0</v>
      </c>
      <c r="EY270" s="415">
        <v>-5854</v>
      </c>
      <c r="EZ270" s="415">
        <v>0</v>
      </c>
      <c r="FA270" s="415">
        <v>0</v>
      </c>
      <c r="FB270" s="415">
        <v>0</v>
      </c>
      <c r="FC270" s="415">
        <v>0</v>
      </c>
      <c r="FD270" s="415">
        <v>0</v>
      </c>
      <c r="FE270" s="415">
        <v>0</v>
      </c>
      <c r="FF270" s="415">
        <v>0</v>
      </c>
      <c r="FG270" s="415">
        <v>0</v>
      </c>
      <c r="FH270" s="415">
        <v>0</v>
      </c>
      <c r="FI270" s="415">
        <v>-11143</v>
      </c>
      <c r="FJ270" s="415">
        <v>0</v>
      </c>
      <c r="FK270" s="415">
        <v>-11143</v>
      </c>
      <c r="FL270" s="415">
        <v>0</v>
      </c>
      <c r="FM270" s="415">
        <v>0</v>
      </c>
      <c r="FN270" s="415">
        <v>0</v>
      </c>
      <c r="FO270" s="415">
        <v>-60430</v>
      </c>
      <c r="FP270" s="415">
        <v>0</v>
      </c>
      <c r="FQ270" s="415">
        <v>-60430</v>
      </c>
      <c r="FR270" s="415">
        <v>621</v>
      </c>
      <c r="FS270" s="415">
        <v>0</v>
      </c>
      <c r="FT270" s="415">
        <v>621</v>
      </c>
      <c r="FU270" s="415">
        <v>1732</v>
      </c>
      <c r="FV270" s="415">
        <v>0</v>
      </c>
      <c r="FW270" s="415">
        <v>1732</v>
      </c>
      <c r="FX270" s="415">
        <v>-1577195</v>
      </c>
      <c r="FY270" s="415">
        <v>0</v>
      </c>
      <c r="FZ270" s="415">
        <v>-1577195</v>
      </c>
      <c r="GA270" s="415">
        <v>-1652269</v>
      </c>
      <c r="GB270" s="415">
        <v>0</v>
      </c>
      <c r="GC270" s="415">
        <v>-1652269</v>
      </c>
      <c r="GD270" s="415">
        <v>0</v>
      </c>
      <c r="GE270" s="415">
        <v>0</v>
      </c>
      <c r="GF270" s="415">
        <v>0</v>
      </c>
      <c r="GG270" s="415">
        <v>0</v>
      </c>
      <c r="GH270" s="415">
        <v>0</v>
      </c>
      <c r="GI270" s="415">
        <v>0</v>
      </c>
      <c r="GJ270" s="415">
        <v>0</v>
      </c>
      <c r="GK270" s="415">
        <v>0</v>
      </c>
      <c r="GL270" s="415">
        <v>0</v>
      </c>
      <c r="GM270" s="415">
        <v>126918685</v>
      </c>
      <c r="GN270" s="415">
        <v>0</v>
      </c>
      <c r="GO270" s="415">
        <v>126918685</v>
      </c>
      <c r="GP270" s="415">
        <v>2505056</v>
      </c>
      <c r="GQ270" s="415">
        <v>0</v>
      </c>
      <c r="GR270" s="415">
        <v>2505056</v>
      </c>
      <c r="GS270" s="415">
        <v>-9826550</v>
      </c>
      <c r="GT270" s="415">
        <v>0</v>
      </c>
      <c r="GU270" s="415">
        <v>-9826550</v>
      </c>
      <c r="GV270" s="415">
        <v>-4950884</v>
      </c>
      <c r="GW270" s="415">
        <v>0</v>
      </c>
      <c r="GX270" s="415">
        <v>-4950884</v>
      </c>
      <c r="GY270" s="415">
        <v>-332215</v>
      </c>
      <c r="GZ270" s="415">
        <v>0</v>
      </c>
      <c r="HA270" s="415">
        <v>-332215</v>
      </c>
      <c r="HB270" s="415">
        <v>-1652269</v>
      </c>
      <c r="HC270" s="415">
        <v>0</v>
      </c>
      <c r="HD270" s="415">
        <v>-1652269</v>
      </c>
      <c r="HE270" s="415">
        <v>0</v>
      </c>
      <c r="HF270" s="415">
        <v>0</v>
      </c>
      <c r="HG270" s="415">
        <v>0</v>
      </c>
      <c r="HH270" s="415">
        <v>-14256862</v>
      </c>
      <c r="HI270" s="415">
        <v>0</v>
      </c>
      <c r="HJ270" s="415">
        <v>-14256862</v>
      </c>
      <c r="HK270" s="415">
        <v>112661823</v>
      </c>
      <c r="HL270" s="415">
        <v>0</v>
      </c>
      <c r="HM270" s="415">
        <v>112661823</v>
      </c>
      <c r="HN270" s="84" t="s">
        <v>1054</v>
      </c>
    </row>
    <row r="271" spans="1:222" x14ac:dyDescent="0.25">
      <c r="A271" t="s">
        <v>1026</v>
      </c>
      <c r="B271" s="82" t="s">
        <v>901</v>
      </c>
      <c r="C271" s="85" t="s">
        <v>900</v>
      </c>
      <c r="D271" s="415">
        <v>72946174</v>
      </c>
      <c r="E271" s="415">
        <v>0</v>
      </c>
      <c r="F271" s="415">
        <v>72946174</v>
      </c>
      <c r="G271" s="415">
        <v>-351782</v>
      </c>
      <c r="H271" s="415">
        <v>0</v>
      </c>
      <c r="I271" s="415">
        <v>-351782</v>
      </c>
      <c r="J271" s="415">
        <v>-559502</v>
      </c>
      <c r="K271" s="415">
        <v>0</v>
      </c>
      <c r="L271" s="415">
        <v>-559502</v>
      </c>
      <c r="M271" s="415">
        <v>5260</v>
      </c>
      <c r="N271" s="415">
        <v>0</v>
      </c>
      <c r="O271" s="415">
        <v>5260</v>
      </c>
      <c r="P271" s="415">
        <v>1477633</v>
      </c>
      <c r="Q271" s="415">
        <v>0</v>
      </c>
      <c r="R271" s="415">
        <v>1477633</v>
      </c>
      <c r="S271" s="415">
        <v>-27198</v>
      </c>
      <c r="T271" s="415">
        <v>0</v>
      </c>
      <c r="U271" s="415">
        <v>-27198</v>
      </c>
      <c r="V271" s="415">
        <v>896193</v>
      </c>
      <c r="W271" s="415">
        <v>0</v>
      </c>
      <c r="X271" s="415">
        <v>896193</v>
      </c>
      <c r="Y271" s="415">
        <v>-9547192</v>
      </c>
      <c r="Z271" s="415">
        <v>0</v>
      </c>
      <c r="AA271" s="415">
        <v>-9547192</v>
      </c>
      <c r="AB271" s="415">
        <v>-4234</v>
      </c>
      <c r="AC271" s="415">
        <v>0</v>
      </c>
      <c r="AD271" s="415">
        <v>-4234</v>
      </c>
      <c r="AE271" s="415">
        <v>-315978</v>
      </c>
      <c r="AF271" s="415">
        <v>0</v>
      </c>
      <c r="AG271" s="415">
        <v>-315978</v>
      </c>
      <c r="AH271" s="415">
        <v>-144663</v>
      </c>
      <c r="AI271" s="415">
        <v>0</v>
      </c>
      <c r="AJ271" s="415">
        <v>-144663</v>
      </c>
      <c r="AK271" s="415">
        <v>0</v>
      </c>
      <c r="AL271" s="415">
        <v>0</v>
      </c>
      <c r="AM271" s="415">
        <v>0</v>
      </c>
      <c r="AN271" s="415">
        <v>-167126</v>
      </c>
      <c r="AO271" s="415">
        <v>0</v>
      </c>
      <c r="AP271" s="415">
        <v>-167126</v>
      </c>
      <c r="AQ271" s="415">
        <v>-771</v>
      </c>
      <c r="AR271" s="415">
        <v>0</v>
      </c>
      <c r="AS271" s="415">
        <v>-771</v>
      </c>
      <c r="AT271" s="415">
        <v>1267088</v>
      </c>
      <c r="AU271" s="415">
        <v>0</v>
      </c>
      <c r="AV271" s="415">
        <v>1267088</v>
      </c>
      <c r="AW271" s="415">
        <v>-8247</v>
      </c>
      <c r="AX271" s="415">
        <v>0</v>
      </c>
      <c r="AY271" s="415">
        <v>-8247</v>
      </c>
      <c r="AZ271" s="415">
        <v>-4322162</v>
      </c>
      <c r="BA271" s="415">
        <v>0</v>
      </c>
      <c r="BB271" s="415">
        <v>-4322162</v>
      </c>
      <c r="BC271" s="415">
        <v>-47192</v>
      </c>
      <c r="BD271" s="415">
        <v>0</v>
      </c>
      <c r="BE271" s="415">
        <v>-47192</v>
      </c>
      <c r="BF271" s="415">
        <v>-143493</v>
      </c>
      <c r="BG271" s="415">
        <v>0</v>
      </c>
      <c r="BH271" s="415">
        <v>-143493</v>
      </c>
      <c r="BI271" s="415">
        <v>0</v>
      </c>
      <c r="BJ271" s="415">
        <v>0</v>
      </c>
      <c r="BK271" s="415">
        <v>0</v>
      </c>
      <c r="BL271" s="415">
        <v>0</v>
      </c>
      <c r="BM271" s="415">
        <v>0</v>
      </c>
      <c r="BN271" s="415">
        <v>0</v>
      </c>
      <c r="BO271" s="415">
        <v>0</v>
      </c>
      <c r="BP271" s="415">
        <v>0</v>
      </c>
      <c r="BQ271" s="415">
        <v>0</v>
      </c>
      <c r="BR271" s="415">
        <v>0</v>
      </c>
      <c r="BS271" s="415">
        <v>0</v>
      </c>
      <c r="BT271" s="415">
        <v>0</v>
      </c>
      <c r="BU271" s="415">
        <v>0</v>
      </c>
      <c r="BV271" s="415">
        <v>0</v>
      </c>
      <c r="BW271" s="415">
        <v>0</v>
      </c>
      <c r="BX271" s="415">
        <v>-13117176</v>
      </c>
      <c r="BY271" s="415">
        <v>0</v>
      </c>
      <c r="BZ271" s="415">
        <v>-13117176</v>
      </c>
      <c r="CA271" s="415">
        <v>0</v>
      </c>
      <c r="CB271" s="415">
        <v>0</v>
      </c>
      <c r="CC271" s="415">
        <v>0</v>
      </c>
      <c r="CD271" s="415">
        <v>-54713</v>
      </c>
      <c r="CE271" s="415">
        <v>0</v>
      </c>
      <c r="CF271" s="415">
        <v>-54713</v>
      </c>
      <c r="CG271" s="415">
        <v>-2132225</v>
      </c>
      <c r="CH271" s="415">
        <v>0</v>
      </c>
      <c r="CI271" s="415">
        <v>-2132225</v>
      </c>
      <c r="CJ271" s="415">
        <v>-71883</v>
      </c>
      <c r="CK271" s="415">
        <v>0</v>
      </c>
      <c r="CL271" s="415">
        <v>-71883</v>
      </c>
      <c r="CM271" s="415">
        <v>-2258821</v>
      </c>
      <c r="CN271" s="415">
        <v>0</v>
      </c>
      <c r="CO271" s="415">
        <v>-2258821</v>
      </c>
      <c r="CP271" s="415">
        <v>-20422</v>
      </c>
      <c r="CQ271" s="415">
        <v>0</v>
      </c>
      <c r="CR271" s="415">
        <v>-20422</v>
      </c>
      <c r="CS271" s="415">
        <v>-279</v>
      </c>
      <c r="CT271" s="415">
        <v>0</v>
      </c>
      <c r="CU271" s="415">
        <v>-279</v>
      </c>
      <c r="CV271" s="415">
        <v>-25853</v>
      </c>
      <c r="CW271" s="415">
        <v>0</v>
      </c>
      <c r="CX271" s="415">
        <v>-25853</v>
      </c>
      <c r="CY271" s="415">
        <v>0</v>
      </c>
      <c r="CZ271" s="415">
        <v>0</v>
      </c>
      <c r="DA271" s="415">
        <v>0</v>
      </c>
      <c r="DB271" s="415">
        <v>-1439</v>
      </c>
      <c r="DC271" s="415">
        <v>0</v>
      </c>
      <c r="DD271" s="415">
        <v>-1439</v>
      </c>
      <c r="DE271" s="415">
        <v>0</v>
      </c>
      <c r="DF271" s="415">
        <v>0</v>
      </c>
      <c r="DG271" s="415">
        <v>0</v>
      </c>
      <c r="DH271" s="415">
        <v>0</v>
      </c>
      <c r="DI271" s="415">
        <v>0</v>
      </c>
      <c r="DJ271" s="415">
        <v>0</v>
      </c>
      <c r="DK271" s="415">
        <v>0</v>
      </c>
      <c r="DL271" s="415">
        <v>0</v>
      </c>
      <c r="DM271" s="415">
        <v>0</v>
      </c>
      <c r="DN271" s="415">
        <v>0</v>
      </c>
      <c r="DO271" s="415">
        <v>0</v>
      </c>
      <c r="DP271" s="415">
        <v>0</v>
      </c>
      <c r="DQ271" s="415">
        <v>0</v>
      </c>
      <c r="DR271" s="415">
        <v>0</v>
      </c>
      <c r="DS271" s="415">
        <v>0</v>
      </c>
      <c r="DT271" s="415">
        <v>0</v>
      </c>
      <c r="DU271" s="415">
        <v>0</v>
      </c>
      <c r="DV271" s="415">
        <v>0</v>
      </c>
      <c r="DW271" s="415">
        <v>0</v>
      </c>
      <c r="DX271" s="415">
        <v>0</v>
      </c>
      <c r="DY271" s="415">
        <v>0</v>
      </c>
      <c r="DZ271" s="415">
        <v>0</v>
      </c>
      <c r="EA271" s="415">
        <v>0</v>
      </c>
      <c r="EB271" s="415">
        <v>-47993</v>
      </c>
      <c r="EC271" s="415">
        <v>0</v>
      </c>
      <c r="ED271" s="415">
        <v>-47993</v>
      </c>
      <c r="EE271" s="415">
        <v>0</v>
      </c>
      <c r="EF271" s="415">
        <v>0</v>
      </c>
      <c r="EG271" s="415">
        <v>0</v>
      </c>
      <c r="EH271" s="415">
        <v>15</v>
      </c>
      <c r="EI271" s="415">
        <v>0</v>
      </c>
      <c r="EJ271" s="415">
        <v>15</v>
      </c>
      <c r="EK271" s="415">
        <v>0</v>
      </c>
      <c r="EL271" s="415">
        <v>0</v>
      </c>
      <c r="EM271" s="415">
        <v>0</v>
      </c>
      <c r="EN271" s="415">
        <v>0</v>
      </c>
      <c r="EO271" s="415">
        <v>0</v>
      </c>
      <c r="EP271" s="415">
        <v>0</v>
      </c>
      <c r="EQ271" s="415">
        <v>0</v>
      </c>
      <c r="ER271" s="415">
        <v>0</v>
      </c>
      <c r="ES271" s="415">
        <v>0</v>
      </c>
      <c r="ET271" s="415">
        <v>0</v>
      </c>
      <c r="EU271" s="415">
        <v>0</v>
      </c>
      <c r="EV271" s="415">
        <v>0</v>
      </c>
      <c r="EW271" s="415">
        <v>0</v>
      </c>
      <c r="EX271" s="415">
        <v>0</v>
      </c>
      <c r="EY271" s="415">
        <v>0</v>
      </c>
      <c r="EZ271" s="415">
        <v>0</v>
      </c>
      <c r="FA271" s="415">
        <v>0</v>
      </c>
      <c r="FB271" s="415">
        <v>0</v>
      </c>
      <c r="FC271" s="415">
        <v>-1500</v>
      </c>
      <c r="FD271" s="415">
        <v>0</v>
      </c>
      <c r="FE271" s="415">
        <v>-1500</v>
      </c>
      <c r="FF271" s="415">
        <v>0</v>
      </c>
      <c r="FG271" s="415">
        <v>0</v>
      </c>
      <c r="FH271" s="415">
        <v>0</v>
      </c>
      <c r="FI271" s="415">
        <v>-20910</v>
      </c>
      <c r="FJ271" s="415">
        <v>0</v>
      </c>
      <c r="FK271" s="415">
        <v>-20910</v>
      </c>
      <c r="FL271" s="415">
        <v>445</v>
      </c>
      <c r="FM271" s="415">
        <v>0</v>
      </c>
      <c r="FN271" s="415">
        <v>445</v>
      </c>
      <c r="FO271" s="415">
        <v>-56685</v>
      </c>
      <c r="FP271" s="415">
        <v>0</v>
      </c>
      <c r="FQ271" s="415">
        <v>-56685</v>
      </c>
      <c r="FR271" s="415">
        <v>5808</v>
      </c>
      <c r="FS271" s="415">
        <v>0</v>
      </c>
      <c r="FT271" s="415">
        <v>5808</v>
      </c>
      <c r="FU271" s="415">
        <v>0</v>
      </c>
      <c r="FV271" s="415">
        <v>0</v>
      </c>
      <c r="FW271" s="415">
        <v>0</v>
      </c>
      <c r="FX271" s="415">
        <v>-1036601</v>
      </c>
      <c r="FY271" s="415">
        <v>0</v>
      </c>
      <c r="FZ271" s="415">
        <v>-1036601</v>
      </c>
      <c r="GA271" s="415">
        <v>-1109428</v>
      </c>
      <c r="GB271" s="415">
        <v>0</v>
      </c>
      <c r="GC271" s="415">
        <v>-1109428</v>
      </c>
      <c r="GD271" s="415">
        <v>0</v>
      </c>
      <c r="GE271" s="415">
        <v>0</v>
      </c>
      <c r="GF271" s="415">
        <v>0</v>
      </c>
      <c r="GG271" s="415">
        <v>0</v>
      </c>
      <c r="GH271" s="415">
        <v>0</v>
      </c>
      <c r="GI271" s="415">
        <v>0</v>
      </c>
      <c r="GJ271" s="415">
        <v>0</v>
      </c>
      <c r="GK271" s="415">
        <v>0</v>
      </c>
      <c r="GL271" s="415">
        <v>0</v>
      </c>
      <c r="GM271" s="415">
        <v>72594392</v>
      </c>
      <c r="GN271" s="415">
        <v>0</v>
      </c>
      <c r="GO271" s="415">
        <v>72594392</v>
      </c>
      <c r="GP271" s="415">
        <v>896193</v>
      </c>
      <c r="GQ271" s="415">
        <v>0</v>
      </c>
      <c r="GR271" s="415">
        <v>896193</v>
      </c>
      <c r="GS271" s="415">
        <v>-13117176</v>
      </c>
      <c r="GT271" s="415">
        <v>0</v>
      </c>
      <c r="GU271" s="415">
        <v>-13117176</v>
      </c>
      <c r="GV271" s="415">
        <v>-2258821</v>
      </c>
      <c r="GW271" s="415">
        <v>0</v>
      </c>
      <c r="GX271" s="415">
        <v>-2258821</v>
      </c>
      <c r="GY271" s="415">
        <v>-47993</v>
      </c>
      <c r="GZ271" s="415">
        <v>0</v>
      </c>
      <c r="HA271" s="415">
        <v>-47993</v>
      </c>
      <c r="HB271" s="415">
        <v>-1109428</v>
      </c>
      <c r="HC271" s="415">
        <v>0</v>
      </c>
      <c r="HD271" s="415">
        <v>-1109428</v>
      </c>
      <c r="HE271" s="415">
        <v>0</v>
      </c>
      <c r="HF271" s="415">
        <v>0</v>
      </c>
      <c r="HG271" s="415">
        <v>0</v>
      </c>
      <c r="HH271" s="415">
        <v>-15637225</v>
      </c>
      <c r="HI271" s="415">
        <v>0</v>
      </c>
      <c r="HJ271" s="415">
        <v>-15637225</v>
      </c>
      <c r="HK271" s="415">
        <v>56957167</v>
      </c>
      <c r="HL271" s="415">
        <v>0</v>
      </c>
      <c r="HM271" s="415">
        <v>56957167</v>
      </c>
      <c r="HN271" s="84" t="s">
        <v>1047</v>
      </c>
    </row>
    <row r="272" spans="1:222" x14ac:dyDescent="0.25">
      <c r="A272" t="s">
        <v>1026</v>
      </c>
      <c r="B272" s="82" t="s">
        <v>903</v>
      </c>
      <c r="C272" s="85" t="s">
        <v>902</v>
      </c>
      <c r="D272" s="415">
        <v>39955600</v>
      </c>
      <c r="E272" s="415">
        <v>0</v>
      </c>
      <c r="F272" s="415">
        <v>39955600</v>
      </c>
      <c r="G272" s="415">
        <v>-435613</v>
      </c>
      <c r="H272" s="415">
        <v>0</v>
      </c>
      <c r="I272" s="415">
        <v>-435613</v>
      </c>
      <c r="J272" s="415">
        <v>-249414</v>
      </c>
      <c r="K272" s="415">
        <v>0</v>
      </c>
      <c r="L272" s="415">
        <v>-249414</v>
      </c>
      <c r="M272" s="415">
        <v>49235</v>
      </c>
      <c r="N272" s="415">
        <v>0</v>
      </c>
      <c r="O272" s="415">
        <v>49235</v>
      </c>
      <c r="P272" s="415">
        <v>612485</v>
      </c>
      <c r="Q272" s="415">
        <v>0</v>
      </c>
      <c r="R272" s="415">
        <v>612485</v>
      </c>
      <c r="S272" s="415">
        <v>26981</v>
      </c>
      <c r="T272" s="415">
        <v>0</v>
      </c>
      <c r="U272" s="415">
        <v>26981</v>
      </c>
      <c r="V272" s="415">
        <v>439287</v>
      </c>
      <c r="W272" s="415">
        <v>0</v>
      </c>
      <c r="X272" s="415">
        <v>439287</v>
      </c>
      <c r="Y272" s="415">
        <v>-2358582</v>
      </c>
      <c r="Z272" s="415">
        <v>0</v>
      </c>
      <c r="AA272" s="415">
        <v>-2358582</v>
      </c>
      <c r="AB272" s="415">
        <v>-7881</v>
      </c>
      <c r="AC272" s="415">
        <v>0</v>
      </c>
      <c r="AD272" s="415">
        <v>-7881</v>
      </c>
      <c r="AE272" s="415">
        <v>-44014</v>
      </c>
      <c r="AF272" s="415">
        <v>0</v>
      </c>
      <c r="AG272" s="415">
        <v>-44014</v>
      </c>
      <c r="AH272" s="415">
        <v>14057</v>
      </c>
      <c r="AI272" s="415">
        <v>0</v>
      </c>
      <c r="AJ272" s="415">
        <v>14057</v>
      </c>
      <c r="AK272" s="415">
        <v>0</v>
      </c>
      <c r="AL272" s="415">
        <v>0</v>
      </c>
      <c r="AM272" s="415">
        <v>0</v>
      </c>
      <c r="AN272" s="415">
        <v>-58505</v>
      </c>
      <c r="AO272" s="415">
        <v>0</v>
      </c>
      <c r="AP272" s="415">
        <v>-58505</v>
      </c>
      <c r="AQ272" s="415">
        <v>0</v>
      </c>
      <c r="AR272" s="415">
        <v>0</v>
      </c>
      <c r="AS272" s="415">
        <v>0</v>
      </c>
      <c r="AT272" s="415">
        <v>816531</v>
      </c>
      <c r="AU272" s="415">
        <v>0</v>
      </c>
      <c r="AV272" s="415">
        <v>816531</v>
      </c>
      <c r="AW272" s="415">
        <v>-17275</v>
      </c>
      <c r="AX272" s="415">
        <v>0</v>
      </c>
      <c r="AY272" s="415">
        <v>-17275</v>
      </c>
      <c r="AZ272" s="415">
        <v>-1424678</v>
      </c>
      <c r="BA272" s="415">
        <v>0</v>
      </c>
      <c r="BB272" s="415">
        <v>-1424678</v>
      </c>
      <c r="BC272" s="415">
        <v>-392.44</v>
      </c>
      <c r="BD272" s="415">
        <v>0</v>
      </c>
      <c r="BE272" s="415">
        <v>-392.44</v>
      </c>
      <c r="BF272" s="415">
        <v>-45461</v>
      </c>
      <c r="BG272" s="415">
        <v>0</v>
      </c>
      <c r="BH272" s="415">
        <v>-45461</v>
      </c>
      <c r="BI272" s="415">
        <v>0</v>
      </c>
      <c r="BJ272" s="415">
        <v>0</v>
      </c>
      <c r="BK272" s="415">
        <v>0</v>
      </c>
      <c r="BL272" s="415">
        <v>0</v>
      </c>
      <c r="BM272" s="415">
        <v>0</v>
      </c>
      <c r="BN272" s="415">
        <v>0</v>
      </c>
      <c r="BO272" s="415">
        <v>0</v>
      </c>
      <c r="BP272" s="415">
        <v>0</v>
      </c>
      <c r="BQ272" s="415">
        <v>0</v>
      </c>
      <c r="BR272" s="415">
        <v>0</v>
      </c>
      <c r="BS272" s="415">
        <v>0</v>
      </c>
      <c r="BT272" s="415">
        <v>0</v>
      </c>
      <c r="BU272" s="415">
        <v>0</v>
      </c>
      <c r="BV272" s="415">
        <v>0</v>
      </c>
      <c r="BW272" s="415">
        <v>0</v>
      </c>
      <c r="BX272" s="415">
        <v>-3073871</v>
      </c>
      <c r="BY272" s="415">
        <v>0</v>
      </c>
      <c r="BZ272" s="415">
        <v>-3073871</v>
      </c>
      <c r="CA272" s="415">
        <v>-27731</v>
      </c>
      <c r="CB272" s="415">
        <v>0</v>
      </c>
      <c r="CC272" s="415">
        <v>-27731</v>
      </c>
      <c r="CD272" s="415">
        <v>-7362</v>
      </c>
      <c r="CE272" s="415">
        <v>0</v>
      </c>
      <c r="CF272" s="415">
        <v>-7362</v>
      </c>
      <c r="CG272" s="415">
        <v>-976784</v>
      </c>
      <c r="CH272" s="415">
        <v>0</v>
      </c>
      <c r="CI272" s="415">
        <v>-976784</v>
      </c>
      <c r="CJ272" s="415">
        <v>32065</v>
      </c>
      <c r="CK272" s="415">
        <v>0</v>
      </c>
      <c r="CL272" s="415">
        <v>32065</v>
      </c>
      <c r="CM272" s="415">
        <v>-979812</v>
      </c>
      <c r="CN272" s="415">
        <v>0</v>
      </c>
      <c r="CO272" s="415">
        <v>-979812</v>
      </c>
      <c r="CP272" s="415">
        <v>-17961</v>
      </c>
      <c r="CQ272" s="415">
        <v>0</v>
      </c>
      <c r="CR272" s="415">
        <v>-17961</v>
      </c>
      <c r="CS272" s="415">
        <v>-888</v>
      </c>
      <c r="CT272" s="415">
        <v>0</v>
      </c>
      <c r="CU272" s="415">
        <v>-888</v>
      </c>
      <c r="CV272" s="415">
        <v>-2240</v>
      </c>
      <c r="CW272" s="415">
        <v>0</v>
      </c>
      <c r="CX272" s="415">
        <v>-2240</v>
      </c>
      <c r="CY272" s="415">
        <v>0</v>
      </c>
      <c r="CZ272" s="415">
        <v>0</v>
      </c>
      <c r="DA272" s="415">
        <v>0</v>
      </c>
      <c r="DB272" s="415">
        <v>-857</v>
      </c>
      <c r="DC272" s="415">
        <v>0</v>
      </c>
      <c r="DD272" s="415">
        <v>-857</v>
      </c>
      <c r="DE272" s="415">
        <v>0</v>
      </c>
      <c r="DF272" s="415">
        <v>0</v>
      </c>
      <c r="DG272" s="415">
        <v>0</v>
      </c>
      <c r="DH272" s="415">
        <v>0</v>
      </c>
      <c r="DI272" s="415">
        <v>0</v>
      </c>
      <c r="DJ272" s="415">
        <v>0</v>
      </c>
      <c r="DK272" s="415">
        <v>0</v>
      </c>
      <c r="DL272" s="415">
        <v>0</v>
      </c>
      <c r="DM272" s="415">
        <v>0</v>
      </c>
      <c r="DN272" s="415">
        <v>0</v>
      </c>
      <c r="DO272" s="415">
        <v>0</v>
      </c>
      <c r="DP272" s="415">
        <v>0</v>
      </c>
      <c r="DQ272" s="415">
        <v>0</v>
      </c>
      <c r="DR272" s="415">
        <v>0</v>
      </c>
      <c r="DS272" s="415">
        <v>0</v>
      </c>
      <c r="DT272" s="415">
        <v>0</v>
      </c>
      <c r="DU272" s="415">
        <v>0</v>
      </c>
      <c r="DV272" s="415">
        <v>0</v>
      </c>
      <c r="DW272" s="415">
        <v>0</v>
      </c>
      <c r="DX272" s="415">
        <v>0</v>
      </c>
      <c r="DY272" s="415">
        <v>0</v>
      </c>
      <c r="DZ272" s="415">
        <v>0</v>
      </c>
      <c r="EA272" s="415">
        <v>0</v>
      </c>
      <c r="EB272" s="415">
        <v>-21946</v>
      </c>
      <c r="EC272" s="415">
        <v>0</v>
      </c>
      <c r="ED272" s="415">
        <v>-21946</v>
      </c>
      <c r="EE272" s="415">
        <v>0</v>
      </c>
      <c r="EF272" s="415">
        <v>0</v>
      </c>
      <c r="EG272" s="415">
        <v>0</v>
      </c>
      <c r="EH272" s="415">
        <v>0</v>
      </c>
      <c r="EI272" s="415">
        <v>0</v>
      </c>
      <c r="EJ272" s="415">
        <v>0</v>
      </c>
      <c r="EK272" s="415">
        <v>0</v>
      </c>
      <c r="EL272" s="415">
        <v>0</v>
      </c>
      <c r="EM272" s="415">
        <v>0</v>
      </c>
      <c r="EN272" s="415">
        <v>0</v>
      </c>
      <c r="EO272" s="415">
        <v>0</v>
      </c>
      <c r="EP272" s="415">
        <v>0</v>
      </c>
      <c r="EQ272" s="415">
        <v>0</v>
      </c>
      <c r="ER272" s="415">
        <v>0</v>
      </c>
      <c r="ES272" s="415">
        <v>0</v>
      </c>
      <c r="ET272" s="415">
        <v>0</v>
      </c>
      <c r="EU272" s="415">
        <v>0</v>
      </c>
      <c r="EV272" s="415">
        <v>0</v>
      </c>
      <c r="EW272" s="415">
        <v>0</v>
      </c>
      <c r="EX272" s="415">
        <v>0</v>
      </c>
      <c r="EY272" s="415">
        <v>0</v>
      </c>
      <c r="EZ272" s="415">
        <v>0</v>
      </c>
      <c r="FA272" s="415">
        <v>0</v>
      </c>
      <c r="FB272" s="415">
        <v>0</v>
      </c>
      <c r="FC272" s="415">
        <v>-1500</v>
      </c>
      <c r="FD272" s="415">
        <v>0</v>
      </c>
      <c r="FE272" s="415">
        <v>-1500</v>
      </c>
      <c r="FF272" s="415">
        <v>0</v>
      </c>
      <c r="FG272" s="415">
        <v>0</v>
      </c>
      <c r="FH272" s="415">
        <v>0</v>
      </c>
      <c r="FI272" s="415">
        <v>-7268</v>
      </c>
      <c r="FJ272" s="415">
        <v>0</v>
      </c>
      <c r="FK272" s="415">
        <v>-7268</v>
      </c>
      <c r="FL272" s="415">
        <v>0</v>
      </c>
      <c r="FM272" s="415">
        <v>0</v>
      </c>
      <c r="FN272" s="415">
        <v>0</v>
      </c>
      <c r="FO272" s="415">
        <v>-20232</v>
      </c>
      <c r="FP272" s="415">
        <v>0</v>
      </c>
      <c r="FQ272" s="415">
        <v>-20232</v>
      </c>
      <c r="FR272" s="415">
        <v>9</v>
      </c>
      <c r="FS272" s="415">
        <v>0</v>
      </c>
      <c r="FT272" s="415">
        <v>9</v>
      </c>
      <c r="FU272" s="415">
        <v>236</v>
      </c>
      <c r="FV272" s="415">
        <v>0</v>
      </c>
      <c r="FW272" s="415">
        <v>236</v>
      </c>
      <c r="FX272" s="415">
        <v>-551022</v>
      </c>
      <c r="FY272" s="415">
        <v>0</v>
      </c>
      <c r="FZ272" s="415">
        <v>-551022</v>
      </c>
      <c r="GA272" s="415">
        <v>-579777</v>
      </c>
      <c r="GB272" s="415">
        <v>0</v>
      </c>
      <c r="GC272" s="415">
        <v>-579777</v>
      </c>
      <c r="GD272" s="415">
        <v>0</v>
      </c>
      <c r="GE272" s="415">
        <v>0</v>
      </c>
      <c r="GF272" s="415">
        <v>0</v>
      </c>
      <c r="GG272" s="415">
        <v>0</v>
      </c>
      <c r="GH272" s="415">
        <v>0</v>
      </c>
      <c r="GI272" s="415">
        <v>0</v>
      </c>
      <c r="GJ272" s="415">
        <v>0</v>
      </c>
      <c r="GK272" s="415">
        <v>0</v>
      </c>
      <c r="GL272" s="415">
        <v>0</v>
      </c>
      <c r="GM272" s="415">
        <v>39519987</v>
      </c>
      <c r="GN272" s="415">
        <v>0</v>
      </c>
      <c r="GO272" s="415">
        <v>39519987</v>
      </c>
      <c r="GP272" s="415">
        <v>439287</v>
      </c>
      <c r="GQ272" s="415">
        <v>0</v>
      </c>
      <c r="GR272" s="415">
        <v>439287</v>
      </c>
      <c r="GS272" s="415">
        <v>-3073871</v>
      </c>
      <c r="GT272" s="415">
        <v>0</v>
      </c>
      <c r="GU272" s="415">
        <v>-3073871</v>
      </c>
      <c r="GV272" s="415">
        <v>-979812</v>
      </c>
      <c r="GW272" s="415">
        <v>0</v>
      </c>
      <c r="GX272" s="415">
        <v>-979812</v>
      </c>
      <c r="GY272" s="415">
        <v>-21946</v>
      </c>
      <c r="GZ272" s="415">
        <v>0</v>
      </c>
      <c r="HA272" s="415">
        <v>-21946</v>
      </c>
      <c r="HB272" s="415">
        <v>-579777</v>
      </c>
      <c r="HC272" s="415">
        <v>0</v>
      </c>
      <c r="HD272" s="415">
        <v>-579777</v>
      </c>
      <c r="HE272" s="415">
        <v>0</v>
      </c>
      <c r="HF272" s="415">
        <v>0</v>
      </c>
      <c r="HG272" s="415">
        <v>0</v>
      </c>
      <c r="HH272" s="415">
        <v>-4216119</v>
      </c>
      <c r="HI272" s="415">
        <v>0</v>
      </c>
      <c r="HJ272" s="415">
        <v>-4216119</v>
      </c>
      <c r="HK272" s="415">
        <v>35303868</v>
      </c>
      <c r="HL272" s="415">
        <v>0</v>
      </c>
      <c r="HM272" s="415">
        <v>35303868</v>
      </c>
      <c r="HN272" s="84" t="s">
        <v>1029</v>
      </c>
    </row>
    <row r="273" spans="1:222" x14ac:dyDescent="0.25">
      <c r="A273" t="s">
        <v>1026</v>
      </c>
      <c r="B273" s="82" t="s">
        <v>905</v>
      </c>
      <c r="C273" s="85" t="s">
        <v>904</v>
      </c>
      <c r="D273" s="415">
        <v>29718822</v>
      </c>
      <c r="E273" s="415">
        <v>0</v>
      </c>
      <c r="F273" s="415">
        <v>29718822</v>
      </c>
      <c r="G273" s="415">
        <v>-66192</v>
      </c>
      <c r="H273" s="415">
        <v>0</v>
      </c>
      <c r="I273" s="415">
        <v>-66192</v>
      </c>
      <c r="J273" s="415">
        <v>-626052</v>
      </c>
      <c r="K273" s="415">
        <v>0</v>
      </c>
      <c r="L273" s="415">
        <v>-626052</v>
      </c>
      <c r="M273" s="415">
        <v>22865</v>
      </c>
      <c r="N273" s="415">
        <v>0</v>
      </c>
      <c r="O273" s="415">
        <v>22865</v>
      </c>
      <c r="P273" s="415">
        <v>86137</v>
      </c>
      <c r="Q273" s="415">
        <v>0</v>
      </c>
      <c r="R273" s="415">
        <v>86137</v>
      </c>
      <c r="S273" s="415">
        <v>-10328</v>
      </c>
      <c r="T273" s="415">
        <v>0</v>
      </c>
      <c r="U273" s="415">
        <v>-10328</v>
      </c>
      <c r="V273" s="415">
        <v>-527378</v>
      </c>
      <c r="W273" s="415">
        <v>0</v>
      </c>
      <c r="X273" s="415">
        <v>-527378</v>
      </c>
      <c r="Y273" s="415">
        <v>-3378808</v>
      </c>
      <c r="Z273" s="415">
        <v>0</v>
      </c>
      <c r="AA273" s="415">
        <v>-3378808</v>
      </c>
      <c r="AB273" s="415">
        <v>0</v>
      </c>
      <c r="AC273" s="415">
        <v>0</v>
      </c>
      <c r="AD273" s="415">
        <v>0</v>
      </c>
      <c r="AE273" s="415">
        <v>-86745</v>
      </c>
      <c r="AF273" s="415">
        <v>0</v>
      </c>
      <c r="AG273" s="415">
        <v>-86745</v>
      </c>
      <c r="AH273" s="415">
        <v>-970</v>
      </c>
      <c r="AI273" s="415">
        <v>0</v>
      </c>
      <c r="AJ273" s="415">
        <v>-970</v>
      </c>
      <c r="AK273" s="415">
        <v>0</v>
      </c>
      <c r="AL273" s="415">
        <v>0</v>
      </c>
      <c r="AM273" s="415">
        <v>0</v>
      </c>
      <c r="AN273" s="415">
        <v>-85775</v>
      </c>
      <c r="AO273" s="415">
        <v>0</v>
      </c>
      <c r="AP273" s="415">
        <v>-85775</v>
      </c>
      <c r="AQ273" s="415">
        <v>0</v>
      </c>
      <c r="AR273" s="415">
        <v>0</v>
      </c>
      <c r="AS273" s="415">
        <v>0</v>
      </c>
      <c r="AT273" s="415">
        <v>472321</v>
      </c>
      <c r="AU273" s="415">
        <v>0</v>
      </c>
      <c r="AV273" s="415">
        <v>472321</v>
      </c>
      <c r="AW273" s="415">
        <v>2100</v>
      </c>
      <c r="AX273" s="415">
        <v>0</v>
      </c>
      <c r="AY273" s="415">
        <v>2100</v>
      </c>
      <c r="AZ273" s="415">
        <v>-3403440</v>
      </c>
      <c r="BA273" s="415">
        <v>0</v>
      </c>
      <c r="BB273" s="415">
        <v>-3403440</v>
      </c>
      <c r="BC273" s="415">
        <v>111118</v>
      </c>
      <c r="BD273" s="415">
        <v>0</v>
      </c>
      <c r="BE273" s="415">
        <v>111118</v>
      </c>
      <c r="BF273" s="415">
        <v>-74306</v>
      </c>
      <c r="BG273" s="415">
        <v>0</v>
      </c>
      <c r="BH273" s="415">
        <v>-74306</v>
      </c>
      <c r="BI273" s="415">
        <v>0</v>
      </c>
      <c r="BJ273" s="415">
        <v>0</v>
      </c>
      <c r="BK273" s="415">
        <v>0</v>
      </c>
      <c r="BL273" s="415">
        <v>-17095</v>
      </c>
      <c r="BM273" s="415">
        <v>0</v>
      </c>
      <c r="BN273" s="415">
        <v>-17095</v>
      </c>
      <c r="BO273" s="415">
        <v>0</v>
      </c>
      <c r="BP273" s="415">
        <v>0</v>
      </c>
      <c r="BQ273" s="415">
        <v>0</v>
      </c>
      <c r="BR273" s="415">
        <v>0</v>
      </c>
      <c r="BS273" s="415">
        <v>0</v>
      </c>
      <c r="BT273" s="415">
        <v>0</v>
      </c>
      <c r="BU273" s="415">
        <v>0</v>
      </c>
      <c r="BV273" s="415">
        <v>0</v>
      </c>
      <c r="BW273" s="415">
        <v>0</v>
      </c>
      <c r="BX273" s="415">
        <v>-6374855</v>
      </c>
      <c r="BY273" s="415">
        <v>0</v>
      </c>
      <c r="BZ273" s="415">
        <v>-6374855</v>
      </c>
      <c r="CA273" s="415">
        <v>-1705</v>
      </c>
      <c r="CB273" s="415">
        <v>0</v>
      </c>
      <c r="CC273" s="415">
        <v>-1705</v>
      </c>
      <c r="CD273" s="415">
        <v>0</v>
      </c>
      <c r="CE273" s="415">
        <v>0</v>
      </c>
      <c r="CF273" s="415">
        <v>0</v>
      </c>
      <c r="CG273" s="415">
        <v>-601192</v>
      </c>
      <c r="CH273" s="415">
        <v>0</v>
      </c>
      <c r="CI273" s="415">
        <v>-601192</v>
      </c>
      <c r="CJ273" s="415">
        <v>-19264</v>
      </c>
      <c r="CK273" s="415">
        <v>0</v>
      </c>
      <c r="CL273" s="415">
        <v>-19264</v>
      </c>
      <c r="CM273" s="415">
        <v>-622161</v>
      </c>
      <c r="CN273" s="415">
        <v>0</v>
      </c>
      <c r="CO273" s="415">
        <v>-622161</v>
      </c>
      <c r="CP273" s="415">
        <v>-48236</v>
      </c>
      <c r="CQ273" s="415">
        <v>0</v>
      </c>
      <c r="CR273" s="415">
        <v>-48236</v>
      </c>
      <c r="CS273" s="415">
        <v>-871</v>
      </c>
      <c r="CT273" s="415">
        <v>0</v>
      </c>
      <c r="CU273" s="415">
        <v>-871</v>
      </c>
      <c r="CV273" s="415">
        <v>-12446</v>
      </c>
      <c r="CW273" s="415">
        <v>0</v>
      </c>
      <c r="CX273" s="415">
        <v>-12446</v>
      </c>
      <c r="CY273" s="415">
        <v>0</v>
      </c>
      <c r="CZ273" s="415">
        <v>0</v>
      </c>
      <c r="DA273" s="415">
        <v>0</v>
      </c>
      <c r="DB273" s="415">
        <v>-78</v>
      </c>
      <c r="DC273" s="415">
        <v>0</v>
      </c>
      <c r="DD273" s="415">
        <v>-78</v>
      </c>
      <c r="DE273" s="415">
        <v>0</v>
      </c>
      <c r="DF273" s="415">
        <v>0</v>
      </c>
      <c r="DG273" s="415">
        <v>0</v>
      </c>
      <c r="DH273" s="415">
        <v>0</v>
      </c>
      <c r="DI273" s="415">
        <v>0</v>
      </c>
      <c r="DJ273" s="415">
        <v>0</v>
      </c>
      <c r="DK273" s="415">
        <v>0</v>
      </c>
      <c r="DL273" s="415">
        <v>0</v>
      </c>
      <c r="DM273" s="415">
        <v>0</v>
      </c>
      <c r="DN273" s="415">
        <v>0</v>
      </c>
      <c r="DO273" s="415">
        <v>0</v>
      </c>
      <c r="DP273" s="415">
        <v>0</v>
      </c>
      <c r="DQ273" s="415">
        <v>0</v>
      </c>
      <c r="DR273" s="415">
        <v>0</v>
      </c>
      <c r="DS273" s="415">
        <v>0</v>
      </c>
      <c r="DT273" s="415">
        <v>0</v>
      </c>
      <c r="DU273" s="415">
        <v>0</v>
      </c>
      <c r="DV273" s="415">
        <v>0</v>
      </c>
      <c r="DW273" s="415">
        <v>0</v>
      </c>
      <c r="DX273" s="415">
        <v>0</v>
      </c>
      <c r="DY273" s="415">
        <v>0</v>
      </c>
      <c r="DZ273" s="415">
        <v>0</v>
      </c>
      <c r="EA273" s="415">
        <v>0</v>
      </c>
      <c r="EB273" s="415">
        <v>-61631</v>
      </c>
      <c r="EC273" s="415">
        <v>0</v>
      </c>
      <c r="ED273" s="415">
        <v>-61631</v>
      </c>
      <c r="EE273" s="415">
        <v>0</v>
      </c>
      <c r="EF273" s="415">
        <v>0</v>
      </c>
      <c r="EG273" s="415">
        <v>0</v>
      </c>
      <c r="EH273" s="415">
        <v>0</v>
      </c>
      <c r="EI273" s="415">
        <v>0</v>
      </c>
      <c r="EJ273" s="415">
        <v>0</v>
      </c>
      <c r="EK273" s="415">
        <v>0</v>
      </c>
      <c r="EL273" s="415">
        <v>0</v>
      </c>
      <c r="EM273" s="415">
        <v>0</v>
      </c>
      <c r="EN273" s="415">
        <v>0</v>
      </c>
      <c r="EO273" s="415">
        <v>0</v>
      </c>
      <c r="EP273" s="415">
        <v>0</v>
      </c>
      <c r="EQ273" s="415">
        <v>0</v>
      </c>
      <c r="ER273" s="415">
        <v>0</v>
      </c>
      <c r="ES273" s="415">
        <v>0</v>
      </c>
      <c r="ET273" s="415">
        <v>0</v>
      </c>
      <c r="EU273" s="415">
        <v>0</v>
      </c>
      <c r="EV273" s="415">
        <v>0</v>
      </c>
      <c r="EW273" s="415">
        <v>-17095</v>
      </c>
      <c r="EX273" s="415">
        <v>0</v>
      </c>
      <c r="EY273" s="415">
        <v>-17095</v>
      </c>
      <c r="EZ273" s="415">
        <v>0</v>
      </c>
      <c r="FA273" s="415">
        <v>0</v>
      </c>
      <c r="FB273" s="415">
        <v>0</v>
      </c>
      <c r="FC273" s="415">
        <v>0</v>
      </c>
      <c r="FD273" s="415">
        <v>0</v>
      </c>
      <c r="FE273" s="415">
        <v>0</v>
      </c>
      <c r="FF273" s="415">
        <v>0</v>
      </c>
      <c r="FG273" s="415">
        <v>0</v>
      </c>
      <c r="FH273" s="415">
        <v>0</v>
      </c>
      <c r="FI273" s="415">
        <v>-73450</v>
      </c>
      <c r="FJ273" s="415">
        <v>0</v>
      </c>
      <c r="FK273" s="415">
        <v>-73450</v>
      </c>
      <c r="FL273" s="415">
        <v>0</v>
      </c>
      <c r="FM273" s="415">
        <v>0</v>
      </c>
      <c r="FN273" s="415">
        <v>0</v>
      </c>
      <c r="FO273" s="415">
        <v>-44360</v>
      </c>
      <c r="FP273" s="415">
        <v>0</v>
      </c>
      <c r="FQ273" s="415">
        <v>-44360</v>
      </c>
      <c r="FR273" s="415">
        <v>289</v>
      </c>
      <c r="FS273" s="415">
        <v>0</v>
      </c>
      <c r="FT273" s="415">
        <v>289</v>
      </c>
      <c r="FU273" s="415">
        <v>-695</v>
      </c>
      <c r="FV273" s="415">
        <v>0</v>
      </c>
      <c r="FW273" s="415">
        <v>-695</v>
      </c>
      <c r="FX273" s="415">
        <v>-738222</v>
      </c>
      <c r="FY273" s="415">
        <v>0</v>
      </c>
      <c r="FZ273" s="415">
        <v>-738222</v>
      </c>
      <c r="GA273" s="415">
        <v>-873533</v>
      </c>
      <c r="GB273" s="415">
        <v>0</v>
      </c>
      <c r="GC273" s="415">
        <v>-873533</v>
      </c>
      <c r="GD273" s="415">
        <v>0</v>
      </c>
      <c r="GE273" s="415">
        <v>0</v>
      </c>
      <c r="GF273" s="415">
        <v>0</v>
      </c>
      <c r="GG273" s="415">
        <v>0</v>
      </c>
      <c r="GH273" s="415">
        <v>0</v>
      </c>
      <c r="GI273" s="415">
        <v>0</v>
      </c>
      <c r="GJ273" s="415">
        <v>0</v>
      </c>
      <c r="GK273" s="415">
        <v>0</v>
      </c>
      <c r="GL273" s="415">
        <v>0</v>
      </c>
      <c r="GM273" s="415">
        <v>29652630</v>
      </c>
      <c r="GN273" s="415">
        <v>0</v>
      </c>
      <c r="GO273" s="415">
        <v>29652630</v>
      </c>
      <c r="GP273" s="415">
        <v>-527378</v>
      </c>
      <c r="GQ273" s="415">
        <v>0</v>
      </c>
      <c r="GR273" s="415">
        <v>-527378</v>
      </c>
      <c r="GS273" s="415">
        <v>-6374855</v>
      </c>
      <c r="GT273" s="415">
        <v>0</v>
      </c>
      <c r="GU273" s="415">
        <v>-6374855</v>
      </c>
      <c r="GV273" s="415">
        <v>-622161</v>
      </c>
      <c r="GW273" s="415">
        <v>0</v>
      </c>
      <c r="GX273" s="415">
        <v>-622161</v>
      </c>
      <c r="GY273" s="415">
        <v>-61631</v>
      </c>
      <c r="GZ273" s="415">
        <v>0</v>
      </c>
      <c r="HA273" s="415">
        <v>-61631</v>
      </c>
      <c r="HB273" s="415">
        <v>-873533</v>
      </c>
      <c r="HC273" s="415">
        <v>0</v>
      </c>
      <c r="HD273" s="415">
        <v>-873533</v>
      </c>
      <c r="HE273" s="415">
        <v>0</v>
      </c>
      <c r="HF273" s="415">
        <v>0</v>
      </c>
      <c r="HG273" s="415">
        <v>0</v>
      </c>
      <c r="HH273" s="415">
        <v>-8459558</v>
      </c>
      <c r="HI273" s="415">
        <v>0</v>
      </c>
      <c r="HJ273" s="415">
        <v>-8459558</v>
      </c>
      <c r="HK273" s="415">
        <v>21193072</v>
      </c>
      <c r="HL273" s="415">
        <v>0</v>
      </c>
      <c r="HM273" s="415">
        <v>21193072</v>
      </c>
      <c r="HN273" s="84" t="s">
        <v>1029</v>
      </c>
    </row>
    <row r="274" spans="1:222" x14ac:dyDescent="0.25">
      <c r="A274" t="s">
        <v>1026</v>
      </c>
      <c r="B274" s="82" t="s">
        <v>907</v>
      </c>
      <c r="C274" s="85" t="s">
        <v>906</v>
      </c>
      <c r="D274" s="415">
        <v>42163864</v>
      </c>
      <c r="E274" s="415">
        <v>0</v>
      </c>
      <c r="F274" s="415">
        <v>42163864</v>
      </c>
      <c r="G274" s="415">
        <v>101231</v>
      </c>
      <c r="H274" s="415">
        <v>0</v>
      </c>
      <c r="I274" s="415">
        <v>101231</v>
      </c>
      <c r="J274" s="415">
        <v>-585927</v>
      </c>
      <c r="K274" s="415">
        <v>0</v>
      </c>
      <c r="L274" s="415">
        <v>-585927</v>
      </c>
      <c r="M274" s="415">
        <v>14789</v>
      </c>
      <c r="N274" s="415">
        <v>0</v>
      </c>
      <c r="O274" s="415">
        <v>14789</v>
      </c>
      <c r="P274" s="415">
        <v>591135</v>
      </c>
      <c r="Q274" s="415">
        <v>0</v>
      </c>
      <c r="R274" s="415">
        <v>591135</v>
      </c>
      <c r="S274" s="415">
        <v>-6797</v>
      </c>
      <c r="T274" s="415">
        <v>0</v>
      </c>
      <c r="U274" s="415">
        <v>-6797</v>
      </c>
      <c r="V274" s="415">
        <v>13200</v>
      </c>
      <c r="W274" s="415">
        <v>0</v>
      </c>
      <c r="X274" s="415">
        <v>13200</v>
      </c>
      <c r="Y274" s="415">
        <v>-6671316</v>
      </c>
      <c r="Z274" s="415">
        <v>0</v>
      </c>
      <c r="AA274" s="415">
        <v>-6671316</v>
      </c>
      <c r="AB274" s="415">
        <v>-11998</v>
      </c>
      <c r="AC274" s="415">
        <v>0</v>
      </c>
      <c r="AD274" s="415">
        <v>-11998</v>
      </c>
      <c r="AE274" s="415">
        <v>-244351</v>
      </c>
      <c r="AF274" s="415">
        <v>0</v>
      </c>
      <c r="AG274" s="415">
        <v>-244351</v>
      </c>
      <c r="AH274" s="415">
        <v>-80618</v>
      </c>
      <c r="AI274" s="415">
        <v>0</v>
      </c>
      <c r="AJ274" s="415">
        <v>-80618</v>
      </c>
      <c r="AK274" s="415">
        <v>0</v>
      </c>
      <c r="AL274" s="415">
        <v>0</v>
      </c>
      <c r="AM274" s="415">
        <v>0</v>
      </c>
      <c r="AN274" s="415">
        <v>-163630</v>
      </c>
      <c r="AO274" s="415">
        <v>0</v>
      </c>
      <c r="AP274" s="415">
        <v>-163630</v>
      </c>
      <c r="AQ274" s="415">
        <v>0</v>
      </c>
      <c r="AR274" s="415">
        <v>0</v>
      </c>
      <c r="AS274" s="415">
        <v>0</v>
      </c>
      <c r="AT274" s="415">
        <v>604027</v>
      </c>
      <c r="AU274" s="415">
        <v>0</v>
      </c>
      <c r="AV274" s="415">
        <v>604027</v>
      </c>
      <c r="AW274" s="415">
        <v>2783</v>
      </c>
      <c r="AX274" s="415">
        <v>0</v>
      </c>
      <c r="AY274" s="415">
        <v>2783</v>
      </c>
      <c r="AZ274" s="415">
        <v>-2977413</v>
      </c>
      <c r="BA274" s="415">
        <v>0</v>
      </c>
      <c r="BB274" s="415">
        <v>-2977413</v>
      </c>
      <c r="BC274" s="415">
        <v>16050</v>
      </c>
      <c r="BD274" s="415">
        <v>0</v>
      </c>
      <c r="BE274" s="415">
        <v>16050</v>
      </c>
      <c r="BF274" s="415">
        <v>-75754</v>
      </c>
      <c r="BG274" s="415">
        <v>0</v>
      </c>
      <c r="BH274" s="415">
        <v>-75754</v>
      </c>
      <c r="BI274" s="415">
        <v>0</v>
      </c>
      <c r="BJ274" s="415">
        <v>0</v>
      </c>
      <c r="BK274" s="415">
        <v>0</v>
      </c>
      <c r="BL274" s="415">
        <v>-34465</v>
      </c>
      <c r="BM274" s="415">
        <v>0</v>
      </c>
      <c r="BN274" s="415">
        <v>-34465</v>
      </c>
      <c r="BO274" s="415">
        <v>2799</v>
      </c>
      <c r="BP274" s="415">
        <v>0</v>
      </c>
      <c r="BQ274" s="415">
        <v>2799</v>
      </c>
      <c r="BR274" s="415">
        <v>0</v>
      </c>
      <c r="BS274" s="415">
        <v>0</v>
      </c>
      <c r="BT274" s="415">
        <v>0</v>
      </c>
      <c r="BU274" s="415">
        <v>0</v>
      </c>
      <c r="BV274" s="415">
        <v>0</v>
      </c>
      <c r="BW274" s="415">
        <v>0</v>
      </c>
      <c r="BX274" s="415">
        <v>-9377640</v>
      </c>
      <c r="BY274" s="415">
        <v>0</v>
      </c>
      <c r="BZ274" s="415">
        <v>-9377640</v>
      </c>
      <c r="CA274" s="415">
        <v>0</v>
      </c>
      <c r="CB274" s="415">
        <v>0</v>
      </c>
      <c r="CC274" s="415">
        <v>0</v>
      </c>
      <c r="CD274" s="415">
        <v>0</v>
      </c>
      <c r="CE274" s="415">
        <v>0</v>
      </c>
      <c r="CF274" s="415">
        <v>0</v>
      </c>
      <c r="CG274" s="415">
        <v>-1273548</v>
      </c>
      <c r="CH274" s="415">
        <v>0</v>
      </c>
      <c r="CI274" s="415">
        <v>-1273548</v>
      </c>
      <c r="CJ274" s="415">
        <v>16648</v>
      </c>
      <c r="CK274" s="415">
        <v>0</v>
      </c>
      <c r="CL274" s="415">
        <v>16648</v>
      </c>
      <c r="CM274" s="415">
        <v>-1256900</v>
      </c>
      <c r="CN274" s="415">
        <v>0</v>
      </c>
      <c r="CO274" s="415">
        <v>-1256900</v>
      </c>
      <c r="CP274" s="415">
        <v>-77970</v>
      </c>
      <c r="CQ274" s="415">
        <v>0</v>
      </c>
      <c r="CR274" s="415">
        <v>-77970</v>
      </c>
      <c r="CS274" s="415">
        <v>3699</v>
      </c>
      <c r="CT274" s="415">
        <v>0</v>
      </c>
      <c r="CU274" s="415">
        <v>3699</v>
      </c>
      <c r="CV274" s="415">
        <v>-32748</v>
      </c>
      <c r="CW274" s="415">
        <v>0</v>
      </c>
      <c r="CX274" s="415">
        <v>-32748</v>
      </c>
      <c r="CY274" s="415">
        <v>0</v>
      </c>
      <c r="CZ274" s="415">
        <v>0</v>
      </c>
      <c r="DA274" s="415">
        <v>0</v>
      </c>
      <c r="DB274" s="415">
        <v>-6162</v>
      </c>
      <c r="DC274" s="415">
        <v>0</v>
      </c>
      <c r="DD274" s="415">
        <v>-6162</v>
      </c>
      <c r="DE274" s="415">
        <v>-84</v>
      </c>
      <c r="DF274" s="415">
        <v>0</v>
      </c>
      <c r="DG274" s="415">
        <v>-84</v>
      </c>
      <c r="DH274" s="415">
        <v>0</v>
      </c>
      <c r="DI274" s="415">
        <v>0</v>
      </c>
      <c r="DJ274" s="415">
        <v>0</v>
      </c>
      <c r="DK274" s="415">
        <v>0</v>
      </c>
      <c r="DL274" s="415">
        <v>0</v>
      </c>
      <c r="DM274" s="415">
        <v>0</v>
      </c>
      <c r="DN274" s="415">
        <v>-6202</v>
      </c>
      <c r="DO274" s="415">
        <v>0</v>
      </c>
      <c r="DP274" s="415">
        <v>-6202</v>
      </c>
      <c r="DQ274" s="415">
        <v>0</v>
      </c>
      <c r="DR274" s="415">
        <v>0</v>
      </c>
      <c r="DS274" s="415">
        <v>0</v>
      </c>
      <c r="DT274" s="415">
        <v>0</v>
      </c>
      <c r="DU274" s="415">
        <v>0</v>
      </c>
      <c r="DV274" s="415">
        <v>0</v>
      </c>
      <c r="DW274" s="415">
        <v>0</v>
      </c>
      <c r="DX274" s="415">
        <v>0</v>
      </c>
      <c r="DY274" s="415">
        <v>0</v>
      </c>
      <c r="DZ274" s="415">
        <v>0</v>
      </c>
      <c r="EA274" s="415">
        <v>0</v>
      </c>
      <c r="EB274" s="415">
        <v>-119467</v>
      </c>
      <c r="EC274" s="415">
        <v>0</v>
      </c>
      <c r="ED274" s="415">
        <v>-119467</v>
      </c>
      <c r="EE274" s="415">
        <v>0</v>
      </c>
      <c r="EF274" s="415">
        <v>0</v>
      </c>
      <c r="EG274" s="415">
        <v>0</v>
      </c>
      <c r="EH274" s="415">
        <v>0</v>
      </c>
      <c r="EI274" s="415">
        <v>0</v>
      </c>
      <c r="EJ274" s="415">
        <v>0</v>
      </c>
      <c r="EK274" s="415">
        <v>0</v>
      </c>
      <c r="EL274" s="415">
        <v>0</v>
      </c>
      <c r="EM274" s="415">
        <v>0</v>
      </c>
      <c r="EN274" s="415">
        <v>0</v>
      </c>
      <c r="EO274" s="415">
        <v>0</v>
      </c>
      <c r="EP274" s="415">
        <v>0</v>
      </c>
      <c r="EQ274" s="415">
        <v>0</v>
      </c>
      <c r="ER274" s="415">
        <v>0</v>
      </c>
      <c r="ES274" s="415">
        <v>0</v>
      </c>
      <c r="ET274" s="415">
        <v>0</v>
      </c>
      <c r="EU274" s="415">
        <v>0</v>
      </c>
      <c r="EV274" s="415">
        <v>0</v>
      </c>
      <c r="EW274" s="415">
        <v>-34465</v>
      </c>
      <c r="EX274" s="415">
        <v>0</v>
      </c>
      <c r="EY274" s="415">
        <v>-34465</v>
      </c>
      <c r="EZ274" s="415">
        <v>2799</v>
      </c>
      <c r="FA274" s="415">
        <v>0</v>
      </c>
      <c r="FB274" s="415">
        <v>2799</v>
      </c>
      <c r="FC274" s="415">
        <v>-1500</v>
      </c>
      <c r="FD274" s="415">
        <v>0</v>
      </c>
      <c r="FE274" s="415">
        <v>-1500</v>
      </c>
      <c r="FF274" s="415">
        <v>0</v>
      </c>
      <c r="FG274" s="415">
        <v>0</v>
      </c>
      <c r="FH274" s="415">
        <v>0</v>
      </c>
      <c r="FI274" s="415">
        <v>-33721</v>
      </c>
      <c r="FJ274" s="415">
        <v>0</v>
      </c>
      <c r="FK274" s="415">
        <v>-33721</v>
      </c>
      <c r="FL274" s="415">
        <v>49</v>
      </c>
      <c r="FM274" s="415">
        <v>0</v>
      </c>
      <c r="FN274" s="415">
        <v>49</v>
      </c>
      <c r="FO274" s="415">
        <v>-58798</v>
      </c>
      <c r="FP274" s="415">
        <v>0</v>
      </c>
      <c r="FQ274" s="415">
        <v>-58798</v>
      </c>
      <c r="FR274" s="415">
        <v>8001</v>
      </c>
      <c r="FS274" s="415">
        <v>0</v>
      </c>
      <c r="FT274" s="415">
        <v>8001</v>
      </c>
      <c r="FU274" s="415">
        <v>1159</v>
      </c>
      <c r="FV274" s="415">
        <v>0</v>
      </c>
      <c r="FW274" s="415">
        <v>1159</v>
      </c>
      <c r="FX274" s="415">
        <v>-931695</v>
      </c>
      <c r="FY274" s="415">
        <v>0</v>
      </c>
      <c r="FZ274" s="415">
        <v>-931695</v>
      </c>
      <c r="GA274" s="415">
        <v>-1048171</v>
      </c>
      <c r="GB274" s="415">
        <v>0</v>
      </c>
      <c r="GC274" s="415">
        <v>-1048171</v>
      </c>
      <c r="GD274" s="415">
        <v>0</v>
      </c>
      <c r="GE274" s="415">
        <v>0</v>
      </c>
      <c r="GF274" s="415">
        <v>0</v>
      </c>
      <c r="GG274" s="415">
        <v>0</v>
      </c>
      <c r="GH274" s="415">
        <v>0</v>
      </c>
      <c r="GI274" s="415">
        <v>0</v>
      </c>
      <c r="GJ274" s="415">
        <v>0</v>
      </c>
      <c r="GK274" s="415">
        <v>0</v>
      </c>
      <c r="GL274" s="415">
        <v>0</v>
      </c>
      <c r="GM274" s="415">
        <v>42265095</v>
      </c>
      <c r="GN274" s="415">
        <v>0</v>
      </c>
      <c r="GO274" s="415">
        <v>42265095</v>
      </c>
      <c r="GP274" s="415">
        <v>13200</v>
      </c>
      <c r="GQ274" s="415">
        <v>0</v>
      </c>
      <c r="GR274" s="415">
        <v>13200</v>
      </c>
      <c r="GS274" s="415">
        <v>-9377640</v>
      </c>
      <c r="GT274" s="415">
        <v>0</v>
      </c>
      <c r="GU274" s="415">
        <v>-9377640</v>
      </c>
      <c r="GV274" s="415">
        <v>-1256900</v>
      </c>
      <c r="GW274" s="415">
        <v>0</v>
      </c>
      <c r="GX274" s="415">
        <v>-1256900</v>
      </c>
      <c r="GY274" s="415">
        <v>-119467</v>
      </c>
      <c r="GZ274" s="415">
        <v>0</v>
      </c>
      <c r="HA274" s="415">
        <v>-119467</v>
      </c>
      <c r="HB274" s="415">
        <v>-1048171</v>
      </c>
      <c r="HC274" s="415">
        <v>0</v>
      </c>
      <c r="HD274" s="415">
        <v>-1048171</v>
      </c>
      <c r="HE274" s="415">
        <v>0</v>
      </c>
      <c r="HF274" s="415">
        <v>0</v>
      </c>
      <c r="HG274" s="415">
        <v>0</v>
      </c>
      <c r="HH274" s="415">
        <v>-11788978</v>
      </c>
      <c r="HI274" s="415">
        <v>0</v>
      </c>
      <c r="HJ274" s="415">
        <v>-11788978</v>
      </c>
      <c r="HK274" s="415">
        <v>30476117</v>
      </c>
      <c r="HL274" s="415">
        <v>0</v>
      </c>
      <c r="HM274" s="415">
        <v>30476117</v>
      </c>
      <c r="HN274" s="84" t="s">
        <v>1029</v>
      </c>
    </row>
    <row r="275" spans="1:222" x14ac:dyDescent="0.25">
      <c r="A275" t="s">
        <v>1026</v>
      </c>
      <c r="B275" s="82" t="s">
        <v>909</v>
      </c>
      <c r="C275" s="85" t="s">
        <v>908</v>
      </c>
      <c r="D275" s="415">
        <v>89900724</v>
      </c>
      <c r="E275" s="415">
        <v>0</v>
      </c>
      <c r="F275" s="415">
        <v>89900724</v>
      </c>
      <c r="G275" s="415">
        <v>-2151580</v>
      </c>
      <c r="H275" s="415">
        <v>0</v>
      </c>
      <c r="I275" s="415">
        <v>-2151580</v>
      </c>
      <c r="J275" s="415">
        <v>-1138103</v>
      </c>
      <c r="K275" s="415">
        <v>0</v>
      </c>
      <c r="L275" s="415">
        <v>-1138103</v>
      </c>
      <c r="M275" s="415">
        <v>36060</v>
      </c>
      <c r="N275" s="415">
        <v>0</v>
      </c>
      <c r="O275" s="415">
        <v>36060</v>
      </c>
      <c r="P275" s="415">
        <v>913865</v>
      </c>
      <c r="Q275" s="415">
        <v>0</v>
      </c>
      <c r="R275" s="415">
        <v>913865</v>
      </c>
      <c r="S275" s="415">
        <v>-182851</v>
      </c>
      <c r="T275" s="415">
        <v>0</v>
      </c>
      <c r="U275" s="415">
        <v>-182851</v>
      </c>
      <c r="V275" s="415">
        <v>-371029</v>
      </c>
      <c r="W275" s="415">
        <v>0</v>
      </c>
      <c r="X275" s="415">
        <v>-371029</v>
      </c>
      <c r="Y275" s="415">
        <v>-5314804</v>
      </c>
      <c r="Z275" s="415">
        <v>0</v>
      </c>
      <c r="AA275" s="415">
        <v>-5314804</v>
      </c>
      <c r="AB275" s="415">
        <v>-16969</v>
      </c>
      <c r="AC275" s="415">
        <v>0</v>
      </c>
      <c r="AD275" s="415">
        <v>-16969</v>
      </c>
      <c r="AE275" s="415">
        <v>-195015</v>
      </c>
      <c r="AF275" s="415">
        <v>0</v>
      </c>
      <c r="AG275" s="415">
        <v>-195015</v>
      </c>
      <c r="AH275" s="415">
        <v>-43679</v>
      </c>
      <c r="AI275" s="415">
        <v>0</v>
      </c>
      <c r="AJ275" s="415">
        <v>-43679</v>
      </c>
      <c r="AK275" s="415">
        <v>3</v>
      </c>
      <c r="AL275" s="415">
        <v>0</v>
      </c>
      <c r="AM275" s="415">
        <v>3</v>
      </c>
      <c r="AN275" s="415">
        <v>-136436</v>
      </c>
      <c r="AO275" s="415">
        <v>0</v>
      </c>
      <c r="AP275" s="415">
        <v>-136436</v>
      </c>
      <c r="AQ275" s="415">
        <v>1386</v>
      </c>
      <c r="AR275" s="415">
        <v>0</v>
      </c>
      <c r="AS275" s="415">
        <v>1386</v>
      </c>
      <c r="AT275" s="415">
        <v>1822085</v>
      </c>
      <c r="AU275" s="415">
        <v>0</v>
      </c>
      <c r="AV275" s="415">
        <v>1822085</v>
      </c>
      <c r="AW275" s="415">
        <v>-19705</v>
      </c>
      <c r="AX275" s="415">
        <v>0</v>
      </c>
      <c r="AY275" s="415">
        <v>-19705</v>
      </c>
      <c r="AZ275" s="415">
        <v>-5387746</v>
      </c>
      <c r="BA275" s="415">
        <v>0</v>
      </c>
      <c r="BB275" s="415">
        <v>-5387746</v>
      </c>
      <c r="BC275" s="415">
        <v>-29689</v>
      </c>
      <c r="BD275" s="415">
        <v>0</v>
      </c>
      <c r="BE275" s="415">
        <v>-29689</v>
      </c>
      <c r="BF275" s="415">
        <v>-52782</v>
      </c>
      <c r="BG275" s="415">
        <v>0</v>
      </c>
      <c r="BH275" s="415">
        <v>-52782</v>
      </c>
      <c r="BI275" s="415">
        <v>0</v>
      </c>
      <c r="BJ275" s="415">
        <v>0</v>
      </c>
      <c r="BK275" s="415">
        <v>0</v>
      </c>
      <c r="BL275" s="415">
        <v>-1484</v>
      </c>
      <c r="BM275" s="415">
        <v>0</v>
      </c>
      <c r="BN275" s="415">
        <v>-1484</v>
      </c>
      <c r="BO275" s="415">
        <v>0</v>
      </c>
      <c r="BP275" s="415">
        <v>0</v>
      </c>
      <c r="BQ275" s="415">
        <v>0</v>
      </c>
      <c r="BR275" s="415">
        <v>0</v>
      </c>
      <c r="BS275" s="415">
        <v>0</v>
      </c>
      <c r="BT275" s="415">
        <v>0</v>
      </c>
      <c r="BU275" s="415">
        <v>0</v>
      </c>
      <c r="BV275" s="415">
        <v>0</v>
      </c>
      <c r="BW275" s="415">
        <v>0</v>
      </c>
      <c r="BX275" s="415">
        <v>-9179140</v>
      </c>
      <c r="BY275" s="415">
        <v>0</v>
      </c>
      <c r="BZ275" s="415">
        <v>-9179140</v>
      </c>
      <c r="CA275" s="415">
        <v>-163141</v>
      </c>
      <c r="CB275" s="415">
        <v>0</v>
      </c>
      <c r="CC275" s="415">
        <v>-163141</v>
      </c>
      <c r="CD275" s="415">
        <v>-23168</v>
      </c>
      <c r="CE275" s="415">
        <v>0</v>
      </c>
      <c r="CF275" s="415">
        <v>-23168</v>
      </c>
      <c r="CG275" s="415">
        <v>-1494556</v>
      </c>
      <c r="CH275" s="415">
        <v>0</v>
      </c>
      <c r="CI275" s="415">
        <v>-1494556</v>
      </c>
      <c r="CJ275" s="415">
        <v>64653</v>
      </c>
      <c r="CK275" s="415">
        <v>0</v>
      </c>
      <c r="CL275" s="415">
        <v>64653</v>
      </c>
      <c r="CM275" s="415">
        <v>-1616212</v>
      </c>
      <c r="CN275" s="415">
        <v>0</v>
      </c>
      <c r="CO275" s="415">
        <v>-1616212</v>
      </c>
      <c r="CP275" s="415">
        <v>-262116</v>
      </c>
      <c r="CQ275" s="415">
        <v>0</v>
      </c>
      <c r="CR275" s="415">
        <v>-262116</v>
      </c>
      <c r="CS275" s="415">
        <v>3218</v>
      </c>
      <c r="CT275" s="415">
        <v>0</v>
      </c>
      <c r="CU275" s="415">
        <v>3218</v>
      </c>
      <c r="CV275" s="415">
        <v>-53365</v>
      </c>
      <c r="CW275" s="415">
        <v>0</v>
      </c>
      <c r="CX275" s="415">
        <v>-53365</v>
      </c>
      <c r="CY275" s="415">
        <v>0</v>
      </c>
      <c r="CZ275" s="415">
        <v>0</v>
      </c>
      <c r="DA275" s="415">
        <v>0</v>
      </c>
      <c r="DB275" s="415">
        <v>-7984</v>
      </c>
      <c r="DC275" s="415">
        <v>0</v>
      </c>
      <c r="DD275" s="415">
        <v>-7984</v>
      </c>
      <c r="DE275" s="415">
        <v>0</v>
      </c>
      <c r="DF275" s="415">
        <v>0</v>
      </c>
      <c r="DG275" s="415">
        <v>0</v>
      </c>
      <c r="DH275" s="415">
        <v>0</v>
      </c>
      <c r="DI275" s="415">
        <v>0</v>
      </c>
      <c r="DJ275" s="415">
        <v>0</v>
      </c>
      <c r="DK275" s="415">
        <v>0</v>
      </c>
      <c r="DL275" s="415">
        <v>0</v>
      </c>
      <c r="DM275" s="415">
        <v>0</v>
      </c>
      <c r="DN275" s="415">
        <v>0</v>
      </c>
      <c r="DO275" s="415">
        <v>0</v>
      </c>
      <c r="DP275" s="415">
        <v>0</v>
      </c>
      <c r="DQ275" s="415">
        <v>0</v>
      </c>
      <c r="DR275" s="415">
        <v>0</v>
      </c>
      <c r="DS275" s="415">
        <v>0</v>
      </c>
      <c r="DT275" s="415">
        <v>-110000</v>
      </c>
      <c r="DU275" s="415">
        <v>0</v>
      </c>
      <c r="DV275" s="415">
        <v>-110000</v>
      </c>
      <c r="DW275" s="415">
        <v>0</v>
      </c>
      <c r="DX275" s="415">
        <v>0</v>
      </c>
      <c r="DY275" s="415">
        <v>0</v>
      </c>
      <c r="DZ275" s="415">
        <v>0</v>
      </c>
      <c r="EA275" s="415">
        <v>0</v>
      </c>
      <c r="EB275" s="415">
        <v>-430247</v>
      </c>
      <c r="EC275" s="415">
        <v>0</v>
      </c>
      <c r="ED275" s="415">
        <v>-430247</v>
      </c>
      <c r="EE275" s="415">
        <v>0</v>
      </c>
      <c r="EF275" s="415">
        <v>0</v>
      </c>
      <c r="EG275" s="415">
        <v>0</v>
      </c>
      <c r="EH275" s="415">
        <v>0</v>
      </c>
      <c r="EI275" s="415">
        <v>0</v>
      </c>
      <c r="EJ275" s="415">
        <v>0</v>
      </c>
      <c r="EK275" s="415">
        <v>0</v>
      </c>
      <c r="EL275" s="415">
        <v>0</v>
      </c>
      <c r="EM275" s="415">
        <v>0</v>
      </c>
      <c r="EN275" s="415">
        <v>-16124</v>
      </c>
      <c r="EO275" s="415">
        <v>0</v>
      </c>
      <c r="EP275" s="415">
        <v>-16124</v>
      </c>
      <c r="EQ275" s="415">
        <v>0</v>
      </c>
      <c r="ER275" s="415">
        <v>0</v>
      </c>
      <c r="ES275" s="415">
        <v>0</v>
      </c>
      <c r="ET275" s="415">
        <v>0</v>
      </c>
      <c r="EU275" s="415">
        <v>0</v>
      </c>
      <c r="EV275" s="415">
        <v>0</v>
      </c>
      <c r="EW275" s="415">
        <v>-1484</v>
      </c>
      <c r="EX275" s="415">
        <v>0</v>
      </c>
      <c r="EY275" s="415">
        <v>-1484</v>
      </c>
      <c r="EZ275" s="415">
        <v>0</v>
      </c>
      <c r="FA275" s="415">
        <v>0</v>
      </c>
      <c r="FB275" s="415">
        <v>0</v>
      </c>
      <c r="FC275" s="415">
        <v>-1500</v>
      </c>
      <c r="FD275" s="415">
        <v>0</v>
      </c>
      <c r="FE275" s="415">
        <v>-1500</v>
      </c>
      <c r="FF275" s="415">
        <v>0</v>
      </c>
      <c r="FG275" s="415">
        <v>0</v>
      </c>
      <c r="FH275" s="415">
        <v>0</v>
      </c>
      <c r="FI275" s="415">
        <v>-24660</v>
      </c>
      <c r="FJ275" s="415">
        <v>0</v>
      </c>
      <c r="FK275" s="415">
        <v>-24660</v>
      </c>
      <c r="FL275" s="415">
        <v>697</v>
      </c>
      <c r="FM275" s="415">
        <v>0</v>
      </c>
      <c r="FN275" s="415">
        <v>697</v>
      </c>
      <c r="FO275" s="415">
        <v>-74409</v>
      </c>
      <c r="FP275" s="415">
        <v>0</v>
      </c>
      <c r="FQ275" s="415">
        <v>-74409</v>
      </c>
      <c r="FR275" s="415">
        <v>5998</v>
      </c>
      <c r="FS275" s="415">
        <v>0</v>
      </c>
      <c r="FT275" s="415">
        <v>5998</v>
      </c>
      <c r="FU275" s="415">
        <v>1348</v>
      </c>
      <c r="FV275" s="415">
        <v>0</v>
      </c>
      <c r="FW275" s="415">
        <v>1348</v>
      </c>
      <c r="FX275" s="415">
        <v>-742019</v>
      </c>
      <c r="FY275" s="415">
        <v>0</v>
      </c>
      <c r="FZ275" s="415">
        <v>-742019</v>
      </c>
      <c r="GA275" s="415">
        <v>-852153</v>
      </c>
      <c r="GB275" s="415">
        <v>0</v>
      </c>
      <c r="GC275" s="415">
        <v>-852153</v>
      </c>
      <c r="GD275" s="415">
        <v>0</v>
      </c>
      <c r="GE275" s="415">
        <v>0</v>
      </c>
      <c r="GF275" s="415">
        <v>0</v>
      </c>
      <c r="GG275" s="415">
        <v>0</v>
      </c>
      <c r="GH275" s="415">
        <v>0</v>
      </c>
      <c r="GI275" s="415">
        <v>0</v>
      </c>
      <c r="GJ275" s="415">
        <v>0</v>
      </c>
      <c r="GK275" s="415">
        <v>0</v>
      </c>
      <c r="GL275" s="415">
        <v>0</v>
      </c>
      <c r="GM275" s="415">
        <v>87749144</v>
      </c>
      <c r="GN275" s="415">
        <v>0</v>
      </c>
      <c r="GO275" s="415">
        <v>87749144</v>
      </c>
      <c r="GP275" s="415">
        <v>-371029</v>
      </c>
      <c r="GQ275" s="415">
        <v>0</v>
      </c>
      <c r="GR275" s="415">
        <v>-371029</v>
      </c>
      <c r="GS275" s="415">
        <v>-9179140</v>
      </c>
      <c r="GT275" s="415">
        <v>0</v>
      </c>
      <c r="GU275" s="415">
        <v>-9179140</v>
      </c>
      <c r="GV275" s="415">
        <v>-1616212</v>
      </c>
      <c r="GW275" s="415">
        <v>0</v>
      </c>
      <c r="GX275" s="415">
        <v>-1616212</v>
      </c>
      <c r="GY275" s="415">
        <v>-430247</v>
      </c>
      <c r="GZ275" s="415">
        <v>0</v>
      </c>
      <c r="HA275" s="415">
        <v>-430247</v>
      </c>
      <c r="HB275" s="415">
        <v>-852153</v>
      </c>
      <c r="HC275" s="415">
        <v>0</v>
      </c>
      <c r="HD275" s="415">
        <v>-852153</v>
      </c>
      <c r="HE275" s="415">
        <v>0</v>
      </c>
      <c r="HF275" s="415">
        <v>0</v>
      </c>
      <c r="HG275" s="415">
        <v>0</v>
      </c>
      <c r="HH275" s="415">
        <v>-12448781</v>
      </c>
      <c r="HI275" s="415">
        <v>0</v>
      </c>
      <c r="HJ275" s="415">
        <v>-12448781</v>
      </c>
      <c r="HK275" s="415">
        <v>75300363</v>
      </c>
      <c r="HL275" s="415">
        <v>0</v>
      </c>
      <c r="HM275" s="415">
        <v>75300363</v>
      </c>
      <c r="HN275" s="84" t="s">
        <v>1054</v>
      </c>
    </row>
    <row r="276" spans="1:222" x14ac:dyDescent="0.25">
      <c r="A276" t="s">
        <v>1026</v>
      </c>
      <c r="B276" s="82" t="s">
        <v>911</v>
      </c>
      <c r="C276" s="85" t="s">
        <v>910</v>
      </c>
      <c r="D276" s="415">
        <v>39605800</v>
      </c>
      <c r="E276" s="415">
        <v>0</v>
      </c>
      <c r="F276" s="415">
        <v>39605800</v>
      </c>
      <c r="G276" s="415">
        <v>4236</v>
      </c>
      <c r="H276" s="415">
        <v>0</v>
      </c>
      <c r="I276" s="415">
        <v>4236</v>
      </c>
      <c r="J276" s="415">
        <v>-423240</v>
      </c>
      <c r="K276" s="415">
        <v>0</v>
      </c>
      <c r="L276" s="415">
        <v>-423240</v>
      </c>
      <c r="M276" s="415">
        <v>48034</v>
      </c>
      <c r="N276" s="415">
        <v>0</v>
      </c>
      <c r="O276" s="415">
        <v>48034</v>
      </c>
      <c r="P276" s="415">
        <v>179401</v>
      </c>
      <c r="Q276" s="415">
        <v>0</v>
      </c>
      <c r="R276" s="415">
        <v>179401</v>
      </c>
      <c r="S276" s="415">
        <v>-43330</v>
      </c>
      <c r="T276" s="415">
        <v>0</v>
      </c>
      <c r="U276" s="415">
        <v>-43330</v>
      </c>
      <c r="V276" s="415">
        <v>-239135</v>
      </c>
      <c r="W276" s="415">
        <v>0</v>
      </c>
      <c r="X276" s="415">
        <v>-239135</v>
      </c>
      <c r="Y276" s="415">
        <v>-6900515</v>
      </c>
      <c r="Z276" s="415">
        <v>0</v>
      </c>
      <c r="AA276" s="415">
        <v>-6900515</v>
      </c>
      <c r="AB276" s="415">
        <v>-28032</v>
      </c>
      <c r="AC276" s="415">
        <v>0</v>
      </c>
      <c r="AD276" s="415">
        <v>-28032</v>
      </c>
      <c r="AE276" s="415">
        <v>-118594</v>
      </c>
      <c r="AF276" s="415">
        <v>0</v>
      </c>
      <c r="AG276" s="415">
        <v>-118594</v>
      </c>
      <c r="AH276" s="415">
        <v>-2425</v>
      </c>
      <c r="AI276" s="415">
        <v>0</v>
      </c>
      <c r="AJ276" s="415">
        <v>-2425</v>
      </c>
      <c r="AK276" s="415">
        <v>-4100</v>
      </c>
      <c r="AL276" s="415">
        <v>0</v>
      </c>
      <c r="AM276" s="415">
        <v>-4100</v>
      </c>
      <c r="AN276" s="415">
        <v>-114324</v>
      </c>
      <c r="AO276" s="415">
        <v>0</v>
      </c>
      <c r="AP276" s="415">
        <v>-114324</v>
      </c>
      <c r="AQ276" s="415">
        <v>5415</v>
      </c>
      <c r="AR276" s="415">
        <v>0</v>
      </c>
      <c r="AS276" s="415">
        <v>5415</v>
      </c>
      <c r="AT276" s="415">
        <v>612838</v>
      </c>
      <c r="AU276" s="415">
        <v>0</v>
      </c>
      <c r="AV276" s="415">
        <v>612838</v>
      </c>
      <c r="AW276" s="415">
        <v>31555</v>
      </c>
      <c r="AX276" s="415">
        <v>0</v>
      </c>
      <c r="AY276" s="415">
        <v>31555</v>
      </c>
      <c r="AZ276" s="415">
        <v>-2393982</v>
      </c>
      <c r="BA276" s="415">
        <v>0</v>
      </c>
      <c r="BB276" s="415">
        <v>-2393982</v>
      </c>
      <c r="BC276" s="415">
        <v>-2202</v>
      </c>
      <c r="BD276" s="415">
        <v>0</v>
      </c>
      <c r="BE276" s="415">
        <v>-2202</v>
      </c>
      <c r="BF276" s="415">
        <v>-175553</v>
      </c>
      <c r="BG276" s="415">
        <v>0</v>
      </c>
      <c r="BH276" s="415">
        <v>-175553</v>
      </c>
      <c r="BI276" s="415">
        <v>-1092</v>
      </c>
      <c r="BJ276" s="415">
        <v>0</v>
      </c>
      <c r="BK276" s="415">
        <v>-1092</v>
      </c>
      <c r="BL276" s="415">
        <v>-35404</v>
      </c>
      <c r="BM276" s="415">
        <v>0</v>
      </c>
      <c r="BN276" s="415">
        <v>-35404</v>
      </c>
      <c r="BO276" s="415">
        <v>-132</v>
      </c>
      <c r="BP276" s="415">
        <v>0</v>
      </c>
      <c r="BQ276" s="415">
        <v>-132</v>
      </c>
      <c r="BR276" s="415">
        <v>0</v>
      </c>
      <c r="BS276" s="415">
        <v>0</v>
      </c>
      <c r="BT276" s="415">
        <v>0</v>
      </c>
      <c r="BU276" s="415">
        <v>0</v>
      </c>
      <c r="BV276" s="415">
        <v>0</v>
      </c>
      <c r="BW276" s="415">
        <v>0</v>
      </c>
      <c r="BX276" s="415">
        <v>-8983081</v>
      </c>
      <c r="BY276" s="415">
        <v>0</v>
      </c>
      <c r="BZ276" s="415">
        <v>-8983081</v>
      </c>
      <c r="CA276" s="415">
        <v>-41679</v>
      </c>
      <c r="CB276" s="415">
        <v>0</v>
      </c>
      <c r="CC276" s="415">
        <v>-41679</v>
      </c>
      <c r="CD276" s="415">
        <v>-20270</v>
      </c>
      <c r="CE276" s="415">
        <v>0</v>
      </c>
      <c r="CF276" s="415">
        <v>-20270</v>
      </c>
      <c r="CG276" s="415">
        <v>-718097</v>
      </c>
      <c r="CH276" s="415">
        <v>0</v>
      </c>
      <c r="CI276" s="415">
        <v>-718097</v>
      </c>
      <c r="CJ276" s="415">
        <v>-83306</v>
      </c>
      <c r="CK276" s="415">
        <v>0</v>
      </c>
      <c r="CL276" s="415">
        <v>-83306</v>
      </c>
      <c r="CM276" s="415">
        <v>-863352</v>
      </c>
      <c r="CN276" s="415">
        <v>0</v>
      </c>
      <c r="CO276" s="415">
        <v>-863352</v>
      </c>
      <c r="CP276" s="415">
        <v>-30984</v>
      </c>
      <c r="CQ276" s="415">
        <v>0</v>
      </c>
      <c r="CR276" s="415">
        <v>-30984</v>
      </c>
      <c r="CS276" s="415">
        <v>0</v>
      </c>
      <c r="CT276" s="415">
        <v>0</v>
      </c>
      <c r="CU276" s="415">
        <v>0</v>
      </c>
      <c r="CV276" s="415">
        <v>0</v>
      </c>
      <c r="CW276" s="415">
        <v>0</v>
      </c>
      <c r="CX276" s="415">
        <v>0</v>
      </c>
      <c r="CY276" s="415">
        <v>0</v>
      </c>
      <c r="CZ276" s="415">
        <v>0</v>
      </c>
      <c r="DA276" s="415">
        <v>0</v>
      </c>
      <c r="DB276" s="415">
        <v>0</v>
      </c>
      <c r="DC276" s="415">
        <v>0</v>
      </c>
      <c r="DD276" s="415">
        <v>0</v>
      </c>
      <c r="DE276" s="415">
        <v>0</v>
      </c>
      <c r="DF276" s="415">
        <v>0</v>
      </c>
      <c r="DG276" s="415">
        <v>0</v>
      </c>
      <c r="DH276" s="415">
        <v>0</v>
      </c>
      <c r="DI276" s="415">
        <v>0</v>
      </c>
      <c r="DJ276" s="415">
        <v>0</v>
      </c>
      <c r="DK276" s="415">
        <v>0</v>
      </c>
      <c r="DL276" s="415">
        <v>0</v>
      </c>
      <c r="DM276" s="415">
        <v>0</v>
      </c>
      <c r="DN276" s="415">
        <v>0</v>
      </c>
      <c r="DO276" s="415">
        <v>0</v>
      </c>
      <c r="DP276" s="415">
        <v>0</v>
      </c>
      <c r="DQ276" s="415">
        <v>0</v>
      </c>
      <c r="DR276" s="415">
        <v>0</v>
      </c>
      <c r="DS276" s="415">
        <v>0</v>
      </c>
      <c r="DT276" s="415">
        <v>0</v>
      </c>
      <c r="DU276" s="415">
        <v>0</v>
      </c>
      <c r="DV276" s="415">
        <v>0</v>
      </c>
      <c r="DW276" s="415">
        <v>0</v>
      </c>
      <c r="DX276" s="415">
        <v>0</v>
      </c>
      <c r="DY276" s="415">
        <v>0</v>
      </c>
      <c r="DZ276" s="415">
        <v>0</v>
      </c>
      <c r="EA276" s="415">
        <v>0</v>
      </c>
      <c r="EB276" s="415">
        <v>-30984</v>
      </c>
      <c r="EC276" s="415">
        <v>0</v>
      </c>
      <c r="ED276" s="415">
        <v>-30984</v>
      </c>
      <c r="EE276" s="415">
        <v>0</v>
      </c>
      <c r="EF276" s="415">
        <v>0</v>
      </c>
      <c r="EG276" s="415">
        <v>0</v>
      </c>
      <c r="EH276" s="415">
        <v>159</v>
      </c>
      <c r="EI276" s="415">
        <v>0</v>
      </c>
      <c r="EJ276" s="415">
        <v>159</v>
      </c>
      <c r="EK276" s="415">
        <v>0</v>
      </c>
      <c r="EL276" s="415">
        <v>0</v>
      </c>
      <c r="EM276" s="415">
        <v>0</v>
      </c>
      <c r="EN276" s="415">
        <v>0</v>
      </c>
      <c r="EO276" s="415">
        <v>0</v>
      </c>
      <c r="EP276" s="415">
        <v>0</v>
      </c>
      <c r="EQ276" s="415">
        <v>0</v>
      </c>
      <c r="ER276" s="415">
        <v>0</v>
      </c>
      <c r="ES276" s="415">
        <v>0</v>
      </c>
      <c r="ET276" s="415">
        <v>0</v>
      </c>
      <c r="EU276" s="415">
        <v>0</v>
      </c>
      <c r="EV276" s="415">
        <v>0</v>
      </c>
      <c r="EW276" s="415">
        <v>-35404</v>
      </c>
      <c r="EX276" s="415">
        <v>0</v>
      </c>
      <c r="EY276" s="415">
        <v>-35404</v>
      </c>
      <c r="EZ276" s="415">
        <v>-132</v>
      </c>
      <c r="FA276" s="415">
        <v>0</v>
      </c>
      <c r="FB276" s="415">
        <v>-132</v>
      </c>
      <c r="FC276" s="415">
        <v>0</v>
      </c>
      <c r="FD276" s="415">
        <v>0</v>
      </c>
      <c r="FE276" s="415">
        <v>0</v>
      </c>
      <c r="FF276" s="415">
        <v>33</v>
      </c>
      <c r="FG276" s="415">
        <v>0</v>
      </c>
      <c r="FH276" s="415">
        <v>33</v>
      </c>
      <c r="FI276" s="415">
        <v>-13419</v>
      </c>
      <c r="FJ276" s="415">
        <v>0</v>
      </c>
      <c r="FK276" s="415">
        <v>-13419</v>
      </c>
      <c r="FL276" s="415">
        <v>0</v>
      </c>
      <c r="FM276" s="415">
        <v>0</v>
      </c>
      <c r="FN276" s="415">
        <v>0</v>
      </c>
      <c r="FO276" s="415">
        <v>-40789</v>
      </c>
      <c r="FP276" s="415">
        <v>0</v>
      </c>
      <c r="FQ276" s="415">
        <v>-40789</v>
      </c>
      <c r="FR276" s="415">
        <v>1543</v>
      </c>
      <c r="FS276" s="415">
        <v>0</v>
      </c>
      <c r="FT276" s="415">
        <v>1543</v>
      </c>
      <c r="FU276" s="415">
        <v>819</v>
      </c>
      <c r="FV276" s="415">
        <v>0</v>
      </c>
      <c r="FW276" s="415">
        <v>819</v>
      </c>
      <c r="FX276" s="415">
        <v>-641674</v>
      </c>
      <c r="FY276" s="415">
        <v>0</v>
      </c>
      <c r="FZ276" s="415">
        <v>-641674</v>
      </c>
      <c r="GA276" s="415">
        <v>-728864</v>
      </c>
      <c r="GB276" s="415">
        <v>0</v>
      </c>
      <c r="GC276" s="415">
        <v>-728864</v>
      </c>
      <c r="GD276" s="415">
        <v>0</v>
      </c>
      <c r="GE276" s="415">
        <v>0</v>
      </c>
      <c r="GF276" s="415">
        <v>0</v>
      </c>
      <c r="GG276" s="415">
        <v>0</v>
      </c>
      <c r="GH276" s="415">
        <v>0</v>
      </c>
      <c r="GI276" s="415">
        <v>0</v>
      </c>
      <c r="GJ276" s="415">
        <v>0</v>
      </c>
      <c r="GK276" s="415">
        <v>0</v>
      </c>
      <c r="GL276" s="415">
        <v>0</v>
      </c>
      <c r="GM276" s="415">
        <v>39610036</v>
      </c>
      <c r="GN276" s="415">
        <v>0</v>
      </c>
      <c r="GO276" s="415">
        <v>39610036</v>
      </c>
      <c r="GP276" s="415">
        <v>-239135</v>
      </c>
      <c r="GQ276" s="415">
        <v>0</v>
      </c>
      <c r="GR276" s="415">
        <v>-239135</v>
      </c>
      <c r="GS276" s="415">
        <v>-8983081</v>
      </c>
      <c r="GT276" s="415">
        <v>0</v>
      </c>
      <c r="GU276" s="415">
        <v>-8983081</v>
      </c>
      <c r="GV276" s="415">
        <v>-863352</v>
      </c>
      <c r="GW276" s="415">
        <v>0</v>
      </c>
      <c r="GX276" s="415">
        <v>-863352</v>
      </c>
      <c r="GY276" s="415">
        <v>-30984</v>
      </c>
      <c r="GZ276" s="415">
        <v>0</v>
      </c>
      <c r="HA276" s="415">
        <v>-30984</v>
      </c>
      <c r="HB276" s="415">
        <v>-728864</v>
      </c>
      <c r="HC276" s="415">
        <v>0</v>
      </c>
      <c r="HD276" s="415">
        <v>-728864</v>
      </c>
      <c r="HE276" s="415">
        <v>0</v>
      </c>
      <c r="HF276" s="415">
        <v>0</v>
      </c>
      <c r="HG276" s="415">
        <v>0</v>
      </c>
      <c r="HH276" s="415">
        <v>-10845416</v>
      </c>
      <c r="HI276" s="415">
        <v>0</v>
      </c>
      <c r="HJ276" s="415">
        <v>-10845416</v>
      </c>
      <c r="HK276" s="415">
        <v>28764620</v>
      </c>
      <c r="HL276" s="415">
        <v>0</v>
      </c>
      <c r="HM276" s="415">
        <v>28764620</v>
      </c>
      <c r="HN276" s="84" t="s">
        <v>1029</v>
      </c>
    </row>
    <row r="277" spans="1:222" x14ac:dyDescent="0.25">
      <c r="A277" t="s">
        <v>1026</v>
      </c>
      <c r="B277" s="82" t="s">
        <v>913</v>
      </c>
      <c r="C277" s="85" t="s">
        <v>912</v>
      </c>
      <c r="D277" s="415">
        <v>66436540</v>
      </c>
      <c r="E277" s="415">
        <v>0</v>
      </c>
      <c r="F277" s="415">
        <v>66436540</v>
      </c>
      <c r="G277" s="415">
        <v>0</v>
      </c>
      <c r="H277" s="415">
        <v>0</v>
      </c>
      <c r="I277" s="415">
        <v>0</v>
      </c>
      <c r="J277" s="415">
        <v>-440756</v>
      </c>
      <c r="K277" s="415">
        <v>0</v>
      </c>
      <c r="L277" s="415">
        <v>-440756</v>
      </c>
      <c r="M277" s="415">
        <v>21707</v>
      </c>
      <c r="N277" s="415">
        <v>0</v>
      </c>
      <c r="O277" s="415">
        <v>21707</v>
      </c>
      <c r="P277" s="415">
        <v>482352</v>
      </c>
      <c r="Q277" s="415">
        <v>0</v>
      </c>
      <c r="R277" s="415">
        <v>482352</v>
      </c>
      <c r="S277" s="415">
        <v>-1094</v>
      </c>
      <c r="T277" s="415">
        <v>0</v>
      </c>
      <c r="U277" s="415">
        <v>-1094</v>
      </c>
      <c r="V277" s="415">
        <v>62209</v>
      </c>
      <c r="W277" s="415">
        <v>0</v>
      </c>
      <c r="X277" s="415">
        <v>62209</v>
      </c>
      <c r="Y277" s="415">
        <v>-4600226</v>
      </c>
      <c r="Z277" s="415">
        <v>0</v>
      </c>
      <c r="AA277" s="415">
        <v>-4600226</v>
      </c>
      <c r="AB277" s="415">
        <v>-45161</v>
      </c>
      <c r="AC277" s="415">
        <v>0</v>
      </c>
      <c r="AD277" s="415">
        <v>-45161</v>
      </c>
      <c r="AE277" s="415">
        <v>-223091</v>
      </c>
      <c r="AF277" s="415">
        <v>0</v>
      </c>
      <c r="AG277" s="415">
        <v>-223091</v>
      </c>
      <c r="AH277" s="415">
        <v>-14573</v>
      </c>
      <c r="AI277" s="415">
        <v>0</v>
      </c>
      <c r="AJ277" s="415">
        <v>-14573</v>
      </c>
      <c r="AK277" s="415">
        <v>0</v>
      </c>
      <c r="AL277" s="415">
        <v>0</v>
      </c>
      <c r="AM277" s="415">
        <v>0</v>
      </c>
      <c r="AN277" s="415">
        <v>-208389</v>
      </c>
      <c r="AO277" s="415">
        <v>0</v>
      </c>
      <c r="AP277" s="415">
        <v>-208389</v>
      </c>
      <c r="AQ277" s="415">
        <v>-3815</v>
      </c>
      <c r="AR277" s="415">
        <v>0</v>
      </c>
      <c r="AS277" s="415">
        <v>-3815</v>
      </c>
      <c r="AT277" s="415">
        <v>1237974</v>
      </c>
      <c r="AU277" s="415">
        <v>0</v>
      </c>
      <c r="AV277" s="415">
        <v>1237974</v>
      </c>
      <c r="AW277" s="415">
        <v>-6138</v>
      </c>
      <c r="AX277" s="415">
        <v>0</v>
      </c>
      <c r="AY277" s="415">
        <v>-6138</v>
      </c>
      <c r="AZ277" s="415">
        <v>-3329496</v>
      </c>
      <c r="BA277" s="415">
        <v>0</v>
      </c>
      <c r="BB277" s="415">
        <v>-3329496</v>
      </c>
      <c r="BC277" s="415">
        <v>27841</v>
      </c>
      <c r="BD277" s="415">
        <v>0</v>
      </c>
      <c r="BE277" s="415">
        <v>27841</v>
      </c>
      <c r="BF277" s="415">
        <v>-46601</v>
      </c>
      <c r="BG277" s="415">
        <v>0</v>
      </c>
      <c r="BH277" s="415">
        <v>-46601</v>
      </c>
      <c r="BI277" s="415">
        <v>0</v>
      </c>
      <c r="BJ277" s="415">
        <v>0</v>
      </c>
      <c r="BK277" s="415">
        <v>0</v>
      </c>
      <c r="BL277" s="415">
        <v>-12747</v>
      </c>
      <c r="BM277" s="415">
        <v>0</v>
      </c>
      <c r="BN277" s="415">
        <v>-12747</v>
      </c>
      <c r="BO277" s="415">
        <v>-1595</v>
      </c>
      <c r="BP277" s="415">
        <v>0</v>
      </c>
      <c r="BQ277" s="415">
        <v>-1595</v>
      </c>
      <c r="BR277" s="415">
        <v>0</v>
      </c>
      <c r="BS277" s="415">
        <v>0</v>
      </c>
      <c r="BT277" s="415">
        <v>0</v>
      </c>
      <c r="BU277" s="415">
        <v>0</v>
      </c>
      <c r="BV277" s="415">
        <v>0</v>
      </c>
      <c r="BW277" s="415">
        <v>0</v>
      </c>
      <c r="BX277" s="415">
        <v>-6954079</v>
      </c>
      <c r="BY277" s="415">
        <v>0</v>
      </c>
      <c r="BZ277" s="415">
        <v>-6954079</v>
      </c>
      <c r="CA277" s="415">
        <v>-82008</v>
      </c>
      <c r="CB277" s="415">
        <v>0</v>
      </c>
      <c r="CC277" s="415">
        <v>-82008</v>
      </c>
      <c r="CD277" s="415">
        <v>-6902</v>
      </c>
      <c r="CE277" s="415">
        <v>0</v>
      </c>
      <c r="CF277" s="415">
        <v>-6902</v>
      </c>
      <c r="CG277" s="415">
        <v>-1779889</v>
      </c>
      <c r="CH277" s="415">
        <v>0</v>
      </c>
      <c r="CI277" s="415">
        <v>-1779889</v>
      </c>
      <c r="CJ277" s="415">
        <v>39793</v>
      </c>
      <c r="CK277" s="415">
        <v>0</v>
      </c>
      <c r="CL277" s="415">
        <v>39793</v>
      </c>
      <c r="CM277" s="415">
        <v>-1829006</v>
      </c>
      <c r="CN277" s="415">
        <v>0</v>
      </c>
      <c r="CO277" s="415">
        <v>-1829006</v>
      </c>
      <c r="CP277" s="415">
        <v>-155373</v>
      </c>
      <c r="CQ277" s="415">
        <v>0</v>
      </c>
      <c r="CR277" s="415">
        <v>-155373</v>
      </c>
      <c r="CS277" s="415">
        <v>-18706</v>
      </c>
      <c r="CT277" s="415">
        <v>0</v>
      </c>
      <c r="CU277" s="415">
        <v>-18706</v>
      </c>
      <c r="CV277" s="415">
        <v>-213147</v>
      </c>
      <c r="CW277" s="415">
        <v>0</v>
      </c>
      <c r="CX277" s="415">
        <v>-213147</v>
      </c>
      <c r="CY277" s="415">
        <v>27634</v>
      </c>
      <c r="CZ277" s="415">
        <v>0</v>
      </c>
      <c r="DA277" s="415">
        <v>27634</v>
      </c>
      <c r="DB277" s="415">
        <v>-11650</v>
      </c>
      <c r="DC277" s="415">
        <v>0</v>
      </c>
      <c r="DD277" s="415">
        <v>-11650</v>
      </c>
      <c r="DE277" s="415">
        <v>0</v>
      </c>
      <c r="DF277" s="415">
        <v>0</v>
      </c>
      <c r="DG277" s="415">
        <v>0</v>
      </c>
      <c r="DH277" s="415">
        <v>0</v>
      </c>
      <c r="DI277" s="415">
        <v>0</v>
      </c>
      <c r="DJ277" s="415">
        <v>0</v>
      </c>
      <c r="DK277" s="415">
        <v>0</v>
      </c>
      <c r="DL277" s="415">
        <v>0</v>
      </c>
      <c r="DM277" s="415">
        <v>0</v>
      </c>
      <c r="DN277" s="415">
        <v>-88772</v>
      </c>
      <c r="DO277" s="415">
        <v>0</v>
      </c>
      <c r="DP277" s="415">
        <v>-88772</v>
      </c>
      <c r="DQ277" s="415">
        <v>-13360</v>
      </c>
      <c r="DR277" s="415">
        <v>0</v>
      </c>
      <c r="DS277" s="415">
        <v>-13360</v>
      </c>
      <c r="DT277" s="415">
        <v>0</v>
      </c>
      <c r="DU277" s="415">
        <v>0</v>
      </c>
      <c r="DV277" s="415">
        <v>0</v>
      </c>
      <c r="DW277" s="415">
        <v>0</v>
      </c>
      <c r="DX277" s="415">
        <v>0</v>
      </c>
      <c r="DY277" s="415">
        <v>0</v>
      </c>
      <c r="DZ277" s="415">
        <v>0</v>
      </c>
      <c r="EA277" s="415">
        <v>0</v>
      </c>
      <c r="EB277" s="415">
        <v>-473374</v>
      </c>
      <c r="EC277" s="415">
        <v>0</v>
      </c>
      <c r="ED277" s="415">
        <v>-473374</v>
      </c>
      <c r="EE277" s="415">
        <v>0</v>
      </c>
      <c r="EF277" s="415">
        <v>0</v>
      </c>
      <c r="EG277" s="415">
        <v>0</v>
      </c>
      <c r="EH277" s="415">
        <v>32</v>
      </c>
      <c r="EI277" s="415">
        <v>0</v>
      </c>
      <c r="EJ277" s="415">
        <v>32</v>
      </c>
      <c r="EK277" s="415">
        <v>-496</v>
      </c>
      <c r="EL277" s="415">
        <v>0</v>
      </c>
      <c r="EM277" s="415">
        <v>-496</v>
      </c>
      <c r="EN277" s="415">
        <v>0</v>
      </c>
      <c r="EO277" s="415">
        <v>0</v>
      </c>
      <c r="EP277" s="415">
        <v>0</v>
      </c>
      <c r="EQ277" s="415">
        <v>0</v>
      </c>
      <c r="ER277" s="415">
        <v>0</v>
      </c>
      <c r="ES277" s="415">
        <v>0</v>
      </c>
      <c r="ET277" s="415">
        <v>0</v>
      </c>
      <c r="EU277" s="415">
        <v>0</v>
      </c>
      <c r="EV277" s="415">
        <v>0</v>
      </c>
      <c r="EW277" s="415">
        <v>-12747</v>
      </c>
      <c r="EX277" s="415">
        <v>0</v>
      </c>
      <c r="EY277" s="415">
        <v>-12747</v>
      </c>
      <c r="EZ277" s="415">
        <v>-1595</v>
      </c>
      <c r="FA277" s="415">
        <v>0</v>
      </c>
      <c r="FB277" s="415">
        <v>-1595</v>
      </c>
      <c r="FC277" s="415">
        <v>0</v>
      </c>
      <c r="FD277" s="415">
        <v>0</v>
      </c>
      <c r="FE277" s="415">
        <v>0</v>
      </c>
      <c r="FF277" s="415">
        <v>748</v>
      </c>
      <c r="FG277" s="415">
        <v>0</v>
      </c>
      <c r="FH277" s="415">
        <v>748</v>
      </c>
      <c r="FI277" s="415">
        <v>-18180</v>
      </c>
      <c r="FJ277" s="415">
        <v>0</v>
      </c>
      <c r="FK277" s="415">
        <v>-18180</v>
      </c>
      <c r="FL277" s="415">
        <v>-546</v>
      </c>
      <c r="FM277" s="415">
        <v>0</v>
      </c>
      <c r="FN277" s="415">
        <v>-546</v>
      </c>
      <c r="FO277" s="415">
        <v>-65132</v>
      </c>
      <c r="FP277" s="415">
        <v>0</v>
      </c>
      <c r="FQ277" s="415">
        <v>-65132</v>
      </c>
      <c r="FR277" s="415">
        <v>422</v>
      </c>
      <c r="FS277" s="415">
        <v>0</v>
      </c>
      <c r="FT277" s="415">
        <v>422</v>
      </c>
      <c r="FU277" s="415">
        <v>-474</v>
      </c>
      <c r="FV277" s="415">
        <v>0</v>
      </c>
      <c r="FW277" s="415">
        <v>-474</v>
      </c>
      <c r="FX277" s="415">
        <v>-1007841</v>
      </c>
      <c r="FY277" s="415">
        <v>0</v>
      </c>
      <c r="FZ277" s="415">
        <v>-1007841</v>
      </c>
      <c r="GA277" s="415">
        <v>-1105809</v>
      </c>
      <c r="GB277" s="415">
        <v>0</v>
      </c>
      <c r="GC277" s="415">
        <v>-1105809</v>
      </c>
      <c r="GD277" s="415">
        <v>0</v>
      </c>
      <c r="GE277" s="415">
        <v>0</v>
      </c>
      <c r="GF277" s="415">
        <v>0</v>
      </c>
      <c r="GG277" s="415">
        <v>0</v>
      </c>
      <c r="GH277" s="415">
        <v>0</v>
      </c>
      <c r="GI277" s="415">
        <v>0</v>
      </c>
      <c r="GJ277" s="415">
        <v>0</v>
      </c>
      <c r="GK277" s="415">
        <v>0</v>
      </c>
      <c r="GL277" s="415">
        <v>0</v>
      </c>
      <c r="GM277" s="415">
        <v>66436540</v>
      </c>
      <c r="GN277" s="415">
        <v>0</v>
      </c>
      <c r="GO277" s="415">
        <v>66436540</v>
      </c>
      <c r="GP277" s="415">
        <v>62209</v>
      </c>
      <c r="GQ277" s="415">
        <v>0</v>
      </c>
      <c r="GR277" s="415">
        <v>62209</v>
      </c>
      <c r="GS277" s="415">
        <v>-6954079</v>
      </c>
      <c r="GT277" s="415">
        <v>0</v>
      </c>
      <c r="GU277" s="415">
        <v>-6954079</v>
      </c>
      <c r="GV277" s="415">
        <v>-1829006</v>
      </c>
      <c r="GW277" s="415">
        <v>0</v>
      </c>
      <c r="GX277" s="415">
        <v>-1829006</v>
      </c>
      <c r="GY277" s="415">
        <v>-473374</v>
      </c>
      <c r="GZ277" s="415">
        <v>0</v>
      </c>
      <c r="HA277" s="415">
        <v>-473374</v>
      </c>
      <c r="HB277" s="415">
        <v>-1105809</v>
      </c>
      <c r="HC277" s="415">
        <v>0</v>
      </c>
      <c r="HD277" s="415">
        <v>-1105809</v>
      </c>
      <c r="HE277" s="415">
        <v>0</v>
      </c>
      <c r="HF277" s="415">
        <v>0</v>
      </c>
      <c r="HG277" s="415">
        <v>0</v>
      </c>
      <c r="HH277" s="415">
        <v>-10300059</v>
      </c>
      <c r="HI277" s="415">
        <v>0</v>
      </c>
      <c r="HJ277" s="415">
        <v>-10300059</v>
      </c>
      <c r="HK277" s="415">
        <v>56136481</v>
      </c>
      <c r="HL277" s="415">
        <v>0</v>
      </c>
      <c r="HM277" s="415">
        <v>56136481</v>
      </c>
      <c r="HN277" s="84" t="s">
        <v>1029</v>
      </c>
    </row>
    <row r="278" spans="1:222" x14ac:dyDescent="0.25">
      <c r="A278" t="s">
        <v>1026</v>
      </c>
      <c r="B278" s="82" t="s">
        <v>915</v>
      </c>
      <c r="C278" s="85" t="s">
        <v>914</v>
      </c>
      <c r="D278" s="415">
        <v>45084979</v>
      </c>
      <c r="E278" s="415">
        <v>0</v>
      </c>
      <c r="F278" s="415">
        <v>45084979</v>
      </c>
      <c r="G278" s="415">
        <v>-248411</v>
      </c>
      <c r="H278" s="415">
        <v>0</v>
      </c>
      <c r="I278" s="415">
        <v>-248411</v>
      </c>
      <c r="J278" s="415">
        <v>-620196</v>
      </c>
      <c r="K278" s="415">
        <v>0</v>
      </c>
      <c r="L278" s="415">
        <v>-620196</v>
      </c>
      <c r="M278" s="415">
        <v>108624</v>
      </c>
      <c r="N278" s="415">
        <v>0</v>
      </c>
      <c r="O278" s="415">
        <v>108624</v>
      </c>
      <c r="P278" s="415">
        <v>145817</v>
      </c>
      <c r="Q278" s="415">
        <v>0</v>
      </c>
      <c r="R278" s="415">
        <v>145817</v>
      </c>
      <c r="S278" s="415">
        <v>-24735</v>
      </c>
      <c r="T278" s="415">
        <v>0</v>
      </c>
      <c r="U278" s="415">
        <v>-24735</v>
      </c>
      <c r="V278" s="415">
        <v>-390490</v>
      </c>
      <c r="W278" s="415">
        <v>0</v>
      </c>
      <c r="X278" s="415">
        <v>-390490</v>
      </c>
      <c r="Y278" s="415">
        <v>-3182053</v>
      </c>
      <c r="Z278" s="415">
        <v>0</v>
      </c>
      <c r="AA278" s="415">
        <v>-3182053</v>
      </c>
      <c r="AB278" s="415">
        <v>-17763</v>
      </c>
      <c r="AC278" s="415">
        <v>0</v>
      </c>
      <c r="AD278" s="415">
        <v>-17763</v>
      </c>
      <c r="AE278" s="415">
        <v>-146661</v>
      </c>
      <c r="AF278" s="415">
        <v>0</v>
      </c>
      <c r="AG278" s="415">
        <v>-146661</v>
      </c>
      <c r="AH278" s="415">
        <v>-31905</v>
      </c>
      <c r="AI278" s="415">
        <v>0</v>
      </c>
      <c r="AJ278" s="415">
        <v>-31905</v>
      </c>
      <c r="AK278" s="415">
        <v>0</v>
      </c>
      <c r="AL278" s="415">
        <v>0</v>
      </c>
      <c r="AM278" s="415">
        <v>0</v>
      </c>
      <c r="AN278" s="415">
        <v>-109154</v>
      </c>
      <c r="AO278" s="415">
        <v>0</v>
      </c>
      <c r="AP278" s="415">
        <v>-109154</v>
      </c>
      <c r="AQ278" s="415">
        <v>-3338</v>
      </c>
      <c r="AR278" s="415">
        <v>0</v>
      </c>
      <c r="AS278" s="415">
        <v>-3338</v>
      </c>
      <c r="AT278" s="415">
        <v>867697</v>
      </c>
      <c r="AU278" s="415">
        <v>0</v>
      </c>
      <c r="AV278" s="415">
        <v>867697</v>
      </c>
      <c r="AW278" s="415">
        <v>8398</v>
      </c>
      <c r="AX278" s="415">
        <v>0</v>
      </c>
      <c r="AY278" s="415">
        <v>8398</v>
      </c>
      <c r="AZ278" s="415">
        <v>-1401463</v>
      </c>
      <c r="BA278" s="415">
        <v>0</v>
      </c>
      <c r="BB278" s="415">
        <v>-1401463</v>
      </c>
      <c r="BC278" s="415">
        <v>-7233</v>
      </c>
      <c r="BD278" s="415">
        <v>0</v>
      </c>
      <c r="BE278" s="415">
        <v>-7233</v>
      </c>
      <c r="BF278" s="415">
        <v>-35675</v>
      </c>
      <c r="BG278" s="415">
        <v>0</v>
      </c>
      <c r="BH278" s="415">
        <v>-35675</v>
      </c>
      <c r="BI278" s="415">
        <v>0</v>
      </c>
      <c r="BJ278" s="415">
        <v>0</v>
      </c>
      <c r="BK278" s="415">
        <v>0</v>
      </c>
      <c r="BL278" s="415">
        <v>0</v>
      </c>
      <c r="BM278" s="415">
        <v>0</v>
      </c>
      <c r="BN278" s="415">
        <v>0</v>
      </c>
      <c r="BO278" s="415">
        <v>0</v>
      </c>
      <c r="BP278" s="415">
        <v>0</v>
      </c>
      <c r="BQ278" s="415">
        <v>0</v>
      </c>
      <c r="BR278" s="415">
        <v>0</v>
      </c>
      <c r="BS278" s="415">
        <v>0</v>
      </c>
      <c r="BT278" s="415">
        <v>0</v>
      </c>
      <c r="BU278" s="415">
        <v>0</v>
      </c>
      <c r="BV278" s="415">
        <v>0</v>
      </c>
      <c r="BW278" s="415">
        <v>0</v>
      </c>
      <c r="BX278" s="415">
        <v>-3896990</v>
      </c>
      <c r="BY278" s="415">
        <v>0</v>
      </c>
      <c r="BZ278" s="415">
        <v>-3896990</v>
      </c>
      <c r="CA278" s="415">
        <v>-68520</v>
      </c>
      <c r="CB278" s="415">
        <v>0</v>
      </c>
      <c r="CC278" s="415">
        <v>-68520</v>
      </c>
      <c r="CD278" s="415">
        <v>-5461</v>
      </c>
      <c r="CE278" s="415">
        <v>0</v>
      </c>
      <c r="CF278" s="415">
        <v>-5461</v>
      </c>
      <c r="CG278" s="415">
        <v>-900096</v>
      </c>
      <c r="CH278" s="415">
        <v>0</v>
      </c>
      <c r="CI278" s="415">
        <v>-900096</v>
      </c>
      <c r="CJ278" s="415">
        <v>-47580</v>
      </c>
      <c r="CK278" s="415">
        <v>0</v>
      </c>
      <c r="CL278" s="415">
        <v>-47580</v>
      </c>
      <c r="CM278" s="415">
        <v>-1021657</v>
      </c>
      <c r="CN278" s="415">
        <v>0</v>
      </c>
      <c r="CO278" s="415">
        <v>-1021657</v>
      </c>
      <c r="CP278" s="415">
        <v>-71153</v>
      </c>
      <c r="CQ278" s="415">
        <v>0</v>
      </c>
      <c r="CR278" s="415">
        <v>-71153</v>
      </c>
      <c r="CS278" s="415">
        <v>-301</v>
      </c>
      <c r="CT278" s="415">
        <v>0</v>
      </c>
      <c r="CU278" s="415">
        <v>-301</v>
      </c>
      <c r="CV278" s="415">
        <v>-4031</v>
      </c>
      <c r="CW278" s="415">
        <v>0</v>
      </c>
      <c r="CX278" s="415">
        <v>-4031</v>
      </c>
      <c r="CY278" s="415">
        <v>0</v>
      </c>
      <c r="CZ278" s="415">
        <v>0</v>
      </c>
      <c r="DA278" s="415">
        <v>0</v>
      </c>
      <c r="DB278" s="415">
        <v>-641</v>
      </c>
      <c r="DC278" s="415">
        <v>0</v>
      </c>
      <c r="DD278" s="415">
        <v>-641</v>
      </c>
      <c r="DE278" s="415">
        <v>0</v>
      </c>
      <c r="DF278" s="415">
        <v>0</v>
      </c>
      <c r="DG278" s="415">
        <v>0</v>
      </c>
      <c r="DH278" s="415">
        <v>0</v>
      </c>
      <c r="DI278" s="415">
        <v>0</v>
      </c>
      <c r="DJ278" s="415">
        <v>0</v>
      </c>
      <c r="DK278" s="415">
        <v>0</v>
      </c>
      <c r="DL278" s="415">
        <v>0</v>
      </c>
      <c r="DM278" s="415">
        <v>0</v>
      </c>
      <c r="DN278" s="415">
        <v>-2930</v>
      </c>
      <c r="DO278" s="415">
        <v>0</v>
      </c>
      <c r="DP278" s="415">
        <v>-2930</v>
      </c>
      <c r="DQ278" s="415">
        <v>0</v>
      </c>
      <c r="DR278" s="415">
        <v>0</v>
      </c>
      <c r="DS278" s="415">
        <v>0</v>
      </c>
      <c r="DT278" s="415">
        <v>0</v>
      </c>
      <c r="DU278" s="415">
        <v>0</v>
      </c>
      <c r="DV278" s="415">
        <v>0</v>
      </c>
      <c r="DW278" s="415">
        <v>0</v>
      </c>
      <c r="DX278" s="415">
        <v>0</v>
      </c>
      <c r="DY278" s="415">
        <v>0</v>
      </c>
      <c r="DZ278" s="415">
        <v>0</v>
      </c>
      <c r="EA278" s="415">
        <v>0</v>
      </c>
      <c r="EB278" s="415">
        <v>-79056</v>
      </c>
      <c r="EC278" s="415">
        <v>0</v>
      </c>
      <c r="ED278" s="415">
        <v>-79056</v>
      </c>
      <c r="EE278" s="415">
        <v>0</v>
      </c>
      <c r="EF278" s="415">
        <v>0</v>
      </c>
      <c r="EG278" s="415">
        <v>0</v>
      </c>
      <c r="EH278" s="415">
        <v>0</v>
      </c>
      <c r="EI278" s="415">
        <v>0</v>
      </c>
      <c r="EJ278" s="415">
        <v>0</v>
      </c>
      <c r="EK278" s="415">
        <v>1516</v>
      </c>
      <c r="EL278" s="415">
        <v>0</v>
      </c>
      <c r="EM278" s="415">
        <v>1516</v>
      </c>
      <c r="EN278" s="415">
        <v>-5691</v>
      </c>
      <c r="EO278" s="415">
        <v>0</v>
      </c>
      <c r="EP278" s="415">
        <v>-5691</v>
      </c>
      <c r="EQ278" s="415">
        <v>0</v>
      </c>
      <c r="ER278" s="415">
        <v>0</v>
      </c>
      <c r="ES278" s="415">
        <v>0</v>
      </c>
      <c r="ET278" s="415">
        <v>0</v>
      </c>
      <c r="EU278" s="415">
        <v>0</v>
      </c>
      <c r="EV278" s="415">
        <v>0</v>
      </c>
      <c r="EW278" s="415">
        <v>-26389</v>
      </c>
      <c r="EX278" s="415">
        <v>0</v>
      </c>
      <c r="EY278" s="415">
        <v>-26389</v>
      </c>
      <c r="EZ278" s="415">
        <v>0</v>
      </c>
      <c r="FA278" s="415">
        <v>0</v>
      </c>
      <c r="FB278" s="415">
        <v>0</v>
      </c>
      <c r="FC278" s="415">
        <v>0</v>
      </c>
      <c r="FD278" s="415">
        <v>0</v>
      </c>
      <c r="FE278" s="415">
        <v>0</v>
      </c>
      <c r="FF278" s="415">
        <v>0</v>
      </c>
      <c r="FG278" s="415">
        <v>0</v>
      </c>
      <c r="FH278" s="415">
        <v>0</v>
      </c>
      <c r="FI278" s="415">
        <v>-3075</v>
      </c>
      <c r="FJ278" s="415">
        <v>0</v>
      </c>
      <c r="FK278" s="415">
        <v>-3075</v>
      </c>
      <c r="FL278" s="415">
        <v>0</v>
      </c>
      <c r="FM278" s="415">
        <v>0</v>
      </c>
      <c r="FN278" s="415">
        <v>0</v>
      </c>
      <c r="FO278" s="415">
        <v>0</v>
      </c>
      <c r="FP278" s="415">
        <v>0</v>
      </c>
      <c r="FQ278" s="415">
        <v>0</v>
      </c>
      <c r="FR278" s="415">
        <v>-4464</v>
      </c>
      <c r="FS278" s="415">
        <v>0</v>
      </c>
      <c r="FT278" s="415">
        <v>-4464</v>
      </c>
      <c r="FU278" s="415">
        <v>2000</v>
      </c>
      <c r="FV278" s="415">
        <v>0</v>
      </c>
      <c r="FW278" s="415">
        <v>2000</v>
      </c>
      <c r="FX278" s="415">
        <v>-369538</v>
      </c>
      <c r="FY278" s="415">
        <v>0</v>
      </c>
      <c r="FZ278" s="415">
        <v>-369538</v>
      </c>
      <c r="GA278" s="415">
        <v>-405641</v>
      </c>
      <c r="GB278" s="415">
        <v>0</v>
      </c>
      <c r="GC278" s="415">
        <v>-405641</v>
      </c>
      <c r="GD278" s="415">
        <v>-1500</v>
      </c>
      <c r="GE278" s="415">
        <v>0</v>
      </c>
      <c r="GF278" s="415">
        <v>-1500</v>
      </c>
      <c r="GG278" s="415">
        <v>0</v>
      </c>
      <c r="GH278" s="415">
        <v>0</v>
      </c>
      <c r="GI278" s="415">
        <v>0</v>
      </c>
      <c r="GJ278" s="415">
        <v>-1500</v>
      </c>
      <c r="GK278" s="415">
        <v>0</v>
      </c>
      <c r="GL278" s="415">
        <v>-1500</v>
      </c>
      <c r="GM278" s="415">
        <v>44836568</v>
      </c>
      <c r="GN278" s="415">
        <v>0</v>
      </c>
      <c r="GO278" s="415">
        <v>44836568</v>
      </c>
      <c r="GP278" s="415">
        <v>-390490</v>
      </c>
      <c r="GQ278" s="415">
        <v>0</v>
      </c>
      <c r="GR278" s="415">
        <v>-390490</v>
      </c>
      <c r="GS278" s="415">
        <v>-3896990</v>
      </c>
      <c r="GT278" s="415">
        <v>0</v>
      </c>
      <c r="GU278" s="415">
        <v>-3896990</v>
      </c>
      <c r="GV278" s="415">
        <v>-1021657</v>
      </c>
      <c r="GW278" s="415">
        <v>0</v>
      </c>
      <c r="GX278" s="415">
        <v>-1021657</v>
      </c>
      <c r="GY278" s="415">
        <v>-79056</v>
      </c>
      <c r="GZ278" s="415">
        <v>0</v>
      </c>
      <c r="HA278" s="415">
        <v>-79056</v>
      </c>
      <c r="HB278" s="415">
        <v>-405641</v>
      </c>
      <c r="HC278" s="415">
        <v>0</v>
      </c>
      <c r="HD278" s="415">
        <v>-405641</v>
      </c>
      <c r="HE278" s="415">
        <v>-1500</v>
      </c>
      <c r="HF278" s="415">
        <v>0</v>
      </c>
      <c r="HG278" s="415">
        <v>-1500</v>
      </c>
      <c r="HH278" s="415">
        <v>-5795334</v>
      </c>
      <c r="HI278" s="415">
        <v>0</v>
      </c>
      <c r="HJ278" s="415">
        <v>-5795334</v>
      </c>
      <c r="HK278" s="415">
        <v>39041234</v>
      </c>
      <c r="HL278" s="415">
        <v>0</v>
      </c>
      <c r="HM278" s="415">
        <v>39041234</v>
      </c>
      <c r="HN278" s="84" t="s">
        <v>1029</v>
      </c>
    </row>
    <row r="279" spans="1:222" x14ac:dyDescent="0.25">
      <c r="A279" t="s">
        <v>1026</v>
      </c>
      <c r="B279" s="82" t="s">
        <v>917</v>
      </c>
      <c r="C279" s="85" t="s">
        <v>916</v>
      </c>
      <c r="D279" s="415">
        <v>48598373</v>
      </c>
      <c r="E279" s="415">
        <v>0</v>
      </c>
      <c r="F279" s="415">
        <v>48598373</v>
      </c>
      <c r="G279" s="415">
        <v>206643</v>
      </c>
      <c r="H279" s="415">
        <v>0</v>
      </c>
      <c r="I279" s="415">
        <v>206643</v>
      </c>
      <c r="J279" s="415">
        <v>-698163</v>
      </c>
      <c r="K279" s="415">
        <v>0</v>
      </c>
      <c r="L279" s="415">
        <v>-698163</v>
      </c>
      <c r="M279" s="415">
        <v>5016</v>
      </c>
      <c r="N279" s="415">
        <v>0</v>
      </c>
      <c r="O279" s="415">
        <v>5016</v>
      </c>
      <c r="P279" s="415">
        <v>719953</v>
      </c>
      <c r="Q279" s="415">
        <v>0</v>
      </c>
      <c r="R279" s="415">
        <v>719953</v>
      </c>
      <c r="S279" s="415">
        <v>-5192</v>
      </c>
      <c r="T279" s="415">
        <v>0</v>
      </c>
      <c r="U279" s="415">
        <v>-5192</v>
      </c>
      <c r="V279" s="415">
        <v>21614</v>
      </c>
      <c r="W279" s="415">
        <v>0</v>
      </c>
      <c r="X279" s="415">
        <v>21614</v>
      </c>
      <c r="Y279" s="415">
        <v>-6720436</v>
      </c>
      <c r="Z279" s="415">
        <v>0</v>
      </c>
      <c r="AA279" s="415">
        <v>-6720436</v>
      </c>
      <c r="AB279" s="415">
        <v>-9332</v>
      </c>
      <c r="AC279" s="415">
        <v>0</v>
      </c>
      <c r="AD279" s="415">
        <v>-9332</v>
      </c>
      <c r="AE279" s="415">
        <v>-185725</v>
      </c>
      <c r="AF279" s="415">
        <v>0</v>
      </c>
      <c r="AG279" s="415">
        <v>-185725</v>
      </c>
      <c r="AH279" s="415">
        <v>-12263</v>
      </c>
      <c r="AI279" s="415">
        <v>0</v>
      </c>
      <c r="AJ279" s="415">
        <v>-12263</v>
      </c>
      <c r="AK279" s="415">
        <v>0</v>
      </c>
      <c r="AL279" s="415">
        <v>0</v>
      </c>
      <c r="AM279" s="415">
        <v>0</v>
      </c>
      <c r="AN279" s="415">
        <v>-172945</v>
      </c>
      <c r="AO279" s="415">
        <v>0</v>
      </c>
      <c r="AP279" s="415">
        <v>-172945</v>
      </c>
      <c r="AQ279" s="415">
        <v>0</v>
      </c>
      <c r="AR279" s="415">
        <v>0</v>
      </c>
      <c r="AS279" s="415">
        <v>0</v>
      </c>
      <c r="AT279" s="415">
        <v>858747</v>
      </c>
      <c r="AU279" s="415">
        <v>0</v>
      </c>
      <c r="AV279" s="415">
        <v>858747</v>
      </c>
      <c r="AW279" s="415">
        <v>5270</v>
      </c>
      <c r="AX279" s="415">
        <v>0</v>
      </c>
      <c r="AY279" s="415">
        <v>5270</v>
      </c>
      <c r="AZ279" s="415">
        <v>-4465579</v>
      </c>
      <c r="BA279" s="415">
        <v>0</v>
      </c>
      <c r="BB279" s="415">
        <v>-4465579</v>
      </c>
      <c r="BC279" s="415">
        <v>-7259</v>
      </c>
      <c r="BD279" s="415">
        <v>0</v>
      </c>
      <c r="BE279" s="415">
        <v>-7259</v>
      </c>
      <c r="BF279" s="415">
        <v>-42842</v>
      </c>
      <c r="BG279" s="415">
        <v>0</v>
      </c>
      <c r="BH279" s="415">
        <v>-42842</v>
      </c>
      <c r="BI279" s="415">
        <v>0</v>
      </c>
      <c r="BJ279" s="415">
        <v>0</v>
      </c>
      <c r="BK279" s="415">
        <v>0</v>
      </c>
      <c r="BL279" s="415">
        <v>-4183</v>
      </c>
      <c r="BM279" s="415">
        <v>0</v>
      </c>
      <c r="BN279" s="415">
        <v>-4183</v>
      </c>
      <c r="BO279" s="415">
        <v>1343</v>
      </c>
      <c r="BP279" s="415">
        <v>0</v>
      </c>
      <c r="BQ279" s="415">
        <v>1343</v>
      </c>
      <c r="BR279" s="415">
        <v>0</v>
      </c>
      <c r="BS279" s="415">
        <v>0</v>
      </c>
      <c r="BT279" s="415">
        <v>0</v>
      </c>
      <c r="BU279" s="415">
        <v>0</v>
      </c>
      <c r="BV279" s="415">
        <v>0</v>
      </c>
      <c r="BW279" s="415">
        <v>0</v>
      </c>
      <c r="BX279" s="415">
        <v>-10560664</v>
      </c>
      <c r="BY279" s="415">
        <v>0</v>
      </c>
      <c r="BZ279" s="415">
        <v>-10560664</v>
      </c>
      <c r="CA279" s="415">
        <v>0</v>
      </c>
      <c r="CB279" s="415">
        <v>0</v>
      </c>
      <c r="CC279" s="415">
        <v>0</v>
      </c>
      <c r="CD279" s="415">
        <v>0</v>
      </c>
      <c r="CE279" s="415">
        <v>0</v>
      </c>
      <c r="CF279" s="415">
        <v>0</v>
      </c>
      <c r="CG279" s="415">
        <v>-1821308</v>
      </c>
      <c r="CH279" s="415">
        <v>0</v>
      </c>
      <c r="CI279" s="415">
        <v>-1821308</v>
      </c>
      <c r="CJ279" s="415">
        <v>-148160</v>
      </c>
      <c r="CK279" s="415">
        <v>0</v>
      </c>
      <c r="CL279" s="415">
        <v>-148160</v>
      </c>
      <c r="CM279" s="415">
        <v>-1969468</v>
      </c>
      <c r="CN279" s="415">
        <v>0</v>
      </c>
      <c r="CO279" s="415">
        <v>-1969468</v>
      </c>
      <c r="CP279" s="415">
        <v>-211023</v>
      </c>
      <c r="CQ279" s="415">
        <v>0</v>
      </c>
      <c r="CR279" s="415">
        <v>-211023</v>
      </c>
      <c r="CS279" s="415">
        <v>305</v>
      </c>
      <c r="CT279" s="415">
        <v>0</v>
      </c>
      <c r="CU279" s="415">
        <v>305</v>
      </c>
      <c r="CV279" s="415">
        <v>-85612</v>
      </c>
      <c r="CW279" s="415">
        <v>0</v>
      </c>
      <c r="CX279" s="415">
        <v>-85612</v>
      </c>
      <c r="CY279" s="415">
        <v>0</v>
      </c>
      <c r="CZ279" s="415">
        <v>0</v>
      </c>
      <c r="DA279" s="415">
        <v>0</v>
      </c>
      <c r="DB279" s="415">
        <v>-806</v>
      </c>
      <c r="DC279" s="415">
        <v>0</v>
      </c>
      <c r="DD279" s="415">
        <v>-806</v>
      </c>
      <c r="DE279" s="415">
        <v>0</v>
      </c>
      <c r="DF279" s="415">
        <v>0</v>
      </c>
      <c r="DG279" s="415">
        <v>0</v>
      </c>
      <c r="DH279" s="415">
        <v>0</v>
      </c>
      <c r="DI279" s="415">
        <v>0</v>
      </c>
      <c r="DJ279" s="415">
        <v>0</v>
      </c>
      <c r="DK279" s="415">
        <v>0</v>
      </c>
      <c r="DL279" s="415">
        <v>0</v>
      </c>
      <c r="DM279" s="415">
        <v>0</v>
      </c>
      <c r="DN279" s="415">
        <v>0</v>
      </c>
      <c r="DO279" s="415">
        <v>0</v>
      </c>
      <c r="DP279" s="415">
        <v>0</v>
      </c>
      <c r="DQ279" s="415">
        <v>0</v>
      </c>
      <c r="DR279" s="415">
        <v>0</v>
      </c>
      <c r="DS279" s="415">
        <v>0</v>
      </c>
      <c r="DT279" s="415">
        <v>0</v>
      </c>
      <c r="DU279" s="415">
        <v>0</v>
      </c>
      <c r="DV279" s="415">
        <v>0</v>
      </c>
      <c r="DW279" s="415">
        <v>0</v>
      </c>
      <c r="DX279" s="415">
        <v>0</v>
      </c>
      <c r="DY279" s="415">
        <v>0</v>
      </c>
      <c r="DZ279" s="415">
        <v>0</v>
      </c>
      <c r="EA279" s="415">
        <v>0</v>
      </c>
      <c r="EB279" s="415">
        <v>-297136</v>
      </c>
      <c r="EC279" s="415">
        <v>0</v>
      </c>
      <c r="ED279" s="415">
        <v>-297136</v>
      </c>
      <c r="EE279" s="415">
        <v>0</v>
      </c>
      <c r="EF279" s="415">
        <v>0</v>
      </c>
      <c r="EG279" s="415">
        <v>0</v>
      </c>
      <c r="EH279" s="415">
        <v>0</v>
      </c>
      <c r="EI279" s="415">
        <v>0</v>
      </c>
      <c r="EJ279" s="415">
        <v>0</v>
      </c>
      <c r="EK279" s="415">
        <v>2500</v>
      </c>
      <c r="EL279" s="415">
        <v>0</v>
      </c>
      <c r="EM279" s="415">
        <v>2500</v>
      </c>
      <c r="EN279" s="415">
        <v>0</v>
      </c>
      <c r="EO279" s="415">
        <v>0</v>
      </c>
      <c r="EP279" s="415">
        <v>0</v>
      </c>
      <c r="EQ279" s="415">
        <v>0</v>
      </c>
      <c r="ER279" s="415">
        <v>0</v>
      </c>
      <c r="ES279" s="415">
        <v>0</v>
      </c>
      <c r="ET279" s="415">
        <v>0</v>
      </c>
      <c r="EU279" s="415">
        <v>0</v>
      </c>
      <c r="EV279" s="415">
        <v>0</v>
      </c>
      <c r="EW279" s="415">
        <v>-4183</v>
      </c>
      <c r="EX279" s="415">
        <v>0</v>
      </c>
      <c r="EY279" s="415">
        <v>-4183</v>
      </c>
      <c r="EZ279" s="415">
        <v>1343</v>
      </c>
      <c r="FA279" s="415">
        <v>0</v>
      </c>
      <c r="FB279" s="415">
        <v>1343</v>
      </c>
      <c r="FC279" s="415">
        <v>-1500</v>
      </c>
      <c r="FD279" s="415">
        <v>0</v>
      </c>
      <c r="FE279" s="415">
        <v>-1500</v>
      </c>
      <c r="FF279" s="415">
        <v>0</v>
      </c>
      <c r="FG279" s="415">
        <v>0</v>
      </c>
      <c r="FH279" s="415">
        <v>0</v>
      </c>
      <c r="FI279" s="415">
        <v>-38900</v>
      </c>
      <c r="FJ279" s="415">
        <v>0</v>
      </c>
      <c r="FK279" s="415">
        <v>-38900</v>
      </c>
      <c r="FL279" s="415">
        <v>1147</v>
      </c>
      <c r="FM279" s="415">
        <v>0</v>
      </c>
      <c r="FN279" s="415">
        <v>1147</v>
      </c>
      <c r="FO279" s="415">
        <v>-59866</v>
      </c>
      <c r="FP279" s="415">
        <v>0</v>
      </c>
      <c r="FQ279" s="415">
        <v>-59866</v>
      </c>
      <c r="FR279" s="415">
        <v>2321</v>
      </c>
      <c r="FS279" s="415">
        <v>0</v>
      </c>
      <c r="FT279" s="415">
        <v>2321</v>
      </c>
      <c r="FU279" s="415">
        <v>-1893</v>
      </c>
      <c r="FV279" s="415">
        <v>0</v>
      </c>
      <c r="FW279" s="415">
        <v>-1893</v>
      </c>
      <c r="FX279" s="415">
        <v>-727017</v>
      </c>
      <c r="FY279" s="415">
        <v>0</v>
      </c>
      <c r="FZ279" s="415">
        <v>-727017</v>
      </c>
      <c r="GA279" s="415">
        <v>-826048</v>
      </c>
      <c r="GB279" s="415">
        <v>0</v>
      </c>
      <c r="GC279" s="415">
        <v>-826048</v>
      </c>
      <c r="GD279" s="415">
        <v>0</v>
      </c>
      <c r="GE279" s="415">
        <v>0</v>
      </c>
      <c r="GF279" s="415">
        <v>0</v>
      </c>
      <c r="GG279" s="415">
        <v>0</v>
      </c>
      <c r="GH279" s="415">
        <v>0</v>
      </c>
      <c r="GI279" s="415">
        <v>0</v>
      </c>
      <c r="GJ279" s="415">
        <v>0</v>
      </c>
      <c r="GK279" s="415">
        <v>0</v>
      </c>
      <c r="GL279" s="415">
        <v>0</v>
      </c>
      <c r="GM279" s="415">
        <v>48805016</v>
      </c>
      <c r="GN279" s="415">
        <v>0</v>
      </c>
      <c r="GO279" s="415">
        <v>48805016</v>
      </c>
      <c r="GP279" s="415">
        <v>21614</v>
      </c>
      <c r="GQ279" s="415">
        <v>0</v>
      </c>
      <c r="GR279" s="415">
        <v>21614</v>
      </c>
      <c r="GS279" s="415">
        <v>-10560664</v>
      </c>
      <c r="GT279" s="415">
        <v>0</v>
      </c>
      <c r="GU279" s="415">
        <v>-10560664</v>
      </c>
      <c r="GV279" s="415">
        <v>-1969468</v>
      </c>
      <c r="GW279" s="415">
        <v>0</v>
      </c>
      <c r="GX279" s="415">
        <v>-1969468</v>
      </c>
      <c r="GY279" s="415">
        <v>-297136</v>
      </c>
      <c r="GZ279" s="415">
        <v>0</v>
      </c>
      <c r="HA279" s="415">
        <v>-297136</v>
      </c>
      <c r="HB279" s="415">
        <v>-826048</v>
      </c>
      <c r="HC279" s="415">
        <v>0</v>
      </c>
      <c r="HD279" s="415">
        <v>-826048</v>
      </c>
      <c r="HE279" s="415">
        <v>0</v>
      </c>
      <c r="HF279" s="415">
        <v>0</v>
      </c>
      <c r="HG279" s="415">
        <v>0</v>
      </c>
      <c r="HH279" s="415">
        <v>-13631702</v>
      </c>
      <c r="HI279" s="415">
        <v>0</v>
      </c>
      <c r="HJ279" s="415">
        <v>-13631702</v>
      </c>
      <c r="HK279" s="415">
        <v>35173314</v>
      </c>
      <c r="HL279" s="415">
        <v>0</v>
      </c>
      <c r="HM279" s="415">
        <v>35173314</v>
      </c>
      <c r="HN279" s="84" t="s">
        <v>1029</v>
      </c>
    </row>
    <row r="280" spans="1:222" x14ac:dyDescent="0.25">
      <c r="A280" t="s">
        <v>1037</v>
      </c>
      <c r="B280" s="82" t="s">
        <v>919</v>
      </c>
      <c r="C280" s="85" t="s">
        <v>918</v>
      </c>
      <c r="D280" s="415">
        <v>35013657</v>
      </c>
      <c r="E280" s="415">
        <v>0</v>
      </c>
      <c r="F280" s="415">
        <v>35013657</v>
      </c>
      <c r="G280" s="415">
        <v>-766849</v>
      </c>
      <c r="H280" s="415">
        <v>0</v>
      </c>
      <c r="I280" s="415">
        <v>-766849</v>
      </c>
      <c r="J280" s="415">
        <v>-273409</v>
      </c>
      <c r="K280" s="415">
        <v>0</v>
      </c>
      <c r="L280" s="415">
        <v>-273409</v>
      </c>
      <c r="M280" s="415">
        <v>5318</v>
      </c>
      <c r="N280" s="415">
        <v>0</v>
      </c>
      <c r="O280" s="415">
        <v>5318</v>
      </c>
      <c r="P280" s="415">
        <v>196899</v>
      </c>
      <c r="Q280" s="415">
        <v>0</v>
      </c>
      <c r="R280" s="415">
        <v>196899</v>
      </c>
      <c r="S280" s="415">
        <v>-59668</v>
      </c>
      <c r="T280" s="415">
        <v>0</v>
      </c>
      <c r="U280" s="415">
        <v>-59668</v>
      </c>
      <c r="V280" s="415">
        <v>-130860</v>
      </c>
      <c r="W280" s="415">
        <v>0</v>
      </c>
      <c r="X280" s="415">
        <v>-130860</v>
      </c>
      <c r="Y280" s="415">
        <v>-1976235</v>
      </c>
      <c r="Z280" s="415">
        <v>0</v>
      </c>
      <c r="AA280" s="415">
        <v>-1976235</v>
      </c>
      <c r="AB280" s="415">
        <v>0</v>
      </c>
      <c r="AC280" s="415">
        <v>0</v>
      </c>
      <c r="AD280" s="415">
        <v>0</v>
      </c>
      <c r="AE280" s="415">
        <v>-170863</v>
      </c>
      <c r="AF280" s="415">
        <v>0</v>
      </c>
      <c r="AG280" s="415">
        <v>-170863</v>
      </c>
      <c r="AH280" s="415">
        <v>-22382</v>
      </c>
      <c r="AI280" s="415">
        <v>0</v>
      </c>
      <c r="AJ280" s="415">
        <v>-22382</v>
      </c>
      <c r="AK280" s="415">
        <v>0</v>
      </c>
      <c r="AL280" s="415">
        <v>0</v>
      </c>
      <c r="AM280" s="415">
        <v>0</v>
      </c>
      <c r="AN280" s="415">
        <v>-148481</v>
      </c>
      <c r="AO280" s="415">
        <v>0</v>
      </c>
      <c r="AP280" s="415">
        <v>-148481</v>
      </c>
      <c r="AQ280" s="415">
        <v>0</v>
      </c>
      <c r="AR280" s="415">
        <v>0</v>
      </c>
      <c r="AS280" s="415">
        <v>0</v>
      </c>
      <c r="AT280" s="415">
        <v>647673</v>
      </c>
      <c r="AU280" s="415">
        <v>0</v>
      </c>
      <c r="AV280" s="415">
        <v>647673</v>
      </c>
      <c r="AW280" s="415">
        <v>-19939</v>
      </c>
      <c r="AX280" s="415">
        <v>0</v>
      </c>
      <c r="AY280" s="415">
        <v>-19939</v>
      </c>
      <c r="AZ280" s="415">
        <v>-2667950</v>
      </c>
      <c r="BA280" s="415">
        <v>0</v>
      </c>
      <c r="BB280" s="415">
        <v>-2667950</v>
      </c>
      <c r="BC280" s="415">
        <v>81164</v>
      </c>
      <c r="BD280" s="415">
        <v>0</v>
      </c>
      <c r="BE280" s="415">
        <v>81164</v>
      </c>
      <c r="BF280" s="415">
        <v>-34790</v>
      </c>
      <c r="BG280" s="415">
        <v>0</v>
      </c>
      <c r="BH280" s="415">
        <v>-34790</v>
      </c>
      <c r="BI280" s="415">
        <v>-12580</v>
      </c>
      <c r="BJ280" s="415">
        <v>0</v>
      </c>
      <c r="BK280" s="415">
        <v>-12580</v>
      </c>
      <c r="BL280" s="415">
        <v>-2353</v>
      </c>
      <c r="BM280" s="415">
        <v>0</v>
      </c>
      <c r="BN280" s="415">
        <v>-2353</v>
      </c>
      <c r="BO280" s="415">
        <v>0</v>
      </c>
      <c r="BP280" s="415">
        <v>0</v>
      </c>
      <c r="BQ280" s="415">
        <v>0</v>
      </c>
      <c r="BR280" s="415">
        <v>0</v>
      </c>
      <c r="BS280" s="415">
        <v>0</v>
      </c>
      <c r="BT280" s="415">
        <v>0</v>
      </c>
      <c r="BU280" s="415">
        <v>0</v>
      </c>
      <c r="BV280" s="415">
        <v>0</v>
      </c>
      <c r="BW280" s="415">
        <v>0</v>
      </c>
      <c r="BX280" s="415">
        <v>-4155873</v>
      </c>
      <c r="BY280" s="415">
        <v>0</v>
      </c>
      <c r="BZ280" s="415">
        <v>-4155873</v>
      </c>
      <c r="CA280" s="415">
        <v>-2337</v>
      </c>
      <c r="CB280" s="415">
        <v>0</v>
      </c>
      <c r="CC280" s="415">
        <v>-2337</v>
      </c>
      <c r="CD280" s="415">
        <v>-6247</v>
      </c>
      <c r="CE280" s="415">
        <v>0</v>
      </c>
      <c r="CF280" s="415">
        <v>-6247</v>
      </c>
      <c r="CG280" s="415">
        <v>-554426</v>
      </c>
      <c r="CH280" s="415">
        <v>0</v>
      </c>
      <c r="CI280" s="415">
        <v>-554426</v>
      </c>
      <c r="CJ280" s="415">
        <v>28258</v>
      </c>
      <c r="CK280" s="415">
        <v>0</v>
      </c>
      <c r="CL280" s="415">
        <v>28258</v>
      </c>
      <c r="CM280" s="415">
        <v>-534752</v>
      </c>
      <c r="CN280" s="415">
        <v>0</v>
      </c>
      <c r="CO280" s="415">
        <v>-534752</v>
      </c>
      <c r="CP280" s="415">
        <v>-2462</v>
      </c>
      <c r="CQ280" s="415">
        <v>0</v>
      </c>
      <c r="CR280" s="415">
        <v>-2462</v>
      </c>
      <c r="CS280" s="415">
        <v>3</v>
      </c>
      <c r="CT280" s="415">
        <v>0</v>
      </c>
      <c r="CU280" s="415">
        <v>3</v>
      </c>
      <c r="CV280" s="415">
        <v>-182196</v>
      </c>
      <c r="CW280" s="415">
        <v>0</v>
      </c>
      <c r="CX280" s="415">
        <v>-182196</v>
      </c>
      <c r="CY280" s="415">
        <v>0</v>
      </c>
      <c r="CZ280" s="415">
        <v>0</v>
      </c>
      <c r="DA280" s="415">
        <v>0</v>
      </c>
      <c r="DB280" s="415">
        <v>0</v>
      </c>
      <c r="DC280" s="415">
        <v>0</v>
      </c>
      <c r="DD280" s="415">
        <v>0</v>
      </c>
      <c r="DE280" s="415">
        <v>0</v>
      </c>
      <c r="DF280" s="415">
        <v>0</v>
      </c>
      <c r="DG280" s="415">
        <v>0</v>
      </c>
      <c r="DH280" s="415">
        <v>-2353</v>
      </c>
      <c r="DI280" s="415">
        <v>0</v>
      </c>
      <c r="DJ280" s="415">
        <v>-2353</v>
      </c>
      <c r="DK280" s="415">
        <v>0</v>
      </c>
      <c r="DL280" s="415">
        <v>0</v>
      </c>
      <c r="DM280" s="415">
        <v>0</v>
      </c>
      <c r="DN280" s="415">
        <v>0</v>
      </c>
      <c r="DO280" s="415">
        <v>0</v>
      </c>
      <c r="DP280" s="415">
        <v>0</v>
      </c>
      <c r="DQ280" s="415">
        <v>0</v>
      </c>
      <c r="DR280" s="415">
        <v>0</v>
      </c>
      <c r="DS280" s="415">
        <v>0</v>
      </c>
      <c r="DT280" s="415">
        <v>0</v>
      </c>
      <c r="DU280" s="415">
        <v>0</v>
      </c>
      <c r="DV280" s="415">
        <v>0</v>
      </c>
      <c r="DW280" s="415">
        <v>0</v>
      </c>
      <c r="DX280" s="415">
        <v>0</v>
      </c>
      <c r="DY280" s="415">
        <v>0</v>
      </c>
      <c r="DZ280" s="415">
        <v>0</v>
      </c>
      <c r="EA280" s="415">
        <v>0</v>
      </c>
      <c r="EB280" s="415">
        <v>-187008</v>
      </c>
      <c r="EC280" s="415">
        <v>0</v>
      </c>
      <c r="ED280" s="415">
        <v>-187008</v>
      </c>
      <c r="EE280" s="415">
        <v>0</v>
      </c>
      <c r="EF280" s="415">
        <v>0</v>
      </c>
      <c r="EG280" s="415">
        <v>0</v>
      </c>
      <c r="EH280" s="415">
        <v>0</v>
      </c>
      <c r="EI280" s="415">
        <v>0</v>
      </c>
      <c r="EJ280" s="415">
        <v>0</v>
      </c>
      <c r="EK280" s="415">
        <v>0</v>
      </c>
      <c r="EL280" s="415">
        <v>0</v>
      </c>
      <c r="EM280" s="415">
        <v>0</v>
      </c>
      <c r="EN280" s="415">
        <v>0</v>
      </c>
      <c r="EO280" s="415">
        <v>0</v>
      </c>
      <c r="EP280" s="415">
        <v>0</v>
      </c>
      <c r="EQ280" s="415">
        <v>0</v>
      </c>
      <c r="ER280" s="415">
        <v>0</v>
      </c>
      <c r="ES280" s="415">
        <v>0</v>
      </c>
      <c r="ET280" s="415">
        <v>0</v>
      </c>
      <c r="EU280" s="415">
        <v>0</v>
      </c>
      <c r="EV280" s="415">
        <v>0</v>
      </c>
      <c r="EW280" s="415">
        <v>-3377</v>
      </c>
      <c r="EX280" s="415">
        <v>0</v>
      </c>
      <c r="EY280" s="415">
        <v>-3377</v>
      </c>
      <c r="EZ280" s="415">
        <v>0</v>
      </c>
      <c r="FA280" s="415">
        <v>0</v>
      </c>
      <c r="FB280" s="415">
        <v>0</v>
      </c>
      <c r="FC280" s="415">
        <v>0</v>
      </c>
      <c r="FD280" s="415">
        <v>0</v>
      </c>
      <c r="FE280" s="415">
        <v>0</v>
      </c>
      <c r="FF280" s="415">
        <v>0</v>
      </c>
      <c r="FG280" s="415">
        <v>0</v>
      </c>
      <c r="FH280" s="415">
        <v>0</v>
      </c>
      <c r="FI280" s="415">
        <v>-14821</v>
      </c>
      <c r="FJ280" s="415">
        <v>0</v>
      </c>
      <c r="FK280" s="415">
        <v>-14821</v>
      </c>
      <c r="FL280" s="415">
        <v>1001</v>
      </c>
      <c r="FM280" s="415">
        <v>0</v>
      </c>
      <c r="FN280" s="415">
        <v>1001</v>
      </c>
      <c r="FO280" s="415">
        <v>-21551</v>
      </c>
      <c r="FP280" s="415">
        <v>0</v>
      </c>
      <c r="FQ280" s="415">
        <v>-21551</v>
      </c>
      <c r="FR280" s="415">
        <v>0</v>
      </c>
      <c r="FS280" s="415">
        <v>0</v>
      </c>
      <c r="FT280" s="415">
        <v>0</v>
      </c>
      <c r="FU280" s="415">
        <v>0</v>
      </c>
      <c r="FV280" s="415">
        <v>0</v>
      </c>
      <c r="FW280" s="415">
        <v>0</v>
      </c>
      <c r="FX280" s="415">
        <v>-628986</v>
      </c>
      <c r="FY280" s="415">
        <v>0</v>
      </c>
      <c r="FZ280" s="415">
        <v>-628986</v>
      </c>
      <c r="GA280" s="415">
        <v>-667734</v>
      </c>
      <c r="GB280" s="415">
        <v>0</v>
      </c>
      <c r="GC280" s="415">
        <v>-667734</v>
      </c>
      <c r="GD280" s="415">
        <v>0</v>
      </c>
      <c r="GE280" s="415">
        <v>0</v>
      </c>
      <c r="GF280" s="415">
        <v>0</v>
      </c>
      <c r="GG280" s="415">
        <v>0</v>
      </c>
      <c r="GH280" s="415">
        <v>0</v>
      </c>
      <c r="GI280" s="415">
        <v>0</v>
      </c>
      <c r="GJ280" s="415">
        <v>0</v>
      </c>
      <c r="GK280" s="415">
        <v>0</v>
      </c>
      <c r="GL280" s="415">
        <v>0</v>
      </c>
      <c r="GM280" s="415">
        <v>34246808</v>
      </c>
      <c r="GN280" s="415">
        <v>0</v>
      </c>
      <c r="GO280" s="415">
        <v>34246808</v>
      </c>
      <c r="GP280" s="415">
        <v>-130860</v>
      </c>
      <c r="GQ280" s="415">
        <v>0</v>
      </c>
      <c r="GR280" s="415">
        <v>-130860</v>
      </c>
      <c r="GS280" s="415">
        <v>-4155873</v>
      </c>
      <c r="GT280" s="415">
        <v>0</v>
      </c>
      <c r="GU280" s="415">
        <v>-4155873</v>
      </c>
      <c r="GV280" s="415">
        <v>-534752</v>
      </c>
      <c r="GW280" s="415">
        <v>0</v>
      </c>
      <c r="GX280" s="415">
        <v>-534752</v>
      </c>
      <c r="GY280" s="415">
        <v>-187008</v>
      </c>
      <c r="GZ280" s="415">
        <v>0</v>
      </c>
      <c r="HA280" s="415">
        <v>-187008</v>
      </c>
      <c r="HB280" s="415">
        <v>-667734</v>
      </c>
      <c r="HC280" s="415">
        <v>0</v>
      </c>
      <c r="HD280" s="415">
        <v>-667734</v>
      </c>
      <c r="HE280" s="415">
        <v>0</v>
      </c>
      <c r="HF280" s="415">
        <v>0</v>
      </c>
      <c r="HG280" s="415">
        <v>0</v>
      </c>
      <c r="HH280" s="415">
        <v>-5676227</v>
      </c>
      <c r="HI280" s="415">
        <v>0</v>
      </c>
      <c r="HJ280" s="415">
        <v>-5676227</v>
      </c>
      <c r="HK280" s="415">
        <v>28570581</v>
      </c>
      <c r="HL280" s="415">
        <v>0</v>
      </c>
      <c r="HM280" s="415">
        <v>28570581</v>
      </c>
      <c r="HN280" s="84" t="s">
        <v>1029</v>
      </c>
    </row>
    <row r="281" spans="1:222" x14ac:dyDescent="0.25">
      <c r="A281" t="s">
        <v>1026</v>
      </c>
      <c r="B281" s="82" t="s">
        <v>921</v>
      </c>
      <c r="C281" s="85" t="s">
        <v>920</v>
      </c>
      <c r="D281" s="415">
        <v>138044128</v>
      </c>
      <c r="E281" s="415">
        <v>0</v>
      </c>
      <c r="F281" s="415">
        <v>138044128</v>
      </c>
      <c r="G281" s="415">
        <v>-2388400</v>
      </c>
      <c r="H281" s="415">
        <v>0</v>
      </c>
      <c r="I281" s="415">
        <v>-2388400</v>
      </c>
      <c r="J281" s="415">
        <v>-424770</v>
      </c>
      <c r="K281" s="415">
        <v>0</v>
      </c>
      <c r="L281" s="415">
        <v>-424770</v>
      </c>
      <c r="M281" s="415">
        <v>-101114</v>
      </c>
      <c r="N281" s="415">
        <v>0</v>
      </c>
      <c r="O281" s="415">
        <v>-101114</v>
      </c>
      <c r="P281" s="415">
        <v>1837790</v>
      </c>
      <c r="Q281" s="415">
        <v>0</v>
      </c>
      <c r="R281" s="415">
        <v>1837790</v>
      </c>
      <c r="S281" s="415">
        <v>15197</v>
      </c>
      <c r="T281" s="415">
        <v>0</v>
      </c>
      <c r="U281" s="415">
        <v>15197</v>
      </c>
      <c r="V281" s="415">
        <v>1327103</v>
      </c>
      <c r="W281" s="415">
        <v>0</v>
      </c>
      <c r="X281" s="415">
        <v>1327103</v>
      </c>
      <c r="Y281" s="415">
        <v>-4224875</v>
      </c>
      <c r="Z281" s="415">
        <v>0</v>
      </c>
      <c r="AA281" s="415">
        <v>-4224875</v>
      </c>
      <c r="AB281" s="415">
        <v>-24660</v>
      </c>
      <c r="AC281" s="415">
        <v>0</v>
      </c>
      <c r="AD281" s="415">
        <v>-24660</v>
      </c>
      <c r="AE281" s="415">
        <v>-69164</v>
      </c>
      <c r="AF281" s="415">
        <v>0</v>
      </c>
      <c r="AG281" s="415">
        <v>-69164</v>
      </c>
      <c r="AH281" s="415">
        <v>0</v>
      </c>
      <c r="AI281" s="415">
        <v>0</v>
      </c>
      <c r="AJ281" s="415">
        <v>0</v>
      </c>
      <c r="AK281" s="415">
        <v>0</v>
      </c>
      <c r="AL281" s="415">
        <v>0</v>
      </c>
      <c r="AM281" s="415">
        <v>0</v>
      </c>
      <c r="AN281" s="415">
        <v>0</v>
      </c>
      <c r="AO281" s="415">
        <v>0</v>
      </c>
      <c r="AP281" s="415">
        <v>0</v>
      </c>
      <c r="AQ281" s="415">
        <v>0</v>
      </c>
      <c r="AR281" s="415">
        <v>0</v>
      </c>
      <c r="AS281" s="415">
        <v>0</v>
      </c>
      <c r="AT281" s="415">
        <v>3176878</v>
      </c>
      <c r="AU281" s="415">
        <v>0</v>
      </c>
      <c r="AV281" s="415">
        <v>3176878</v>
      </c>
      <c r="AW281" s="415">
        <v>15521</v>
      </c>
      <c r="AX281" s="415">
        <v>0</v>
      </c>
      <c r="AY281" s="415">
        <v>15521</v>
      </c>
      <c r="AZ281" s="415">
        <v>-4551776</v>
      </c>
      <c r="BA281" s="415">
        <v>0</v>
      </c>
      <c r="BB281" s="415">
        <v>-4551776</v>
      </c>
      <c r="BC281" s="415">
        <v>-28135</v>
      </c>
      <c r="BD281" s="415">
        <v>0</v>
      </c>
      <c r="BE281" s="415">
        <v>-28135</v>
      </c>
      <c r="BF281" s="415">
        <v>-42507</v>
      </c>
      <c r="BG281" s="415">
        <v>0</v>
      </c>
      <c r="BH281" s="415">
        <v>-42507</v>
      </c>
      <c r="BI281" s="415">
        <v>0</v>
      </c>
      <c r="BJ281" s="415">
        <v>0</v>
      </c>
      <c r="BK281" s="415">
        <v>0</v>
      </c>
      <c r="BL281" s="415">
        <v>0</v>
      </c>
      <c r="BM281" s="415">
        <v>0</v>
      </c>
      <c r="BN281" s="415">
        <v>0</v>
      </c>
      <c r="BO281" s="415">
        <v>0</v>
      </c>
      <c r="BP281" s="415">
        <v>0</v>
      </c>
      <c r="BQ281" s="415">
        <v>0</v>
      </c>
      <c r="BR281" s="415">
        <v>0</v>
      </c>
      <c r="BS281" s="415">
        <v>0</v>
      </c>
      <c r="BT281" s="415">
        <v>0</v>
      </c>
      <c r="BU281" s="415">
        <v>0</v>
      </c>
      <c r="BV281" s="415">
        <v>0</v>
      </c>
      <c r="BW281" s="415">
        <v>0</v>
      </c>
      <c r="BX281" s="415">
        <v>-5724058</v>
      </c>
      <c r="BY281" s="415">
        <v>0</v>
      </c>
      <c r="BZ281" s="415">
        <v>-5724058</v>
      </c>
      <c r="CA281" s="415">
        <v>0</v>
      </c>
      <c r="CB281" s="415">
        <v>0</v>
      </c>
      <c r="CC281" s="415">
        <v>0</v>
      </c>
      <c r="CD281" s="415">
        <v>-812710</v>
      </c>
      <c r="CE281" s="415">
        <v>0</v>
      </c>
      <c r="CF281" s="415">
        <v>-812710</v>
      </c>
      <c r="CG281" s="415">
        <v>-5459222</v>
      </c>
      <c r="CH281" s="415">
        <v>0</v>
      </c>
      <c r="CI281" s="415">
        <v>-5459222</v>
      </c>
      <c r="CJ281" s="415">
        <v>-112291</v>
      </c>
      <c r="CK281" s="415">
        <v>0</v>
      </c>
      <c r="CL281" s="415">
        <v>-112291</v>
      </c>
      <c r="CM281" s="415">
        <v>-6384223</v>
      </c>
      <c r="CN281" s="415">
        <v>0</v>
      </c>
      <c r="CO281" s="415">
        <v>-6384223</v>
      </c>
      <c r="CP281" s="415">
        <v>-47000</v>
      </c>
      <c r="CQ281" s="415">
        <v>0</v>
      </c>
      <c r="CR281" s="415">
        <v>-47000</v>
      </c>
      <c r="CS281" s="415">
        <v>-1928</v>
      </c>
      <c r="CT281" s="415">
        <v>0</v>
      </c>
      <c r="CU281" s="415">
        <v>-1928</v>
      </c>
      <c r="CV281" s="415">
        <v>-27704</v>
      </c>
      <c r="CW281" s="415">
        <v>0</v>
      </c>
      <c r="CX281" s="415">
        <v>-27704</v>
      </c>
      <c r="CY281" s="415">
        <v>1423</v>
      </c>
      <c r="CZ281" s="415">
        <v>0</v>
      </c>
      <c r="DA281" s="415">
        <v>1423</v>
      </c>
      <c r="DB281" s="415">
        <v>-1397</v>
      </c>
      <c r="DC281" s="415">
        <v>0</v>
      </c>
      <c r="DD281" s="415">
        <v>-1397</v>
      </c>
      <c r="DE281" s="415">
        <v>0</v>
      </c>
      <c r="DF281" s="415">
        <v>0</v>
      </c>
      <c r="DG281" s="415">
        <v>0</v>
      </c>
      <c r="DH281" s="415">
        <v>0</v>
      </c>
      <c r="DI281" s="415">
        <v>0</v>
      </c>
      <c r="DJ281" s="415">
        <v>0</v>
      </c>
      <c r="DK281" s="415">
        <v>0</v>
      </c>
      <c r="DL281" s="415">
        <v>0</v>
      </c>
      <c r="DM281" s="415">
        <v>0</v>
      </c>
      <c r="DN281" s="415">
        <v>0</v>
      </c>
      <c r="DO281" s="415">
        <v>0</v>
      </c>
      <c r="DP281" s="415">
        <v>0</v>
      </c>
      <c r="DQ281" s="415">
        <v>0</v>
      </c>
      <c r="DR281" s="415">
        <v>0</v>
      </c>
      <c r="DS281" s="415">
        <v>0</v>
      </c>
      <c r="DT281" s="415">
        <v>0</v>
      </c>
      <c r="DU281" s="415">
        <v>0</v>
      </c>
      <c r="DV281" s="415">
        <v>0</v>
      </c>
      <c r="DW281" s="415">
        <v>0</v>
      </c>
      <c r="DX281" s="415">
        <v>0</v>
      </c>
      <c r="DY281" s="415">
        <v>0</v>
      </c>
      <c r="DZ281" s="415">
        <v>0</v>
      </c>
      <c r="EA281" s="415">
        <v>0</v>
      </c>
      <c r="EB281" s="415">
        <v>-76606</v>
      </c>
      <c r="EC281" s="415">
        <v>0</v>
      </c>
      <c r="ED281" s="415">
        <v>-76606</v>
      </c>
      <c r="EE281" s="415">
        <v>0</v>
      </c>
      <c r="EF281" s="415">
        <v>0</v>
      </c>
      <c r="EG281" s="415">
        <v>0</v>
      </c>
      <c r="EH281" s="415">
        <v>0</v>
      </c>
      <c r="EI281" s="415">
        <v>0</v>
      </c>
      <c r="EJ281" s="415">
        <v>0</v>
      </c>
      <c r="EK281" s="415">
        <v>0</v>
      </c>
      <c r="EL281" s="415">
        <v>0</v>
      </c>
      <c r="EM281" s="415">
        <v>0</v>
      </c>
      <c r="EN281" s="415">
        <v>0</v>
      </c>
      <c r="EO281" s="415">
        <v>0</v>
      </c>
      <c r="EP281" s="415">
        <v>0</v>
      </c>
      <c r="EQ281" s="415">
        <v>0</v>
      </c>
      <c r="ER281" s="415">
        <v>0</v>
      </c>
      <c r="ES281" s="415">
        <v>0</v>
      </c>
      <c r="ET281" s="415">
        <v>0</v>
      </c>
      <c r="EU281" s="415">
        <v>0</v>
      </c>
      <c r="EV281" s="415">
        <v>0</v>
      </c>
      <c r="EW281" s="415">
        <v>0</v>
      </c>
      <c r="EX281" s="415">
        <v>0</v>
      </c>
      <c r="EY281" s="415">
        <v>0</v>
      </c>
      <c r="EZ281" s="415">
        <v>0</v>
      </c>
      <c r="FA281" s="415">
        <v>0</v>
      </c>
      <c r="FB281" s="415">
        <v>0</v>
      </c>
      <c r="FC281" s="415">
        <v>0</v>
      </c>
      <c r="FD281" s="415">
        <v>0</v>
      </c>
      <c r="FE281" s="415">
        <v>0</v>
      </c>
      <c r="FF281" s="415">
        <v>0</v>
      </c>
      <c r="FG281" s="415">
        <v>0</v>
      </c>
      <c r="FH281" s="415">
        <v>0</v>
      </c>
      <c r="FI281" s="415">
        <v>-10538</v>
      </c>
      <c r="FJ281" s="415">
        <v>0</v>
      </c>
      <c r="FK281" s="415">
        <v>-10538</v>
      </c>
      <c r="FL281" s="415">
        <v>-4123</v>
      </c>
      <c r="FM281" s="415">
        <v>0</v>
      </c>
      <c r="FN281" s="415">
        <v>-4123</v>
      </c>
      <c r="FO281" s="415">
        <v>-71075</v>
      </c>
      <c r="FP281" s="415">
        <v>0</v>
      </c>
      <c r="FQ281" s="415">
        <v>-71075</v>
      </c>
      <c r="FR281" s="415">
        <v>1591</v>
      </c>
      <c r="FS281" s="415">
        <v>0</v>
      </c>
      <c r="FT281" s="415">
        <v>1591</v>
      </c>
      <c r="FU281" s="415">
        <v>0</v>
      </c>
      <c r="FV281" s="415">
        <v>0</v>
      </c>
      <c r="FW281" s="415">
        <v>0</v>
      </c>
      <c r="FX281" s="415">
        <v>-984325</v>
      </c>
      <c r="FY281" s="415">
        <v>0</v>
      </c>
      <c r="FZ281" s="415">
        <v>-984325</v>
      </c>
      <c r="GA281" s="415">
        <v>-1068470</v>
      </c>
      <c r="GB281" s="415">
        <v>0</v>
      </c>
      <c r="GC281" s="415">
        <v>-1068470</v>
      </c>
      <c r="GD281" s="415">
        <v>0</v>
      </c>
      <c r="GE281" s="415">
        <v>0</v>
      </c>
      <c r="GF281" s="415">
        <v>0</v>
      </c>
      <c r="GG281" s="415">
        <v>0</v>
      </c>
      <c r="GH281" s="415">
        <v>0</v>
      </c>
      <c r="GI281" s="415">
        <v>0</v>
      </c>
      <c r="GJ281" s="415">
        <v>0</v>
      </c>
      <c r="GK281" s="415">
        <v>0</v>
      </c>
      <c r="GL281" s="415">
        <v>0</v>
      </c>
      <c r="GM281" s="415">
        <v>135655728</v>
      </c>
      <c r="GN281" s="415">
        <v>0</v>
      </c>
      <c r="GO281" s="415">
        <v>135655728</v>
      </c>
      <c r="GP281" s="415">
        <v>1327103</v>
      </c>
      <c r="GQ281" s="415">
        <v>0</v>
      </c>
      <c r="GR281" s="415">
        <v>1327103</v>
      </c>
      <c r="GS281" s="415">
        <v>-5724058</v>
      </c>
      <c r="GT281" s="415">
        <v>0</v>
      </c>
      <c r="GU281" s="415">
        <v>-5724058</v>
      </c>
      <c r="GV281" s="415">
        <v>-6384223</v>
      </c>
      <c r="GW281" s="415">
        <v>0</v>
      </c>
      <c r="GX281" s="415">
        <v>-6384223</v>
      </c>
      <c r="GY281" s="415">
        <v>-76606</v>
      </c>
      <c r="GZ281" s="415">
        <v>0</v>
      </c>
      <c r="HA281" s="415">
        <v>-76606</v>
      </c>
      <c r="HB281" s="415">
        <v>-1068470</v>
      </c>
      <c r="HC281" s="415">
        <v>0</v>
      </c>
      <c r="HD281" s="415">
        <v>-1068470</v>
      </c>
      <c r="HE281" s="415">
        <v>0</v>
      </c>
      <c r="HF281" s="415">
        <v>0</v>
      </c>
      <c r="HG281" s="415">
        <v>0</v>
      </c>
      <c r="HH281" s="415">
        <v>-11926254</v>
      </c>
      <c r="HI281" s="415">
        <v>0</v>
      </c>
      <c r="HJ281" s="415">
        <v>-11926254</v>
      </c>
      <c r="HK281" s="415">
        <v>123729474</v>
      </c>
      <c r="HL281" s="415">
        <v>0</v>
      </c>
      <c r="HM281" s="415">
        <v>123729474</v>
      </c>
      <c r="HN281" s="84" t="s">
        <v>1054</v>
      </c>
    </row>
    <row r="282" spans="1:222" x14ac:dyDescent="0.25">
      <c r="A282" t="s">
        <v>1026</v>
      </c>
      <c r="B282" s="82" t="s">
        <v>923</v>
      </c>
      <c r="C282" s="85" t="s">
        <v>922</v>
      </c>
      <c r="D282" s="415">
        <v>69869479</v>
      </c>
      <c r="E282" s="415">
        <v>0</v>
      </c>
      <c r="F282" s="415">
        <v>69869479</v>
      </c>
      <c r="G282" s="415">
        <v>-660507</v>
      </c>
      <c r="H282" s="415">
        <v>0</v>
      </c>
      <c r="I282" s="415">
        <v>-660507</v>
      </c>
      <c r="J282" s="415">
        <v>-509653</v>
      </c>
      <c r="K282" s="415">
        <v>0</v>
      </c>
      <c r="L282" s="415">
        <v>-509653</v>
      </c>
      <c r="M282" s="415">
        <v>97302</v>
      </c>
      <c r="N282" s="415">
        <v>0</v>
      </c>
      <c r="O282" s="415">
        <v>97302</v>
      </c>
      <c r="P282" s="415">
        <v>179070</v>
      </c>
      <c r="Q282" s="415">
        <v>0</v>
      </c>
      <c r="R282" s="415">
        <v>179070</v>
      </c>
      <c r="S282" s="415">
        <v>59003</v>
      </c>
      <c r="T282" s="415">
        <v>0</v>
      </c>
      <c r="U282" s="415">
        <v>59003</v>
      </c>
      <c r="V282" s="415">
        <v>-174278</v>
      </c>
      <c r="W282" s="415">
        <v>0</v>
      </c>
      <c r="X282" s="415">
        <v>-174278</v>
      </c>
      <c r="Y282" s="415">
        <v>-3222730</v>
      </c>
      <c r="Z282" s="415">
        <v>0</v>
      </c>
      <c r="AA282" s="415">
        <v>-3222730</v>
      </c>
      <c r="AB282" s="415">
        <v>0</v>
      </c>
      <c r="AC282" s="415">
        <v>0</v>
      </c>
      <c r="AD282" s="415">
        <v>0</v>
      </c>
      <c r="AE282" s="415">
        <v>-145230</v>
      </c>
      <c r="AF282" s="415">
        <v>0</v>
      </c>
      <c r="AG282" s="415">
        <v>-145230</v>
      </c>
      <c r="AH282" s="415">
        <v>-32811</v>
      </c>
      <c r="AI282" s="415">
        <v>0</v>
      </c>
      <c r="AJ282" s="415">
        <v>-32811</v>
      </c>
      <c r="AK282" s="415">
        <v>0</v>
      </c>
      <c r="AL282" s="415">
        <v>0</v>
      </c>
      <c r="AM282" s="415">
        <v>0</v>
      </c>
      <c r="AN282" s="415">
        <v>-112419</v>
      </c>
      <c r="AO282" s="415">
        <v>0</v>
      </c>
      <c r="AP282" s="415">
        <v>-112419</v>
      </c>
      <c r="AQ282" s="415">
        <v>0</v>
      </c>
      <c r="AR282" s="415">
        <v>0</v>
      </c>
      <c r="AS282" s="415">
        <v>0</v>
      </c>
      <c r="AT282" s="415">
        <v>1402734</v>
      </c>
      <c r="AU282" s="415">
        <v>0</v>
      </c>
      <c r="AV282" s="415">
        <v>1402734</v>
      </c>
      <c r="AW282" s="415">
        <v>-2174</v>
      </c>
      <c r="AX282" s="415">
        <v>0</v>
      </c>
      <c r="AY282" s="415">
        <v>-2174</v>
      </c>
      <c r="AZ282" s="415">
        <v>-5388990</v>
      </c>
      <c r="BA282" s="415">
        <v>0</v>
      </c>
      <c r="BB282" s="415">
        <v>-5388990</v>
      </c>
      <c r="BC282" s="415">
        <v>-111718</v>
      </c>
      <c r="BD282" s="415">
        <v>0</v>
      </c>
      <c r="BE282" s="415">
        <v>-111718</v>
      </c>
      <c r="BF282" s="415">
        <v>-69915</v>
      </c>
      <c r="BG282" s="415">
        <v>0</v>
      </c>
      <c r="BH282" s="415">
        <v>-69915</v>
      </c>
      <c r="BI282" s="415">
        <v>0</v>
      </c>
      <c r="BJ282" s="415">
        <v>0</v>
      </c>
      <c r="BK282" s="415">
        <v>0</v>
      </c>
      <c r="BL282" s="415">
        <v>-5690</v>
      </c>
      <c r="BM282" s="415">
        <v>0</v>
      </c>
      <c r="BN282" s="415">
        <v>-5690</v>
      </c>
      <c r="BO282" s="415">
        <v>0</v>
      </c>
      <c r="BP282" s="415">
        <v>0</v>
      </c>
      <c r="BQ282" s="415">
        <v>0</v>
      </c>
      <c r="BR282" s="415">
        <v>0</v>
      </c>
      <c r="BS282" s="415">
        <v>0</v>
      </c>
      <c r="BT282" s="415">
        <v>0</v>
      </c>
      <c r="BU282" s="415">
        <v>0</v>
      </c>
      <c r="BV282" s="415">
        <v>0</v>
      </c>
      <c r="BW282" s="415">
        <v>0</v>
      </c>
      <c r="BX282" s="415">
        <v>-7543713</v>
      </c>
      <c r="BY282" s="415">
        <v>0</v>
      </c>
      <c r="BZ282" s="415">
        <v>-7543713</v>
      </c>
      <c r="CA282" s="415">
        <v>-11723</v>
      </c>
      <c r="CB282" s="415">
        <v>0</v>
      </c>
      <c r="CC282" s="415">
        <v>-11723</v>
      </c>
      <c r="CD282" s="415">
        <v>-5567</v>
      </c>
      <c r="CE282" s="415">
        <v>0</v>
      </c>
      <c r="CF282" s="415">
        <v>-5567</v>
      </c>
      <c r="CG282" s="415">
        <v>-1321732</v>
      </c>
      <c r="CH282" s="415">
        <v>0</v>
      </c>
      <c r="CI282" s="415">
        <v>-1321732</v>
      </c>
      <c r="CJ282" s="415">
        <v>262992</v>
      </c>
      <c r="CK282" s="415">
        <v>0</v>
      </c>
      <c r="CL282" s="415">
        <v>262992</v>
      </c>
      <c r="CM282" s="415">
        <v>-1076030</v>
      </c>
      <c r="CN282" s="415">
        <v>0</v>
      </c>
      <c r="CO282" s="415">
        <v>-1076030</v>
      </c>
      <c r="CP282" s="415">
        <v>-132155</v>
      </c>
      <c r="CQ282" s="415">
        <v>0</v>
      </c>
      <c r="CR282" s="415">
        <v>-132155</v>
      </c>
      <c r="CS282" s="415">
        <v>0</v>
      </c>
      <c r="CT282" s="415">
        <v>0</v>
      </c>
      <c r="CU282" s="415">
        <v>0</v>
      </c>
      <c r="CV282" s="415">
        <v>-48144</v>
      </c>
      <c r="CW282" s="415">
        <v>0</v>
      </c>
      <c r="CX282" s="415">
        <v>-48144</v>
      </c>
      <c r="CY282" s="415">
        <v>55</v>
      </c>
      <c r="CZ282" s="415">
        <v>0</v>
      </c>
      <c r="DA282" s="415">
        <v>55</v>
      </c>
      <c r="DB282" s="415">
        <v>-14747</v>
      </c>
      <c r="DC282" s="415">
        <v>0</v>
      </c>
      <c r="DD282" s="415">
        <v>-14747</v>
      </c>
      <c r="DE282" s="415">
        <v>0</v>
      </c>
      <c r="DF282" s="415">
        <v>0</v>
      </c>
      <c r="DG282" s="415">
        <v>0</v>
      </c>
      <c r="DH282" s="415">
        <v>-8838</v>
      </c>
      <c r="DI282" s="415">
        <v>0</v>
      </c>
      <c r="DJ282" s="415">
        <v>-8838</v>
      </c>
      <c r="DK282" s="415">
        <v>0</v>
      </c>
      <c r="DL282" s="415">
        <v>0</v>
      </c>
      <c r="DM282" s="415">
        <v>0</v>
      </c>
      <c r="DN282" s="415">
        <v>-5690</v>
      </c>
      <c r="DO282" s="415">
        <v>0</v>
      </c>
      <c r="DP282" s="415">
        <v>-5690</v>
      </c>
      <c r="DQ282" s="415">
        <v>0</v>
      </c>
      <c r="DR282" s="415">
        <v>0</v>
      </c>
      <c r="DS282" s="415">
        <v>0</v>
      </c>
      <c r="DT282" s="415">
        <v>0</v>
      </c>
      <c r="DU282" s="415">
        <v>0</v>
      </c>
      <c r="DV282" s="415">
        <v>0</v>
      </c>
      <c r="DW282" s="415">
        <v>-12281</v>
      </c>
      <c r="DX282" s="415">
        <v>0</v>
      </c>
      <c r="DY282" s="415">
        <v>-12281</v>
      </c>
      <c r="DZ282" s="415">
        <v>0</v>
      </c>
      <c r="EA282" s="415">
        <v>0</v>
      </c>
      <c r="EB282" s="415">
        <v>-221800</v>
      </c>
      <c r="EC282" s="415">
        <v>0</v>
      </c>
      <c r="ED282" s="415">
        <v>-221800</v>
      </c>
      <c r="EE282" s="415">
        <v>0</v>
      </c>
      <c r="EF282" s="415">
        <v>0</v>
      </c>
      <c r="EG282" s="415">
        <v>0</v>
      </c>
      <c r="EH282" s="415">
        <v>0</v>
      </c>
      <c r="EI282" s="415">
        <v>0</v>
      </c>
      <c r="EJ282" s="415">
        <v>0</v>
      </c>
      <c r="EK282" s="415">
        <v>2115</v>
      </c>
      <c r="EL282" s="415">
        <v>0</v>
      </c>
      <c r="EM282" s="415">
        <v>2115</v>
      </c>
      <c r="EN282" s="415">
        <v>0</v>
      </c>
      <c r="EO282" s="415">
        <v>0</v>
      </c>
      <c r="EP282" s="415">
        <v>0</v>
      </c>
      <c r="EQ282" s="415">
        <v>0</v>
      </c>
      <c r="ER282" s="415">
        <v>0</v>
      </c>
      <c r="ES282" s="415">
        <v>0</v>
      </c>
      <c r="ET282" s="415">
        <v>0</v>
      </c>
      <c r="EU282" s="415">
        <v>0</v>
      </c>
      <c r="EV282" s="415">
        <v>0</v>
      </c>
      <c r="EW282" s="415">
        <v>0</v>
      </c>
      <c r="EX282" s="415">
        <v>0</v>
      </c>
      <c r="EY282" s="415">
        <v>0</v>
      </c>
      <c r="EZ282" s="415">
        <v>0</v>
      </c>
      <c r="FA282" s="415">
        <v>0</v>
      </c>
      <c r="FB282" s="415">
        <v>0</v>
      </c>
      <c r="FC282" s="415">
        <v>0</v>
      </c>
      <c r="FD282" s="415">
        <v>0</v>
      </c>
      <c r="FE282" s="415">
        <v>0</v>
      </c>
      <c r="FF282" s="415">
        <v>0</v>
      </c>
      <c r="FG282" s="415">
        <v>0</v>
      </c>
      <c r="FH282" s="415">
        <v>0</v>
      </c>
      <c r="FI282" s="415">
        <v>-23742</v>
      </c>
      <c r="FJ282" s="415">
        <v>0</v>
      </c>
      <c r="FK282" s="415">
        <v>-23742</v>
      </c>
      <c r="FL282" s="415">
        <v>0</v>
      </c>
      <c r="FM282" s="415">
        <v>0</v>
      </c>
      <c r="FN282" s="415">
        <v>0</v>
      </c>
      <c r="FO282" s="415">
        <v>-44065</v>
      </c>
      <c r="FP282" s="415">
        <v>0</v>
      </c>
      <c r="FQ282" s="415">
        <v>-44065</v>
      </c>
      <c r="FR282" s="415">
        <v>8854</v>
      </c>
      <c r="FS282" s="415">
        <v>0</v>
      </c>
      <c r="FT282" s="415">
        <v>8854</v>
      </c>
      <c r="FU282" s="415">
        <v>0</v>
      </c>
      <c r="FV282" s="415">
        <v>0</v>
      </c>
      <c r="FW282" s="415">
        <v>0</v>
      </c>
      <c r="FX282" s="415">
        <v>-722712</v>
      </c>
      <c r="FY282" s="415">
        <v>0</v>
      </c>
      <c r="FZ282" s="415">
        <v>-722712</v>
      </c>
      <c r="GA282" s="415">
        <v>-779550</v>
      </c>
      <c r="GB282" s="415">
        <v>0</v>
      </c>
      <c r="GC282" s="415">
        <v>-779550</v>
      </c>
      <c r="GD282" s="415">
        <v>0</v>
      </c>
      <c r="GE282" s="415">
        <v>0</v>
      </c>
      <c r="GF282" s="415">
        <v>0</v>
      </c>
      <c r="GG282" s="415">
        <v>0</v>
      </c>
      <c r="GH282" s="415">
        <v>0</v>
      </c>
      <c r="GI282" s="415">
        <v>0</v>
      </c>
      <c r="GJ282" s="415">
        <v>0</v>
      </c>
      <c r="GK282" s="415">
        <v>0</v>
      </c>
      <c r="GL282" s="415">
        <v>0</v>
      </c>
      <c r="GM282" s="415">
        <v>69208972</v>
      </c>
      <c r="GN282" s="415">
        <v>0</v>
      </c>
      <c r="GO282" s="415">
        <v>69208972</v>
      </c>
      <c r="GP282" s="415">
        <v>-174278</v>
      </c>
      <c r="GQ282" s="415">
        <v>0</v>
      </c>
      <c r="GR282" s="415">
        <v>-174278</v>
      </c>
      <c r="GS282" s="415">
        <v>-7543713</v>
      </c>
      <c r="GT282" s="415">
        <v>0</v>
      </c>
      <c r="GU282" s="415">
        <v>-7543713</v>
      </c>
      <c r="GV282" s="415">
        <v>-1076030</v>
      </c>
      <c r="GW282" s="415">
        <v>0</v>
      </c>
      <c r="GX282" s="415">
        <v>-1076030</v>
      </c>
      <c r="GY282" s="415">
        <v>-221800</v>
      </c>
      <c r="GZ282" s="415">
        <v>0</v>
      </c>
      <c r="HA282" s="415">
        <v>-221800</v>
      </c>
      <c r="HB282" s="415">
        <v>-779550</v>
      </c>
      <c r="HC282" s="415">
        <v>0</v>
      </c>
      <c r="HD282" s="415">
        <v>-779550</v>
      </c>
      <c r="HE282" s="415">
        <v>0</v>
      </c>
      <c r="HF282" s="415">
        <v>0</v>
      </c>
      <c r="HG282" s="415">
        <v>0</v>
      </c>
      <c r="HH282" s="415">
        <v>-9795371</v>
      </c>
      <c r="HI282" s="415">
        <v>0</v>
      </c>
      <c r="HJ282" s="415">
        <v>-9795371</v>
      </c>
      <c r="HK282" s="415">
        <v>59413601</v>
      </c>
      <c r="HL282" s="415">
        <v>0</v>
      </c>
      <c r="HM282" s="415">
        <v>59413601</v>
      </c>
      <c r="HN282" s="84" t="s">
        <v>1029</v>
      </c>
    </row>
    <row r="283" spans="1:222" x14ac:dyDescent="0.25">
      <c r="A283" t="s">
        <v>1026</v>
      </c>
      <c r="B283" s="82" t="s">
        <v>925</v>
      </c>
      <c r="C283" s="85" t="s">
        <v>924</v>
      </c>
      <c r="D283" s="415">
        <v>46057709.159999996</v>
      </c>
      <c r="E283" s="415">
        <v>0</v>
      </c>
      <c r="F283" s="415">
        <v>46057709.159999996</v>
      </c>
      <c r="G283" s="415">
        <v>-1279884.27</v>
      </c>
      <c r="H283" s="415">
        <v>0</v>
      </c>
      <c r="I283" s="415">
        <v>-1279884.27</v>
      </c>
      <c r="J283" s="415">
        <v>-327152.40000000002</v>
      </c>
      <c r="K283" s="415">
        <v>0</v>
      </c>
      <c r="L283" s="415">
        <v>-327152.40000000002</v>
      </c>
      <c r="M283" s="415">
        <v>1944.07</v>
      </c>
      <c r="N283" s="415">
        <v>0</v>
      </c>
      <c r="O283" s="415">
        <v>1944.07</v>
      </c>
      <c r="P283" s="415">
        <v>1563343.34</v>
      </c>
      <c r="Q283" s="415">
        <v>0</v>
      </c>
      <c r="R283" s="415">
        <v>1563343.34</v>
      </c>
      <c r="S283" s="415">
        <v>-169556.34</v>
      </c>
      <c r="T283" s="415">
        <v>0</v>
      </c>
      <c r="U283" s="415">
        <v>-169556.34</v>
      </c>
      <c r="V283" s="415">
        <v>1068579</v>
      </c>
      <c r="W283" s="415">
        <v>0</v>
      </c>
      <c r="X283" s="415">
        <v>1068579</v>
      </c>
      <c r="Y283" s="415">
        <v>-7108934.6100000003</v>
      </c>
      <c r="Z283" s="415">
        <v>0</v>
      </c>
      <c r="AA283" s="415">
        <v>-7108934.6100000003</v>
      </c>
      <c r="AB283" s="415">
        <v>-29594</v>
      </c>
      <c r="AC283" s="415">
        <v>0</v>
      </c>
      <c r="AD283" s="415">
        <v>-29594</v>
      </c>
      <c r="AE283" s="415">
        <v>-106424.8</v>
      </c>
      <c r="AF283" s="415">
        <v>0</v>
      </c>
      <c r="AG283" s="415">
        <v>-106424.8</v>
      </c>
      <c r="AH283" s="415">
        <v>1208.9000000000001</v>
      </c>
      <c r="AI283" s="415">
        <v>0</v>
      </c>
      <c r="AJ283" s="415">
        <v>1208.9000000000001</v>
      </c>
      <c r="AK283" s="415">
        <v>0</v>
      </c>
      <c r="AL283" s="415">
        <v>0</v>
      </c>
      <c r="AM283" s="415">
        <v>0</v>
      </c>
      <c r="AN283" s="415">
        <v>-116013.2</v>
      </c>
      <c r="AO283" s="415">
        <v>0</v>
      </c>
      <c r="AP283" s="415">
        <v>-116013.2</v>
      </c>
      <c r="AQ283" s="415">
        <v>0</v>
      </c>
      <c r="AR283" s="415">
        <v>0</v>
      </c>
      <c r="AS283" s="415">
        <v>0</v>
      </c>
      <c r="AT283" s="415">
        <v>716286</v>
      </c>
      <c r="AU283" s="415">
        <v>0</v>
      </c>
      <c r="AV283" s="415">
        <v>716286</v>
      </c>
      <c r="AW283" s="415">
        <v>-25077.84</v>
      </c>
      <c r="AX283" s="415">
        <v>0</v>
      </c>
      <c r="AY283" s="415">
        <v>-25077.84</v>
      </c>
      <c r="AZ283" s="415">
        <v>-3887741.13</v>
      </c>
      <c r="BA283" s="415">
        <v>0</v>
      </c>
      <c r="BB283" s="415">
        <v>-3887741.13</v>
      </c>
      <c r="BC283" s="415">
        <v>19264.14</v>
      </c>
      <c r="BD283" s="415">
        <v>0</v>
      </c>
      <c r="BE283" s="415">
        <v>19264.14</v>
      </c>
      <c r="BF283" s="415">
        <v>-122753.48</v>
      </c>
      <c r="BG283" s="415">
        <v>0</v>
      </c>
      <c r="BH283" s="415">
        <v>-122753.48</v>
      </c>
      <c r="BI283" s="415">
        <v>0</v>
      </c>
      <c r="BJ283" s="415">
        <v>0</v>
      </c>
      <c r="BK283" s="415">
        <v>0</v>
      </c>
      <c r="BL283" s="415">
        <v>0</v>
      </c>
      <c r="BM283" s="415">
        <v>0</v>
      </c>
      <c r="BN283" s="415">
        <v>0</v>
      </c>
      <c r="BO283" s="415">
        <v>0</v>
      </c>
      <c r="BP283" s="415">
        <v>0</v>
      </c>
      <c r="BQ283" s="415">
        <v>0</v>
      </c>
      <c r="BR283" s="415">
        <v>0</v>
      </c>
      <c r="BS283" s="415">
        <v>0</v>
      </c>
      <c r="BT283" s="415">
        <v>0</v>
      </c>
      <c r="BU283" s="415">
        <v>0</v>
      </c>
      <c r="BV283" s="415">
        <v>0</v>
      </c>
      <c r="BW283" s="415">
        <v>0</v>
      </c>
      <c r="BX283" s="415">
        <v>-10515382</v>
      </c>
      <c r="BY283" s="415">
        <v>0</v>
      </c>
      <c r="BZ283" s="415">
        <v>-10515382</v>
      </c>
      <c r="CA283" s="415">
        <v>-1219.01</v>
      </c>
      <c r="CB283" s="415">
        <v>0</v>
      </c>
      <c r="CC283" s="415">
        <v>-1219.01</v>
      </c>
      <c r="CD283" s="415">
        <v>-11012.35</v>
      </c>
      <c r="CE283" s="415">
        <v>0</v>
      </c>
      <c r="CF283" s="415">
        <v>-11012.35</v>
      </c>
      <c r="CG283" s="415">
        <v>-1341031.9099999999</v>
      </c>
      <c r="CH283" s="415">
        <v>0</v>
      </c>
      <c r="CI283" s="415">
        <v>-1341031.9099999999</v>
      </c>
      <c r="CJ283" s="415">
        <v>-2036.88</v>
      </c>
      <c r="CK283" s="415">
        <v>0</v>
      </c>
      <c r="CL283" s="415">
        <v>-2036.88</v>
      </c>
      <c r="CM283" s="415">
        <v>-1355300</v>
      </c>
      <c r="CN283" s="415">
        <v>0</v>
      </c>
      <c r="CO283" s="415">
        <v>-1355300</v>
      </c>
      <c r="CP283" s="415">
        <v>-68199.820000000007</v>
      </c>
      <c r="CQ283" s="415">
        <v>0</v>
      </c>
      <c r="CR283" s="415">
        <v>-68199.820000000007</v>
      </c>
      <c r="CS283" s="415">
        <v>560.47</v>
      </c>
      <c r="CT283" s="415">
        <v>0</v>
      </c>
      <c r="CU283" s="415">
        <v>560.47</v>
      </c>
      <c r="CV283" s="415">
        <v>-354037.4</v>
      </c>
      <c r="CW283" s="415">
        <v>0</v>
      </c>
      <c r="CX283" s="415">
        <v>-354037.4</v>
      </c>
      <c r="CY283" s="415">
        <v>3217.07</v>
      </c>
      <c r="CZ283" s="415">
        <v>0</v>
      </c>
      <c r="DA283" s="415">
        <v>3217.07</v>
      </c>
      <c r="DB283" s="415">
        <v>-567</v>
      </c>
      <c r="DC283" s="415">
        <v>0</v>
      </c>
      <c r="DD283" s="415">
        <v>-567</v>
      </c>
      <c r="DE283" s="415">
        <v>0</v>
      </c>
      <c r="DF283" s="415">
        <v>0</v>
      </c>
      <c r="DG283" s="415">
        <v>0</v>
      </c>
      <c r="DH283" s="415">
        <v>0</v>
      </c>
      <c r="DI283" s="415">
        <v>0</v>
      </c>
      <c r="DJ283" s="415">
        <v>0</v>
      </c>
      <c r="DK283" s="415">
        <v>0</v>
      </c>
      <c r="DL283" s="415">
        <v>0</v>
      </c>
      <c r="DM283" s="415">
        <v>0</v>
      </c>
      <c r="DN283" s="415">
        <v>0</v>
      </c>
      <c r="DO283" s="415">
        <v>0</v>
      </c>
      <c r="DP283" s="415">
        <v>0</v>
      </c>
      <c r="DQ283" s="415">
        <v>0</v>
      </c>
      <c r="DR283" s="415">
        <v>0</v>
      </c>
      <c r="DS283" s="415">
        <v>0</v>
      </c>
      <c r="DT283" s="415">
        <v>0</v>
      </c>
      <c r="DU283" s="415">
        <v>0</v>
      </c>
      <c r="DV283" s="415">
        <v>0</v>
      </c>
      <c r="DW283" s="415">
        <v>0</v>
      </c>
      <c r="DX283" s="415">
        <v>0</v>
      </c>
      <c r="DY283" s="415">
        <v>0</v>
      </c>
      <c r="DZ283" s="415">
        <v>0</v>
      </c>
      <c r="EA283" s="415">
        <v>0</v>
      </c>
      <c r="EB283" s="415">
        <v>-419027</v>
      </c>
      <c r="EC283" s="415">
        <v>0</v>
      </c>
      <c r="ED283" s="415">
        <v>-419027</v>
      </c>
      <c r="EE283" s="415">
        <v>0</v>
      </c>
      <c r="EF283" s="415">
        <v>0</v>
      </c>
      <c r="EG283" s="415">
        <v>0</v>
      </c>
      <c r="EH283" s="415">
        <v>0</v>
      </c>
      <c r="EI283" s="415">
        <v>0</v>
      </c>
      <c r="EJ283" s="415">
        <v>0</v>
      </c>
      <c r="EK283" s="415">
        <v>0</v>
      </c>
      <c r="EL283" s="415">
        <v>0</v>
      </c>
      <c r="EM283" s="415">
        <v>0</v>
      </c>
      <c r="EN283" s="415">
        <v>0</v>
      </c>
      <c r="EO283" s="415">
        <v>0</v>
      </c>
      <c r="EP283" s="415">
        <v>0</v>
      </c>
      <c r="EQ283" s="415">
        <v>0</v>
      </c>
      <c r="ER283" s="415">
        <v>0</v>
      </c>
      <c r="ES283" s="415">
        <v>0</v>
      </c>
      <c r="ET283" s="415">
        <v>0</v>
      </c>
      <c r="EU283" s="415">
        <v>0</v>
      </c>
      <c r="EV283" s="415">
        <v>0</v>
      </c>
      <c r="EW283" s="415">
        <v>0</v>
      </c>
      <c r="EX283" s="415">
        <v>0</v>
      </c>
      <c r="EY283" s="415">
        <v>0</v>
      </c>
      <c r="EZ283" s="415">
        <v>0</v>
      </c>
      <c r="FA283" s="415">
        <v>0</v>
      </c>
      <c r="FB283" s="415">
        <v>0</v>
      </c>
      <c r="FC283" s="415">
        <v>0</v>
      </c>
      <c r="FD283" s="415">
        <v>0</v>
      </c>
      <c r="FE283" s="415">
        <v>0</v>
      </c>
      <c r="FF283" s="415">
        <v>0</v>
      </c>
      <c r="FG283" s="415">
        <v>0</v>
      </c>
      <c r="FH283" s="415">
        <v>0</v>
      </c>
      <c r="FI283" s="415">
        <v>-5684.85</v>
      </c>
      <c r="FJ283" s="415">
        <v>0</v>
      </c>
      <c r="FK283" s="415">
        <v>-5684.85</v>
      </c>
      <c r="FL283" s="415">
        <v>0</v>
      </c>
      <c r="FM283" s="415">
        <v>0</v>
      </c>
      <c r="FN283" s="415">
        <v>0</v>
      </c>
      <c r="FO283" s="415">
        <v>-42000</v>
      </c>
      <c r="FP283" s="415">
        <v>0</v>
      </c>
      <c r="FQ283" s="415">
        <v>-42000</v>
      </c>
      <c r="FR283" s="415">
        <v>1692.5</v>
      </c>
      <c r="FS283" s="415">
        <v>0</v>
      </c>
      <c r="FT283" s="415">
        <v>1692.5</v>
      </c>
      <c r="FU283" s="415">
        <v>347.95</v>
      </c>
      <c r="FV283" s="415">
        <v>0</v>
      </c>
      <c r="FW283" s="415">
        <v>347.95</v>
      </c>
      <c r="FX283" s="415">
        <v>-764243.46</v>
      </c>
      <c r="FY283" s="415">
        <v>0</v>
      </c>
      <c r="FZ283" s="415">
        <v>-764243.46</v>
      </c>
      <c r="GA283" s="415">
        <v>-809888</v>
      </c>
      <c r="GB283" s="415">
        <v>0</v>
      </c>
      <c r="GC283" s="415">
        <v>-809888</v>
      </c>
      <c r="GD283" s="415">
        <v>0</v>
      </c>
      <c r="GE283" s="415">
        <v>0</v>
      </c>
      <c r="GF283" s="415">
        <v>0</v>
      </c>
      <c r="GG283" s="415">
        <v>0</v>
      </c>
      <c r="GH283" s="415">
        <v>0</v>
      </c>
      <c r="GI283" s="415">
        <v>0</v>
      </c>
      <c r="GJ283" s="415">
        <v>0</v>
      </c>
      <c r="GK283" s="415">
        <v>0</v>
      </c>
      <c r="GL283" s="415">
        <v>0</v>
      </c>
      <c r="GM283" s="415">
        <v>44777824.889999993</v>
      </c>
      <c r="GN283" s="415">
        <v>0</v>
      </c>
      <c r="GO283" s="415">
        <v>44777824.889999993</v>
      </c>
      <c r="GP283" s="415">
        <v>1068579</v>
      </c>
      <c r="GQ283" s="415">
        <v>0</v>
      </c>
      <c r="GR283" s="415">
        <v>1068579</v>
      </c>
      <c r="GS283" s="415">
        <v>-10515382</v>
      </c>
      <c r="GT283" s="415">
        <v>0</v>
      </c>
      <c r="GU283" s="415">
        <v>-10515382</v>
      </c>
      <c r="GV283" s="415">
        <v>-1355300</v>
      </c>
      <c r="GW283" s="415">
        <v>0</v>
      </c>
      <c r="GX283" s="415">
        <v>-1355300</v>
      </c>
      <c r="GY283" s="415">
        <v>-419027</v>
      </c>
      <c r="GZ283" s="415">
        <v>0</v>
      </c>
      <c r="HA283" s="415">
        <v>-419027</v>
      </c>
      <c r="HB283" s="415">
        <v>-809888</v>
      </c>
      <c r="HC283" s="415">
        <v>0</v>
      </c>
      <c r="HD283" s="415">
        <v>-809888</v>
      </c>
      <c r="HE283" s="415">
        <v>0</v>
      </c>
      <c r="HF283" s="415">
        <v>0</v>
      </c>
      <c r="HG283" s="415">
        <v>0</v>
      </c>
      <c r="HH283" s="415">
        <v>-12031018</v>
      </c>
      <c r="HI283" s="415">
        <v>0</v>
      </c>
      <c r="HJ283" s="415">
        <v>-12031018</v>
      </c>
      <c r="HK283" s="415">
        <v>32746806.889999993</v>
      </c>
      <c r="HL283" s="415">
        <v>0</v>
      </c>
      <c r="HM283" s="415">
        <v>32746806.889999993</v>
      </c>
      <c r="HN283" s="84" t="s">
        <v>1054</v>
      </c>
    </row>
    <row r="284" spans="1:222" x14ac:dyDescent="0.25">
      <c r="A284" t="s">
        <v>1026</v>
      </c>
      <c r="B284" s="82" t="s">
        <v>927</v>
      </c>
      <c r="C284" s="85" t="s">
        <v>926</v>
      </c>
      <c r="D284" s="415">
        <v>19572438</v>
      </c>
      <c r="E284" s="415">
        <v>0</v>
      </c>
      <c r="F284" s="415">
        <v>19572438</v>
      </c>
      <c r="G284" s="415">
        <v>-128681</v>
      </c>
      <c r="H284" s="415">
        <v>0</v>
      </c>
      <c r="I284" s="415">
        <v>-128681</v>
      </c>
      <c r="J284" s="415">
        <v>-584640</v>
      </c>
      <c r="K284" s="415">
        <v>0</v>
      </c>
      <c r="L284" s="415">
        <v>-584640</v>
      </c>
      <c r="M284" s="415">
        <v>18344</v>
      </c>
      <c r="N284" s="415">
        <v>0</v>
      </c>
      <c r="O284" s="415">
        <v>18344</v>
      </c>
      <c r="P284" s="415">
        <v>181791</v>
      </c>
      <c r="Q284" s="415">
        <v>0</v>
      </c>
      <c r="R284" s="415">
        <v>181791</v>
      </c>
      <c r="S284" s="415">
        <v>-52610</v>
      </c>
      <c r="T284" s="415">
        <v>0</v>
      </c>
      <c r="U284" s="415">
        <v>-52610</v>
      </c>
      <c r="V284" s="415">
        <v>-437115</v>
      </c>
      <c r="W284" s="415">
        <v>0</v>
      </c>
      <c r="X284" s="415">
        <v>-437115</v>
      </c>
      <c r="Y284" s="415">
        <v>-4733402</v>
      </c>
      <c r="Z284" s="415">
        <v>0</v>
      </c>
      <c r="AA284" s="415">
        <v>-4733402</v>
      </c>
      <c r="AB284" s="415">
        <v>-4459</v>
      </c>
      <c r="AC284" s="415">
        <v>0</v>
      </c>
      <c r="AD284" s="415">
        <v>-4459</v>
      </c>
      <c r="AE284" s="415">
        <v>-162568</v>
      </c>
      <c r="AF284" s="415">
        <v>0</v>
      </c>
      <c r="AG284" s="415">
        <v>-162568</v>
      </c>
      <c r="AH284" s="415">
        <v>0</v>
      </c>
      <c r="AI284" s="415">
        <v>0</v>
      </c>
      <c r="AJ284" s="415">
        <v>0</v>
      </c>
      <c r="AK284" s="415">
        <v>0</v>
      </c>
      <c r="AL284" s="415">
        <v>0</v>
      </c>
      <c r="AM284" s="415">
        <v>0</v>
      </c>
      <c r="AN284" s="415">
        <v>-156900</v>
      </c>
      <c r="AO284" s="415">
        <v>0</v>
      </c>
      <c r="AP284" s="415">
        <v>-156900</v>
      </c>
      <c r="AQ284" s="415">
        <v>-5668</v>
      </c>
      <c r="AR284" s="415">
        <v>0</v>
      </c>
      <c r="AS284" s="415">
        <v>-5668</v>
      </c>
      <c r="AT284" s="415">
        <v>230208</v>
      </c>
      <c r="AU284" s="415">
        <v>0</v>
      </c>
      <c r="AV284" s="415">
        <v>230208</v>
      </c>
      <c r="AW284" s="415">
        <v>-2921</v>
      </c>
      <c r="AX284" s="415">
        <v>0</v>
      </c>
      <c r="AY284" s="415">
        <v>-2921</v>
      </c>
      <c r="AZ284" s="415">
        <v>-1607193</v>
      </c>
      <c r="BA284" s="415">
        <v>0</v>
      </c>
      <c r="BB284" s="415">
        <v>-1607193</v>
      </c>
      <c r="BC284" s="415">
        <v>-55211</v>
      </c>
      <c r="BD284" s="415">
        <v>0</v>
      </c>
      <c r="BE284" s="415">
        <v>-55211</v>
      </c>
      <c r="BF284" s="415">
        <v>-3536</v>
      </c>
      <c r="BG284" s="415">
        <v>0</v>
      </c>
      <c r="BH284" s="415">
        <v>-3536</v>
      </c>
      <c r="BI284" s="415">
        <v>0</v>
      </c>
      <c r="BJ284" s="415">
        <v>0</v>
      </c>
      <c r="BK284" s="415">
        <v>0</v>
      </c>
      <c r="BL284" s="415">
        <v>-44699</v>
      </c>
      <c r="BM284" s="415">
        <v>0</v>
      </c>
      <c r="BN284" s="415">
        <v>-44699</v>
      </c>
      <c r="BO284" s="415">
        <v>936</v>
      </c>
      <c r="BP284" s="415">
        <v>0</v>
      </c>
      <c r="BQ284" s="415">
        <v>936</v>
      </c>
      <c r="BR284" s="415">
        <v>0</v>
      </c>
      <c r="BS284" s="415">
        <v>0</v>
      </c>
      <c r="BT284" s="415">
        <v>0</v>
      </c>
      <c r="BU284" s="415">
        <v>0</v>
      </c>
      <c r="BV284" s="415">
        <v>0</v>
      </c>
      <c r="BW284" s="415">
        <v>0</v>
      </c>
      <c r="BX284" s="415">
        <v>-6378386</v>
      </c>
      <c r="BY284" s="415">
        <v>0</v>
      </c>
      <c r="BZ284" s="415">
        <v>-6378386</v>
      </c>
      <c r="CA284" s="415">
        <v>-11539</v>
      </c>
      <c r="CB284" s="415">
        <v>0</v>
      </c>
      <c r="CC284" s="415">
        <v>-11539</v>
      </c>
      <c r="CD284" s="415">
        <v>-1962</v>
      </c>
      <c r="CE284" s="415">
        <v>0</v>
      </c>
      <c r="CF284" s="415">
        <v>-1962</v>
      </c>
      <c r="CG284" s="415">
        <v>-547001</v>
      </c>
      <c r="CH284" s="415">
        <v>0</v>
      </c>
      <c r="CI284" s="415">
        <v>-547001</v>
      </c>
      <c r="CJ284" s="415">
        <v>184</v>
      </c>
      <c r="CK284" s="415">
        <v>0</v>
      </c>
      <c r="CL284" s="415">
        <v>184</v>
      </c>
      <c r="CM284" s="415">
        <v>-560318</v>
      </c>
      <c r="CN284" s="415">
        <v>0</v>
      </c>
      <c r="CO284" s="415">
        <v>-560318</v>
      </c>
      <c r="CP284" s="415">
        <v>-109469</v>
      </c>
      <c r="CQ284" s="415">
        <v>0</v>
      </c>
      <c r="CR284" s="415">
        <v>-109469</v>
      </c>
      <c r="CS284" s="415">
        <v>-4875</v>
      </c>
      <c r="CT284" s="415">
        <v>0</v>
      </c>
      <c r="CU284" s="415">
        <v>-4875</v>
      </c>
      <c r="CV284" s="415">
        <v>-10100</v>
      </c>
      <c r="CW284" s="415">
        <v>0</v>
      </c>
      <c r="CX284" s="415">
        <v>-10100</v>
      </c>
      <c r="CY284" s="415">
        <v>-1195</v>
      </c>
      <c r="CZ284" s="415">
        <v>0</v>
      </c>
      <c r="DA284" s="415">
        <v>-1195</v>
      </c>
      <c r="DB284" s="415">
        <v>-1414</v>
      </c>
      <c r="DC284" s="415">
        <v>0</v>
      </c>
      <c r="DD284" s="415">
        <v>-1414</v>
      </c>
      <c r="DE284" s="415">
        <v>0</v>
      </c>
      <c r="DF284" s="415">
        <v>0</v>
      </c>
      <c r="DG284" s="415">
        <v>0</v>
      </c>
      <c r="DH284" s="415">
        <v>0</v>
      </c>
      <c r="DI284" s="415">
        <v>0</v>
      </c>
      <c r="DJ284" s="415">
        <v>0</v>
      </c>
      <c r="DK284" s="415">
        <v>0</v>
      </c>
      <c r="DL284" s="415">
        <v>0</v>
      </c>
      <c r="DM284" s="415">
        <v>0</v>
      </c>
      <c r="DN284" s="415">
        <v>-8686</v>
      </c>
      <c r="DO284" s="415">
        <v>0</v>
      </c>
      <c r="DP284" s="415">
        <v>-8686</v>
      </c>
      <c r="DQ284" s="415">
        <v>0</v>
      </c>
      <c r="DR284" s="415">
        <v>0</v>
      </c>
      <c r="DS284" s="415">
        <v>0</v>
      </c>
      <c r="DT284" s="415">
        <v>0</v>
      </c>
      <c r="DU284" s="415">
        <v>0</v>
      </c>
      <c r="DV284" s="415">
        <v>0</v>
      </c>
      <c r="DW284" s="415">
        <v>0</v>
      </c>
      <c r="DX284" s="415">
        <v>0</v>
      </c>
      <c r="DY284" s="415">
        <v>0</v>
      </c>
      <c r="DZ284" s="415">
        <v>0</v>
      </c>
      <c r="EA284" s="415">
        <v>0</v>
      </c>
      <c r="EB284" s="415">
        <v>-135739</v>
      </c>
      <c r="EC284" s="415">
        <v>0</v>
      </c>
      <c r="ED284" s="415">
        <v>-135739</v>
      </c>
      <c r="EE284" s="415">
        <v>0</v>
      </c>
      <c r="EF284" s="415">
        <v>0</v>
      </c>
      <c r="EG284" s="415">
        <v>0</v>
      </c>
      <c r="EH284" s="415">
        <v>0</v>
      </c>
      <c r="EI284" s="415">
        <v>0</v>
      </c>
      <c r="EJ284" s="415">
        <v>0</v>
      </c>
      <c r="EK284" s="415">
        <v>0</v>
      </c>
      <c r="EL284" s="415">
        <v>0</v>
      </c>
      <c r="EM284" s="415">
        <v>0</v>
      </c>
      <c r="EN284" s="415">
        <v>0</v>
      </c>
      <c r="EO284" s="415">
        <v>0</v>
      </c>
      <c r="EP284" s="415">
        <v>0</v>
      </c>
      <c r="EQ284" s="415">
        <v>0</v>
      </c>
      <c r="ER284" s="415">
        <v>0</v>
      </c>
      <c r="ES284" s="415">
        <v>0</v>
      </c>
      <c r="ET284" s="415">
        <v>0</v>
      </c>
      <c r="EU284" s="415">
        <v>0</v>
      </c>
      <c r="EV284" s="415">
        <v>0</v>
      </c>
      <c r="EW284" s="415">
        <v>-47993</v>
      </c>
      <c r="EX284" s="415">
        <v>0</v>
      </c>
      <c r="EY284" s="415">
        <v>-47993</v>
      </c>
      <c r="EZ284" s="415">
        <v>936</v>
      </c>
      <c r="FA284" s="415">
        <v>0</v>
      </c>
      <c r="FB284" s="415">
        <v>936</v>
      </c>
      <c r="FC284" s="415">
        <v>0</v>
      </c>
      <c r="FD284" s="415">
        <v>0</v>
      </c>
      <c r="FE284" s="415">
        <v>0</v>
      </c>
      <c r="FF284" s="415">
        <v>0</v>
      </c>
      <c r="FG284" s="415">
        <v>0</v>
      </c>
      <c r="FH284" s="415">
        <v>0</v>
      </c>
      <c r="FI284" s="415">
        <v>-31360</v>
      </c>
      <c r="FJ284" s="415">
        <v>0</v>
      </c>
      <c r="FK284" s="415">
        <v>-31360</v>
      </c>
      <c r="FL284" s="415">
        <v>181</v>
      </c>
      <c r="FM284" s="415">
        <v>0</v>
      </c>
      <c r="FN284" s="415">
        <v>181</v>
      </c>
      <c r="FO284" s="415">
        <v>-31447</v>
      </c>
      <c r="FP284" s="415">
        <v>0</v>
      </c>
      <c r="FQ284" s="415">
        <v>-31447</v>
      </c>
      <c r="FR284" s="415">
        <v>22155</v>
      </c>
      <c r="FS284" s="415">
        <v>0</v>
      </c>
      <c r="FT284" s="415">
        <v>22155</v>
      </c>
      <c r="FU284" s="415">
        <v>0</v>
      </c>
      <c r="FV284" s="415">
        <v>0</v>
      </c>
      <c r="FW284" s="415">
        <v>0</v>
      </c>
      <c r="FX284" s="415">
        <v>-397905</v>
      </c>
      <c r="FY284" s="415">
        <v>0</v>
      </c>
      <c r="FZ284" s="415">
        <v>-397905</v>
      </c>
      <c r="GA284" s="415">
        <v>-485433</v>
      </c>
      <c r="GB284" s="415">
        <v>0</v>
      </c>
      <c r="GC284" s="415">
        <v>-485433</v>
      </c>
      <c r="GD284" s="415">
        <v>0</v>
      </c>
      <c r="GE284" s="415">
        <v>0</v>
      </c>
      <c r="GF284" s="415">
        <v>0</v>
      </c>
      <c r="GG284" s="415">
        <v>0</v>
      </c>
      <c r="GH284" s="415">
        <v>0</v>
      </c>
      <c r="GI284" s="415">
        <v>0</v>
      </c>
      <c r="GJ284" s="415">
        <v>0</v>
      </c>
      <c r="GK284" s="415">
        <v>0</v>
      </c>
      <c r="GL284" s="415">
        <v>0</v>
      </c>
      <c r="GM284" s="415">
        <v>19443757</v>
      </c>
      <c r="GN284" s="415">
        <v>0</v>
      </c>
      <c r="GO284" s="415">
        <v>19443757</v>
      </c>
      <c r="GP284" s="415">
        <v>-437115</v>
      </c>
      <c r="GQ284" s="415">
        <v>0</v>
      </c>
      <c r="GR284" s="415">
        <v>-437115</v>
      </c>
      <c r="GS284" s="415">
        <v>-6378386</v>
      </c>
      <c r="GT284" s="415">
        <v>0</v>
      </c>
      <c r="GU284" s="415">
        <v>-6378386</v>
      </c>
      <c r="GV284" s="415">
        <v>-560318</v>
      </c>
      <c r="GW284" s="415">
        <v>0</v>
      </c>
      <c r="GX284" s="415">
        <v>-560318</v>
      </c>
      <c r="GY284" s="415">
        <v>-135739</v>
      </c>
      <c r="GZ284" s="415">
        <v>0</v>
      </c>
      <c r="HA284" s="415">
        <v>-135739</v>
      </c>
      <c r="HB284" s="415">
        <v>-485433</v>
      </c>
      <c r="HC284" s="415">
        <v>0</v>
      </c>
      <c r="HD284" s="415">
        <v>-485433</v>
      </c>
      <c r="HE284" s="415">
        <v>0</v>
      </c>
      <c r="HF284" s="415">
        <v>0</v>
      </c>
      <c r="HG284" s="415">
        <v>0</v>
      </c>
      <c r="HH284" s="415">
        <v>-7996991</v>
      </c>
      <c r="HI284" s="415">
        <v>0</v>
      </c>
      <c r="HJ284" s="415">
        <v>-7996991</v>
      </c>
      <c r="HK284" s="415">
        <v>11446766</v>
      </c>
      <c r="HL284" s="415">
        <v>0</v>
      </c>
      <c r="HM284" s="415">
        <v>11446766</v>
      </c>
      <c r="HN284" s="84" t="s">
        <v>1029</v>
      </c>
    </row>
    <row r="285" spans="1:222" x14ac:dyDescent="0.25">
      <c r="A285" t="s">
        <v>1037</v>
      </c>
      <c r="B285" s="82" t="s">
        <v>929</v>
      </c>
      <c r="C285" s="85" t="s">
        <v>928</v>
      </c>
      <c r="D285" s="415">
        <v>502113054</v>
      </c>
      <c r="E285" s="415">
        <v>0</v>
      </c>
      <c r="F285" s="415">
        <v>502113054</v>
      </c>
      <c r="G285" s="415">
        <v>-12374327</v>
      </c>
      <c r="H285" s="415">
        <v>0</v>
      </c>
      <c r="I285" s="415">
        <v>-12374327</v>
      </c>
      <c r="J285" s="415">
        <v>-11444387</v>
      </c>
      <c r="K285" s="415">
        <v>0</v>
      </c>
      <c r="L285" s="415">
        <v>-11444387</v>
      </c>
      <c r="M285" s="415">
        <v>-330917</v>
      </c>
      <c r="N285" s="415">
        <v>0</v>
      </c>
      <c r="O285" s="415">
        <v>-330917</v>
      </c>
      <c r="P285" s="415">
        <v>2777121</v>
      </c>
      <c r="Q285" s="415">
        <v>0</v>
      </c>
      <c r="R285" s="415">
        <v>2777121</v>
      </c>
      <c r="S285" s="415">
        <v>-36415</v>
      </c>
      <c r="T285" s="415">
        <v>0</v>
      </c>
      <c r="U285" s="415">
        <v>-36415</v>
      </c>
      <c r="V285" s="415">
        <v>-9034598</v>
      </c>
      <c r="W285" s="415">
        <v>0</v>
      </c>
      <c r="X285" s="415">
        <v>-9034598</v>
      </c>
      <c r="Y285" s="415">
        <v>-10977013</v>
      </c>
      <c r="Z285" s="415">
        <v>0</v>
      </c>
      <c r="AA285" s="415">
        <v>-10977013</v>
      </c>
      <c r="AB285" s="415">
        <v>0</v>
      </c>
      <c r="AC285" s="415">
        <v>0</v>
      </c>
      <c r="AD285" s="415">
        <v>0</v>
      </c>
      <c r="AE285" s="415">
        <v>-773858</v>
      </c>
      <c r="AF285" s="415">
        <v>0</v>
      </c>
      <c r="AG285" s="415">
        <v>-773858</v>
      </c>
      <c r="AH285" s="415">
        <v>-208721</v>
      </c>
      <c r="AI285" s="415">
        <v>0</v>
      </c>
      <c r="AJ285" s="415">
        <v>-208721</v>
      </c>
      <c r="AK285" s="415">
        <v>0</v>
      </c>
      <c r="AL285" s="415">
        <v>0</v>
      </c>
      <c r="AM285" s="415">
        <v>0</v>
      </c>
      <c r="AN285" s="415">
        <v>-557184</v>
      </c>
      <c r="AO285" s="415">
        <v>0</v>
      </c>
      <c r="AP285" s="415">
        <v>-557184</v>
      </c>
      <c r="AQ285" s="415">
        <v>0</v>
      </c>
      <c r="AR285" s="415">
        <v>0</v>
      </c>
      <c r="AS285" s="415">
        <v>0</v>
      </c>
      <c r="AT285" s="415">
        <v>11483879</v>
      </c>
      <c r="AU285" s="415">
        <v>0</v>
      </c>
      <c r="AV285" s="415">
        <v>11483879</v>
      </c>
      <c r="AW285" s="415">
        <v>-489211</v>
      </c>
      <c r="AX285" s="415">
        <v>0</v>
      </c>
      <c r="AY285" s="415">
        <v>-489211</v>
      </c>
      <c r="AZ285" s="415">
        <v>-19670273</v>
      </c>
      <c r="BA285" s="415">
        <v>0</v>
      </c>
      <c r="BB285" s="415">
        <v>-19670273</v>
      </c>
      <c r="BC285" s="415">
        <v>-419315</v>
      </c>
      <c r="BD285" s="415">
        <v>0</v>
      </c>
      <c r="BE285" s="415">
        <v>-419315</v>
      </c>
      <c r="BF285" s="415">
        <v>0</v>
      </c>
      <c r="BG285" s="415">
        <v>0</v>
      </c>
      <c r="BH285" s="415">
        <v>0</v>
      </c>
      <c r="BI285" s="415">
        <v>0</v>
      </c>
      <c r="BJ285" s="415">
        <v>0</v>
      </c>
      <c r="BK285" s="415">
        <v>0</v>
      </c>
      <c r="BL285" s="415">
        <v>0</v>
      </c>
      <c r="BM285" s="415">
        <v>0</v>
      </c>
      <c r="BN285" s="415">
        <v>0</v>
      </c>
      <c r="BO285" s="415">
        <v>0</v>
      </c>
      <c r="BP285" s="415">
        <v>0</v>
      </c>
      <c r="BQ285" s="415">
        <v>0</v>
      </c>
      <c r="BR285" s="415">
        <v>0</v>
      </c>
      <c r="BS285" s="415">
        <v>0</v>
      </c>
      <c r="BT285" s="415">
        <v>0</v>
      </c>
      <c r="BU285" s="415">
        <v>0</v>
      </c>
      <c r="BV285" s="415">
        <v>0</v>
      </c>
      <c r="BW285" s="415">
        <v>0</v>
      </c>
      <c r="BX285" s="415">
        <v>-20845791</v>
      </c>
      <c r="BY285" s="415">
        <v>0</v>
      </c>
      <c r="BZ285" s="415">
        <v>-20845791</v>
      </c>
      <c r="CA285" s="415">
        <v>0</v>
      </c>
      <c r="CB285" s="415">
        <v>0</v>
      </c>
      <c r="CC285" s="415">
        <v>0</v>
      </c>
      <c r="CD285" s="415">
        <v>102925</v>
      </c>
      <c r="CE285" s="415">
        <v>0</v>
      </c>
      <c r="CF285" s="415">
        <v>102925</v>
      </c>
      <c r="CG285" s="415">
        <v>-15452605</v>
      </c>
      <c r="CH285" s="415">
        <v>0</v>
      </c>
      <c r="CI285" s="415">
        <v>-15452605</v>
      </c>
      <c r="CJ285" s="415">
        <v>688653</v>
      </c>
      <c r="CK285" s="415">
        <v>0</v>
      </c>
      <c r="CL285" s="415">
        <v>688653</v>
      </c>
      <c r="CM285" s="415">
        <v>-14661027</v>
      </c>
      <c r="CN285" s="415">
        <v>0</v>
      </c>
      <c r="CO285" s="415">
        <v>-14661027</v>
      </c>
      <c r="CP285" s="415">
        <v>-508887</v>
      </c>
      <c r="CQ285" s="415">
        <v>0</v>
      </c>
      <c r="CR285" s="415">
        <v>-508887</v>
      </c>
      <c r="CS285" s="415">
        <v>-39068</v>
      </c>
      <c r="CT285" s="415">
        <v>0</v>
      </c>
      <c r="CU285" s="415">
        <v>-39068</v>
      </c>
      <c r="CV285" s="415">
        <v>-324083</v>
      </c>
      <c r="CW285" s="415">
        <v>0</v>
      </c>
      <c r="CX285" s="415">
        <v>-324083</v>
      </c>
      <c r="CY285" s="415">
        <v>0</v>
      </c>
      <c r="CZ285" s="415">
        <v>0</v>
      </c>
      <c r="DA285" s="415">
        <v>0</v>
      </c>
      <c r="DB285" s="415">
        <v>0</v>
      </c>
      <c r="DC285" s="415">
        <v>0</v>
      </c>
      <c r="DD285" s="415">
        <v>0</v>
      </c>
      <c r="DE285" s="415">
        <v>0</v>
      </c>
      <c r="DF285" s="415">
        <v>0</v>
      </c>
      <c r="DG285" s="415">
        <v>0</v>
      </c>
      <c r="DH285" s="415">
        <v>0</v>
      </c>
      <c r="DI285" s="415">
        <v>0</v>
      </c>
      <c r="DJ285" s="415">
        <v>0</v>
      </c>
      <c r="DK285" s="415">
        <v>0</v>
      </c>
      <c r="DL285" s="415">
        <v>0</v>
      </c>
      <c r="DM285" s="415">
        <v>0</v>
      </c>
      <c r="DN285" s="415">
        <v>0</v>
      </c>
      <c r="DO285" s="415">
        <v>0</v>
      </c>
      <c r="DP285" s="415">
        <v>0</v>
      </c>
      <c r="DQ285" s="415">
        <v>0</v>
      </c>
      <c r="DR285" s="415">
        <v>0</v>
      </c>
      <c r="DS285" s="415">
        <v>0</v>
      </c>
      <c r="DT285" s="415">
        <v>0</v>
      </c>
      <c r="DU285" s="415">
        <v>0</v>
      </c>
      <c r="DV285" s="415">
        <v>0</v>
      </c>
      <c r="DW285" s="415">
        <v>0</v>
      </c>
      <c r="DX285" s="415">
        <v>0</v>
      </c>
      <c r="DY285" s="415">
        <v>0</v>
      </c>
      <c r="DZ285" s="415">
        <v>0</v>
      </c>
      <c r="EA285" s="415">
        <v>0</v>
      </c>
      <c r="EB285" s="415">
        <v>-872038</v>
      </c>
      <c r="EC285" s="415">
        <v>0</v>
      </c>
      <c r="ED285" s="415">
        <v>-872038</v>
      </c>
      <c r="EE285" s="415">
        <v>0</v>
      </c>
      <c r="EF285" s="415">
        <v>0</v>
      </c>
      <c r="EG285" s="415">
        <v>0</v>
      </c>
      <c r="EH285" s="415">
        <v>0</v>
      </c>
      <c r="EI285" s="415">
        <v>0</v>
      </c>
      <c r="EJ285" s="415">
        <v>0</v>
      </c>
      <c r="EK285" s="415">
        <v>2869</v>
      </c>
      <c r="EL285" s="415">
        <v>0</v>
      </c>
      <c r="EM285" s="415">
        <v>2869</v>
      </c>
      <c r="EN285" s="415">
        <v>0</v>
      </c>
      <c r="EO285" s="415">
        <v>0</v>
      </c>
      <c r="EP285" s="415">
        <v>0</v>
      </c>
      <c r="EQ285" s="415">
        <v>0</v>
      </c>
      <c r="ER285" s="415">
        <v>0</v>
      </c>
      <c r="ES285" s="415">
        <v>0</v>
      </c>
      <c r="ET285" s="415">
        <v>46</v>
      </c>
      <c r="EU285" s="415">
        <v>0</v>
      </c>
      <c r="EV285" s="415">
        <v>46</v>
      </c>
      <c r="EW285" s="415">
        <v>0</v>
      </c>
      <c r="EX285" s="415">
        <v>0</v>
      </c>
      <c r="EY285" s="415">
        <v>0</v>
      </c>
      <c r="EZ285" s="415">
        <v>0</v>
      </c>
      <c r="FA285" s="415">
        <v>0</v>
      </c>
      <c r="FB285" s="415">
        <v>0</v>
      </c>
      <c r="FC285" s="415">
        <v>0</v>
      </c>
      <c r="FD285" s="415">
        <v>0</v>
      </c>
      <c r="FE285" s="415">
        <v>0</v>
      </c>
      <c r="FF285" s="415">
        <v>0</v>
      </c>
      <c r="FG285" s="415">
        <v>0</v>
      </c>
      <c r="FH285" s="415">
        <v>0</v>
      </c>
      <c r="FI285" s="415">
        <v>-500806</v>
      </c>
      <c r="FJ285" s="415">
        <v>0</v>
      </c>
      <c r="FK285" s="415">
        <v>-500806</v>
      </c>
      <c r="FL285" s="415">
        <v>11183</v>
      </c>
      <c r="FM285" s="415">
        <v>0</v>
      </c>
      <c r="FN285" s="415">
        <v>11183</v>
      </c>
      <c r="FO285" s="415">
        <v>-678213</v>
      </c>
      <c r="FP285" s="415">
        <v>0</v>
      </c>
      <c r="FQ285" s="415">
        <v>-678213</v>
      </c>
      <c r="FR285" s="415">
        <v>106895</v>
      </c>
      <c r="FS285" s="415">
        <v>0</v>
      </c>
      <c r="FT285" s="415">
        <v>106895</v>
      </c>
      <c r="FU285" s="415">
        <v>2033</v>
      </c>
      <c r="FV285" s="415">
        <v>0</v>
      </c>
      <c r="FW285" s="415">
        <v>2033</v>
      </c>
      <c r="FX285" s="415">
        <v>-4454852</v>
      </c>
      <c r="FY285" s="415">
        <v>0</v>
      </c>
      <c r="FZ285" s="415">
        <v>-4454852</v>
      </c>
      <c r="GA285" s="415">
        <v>-5510845</v>
      </c>
      <c r="GB285" s="415">
        <v>0</v>
      </c>
      <c r="GC285" s="415">
        <v>-5510845</v>
      </c>
      <c r="GD285" s="415">
        <v>0</v>
      </c>
      <c r="GE285" s="415">
        <v>0</v>
      </c>
      <c r="GF285" s="415">
        <v>0</v>
      </c>
      <c r="GG285" s="415">
        <v>0</v>
      </c>
      <c r="GH285" s="415">
        <v>0</v>
      </c>
      <c r="GI285" s="415">
        <v>0</v>
      </c>
      <c r="GJ285" s="415">
        <v>0</v>
      </c>
      <c r="GK285" s="415">
        <v>0</v>
      </c>
      <c r="GL285" s="415">
        <v>0</v>
      </c>
      <c r="GM285" s="415">
        <v>489738727</v>
      </c>
      <c r="GN285" s="415">
        <v>0</v>
      </c>
      <c r="GO285" s="415">
        <v>489738727</v>
      </c>
      <c r="GP285" s="415">
        <v>-9034598</v>
      </c>
      <c r="GQ285" s="415">
        <v>0</v>
      </c>
      <c r="GR285" s="415">
        <v>-9034598</v>
      </c>
      <c r="GS285" s="415">
        <v>-20845791</v>
      </c>
      <c r="GT285" s="415">
        <v>0</v>
      </c>
      <c r="GU285" s="415">
        <v>-20845791</v>
      </c>
      <c r="GV285" s="415">
        <v>-14661027</v>
      </c>
      <c r="GW285" s="415">
        <v>0</v>
      </c>
      <c r="GX285" s="415">
        <v>-14661027</v>
      </c>
      <c r="GY285" s="415">
        <v>-872038</v>
      </c>
      <c r="GZ285" s="415">
        <v>0</v>
      </c>
      <c r="HA285" s="415">
        <v>-872038</v>
      </c>
      <c r="HB285" s="415">
        <v>-5510845</v>
      </c>
      <c r="HC285" s="415">
        <v>0</v>
      </c>
      <c r="HD285" s="415">
        <v>-5510845</v>
      </c>
      <c r="HE285" s="415">
        <v>0</v>
      </c>
      <c r="HF285" s="415">
        <v>0</v>
      </c>
      <c r="HG285" s="415">
        <v>0</v>
      </c>
      <c r="HH285" s="415">
        <v>-50924299</v>
      </c>
      <c r="HI285" s="415">
        <v>0</v>
      </c>
      <c r="HJ285" s="415">
        <v>-50924299</v>
      </c>
      <c r="HK285" s="415">
        <v>438814428</v>
      </c>
      <c r="HL285" s="415">
        <v>0</v>
      </c>
      <c r="HM285" s="415">
        <v>438814428</v>
      </c>
      <c r="HN285" s="84" t="s">
        <v>1073</v>
      </c>
    </row>
    <row r="286" spans="1:222" x14ac:dyDescent="0.25">
      <c r="A286" t="s">
        <v>1026</v>
      </c>
      <c r="B286" s="82" t="s">
        <v>931</v>
      </c>
      <c r="C286" s="85" t="s">
        <v>930</v>
      </c>
      <c r="D286" s="415">
        <v>182080867.59</v>
      </c>
      <c r="E286" s="415">
        <v>0</v>
      </c>
      <c r="F286" s="415">
        <v>182080867.59</v>
      </c>
      <c r="G286" s="415">
        <v>-6763745.2400000002</v>
      </c>
      <c r="H286" s="415">
        <v>0</v>
      </c>
      <c r="I286" s="415">
        <v>-6763745.2400000002</v>
      </c>
      <c r="J286" s="415">
        <v>-672754.83</v>
      </c>
      <c r="K286" s="415">
        <v>0</v>
      </c>
      <c r="L286" s="415">
        <v>-672754.83</v>
      </c>
      <c r="M286" s="415">
        <v>-139942.82999999999</v>
      </c>
      <c r="N286" s="415">
        <v>0</v>
      </c>
      <c r="O286" s="415">
        <v>-139942.82999999999</v>
      </c>
      <c r="P286" s="415">
        <v>2298330.4300000002</v>
      </c>
      <c r="Q286" s="415">
        <v>0</v>
      </c>
      <c r="R286" s="415">
        <v>2298330.4300000002</v>
      </c>
      <c r="S286" s="415">
        <v>1365239.81</v>
      </c>
      <c r="T286" s="415">
        <v>0</v>
      </c>
      <c r="U286" s="415">
        <v>1365239.81</v>
      </c>
      <c r="V286" s="415">
        <v>2850873</v>
      </c>
      <c r="W286" s="415">
        <v>0</v>
      </c>
      <c r="X286" s="415">
        <v>2850873</v>
      </c>
      <c r="Y286" s="415">
        <v>-8644889.8300000001</v>
      </c>
      <c r="Z286" s="415">
        <v>0</v>
      </c>
      <c r="AA286" s="415">
        <v>-8644889.8300000001</v>
      </c>
      <c r="AB286" s="415">
        <v>0</v>
      </c>
      <c r="AC286" s="415">
        <v>0</v>
      </c>
      <c r="AD286" s="415">
        <v>0</v>
      </c>
      <c r="AE286" s="415">
        <v>-50229.75</v>
      </c>
      <c r="AF286" s="415">
        <v>0</v>
      </c>
      <c r="AG286" s="415">
        <v>-50229.75</v>
      </c>
      <c r="AH286" s="415">
        <v>21160.27</v>
      </c>
      <c r="AI286" s="415">
        <v>0</v>
      </c>
      <c r="AJ286" s="415">
        <v>21160.27</v>
      </c>
      <c r="AK286" s="415">
        <v>0</v>
      </c>
      <c r="AL286" s="415">
        <v>0</v>
      </c>
      <c r="AM286" s="415">
        <v>0</v>
      </c>
      <c r="AN286" s="415">
        <v>-92464.4</v>
      </c>
      <c r="AO286" s="415">
        <v>0</v>
      </c>
      <c r="AP286" s="415">
        <v>-92464.4</v>
      </c>
      <c r="AQ286" s="415">
        <v>0</v>
      </c>
      <c r="AR286" s="415">
        <v>0</v>
      </c>
      <c r="AS286" s="415">
        <v>0</v>
      </c>
      <c r="AT286" s="415">
        <v>3855070.7</v>
      </c>
      <c r="AU286" s="415">
        <v>0</v>
      </c>
      <c r="AV286" s="415">
        <v>3855070.7</v>
      </c>
      <c r="AW286" s="415">
        <v>-137390.09</v>
      </c>
      <c r="AX286" s="415">
        <v>0</v>
      </c>
      <c r="AY286" s="415">
        <v>-137390.09</v>
      </c>
      <c r="AZ286" s="415">
        <v>-4913778.9000000004</v>
      </c>
      <c r="BA286" s="415">
        <v>0</v>
      </c>
      <c r="BB286" s="415">
        <v>-4913778.9000000004</v>
      </c>
      <c r="BC286" s="415">
        <v>-82105.320000000007</v>
      </c>
      <c r="BD286" s="415">
        <v>0</v>
      </c>
      <c r="BE286" s="415">
        <v>-82105.320000000007</v>
      </c>
      <c r="BF286" s="415">
        <v>-70467.460000000006</v>
      </c>
      <c r="BG286" s="415">
        <v>0</v>
      </c>
      <c r="BH286" s="415">
        <v>-70467.460000000006</v>
      </c>
      <c r="BI286" s="415">
        <v>0</v>
      </c>
      <c r="BJ286" s="415">
        <v>0</v>
      </c>
      <c r="BK286" s="415">
        <v>0</v>
      </c>
      <c r="BL286" s="415">
        <v>-642.6</v>
      </c>
      <c r="BM286" s="415">
        <v>0</v>
      </c>
      <c r="BN286" s="415">
        <v>-642.6</v>
      </c>
      <c r="BO286" s="415">
        <v>0</v>
      </c>
      <c r="BP286" s="415">
        <v>0</v>
      </c>
      <c r="BQ286" s="415">
        <v>0</v>
      </c>
      <c r="BR286" s="415">
        <v>0</v>
      </c>
      <c r="BS286" s="415">
        <v>0</v>
      </c>
      <c r="BT286" s="415">
        <v>0</v>
      </c>
      <c r="BU286" s="415">
        <v>0</v>
      </c>
      <c r="BV286" s="415">
        <v>0</v>
      </c>
      <c r="BW286" s="415">
        <v>0</v>
      </c>
      <c r="BX286" s="415">
        <v>-10044433</v>
      </c>
      <c r="BY286" s="415">
        <v>0</v>
      </c>
      <c r="BZ286" s="415">
        <v>-10044433</v>
      </c>
      <c r="CA286" s="415">
        <v>0</v>
      </c>
      <c r="CB286" s="415">
        <v>0</v>
      </c>
      <c r="CC286" s="415">
        <v>0</v>
      </c>
      <c r="CD286" s="415">
        <v>40128.32</v>
      </c>
      <c r="CE286" s="415">
        <v>0</v>
      </c>
      <c r="CF286" s="415">
        <v>40128.32</v>
      </c>
      <c r="CG286" s="415">
        <v>-6855736.2599999998</v>
      </c>
      <c r="CH286" s="415">
        <v>0</v>
      </c>
      <c r="CI286" s="415">
        <v>-6855736.2599999998</v>
      </c>
      <c r="CJ286" s="415">
        <v>-311475.06</v>
      </c>
      <c r="CK286" s="415">
        <v>0</v>
      </c>
      <c r="CL286" s="415">
        <v>-311475.06</v>
      </c>
      <c r="CM286" s="415">
        <v>-7127083</v>
      </c>
      <c r="CN286" s="415">
        <v>0</v>
      </c>
      <c r="CO286" s="415">
        <v>-7127083</v>
      </c>
      <c r="CP286" s="415">
        <v>-52886.54</v>
      </c>
      <c r="CQ286" s="415">
        <v>0</v>
      </c>
      <c r="CR286" s="415">
        <v>-52886.54</v>
      </c>
      <c r="CS286" s="415">
        <v>0</v>
      </c>
      <c r="CT286" s="415">
        <v>0</v>
      </c>
      <c r="CU286" s="415">
        <v>0</v>
      </c>
      <c r="CV286" s="415">
        <v>-832987.36</v>
      </c>
      <c r="CW286" s="415">
        <v>0</v>
      </c>
      <c r="CX286" s="415">
        <v>-832987.36</v>
      </c>
      <c r="CY286" s="415">
        <v>-11262.71</v>
      </c>
      <c r="CZ286" s="415">
        <v>0</v>
      </c>
      <c r="DA286" s="415">
        <v>-11262.71</v>
      </c>
      <c r="DB286" s="415">
        <v>-13509.27</v>
      </c>
      <c r="DC286" s="415">
        <v>0</v>
      </c>
      <c r="DD286" s="415">
        <v>-13509.27</v>
      </c>
      <c r="DE286" s="415">
        <v>0</v>
      </c>
      <c r="DF286" s="415">
        <v>0</v>
      </c>
      <c r="DG286" s="415">
        <v>0</v>
      </c>
      <c r="DH286" s="415">
        <v>-642.6</v>
      </c>
      <c r="DI286" s="415">
        <v>0</v>
      </c>
      <c r="DJ286" s="415">
        <v>-642.6</v>
      </c>
      <c r="DK286" s="415">
        <v>0</v>
      </c>
      <c r="DL286" s="415">
        <v>0</v>
      </c>
      <c r="DM286" s="415">
        <v>0</v>
      </c>
      <c r="DN286" s="415">
        <v>0</v>
      </c>
      <c r="DO286" s="415">
        <v>0</v>
      </c>
      <c r="DP286" s="415">
        <v>0</v>
      </c>
      <c r="DQ286" s="415">
        <v>0</v>
      </c>
      <c r="DR286" s="415">
        <v>0</v>
      </c>
      <c r="DS286" s="415">
        <v>0</v>
      </c>
      <c r="DT286" s="415">
        <v>0</v>
      </c>
      <c r="DU286" s="415">
        <v>0</v>
      </c>
      <c r="DV286" s="415">
        <v>0</v>
      </c>
      <c r="DW286" s="415">
        <v>0</v>
      </c>
      <c r="DX286" s="415">
        <v>0</v>
      </c>
      <c r="DY286" s="415">
        <v>0</v>
      </c>
      <c r="DZ286" s="415">
        <v>0</v>
      </c>
      <c r="EA286" s="415">
        <v>0</v>
      </c>
      <c r="EB286" s="415">
        <v>-911288</v>
      </c>
      <c r="EC286" s="415">
        <v>0</v>
      </c>
      <c r="ED286" s="415">
        <v>-911288</v>
      </c>
      <c r="EE286" s="415">
        <v>0</v>
      </c>
      <c r="EF286" s="415">
        <v>0</v>
      </c>
      <c r="EG286" s="415">
        <v>0</v>
      </c>
      <c r="EH286" s="415">
        <v>544.30999999999995</v>
      </c>
      <c r="EI286" s="415">
        <v>0</v>
      </c>
      <c r="EJ286" s="415">
        <v>544.30999999999995</v>
      </c>
      <c r="EK286" s="415">
        <v>4988.2700000000004</v>
      </c>
      <c r="EL286" s="415">
        <v>0</v>
      </c>
      <c r="EM286" s="415">
        <v>4988.2700000000004</v>
      </c>
      <c r="EN286" s="415">
        <v>0</v>
      </c>
      <c r="EO286" s="415">
        <v>0</v>
      </c>
      <c r="EP286" s="415">
        <v>0</v>
      </c>
      <c r="EQ286" s="415">
        <v>0</v>
      </c>
      <c r="ER286" s="415">
        <v>0</v>
      </c>
      <c r="ES286" s="415">
        <v>0</v>
      </c>
      <c r="ET286" s="415">
        <v>0</v>
      </c>
      <c r="EU286" s="415">
        <v>0</v>
      </c>
      <c r="EV286" s="415">
        <v>0</v>
      </c>
      <c r="EW286" s="415">
        <v>0</v>
      </c>
      <c r="EX286" s="415">
        <v>0</v>
      </c>
      <c r="EY286" s="415">
        <v>0</v>
      </c>
      <c r="EZ286" s="415">
        <v>0</v>
      </c>
      <c r="FA286" s="415">
        <v>0</v>
      </c>
      <c r="FB286" s="415">
        <v>0</v>
      </c>
      <c r="FC286" s="415">
        <v>0</v>
      </c>
      <c r="FD286" s="415">
        <v>0</v>
      </c>
      <c r="FE286" s="415">
        <v>0</v>
      </c>
      <c r="FF286" s="415">
        <v>0</v>
      </c>
      <c r="FG286" s="415">
        <v>0</v>
      </c>
      <c r="FH286" s="415">
        <v>0</v>
      </c>
      <c r="FI286" s="415">
        <v>-17213.7</v>
      </c>
      <c r="FJ286" s="415">
        <v>0</v>
      </c>
      <c r="FK286" s="415">
        <v>-17213.7</v>
      </c>
      <c r="FL286" s="415">
        <v>129.72</v>
      </c>
      <c r="FM286" s="415">
        <v>0</v>
      </c>
      <c r="FN286" s="415">
        <v>129.72</v>
      </c>
      <c r="FO286" s="415">
        <v>-49325.22</v>
      </c>
      <c r="FP286" s="415">
        <v>0</v>
      </c>
      <c r="FQ286" s="415">
        <v>-49325.22</v>
      </c>
      <c r="FR286" s="415">
        <v>7207.02</v>
      </c>
      <c r="FS286" s="415">
        <v>0</v>
      </c>
      <c r="FT286" s="415">
        <v>7207.02</v>
      </c>
      <c r="FU286" s="415">
        <v>-1495.89</v>
      </c>
      <c r="FV286" s="415">
        <v>0</v>
      </c>
      <c r="FW286" s="415">
        <v>-1495.89</v>
      </c>
      <c r="FX286" s="415">
        <v>-1901034</v>
      </c>
      <c r="FY286" s="415">
        <v>0</v>
      </c>
      <c r="FZ286" s="415">
        <v>-1901034</v>
      </c>
      <c r="GA286" s="415">
        <v>-1956199</v>
      </c>
      <c r="GB286" s="415">
        <v>0</v>
      </c>
      <c r="GC286" s="415">
        <v>-1956199</v>
      </c>
      <c r="GD286" s="415">
        <v>0</v>
      </c>
      <c r="GE286" s="415">
        <v>0</v>
      </c>
      <c r="GF286" s="415">
        <v>0</v>
      </c>
      <c r="GG286" s="415">
        <v>0</v>
      </c>
      <c r="GH286" s="415">
        <v>0</v>
      </c>
      <c r="GI286" s="415">
        <v>0</v>
      </c>
      <c r="GJ286" s="415">
        <v>0</v>
      </c>
      <c r="GK286" s="415">
        <v>0</v>
      </c>
      <c r="GL286" s="415">
        <v>0</v>
      </c>
      <c r="GM286" s="415">
        <v>175317122.34999999</v>
      </c>
      <c r="GN286" s="415">
        <v>0</v>
      </c>
      <c r="GO286" s="415">
        <v>175317122.34999999</v>
      </c>
      <c r="GP286" s="415">
        <v>2850873</v>
      </c>
      <c r="GQ286" s="415">
        <v>0</v>
      </c>
      <c r="GR286" s="415">
        <v>2850873</v>
      </c>
      <c r="GS286" s="415">
        <v>-10044433</v>
      </c>
      <c r="GT286" s="415">
        <v>0</v>
      </c>
      <c r="GU286" s="415">
        <v>-10044433</v>
      </c>
      <c r="GV286" s="415">
        <v>-7127083</v>
      </c>
      <c r="GW286" s="415">
        <v>0</v>
      </c>
      <c r="GX286" s="415">
        <v>-7127083</v>
      </c>
      <c r="GY286" s="415">
        <v>-911288</v>
      </c>
      <c r="GZ286" s="415">
        <v>0</v>
      </c>
      <c r="HA286" s="415">
        <v>-911288</v>
      </c>
      <c r="HB286" s="415">
        <v>-1956199</v>
      </c>
      <c r="HC286" s="415">
        <v>0</v>
      </c>
      <c r="HD286" s="415">
        <v>-1956199</v>
      </c>
      <c r="HE286" s="415">
        <v>0</v>
      </c>
      <c r="HF286" s="415">
        <v>0</v>
      </c>
      <c r="HG286" s="415">
        <v>0</v>
      </c>
      <c r="HH286" s="415">
        <v>-17188130</v>
      </c>
      <c r="HI286" s="415">
        <v>0</v>
      </c>
      <c r="HJ286" s="415">
        <v>-17188130</v>
      </c>
      <c r="HK286" s="415">
        <v>158128992.34999999</v>
      </c>
      <c r="HL286" s="415">
        <v>0</v>
      </c>
      <c r="HM286" s="415">
        <v>158128992.34999999</v>
      </c>
      <c r="HN286" s="84" t="s">
        <v>1047</v>
      </c>
    </row>
    <row r="287" spans="1:222" x14ac:dyDescent="0.25">
      <c r="A287" t="s">
        <v>1026</v>
      </c>
      <c r="B287" s="82" t="s">
        <v>933</v>
      </c>
      <c r="C287" s="85" t="s">
        <v>932</v>
      </c>
      <c r="D287" s="415">
        <v>67130677</v>
      </c>
      <c r="E287" s="415">
        <v>0</v>
      </c>
      <c r="F287" s="415">
        <v>67130677</v>
      </c>
      <c r="G287" s="415">
        <v>-88785</v>
      </c>
      <c r="H287" s="415">
        <v>0</v>
      </c>
      <c r="I287" s="415">
        <v>-88785</v>
      </c>
      <c r="J287" s="415">
        <v>-388926</v>
      </c>
      <c r="K287" s="415">
        <v>0</v>
      </c>
      <c r="L287" s="415">
        <v>-388926</v>
      </c>
      <c r="M287" s="415">
        <v>6471</v>
      </c>
      <c r="N287" s="415">
        <v>0</v>
      </c>
      <c r="O287" s="415">
        <v>6471</v>
      </c>
      <c r="P287" s="415">
        <v>401159</v>
      </c>
      <c r="Q287" s="415">
        <v>0</v>
      </c>
      <c r="R287" s="415">
        <v>401159</v>
      </c>
      <c r="S287" s="415">
        <v>-75055</v>
      </c>
      <c r="T287" s="415">
        <v>0</v>
      </c>
      <c r="U287" s="415">
        <v>-75055</v>
      </c>
      <c r="V287" s="415">
        <v>-56351</v>
      </c>
      <c r="W287" s="415">
        <v>0</v>
      </c>
      <c r="X287" s="415">
        <v>-56351</v>
      </c>
      <c r="Y287" s="415">
        <v>-4164380</v>
      </c>
      <c r="Z287" s="415">
        <v>0</v>
      </c>
      <c r="AA287" s="415">
        <v>-4164380</v>
      </c>
      <c r="AB287" s="415">
        <v>-3056</v>
      </c>
      <c r="AC287" s="415">
        <v>0</v>
      </c>
      <c r="AD287" s="415">
        <v>-3056</v>
      </c>
      <c r="AE287" s="415">
        <v>-117432</v>
      </c>
      <c r="AF287" s="415">
        <v>0</v>
      </c>
      <c r="AG287" s="415">
        <v>-117432</v>
      </c>
      <c r="AH287" s="415">
        <v>-20873</v>
      </c>
      <c r="AI287" s="415">
        <v>0</v>
      </c>
      <c r="AJ287" s="415">
        <v>-20873</v>
      </c>
      <c r="AK287" s="415">
        <v>0</v>
      </c>
      <c r="AL287" s="415">
        <v>0</v>
      </c>
      <c r="AM287" s="415">
        <v>0</v>
      </c>
      <c r="AN287" s="415">
        <v>-96559</v>
      </c>
      <c r="AO287" s="415">
        <v>0</v>
      </c>
      <c r="AP287" s="415">
        <v>-96559</v>
      </c>
      <c r="AQ287" s="415">
        <v>0</v>
      </c>
      <c r="AR287" s="415">
        <v>0</v>
      </c>
      <c r="AS287" s="415">
        <v>0</v>
      </c>
      <c r="AT287" s="415">
        <v>1280978</v>
      </c>
      <c r="AU287" s="415">
        <v>0</v>
      </c>
      <c r="AV287" s="415">
        <v>1280978</v>
      </c>
      <c r="AW287" s="415">
        <v>555</v>
      </c>
      <c r="AX287" s="415">
        <v>0</v>
      </c>
      <c r="AY287" s="415">
        <v>555</v>
      </c>
      <c r="AZ287" s="415">
        <v>-4879324</v>
      </c>
      <c r="BA287" s="415">
        <v>0</v>
      </c>
      <c r="BB287" s="415">
        <v>-4879324</v>
      </c>
      <c r="BC287" s="415">
        <v>-7548</v>
      </c>
      <c r="BD287" s="415">
        <v>0</v>
      </c>
      <c r="BE287" s="415">
        <v>-7548</v>
      </c>
      <c r="BF287" s="415">
        <v>-25774</v>
      </c>
      <c r="BG287" s="415">
        <v>0</v>
      </c>
      <c r="BH287" s="415">
        <v>-25774</v>
      </c>
      <c r="BI287" s="415">
        <v>0</v>
      </c>
      <c r="BJ287" s="415">
        <v>0</v>
      </c>
      <c r="BK287" s="415">
        <v>0</v>
      </c>
      <c r="BL287" s="415">
        <v>-7600</v>
      </c>
      <c r="BM287" s="415">
        <v>0</v>
      </c>
      <c r="BN287" s="415">
        <v>-7600</v>
      </c>
      <c r="BO287" s="415">
        <v>0</v>
      </c>
      <c r="BP287" s="415">
        <v>0</v>
      </c>
      <c r="BQ287" s="415">
        <v>0</v>
      </c>
      <c r="BR287" s="415">
        <v>0</v>
      </c>
      <c r="BS287" s="415">
        <v>0</v>
      </c>
      <c r="BT287" s="415">
        <v>0</v>
      </c>
      <c r="BU287" s="415">
        <v>0</v>
      </c>
      <c r="BV287" s="415">
        <v>0</v>
      </c>
      <c r="BW287" s="415">
        <v>0</v>
      </c>
      <c r="BX287" s="415">
        <v>-7920525</v>
      </c>
      <c r="BY287" s="415">
        <v>0</v>
      </c>
      <c r="BZ287" s="415">
        <v>-7920525</v>
      </c>
      <c r="CA287" s="415">
        <v>0</v>
      </c>
      <c r="CB287" s="415">
        <v>0</v>
      </c>
      <c r="CC287" s="415">
        <v>0</v>
      </c>
      <c r="CD287" s="415">
        <v>0</v>
      </c>
      <c r="CE287" s="415">
        <v>0</v>
      </c>
      <c r="CF287" s="415">
        <v>0</v>
      </c>
      <c r="CG287" s="415">
        <v>-1868526</v>
      </c>
      <c r="CH287" s="415">
        <v>0</v>
      </c>
      <c r="CI287" s="415">
        <v>-1868526</v>
      </c>
      <c r="CJ287" s="415">
        <v>-164582</v>
      </c>
      <c r="CK287" s="415">
        <v>0</v>
      </c>
      <c r="CL287" s="415">
        <v>-164582</v>
      </c>
      <c r="CM287" s="415">
        <v>-2033108</v>
      </c>
      <c r="CN287" s="415">
        <v>0</v>
      </c>
      <c r="CO287" s="415">
        <v>-2033108</v>
      </c>
      <c r="CP287" s="415">
        <v>-30280</v>
      </c>
      <c r="CQ287" s="415">
        <v>0</v>
      </c>
      <c r="CR287" s="415">
        <v>-30280</v>
      </c>
      <c r="CS287" s="415">
        <v>1447</v>
      </c>
      <c r="CT287" s="415">
        <v>0</v>
      </c>
      <c r="CU287" s="415">
        <v>1447</v>
      </c>
      <c r="CV287" s="415">
        <v>-24672</v>
      </c>
      <c r="CW287" s="415">
        <v>0</v>
      </c>
      <c r="CX287" s="415">
        <v>-24672</v>
      </c>
      <c r="CY287" s="415">
        <v>0</v>
      </c>
      <c r="CZ287" s="415">
        <v>0</v>
      </c>
      <c r="DA287" s="415">
        <v>0</v>
      </c>
      <c r="DB287" s="415">
        <v>-1111</v>
      </c>
      <c r="DC287" s="415">
        <v>0</v>
      </c>
      <c r="DD287" s="415">
        <v>-1111</v>
      </c>
      <c r="DE287" s="415">
        <v>0</v>
      </c>
      <c r="DF287" s="415">
        <v>0</v>
      </c>
      <c r="DG287" s="415">
        <v>0</v>
      </c>
      <c r="DH287" s="415">
        <v>-7600</v>
      </c>
      <c r="DI287" s="415">
        <v>0</v>
      </c>
      <c r="DJ287" s="415">
        <v>-7600</v>
      </c>
      <c r="DK287" s="415">
        <v>0</v>
      </c>
      <c r="DL287" s="415">
        <v>0</v>
      </c>
      <c r="DM287" s="415">
        <v>0</v>
      </c>
      <c r="DN287" s="415">
        <v>-26177</v>
      </c>
      <c r="DO287" s="415">
        <v>0</v>
      </c>
      <c r="DP287" s="415">
        <v>-26177</v>
      </c>
      <c r="DQ287" s="415">
        <v>0</v>
      </c>
      <c r="DR287" s="415">
        <v>0</v>
      </c>
      <c r="DS287" s="415">
        <v>0</v>
      </c>
      <c r="DT287" s="415">
        <v>0</v>
      </c>
      <c r="DU287" s="415">
        <v>0</v>
      </c>
      <c r="DV287" s="415">
        <v>0</v>
      </c>
      <c r="DW287" s="415">
        <v>0</v>
      </c>
      <c r="DX287" s="415">
        <v>0</v>
      </c>
      <c r="DY287" s="415">
        <v>0</v>
      </c>
      <c r="DZ287" s="415">
        <v>0</v>
      </c>
      <c r="EA287" s="415">
        <v>0</v>
      </c>
      <c r="EB287" s="415">
        <v>-88393</v>
      </c>
      <c r="EC287" s="415">
        <v>0</v>
      </c>
      <c r="ED287" s="415">
        <v>-88393</v>
      </c>
      <c r="EE287" s="415">
        <v>0</v>
      </c>
      <c r="EF287" s="415">
        <v>0</v>
      </c>
      <c r="EG287" s="415">
        <v>0</v>
      </c>
      <c r="EH287" s="415">
        <v>0</v>
      </c>
      <c r="EI287" s="415">
        <v>0</v>
      </c>
      <c r="EJ287" s="415">
        <v>0</v>
      </c>
      <c r="EK287" s="415">
        <v>1422.13</v>
      </c>
      <c r="EL287" s="415">
        <v>0</v>
      </c>
      <c r="EM287" s="415">
        <v>1422.13</v>
      </c>
      <c r="EN287" s="415">
        <v>0</v>
      </c>
      <c r="EO287" s="415">
        <v>0</v>
      </c>
      <c r="EP287" s="415">
        <v>0</v>
      </c>
      <c r="EQ287" s="415">
        <v>0</v>
      </c>
      <c r="ER287" s="415">
        <v>0</v>
      </c>
      <c r="ES287" s="415">
        <v>0</v>
      </c>
      <c r="ET287" s="415">
        <v>0</v>
      </c>
      <c r="EU287" s="415">
        <v>0</v>
      </c>
      <c r="EV287" s="415">
        <v>0</v>
      </c>
      <c r="EW287" s="415">
        <v>0</v>
      </c>
      <c r="EX287" s="415">
        <v>0</v>
      </c>
      <c r="EY287" s="415">
        <v>0</v>
      </c>
      <c r="EZ287" s="415">
        <v>0</v>
      </c>
      <c r="FA287" s="415">
        <v>0</v>
      </c>
      <c r="FB287" s="415">
        <v>0</v>
      </c>
      <c r="FC287" s="415">
        <v>-1500</v>
      </c>
      <c r="FD287" s="415">
        <v>0</v>
      </c>
      <c r="FE287" s="415">
        <v>-1500</v>
      </c>
      <c r="FF287" s="415">
        <v>0</v>
      </c>
      <c r="FG287" s="415">
        <v>0</v>
      </c>
      <c r="FH287" s="415">
        <v>0</v>
      </c>
      <c r="FI287" s="415">
        <v>-19991</v>
      </c>
      <c r="FJ287" s="415">
        <v>0</v>
      </c>
      <c r="FK287" s="415">
        <v>-19991</v>
      </c>
      <c r="FL287" s="415">
        <v>1703</v>
      </c>
      <c r="FM287" s="415">
        <v>0</v>
      </c>
      <c r="FN287" s="415">
        <v>1703</v>
      </c>
      <c r="FO287" s="415">
        <v>-47532</v>
      </c>
      <c r="FP287" s="415">
        <v>0</v>
      </c>
      <c r="FQ287" s="415">
        <v>-47532</v>
      </c>
      <c r="FR287" s="415">
        <v>1983</v>
      </c>
      <c r="FS287" s="415">
        <v>0</v>
      </c>
      <c r="FT287" s="415">
        <v>1983</v>
      </c>
      <c r="FU287" s="415">
        <v>-904</v>
      </c>
      <c r="FV287" s="415">
        <v>0</v>
      </c>
      <c r="FW287" s="415">
        <v>-904</v>
      </c>
      <c r="FX287" s="415">
        <v>-1604105</v>
      </c>
      <c r="FY287" s="415">
        <v>0</v>
      </c>
      <c r="FZ287" s="415">
        <v>-1604105</v>
      </c>
      <c r="GA287" s="415">
        <v>-1668924</v>
      </c>
      <c r="GB287" s="415">
        <v>0</v>
      </c>
      <c r="GC287" s="415">
        <v>-1668924</v>
      </c>
      <c r="GD287" s="415">
        <v>0</v>
      </c>
      <c r="GE287" s="415">
        <v>0</v>
      </c>
      <c r="GF287" s="415">
        <v>0</v>
      </c>
      <c r="GG287" s="415">
        <v>0</v>
      </c>
      <c r="GH287" s="415">
        <v>0</v>
      </c>
      <c r="GI287" s="415">
        <v>0</v>
      </c>
      <c r="GJ287" s="415">
        <v>0</v>
      </c>
      <c r="GK287" s="415">
        <v>0</v>
      </c>
      <c r="GL287" s="415">
        <v>0</v>
      </c>
      <c r="GM287" s="415">
        <v>67041892</v>
      </c>
      <c r="GN287" s="415">
        <v>0</v>
      </c>
      <c r="GO287" s="415">
        <v>67041892</v>
      </c>
      <c r="GP287" s="415">
        <v>-56351</v>
      </c>
      <c r="GQ287" s="415">
        <v>0</v>
      </c>
      <c r="GR287" s="415">
        <v>-56351</v>
      </c>
      <c r="GS287" s="415">
        <v>-7920525</v>
      </c>
      <c r="GT287" s="415">
        <v>0</v>
      </c>
      <c r="GU287" s="415">
        <v>-7920525</v>
      </c>
      <c r="GV287" s="415">
        <v>-2033108</v>
      </c>
      <c r="GW287" s="415">
        <v>0</v>
      </c>
      <c r="GX287" s="415">
        <v>-2033108</v>
      </c>
      <c r="GY287" s="415">
        <v>-88393</v>
      </c>
      <c r="GZ287" s="415">
        <v>0</v>
      </c>
      <c r="HA287" s="415">
        <v>-88393</v>
      </c>
      <c r="HB287" s="415">
        <v>-1668924</v>
      </c>
      <c r="HC287" s="415">
        <v>0</v>
      </c>
      <c r="HD287" s="415">
        <v>-1668924</v>
      </c>
      <c r="HE287" s="415">
        <v>0</v>
      </c>
      <c r="HF287" s="415">
        <v>0</v>
      </c>
      <c r="HG287" s="415">
        <v>0</v>
      </c>
      <c r="HH287" s="415">
        <v>-11767301</v>
      </c>
      <c r="HI287" s="415">
        <v>0</v>
      </c>
      <c r="HJ287" s="415">
        <v>-11767301</v>
      </c>
      <c r="HK287" s="415">
        <v>55274591</v>
      </c>
      <c r="HL287" s="415">
        <v>0</v>
      </c>
      <c r="HM287" s="415">
        <v>55274591</v>
      </c>
      <c r="HN287" s="84" t="s">
        <v>1029</v>
      </c>
    </row>
    <row r="288" spans="1:222" x14ac:dyDescent="0.25">
      <c r="A288" t="s">
        <v>1026</v>
      </c>
      <c r="B288" s="82" t="s">
        <v>935</v>
      </c>
      <c r="C288" s="85" t="s">
        <v>934</v>
      </c>
      <c r="D288" s="415">
        <v>52612945</v>
      </c>
      <c r="E288" s="415">
        <v>0</v>
      </c>
      <c r="F288" s="415">
        <v>52612945</v>
      </c>
      <c r="G288" s="415">
        <v>-218197</v>
      </c>
      <c r="H288" s="415">
        <v>0</v>
      </c>
      <c r="I288" s="415">
        <v>-218197</v>
      </c>
      <c r="J288" s="415">
        <v>-615272</v>
      </c>
      <c r="K288" s="415">
        <v>0</v>
      </c>
      <c r="L288" s="415">
        <v>-615272</v>
      </c>
      <c r="M288" s="415">
        <v>-98880</v>
      </c>
      <c r="N288" s="415">
        <v>0</v>
      </c>
      <c r="O288" s="415">
        <v>-98880</v>
      </c>
      <c r="P288" s="415">
        <v>391549</v>
      </c>
      <c r="Q288" s="415">
        <v>0</v>
      </c>
      <c r="R288" s="415">
        <v>391549</v>
      </c>
      <c r="S288" s="415">
        <v>-50581</v>
      </c>
      <c r="T288" s="415">
        <v>0</v>
      </c>
      <c r="U288" s="415">
        <v>-50581</v>
      </c>
      <c r="V288" s="415">
        <v>-373184</v>
      </c>
      <c r="W288" s="415">
        <v>0</v>
      </c>
      <c r="X288" s="415">
        <v>-373184</v>
      </c>
      <c r="Y288" s="415">
        <v>-3676867</v>
      </c>
      <c r="Z288" s="415">
        <v>0</v>
      </c>
      <c r="AA288" s="415">
        <v>-3676867</v>
      </c>
      <c r="AB288" s="415">
        <v>-25189</v>
      </c>
      <c r="AC288" s="415">
        <v>0</v>
      </c>
      <c r="AD288" s="415">
        <v>-25189</v>
      </c>
      <c r="AE288" s="415">
        <v>-118893</v>
      </c>
      <c r="AF288" s="415">
        <v>0</v>
      </c>
      <c r="AG288" s="415">
        <v>-118893</v>
      </c>
      <c r="AH288" s="415">
        <v>0</v>
      </c>
      <c r="AI288" s="415">
        <v>0</v>
      </c>
      <c r="AJ288" s="415">
        <v>0</v>
      </c>
      <c r="AK288" s="415">
        <v>0</v>
      </c>
      <c r="AL288" s="415">
        <v>0</v>
      </c>
      <c r="AM288" s="415">
        <v>0</v>
      </c>
      <c r="AN288" s="415">
        <v>0</v>
      </c>
      <c r="AO288" s="415">
        <v>0</v>
      </c>
      <c r="AP288" s="415">
        <v>0</v>
      </c>
      <c r="AQ288" s="415">
        <v>0</v>
      </c>
      <c r="AR288" s="415">
        <v>0</v>
      </c>
      <c r="AS288" s="415">
        <v>0</v>
      </c>
      <c r="AT288" s="415">
        <v>1013334</v>
      </c>
      <c r="AU288" s="415">
        <v>0</v>
      </c>
      <c r="AV288" s="415">
        <v>1013334</v>
      </c>
      <c r="AW288" s="415">
        <v>-6013</v>
      </c>
      <c r="AX288" s="415">
        <v>0</v>
      </c>
      <c r="AY288" s="415">
        <v>-6013</v>
      </c>
      <c r="AZ288" s="415">
        <v>-2165547</v>
      </c>
      <c r="BA288" s="415">
        <v>0</v>
      </c>
      <c r="BB288" s="415">
        <v>-2165547</v>
      </c>
      <c r="BC288" s="415">
        <v>-22807</v>
      </c>
      <c r="BD288" s="415">
        <v>0</v>
      </c>
      <c r="BE288" s="415">
        <v>-22807</v>
      </c>
      <c r="BF288" s="415">
        <v>-16471</v>
      </c>
      <c r="BG288" s="415">
        <v>0</v>
      </c>
      <c r="BH288" s="415">
        <v>-16471</v>
      </c>
      <c r="BI288" s="415">
        <v>0</v>
      </c>
      <c r="BJ288" s="415">
        <v>0</v>
      </c>
      <c r="BK288" s="415">
        <v>0</v>
      </c>
      <c r="BL288" s="415">
        <v>-31915</v>
      </c>
      <c r="BM288" s="415">
        <v>0</v>
      </c>
      <c r="BN288" s="415">
        <v>-31915</v>
      </c>
      <c r="BO288" s="415">
        <v>0</v>
      </c>
      <c r="BP288" s="415">
        <v>0</v>
      </c>
      <c r="BQ288" s="415">
        <v>0</v>
      </c>
      <c r="BR288" s="415">
        <v>0</v>
      </c>
      <c r="BS288" s="415">
        <v>0</v>
      </c>
      <c r="BT288" s="415">
        <v>0</v>
      </c>
      <c r="BU288" s="415">
        <v>0</v>
      </c>
      <c r="BV288" s="415">
        <v>0</v>
      </c>
      <c r="BW288" s="415">
        <v>0</v>
      </c>
      <c r="BX288" s="415">
        <v>-5025179</v>
      </c>
      <c r="BY288" s="415">
        <v>0</v>
      </c>
      <c r="BZ288" s="415">
        <v>-5025179</v>
      </c>
      <c r="CA288" s="415">
        <v>-5106</v>
      </c>
      <c r="CB288" s="415">
        <v>0</v>
      </c>
      <c r="CC288" s="415">
        <v>-5106</v>
      </c>
      <c r="CD288" s="415">
        <v>0</v>
      </c>
      <c r="CE288" s="415">
        <v>0</v>
      </c>
      <c r="CF288" s="415">
        <v>0</v>
      </c>
      <c r="CG288" s="415">
        <v>-1167455</v>
      </c>
      <c r="CH288" s="415">
        <v>0</v>
      </c>
      <c r="CI288" s="415">
        <v>-1167455</v>
      </c>
      <c r="CJ288" s="415">
        <v>-91662</v>
      </c>
      <c r="CK288" s="415">
        <v>0</v>
      </c>
      <c r="CL288" s="415">
        <v>-91662</v>
      </c>
      <c r="CM288" s="415">
        <v>-1264223</v>
      </c>
      <c r="CN288" s="415">
        <v>0</v>
      </c>
      <c r="CO288" s="415">
        <v>-1264223</v>
      </c>
      <c r="CP288" s="415">
        <v>-55334</v>
      </c>
      <c r="CQ288" s="415">
        <v>0</v>
      </c>
      <c r="CR288" s="415">
        <v>-55334</v>
      </c>
      <c r="CS288" s="415">
        <v>-53</v>
      </c>
      <c r="CT288" s="415">
        <v>0</v>
      </c>
      <c r="CU288" s="415">
        <v>-53</v>
      </c>
      <c r="CV288" s="415">
        <v>-127375</v>
      </c>
      <c r="CW288" s="415">
        <v>0</v>
      </c>
      <c r="CX288" s="415">
        <v>-127375</v>
      </c>
      <c r="CY288" s="415">
        <v>2378</v>
      </c>
      <c r="CZ288" s="415">
        <v>0</v>
      </c>
      <c r="DA288" s="415">
        <v>2378</v>
      </c>
      <c r="DB288" s="415">
        <v>-171</v>
      </c>
      <c r="DC288" s="415">
        <v>0</v>
      </c>
      <c r="DD288" s="415">
        <v>-171</v>
      </c>
      <c r="DE288" s="415">
        <v>0</v>
      </c>
      <c r="DF288" s="415">
        <v>0</v>
      </c>
      <c r="DG288" s="415">
        <v>0</v>
      </c>
      <c r="DH288" s="415">
        <v>0</v>
      </c>
      <c r="DI288" s="415">
        <v>0</v>
      </c>
      <c r="DJ288" s="415">
        <v>0</v>
      </c>
      <c r="DK288" s="415">
        <v>0</v>
      </c>
      <c r="DL288" s="415">
        <v>0</v>
      </c>
      <c r="DM288" s="415">
        <v>0</v>
      </c>
      <c r="DN288" s="415">
        <v>-67771</v>
      </c>
      <c r="DO288" s="415">
        <v>0</v>
      </c>
      <c r="DP288" s="415">
        <v>-67771</v>
      </c>
      <c r="DQ288" s="415">
        <v>0</v>
      </c>
      <c r="DR288" s="415">
        <v>0</v>
      </c>
      <c r="DS288" s="415">
        <v>0</v>
      </c>
      <c r="DT288" s="415">
        <v>-36825</v>
      </c>
      <c r="DU288" s="415">
        <v>0</v>
      </c>
      <c r="DV288" s="415">
        <v>-36825</v>
      </c>
      <c r="DW288" s="415">
        <v>-110293</v>
      </c>
      <c r="DX288" s="415">
        <v>0</v>
      </c>
      <c r="DY288" s="415">
        <v>-110293</v>
      </c>
      <c r="DZ288" s="415">
        <v>0</v>
      </c>
      <c r="EA288" s="415">
        <v>0</v>
      </c>
      <c r="EB288" s="415">
        <v>-395444</v>
      </c>
      <c r="EC288" s="415">
        <v>0</v>
      </c>
      <c r="ED288" s="415">
        <v>-395444</v>
      </c>
      <c r="EE288" s="415">
        <v>0</v>
      </c>
      <c r="EF288" s="415">
        <v>0</v>
      </c>
      <c r="EG288" s="415">
        <v>0</v>
      </c>
      <c r="EH288" s="415">
        <v>0</v>
      </c>
      <c r="EI288" s="415">
        <v>0</v>
      </c>
      <c r="EJ288" s="415">
        <v>0</v>
      </c>
      <c r="EK288" s="415">
        <v>0</v>
      </c>
      <c r="EL288" s="415">
        <v>0</v>
      </c>
      <c r="EM288" s="415">
        <v>0</v>
      </c>
      <c r="EN288" s="415">
        <v>0</v>
      </c>
      <c r="EO288" s="415">
        <v>0</v>
      </c>
      <c r="EP288" s="415">
        <v>0</v>
      </c>
      <c r="EQ288" s="415">
        <v>0</v>
      </c>
      <c r="ER288" s="415">
        <v>0</v>
      </c>
      <c r="ES288" s="415">
        <v>0</v>
      </c>
      <c r="ET288" s="415">
        <v>0</v>
      </c>
      <c r="EU288" s="415">
        <v>0</v>
      </c>
      <c r="EV288" s="415">
        <v>0</v>
      </c>
      <c r="EW288" s="415">
        <v>-31915</v>
      </c>
      <c r="EX288" s="415">
        <v>0</v>
      </c>
      <c r="EY288" s="415">
        <v>-31915</v>
      </c>
      <c r="EZ288" s="415">
        <v>0</v>
      </c>
      <c r="FA288" s="415">
        <v>0</v>
      </c>
      <c r="FB288" s="415">
        <v>0</v>
      </c>
      <c r="FC288" s="415">
        <v>-344</v>
      </c>
      <c r="FD288" s="415">
        <v>0</v>
      </c>
      <c r="FE288" s="415">
        <v>-344</v>
      </c>
      <c r="FF288" s="415">
        <v>0</v>
      </c>
      <c r="FG288" s="415">
        <v>0</v>
      </c>
      <c r="FH288" s="415">
        <v>0</v>
      </c>
      <c r="FI288" s="415">
        <v>-133938</v>
      </c>
      <c r="FJ288" s="415">
        <v>0</v>
      </c>
      <c r="FK288" s="415">
        <v>-133938</v>
      </c>
      <c r="FL288" s="415">
        <v>1475</v>
      </c>
      <c r="FM288" s="415">
        <v>0</v>
      </c>
      <c r="FN288" s="415">
        <v>1475</v>
      </c>
      <c r="FO288" s="415">
        <v>-37157</v>
      </c>
      <c r="FP288" s="415">
        <v>0</v>
      </c>
      <c r="FQ288" s="415">
        <v>-37157</v>
      </c>
      <c r="FR288" s="415">
        <v>-277</v>
      </c>
      <c r="FS288" s="415">
        <v>0</v>
      </c>
      <c r="FT288" s="415">
        <v>-277</v>
      </c>
      <c r="FU288" s="415">
        <v>22</v>
      </c>
      <c r="FV288" s="415">
        <v>0</v>
      </c>
      <c r="FW288" s="415">
        <v>22</v>
      </c>
      <c r="FX288" s="415">
        <v>-643844</v>
      </c>
      <c r="FY288" s="415">
        <v>0</v>
      </c>
      <c r="FZ288" s="415">
        <v>-643844</v>
      </c>
      <c r="GA288" s="415">
        <v>-845978</v>
      </c>
      <c r="GB288" s="415">
        <v>0</v>
      </c>
      <c r="GC288" s="415">
        <v>-845978</v>
      </c>
      <c r="GD288" s="415">
        <v>-77</v>
      </c>
      <c r="GE288" s="415">
        <v>0</v>
      </c>
      <c r="GF288" s="415">
        <v>-77</v>
      </c>
      <c r="GG288" s="415">
        <v>-641</v>
      </c>
      <c r="GH288" s="415">
        <v>0</v>
      </c>
      <c r="GI288" s="415">
        <v>-641</v>
      </c>
      <c r="GJ288" s="415">
        <v>-718</v>
      </c>
      <c r="GK288" s="415">
        <v>0</v>
      </c>
      <c r="GL288" s="415">
        <v>-718</v>
      </c>
      <c r="GM288" s="415">
        <v>52394748</v>
      </c>
      <c r="GN288" s="415">
        <v>0</v>
      </c>
      <c r="GO288" s="415">
        <v>52394748</v>
      </c>
      <c r="GP288" s="415">
        <v>-373184</v>
      </c>
      <c r="GQ288" s="415">
        <v>0</v>
      </c>
      <c r="GR288" s="415">
        <v>-373184</v>
      </c>
      <c r="GS288" s="415">
        <v>-5025179</v>
      </c>
      <c r="GT288" s="415">
        <v>0</v>
      </c>
      <c r="GU288" s="415">
        <v>-5025179</v>
      </c>
      <c r="GV288" s="415">
        <v>-1264223</v>
      </c>
      <c r="GW288" s="415">
        <v>0</v>
      </c>
      <c r="GX288" s="415">
        <v>-1264223</v>
      </c>
      <c r="GY288" s="415">
        <v>-395444</v>
      </c>
      <c r="GZ288" s="415">
        <v>0</v>
      </c>
      <c r="HA288" s="415">
        <v>-395444</v>
      </c>
      <c r="HB288" s="415">
        <v>-845978</v>
      </c>
      <c r="HC288" s="415">
        <v>0</v>
      </c>
      <c r="HD288" s="415">
        <v>-845978</v>
      </c>
      <c r="HE288" s="415">
        <v>-718</v>
      </c>
      <c r="HF288" s="415">
        <v>0</v>
      </c>
      <c r="HG288" s="415">
        <v>-718</v>
      </c>
      <c r="HH288" s="415">
        <v>-7904726</v>
      </c>
      <c r="HI288" s="415">
        <v>0</v>
      </c>
      <c r="HJ288" s="415">
        <v>-7904726</v>
      </c>
      <c r="HK288" s="415">
        <v>44490022</v>
      </c>
      <c r="HL288" s="415">
        <v>0</v>
      </c>
      <c r="HM288" s="415">
        <v>44490022</v>
      </c>
      <c r="HN288" s="84" t="s">
        <v>1029</v>
      </c>
    </row>
    <row r="289" spans="1:222" x14ac:dyDescent="0.25">
      <c r="A289" t="s">
        <v>1026</v>
      </c>
      <c r="B289" s="82" t="s">
        <v>937</v>
      </c>
      <c r="C289" s="85" t="s">
        <v>936</v>
      </c>
      <c r="D289" s="415">
        <v>66528330</v>
      </c>
      <c r="E289" s="415">
        <v>5075438</v>
      </c>
      <c r="F289" s="415">
        <v>71603768</v>
      </c>
      <c r="G289" s="415">
        <v>-2249143</v>
      </c>
      <c r="H289" s="415">
        <v>-278182</v>
      </c>
      <c r="I289" s="415">
        <v>-2527325</v>
      </c>
      <c r="J289" s="415">
        <v>-352292</v>
      </c>
      <c r="K289" s="415">
        <v>-5775</v>
      </c>
      <c r="L289" s="415">
        <v>-358067</v>
      </c>
      <c r="M289" s="415">
        <v>73256</v>
      </c>
      <c r="N289" s="415">
        <v>0</v>
      </c>
      <c r="O289" s="415">
        <v>73256</v>
      </c>
      <c r="P289" s="415">
        <v>3169666</v>
      </c>
      <c r="Q289" s="415">
        <v>5961</v>
      </c>
      <c r="R289" s="415">
        <v>3175627</v>
      </c>
      <c r="S289" s="415">
        <v>-863510</v>
      </c>
      <c r="T289" s="415">
        <v>0</v>
      </c>
      <c r="U289" s="415">
        <v>-863510</v>
      </c>
      <c r="V289" s="415">
        <v>2027120</v>
      </c>
      <c r="W289" s="415">
        <v>186</v>
      </c>
      <c r="X289" s="415">
        <v>2027306</v>
      </c>
      <c r="Y289" s="415">
        <v>-2682527</v>
      </c>
      <c r="Z289" s="415">
        <v>-46868</v>
      </c>
      <c r="AA289" s="415">
        <v>-2729395</v>
      </c>
      <c r="AB289" s="415">
        <v>0</v>
      </c>
      <c r="AC289" s="415">
        <v>0</v>
      </c>
      <c r="AD289" s="415">
        <v>0</v>
      </c>
      <c r="AE289" s="415">
        <v>79891</v>
      </c>
      <c r="AF289" s="415">
        <v>-14814</v>
      </c>
      <c r="AG289" s="415">
        <v>65077</v>
      </c>
      <c r="AH289" s="415">
        <v>12591</v>
      </c>
      <c r="AI289" s="415">
        <v>-8760</v>
      </c>
      <c r="AJ289" s="415">
        <v>3831</v>
      </c>
      <c r="AK289" s="415">
        <v>0</v>
      </c>
      <c r="AL289" s="415">
        <v>0</v>
      </c>
      <c r="AM289" s="415">
        <v>0</v>
      </c>
      <c r="AN289" s="415">
        <v>66714</v>
      </c>
      <c r="AO289" s="415">
        <v>-6054</v>
      </c>
      <c r="AP289" s="415">
        <v>60660</v>
      </c>
      <c r="AQ289" s="415">
        <v>0</v>
      </c>
      <c r="AR289" s="415">
        <v>0</v>
      </c>
      <c r="AS289" s="415">
        <v>0</v>
      </c>
      <c r="AT289" s="415">
        <v>1364649</v>
      </c>
      <c r="AU289" s="415">
        <v>117149</v>
      </c>
      <c r="AV289" s="415">
        <v>1481798</v>
      </c>
      <c r="AW289" s="415">
        <v>-54584</v>
      </c>
      <c r="AX289" s="415">
        <v>-7529</v>
      </c>
      <c r="AY289" s="415">
        <v>-62113</v>
      </c>
      <c r="AZ289" s="415">
        <v>-6209464</v>
      </c>
      <c r="BA289" s="415">
        <v>-86446</v>
      </c>
      <c r="BB289" s="415">
        <v>-6295910</v>
      </c>
      <c r="BC289" s="415">
        <v>1671760</v>
      </c>
      <c r="BD289" s="415">
        <v>124236</v>
      </c>
      <c r="BE289" s="415">
        <v>1795996</v>
      </c>
      <c r="BF289" s="415">
        <v>-103784</v>
      </c>
      <c r="BG289" s="415">
        <v>0</v>
      </c>
      <c r="BH289" s="415">
        <v>-103784</v>
      </c>
      <c r="BI289" s="415">
        <v>0</v>
      </c>
      <c r="BJ289" s="415">
        <v>0</v>
      </c>
      <c r="BK289" s="415">
        <v>0</v>
      </c>
      <c r="BL289" s="415">
        <v>-23273</v>
      </c>
      <c r="BM289" s="415">
        <v>0</v>
      </c>
      <c r="BN289" s="415">
        <v>-23273</v>
      </c>
      <c r="BO289" s="415">
        <v>2373</v>
      </c>
      <c r="BP289" s="415">
        <v>0</v>
      </c>
      <c r="BQ289" s="415">
        <v>2373</v>
      </c>
      <c r="BR289" s="415">
        <v>0</v>
      </c>
      <c r="BS289" s="415">
        <v>0</v>
      </c>
      <c r="BT289" s="415">
        <v>0</v>
      </c>
      <c r="BU289" s="415">
        <v>0</v>
      </c>
      <c r="BV289" s="415">
        <v>0</v>
      </c>
      <c r="BW289" s="415">
        <v>0</v>
      </c>
      <c r="BX289" s="415">
        <v>-5954959</v>
      </c>
      <c r="BY289" s="415">
        <v>85728</v>
      </c>
      <c r="BZ289" s="415">
        <v>-5869231</v>
      </c>
      <c r="CA289" s="415">
        <v>0</v>
      </c>
      <c r="CB289" s="415">
        <v>0</v>
      </c>
      <c r="CC289" s="415">
        <v>0</v>
      </c>
      <c r="CD289" s="415">
        <v>37618</v>
      </c>
      <c r="CE289" s="415">
        <v>0</v>
      </c>
      <c r="CF289" s="415">
        <v>37618</v>
      </c>
      <c r="CG289" s="415">
        <v>-1642628</v>
      </c>
      <c r="CH289" s="415">
        <v>-102603</v>
      </c>
      <c r="CI289" s="415">
        <v>-1745231</v>
      </c>
      <c r="CJ289" s="415">
        <v>-20834</v>
      </c>
      <c r="CK289" s="415">
        <v>-16086</v>
      </c>
      <c r="CL289" s="415">
        <v>-36920</v>
      </c>
      <c r="CM289" s="415">
        <v>-1625844</v>
      </c>
      <c r="CN289" s="415">
        <v>-118689</v>
      </c>
      <c r="CO289" s="415">
        <v>-1744533</v>
      </c>
      <c r="CP289" s="415">
        <v>-173611</v>
      </c>
      <c r="CQ289" s="415">
        <v>-343</v>
      </c>
      <c r="CR289" s="415">
        <v>-173954</v>
      </c>
      <c r="CS289" s="415">
        <v>1190</v>
      </c>
      <c r="CT289" s="415">
        <v>0</v>
      </c>
      <c r="CU289" s="415">
        <v>1190</v>
      </c>
      <c r="CV289" s="415">
        <v>-6189</v>
      </c>
      <c r="CW289" s="415">
        <v>0</v>
      </c>
      <c r="CX289" s="415">
        <v>-6189</v>
      </c>
      <c r="CY289" s="415">
        <v>0</v>
      </c>
      <c r="CZ289" s="415">
        <v>0</v>
      </c>
      <c r="DA289" s="415">
        <v>0</v>
      </c>
      <c r="DB289" s="415">
        <v>-6486</v>
      </c>
      <c r="DC289" s="415">
        <v>0</v>
      </c>
      <c r="DD289" s="415">
        <v>-6486</v>
      </c>
      <c r="DE289" s="415">
        <v>0</v>
      </c>
      <c r="DF289" s="415">
        <v>0</v>
      </c>
      <c r="DG289" s="415">
        <v>0</v>
      </c>
      <c r="DH289" s="415">
        <v>0</v>
      </c>
      <c r="DI289" s="415">
        <v>0</v>
      </c>
      <c r="DJ289" s="415">
        <v>0</v>
      </c>
      <c r="DK289" s="415">
        <v>80</v>
      </c>
      <c r="DL289" s="415">
        <v>0</v>
      </c>
      <c r="DM289" s="415">
        <v>80</v>
      </c>
      <c r="DN289" s="415">
        <v>0</v>
      </c>
      <c r="DO289" s="415">
        <v>0</v>
      </c>
      <c r="DP289" s="415">
        <v>0</v>
      </c>
      <c r="DQ289" s="415">
        <v>0</v>
      </c>
      <c r="DR289" s="415">
        <v>0</v>
      </c>
      <c r="DS289" s="415">
        <v>0</v>
      </c>
      <c r="DT289" s="415">
        <v>0</v>
      </c>
      <c r="DU289" s="415">
        <v>-820291</v>
      </c>
      <c r="DV289" s="415">
        <v>-820291</v>
      </c>
      <c r="DW289" s="415">
        <v>0</v>
      </c>
      <c r="DX289" s="415">
        <v>-332540</v>
      </c>
      <c r="DY289" s="415">
        <v>-332540</v>
      </c>
      <c r="DZ289" s="415">
        <v>-1152831</v>
      </c>
      <c r="EA289" s="415">
        <v>0</v>
      </c>
      <c r="EB289" s="415">
        <v>-185016</v>
      </c>
      <c r="EC289" s="415">
        <v>-1153174</v>
      </c>
      <c r="ED289" s="415">
        <v>-1338190</v>
      </c>
      <c r="EE289" s="415">
        <v>0</v>
      </c>
      <c r="EF289" s="415">
        <v>0</v>
      </c>
      <c r="EG289" s="415">
        <v>0</v>
      </c>
      <c r="EH289" s="415">
        <v>0</v>
      </c>
      <c r="EI289" s="415">
        <v>0</v>
      </c>
      <c r="EJ289" s="415">
        <v>0</v>
      </c>
      <c r="EK289" s="415">
        <v>0</v>
      </c>
      <c r="EL289" s="415">
        <v>2500</v>
      </c>
      <c r="EM289" s="415">
        <v>2500</v>
      </c>
      <c r="EN289" s="415">
        <v>0</v>
      </c>
      <c r="EO289" s="415">
        <v>0</v>
      </c>
      <c r="EP289" s="415">
        <v>0</v>
      </c>
      <c r="EQ289" s="415">
        <v>0</v>
      </c>
      <c r="ER289" s="415">
        <v>0</v>
      </c>
      <c r="ES289" s="415">
        <v>0</v>
      </c>
      <c r="ET289" s="415">
        <v>0</v>
      </c>
      <c r="EU289" s="415">
        <v>0</v>
      </c>
      <c r="EV289" s="415">
        <v>0</v>
      </c>
      <c r="EW289" s="415">
        <v>-23273</v>
      </c>
      <c r="EX289" s="415">
        <v>0</v>
      </c>
      <c r="EY289" s="415">
        <v>-23273</v>
      </c>
      <c r="EZ289" s="415">
        <v>2293</v>
      </c>
      <c r="FA289" s="415">
        <v>0</v>
      </c>
      <c r="FB289" s="415">
        <v>2293</v>
      </c>
      <c r="FC289" s="415">
        <v>0</v>
      </c>
      <c r="FD289" s="415">
        <v>0</v>
      </c>
      <c r="FE289" s="415">
        <v>0</v>
      </c>
      <c r="FF289" s="415">
        <v>0</v>
      </c>
      <c r="FG289" s="415">
        <v>0</v>
      </c>
      <c r="FH289" s="415">
        <v>0</v>
      </c>
      <c r="FI289" s="415">
        <v>-25646</v>
      </c>
      <c r="FJ289" s="415">
        <v>0</v>
      </c>
      <c r="FK289" s="415">
        <v>-25646</v>
      </c>
      <c r="FL289" s="415">
        <v>0</v>
      </c>
      <c r="FM289" s="415">
        <v>0</v>
      </c>
      <c r="FN289" s="415">
        <v>0</v>
      </c>
      <c r="FO289" s="415">
        <v>-63875</v>
      </c>
      <c r="FP289" s="415">
        <v>-2154</v>
      </c>
      <c r="FQ289" s="415">
        <v>-66029</v>
      </c>
      <c r="FR289" s="415">
        <v>12577</v>
      </c>
      <c r="FS289" s="415">
        <v>-701</v>
      </c>
      <c r="FT289" s="415">
        <v>11876</v>
      </c>
      <c r="FU289" s="415">
        <v>-677</v>
      </c>
      <c r="FV289" s="415">
        <v>0</v>
      </c>
      <c r="FW289" s="415">
        <v>-677</v>
      </c>
      <c r="FX289" s="415">
        <v>-655845</v>
      </c>
      <c r="FY289" s="415">
        <v>0</v>
      </c>
      <c r="FZ289" s="415">
        <v>-655845</v>
      </c>
      <c r="GA289" s="415">
        <v>-754446</v>
      </c>
      <c r="GB289" s="415">
        <v>-355</v>
      </c>
      <c r="GC289" s="415">
        <v>-754801</v>
      </c>
      <c r="GD289" s="415">
        <v>0</v>
      </c>
      <c r="GE289" s="415">
        <v>0</v>
      </c>
      <c r="GF289" s="415">
        <v>0</v>
      </c>
      <c r="GG289" s="415">
        <v>0</v>
      </c>
      <c r="GH289" s="415">
        <v>0</v>
      </c>
      <c r="GI289" s="415">
        <v>0</v>
      </c>
      <c r="GJ289" s="415">
        <v>0</v>
      </c>
      <c r="GK289" s="415">
        <v>0</v>
      </c>
      <c r="GL289" s="415">
        <v>0</v>
      </c>
      <c r="GM289" s="415">
        <v>64279187</v>
      </c>
      <c r="GN289" s="415">
        <v>4797256</v>
      </c>
      <c r="GO289" s="415">
        <v>69076443</v>
      </c>
      <c r="GP289" s="415">
        <v>2027120</v>
      </c>
      <c r="GQ289" s="415">
        <v>186</v>
      </c>
      <c r="GR289" s="415">
        <v>2027306</v>
      </c>
      <c r="GS289" s="415">
        <v>-5954959</v>
      </c>
      <c r="GT289" s="415">
        <v>85728</v>
      </c>
      <c r="GU289" s="415">
        <v>-5869231</v>
      </c>
      <c r="GV289" s="415">
        <v>-1625844</v>
      </c>
      <c r="GW289" s="415">
        <v>-118689</v>
      </c>
      <c r="GX289" s="415">
        <v>-1744533</v>
      </c>
      <c r="GY289" s="415">
        <v>-185016</v>
      </c>
      <c r="GZ289" s="415">
        <v>-1153174</v>
      </c>
      <c r="HA289" s="415">
        <v>-1338190</v>
      </c>
      <c r="HB289" s="415">
        <v>-754446</v>
      </c>
      <c r="HC289" s="415">
        <v>-355</v>
      </c>
      <c r="HD289" s="415">
        <v>-754801</v>
      </c>
      <c r="HE289" s="415">
        <v>0</v>
      </c>
      <c r="HF289" s="415">
        <v>0</v>
      </c>
      <c r="HG289" s="415">
        <v>0</v>
      </c>
      <c r="HH289" s="415">
        <v>-6493145</v>
      </c>
      <c r="HI289" s="415">
        <v>-1186304</v>
      </c>
      <c r="HJ289" s="415">
        <v>-7679449</v>
      </c>
      <c r="HK289" s="415">
        <v>57786042</v>
      </c>
      <c r="HL289" s="415">
        <v>3610952</v>
      </c>
      <c r="HM289" s="415">
        <v>61396994</v>
      </c>
      <c r="HN289" s="84" t="s">
        <v>1029</v>
      </c>
    </row>
    <row r="290" spans="1:222" x14ac:dyDescent="0.25">
      <c r="A290" t="s">
        <v>1026</v>
      </c>
      <c r="B290" s="82" t="s">
        <v>939</v>
      </c>
      <c r="C290" s="85" t="s">
        <v>938</v>
      </c>
      <c r="D290" s="415">
        <v>158889163</v>
      </c>
      <c r="E290" s="415">
        <v>130980</v>
      </c>
      <c r="F290" s="415">
        <v>159020143</v>
      </c>
      <c r="G290" s="415">
        <v>-464636</v>
      </c>
      <c r="H290" s="415">
        <v>0</v>
      </c>
      <c r="I290" s="415">
        <v>-464636</v>
      </c>
      <c r="J290" s="415">
        <v>-2752915</v>
      </c>
      <c r="K290" s="415">
        <v>0</v>
      </c>
      <c r="L290" s="415">
        <v>-2752915</v>
      </c>
      <c r="M290" s="415">
        <v>0</v>
      </c>
      <c r="N290" s="415">
        <v>0</v>
      </c>
      <c r="O290" s="415">
        <v>0</v>
      </c>
      <c r="P290" s="415">
        <v>3460271</v>
      </c>
      <c r="Q290" s="415">
        <v>0</v>
      </c>
      <c r="R290" s="415">
        <v>3460271</v>
      </c>
      <c r="S290" s="415">
        <v>0</v>
      </c>
      <c r="T290" s="415">
        <v>0</v>
      </c>
      <c r="U290" s="415">
        <v>0</v>
      </c>
      <c r="V290" s="415">
        <v>707356</v>
      </c>
      <c r="W290" s="415">
        <v>0</v>
      </c>
      <c r="X290" s="415">
        <v>707356</v>
      </c>
      <c r="Y290" s="415">
        <v>-13471211</v>
      </c>
      <c r="Z290" s="415">
        <v>0</v>
      </c>
      <c r="AA290" s="415">
        <v>-13471211</v>
      </c>
      <c r="AB290" s="415">
        <v>0</v>
      </c>
      <c r="AC290" s="415">
        <v>0</v>
      </c>
      <c r="AD290" s="415">
        <v>0</v>
      </c>
      <c r="AE290" s="415">
        <v>-261721</v>
      </c>
      <c r="AF290" s="415">
        <v>0</v>
      </c>
      <c r="AG290" s="415">
        <v>-261721</v>
      </c>
      <c r="AH290" s="415">
        <v>-31916</v>
      </c>
      <c r="AI290" s="415">
        <v>0</v>
      </c>
      <c r="AJ290" s="415">
        <v>-31916</v>
      </c>
      <c r="AK290" s="415">
        <v>0</v>
      </c>
      <c r="AL290" s="415">
        <v>0</v>
      </c>
      <c r="AM290" s="415">
        <v>0</v>
      </c>
      <c r="AN290" s="415">
        <v>-224240</v>
      </c>
      <c r="AO290" s="415">
        <v>0</v>
      </c>
      <c r="AP290" s="415">
        <v>-224240</v>
      </c>
      <c r="AQ290" s="415">
        <v>0</v>
      </c>
      <c r="AR290" s="415">
        <v>0</v>
      </c>
      <c r="AS290" s="415">
        <v>0</v>
      </c>
      <c r="AT290" s="415">
        <v>3016767</v>
      </c>
      <c r="AU290" s="415">
        <v>0</v>
      </c>
      <c r="AV290" s="415">
        <v>3016767</v>
      </c>
      <c r="AW290" s="415">
        <v>-40081</v>
      </c>
      <c r="AX290" s="415">
        <v>0</v>
      </c>
      <c r="AY290" s="415">
        <v>-40081</v>
      </c>
      <c r="AZ290" s="415">
        <v>-8072145</v>
      </c>
      <c r="BA290" s="415">
        <v>0</v>
      </c>
      <c r="BB290" s="415">
        <v>-8072145</v>
      </c>
      <c r="BC290" s="415">
        <v>-30725</v>
      </c>
      <c r="BD290" s="415">
        <v>0</v>
      </c>
      <c r="BE290" s="415">
        <v>-30725</v>
      </c>
      <c r="BF290" s="415">
        <v>-97930</v>
      </c>
      <c r="BG290" s="415">
        <v>0</v>
      </c>
      <c r="BH290" s="415">
        <v>-97930</v>
      </c>
      <c r="BI290" s="415">
        <v>0</v>
      </c>
      <c r="BJ290" s="415">
        <v>0</v>
      </c>
      <c r="BK290" s="415">
        <v>0</v>
      </c>
      <c r="BL290" s="415">
        <v>-12284</v>
      </c>
      <c r="BM290" s="415">
        <v>0</v>
      </c>
      <c r="BN290" s="415">
        <v>-12284</v>
      </c>
      <c r="BO290" s="415">
        <v>0</v>
      </c>
      <c r="BP290" s="415">
        <v>0</v>
      </c>
      <c r="BQ290" s="415">
        <v>0</v>
      </c>
      <c r="BR290" s="415">
        <v>0</v>
      </c>
      <c r="BS290" s="415">
        <v>0</v>
      </c>
      <c r="BT290" s="415">
        <v>0</v>
      </c>
      <c r="BU290" s="415">
        <v>0</v>
      </c>
      <c r="BV290" s="415">
        <v>0</v>
      </c>
      <c r="BW290" s="415">
        <v>0</v>
      </c>
      <c r="BX290" s="415">
        <v>-18969330</v>
      </c>
      <c r="BY290" s="415">
        <v>0</v>
      </c>
      <c r="BZ290" s="415">
        <v>-18969330</v>
      </c>
      <c r="CA290" s="415">
        <v>-165954</v>
      </c>
      <c r="CB290" s="415">
        <v>0</v>
      </c>
      <c r="CC290" s="415">
        <v>-165954</v>
      </c>
      <c r="CD290" s="415">
        <v>0</v>
      </c>
      <c r="CE290" s="415">
        <v>0</v>
      </c>
      <c r="CF290" s="415">
        <v>0</v>
      </c>
      <c r="CG290" s="415">
        <v>-4761915</v>
      </c>
      <c r="CH290" s="415">
        <v>0</v>
      </c>
      <c r="CI290" s="415">
        <v>-4761915</v>
      </c>
      <c r="CJ290" s="415">
        <v>-267493</v>
      </c>
      <c r="CK290" s="415">
        <v>0</v>
      </c>
      <c r="CL290" s="415">
        <v>-267493</v>
      </c>
      <c r="CM290" s="415">
        <v>-5195362</v>
      </c>
      <c r="CN290" s="415">
        <v>0</v>
      </c>
      <c r="CO290" s="415">
        <v>-5195362</v>
      </c>
      <c r="CP290" s="415">
        <v>-648532</v>
      </c>
      <c r="CQ290" s="415">
        <v>0</v>
      </c>
      <c r="CR290" s="415">
        <v>-648532</v>
      </c>
      <c r="CS290" s="415">
        <v>-338</v>
      </c>
      <c r="CT290" s="415">
        <v>0</v>
      </c>
      <c r="CU290" s="415">
        <v>-338</v>
      </c>
      <c r="CV290" s="415">
        <v>-477979</v>
      </c>
      <c r="CW290" s="415">
        <v>0</v>
      </c>
      <c r="CX290" s="415">
        <v>-477979</v>
      </c>
      <c r="CY290" s="415">
        <v>-5000</v>
      </c>
      <c r="CZ290" s="415">
        <v>0</v>
      </c>
      <c r="DA290" s="415">
        <v>-5000</v>
      </c>
      <c r="DB290" s="415">
        <v>-17341</v>
      </c>
      <c r="DC290" s="415">
        <v>0</v>
      </c>
      <c r="DD290" s="415">
        <v>-17341</v>
      </c>
      <c r="DE290" s="415">
        <v>0</v>
      </c>
      <c r="DF290" s="415">
        <v>0</v>
      </c>
      <c r="DG290" s="415">
        <v>0</v>
      </c>
      <c r="DH290" s="415">
        <v>0</v>
      </c>
      <c r="DI290" s="415">
        <v>0</v>
      </c>
      <c r="DJ290" s="415">
        <v>0</v>
      </c>
      <c r="DK290" s="415">
        <v>0</v>
      </c>
      <c r="DL290" s="415">
        <v>0</v>
      </c>
      <c r="DM290" s="415">
        <v>0</v>
      </c>
      <c r="DN290" s="415">
        <v>0</v>
      </c>
      <c r="DO290" s="415">
        <v>0</v>
      </c>
      <c r="DP290" s="415">
        <v>0</v>
      </c>
      <c r="DQ290" s="415">
        <v>0</v>
      </c>
      <c r="DR290" s="415">
        <v>0</v>
      </c>
      <c r="DS290" s="415">
        <v>0</v>
      </c>
      <c r="DT290" s="415">
        <v>0</v>
      </c>
      <c r="DU290" s="415">
        <v>-110380</v>
      </c>
      <c r="DV290" s="415">
        <v>-110380</v>
      </c>
      <c r="DW290" s="415">
        <v>0</v>
      </c>
      <c r="DX290" s="415">
        <v>0</v>
      </c>
      <c r="DY290" s="415">
        <v>0</v>
      </c>
      <c r="DZ290" s="415">
        <v>-110380</v>
      </c>
      <c r="EA290" s="415">
        <v>0</v>
      </c>
      <c r="EB290" s="415">
        <v>-1149190</v>
      </c>
      <c r="EC290" s="415">
        <v>-110380</v>
      </c>
      <c r="ED290" s="415">
        <v>-1259570</v>
      </c>
      <c r="EE290" s="415">
        <v>0</v>
      </c>
      <c r="EF290" s="415">
        <v>0</v>
      </c>
      <c r="EG290" s="415">
        <v>0</v>
      </c>
      <c r="EH290" s="415">
        <v>0</v>
      </c>
      <c r="EI290" s="415">
        <v>0</v>
      </c>
      <c r="EJ290" s="415">
        <v>0</v>
      </c>
      <c r="EK290" s="415">
        <v>0</v>
      </c>
      <c r="EL290" s="415">
        <v>0</v>
      </c>
      <c r="EM290" s="415">
        <v>0</v>
      </c>
      <c r="EN290" s="415">
        <v>0</v>
      </c>
      <c r="EO290" s="415">
        <v>0</v>
      </c>
      <c r="EP290" s="415">
        <v>0</v>
      </c>
      <c r="EQ290" s="415">
        <v>0</v>
      </c>
      <c r="ER290" s="415">
        <v>0</v>
      </c>
      <c r="ES290" s="415">
        <v>0</v>
      </c>
      <c r="ET290" s="415">
        <v>4090</v>
      </c>
      <c r="EU290" s="415">
        <v>0</v>
      </c>
      <c r="EV290" s="415">
        <v>4090</v>
      </c>
      <c r="EW290" s="415">
        <v>0</v>
      </c>
      <c r="EX290" s="415">
        <v>0</v>
      </c>
      <c r="EY290" s="415">
        <v>0</v>
      </c>
      <c r="EZ290" s="415">
        <v>0</v>
      </c>
      <c r="FA290" s="415">
        <v>0</v>
      </c>
      <c r="FB290" s="415">
        <v>0</v>
      </c>
      <c r="FC290" s="415">
        <v>0</v>
      </c>
      <c r="FD290" s="415">
        <v>0</v>
      </c>
      <c r="FE290" s="415">
        <v>0</v>
      </c>
      <c r="FF290" s="415">
        <v>0</v>
      </c>
      <c r="FG290" s="415">
        <v>0</v>
      </c>
      <c r="FH290" s="415">
        <v>0</v>
      </c>
      <c r="FI290" s="415">
        <v>-69551</v>
      </c>
      <c r="FJ290" s="415">
        <v>0</v>
      </c>
      <c r="FK290" s="415">
        <v>-69551</v>
      </c>
      <c r="FL290" s="415">
        <v>5855</v>
      </c>
      <c r="FM290" s="415">
        <v>0</v>
      </c>
      <c r="FN290" s="415">
        <v>5855</v>
      </c>
      <c r="FO290" s="415">
        <v>-163745</v>
      </c>
      <c r="FP290" s="415">
        <v>0</v>
      </c>
      <c r="FQ290" s="415">
        <v>-163745</v>
      </c>
      <c r="FR290" s="415">
        <v>31274</v>
      </c>
      <c r="FS290" s="415">
        <v>0</v>
      </c>
      <c r="FT290" s="415">
        <v>31274</v>
      </c>
      <c r="FU290" s="415">
        <v>2126</v>
      </c>
      <c r="FV290" s="415">
        <v>0</v>
      </c>
      <c r="FW290" s="415">
        <v>2126</v>
      </c>
      <c r="FX290" s="415">
        <v>-2104484</v>
      </c>
      <c r="FY290" s="415">
        <v>0</v>
      </c>
      <c r="FZ290" s="415">
        <v>-2104484</v>
      </c>
      <c r="GA290" s="415">
        <v>-2294435</v>
      </c>
      <c r="GB290" s="415">
        <v>0</v>
      </c>
      <c r="GC290" s="415">
        <v>-2294435</v>
      </c>
      <c r="GD290" s="415">
        <v>0</v>
      </c>
      <c r="GE290" s="415">
        <v>0</v>
      </c>
      <c r="GF290" s="415">
        <v>0</v>
      </c>
      <c r="GG290" s="415">
        <v>0</v>
      </c>
      <c r="GH290" s="415">
        <v>0</v>
      </c>
      <c r="GI290" s="415">
        <v>0</v>
      </c>
      <c r="GJ290" s="415">
        <v>0</v>
      </c>
      <c r="GK290" s="415">
        <v>0</v>
      </c>
      <c r="GL290" s="415">
        <v>0</v>
      </c>
      <c r="GM290" s="415">
        <v>158424527</v>
      </c>
      <c r="GN290" s="415">
        <v>130980</v>
      </c>
      <c r="GO290" s="415">
        <v>158555507</v>
      </c>
      <c r="GP290" s="415">
        <v>707356</v>
      </c>
      <c r="GQ290" s="415">
        <v>0</v>
      </c>
      <c r="GR290" s="415">
        <v>707356</v>
      </c>
      <c r="GS290" s="415">
        <v>-18969330</v>
      </c>
      <c r="GT290" s="415">
        <v>0</v>
      </c>
      <c r="GU290" s="415">
        <v>-18969330</v>
      </c>
      <c r="GV290" s="415">
        <v>-5195362</v>
      </c>
      <c r="GW290" s="415">
        <v>0</v>
      </c>
      <c r="GX290" s="415">
        <v>-5195362</v>
      </c>
      <c r="GY290" s="415">
        <v>-1149190</v>
      </c>
      <c r="GZ290" s="415">
        <v>-110380</v>
      </c>
      <c r="HA290" s="415">
        <v>-1259570</v>
      </c>
      <c r="HB290" s="415">
        <v>-2294435</v>
      </c>
      <c r="HC290" s="415">
        <v>0</v>
      </c>
      <c r="HD290" s="415">
        <v>-2294435</v>
      </c>
      <c r="HE290" s="415">
        <v>0</v>
      </c>
      <c r="HF290" s="415">
        <v>0</v>
      </c>
      <c r="HG290" s="415">
        <v>0</v>
      </c>
      <c r="HH290" s="415">
        <v>-26900961</v>
      </c>
      <c r="HI290" s="415">
        <v>-110380</v>
      </c>
      <c r="HJ290" s="415">
        <v>-27011341</v>
      </c>
      <c r="HK290" s="415">
        <v>131523566</v>
      </c>
      <c r="HL290" s="415">
        <v>20600</v>
      </c>
      <c r="HM290" s="415">
        <v>131544166</v>
      </c>
      <c r="HN290" s="84" t="s">
        <v>1047</v>
      </c>
    </row>
    <row r="291" spans="1:222" x14ac:dyDescent="0.25">
      <c r="A291" t="s">
        <v>1026</v>
      </c>
      <c r="B291" s="82" t="s">
        <v>941</v>
      </c>
      <c r="C291" s="85" t="s">
        <v>940</v>
      </c>
      <c r="D291" s="415">
        <v>93430650</v>
      </c>
      <c r="E291" s="415">
        <v>214048</v>
      </c>
      <c r="F291" s="415">
        <v>93644698</v>
      </c>
      <c r="G291" s="415">
        <v>-401468</v>
      </c>
      <c r="H291" s="415">
        <v>-5770</v>
      </c>
      <c r="I291" s="415">
        <v>-407238</v>
      </c>
      <c r="J291" s="415">
        <v>-1420338</v>
      </c>
      <c r="K291" s="415">
        <v>-1833</v>
      </c>
      <c r="L291" s="415">
        <v>-1422171</v>
      </c>
      <c r="M291" s="415">
        <v>362926</v>
      </c>
      <c r="N291" s="415">
        <v>0</v>
      </c>
      <c r="O291" s="415">
        <v>362926</v>
      </c>
      <c r="P291" s="415">
        <v>809784</v>
      </c>
      <c r="Q291" s="415">
        <v>0</v>
      </c>
      <c r="R291" s="415">
        <v>809784</v>
      </c>
      <c r="S291" s="415">
        <v>-14620</v>
      </c>
      <c r="T291" s="415">
        <v>0</v>
      </c>
      <c r="U291" s="415">
        <v>-14620</v>
      </c>
      <c r="V291" s="415">
        <v>-262248</v>
      </c>
      <c r="W291" s="415">
        <v>-1833</v>
      </c>
      <c r="X291" s="415">
        <v>-264081</v>
      </c>
      <c r="Y291" s="415">
        <v>-10093986</v>
      </c>
      <c r="Z291" s="415">
        <v>-1211</v>
      </c>
      <c r="AA291" s="415">
        <v>-10095197</v>
      </c>
      <c r="AB291" s="415">
        <v>-39450</v>
      </c>
      <c r="AC291" s="415">
        <v>0</v>
      </c>
      <c r="AD291" s="415">
        <v>-39450</v>
      </c>
      <c r="AE291" s="415">
        <v>-289717</v>
      </c>
      <c r="AF291" s="415">
        <v>0</v>
      </c>
      <c r="AG291" s="415">
        <v>-289717</v>
      </c>
      <c r="AH291" s="415">
        <v>-17219</v>
      </c>
      <c r="AI291" s="415">
        <v>0</v>
      </c>
      <c r="AJ291" s="415">
        <v>-17219</v>
      </c>
      <c r="AK291" s="415">
        <v>-3718</v>
      </c>
      <c r="AL291" s="415">
        <v>0</v>
      </c>
      <c r="AM291" s="415">
        <v>-3718</v>
      </c>
      <c r="AN291" s="415">
        <v>-272498</v>
      </c>
      <c r="AO291" s="415">
        <v>0</v>
      </c>
      <c r="AP291" s="415">
        <v>-272498</v>
      </c>
      <c r="AQ291" s="415">
        <v>-14484</v>
      </c>
      <c r="AR291" s="415">
        <v>0</v>
      </c>
      <c r="AS291" s="415">
        <v>-14484</v>
      </c>
      <c r="AT291" s="415">
        <v>1693454</v>
      </c>
      <c r="AU291" s="415">
        <v>3536</v>
      </c>
      <c r="AV291" s="415">
        <v>1696990</v>
      </c>
      <c r="AW291" s="415">
        <v>336</v>
      </c>
      <c r="AX291" s="415">
        <v>0</v>
      </c>
      <c r="AY291" s="415">
        <v>336</v>
      </c>
      <c r="AZ291" s="415">
        <v>-5862514</v>
      </c>
      <c r="BA291" s="415">
        <v>0</v>
      </c>
      <c r="BB291" s="415">
        <v>-5862514</v>
      </c>
      <c r="BC291" s="415">
        <v>-47339</v>
      </c>
      <c r="BD291" s="415">
        <v>0</v>
      </c>
      <c r="BE291" s="415">
        <v>-47339</v>
      </c>
      <c r="BF291" s="415">
        <v>-53702</v>
      </c>
      <c r="BG291" s="415">
        <v>0</v>
      </c>
      <c r="BH291" s="415">
        <v>-53702</v>
      </c>
      <c r="BI291" s="415">
        <v>0</v>
      </c>
      <c r="BJ291" s="415">
        <v>0</v>
      </c>
      <c r="BK291" s="415">
        <v>0</v>
      </c>
      <c r="BL291" s="415">
        <v>0</v>
      </c>
      <c r="BM291" s="415">
        <v>0</v>
      </c>
      <c r="BN291" s="415">
        <v>0</v>
      </c>
      <c r="BO291" s="415">
        <v>0</v>
      </c>
      <c r="BP291" s="415">
        <v>0</v>
      </c>
      <c r="BQ291" s="415">
        <v>0</v>
      </c>
      <c r="BR291" s="415">
        <v>0</v>
      </c>
      <c r="BS291" s="415">
        <v>0</v>
      </c>
      <c r="BT291" s="415">
        <v>0</v>
      </c>
      <c r="BU291" s="415">
        <v>0</v>
      </c>
      <c r="BV291" s="415">
        <v>0</v>
      </c>
      <c r="BW291" s="415">
        <v>0</v>
      </c>
      <c r="BX291" s="415">
        <v>-14653468</v>
      </c>
      <c r="BY291" s="415">
        <v>2325</v>
      </c>
      <c r="BZ291" s="415">
        <v>-14651143</v>
      </c>
      <c r="CA291" s="415">
        <v>-20316</v>
      </c>
      <c r="CB291" s="415">
        <v>0</v>
      </c>
      <c r="CC291" s="415">
        <v>-20316</v>
      </c>
      <c r="CD291" s="415">
        <v>0</v>
      </c>
      <c r="CE291" s="415">
        <v>0</v>
      </c>
      <c r="CF291" s="415">
        <v>0</v>
      </c>
      <c r="CG291" s="415">
        <v>-2683401</v>
      </c>
      <c r="CH291" s="415">
        <v>0</v>
      </c>
      <c r="CI291" s="415">
        <v>-2683401</v>
      </c>
      <c r="CJ291" s="415">
        <v>-86167</v>
      </c>
      <c r="CK291" s="415">
        <v>0</v>
      </c>
      <c r="CL291" s="415">
        <v>-86167</v>
      </c>
      <c r="CM291" s="415">
        <v>-2789884</v>
      </c>
      <c r="CN291" s="415">
        <v>0</v>
      </c>
      <c r="CO291" s="415">
        <v>-2789884</v>
      </c>
      <c r="CP291" s="415">
        <v>-137563</v>
      </c>
      <c r="CQ291" s="415">
        <v>0</v>
      </c>
      <c r="CR291" s="415">
        <v>-137563</v>
      </c>
      <c r="CS291" s="415">
        <v>-3414</v>
      </c>
      <c r="CT291" s="415">
        <v>0</v>
      </c>
      <c r="CU291" s="415">
        <v>-3414</v>
      </c>
      <c r="CV291" s="415">
        <v>-27436</v>
      </c>
      <c r="CW291" s="415">
        <v>0</v>
      </c>
      <c r="CX291" s="415">
        <v>-27436</v>
      </c>
      <c r="CY291" s="415">
        <v>0</v>
      </c>
      <c r="CZ291" s="415">
        <v>0</v>
      </c>
      <c r="DA291" s="415">
        <v>0</v>
      </c>
      <c r="DB291" s="415">
        <v>-3798</v>
      </c>
      <c r="DC291" s="415">
        <v>0</v>
      </c>
      <c r="DD291" s="415">
        <v>-3798</v>
      </c>
      <c r="DE291" s="415">
        <v>0</v>
      </c>
      <c r="DF291" s="415">
        <v>0</v>
      </c>
      <c r="DG291" s="415">
        <v>0</v>
      </c>
      <c r="DH291" s="415">
        <v>0</v>
      </c>
      <c r="DI291" s="415">
        <v>0</v>
      </c>
      <c r="DJ291" s="415">
        <v>0</v>
      </c>
      <c r="DK291" s="415">
        <v>0</v>
      </c>
      <c r="DL291" s="415">
        <v>0</v>
      </c>
      <c r="DM291" s="415">
        <v>0</v>
      </c>
      <c r="DN291" s="415">
        <v>0</v>
      </c>
      <c r="DO291" s="415">
        <v>0</v>
      </c>
      <c r="DP291" s="415">
        <v>0</v>
      </c>
      <c r="DQ291" s="415">
        <v>0</v>
      </c>
      <c r="DR291" s="415">
        <v>0</v>
      </c>
      <c r="DS291" s="415">
        <v>0</v>
      </c>
      <c r="DT291" s="415">
        <v>0</v>
      </c>
      <c r="DU291" s="415">
        <v>-18044</v>
      </c>
      <c r="DV291" s="415">
        <v>-18044</v>
      </c>
      <c r="DW291" s="415">
        <v>0</v>
      </c>
      <c r="DX291" s="415">
        <v>0</v>
      </c>
      <c r="DY291" s="415">
        <v>0</v>
      </c>
      <c r="DZ291" s="415">
        <v>-18044</v>
      </c>
      <c r="EA291" s="415">
        <v>0</v>
      </c>
      <c r="EB291" s="415">
        <v>-172211</v>
      </c>
      <c r="EC291" s="415">
        <v>-18044</v>
      </c>
      <c r="ED291" s="415">
        <v>-190255</v>
      </c>
      <c r="EE291" s="415">
        <v>0</v>
      </c>
      <c r="EF291" s="415">
        <v>0</v>
      </c>
      <c r="EG291" s="415">
        <v>0</v>
      </c>
      <c r="EH291" s="415">
        <v>0</v>
      </c>
      <c r="EI291" s="415">
        <v>0</v>
      </c>
      <c r="EJ291" s="415">
        <v>0</v>
      </c>
      <c r="EK291" s="415">
        <v>4500</v>
      </c>
      <c r="EL291" s="415">
        <v>0</v>
      </c>
      <c r="EM291" s="415">
        <v>4500</v>
      </c>
      <c r="EN291" s="415">
        <v>0</v>
      </c>
      <c r="EO291" s="415">
        <v>0</v>
      </c>
      <c r="EP291" s="415">
        <v>0</v>
      </c>
      <c r="EQ291" s="415">
        <v>0</v>
      </c>
      <c r="ER291" s="415">
        <v>0</v>
      </c>
      <c r="ES291" s="415">
        <v>0</v>
      </c>
      <c r="ET291" s="415">
        <v>0</v>
      </c>
      <c r="EU291" s="415">
        <v>0</v>
      </c>
      <c r="EV291" s="415">
        <v>0</v>
      </c>
      <c r="EW291" s="415">
        <v>0</v>
      </c>
      <c r="EX291" s="415">
        <v>0</v>
      </c>
      <c r="EY291" s="415">
        <v>0</v>
      </c>
      <c r="EZ291" s="415">
        <v>0</v>
      </c>
      <c r="FA291" s="415">
        <v>0</v>
      </c>
      <c r="FB291" s="415">
        <v>0</v>
      </c>
      <c r="FC291" s="415">
        <v>0</v>
      </c>
      <c r="FD291" s="415">
        <v>0</v>
      </c>
      <c r="FE291" s="415">
        <v>0</v>
      </c>
      <c r="FF291" s="415">
        <v>0</v>
      </c>
      <c r="FG291" s="415">
        <v>0</v>
      </c>
      <c r="FH291" s="415">
        <v>0</v>
      </c>
      <c r="FI291" s="415">
        <v>-17770</v>
      </c>
      <c r="FJ291" s="415">
        <v>0</v>
      </c>
      <c r="FK291" s="415">
        <v>-17770</v>
      </c>
      <c r="FL291" s="415">
        <v>4803</v>
      </c>
      <c r="FM291" s="415">
        <v>0</v>
      </c>
      <c r="FN291" s="415">
        <v>4803</v>
      </c>
      <c r="FO291" s="415">
        <v>-13090</v>
      </c>
      <c r="FP291" s="415">
        <v>0</v>
      </c>
      <c r="FQ291" s="415">
        <v>-13090</v>
      </c>
      <c r="FR291" s="415">
        <v>0</v>
      </c>
      <c r="FS291" s="415">
        <v>0</v>
      </c>
      <c r="FT291" s="415">
        <v>0</v>
      </c>
      <c r="FU291" s="415">
        <v>0</v>
      </c>
      <c r="FV291" s="415">
        <v>0</v>
      </c>
      <c r="FW291" s="415">
        <v>0</v>
      </c>
      <c r="FX291" s="415">
        <v>-942695</v>
      </c>
      <c r="FY291" s="415">
        <v>0</v>
      </c>
      <c r="FZ291" s="415">
        <v>-942695</v>
      </c>
      <c r="GA291" s="415">
        <v>-964252</v>
      </c>
      <c r="GB291" s="415">
        <v>0</v>
      </c>
      <c r="GC291" s="415">
        <v>-964252</v>
      </c>
      <c r="GD291" s="415">
        <v>0</v>
      </c>
      <c r="GE291" s="415">
        <v>0</v>
      </c>
      <c r="GF291" s="415">
        <v>0</v>
      </c>
      <c r="GG291" s="415">
        <v>0</v>
      </c>
      <c r="GH291" s="415">
        <v>0</v>
      </c>
      <c r="GI291" s="415">
        <v>0</v>
      </c>
      <c r="GJ291" s="415">
        <v>0</v>
      </c>
      <c r="GK291" s="415">
        <v>0</v>
      </c>
      <c r="GL291" s="415">
        <v>0</v>
      </c>
      <c r="GM291" s="415">
        <v>93029182</v>
      </c>
      <c r="GN291" s="415">
        <v>208278</v>
      </c>
      <c r="GO291" s="415">
        <v>93237460</v>
      </c>
      <c r="GP291" s="415">
        <v>-262248</v>
      </c>
      <c r="GQ291" s="415">
        <v>-1833</v>
      </c>
      <c r="GR291" s="415">
        <v>-264081</v>
      </c>
      <c r="GS291" s="415">
        <v>-14653468</v>
      </c>
      <c r="GT291" s="415">
        <v>2325</v>
      </c>
      <c r="GU291" s="415">
        <v>-14651143</v>
      </c>
      <c r="GV291" s="415">
        <v>-2789884</v>
      </c>
      <c r="GW291" s="415">
        <v>0</v>
      </c>
      <c r="GX291" s="415">
        <v>-2789884</v>
      </c>
      <c r="GY291" s="415">
        <v>-172211</v>
      </c>
      <c r="GZ291" s="415">
        <v>-18044</v>
      </c>
      <c r="HA291" s="415">
        <v>-190255</v>
      </c>
      <c r="HB291" s="415">
        <v>-964252</v>
      </c>
      <c r="HC291" s="415">
        <v>0</v>
      </c>
      <c r="HD291" s="415">
        <v>-964252</v>
      </c>
      <c r="HE291" s="415">
        <v>0</v>
      </c>
      <c r="HF291" s="415">
        <v>0</v>
      </c>
      <c r="HG291" s="415">
        <v>0</v>
      </c>
      <c r="HH291" s="415">
        <v>-18842063</v>
      </c>
      <c r="HI291" s="415">
        <v>-17552</v>
      </c>
      <c r="HJ291" s="415">
        <v>-18859615</v>
      </c>
      <c r="HK291" s="415">
        <v>74187119</v>
      </c>
      <c r="HL291" s="415">
        <v>190726</v>
      </c>
      <c r="HM291" s="415">
        <v>74377845</v>
      </c>
      <c r="HN291" s="84" t="s">
        <v>1047</v>
      </c>
    </row>
    <row r="292" spans="1:222" x14ac:dyDescent="0.25">
      <c r="A292" t="s">
        <v>1037</v>
      </c>
      <c r="B292" s="82" t="s">
        <v>943</v>
      </c>
      <c r="C292" s="85" t="s">
        <v>942</v>
      </c>
      <c r="D292" s="415">
        <v>87844034</v>
      </c>
      <c r="E292" s="415">
        <v>0</v>
      </c>
      <c r="F292" s="415">
        <v>87844034</v>
      </c>
      <c r="G292" s="415">
        <v>-22298</v>
      </c>
      <c r="H292" s="415">
        <v>0</v>
      </c>
      <c r="I292" s="415">
        <v>-22298</v>
      </c>
      <c r="J292" s="415">
        <v>-2725327</v>
      </c>
      <c r="K292" s="415">
        <v>0</v>
      </c>
      <c r="L292" s="415">
        <v>-2725327</v>
      </c>
      <c r="M292" s="415">
        <v>352878</v>
      </c>
      <c r="N292" s="415">
        <v>0</v>
      </c>
      <c r="O292" s="415">
        <v>352878</v>
      </c>
      <c r="P292" s="415">
        <v>435131</v>
      </c>
      <c r="Q292" s="415">
        <v>0</v>
      </c>
      <c r="R292" s="415">
        <v>435131</v>
      </c>
      <c r="S292" s="415">
        <v>17426</v>
      </c>
      <c r="T292" s="415">
        <v>0</v>
      </c>
      <c r="U292" s="415">
        <v>17426</v>
      </c>
      <c r="V292" s="415">
        <v>-1919892</v>
      </c>
      <c r="W292" s="415">
        <v>0</v>
      </c>
      <c r="X292" s="415">
        <v>-1919892</v>
      </c>
      <c r="Y292" s="415">
        <v>-8882353</v>
      </c>
      <c r="Z292" s="415">
        <v>0</v>
      </c>
      <c r="AA292" s="415">
        <v>-8882353</v>
      </c>
      <c r="AB292" s="415">
        <v>0</v>
      </c>
      <c r="AC292" s="415">
        <v>0</v>
      </c>
      <c r="AD292" s="415">
        <v>0</v>
      </c>
      <c r="AE292" s="415">
        <v>-32717</v>
      </c>
      <c r="AF292" s="415">
        <v>0</v>
      </c>
      <c r="AG292" s="415">
        <v>-32717</v>
      </c>
      <c r="AH292" s="415">
        <v>14502</v>
      </c>
      <c r="AI292" s="415">
        <v>0</v>
      </c>
      <c r="AJ292" s="415">
        <v>14502</v>
      </c>
      <c r="AK292" s="415">
        <v>0</v>
      </c>
      <c r="AL292" s="415">
        <v>0</v>
      </c>
      <c r="AM292" s="415">
        <v>0</v>
      </c>
      <c r="AN292" s="415">
        <v>-47219</v>
      </c>
      <c r="AO292" s="415">
        <v>0</v>
      </c>
      <c r="AP292" s="415">
        <v>-47219</v>
      </c>
      <c r="AQ292" s="415">
        <v>0</v>
      </c>
      <c r="AR292" s="415">
        <v>0</v>
      </c>
      <c r="AS292" s="415">
        <v>0</v>
      </c>
      <c r="AT292" s="415">
        <v>1456695</v>
      </c>
      <c r="AU292" s="415">
        <v>0</v>
      </c>
      <c r="AV292" s="415">
        <v>1456695</v>
      </c>
      <c r="AW292" s="415">
        <v>2920</v>
      </c>
      <c r="AX292" s="415">
        <v>0</v>
      </c>
      <c r="AY292" s="415">
        <v>2920</v>
      </c>
      <c r="AZ292" s="415">
        <v>-6962613</v>
      </c>
      <c r="BA292" s="415">
        <v>0</v>
      </c>
      <c r="BB292" s="415">
        <v>-6962613</v>
      </c>
      <c r="BC292" s="415">
        <v>-114589</v>
      </c>
      <c r="BD292" s="415">
        <v>0</v>
      </c>
      <c r="BE292" s="415">
        <v>-114589</v>
      </c>
      <c r="BF292" s="415">
        <v>-50525</v>
      </c>
      <c r="BG292" s="415">
        <v>0</v>
      </c>
      <c r="BH292" s="415">
        <v>-50525</v>
      </c>
      <c r="BI292" s="415">
        <v>0</v>
      </c>
      <c r="BJ292" s="415">
        <v>0</v>
      </c>
      <c r="BK292" s="415">
        <v>0</v>
      </c>
      <c r="BL292" s="415">
        <v>0</v>
      </c>
      <c r="BM292" s="415">
        <v>0</v>
      </c>
      <c r="BN292" s="415">
        <v>0</v>
      </c>
      <c r="BO292" s="415">
        <v>0</v>
      </c>
      <c r="BP292" s="415">
        <v>0</v>
      </c>
      <c r="BQ292" s="415">
        <v>0</v>
      </c>
      <c r="BR292" s="415">
        <v>0</v>
      </c>
      <c r="BS292" s="415">
        <v>0</v>
      </c>
      <c r="BT292" s="415">
        <v>0</v>
      </c>
      <c r="BU292" s="415">
        <v>0</v>
      </c>
      <c r="BV292" s="415">
        <v>0</v>
      </c>
      <c r="BW292" s="415">
        <v>0</v>
      </c>
      <c r="BX292" s="415">
        <v>-14583182</v>
      </c>
      <c r="BY292" s="415">
        <v>0</v>
      </c>
      <c r="BZ292" s="415">
        <v>-14583182</v>
      </c>
      <c r="CA292" s="415">
        <v>0</v>
      </c>
      <c r="CB292" s="415">
        <v>0</v>
      </c>
      <c r="CC292" s="415">
        <v>0</v>
      </c>
      <c r="CD292" s="415">
        <v>0</v>
      </c>
      <c r="CE292" s="415">
        <v>0</v>
      </c>
      <c r="CF292" s="415">
        <v>0</v>
      </c>
      <c r="CG292" s="415">
        <v>-1588904</v>
      </c>
      <c r="CH292" s="415">
        <v>0</v>
      </c>
      <c r="CI292" s="415">
        <v>-1588904</v>
      </c>
      <c r="CJ292" s="415">
        <v>-60667</v>
      </c>
      <c r="CK292" s="415">
        <v>0</v>
      </c>
      <c r="CL292" s="415">
        <v>-60667</v>
      </c>
      <c r="CM292" s="415">
        <v>-1649571</v>
      </c>
      <c r="CN292" s="415">
        <v>0</v>
      </c>
      <c r="CO292" s="415">
        <v>-1649571</v>
      </c>
      <c r="CP292" s="415">
        <v>-236943</v>
      </c>
      <c r="CQ292" s="415">
        <v>0</v>
      </c>
      <c r="CR292" s="415">
        <v>-236943</v>
      </c>
      <c r="CS292" s="415">
        <v>1018</v>
      </c>
      <c r="CT292" s="415">
        <v>0</v>
      </c>
      <c r="CU292" s="415">
        <v>1018</v>
      </c>
      <c r="CV292" s="415">
        <v>-291822</v>
      </c>
      <c r="CW292" s="415">
        <v>0</v>
      </c>
      <c r="CX292" s="415">
        <v>-291822</v>
      </c>
      <c r="CY292" s="415">
        <v>-26882</v>
      </c>
      <c r="CZ292" s="415">
        <v>0</v>
      </c>
      <c r="DA292" s="415">
        <v>-26882</v>
      </c>
      <c r="DB292" s="415">
        <v>-2047</v>
      </c>
      <c r="DC292" s="415">
        <v>0</v>
      </c>
      <c r="DD292" s="415">
        <v>-2047</v>
      </c>
      <c r="DE292" s="415">
        <v>0</v>
      </c>
      <c r="DF292" s="415">
        <v>0</v>
      </c>
      <c r="DG292" s="415">
        <v>0</v>
      </c>
      <c r="DH292" s="415">
        <v>0</v>
      </c>
      <c r="DI292" s="415">
        <v>0</v>
      </c>
      <c r="DJ292" s="415">
        <v>0</v>
      </c>
      <c r="DK292" s="415">
        <v>0</v>
      </c>
      <c r="DL292" s="415">
        <v>0</v>
      </c>
      <c r="DM292" s="415">
        <v>0</v>
      </c>
      <c r="DN292" s="415">
        <v>0</v>
      </c>
      <c r="DO292" s="415">
        <v>0</v>
      </c>
      <c r="DP292" s="415">
        <v>0</v>
      </c>
      <c r="DQ292" s="415">
        <v>0</v>
      </c>
      <c r="DR292" s="415">
        <v>0</v>
      </c>
      <c r="DS292" s="415">
        <v>0</v>
      </c>
      <c r="DT292" s="415">
        <v>0</v>
      </c>
      <c r="DU292" s="415">
        <v>0</v>
      </c>
      <c r="DV292" s="415">
        <v>0</v>
      </c>
      <c r="DW292" s="415">
        <v>0</v>
      </c>
      <c r="DX292" s="415">
        <v>0</v>
      </c>
      <c r="DY292" s="415">
        <v>0</v>
      </c>
      <c r="DZ292" s="415">
        <v>0</v>
      </c>
      <c r="EA292" s="415">
        <v>0</v>
      </c>
      <c r="EB292" s="415">
        <v>-556676</v>
      </c>
      <c r="EC292" s="415">
        <v>0</v>
      </c>
      <c r="ED292" s="415">
        <v>-556676</v>
      </c>
      <c r="EE292" s="415">
        <v>3239</v>
      </c>
      <c r="EF292" s="415">
        <v>0</v>
      </c>
      <c r="EG292" s="415">
        <v>3239</v>
      </c>
      <c r="EH292" s="415">
        <v>0</v>
      </c>
      <c r="EI292" s="415">
        <v>0</v>
      </c>
      <c r="EJ292" s="415">
        <v>0</v>
      </c>
      <c r="EK292" s="415">
        <v>14167</v>
      </c>
      <c r="EL292" s="415">
        <v>0</v>
      </c>
      <c r="EM292" s="415">
        <v>14167</v>
      </c>
      <c r="EN292" s="415">
        <v>0</v>
      </c>
      <c r="EO292" s="415">
        <v>0</v>
      </c>
      <c r="EP292" s="415">
        <v>0</v>
      </c>
      <c r="EQ292" s="415">
        <v>0</v>
      </c>
      <c r="ER292" s="415">
        <v>0</v>
      </c>
      <c r="ES292" s="415">
        <v>0</v>
      </c>
      <c r="ET292" s="415">
        <v>0</v>
      </c>
      <c r="EU292" s="415">
        <v>0</v>
      </c>
      <c r="EV292" s="415">
        <v>0</v>
      </c>
      <c r="EW292" s="415">
        <v>0</v>
      </c>
      <c r="EX292" s="415">
        <v>0</v>
      </c>
      <c r="EY292" s="415">
        <v>0</v>
      </c>
      <c r="EZ292" s="415">
        <v>0</v>
      </c>
      <c r="FA292" s="415">
        <v>0</v>
      </c>
      <c r="FB292" s="415">
        <v>0</v>
      </c>
      <c r="FC292" s="415">
        <v>0</v>
      </c>
      <c r="FD292" s="415">
        <v>0</v>
      </c>
      <c r="FE292" s="415">
        <v>0</v>
      </c>
      <c r="FF292" s="415">
        <v>0</v>
      </c>
      <c r="FG292" s="415">
        <v>0</v>
      </c>
      <c r="FH292" s="415">
        <v>0</v>
      </c>
      <c r="FI292" s="415">
        <v>-199237</v>
      </c>
      <c r="FJ292" s="415">
        <v>0</v>
      </c>
      <c r="FK292" s="415">
        <v>-199237</v>
      </c>
      <c r="FL292" s="415">
        <v>21567</v>
      </c>
      <c r="FM292" s="415">
        <v>0</v>
      </c>
      <c r="FN292" s="415">
        <v>21567</v>
      </c>
      <c r="FO292" s="415">
        <v>-223951</v>
      </c>
      <c r="FP292" s="415">
        <v>0</v>
      </c>
      <c r="FQ292" s="415">
        <v>-223951</v>
      </c>
      <c r="FR292" s="415">
        <v>8989</v>
      </c>
      <c r="FS292" s="415">
        <v>0</v>
      </c>
      <c r="FT292" s="415">
        <v>8989</v>
      </c>
      <c r="FU292" s="415">
        <v>85</v>
      </c>
      <c r="FV292" s="415">
        <v>0</v>
      </c>
      <c r="FW292" s="415">
        <v>85</v>
      </c>
      <c r="FX292" s="415">
        <v>-2378148</v>
      </c>
      <c r="FY292" s="415">
        <v>0</v>
      </c>
      <c r="FZ292" s="415">
        <v>-2378148</v>
      </c>
      <c r="GA292" s="415">
        <v>-2753289</v>
      </c>
      <c r="GB292" s="415">
        <v>0</v>
      </c>
      <c r="GC292" s="415">
        <v>-2753289</v>
      </c>
      <c r="GD292" s="415">
        <v>0</v>
      </c>
      <c r="GE292" s="415">
        <v>0</v>
      </c>
      <c r="GF292" s="415">
        <v>0</v>
      </c>
      <c r="GG292" s="415">
        <v>0</v>
      </c>
      <c r="GH292" s="415">
        <v>0</v>
      </c>
      <c r="GI292" s="415">
        <v>0</v>
      </c>
      <c r="GJ292" s="415">
        <v>0</v>
      </c>
      <c r="GK292" s="415">
        <v>0</v>
      </c>
      <c r="GL292" s="415">
        <v>0</v>
      </c>
      <c r="GM292" s="415">
        <v>87821736</v>
      </c>
      <c r="GN292" s="415">
        <v>0</v>
      </c>
      <c r="GO292" s="415">
        <v>87821736</v>
      </c>
      <c r="GP292" s="415">
        <v>-1919892</v>
      </c>
      <c r="GQ292" s="415">
        <v>0</v>
      </c>
      <c r="GR292" s="415">
        <v>-1919892</v>
      </c>
      <c r="GS292" s="415">
        <v>-14583182</v>
      </c>
      <c r="GT292" s="415">
        <v>0</v>
      </c>
      <c r="GU292" s="415">
        <v>-14583182</v>
      </c>
      <c r="GV292" s="415">
        <v>-1649571</v>
      </c>
      <c r="GW292" s="415">
        <v>0</v>
      </c>
      <c r="GX292" s="415">
        <v>-1649571</v>
      </c>
      <c r="GY292" s="415">
        <v>-556676</v>
      </c>
      <c r="GZ292" s="415">
        <v>0</v>
      </c>
      <c r="HA292" s="415">
        <v>-556676</v>
      </c>
      <c r="HB292" s="415">
        <v>-2753289</v>
      </c>
      <c r="HC292" s="415">
        <v>0</v>
      </c>
      <c r="HD292" s="415">
        <v>-2753289</v>
      </c>
      <c r="HE292" s="415">
        <v>0</v>
      </c>
      <c r="HF292" s="415">
        <v>0</v>
      </c>
      <c r="HG292" s="415">
        <v>0</v>
      </c>
      <c r="HH292" s="415">
        <v>-21462610</v>
      </c>
      <c r="HI292" s="415">
        <v>0</v>
      </c>
      <c r="HJ292" s="415">
        <v>-21462610</v>
      </c>
      <c r="HK292" s="415">
        <v>66359126</v>
      </c>
      <c r="HL292" s="415">
        <v>0</v>
      </c>
      <c r="HM292" s="415">
        <v>66359126</v>
      </c>
      <c r="HN292" s="84" t="s">
        <v>1044</v>
      </c>
    </row>
    <row r="293" spans="1:222" x14ac:dyDescent="0.25">
      <c r="A293" t="s">
        <v>1026</v>
      </c>
      <c r="B293" s="82" t="s">
        <v>945</v>
      </c>
      <c r="C293" s="85" t="s">
        <v>944</v>
      </c>
      <c r="D293" s="415">
        <v>140896433</v>
      </c>
      <c r="E293" s="415">
        <v>11006339</v>
      </c>
      <c r="F293" s="415">
        <v>151902772</v>
      </c>
      <c r="G293" s="415">
        <v>-2935954</v>
      </c>
      <c r="H293" s="415">
        <v>8286377</v>
      </c>
      <c r="I293" s="415">
        <v>5350423</v>
      </c>
      <c r="J293" s="415">
        <v>-1928464</v>
      </c>
      <c r="K293" s="415">
        <v>-140552</v>
      </c>
      <c r="L293" s="415">
        <v>-2069016</v>
      </c>
      <c r="M293" s="415">
        <v>54793</v>
      </c>
      <c r="N293" s="415">
        <v>5393</v>
      </c>
      <c r="O293" s="415">
        <v>60186</v>
      </c>
      <c r="P293" s="415">
        <v>206560</v>
      </c>
      <c r="Q293" s="415">
        <v>0</v>
      </c>
      <c r="R293" s="415">
        <v>206560</v>
      </c>
      <c r="S293" s="415">
        <v>252890</v>
      </c>
      <c r="T293" s="415">
        <v>-633</v>
      </c>
      <c r="U293" s="415">
        <v>252257</v>
      </c>
      <c r="V293" s="415">
        <v>-1414221</v>
      </c>
      <c r="W293" s="415">
        <v>-135792</v>
      </c>
      <c r="X293" s="415">
        <v>-1550013</v>
      </c>
      <c r="Y293" s="415">
        <v>-7574148</v>
      </c>
      <c r="Z293" s="415">
        <v>-258860</v>
      </c>
      <c r="AA293" s="415">
        <v>-7833008</v>
      </c>
      <c r="AB293" s="415">
        <v>-13414</v>
      </c>
      <c r="AC293" s="415">
        <v>0</v>
      </c>
      <c r="AD293" s="415">
        <v>-13414</v>
      </c>
      <c r="AE293" s="415">
        <v>-322721</v>
      </c>
      <c r="AF293" s="415">
        <v>-71235</v>
      </c>
      <c r="AG293" s="415">
        <v>-393956</v>
      </c>
      <c r="AH293" s="415">
        <v>-54948</v>
      </c>
      <c r="AI293" s="415">
        <v>-16129</v>
      </c>
      <c r="AJ293" s="415">
        <v>-71077</v>
      </c>
      <c r="AK293" s="415">
        <v>547</v>
      </c>
      <c r="AL293" s="415">
        <v>-290</v>
      </c>
      <c r="AM293" s="415">
        <v>257</v>
      </c>
      <c r="AN293" s="415">
        <v>-266040</v>
      </c>
      <c r="AO293" s="415">
        <v>-55106</v>
      </c>
      <c r="AP293" s="415">
        <v>-321146</v>
      </c>
      <c r="AQ293" s="415">
        <v>7348</v>
      </c>
      <c r="AR293" s="415">
        <v>-7</v>
      </c>
      <c r="AS293" s="415">
        <v>7341</v>
      </c>
      <c r="AT293" s="415">
        <v>2588650</v>
      </c>
      <c r="AU293" s="415">
        <v>239137</v>
      </c>
      <c r="AV293" s="415">
        <v>2827787</v>
      </c>
      <c r="AW293" s="415">
        <v>610420</v>
      </c>
      <c r="AX293" s="415">
        <v>274137</v>
      </c>
      <c r="AY293" s="415">
        <v>884557</v>
      </c>
      <c r="AZ293" s="415">
        <v>-13317075</v>
      </c>
      <c r="BA293" s="415">
        <v>-7547</v>
      </c>
      <c r="BB293" s="415">
        <v>-13324622</v>
      </c>
      <c r="BC293" s="415">
        <v>36810</v>
      </c>
      <c r="BD293" s="415">
        <v>-372</v>
      </c>
      <c r="BE293" s="415">
        <v>36438</v>
      </c>
      <c r="BF293" s="415">
        <v>-23103</v>
      </c>
      <c r="BG293" s="415">
        <v>0</v>
      </c>
      <c r="BH293" s="415">
        <v>-23103</v>
      </c>
      <c r="BI293" s="415">
        <v>0</v>
      </c>
      <c r="BJ293" s="415">
        <v>0</v>
      </c>
      <c r="BK293" s="415">
        <v>0</v>
      </c>
      <c r="BL293" s="415">
        <v>0</v>
      </c>
      <c r="BM293" s="415">
        <v>0</v>
      </c>
      <c r="BN293" s="415">
        <v>0</v>
      </c>
      <c r="BO293" s="415">
        <v>0</v>
      </c>
      <c r="BP293" s="415">
        <v>0</v>
      </c>
      <c r="BQ293" s="415">
        <v>0</v>
      </c>
      <c r="BR293" s="415">
        <v>0</v>
      </c>
      <c r="BS293" s="415">
        <v>0</v>
      </c>
      <c r="BT293" s="415">
        <v>0</v>
      </c>
      <c r="BU293" s="415">
        <v>0</v>
      </c>
      <c r="BV293" s="415">
        <v>0</v>
      </c>
      <c r="BW293" s="415">
        <v>0</v>
      </c>
      <c r="BX293" s="415">
        <v>-18001167</v>
      </c>
      <c r="BY293" s="415">
        <v>175260</v>
      </c>
      <c r="BZ293" s="415">
        <v>-17825907</v>
      </c>
      <c r="CA293" s="415">
        <v>0</v>
      </c>
      <c r="CB293" s="415">
        <v>0</v>
      </c>
      <c r="CC293" s="415">
        <v>0</v>
      </c>
      <c r="CD293" s="415">
        <v>54491</v>
      </c>
      <c r="CE293" s="415">
        <v>0</v>
      </c>
      <c r="CF293" s="415">
        <v>54491</v>
      </c>
      <c r="CG293" s="415">
        <v>-3034949</v>
      </c>
      <c r="CH293" s="415">
        <v>-180976</v>
      </c>
      <c r="CI293" s="415">
        <v>-3215925</v>
      </c>
      <c r="CJ293" s="415">
        <v>529013</v>
      </c>
      <c r="CK293" s="415">
        <v>-47572</v>
      </c>
      <c r="CL293" s="415">
        <v>481441</v>
      </c>
      <c r="CM293" s="415">
        <v>-2451445</v>
      </c>
      <c r="CN293" s="415">
        <v>-228548</v>
      </c>
      <c r="CO293" s="415">
        <v>-2679993</v>
      </c>
      <c r="CP293" s="415">
        <v>-197665</v>
      </c>
      <c r="CQ293" s="415">
        <v>0</v>
      </c>
      <c r="CR293" s="415">
        <v>-197665</v>
      </c>
      <c r="CS293" s="415">
        <v>-26496</v>
      </c>
      <c r="CT293" s="415">
        <v>0</v>
      </c>
      <c r="CU293" s="415">
        <v>-26496</v>
      </c>
      <c r="CV293" s="415">
        <v>-922816</v>
      </c>
      <c r="CW293" s="415">
        <v>0</v>
      </c>
      <c r="CX293" s="415">
        <v>-922816</v>
      </c>
      <c r="CY293" s="415">
        <v>128839</v>
      </c>
      <c r="CZ293" s="415">
        <v>0</v>
      </c>
      <c r="DA293" s="415">
        <v>128839</v>
      </c>
      <c r="DB293" s="415">
        <v>-849</v>
      </c>
      <c r="DC293" s="415">
        <v>0</v>
      </c>
      <c r="DD293" s="415">
        <v>-849</v>
      </c>
      <c r="DE293" s="415">
        <v>0</v>
      </c>
      <c r="DF293" s="415">
        <v>0</v>
      </c>
      <c r="DG293" s="415">
        <v>0</v>
      </c>
      <c r="DH293" s="415">
        <v>0</v>
      </c>
      <c r="DI293" s="415">
        <v>0</v>
      </c>
      <c r="DJ293" s="415">
        <v>0</v>
      </c>
      <c r="DK293" s="415">
        <v>0</v>
      </c>
      <c r="DL293" s="415">
        <v>0</v>
      </c>
      <c r="DM293" s="415">
        <v>0</v>
      </c>
      <c r="DN293" s="415">
        <v>0</v>
      </c>
      <c r="DO293" s="415">
        <v>0</v>
      </c>
      <c r="DP293" s="415">
        <v>0</v>
      </c>
      <c r="DQ293" s="415">
        <v>0</v>
      </c>
      <c r="DR293" s="415">
        <v>0</v>
      </c>
      <c r="DS293" s="415">
        <v>0</v>
      </c>
      <c r="DT293" s="415">
        <v>0</v>
      </c>
      <c r="DU293" s="415">
        <v>0</v>
      </c>
      <c r="DV293" s="415">
        <v>0</v>
      </c>
      <c r="DW293" s="415">
        <v>0</v>
      </c>
      <c r="DX293" s="415">
        <v>0</v>
      </c>
      <c r="DY293" s="415">
        <v>0</v>
      </c>
      <c r="DZ293" s="415">
        <v>0</v>
      </c>
      <c r="EA293" s="415">
        <v>0</v>
      </c>
      <c r="EB293" s="415">
        <v>-1018987</v>
      </c>
      <c r="EC293" s="415">
        <v>0</v>
      </c>
      <c r="ED293" s="415">
        <v>-1018987</v>
      </c>
      <c r="EE293" s="415">
        <v>0</v>
      </c>
      <c r="EF293" s="415">
        <v>0</v>
      </c>
      <c r="EG293" s="415">
        <v>0</v>
      </c>
      <c r="EH293" s="415">
        <v>155</v>
      </c>
      <c r="EI293" s="415">
        <v>0</v>
      </c>
      <c r="EJ293" s="415">
        <v>155</v>
      </c>
      <c r="EK293" s="415">
        <v>2500</v>
      </c>
      <c r="EL293" s="415">
        <v>0</v>
      </c>
      <c r="EM293" s="415">
        <v>2500</v>
      </c>
      <c r="EN293" s="415">
        <v>0</v>
      </c>
      <c r="EO293" s="415">
        <v>0</v>
      </c>
      <c r="EP293" s="415">
        <v>0</v>
      </c>
      <c r="EQ293" s="415">
        <v>0</v>
      </c>
      <c r="ER293" s="415">
        <v>0</v>
      </c>
      <c r="ES293" s="415">
        <v>0</v>
      </c>
      <c r="ET293" s="415">
        <v>0</v>
      </c>
      <c r="EU293" s="415">
        <v>0</v>
      </c>
      <c r="EV293" s="415">
        <v>0</v>
      </c>
      <c r="EW293" s="415">
        <v>0</v>
      </c>
      <c r="EX293" s="415">
        <v>0</v>
      </c>
      <c r="EY293" s="415">
        <v>0</v>
      </c>
      <c r="EZ293" s="415">
        <v>0</v>
      </c>
      <c r="FA293" s="415">
        <v>0</v>
      </c>
      <c r="FB293" s="415">
        <v>0</v>
      </c>
      <c r="FC293" s="415">
        <v>0</v>
      </c>
      <c r="FD293" s="415">
        <v>0</v>
      </c>
      <c r="FE293" s="415">
        <v>0</v>
      </c>
      <c r="FF293" s="415">
        <v>0</v>
      </c>
      <c r="FG293" s="415">
        <v>0</v>
      </c>
      <c r="FH293" s="415">
        <v>0</v>
      </c>
      <c r="FI293" s="415">
        <v>-75705</v>
      </c>
      <c r="FJ293" s="415">
        <v>-1518</v>
      </c>
      <c r="FK293" s="415">
        <v>-77223</v>
      </c>
      <c r="FL293" s="415">
        <v>-1449</v>
      </c>
      <c r="FM293" s="415">
        <v>2001</v>
      </c>
      <c r="FN293" s="415">
        <v>552</v>
      </c>
      <c r="FO293" s="415">
        <v>-282915</v>
      </c>
      <c r="FP293" s="415">
        <v>-3490</v>
      </c>
      <c r="FQ293" s="415">
        <v>-286405</v>
      </c>
      <c r="FR293" s="415">
        <v>11115</v>
      </c>
      <c r="FS293" s="415">
        <v>0</v>
      </c>
      <c r="FT293" s="415">
        <v>11115</v>
      </c>
      <c r="FU293" s="415">
        <v>-301</v>
      </c>
      <c r="FV293" s="415">
        <v>0</v>
      </c>
      <c r="FW293" s="415">
        <v>-301</v>
      </c>
      <c r="FX293" s="415">
        <v>-3409260</v>
      </c>
      <c r="FY293" s="415">
        <v>-2209</v>
      </c>
      <c r="FZ293" s="415">
        <v>-3411469</v>
      </c>
      <c r="GA293" s="415">
        <v>-3755860</v>
      </c>
      <c r="GB293" s="415">
        <v>-5216</v>
      </c>
      <c r="GC293" s="415">
        <v>-3761076</v>
      </c>
      <c r="GD293" s="415">
        <v>0</v>
      </c>
      <c r="GE293" s="415">
        <v>0</v>
      </c>
      <c r="GF293" s="415">
        <v>0</v>
      </c>
      <c r="GG293" s="415">
        <v>0</v>
      </c>
      <c r="GH293" s="415">
        <v>0</v>
      </c>
      <c r="GI293" s="415">
        <v>0</v>
      </c>
      <c r="GJ293" s="415">
        <v>0</v>
      </c>
      <c r="GK293" s="415">
        <v>0</v>
      </c>
      <c r="GL293" s="415">
        <v>0</v>
      </c>
      <c r="GM293" s="415">
        <v>137960479</v>
      </c>
      <c r="GN293" s="415">
        <v>19292716</v>
      </c>
      <c r="GO293" s="415">
        <v>157253195</v>
      </c>
      <c r="GP293" s="415">
        <v>-1414221</v>
      </c>
      <c r="GQ293" s="415">
        <v>-135792</v>
      </c>
      <c r="GR293" s="415">
        <v>-1550013</v>
      </c>
      <c r="GS293" s="415">
        <v>-18001167</v>
      </c>
      <c r="GT293" s="415">
        <v>175260</v>
      </c>
      <c r="GU293" s="415">
        <v>-17825907</v>
      </c>
      <c r="GV293" s="415">
        <v>-2451445</v>
      </c>
      <c r="GW293" s="415">
        <v>-228548</v>
      </c>
      <c r="GX293" s="415">
        <v>-2679993</v>
      </c>
      <c r="GY293" s="415">
        <v>-1018987</v>
      </c>
      <c r="GZ293" s="415">
        <v>0</v>
      </c>
      <c r="HA293" s="415">
        <v>-1018987</v>
      </c>
      <c r="HB293" s="415">
        <v>-3755860</v>
      </c>
      <c r="HC293" s="415">
        <v>-5216</v>
      </c>
      <c r="HD293" s="415">
        <v>-3761076</v>
      </c>
      <c r="HE293" s="415">
        <v>0</v>
      </c>
      <c r="HF293" s="415">
        <v>0</v>
      </c>
      <c r="HG293" s="415">
        <v>0</v>
      </c>
      <c r="HH293" s="415">
        <v>-26641680</v>
      </c>
      <c r="HI293" s="415">
        <v>-194296</v>
      </c>
      <c r="HJ293" s="415">
        <v>-26835976</v>
      </c>
      <c r="HK293" s="415">
        <v>111318799</v>
      </c>
      <c r="HL293" s="415">
        <v>19098420</v>
      </c>
      <c r="HM293" s="415">
        <v>130417219</v>
      </c>
      <c r="HN293" s="84" t="s">
        <v>1073</v>
      </c>
    </row>
    <row r="294" spans="1:222" x14ac:dyDescent="0.25">
      <c r="A294" t="s">
        <v>1037</v>
      </c>
      <c r="B294" s="82" t="s">
        <v>947</v>
      </c>
      <c r="C294" s="85" t="s">
        <v>946</v>
      </c>
      <c r="D294" s="415">
        <v>120863081</v>
      </c>
      <c r="E294" s="415">
        <v>1336553</v>
      </c>
      <c r="F294" s="415">
        <v>122199634</v>
      </c>
      <c r="G294" s="415">
        <v>-1443097</v>
      </c>
      <c r="H294" s="415">
        <v>-4547</v>
      </c>
      <c r="I294" s="415">
        <v>-1447644</v>
      </c>
      <c r="J294" s="415">
        <v>-749239</v>
      </c>
      <c r="K294" s="415">
        <v>0</v>
      </c>
      <c r="L294" s="415">
        <v>-749239</v>
      </c>
      <c r="M294" s="415">
        <v>-426594</v>
      </c>
      <c r="N294" s="415">
        <v>0</v>
      </c>
      <c r="O294" s="415">
        <v>-426594</v>
      </c>
      <c r="P294" s="415">
        <v>4216829</v>
      </c>
      <c r="Q294" s="415">
        <v>27393</v>
      </c>
      <c r="R294" s="415">
        <v>4244222</v>
      </c>
      <c r="S294" s="415">
        <v>-87760</v>
      </c>
      <c r="T294" s="415">
        <v>-450</v>
      </c>
      <c r="U294" s="415">
        <v>-88210</v>
      </c>
      <c r="V294" s="415">
        <v>2953236</v>
      </c>
      <c r="W294" s="415">
        <v>26943</v>
      </c>
      <c r="X294" s="415">
        <v>2980179</v>
      </c>
      <c r="Y294" s="415">
        <v>-6506214</v>
      </c>
      <c r="Z294" s="415">
        <v>-14421</v>
      </c>
      <c r="AA294" s="415">
        <v>-6520635</v>
      </c>
      <c r="AB294" s="415">
        <v>0</v>
      </c>
      <c r="AC294" s="415">
        <v>0</v>
      </c>
      <c r="AD294" s="415">
        <v>0</v>
      </c>
      <c r="AE294" s="415">
        <v>-554919</v>
      </c>
      <c r="AF294" s="415">
        <v>-1824</v>
      </c>
      <c r="AG294" s="415">
        <v>-556743</v>
      </c>
      <c r="AH294" s="415">
        <v>0</v>
      </c>
      <c r="AI294" s="415">
        <v>0</v>
      </c>
      <c r="AJ294" s="415">
        <v>0</v>
      </c>
      <c r="AK294" s="415">
        <v>0</v>
      </c>
      <c r="AL294" s="415">
        <v>0</v>
      </c>
      <c r="AM294" s="415">
        <v>0</v>
      </c>
      <c r="AN294" s="415">
        <v>0</v>
      </c>
      <c r="AO294" s="415">
        <v>0</v>
      </c>
      <c r="AP294" s="415">
        <v>0</v>
      </c>
      <c r="AQ294" s="415">
        <v>0</v>
      </c>
      <c r="AR294" s="415">
        <v>0</v>
      </c>
      <c r="AS294" s="415">
        <v>0</v>
      </c>
      <c r="AT294" s="415">
        <v>2448456</v>
      </c>
      <c r="AU294" s="415">
        <v>29714</v>
      </c>
      <c r="AV294" s="415">
        <v>2478170</v>
      </c>
      <c r="AW294" s="415">
        <v>-30489</v>
      </c>
      <c r="AX294" s="415">
        <v>39</v>
      </c>
      <c r="AY294" s="415">
        <v>-30450</v>
      </c>
      <c r="AZ294" s="415">
        <v>-4814338</v>
      </c>
      <c r="BA294" s="415">
        <v>0</v>
      </c>
      <c r="BB294" s="415">
        <v>-4814338</v>
      </c>
      <c r="BC294" s="415">
        <v>-341575</v>
      </c>
      <c r="BD294" s="415">
        <v>0</v>
      </c>
      <c r="BE294" s="415">
        <v>-341575</v>
      </c>
      <c r="BF294" s="415">
        <v>-91990</v>
      </c>
      <c r="BG294" s="415">
        <v>0</v>
      </c>
      <c r="BH294" s="415">
        <v>-91990</v>
      </c>
      <c r="BI294" s="415">
        <v>-10317</v>
      </c>
      <c r="BJ294" s="415">
        <v>0</v>
      </c>
      <c r="BK294" s="415">
        <v>-10317</v>
      </c>
      <c r="BL294" s="415">
        <v>0</v>
      </c>
      <c r="BM294" s="415">
        <v>0</v>
      </c>
      <c r="BN294" s="415">
        <v>0</v>
      </c>
      <c r="BO294" s="415">
        <v>0</v>
      </c>
      <c r="BP294" s="415">
        <v>0</v>
      </c>
      <c r="BQ294" s="415">
        <v>0</v>
      </c>
      <c r="BR294" s="415">
        <v>0</v>
      </c>
      <c r="BS294" s="415">
        <v>0</v>
      </c>
      <c r="BT294" s="415">
        <v>0</v>
      </c>
      <c r="BU294" s="415">
        <v>0</v>
      </c>
      <c r="BV294" s="415">
        <v>0</v>
      </c>
      <c r="BW294" s="415">
        <v>0</v>
      </c>
      <c r="BX294" s="415">
        <v>-9901386</v>
      </c>
      <c r="BY294" s="415">
        <v>13508</v>
      </c>
      <c r="BZ294" s="415">
        <v>-9887878</v>
      </c>
      <c r="CA294" s="415">
        <v>-160513</v>
      </c>
      <c r="CB294" s="415">
        <v>0</v>
      </c>
      <c r="CC294" s="415">
        <v>-160513</v>
      </c>
      <c r="CD294" s="415">
        <v>-13723</v>
      </c>
      <c r="CE294" s="415">
        <v>0</v>
      </c>
      <c r="CF294" s="415">
        <v>-13723</v>
      </c>
      <c r="CG294" s="415">
        <v>-4647685</v>
      </c>
      <c r="CH294" s="415">
        <v>-7226</v>
      </c>
      <c r="CI294" s="415">
        <v>-4654911</v>
      </c>
      <c r="CJ294" s="415">
        <v>-43065</v>
      </c>
      <c r="CK294" s="415">
        <v>-447</v>
      </c>
      <c r="CL294" s="415">
        <v>-43512</v>
      </c>
      <c r="CM294" s="415">
        <v>-4864986</v>
      </c>
      <c r="CN294" s="415">
        <v>-7673</v>
      </c>
      <c r="CO294" s="415">
        <v>-4872659</v>
      </c>
      <c r="CP294" s="415">
        <v>-168688</v>
      </c>
      <c r="CQ294" s="415">
        <v>0</v>
      </c>
      <c r="CR294" s="415">
        <v>-168688</v>
      </c>
      <c r="CS294" s="415">
        <v>6397</v>
      </c>
      <c r="CT294" s="415">
        <v>0</v>
      </c>
      <c r="CU294" s="415">
        <v>6397</v>
      </c>
      <c r="CV294" s="415">
        <v>-786636</v>
      </c>
      <c r="CW294" s="415">
        <v>0</v>
      </c>
      <c r="CX294" s="415">
        <v>-786636</v>
      </c>
      <c r="CY294" s="415">
        <v>22</v>
      </c>
      <c r="CZ294" s="415">
        <v>0</v>
      </c>
      <c r="DA294" s="415">
        <v>22</v>
      </c>
      <c r="DB294" s="415">
        <v>-5196</v>
      </c>
      <c r="DC294" s="415">
        <v>0</v>
      </c>
      <c r="DD294" s="415">
        <v>-5196</v>
      </c>
      <c r="DE294" s="415">
        <v>0</v>
      </c>
      <c r="DF294" s="415">
        <v>0</v>
      </c>
      <c r="DG294" s="415">
        <v>0</v>
      </c>
      <c r="DH294" s="415">
        <v>0</v>
      </c>
      <c r="DI294" s="415">
        <v>0</v>
      </c>
      <c r="DJ294" s="415">
        <v>0</v>
      </c>
      <c r="DK294" s="415">
        <v>0</v>
      </c>
      <c r="DL294" s="415">
        <v>0</v>
      </c>
      <c r="DM294" s="415">
        <v>0</v>
      </c>
      <c r="DN294" s="415">
        <v>-4143</v>
      </c>
      <c r="DO294" s="415">
        <v>0</v>
      </c>
      <c r="DP294" s="415">
        <v>-4143</v>
      </c>
      <c r="DQ294" s="415">
        <v>0</v>
      </c>
      <c r="DR294" s="415">
        <v>0</v>
      </c>
      <c r="DS294" s="415">
        <v>0</v>
      </c>
      <c r="DT294" s="415">
        <v>-70148</v>
      </c>
      <c r="DU294" s="415">
        <v>-296924</v>
      </c>
      <c r="DV294" s="415">
        <v>-367072</v>
      </c>
      <c r="DW294" s="415">
        <v>-3985</v>
      </c>
      <c r="DX294" s="415">
        <v>0</v>
      </c>
      <c r="DY294" s="415">
        <v>-3985</v>
      </c>
      <c r="DZ294" s="415">
        <v>-296924</v>
      </c>
      <c r="EA294" s="415">
        <v>0</v>
      </c>
      <c r="EB294" s="415">
        <v>-1032377</v>
      </c>
      <c r="EC294" s="415">
        <v>-296924</v>
      </c>
      <c r="ED294" s="415">
        <v>-1329301</v>
      </c>
      <c r="EE294" s="415">
        <v>0</v>
      </c>
      <c r="EF294" s="415">
        <v>0</v>
      </c>
      <c r="EG294" s="415">
        <v>0</v>
      </c>
      <c r="EH294" s="415">
        <v>0</v>
      </c>
      <c r="EI294" s="415">
        <v>0</v>
      </c>
      <c r="EJ294" s="415">
        <v>0</v>
      </c>
      <c r="EK294" s="415">
        <v>0</v>
      </c>
      <c r="EL294" s="415">
        <v>0</v>
      </c>
      <c r="EM294" s="415">
        <v>0</v>
      </c>
      <c r="EN294" s="415">
        <v>0</v>
      </c>
      <c r="EO294" s="415">
        <v>0</v>
      </c>
      <c r="EP294" s="415">
        <v>0</v>
      </c>
      <c r="EQ294" s="415">
        <v>0</v>
      </c>
      <c r="ER294" s="415">
        <v>0</v>
      </c>
      <c r="ES294" s="415">
        <v>0</v>
      </c>
      <c r="ET294" s="415">
        <v>0</v>
      </c>
      <c r="EU294" s="415">
        <v>0</v>
      </c>
      <c r="EV294" s="415">
        <v>0</v>
      </c>
      <c r="EW294" s="415">
        <v>-4444</v>
      </c>
      <c r="EX294" s="415">
        <v>0</v>
      </c>
      <c r="EY294" s="415">
        <v>-4444</v>
      </c>
      <c r="EZ294" s="415">
        <v>0</v>
      </c>
      <c r="FA294" s="415">
        <v>0</v>
      </c>
      <c r="FB294" s="415">
        <v>0</v>
      </c>
      <c r="FC294" s="415">
        <v>0</v>
      </c>
      <c r="FD294" s="415">
        <v>0</v>
      </c>
      <c r="FE294" s="415">
        <v>0</v>
      </c>
      <c r="FF294" s="415">
        <v>0</v>
      </c>
      <c r="FG294" s="415">
        <v>0</v>
      </c>
      <c r="FH294" s="415">
        <v>0</v>
      </c>
      <c r="FI294" s="415">
        <v>-32223</v>
      </c>
      <c r="FJ294" s="415">
        <v>0</v>
      </c>
      <c r="FK294" s="415">
        <v>-32223</v>
      </c>
      <c r="FL294" s="415">
        <v>2361</v>
      </c>
      <c r="FM294" s="415">
        <v>0</v>
      </c>
      <c r="FN294" s="415">
        <v>2361</v>
      </c>
      <c r="FO294" s="415">
        <v>-57785</v>
      </c>
      <c r="FP294" s="415">
        <v>-397</v>
      </c>
      <c r="FQ294" s="415">
        <v>-58182</v>
      </c>
      <c r="FR294" s="415">
        <v>18514</v>
      </c>
      <c r="FS294" s="415">
        <v>0</v>
      </c>
      <c r="FT294" s="415">
        <v>18514</v>
      </c>
      <c r="FU294" s="415">
        <v>0</v>
      </c>
      <c r="FV294" s="415">
        <v>0</v>
      </c>
      <c r="FW294" s="415">
        <v>0</v>
      </c>
      <c r="FX294" s="415">
        <v>-1813265</v>
      </c>
      <c r="FY294" s="415">
        <v>0</v>
      </c>
      <c r="FZ294" s="415">
        <v>-1813265</v>
      </c>
      <c r="GA294" s="415">
        <v>-1886842</v>
      </c>
      <c r="GB294" s="415">
        <v>-397</v>
      </c>
      <c r="GC294" s="415">
        <v>-1887239</v>
      </c>
      <c r="GD294" s="415">
        <v>-4725</v>
      </c>
      <c r="GE294" s="415">
        <v>0</v>
      </c>
      <c r="GF294" s="415">
        <v>-4725</v>
      </c>
      <c r="GG294" s="415">
        <v>0</v>
      </c>
      <c r="GH294" s="415">
        <v>0</v>
      </c>
      <c r="GI294" s="415">
        <v>0</v>
      </c>
      <c r="GJ294" s="415">
        <v>-4725</v>
      </c>
      <c r="GK294" s="415">
        <v>0</v>
      </c>
      <c r="GL294" s="415">
        <v>-4725</v>
      </c>
      <c r="GM294" s="415">
        <v>119419984</v>
      </c>
      <c r="GN294" s="415">
        <v>1332006</v>
      </c>
      <c r="GO294" s="415">
        <v>120751990</v>
      </c>
      <c r="GP294" s="415">
        <v>2953236</v>
      </c>
      <c r="GQ294" s="415">
        <v>26943</v>
      </c>
      <c r="GR294" s="415">
        <v>2980179</v>
      </c>
      <c r="GS294" s="415">
        <v>-9901386</v>
      </c>
      <c r="GT294" s="415">
        <v>13508</v>
      </c>
      <c r="GU294" s="415">
        <v>-9887878</v>
      </c>
      <c r="GV294" s="415">
        <v>-4864986</v>
      </c>
      <c r="GW294" s="415">
        <v>-7673</v>
      </c>
      <c r="GX294" s="415">
        <v>-4872659</v>
      </c>
      <c r="GY294" s="415">
        <v>-1032377</v>
      </c>
      <c r="GZ294" s="415">
        <v>-296924</v>
      </c>
      <c r="HA294" s="415">
        <v>-1329301</v>
      </c>
      <c r="HB294" s="415">
        <v>-1886842</v>
      </c>
      <c r="HC294" s="415">
        <v>-397</v>
      </c>
      <c r="HD294" s="415">
        <v>-1887239</v>
      </c>
      <c r="HE294" s="415">
        <v>-4725</v>
      </c>
      <c r="HF294" s="415">
        <v>0</v>
      </c>
      <c r="HG294" s="415">
        <v>-4725</v>
      </c>
      <c r="HH294" s="415">
        <v>-14737080</v>
      </c>
      <c r="HI294" s="415">
        <v>-264543</v>
      </c>
      <c r="HJ294" s="415">
        <v>-15001623</v>
      </c>
      <c r="HK294" s="415">
        <v>104682904</v>
      </c>
      <c r="HL294" s="415">
        <v>1067463</v>
      </c>
      <c r="HM294" s="415">
        <v>105750367</v>
      </c>
      <c r="HN294" s="84" t="s">
        <v>1054</v>
      </c>
    </row>
    <row r="295" spans="1:222" x14ac:dyDescent="0.25">
      <c r="A295" t="s">
        <v>1026</v>
      </c>
      <c r="B295" s="82" t="s">
        <v>949</v>
      </c>
      <c r="C295" s="85" t="s">
        <v>948</v>
      </c>
      <c r="D295" s="415">
        <v>83766879</v>
      </c>
      <c r="E295" s="415">
        <v>0</v>
      </c>
      <c r="F295" s="415">
        <v>83766879</v>
      </c>
      <c r="G295" s="415">
        <v>-940506</v>
      </c>
      <c r="H295" s="415">
        <v>0</v>
      </c>
      <c r="I295" s="415">
        <v>-940506</v>
      </c>
      <c r="J295" s="415">
        <v>-454860</v>
      </c>
      <c r="K295" s="415">
        <v>0</v>
      </c>
      <c r="L295" s="415">
        <v>-454860</v>
      </c>
      <c r="M295" s="415">
        <v>-396668</v>
      </c>
      <c r="N295" s="415">
        <v>0</v>
      </c>
      <c r="O295" s="415">
        <v>-396668</v>
      </c>
      <c r="P295" s="415">
        <v>686785</v>
      </c>
      <c r="Q295" s="415">
        <v>0</v>
      </c>
      <c r="R295" s="415">
        <v>686785</v>
      </c>
      <c r="S295" s="415">
        <v>-163963</v>
      </c>
      <c r="T295" s="415">
        <v>0</v>
      </c>
      <c r="U295" s="415">
        <v>-163963</v>
      </c>
      <c r="V295" s="415">
        <v>-328706</v>
      </c>
      <c r="W295" s="415">
        <v>0</v>
      </c>
      <c r="X295" s="415">
        <v>-328706</v>
      </c>
      <c r="Y295" s="415">
        <v>-5527424</v>
      </c>
      <c r="Z295" s="415">
        <v>0</v>
      </c>
      <c r="AA295" s="415">
        <v>-5527424</v>
      </c>
      <c r="AB295" s="415">
        <v>0</v>
      </c>
      <c r="AC295" s="415">
        <v>0</v>
      </c>
      <c r="AD295" s="415">
        <v>0</v>
      </c>
      <c r="AE295" s="415">
        <v>-151555</v>
      </c>
      <c r="AF295" s="415">
        <v>0</v>
      </c>
      <c r="AG295" s="415">
        <v>-151555</v>
      </c>
      <c r="AH295" s="415">
        <v>-51040</v>
      </c>
      <c r="AI295" s="415">
        <v>0</v>
      </c>
      <c r="AJ295" s="415">
        <v>-51040</v>
      </c>
      <c r="AK295" s="415">
        <v>0</v>
      </c>
      <c r="AL295" s="415">
        <v>0</v>
      </c>
      <c r="AM295" s="415">
        <v>0</v>
      </c>
      <c r="AN295" s="415">
        <v>-100515</v>
      </c>
      <c r="AO295" s="415">
        <v>0</v>
      </c>
      <c r="AP295" s="415">
        <v>-100515</v>
      </c>
      <c r="AQ295" s="415">
        <v>0</v>
      </c>
      <c r="AR295" s="415">
        <v>0</v>
      </c>
      <c r="AS295" s="415">
        <v>0</v>
      </c>
      <c r="AT295" s="415">
        <v>1623533</v>
      </c>
      <c r="AU295" s="415">
        <v>0</v>
      </c>
      <c r="AV295" s="415">
        <v>1623533</v>
      </c>
      <c r="AW295" s="415">
        <v>-62576</v>
      </c>
      <c r="AX295" s="415">
        <v>0</v>
      </c>
      <c r="AY295" s="415">
        <v>-62576</v>
      </c>
      <c r="AZ295" s="415">
        <v>-4977090</v>
      </c>
      <c r="BA295" s="415">
        <v>0</v>
      </c>
      <c r="BB295" s="415">
        <v>-4977090</v>
      </c>
      <c r="BC295" s="415">
        <v>-4916</v>
      </c>
      <c r="BD295" s="415">
        <v>0</v>
      </c>
      <c r="BE295" s="415">
        <v>-4916</v>
      </c>
      <c r="BF295" s="415">
        <v>-60763</v>
      </c>
      <c r="BG295" s="415">
        <v>0</v>
      </c>
      <c r="BH295" s="415">
        <v>-60763</v>
      </c>
      <c r="BI295" s="415">
        <v>0</v>
      </c>
      <c r="BJ295" s="415">
        <v>0</v>
      </c>
      <c r="BK295" s="415">
        <v>0</v>
      </c>
      <c r="BL295" s="415">
        <v>-7988</v>
      </c>
      <c r="BM295" s="415">
        <v>0</v>
      </c>
      <c r="BN295" s="415">
        <v>-7988</v>
      </c>
      <c r="BO295" s="415">
        <v>0</v>
      </c>
      <c r="BP295" s="415">
        <v>0</v>
      </c>
      <c r="BQ295" s="415">
        <v>0</v>
      </c>
      <c r="BR295" s="415">
        <v>0</v>
      </c>
      <c r="BS295" s="415">
        <v>0</v>
      </c>
      <c r="BT295" s="415">
        <v>0</v>
      </c>
      <c r="BU295" s="415">
        <v>0</v>
      </c>
      <c r="BV295" s="415">
        <v>0</v>
      </c>
      <c r="BW295" s="415">
        <v>0</v>
      </c>
      <c r="BX295" s="415">
        <v>-9168779</v>
      </c>
      <c r="BY295" s="415">
        <v>0</v>
      </c>
      <c r="BZ295" s="415">
        <v>-9168779</v>
      </c>
      <c r="CA295" s="415">
        <v>0</v>
      </c>
      <c r="CB295" s="415">
        <v>0</v>
      </c>
      <c r="CC295" s="415">
        <v>0</v>
      </c>
      <c r="CD295" s="415">
        <v>-169940</v>
      </c>
      <c r="CE295" s="415">
        <v>0</v>
      </c>
      <c r="CF295" s="415">
        <v>-169940</v>
      </c>
      <c r="CG295" s="415">
        <v>-2390626</v>
      </c>
      <c r="CH295" s="415">
        <v>0</v>
      </c>
      <c r="CI295" s="415">
        <v>-2390626</v>
      </c>
      <c r="CJ295" s="415">
        <v>-57213</v>
      </c>
      <c r="CK295" s="415">
        <v>0</v>
      </c>
      <c r="CL295" s="415">
        <v>-57213</v>
      </c>
      <c r="CM295" s="415">
        <v>-2617779</v>
      </c>
      <c r="CN295" s="415">
        <v>0</v>
      </c>
      <c r="CO295" s="415">
        <v>-2617779</v>
      </c>
      <c r="CP295" s="415">
        <v>-8015</v>
      </c>
      <c r="CQ295" s="415">
        <v>0</v>
      </c>
      <c r="CR295" s="415">
        <v>-8015</v>
      </c>
      <c r="CS295" s="415">
        <v>0</v>
      </c>
      <c r="CT295" s="415">
        <v>0</v>
      </c>
      <c r="CU295" s="415">
        <v>0</v>
      </c>
      <c r="CV295" s="415">
        <v>-91153</v>
      </c>
      <c r="CW295" s="415">
        <v>0</v>
      </c>
      <c r="CX295" s="415">
        <v>-91153</v>
      </c>
      <c r="CY295" s="415">
        <v>57</v>
      </c>
      <c r="CZ295" s="415">
        <v>0</v>
      </c>
      <c r="DA295" s="415">
        <v>57</v>
      </c>
      <c r="DB295" s="415">
        <v>0</v>
      </c>
      <c r="DC295" s="415">
        <v>0</v>
      </c>
      <c r="DD295" s="415">
        <v>0</v>
      </c>
      <c r="DE295" s="415">
        <v>0</v>
      </c>
      <c r="DF295" s="415">
        <v>0</v>
      </c>
      <c r="DG295" s="415">
        <v>0</v>
      </c>
      <c r="DH295" s="415">
        <v>-3867</v>
      </c>
      <c r="DI295" s="415">
        <v>0</v>
      </c>
      <c r="DJ295" s="415">
        <v>-3867</v>
      </c>
      <c r="DK295" s="415">
        <v>0</v>
      </c>
      <c r="DL295" s="415">
        <v>0</v>
      </c>
      <c r="DM295" s="415">
        <v>0</v>
      </c>
      <c r="DN295" s="415">
        <v>0</v>
      </c>
      <c r="DO295" s="415">
        <v>0</v>
      </c>
      <c r="DP295" s="415">
        <v>0</v>
      </c>
      <c r="DQ295" s="415">
        <v>0</v>
      </c>
      <c r="DR295" s="415">
        <v>0</v>
      </c>
      <c r="DS295" s="415">
        <v>0</v>
      </c>
      <c r="DT295" s="415">
        <v>0</v>
      </c>
      <c r="DU295" s="415">
        <v>0</v>
      </c>
      <c r="DV295" s="415">
        <v>0</v>
      </c>
      <c r="DW295" s="415">
        <v>0</v>
      </c>
      <c r="DX295" s="415">
        <v>0</v>
      </c>
      <c r="DY295" s="415">
        <v>0</v>
      </c>
      <c r="DZ295" s="415">
        <v>0</v>
      </c>
      <c r="EA295" s="415">
        <v>0</v>
      </c>
      <c r="EB295" s="415">
        <v>-102978</v>
      </c>
      <c r="EC295" s="415">
        <v>0</v>
      </c>
      <c r="ED295" s="415">
        <v>-102978</v>
      </c>
      <c r="EE295" s="415">
        <v>0</v>
      </c>
      <c r="EF295" s="415">
        <v>0</v>
      </c>
      <c r="EG295" s="415">
        <v>0</v>
      </c>
      <c r="EH295" s="415">
        <v>0</v>
      </c>
      <c r="EI295" s="415">
        <v>0</v>
      </c>
      <c r="EJ295" s="415">
        <v>0</v>
      </c>
      <c r="EK295" s="415">
        <v>0</v>
      </c>
      <c r="EL295" s="415">
        <v>0</v>
      </c>
      <c r="EM295" s="415">
        <v>0</v>
      </c>
      <c r="EN295" s="415">
        <v>0</v>
      </c>
      <c r="EO295" s="415">
        <v>0</v>
      </c>
      <c r="EP295" s="415">
        <v>0</v>
      </c>
      <c r="EQ295" s="415">
        <v>0</v>
      </c>
      <c r="ER295" s="415">
        <v>0</v>
      </c>
      <c r="ES295" s="415">
        <v>0</v>
      </c>
      <c r="ET295" s="415">
        <v>0</v>
      </c>
      <c r="EU295" s="415">
        <v>0</v>
      </c>
      <c r="EV295" s="415">
        <v>0</v>
      </c>
      <c r="EW295" s="415">
        <v>-7988</v>
      </c>
      <c r="EX295" s="415">
        <v>0</v>
      </c>
      <c r="EY295" s="415">
        <v>-7988</v>
      </c>
      <c r="EZ295" s="415">
        <v>0</v>
      </c>
      <c r="FA295" s="415">
        <v>0</v>
      </c>
      <c r="FB295" s="415">
        <v>0</v>
      </c>
      <c r="FC295" s="415">
        <v>-1500</v>
      </c>
      <c r="FD295" s="415">
        <v>0</v>
      </c>
      <c r="FE295" s="415">
        <v>-1500</v>
      </c>
      <c r="FF295" s="415">
        <v>0</v>
      </c>
      <c r="FG295" s="415">
        <v>0</v>
      </c>
      <c r="FH295" s="415">
        <v>0</v>
      </c>
      <c r="FI295" s="415">
        <v>-19984</v>
      </c>
      <c r="FJ295" s="415">
        <v>0</v>
      </c>
      <c r="FK295" s="415">
        <v>-19984</v>
      </c>
      <c r="FL295" s="415">
        <v>0</v>
      </c>
      <c r="FM295" s="415">
        <v>0</v>
      </c>
      <c r="FN295" s="415">
        <v>0</v>
      </c>
      <c r="FO295" s="415">
        <v>-48003</v>
      </c>
      <c r="FP295" s="415">
        <v>0</v>
      </c>
      <c r="FQ295" s="415">
        <v>-48003</v>
      </c>
      <c r="FR295" s="415">
        <v>10359</v>
      </c>
      <c r="FS295" s="415">
        <v>0</v>
      </c>
      <c r="FT295" s="415">
        <v>10359</v>
      </c>
      <c r="FU295" s="415">
        <v>79</v>
      </c>
      <c r="FV295" s="415">
        <v>0</v>
      </c>
      <c r="FW295" s="415">
        <v>79</v>
      </c>
      <c r="FX295" s="415">
        <v>-1748999</v>
      </c>
      <c r="FY295" s="415">
        <v>0</v>
      </c>
      <c r="FZ295" s="415">
        <v>-1748999</v>
      </c>
      <c r="GA295" s="415">
        <v>-1816036</v>
      </c>
      <c r="GB295" s="415">
        <v>0</v>
      </c>
      <c r="GC295" s="415">
        <v>-1816036</v>
      </c>
      <c r="GD295" s="415">
        <v>0</v>
      </c>
      <c r="GE295" s="415">
        <v>0</v>
      </c>
      <c r="GF295" s="415">
        <v>0</v>
      </c>
      <c r="GG295" s="415">
        <v>0</v>
      </c>
      <c r="GH295" s="415">
        <v>0</v>
      </c>
      <c r="GI295" s="415">
        <v>0</v>
      </c>
      <c r="GJ295" s="415">
        <v>0</v>
      </c>
      <c r="GK295" s="415">
        <v>0</v>
      </c>
      <c r="GL295" s="415">
        <v>0</v>
      </c>
      <c r="GM295" s="415">
        <v>82826373</v>
      </c>
      <c r="GN295" s="415">
        <v>0</v>
      </c>
      <c r="GO295" s="415">
        <v>82826373</v>
      </c>
      <c r="GP295" s="415">
        <v>-328706</v>
      </c>
      <c r="GQ295" s="415">
        <v>0</v>
      </c>
      <c r="GR295" s="415">
        <v>-328706</v>
      </c>
      <c r="GS295" s="415">
        <v>-9168779</v>
      </c>
      <c r="GT295" s="415">
        <v>0</v>
      </c>
      <c r="GU295" s="415">
        <v>-9168779</v>
      </c>
      <c r="GV295" s="415">
        <v>-2617779</v>
      </c>
      <c r="GW295" s="415">
        <v>0</v>
      </c>
      <c r="GX295" s="415">
        <v>-2617779</v>
      </c>
      <c r="GY295" s="415">
        <v>-102978</v>
      </c>
      <c r="GZ295" s="415">
        <v>0</v>
      </c>
      <c r="HA295" s="415">
        <v>-102978</v>
      </c>
      <c r="HB295" s="415">
        <v>-1816036</v>
      </c>
      <c r="HC295" s="415">
        <v>0</v>
      </c>
      <c r="HD295" s="415">
        <v>-1816036</v>
      </c>
      <c r="HE295" s="415">
        <v>0</v>
      </c>
      <c r="HF295" s="415">
        <v>0</v>
      </c>
      <c r="HG295" s="415">
        <v>0</v>
      </c>
      <c r="HH295" s="415">
        <v>-14034278</v>
      </c>
      <c r="HI295" s="415">
        <v>0</v>
      </c>
      <c r="HJ295" s="415">
        <v>-14034278</v>
      </c>
      <c r="HK295" s="415">
        <v>68792095</v>
      </c>
      <c r="HL295" s="415">
        <v>0</v>
      </c>
      <c r="HM295" s="415">
        <v>68792095</v>
      </c>
      <c r="HN295" s="84" t="s">
        <v>1029</v>
      </c>
    </row>
    <row r="296" spans="1:222" x14ac:dyDescent="0.25">
      <c r="A296" t="s">
        <v>1037</v>
      </c>
      <c r="B296" s="82" t="s">
        <v>951</v>
      </c>
      <c r="C296" s="85" t="s">
        <v>950</v>
      </c>
      <c r="D296" s="415">
        <v>72173007</v>
      </c>
      <c r="E296" s="415">
        <v>0</v>
      </c>
      <c r="F296" s="415">
        <v>72173007</v>
      </c>
      <c r="G296" s="415">
        <v>-3696172</v>
      </c>
      <c r="H296" s="415">
        <v>0</v>
      </c>
      <c r="I296" s="415">
        <v>-3696172</v>
      </c>
      <c r="J296" s="415">
        <v>-320029</v>
      </c>
      <c r="K296" s="415">
        <v>0</v>
      </c>
      <c r="L296" s="415">
        <v>-320029</v>
      </c>
      <c r="M296" s="415">
        <v>147793</v>
      </c>
      <c r="N296" s="415">
        <v>0</v>
      </c>
      <c r="O296" s="415">
        <v>147793</v>
      </c>
      <c r="P296" s="415">
        <v>2044239</v>
      </c>
      <c r="Q296" s="415">
        <v>0</v>
      </c>
      <c r="R296" s="415">
        <v>2044239</v>
      </c>
      <c r="S296" s="415">
        <v>-1917281</v>
      </c>
      <c r="T296" s="415">
        <v>0</v>
      </c>
      <c r="U296" s="415">
        <v>-1917281</v>
      </c>
      <c r="V296" s="415">
        <v>-45278</v>
      </c>
      <c r="W296" s="415">
        <v>0</v>
      </c>
      <c r="X296" s="415">
        <v>-45278</v>
      </c>
      <c r="Y296" s="415">
        <v>-2908115</v>
      </c>
      <c r="Z296" s="415">
        <v>0</v>
      </c>
      <c r="AA296" s="415">
        <v>-2908115</v>
      </c>
      <c r="AB296" s="415">
        <v>-14245</v>
      </c>
      <c r="AC296" s="415">
        <v>0</v>
      </c>
      <c r="AD296" s="415">
        <v>-14245</v>
      </c>
      <c r="AE296" s="415">
        <v>-68017</v>
      </c>
      <c r="AF296" s="415">
        <v>0</v>
      </c>
      <c r="AG296" s="415">
        <v>-68017</v>
      </c>
      <c r="AH296" s="415">
        <v>-18167</v>
      </c>
      <c r="AI296" s="415">
        <v>0</v>
      </c>
      <c r="AJ296" s="415">
        <v>-18167</v>
      </c>
      <c r="AK296" s="415">
        <v>0</v>
      </c>
      <c r="AL296" s="415">
        <v>0</v>
      </c>
      <c r="AM296" s="415">
        <v>0</v>
      </c>
      <c r="AN296" s="415">
        <v>-49494</v>
      </c>
      <c r="AO296" s="415">
        <v>0</v>
      </c>
      <c r="AP296" s="415">
        <v>-49494</v>
      </c>
      <c r="AQ296" s="415">
        <v>0</v>
      </c>
      <c r="AR296" s="415">
        <v>0</v>
      </c>
      <c r="AS296" s="415">
        <v>0</v>
      </c>
      <c r="AT296" s="415">
        <v>1537604</v>
      </c>
      <c r="AU296" s="415">
        <v>0</v>
      </c>
      <c r="AV296" s="415">
        <v>1537604</v>
      </c>
      <c r="AW296" s="415">
        <v>-93054</v>
      </c>
      <c r="AX296" s="415">
        <v>0</v>
      </c>
      <c r="AY296" s="415">
        <v>-93054</v>
      </c>
      <c r="AZ296" s="415">
        <v>-3785358</v>
      </c>
      <c r="BA296" s="415">
        <v>0</v>
      </c>
      <c r="BB296" s="415">
        <v>-3785358</v>
      </c>
      <c r="BC296" s="415">
        <v>4007</v>
      </c>
      <c r="BD296" s="415">
        <v>0</v>
      </c>
      <c r="BE296" s="415">
        <v>4007</v>
      </c>
      <c r="BF296" s="415">
        <v>0</v>
      </c>
      <c r="BG296" s="415">
        <v>0</v>
      </c>
      <c r="BH296" s="415">
        <v>0</v>
      </c>
      <c r="BI296" s="415">
        <v>0</v>
      </c>
      <c r="BJ296" s="415">
        <v>0</v>
      </c>
      <c r="BK296" s="415">
        <v>0</v>
      </c>
      <c r="BL296" s="415">
        <v>0</v>
      </c>
      <c r="BM296" s="415">
        <v>0</v>
      </c>
      <c r="BN296" s="415">
        <v>0</v>
      </c>
      <c r="BO296" s="415">
        <v>0</v>
      </c>
      <c r="BP296" s="415">
        <v>0</v>
      </c>
      <c r="BQ296" s="415">
        <v>0</v>
      </c>
      <c r="BR296" s="415">
        <v>0</v>
      </c>
      <c r="BS296" s="415">
        <v>0</v>
      </c>
      <c r="BT296" s="415">
        <v>0</v>
      </c>
      <c r="BU296" s="415">
        <v>0</v>
      </c>
      <c r="BV296" s="415">
        <v>0</v>
      </c>
      <c r="BW296" s="415">
        <v>0</v>
      </c>
      <c r="BX296" s="415">
        <v>-5312933</v>
      </c>
      <c r="BY296" s="415">
        <v>0</v>
      </c>
      <c r="BZ296" s="415">
        <v>-5312933</v>
      </c>
      <c r="CA296" s="415">
        <v>-79996</v>
      </c>
      <c r="CB296" s="415">
        <v>0</v>
      </c>
      <c r="CC296" s="415">
        <v>-79996</v>
      </c>
      <c r="CD296" s="415">
        <v>25519</v>
      </c>
      <c r="CE296" s="415">
        <v>0</v>
      </c>
      <c r="CF296" s="415">
        <v>25519</v>
      </c>
      <c r="CG296" s="415">
        <v>-1987576</v>
      </c>
      <c r="CH296" s="415">
        <v>0</v>
      </c>
      <c r="CI296" s="415">
        <v>-1987576</v>
      </c>
      <c r="CJ296" s="415">
        <v>174941</v>
      </c>
      <c r="CK296" s="415">
        <v>0</v>
      </c>
      <c r="CL296" s="415">
        <v>174941</v>
      </c>
      <c r="CM296" s="415">
        <v>-1867112</v>
      </c>
      <c r="CN296" s="415">
        <v>0</v>
      </c>
      <c r="CO296" s="415">
        <v>-1867112</v>
      </c>
      <c r="CP296" s="415">
        <v>-137175</v>
      </c>
      <c r="CQ296" s="415">
        <v>0</v>
      </c>
      <c r="CR296" s="415">
        <v>-137175</v>
      </c>
      <c r="CS296" s="415">
        <v>100</v>
      </c>
      <c r="CT296" s="415">
        <v>0</v>
      </c>
      <c r="CU296" s="415">
        <v>100</v>
      </c>
      <c r="CV296" s="415">
        <v>0</v>
      </c>
      <c r="CW296" s="415">
        <v>0</v>
      </c>
      <c r="CX296" s="415">
        <v>0</v>
      </c>
      <c r="CY296" s="415">
        <v>0</v>
      </c>
      <c r="CZ296" s="415">
        <v>0</v>
      </c>
      <c r="DA296" s="415">
        <v>0</v>
      </c>
      <c r="DB296" s="415">
        <v>0</v>
      </c>
      <c r="DC296" s="415">
        <v>0</v>
      </c>
      <c r="DD296" s="415">
        <v>0</v>
      </c>
      <c r="DE296" s="415">
        <v>0</v>
      </c>
      <c r="DF296" s="415">
        <v>0</v>
      </c>
      <c r="DG296" s="415">
        <v>0</v>
      </c>
      <c r="DH296" s="415">
        <v>0</v>
      </c>
      <c r="DI296" s="415">
        <v>0</v>
      </c>
      <c r="DJ296" s="415">
        <v>0</v>
      </c>
      <c r="DK296" s="415">
        <v>0</v>
      </c>
      <c r="DL296" s="415">
        <v>0</v>
      </c>
      <c r="DM296" s="415">
        <v>0</v>
      </c>
      <c r="DN296" s="415">
        <v>0</v>
      </c>
      <c r="DO296" s="415">
        <v>0</v>
      </c>
      <c r="DP296" s="415">
        <v>0</v>
      </c>
      <c r="DQ296" s="415">
        <v>0</v>
      </c>
      <c r="DR296" s="415">
        <v>0</v>
      </c>
      <c r="DS296" s="415">
        <v>0</v>
      </c>
      <c r="DT296" s="415">
        <v>0</v>
      </c>
      <c r="DU296" s="415">
        <v>0</v>
      </c>
      <c r="DV296" s="415">
        <v>0</v>
      </c>
      <c r="DW296" s="415">
        <v>0</v>
      </c>
      <c r="DX296" s="415">
        <v>0</v>
      </c>
      <c r="DY296" s="415">
        <v>0</v>
      </c>
      <c r="DZ296" s="415">
        <v>0</v>
      </c>
      <c r="EA296" s="415">
        <v>0</v>
      </c>
      <c r="EB296" s="415">
        <v>-137075</v>
      </c>
      <c r="EC296" s="415">
        <v>0</v>
      </c>
      <c r="ED296" s="415">
        <v>-137075</v>
      </c>
      <c r="EE296" s="415">
        <v>0</v>
      </c>
      <c r="EF296" s="415">
        <v>0</v>
      </c>
      <c r="EG296" s="415">
        <v>0</v>
      </c>
      <c r="EH296" s="415">
        <v>0</v>
      </c>
      <c r="EI296" s="415">
        <v>0</v>
      </c>
      <c r="EJ296" s="415">
        <v>0</v>
      </c>
      <c r="EK296" s="415">
        <v>0</v>
      </c>
      <c r="EL296" s="415">
        <v>0</v>
      </c>
      <c r="EM296" s="415">
        <v>0</v>
      </c>
      <c r="EN296" s="415">
        <v>0</v>
      </c>
      <c r="EO296" s="415">
        <v>0</v>
      </c>
      <c r="EP296" s="415">
        <v>0</v>
      </c>
      <c r="EQ296" s="415">
        <v>0</v>
      </c>
      <c r="ER296" s="415">
        <v>0</v>
      </c>
      <c r="ES296" s="415">
        <v>0</v>
      </c>
      <c r="ET296" s="415">
        <v>0</v>
      </c>
      <c r="EU296" s="415">
        <v>0</v>
      </c>
      <c r="EV296" s="415">
        <v>0</v>
      </c>
      <c r="EW296" s="415">
        <v>0</v>
      </c>
      <c r="EX296" s="415">
        <v>0</v>
      </c>
      <c r="EY296" s="415">
        <v>0</v>
      </c>
      <c r="EZ296" s="415">
        <v>0</v>
      </c>
      <c r="FA296" s="415">
        <v>0</v>
      </c>
      <c r="FB296" s="415">
        <v>0</v>
      </c>
      <c r="FC296" s="415">
        <v>-1500</v>
      </c>
      <c r="FD296" s="415">
        <v>0</v>
      </c>
      <c r="FE296" s="415">
        <v>-1500</v>
      </c>
      <c r="FF296" s="415">
        <v>0</v>
      </c>
      <c r="FG296" s="415">
        <v>0</v>
      </c>
      <c r="FH296" s="415">
        <v>0</v>
      </c>
      <c r="FI296" s="415">
        <v>-16292</v>
      </c>
      <c r="FJ296" s="415">
        <v>0</v>
      </c>
      <c r="FK296" s="415">
        <v>-16292</v>
      </c>
      <c r="FL296" s="415">
        <v>0</v>
      </c>
      <c r="FM296" s="415">
        <v>0</v>
      </c>
      <c r="FN296" s="415">
        <v>0</v>
      </c>
      <c r="FO296" s="415">
        <v>-37645</v>
      </c>
      <c r="FP296" s="415">
        <v>0</v>
      </c>
      <c r="FQ296" s="415">
        <v>-37645</v>
      </c>
      <c r="FR296" s="415">
        <v>2622</v>
      </c>
      <c r="FS296" s="415">
        <v>0</v>
      </c>
      <c r="FT296" s="415">
        <v>2622</v>
      </c>
      <c r="FU296" s="415">
        <v>0</v>
      </c>
      <c r="FV296" s="415">
        <v>0</v>
      </c>
      <c r="FW296" s="415">
        <v>0</v>
      </c>
      <c r="FX296" s="415">
        <v>-1017819</v>
      </c>
      <c r="FY296" s="415">
        <v>0</v>
      </c>
      <c r="FZ296" s="415">
        <v>-1017819</v>
      </c>
      <c r="GA296" s="415">
        <v>-1070634</v>
      </c>
      <c r="GB296" s="415">
        <v>0</v>
      </c>
      <c r="GC296" s="415">
        <v>-1070634</v>
      </c>
      <c r="GD296" s="415">
        <v>0</v>
      </c>
      <c r="GE296" s="415">
        <v>0</v>
      </c>
      <c r="GF296" s="415">
        <v>0</v>
      </c>
      <c r="GG296" s="415">
        <v>0</v>
      </c>
      <c r="GH296" s="415">
        <v>0</v>
      </c>
      <c r="GI296" s="415">
        <v>0</v>
      </c>
      <c r="GJ296" s="415">
        <v>0</v>
      </c>
      <c r="GK296" s="415">
        <v>0</v>
      </c>
      <c r="GL296" s="415">
        <v>0</v>
      </c>
      <c r="GM296" s="415">
        <v>68476835</v>
      </c>
      <c r="GN296" s="415">
        <v>0</v>
      </c>
      <c r="GO296" s="415">
        <v>68476835</v>
      </c>
      <c r="GP296" s="415">
        <v>-45278</v>
      </c>
      <c r="GQ296" s="415">
        <v>0</v>
      </c>
      <c r="GR296" s="415">
        <v>-45278</v>
      </c>
      <c r="GS296" s="415">
        <v>-5312933</v>
      </c>
      <c r="GT296" s="415">
        <v>0</v>
      </c>
      <c r="GU296" s="415">
        <v>-5312933</v>
      </c>
      <c r="GV296" s="415">
        <v>-1867112</v>
      </c>
      <c r="GW296" s="415">
        <v>0</v>
      </c>
      <c r="GX296" s="415">
        <v>-1867112</v>
      </c>
      <c r="GY296" s="415">
        <v>-137075</v>
      </c>
      <c r="GZ296" s="415">
        <v>0</v>
      </c>
      <c r="HA296" s="415">
        <v>-137075</v>
      </c>
      <c r="HB296" s="415">
        <v>-1070634</v>
      </c>
      <c r="HC296" s="415">
        <v>0</v>
      </c>
      <c r="HD296" s="415">
        <v>-1070634</v>
      </c>
      <c r="HE296" s="415">
        <v>0</v>
      </c>
      <c r="HF296" s="415">
        <v>0</v>
      </c>
      <c r="HG296" s="415">
        <v>0</v>
      </c>
      <c r="HH296" s="415">
        <v>-8433032</v>
      </c>
      <c r="HI296" s="415">
        <v>0</v>
      </c>
      <c r="HJ296" s="415">
        <v>-8433032</v>
      </c>
      <c r="HK296" s="415">
        <v>60043803</v>
      </c>
      <c r="HL296" s="415">
        <v>0</v>
      </c>
      <c r="HM296" s="415">
        <v>60043803</v>
      </c>
      <c r="HN296" s="84" t="s">
        <v>1029</v>
      </c>
    </row>
    <row r="297" spans="1:222" x14ac:dyDescent="0.25">
      <c r="A297" t="s">
        <v>1026</v>
      </c>
      <c r="B297" s="82" t="s">
        <v>953</v>
      </c>
      <c r="C297" s="85" t="s">
        <v>952</v>
      </c>
      <c r="D297" s="415">
        <v>51533580</v>
      </c>
      <c r="E297" s="415">
        <v>0</v>
      </c>
      <c r="F297" s="415">
        <v>51533580</v>
      </c>
      <c r="G297" s="415">
        <v>-548003</v>
      </c>
      <c r="H297" s="415">
        <v>0</v>
      </c>
      <c r="I297" s="415">
        <v>-548003</v>
      </c>
      <c r="J297" s="415">
        <v>-910568</v>
      </c>
      <c r="K297" s="415">
        <v>0</v>
      </c>
      <c r="L297" s="415">
        <v>-910568</v>
      </c>
      <c r="M297" s="415">
        <v>167687</v>
      </c>
      <c r="N297" s="415">
        <v>0</v>
      </c>
      <c r="O297" s="415">
        <v>167687</v>
      </c>
      <c r="P297" s="415">
        <v>56665</v>
      </c>
      <c r="Q297" s="415">
        <v>0</v>
      </c>
      <c r="R297" s="415">
        <v>56665</v>
      </c>
      <c r="S297" s="415">
        <v>-5274</v>
      </c>
      <c r="T297" s="415">
        <v>0</v>
      </c>
      <c r="U297" s="415">
        <v>-5274</v>
      </c>
      <c r="V297" s="415">
        <v>-691490</v>
      </c>
      <c r="W297" s="415">
        <v>0</v>
      </c>
      <c r="X297" s="415">
        <v>-691490</v>
      </c>
      <c r="Y297" s="415">
        <v>-4103435</v>
      </c>
      <c r="Z297" s="415">
        <v>0</v>
      </c>
      <c r="AA297" s="415">
        <v>-4103435</v>
      </c>
      <c r="AB297" s="415">
        <v>-2681</v>
      </c>
      <c r="AC297" s="415">
        <v>0</v>
      </c>
      <c r="AD297" s="415">
        <v>-2681</v>
      </c>
      <c r="AE297" s="415">
        <v>-100187</v>
      </c>
      <c r="AF297" s="415">
        <v>0</v>
      </c>
      <c r="AG297" s="415">
        <v>-100187</v>
      </c>
      <c r="AH297" s="415">
        <v>-2237</v>
      </c>
      <c r="AI297" s="415">
        <v>0</v>
      </c>
      <c r="AJ297" s="415">
        <v>-2237</v>
      </c>
      <c r="AK297" s="415">
        <v>0</v>
      </c>
      <c r="AL297" s="415">
        <v>0</v>
      </c>
      <c r="AM297" s="415">
        <v>0</v>
      </c>
      <c r="AN297" s="415">
        <v>-97950</v>
      </c>
      <c r="AO297" s="415">
        <v>0</v>
      </c>
      <c r="AP297" s="415">
        <v>-97950</v>
      </c>
      <c r="AQ297" s="415">
        <v>0</v>
      </c>
      <c r="AR297" s="415">
        <v>0</v>
      </c>
      <c r="AS297" s="415">
        <v>0</v>
      </c>
      <c r="AT297" s="415">
        <v>873742</v>
      </c>
      <c r="AU297" s="415">
        <v>0</v>
      </c>
      <c r="AV297" s="415">
        <v>873742</v>
      </c>
      <c r="AW297" s="415">
        <v>-16114</v>
      </c>
      <c r="AX297" s="415">
        <v>0</v>
      </c>
      <c r="AY297" s="415">
        <v>-16114</v>
      </c>
      <c r="AZ297" s="415">
        <v>-6391321</v>
      </c>
      <c r="BA297" s="415">
        <v>0</v>
      </c>
      <c r="BB297" s="415">
        <v>-6391321</v>
      </c>
      <c r="BC297" s="415">
        <v>5187.1099999999997</v>
      </c>
      <c r="BD297" s="415">
        <v>0</v>
      </c>
      <c r="BE297" s="415">
        <v>5187.1099999999997</v>
      </c>
      <c r="BF297" s="415">
        <v>-40533</v>
      </c>
      <c r="BG297" s="415">
        <v>0</v>
      </c>
      <c r="BH297" s="415">
        <v>-40533</v>
      </c>
      <c r="BI297" s="415">
        <v>0</v>
      </c>
      <c r="BJ297" s="415">
        <v>0</v>
      </c>
      <c r="BK297" s="415">
        <v>0</v>
      </c>
      <c r="BL297" s="415">
        <v>-5947</v>
      </c>
      <c r="BM297" s="415">
        <v>0</v>
      </c>
      <c r="BN297" s="415">
        <v>-5947</v>
      </c>
      <c r="BO297" s="415">
        <v>0</v>
      </c>
      <c r="BP297" s="415">
        <v>0</v>
      </c>
      <c r="BQ297" s="415">
        <v>0</v>
      </c>
      <c r="BR297" s="415">
        <v>0</v>
      </c>
      <c r="BS297" s="415">
        <v>0</v>
      </c>
      <c r="BT297" s="415">
        <v>0</v>
      </c>
      <c r="BU297" s="415">
        <v>0</v>
      </c>
      <c r="BV297" s="415">
        <v>0</v>
      </c>
      <c r="BW297" s="415">
        <v>0</v>
      </c>
      <c r="BX297" s="415">
        <v>-9778608</v>
      </c>
      <c r="BY297" s="415">
        <v>0</v>
      </c>
      <c r="BZ297" s="415">
        <v>-9778608</v>
      </c>
      <c r="CA297" s="415">
        <v>-18953</v>
      </c>
      <c r="CB297" s="415">
        <v>0</v>
      </c>
      <c r="CC297" s="415">
        <v>-18953</v>
      </c>
      <c r="CD297" s="415">
        <v>-3653</v>
      </c>
      <c r="CE297" s="415">
        <v>0</v>
      </c>
      <c r="CF297" s="415">
        <v>-3653</v>
      </c>
      <c r="CG297" s="415">
        <v>-1199827</v>
      </c>
      <c r="CH297" s="415">
        <v>0</v>
      </c>
      <c r="CI297" s="415">
        <v>-1199827</v>
      </c>
      <c r="CJ297" s="415">
        <v>-20405</v>
      </c>
      <c r="CK297" s="415">
        <v>0</v>
      </c>
      <c r="CL297" s="415">
        <v>-20405</v>
      </c>
      <c r="CM297" s="415">
        <v>-1242838</v>
      </c>
      <c r="CN297" s="415">
        <v>0</v>
      </c>
      <c r="CO297" s="415">
        <v>-1242838</v>
      </c>
      <c r="CP297" s="415">
        <v>-85359</v>
      </c>
      <c r="CQ297" s="415">
        <v>0</v>
      </c>
      <c r="CR297" s="415">
        <v>-85359</v>
      </c>
      <c r="CS297" s="415">
        <v>1361</v>
      </c>
      <c r="CT297" s="415">
        <v>0</v>
      </c>
      <c r="CU297" s="415">
        <v>1361</v>
      </c>
      <c r="CV297" s="415">
        <v>-513860</v>
      </c>
      <c r="CW297" s="415">
        <v>0</v>
      </c>
      <c r="CX297" s="415">
        <v>-513860</v>
      </c>
      <c r="CY297" s="415">
        <v>0</v>
      </c>
      <c r="CZ297" s="415">
        <v>0</v>
      </c>
      <c r="DA297" s="415">
        <v>0</v>
      </c>
      <c r="DB297" s="415">
        <v>0</v>
      </c>
      <c r="DC297" s="415">
        <v>0</v>
      </c>
      <c r="DD297" s="415">
        <v>0</v>
      </c>
      <c r="DE297" s="415">
        <v>0</v>
      </c>
      <c r="DF297" s="415">
        <v>0</v>
      </c>
      <c r="DG297" s="415">
        <v>0</v>
      </c>
      <c r="DH297" s="415">
        <v>0</v>
      </c>
      <c r="DI297" s="415">
        <v>0</v>
      </c>
      <c r="DJ297" s="415">
        <v>0</v>
      </c>
      <c r="DK297" s="415">
        <v>0</v>
      </c>
      <c r="DL297" s="415">
        <v>0</v>
      </c>
      <c r="DM297" s="415">
        <v>0</v>
      </c>
      <c r="DN297" s="415">
        <v>-7404</v>
      </c>
      <c r="DO297" s="415">
        <v>0</v>
      </c>
      <c r="DP297" s="415">
        <v>-7404</v>
      </c>
      <c r="DQ297" s="415">
        <v>0</v>
      </c>
      <c r="DR297" s="415">
        <v>0</v>
      </c>
      <c r="DS297" s="415">
        <v>0</v>
      </c>
      <c r="DT297" s="415">
        <v>0</v>
      </c>
      <c r="DU297" s="415">
        <v>0</v>
      </c>
      <c r="DV297" s="415">
        <v>0</v>
      </c>
      <c r="DW297" s="415">
        <v>0</v>
      </c>
      <c r="DX297" s="415">
        <v>0</v>
      </c>
      <c r="DY297" s="415">
        <v>0</v>
      </c>
      <c r="DZ297" s="415">
        <v>0</v>
      </c>
      <c r="EA297" s="415">
        <v>0</v>
      </c>
      <c r="EB297" s="415">
        <v>-605262</v>
      </c>
      <c r="EC297" s="415">
        <v>0</v>
      </c>
      <c r="ED297" s="415">
        <v>-605262</v>
      </c>
      <c r="EE297" s="415">
        <v>0</v>
      </c>
      <c r="EF297" s="415">
        <v>0</v>
      </c>
      <c r="EG297" s="415">
        <v>0</v>
      </c>
      <c r="EH297" s="415">
        <v>0</v>
      </c>
      <c r="EI297" s="415">
        <v>0</v>
      </c>
      <c r="EJ297" s="415">
        <v>0</v>
      </c>
      <c r="EK297" s="415">
        <v>0</v>
      </c>
      <c r="EL297" s="415">
        <v>0</v>
      </c>
      <c r="EM297" s="415">
        <v>0</v>
      </c>
      <c r="EN297" s="415">
        <v>0</v>
      </c>
      <c r="EO297" s="415">
        <v>0</v>
      </c>
      <c r="EP297" s="415">
        <v>0</v>
      </c>
      <c r="EQ297" s="415">
        <v>0</v>
      </c>
      <c r="ER297" s="415">
        <v>0</v>
      </c>
      <c r="ES297" s="415">
        <v>0</v>
      </c>
      <c r="ET297" s="415">
        <v>0</v>
      </c>
      <c r="EU297" s="415">
        <v>0</v>
      </c>
      <c r="EV297" s="415">
        <v>0</v>
      </c>
      <c r="EW297" s="415">
        <v>-5947</v>
      </c>
      <c r="EX297" s="415">
        <v>0</v>
      </c>
      <c r="EY297" s="415">
        <v>-5947</v>
      </c>
      <c r="EZ297" s="415">
        <v>0</v>
      </c>
      <c r="FA297" s="415">
        <v>0</v>
      </c>
      <c r="FB297" s="415">
        <v>0</v>
      </c>
      <c r="FC297" s="415">
        <v>-4500</v>
      </c>
      <c r="FD297" s="415">
        <v>0</v>
      </c>
      <c r="FE297" s="415">
        <v>-4500</v>
      </c>
      <c r="FF297" s="415">
        <v>0</v>
      </c>
      <c r="FG297" s="415">
        <v>0</v>
      </c>
      <c r="FH297" s="415">
        <v>0</v>
      </c>
      <c r="FI297" s="415">
        <v>-36173</v>
      </c>
      <c r="FJ297" s="415">
        <v>0</v>
      </c>
      <c r="FK297" s="415">
        <v>-36173</v>
      </c>
      <c r="FL297" s="415">
        <v>0</v>
      </c>
      <c r="FM297" s="415">
        <v>0</v>
      </c>
      <c r="FN297" s="415">
        <v>0</v>
      </c>
      <c r="FO297" s="415">
        <v>-70689</v>
      </c>
      <c r="FP297" s="415">
        <v>0</v>
      </c>
      <c r="FQ297" s="415">
        <v>-70689</v>
      </c>
      <c r="FR297" s="415">
        <v>22641</v>
      </c>
      <c r="FS297" s="415">
        <v>0</v>
      </c>
      <c r="FT297" s="415">
        <v>22641</v>
      </c>
      <c r="FU297" s="415">
        <v>-490</v>
      </c>
      <c r="FV297" s="415">
        <v>0</v>
      </c>
      <c r="FW297" s="415">
        <v>-490</v>
      </c>
      <c r="FX297" s="415">
        <v>-1566825</v>
      </c>
      <c r="FY297" s="415">
        <v>0</v>
      </c>
      <c r="FZ297" s="415">
        <v>-1566825</v>
      </c>
      <c r="GA297" s="415">
        <v>-1661983</v>
      </c>
      <c r="GB297" s="415">
        <v>0</v>
      </c>
      <c r="GC297" s="415">
        <v>-1661983</v>
      </c>
      <c r="GD297" s="415">
        <v>0</v>
      </c>
      <c r="GE297" s="415">
        <v>0</v>
      </c>
      <c r="GF297" s="415">
        <v>0</v>
      </c>
      <c r="GG297" s="415">
        <v>0</v>
      </c>
      <c r="GH297" s="415">
        <v>0</v>
      </c>
      <c r="GI297" s="415">
        <v>0</v>
      </c>
      <c r="GJ297" s="415">
        <v>0</v>
      </c>
      <c r="GK297" s="415">
        <v>0</v>
      </c>
      <c r="GL297" s="415">
        <v>0</v>
      </c>
      <c r="GM297" s="415">
        <v>50985577</v>
      </c>
      <c r="GN297" s="415">
        <v>0</v>
      </c>
      <c r="GO297" s="415">
        <v>50985577</v>
      </c>
      <c r="GP297" s="415">
        <v>-691490</v>
      </c>
      <c r="GQ297" s="415">
        <v>0</v>
      </c>
      <c r="GR297" s="415">
        <v>-691490</v>
      </c>
      <c r="GS297" s="415">
        <v>-9778608</v>
      </c>
      <c r="GT297" s="415">
        <v>0</v>
      </c>
      <c r="GU297" s="415">
        <v>-9778608</v>
      </c>
      <c r="GV297" s="415">
        <v>-1242838</v>
      </c>
      <c r="GW297" s="415">
        <v>0</v>
      </c>
      <c r="GX297" s="415">
        <v>-1242838</v>
      </c>
      <c r="GY297" s="415">
        <v>-605262</v>
      </c>
      <c r="GZ297" s="415">
        <v>0</v>
      </c>
      <c r="HA297" s="415">
        <v>-605262</v>
      </c>
      <c r="HB297" s="415">
        <v>-1661983</v>
      </c>
      <c r="HC297" s="415">
        <v>0</v>
      </c>
      <c r="HD297" s="415">
        <v>-1661983</v>
      </c>
      <c r="HE297" s="415">
        <v>0</v>
      </c>
      <c r="HF297" s="415">
        <v>0</v>
      </c>
      <c r="HG297" s="415">
        <v>0</v>
      </c>
      <c r="HH297" s="415">
        <v>-13980181</v>
      </c>
      <c r="HI297" s="415">
        <v>0</v>
      </c>
      <c r="HJ297" s="415">
        <v>-13980181</v>
      </c>
      <c r="HK297" s="415">
        <v>37005396</v>
      </c>
      <c r="HL297" s="415">
        <v>0</v>
      </c>
      <c r="HM297" s="415">
        <v>37005396</v>
      </c>
      <c r="HN297" s="84" t="s">
        <v>1029</v>
      </c>
    </row>
    <row r="298" spans="1:222" x14ac:dyDescent="0.25">
      <c r="A298" t="s">
        <v>1026</v>
      </c>
      <c r="B298" s="82" t="s">
        <v>955</v>
      </c>
      <c r="C298" s="85" t="s">
        <v>954</v>
      </c>
      <c r="D298" s="415">
        <v>46553355</v>
      </c>
      <c r="E298" s="415">
        <v>0</v>
      </c>
      <c r="F298" s="415">
        <v>46553355</v>
      </c>
      <c r="G298" s="415">
        <v>4270</v>
      </c>
      <c r="H298" s="415">
        <v>0</v>
      </c>
      <c r="I298" s="415">
        <v>4270</v>
      </c>
      <c r="J298" s="415">
        <v>-659406</v>
      </c>
      <c r="K298" s="415">
        <v>0</v>
      </c>
      <c r="L298" s="415">
        <v>-659406</v>
      </c>
      <c r="M298" s="415">
        <v>24026</v>
      </c>
      <c r="N298" s="415">
        <v>0</v>
      </c>
      <c r="O298" s="415">
        <v>24026</v>
      </c>
      <c r="P298" s="415">
        <v>127853</v>
      </c>
      <c r="Q298" s="415">
        <v>0</v>
      </c>
      <c r="R298" s="415">
        <v>127853</v>
      </c>
      <c r="S298" s="415">
        <v>-36202</v>
      </c>
      <c r="T298" s="415">
        <v>0</v>
      </c>
      <c r="U298" s="415">
        <v>-36202</v>
      </c>
      <c r="V298" s="415">
        <v>-543729</v>
      </c>
      <c r="W298" s="415">
        <v>0</v>
      </c>
      <c r="X298" s="415">
        <v>-543729</v>
      </c>
      <c r="Y298" s="415">
        <v>-8804089</v>
      </c>
      <c r="Z298" s="415">
        <v>0</v>
      </c>
      <c r="AA298" s="415">
        <v>-8804089</v>
      </c>
      <c r="AB298" s="415">
        <v>-19154</v>
      </c>
      <c r="AC298" s="415">
        <v>0</v>
      </c>
      <c r="AD298" s="415">
        <v>-19154</v>
      </c>
      <c r="AE298" s="415">
        <v>-340972</v>
      </c>
      <c r="AF298" s="415">
        <v>0</v>
      </c>
      <c r="AG298" s="415">
        <v>-340972</v>
      </c>
      <c r="AH298" s="415">
        <v>-21553</v>
      </c>
      <c r="AI298" s="415">
        <v>0</v>
      </c>
      <c r="AJ298" s="415">
        <v>-21553</v>
      </c>
      <c r="AK298" s="415">
        <v>0</v>
      </c>
      <c r="AL298" s="415">
        <v>0</v>
      </c>
      <c r="AM298" s="415">
        <v>0</v>
      </c>
      <c r="AN298" s="415">
        <v>-319086</v>
      </c>
      <c r="AO298" s="415">
        <v>0</v>
      </c>
      <c r="AP298" s="415">
        <v>-319086</v>
      </c>
      <c r="AQ298" s="415">
        <v>25</v>
      </c>
      <c r="AR298" s="415">
        <v>0</v>
      </c>
      <c r="AS298" s="415">
        <v>25</v>
      </c>
      <c r="AT298" s="415">
        <v>602760</v>
      </c>
      <c r="AU298" s="415">
        <v>0</v>
      </c>
      <c r="AV298" s="415">
        <v>602760</v>
      </c>
      <c r="AW298" s="415">
        <v>-4312</v>
      </c>
      <c r="AX298" s="415">
        <v>0</v>
      </c>
      <c r="AY298" s="415">
        <v>-4312</v>
      </c>
      <c r="AZ298" s="415">
        <v>-3356871</v>
      </c>
      <c r="BA298" s="415">
        <v>0</v>
      </c>
      <c r="BB298" s="415">
        <v>-3356871</v>
      </c>
      <c r="BC298" s="415">
        <v>58393</v>
      </c>
      <c r="BD298" s="415">
        <v>0</v>
      </c>
      <c r="BE298" s="415">
        <v>58393</v>
      </c>
      <c r="BF298" s="415">
        <v>-102255</v>
      </c>
      <c r="BG298" s="415">
        <v>0</v>
      </c>
      <c r="BH298" s="415">
        <v>-102255</v>
      </c>
      <c r="BI298" s="415">
        <v>0</v>
      </c>
      <c r="BJ298" s="415">
        <v>0</v>
      </c>
      <c r="BK298" s="415">
        <v>0</v>
      </c>
      <c r="BL298" s="415">
        <v>-33960</v>
      </c>
      <c r="BM298" s="415">
        <v>0</v>
      </c>
      <c r="BN298" s="415">
        <v>-33960</v>
      </c>
      <c r="BO298" s="415">
        <v>5954</v>
      </c>
      <c r="BP298" s="415">
        <v>0</v>
      </c>
      <c r="BQ298" s="415">
        <v>5954</v>
      </c>
      <c r="BR298" s="415">
        <v>0</v>
      </c>
      <c r="BS298" s="415">
        <v>0</v>
      </c>
      <c r="BT298" s="415">
        <v>0</v>
      </c>
      <c r="BU298" s="415">
        <v>0</v>
      </c>
      <c r="BV298" s="415">
        <v>0</v>
      </c>
      <c r="BW298" s="415">
        <v>0</v>
      </c>
      <c r="BX298" s="415">
        <v>-11975352</v>
      </c>
      <c r="BY298" s="415">
        <v>0</v>
      </c>
      <c r="BZ298" s="415">
        <v>-11975352</v>
      </c>
      <c r="CA298" s="415">
        <v>0</v>
      </c>
      <c r="CB298" s="415">
        <v>0</v>
      </c>
      <c r="CC298" s="415">
        <v>0</v>
      </c>
      <c r="CD298" s="415">
        <v>0</v>
      </c>
      <c r="CE298" s="415">
        <v>0</v>
      </c>
      <c r="CF298" s="415">
        <v>0</v>
      </c>
      <c r="CG298" s="415">
        <v>-658827</v>
      </c>
      <c r="CH298" s="415">
        <v>0</v>
      </c>
      <c r="CI298" s="415">
        <v>-658827</v>
      </c>
      <c r="CJ298" s="415">
        <v>-15013</v>
      </c>
      <c r="CK298" s="415">
        <v>0</v>
      </c>
      <c r="CL298" s="415">
        <v>-15013</v>
      </c>
      <c r="CM298" s="415">
        <v>-673840</v>
      </c>
      <c r="CN298" s="415">
        <v>0</v>
      </c>
      <c r="CO298" s="415">
        <v>-673840</v>
      </c>
      <c r="CP298" s="415">
        <v>-95468</v>
      </c>
      <c r="CQ298" s="415">
        <v>0</v>
      </c>
      <c r="CR298" s="415">
        <v>-95468</v>
      </c>
      <c r="CS298" s="415">
        <v>0</v>
      </c>
      <c r="CT298" s="415">
        <v>0</v>
      </c>
      <c r="CU298" s="415">
        <v>0</v>
      </c>
      <c r="CV298" s="415">
        <v>-7807</v>
      </c>
      <c r="CW298" s="415">
        <v>0</v>
      </c>
      <c r="CX298" s="415">
        <v>-7807</v>
      </c>
      <c r="CY298" s="415">
        <v>-28</v>
      </c>
      <c r="CZ298" s="415">
        <v>0</v>
      </c>
      <c r="DA298" s="415">
        <v>-28</v>
      </c>
      <c r="DB298" s="415">
        <v>0</v>
      </c>
      <c r="DC298" s="415">
        <v>0</v>
      </c>
      <c r="DD298" s="415">
        <v>0</v>
      </c>
      <c r="DE298" s="415">
        <v>0</v>
      </c>
      <c r="DF298" s="415">
        <v>0</v>
      </c>
      <c r="DG298" s="415">
        <v>0</v>
      </c>
      <c r="DH298" s="415">
        <v>0</v>
      </c>
      <c r="DI298" s="415">
        <v>0</v>
      </c>
      <c r="DJ298" s="415">
        <v>0</v>
      </c>
      <c r="DK298" s="415">
        <v>0</v>
      </c>
      <c r="DL298" s="415">
        <v>0</v>
      </c>
      <c r="DM298" s="415">
        <v>0</v>
      </c>
      <c r="DN298" s="415">
        <v>0</v>
      </c>
      <c r="DO298" s="415">
        <v>0</v>
      </c>
      <c r="DP298" s="415">
        <v>0</v>
      </c>
      <c r="DQ298" s="415">
        <v>0</v>
      </c>
      <c r="DR298" s="415">
        <v>0</v>
      </c>
      <c r="DS298" s="415">
        <v>0</v>
      </c>
      <c r="DT298" s="415">
        <v>0</v>
      </c>
      <c r="DU298" s="415">
        <v>0</v>
      </c>
      <c r="DV298" s="415">
        <v>0</v>
      </c>
      <c r="DW298" s="415">
        <v>0</v>
      </c>
      <c r="DX298" s="415">
        <v>0</v>
      </c>
      <c r="DY298" s="415">
        <v>0</v>
      </c>
      <c r="DZ298" s="415">
        <v>0</v>
      </c>
      <c r="EA298" s="415">
        <v>0</v>
      </c>
      <c r="EB298" s="415">
        <v>-103303</v>
      </c>
      <c r="EC298" s="415">
        <v>0</v>
      </c>
      <c r="ED298" s="415">
        <v>-103303</v>
      </c>
      <c r="EE298" s="415">
        <v>0</v>
      </c>
      <c r="EF298" s="415">
        <v>0</v>
      </c>
      <c r="EG298" s="415">
        <v>0</v>
      </c>
      <c r="EH298" s="415">
        <v>0</v>
      </c>
      <c r="EI298" s="415">
        <v>0</v>
      </c>
      <c r="EJ298" s="415">
        <v>0</v>
      </c>
      <c r="EK298" s="415">
        <v>0</v>
      </c>
      <c r="EL298" s="415">
        <v>0</v>
      </c>
      <c r="EM298" s="415">
        <v>0</v>
      </c>
      <c r="EN298" s="415">
        <v>0</v>
      </c>
      <c r="EO298" s="415">
        <v>0</v>
      </c>
      <c r="EP298" s="415">
        <v>0</v>
      </c>
      <c r="EQ298" s="415">
        <v>0</v>
      </c>
      <c r="ER298" s="415">
        <v>0</v>
      </c>
      <c r="ES298" s="415">
        <v>0</v>
      </c>
      <c r="ET298" s="415">
        <v>0</v>
      </c>
      <c r="EU298" s="415">
        <v>0</v>
      </c>
      <c r="EV298" s="415">
        <v>0</v>
      </c>
      <c r="EW298" s="415">
        <v>-33960</v>
      </c>
      <c r="EX298" s="415">
        <v>0</v>
      </c>
      <c r="EY298" s="415">
        <v>-33960</v>
      </c>
      <c r="EZ298" s="415">
        <v>5954</v>
      </c>
      <c r="FA298" s="415">
        <v>0</v>
      </c>
      <c r="FB298" s="415">
        <v>5954</v>
      </c>
      <c r="FC298" s="415">
        <v>0</v>
      </c>
      <c r="FD298" s="415">
        <v>0</v>
      </c>
      <c r="FE298" s="415">
        <v>0</v>
      </c>
      <c r="FF298" s="415">
        <v>0</v>
      </c>
      <c r="FG298" s="415">
        <v>0</v>
      </c>
      <c r="FH298" s="415">
        <v>0</v>
      </c>
      <c r="FI298" s="415">
        <v>-56334</v>
      </c>
      <c r="FJ298" s="415">
        <v>0</v>
      </c>
      <c r="FK298" s="415">
        <v>-56334</v>
      </c>
      <c r="FL298" s="415">
        <v>5855</v>
      </c>
      <c r="FM298" s="415">
        <v>0</v>
      </c>
      <c r="FN298" s="415">
        <v>5855</v>
      </c>
      <c r="FO298" s="415">
        <v>-7081</v>
      </c>
      <c r="FP298" s="415">
        <v>0</v>
      </c>
      <c r="FQ298" s="415">
        <v>-7081</v>
      </c>
      <c r="FR298" s="415">
        <v>-45496</v>
      </c>
      <c r="FS298" s="415">
        <v>0</v>
      </c>
      <c r="FT298" s="415">
        <v>-45496</v>
      </c>
      <c r="FU298" s="415">
        <v>0</v>
      </c>
      <c r="FV298" s="415">
        <v>0</v>
      </c>
      <c r="FW298" s="415">
        <v>0</v>
      </c>
      <c r="FX298" s="415">
        <v>-1139647</v>
      </c>
      <c r="FY298" s="415">
        <v>0</v>
      </c>
      <c r="FZ298" s="415">
        <v>-1139647</v>
      </c>
      <c r="GA298" s="415">
        <v>-1270709</v>
      </c>
      <c r="GB298" s="415">
        <v>0</v>
      </c>
      <c r="GC298" s="415">
        <v>-1270709</v>
      </c>
      <c r="GD298" s="415">
        <v>0</v>
      </c>
      <c r="GE298" s="415">
        <v>0</v>
      </c>
      <c r="GF298" s="415">
        <v>0</v>
      </c>
      <c r="GG298" s="415">
        <v>0</v>
      </c>
      <c r="GH298" s="415">
        <v>0</v>
      </c>
      <c r="GI298" s="415">
        <v>0</v>
      </c>
      <c r="GJ298" s="415">
        <v>0</v>
      </c>
      <c r="GK298" s="415">
        <v>0</v>
      </c>
      <c r="GL298" s="415">
        <v>0</v>
      </c>
      <c r="GM298" s="415">
        <v>46557625</v>
      </c>
      <c r="GN298" s="415">
        <v>0</v>
      </c>
      <c r="GO298" s="415">
        <v>46557625</v>
      </c>
      <c r="GP298" s="415">
        <v>-543729</v>
      </c>
      <c r="GQ298" s="415">
        <v>0</v>
      </c>
      <c r="GR298" s="415">
        <v>-543729</v>
      </c>
      <c r="GS298" s="415">
        <v>-11975352</v>
      </c>
      <c r="GT298" s="415">
        <v>0</v>
      </c>
      <c r="GU298" s="415">
        <v>-11975352</v>
      </c>
      <c r="GV298" s="415">
        <v>-673840</v>
      </c>
      <c r="GW298" s="415">
        <v>0</v>
      </c>
      <c r="GX298" s="415">
        <v>-673840</v>
      </c>
      <c r="GY298" s="415">
        <v>-103303</v>
      </c>
      <c r="GZ298" s="415">
        <v>0</v>
      </c>
      <c r="HA298" s="415">
        <v>-103303</v>
      </c>
      <c r="HB298" s="415">
        <v>-1270709</v>
      </c>
      <c r="HC298" s="415">
        <v>0</v>
      </c>
      <c r="HD298" s="415">
        <v>-1270709</v>
      </c>
      <c r="HE298" s="415">
        <v>0</v>
      </c>
      <c r="HF298" s="415">
        <v>0</v>
      </c>
      <c r="HG298" s="415">
        <v>0</v>
      </c>
      <c r="HH298" s="415">
        <v>-14566933</v>
      </c>
      <c r="HI298" s="415">
        <v>0</v>
      </c>
      <c r="HJ298" s="415">
        <v>-14566933</v>
      </c>
      <c r="HK298" s="415">
        <v>31990692</v>
      </c>
      <c r="HL298" s="415">
        <v>0</v>
      </c>
      <c r="HM298" s="415">
        <v>31990692</v>
      </c>
      <c r="HN298" s="84" t="s">
        <v>1029</v>
      </c>
    </row>
    <row r="299" spans="1:222" x14ac:dyDescent="0.25">
      <c r="A299" t="s">
        <v>1026</v>
      </c>
      <c r="B299" s="82" t="s">
        <v>957</v>
      </c>
      <c r="C299" s="85" t="s">
        <v>956</v>
      </c>
      <c r="D299" s="415">
        <v>35633741</v>
      </c>
      <c r="E299" s="415">
        <v>0</v>
      </c>
      <c r="F299" s="415">
        <v>35633741</v>
      </c>
      <c r="G299" s="415">
        <v>-510032</v>
      </c>
      <c r="H299" s="415">
        <v>0</v>
      </c>
      <c r="I299" s="415">
        <v>-510032</v>
      </c>
      <c r="J299" s="415">
        <v>-200700</v>
      </c>
      <c r="K299" s="415">
        <v>0</v>
      </c>
      <c r="L299" s="415">
        <v>-200700</v>
      </c>
      <c r="M299" s="415">
        <v>3063</v>
      </c>
      <c r="N299" s="415">
        <v>0</v>
      </c>
      <c r="O299" s="415">
        <v>3063</v>
      </c>
      <c r="P299" s="415">
        <v>323357</v>
      </c>
      <c r="Q299" s="415">
        <v>0</v>
      </c>
      <c r="R299" s="415">
        <v>323357</v>
      </c>
      <c r="S299" s="415">
        <v>-51963</v>
      </c>
      <c r="T299" s="415">
        <v>0</v>
      </c>
      <c r="U299" s="415">
        <v>-51963</v>
      </c>
      <c r="V299" s="415">
        <v>73757</v>
      </c>
      <c r="W299" s="415">
        <v>0</v>
      </c>
      <c r="X299" s="415">
        <v>73757</v>
      </c>
      <c r="Y299" s="415">
        <v>-3530353</v>
      </c>
      <c r="Z299" s="415">
        <v>0</v>
      </c>
      <c r="AA299" s="415">
        <v>-3530353</v>
      </c>
      <c r="AB299" s="415">
        <v>0</v>
      </c>
      <c r="AC299" s="415">
        <v>0</v>
      </c>
      <c r="AD299" s="415">
        <v>0</v>
      </c>
      <c r="AE299" s="415">
        <v>-80535.95</v>
      </c>
      <c r="AF299" s="415">
        <v>0</v>
      </c>
      <c r="AG299" s="415">
        <v>-80535.95</v>
      </c>
      <c r="AH299" s="415">
        <v>0</v>
      </c>
      <c r="AI299" s="415">
        <v>0</v>
      </c>
      <c r="AJ299" s="415">
        <v>0</v>
      </c>
      <c r="AK299" s="415">
        <v>0</v>
      </c>
      <c r="AL299" s="415">
        <v>0</v>
      </c>
      <c r="AM299" s="415">
        <v>0</v>
      </c>
      <c r="AN299" s="415">
        <v>-80536</v>
      </c>
      <c r="AO299" s="415">
        <v>0</v>
      </c>
      <c r="AP299" s="415">
        <v>-80536</v>
      </c>
      <c r="AQ299" s="415">
        <v>0</v>
      </c>
      <c r="AR299" s="415">
        <v>0</v>
      </c>
      <c r="AS299" s="415">
        <v>0</v>
      </c>
      <c r="AT299" s="415">
        <v>657120</v>
      </c>
      <c r="AU299" s="415">
        <v>0</v>
      </c>
      <c r="AV299" s="415">
        <v>657120</v>
      </c>
      <c r="AW299" s="415">
        <v>-16012</v>
      </c>
      <c r="AX299" s="415">
        <v>0</v>
      </c>
      <c r="AY299" s="415">
        <v>-16012</v>
      </c>
      <c r="AZ299" s="415">
        <v>-2030371</v>
      </c>
      <c r="BA299" s="415">
        <v>0</v>
      </c>
      <c r="BB299" s="415">
        <v>-2030371</v>
      </c>
      <c r="BC299" s="415">
        <v>19103</v>
      </c>
      <c r="BD299" s="415">
        <v>0</v>
      </c>
      <c r="BE299" s="415">
        <v>19103</v>
      </c>
      <c r="BF299" s="415">
        <v>-1532</v>
      </c>
      <c r="BG299" s="415">
        <v>0</v>
      </c>
      <c r="BH299" s="415">
        <v>-1532</v>
      </c>
      <c r="BI299" s="415">
        <v>0</v>
      </c>
      <c r="BJ299" s="415">
        <v>0</v>
      </c>
      <c r="BK299" s="415">
        <v>0</v>
      </c>
      <c r="BL299" s="415">
        <v>-2583</v>
      </c>
      <c r="BM299" s="415">
        <v>0</v>
      </c>
      <c r="BN299" s="415">
        <v>-2583</v>
      </c>
      <c r="BO299" s="415">
        <v>-5457</v>
      </c>
      <c r="BP299" s="415">
        <v>0</v>
      </c>
      <c r="BQ299" s="415">
        <v>-5457</v>
      </c>
      <c r="BR299" s="415">
        <v>0</v>
      </c>
      <c r="BS299" s="415">
        <v>0</v>
      </c>
      <c r="BT299" s="415">
        <v>0</v>
      </c>
      <c r="BU299" s="415">
        <v>0</v>
      </c>
      <c r="BV299" s="415">
        <v>0</v>
      </c>
      <c r="BW299" s="415">
        <v>0</v>
      </c>
      <c r="BX299" s="415">
        <v>-4990621</v>
      </c>
      <c r="BY299" s="415">
        <v>0</v>
      </c>
      <c r="BZ299" s="415">
        <v>-4990621</v>
      </c>
      <c r="CA299" s="415">
        <v>-50393</v>
      </c>
      <c r="CB299" s="415">
        <v>0</v>
      </c>
      <c r="CC299" s="415">
        <v>-50393</v>
      </c>
      <c r="CD299" s="415">
        <v>0</v>
      </c>
      <c r="CE299" s="415">
        <v>0</v>
      </c>
      <c r="CF299" s="415">
        <v>0</v>
      </c>
      <c r="CG299" s="415">
        <v>-1392933</v>
      </c>
      <c r="CH299" s="415">
        <v>0</v>
      </c>
      <c r="CI299" s="415">
        <v>-1392933</v>
      </c>
      <c r="CJ299" s="415">
        <v>277360</v>
      </c>
      <c r="CK299" s="415">
        <v>0</v>
      </c>
      <c r="CL299" s="415">
        <v>277360</v>
      </c>
      <c r="CM299" s="415">
        <v>-1165966</v>
      </c>
      <c r="CN299" s="415">
        <v>0</v>
      </c>
      <c r="CO299" s="415">
        <v>-1165966</v>
      </c>
      <c r="CP299" s="415">
        <v>-87268</v>
      </c>
      <c r="CQ299" s="415">
        <v>0</v>
      </c>
      <c r="CR299" s="415">
        <v>-87268</v>
      </c>
      <c r="CS299" s="415">
        <v>-338</v>
      </c>
      <c r="CT299" s="415">
        <v>0</v>
      </c>
      <c r="CU299" s="415">
        <v>-338</v>
      </c>
      <c r="CV299" s="415">
        <v>-11698</v>
      </c>
      <c r="CW299" s="415">
        <v>0</v>
      </c>
      <c r="CX299" s="415">
        <v>-11698</v>
      </c>
      <c r="CY299" s="415">
        <v>0</v>
      </c>
      <c r="CZ299" s="415">
        <v>0</v>
      </c>
      <c r="DA299" s="415">
        <v>0</v>
      </c>
      <c r="DB299" s="415">
        <v>-383</v>
      </c>
      <c r="DC299" s="415">
        <v>0</v>
      </c>
      <c r="DD299" s="415">
        <v>-383</v>
      </c>
      <c r="DE299" s="415">
        <v>0</v>
      </c>
      <c r="DF299" s="415">
        <v>0</v>
      </c>
      <c r="DG299" s="415">
        <v>0</v>
      </c>
      <c r="DH299" s="415">
        <v>-2583</v>
      </c>
      <c r="DI299" s="415">
        <v>0</v>
      </c>
      <c r="DJ299" s="415">
        <v>-2583</v>
      </c>
      <c r="DK299" s="415">
        <v>-5457</v>
      </c>
      <c r="DL299" s="415">
        <v>0</v>
      </c>
      <c r="DM299" s="415">
        <v>-5457</v>
      </c>
      <c r="DN299" s="415">
        <v>0</v>
      </c>
      <c r="DO299" s="415">
        <v>0</v>
      </c>
      <c r="DP299" s="415">
        <v>0</v>
      </c>
      <c r="DQ299" s="415">
        <v>0</v>
      </c>
      <c r="DR299" s="415">
        <v>0</v>
      </c>
      <c r="DS299" s="415">
        <v>0</v>
      </c>
      <c r="DT299" s="415">
        <v>0</v>
      </c>
      <c r="DU299" s="415">
        <v>0</v>
      </c>
      <c r="DV299" s="415">
        <v>0</v>
      </c>
      <c r="DW299" s="415">
        <v>0</v>
      </c>
      <c r="DX299" s="415">
        <v>0</v>
      </c>
      <c r="DY299" s="415">
        <v>0</v>
      </c>
      <c r="DZ299" s="415">
        <v>0</v>
      </c>
      <c r="EA299" s="415">
        <v>0</v>
      </c>
      <c r="EB299" s="415">
        <v>-107727</v>
      </c>
      <c r="EC299" s="415">
        <v>0</v>
      </c>
      <c r="ED299" s="415">
        <v>-107727</v>
      </c>
      <c r="EE299" s="415">
        <v>0</v>
      </c>
      <c r="EF299" s="415">
        <v>0</v>
      </c>
      <c r="EG299" s="415">
        <v>0</v>
      </c>
      <c r="EH299" s="415">
        <v>0</v>
      </c>
      <c r="EI299" s="415">
        <v>0</v>
      </c>
      <c r="EJ299" s="415">
        <v>0</v>
      </c>
      <c r="EK299" s="415">
        <v>0</v>
      </c>
      <c r="EL299" s="415">
        <v>0</v>
      </c>
      <c r="EM299" s="415">
        <v>0</v>
      </c>
      <c r="EN299" s="415">
        <v>0</v>
      </c>
      <c r="EO299" s="415">
        <v>0</v>
      </c>
      <c r="EP299" s="415">
        <v>0</v>
      </c>
      <c r="EQ299" s="415">
        <v>0</v>
      </c>
      <c r="ER299" s="415">
        <v>0</v>
      </c>
      <c r="ES299" s="415">
        <v>0</v>
      </c>
      <c r="ET299" s="415">
        <v>0</v>
      </c>
      <c r="EU299" s="415">
        <v>0</v>
      </c>
      <c r="EV299" s="415">
        <v>0</v>
      </c>
      <c r="EW299" s="415">
        <v>0</v>
      </c>
      <c r="EX299" s="415">
        <v>0</v>
      </c>
      <c r="EY299" s="415">
        <v>0</v>
      </c>
      <c r="EZ299" s="415">
        <v>0</v>
      </c>
      <c r="FA299" s="415">
        <v>0</v>
      </c>
      <c r="FB299" s="415">
        <v>0</v>
      </c>
      <c r="FC299" s="415">
        <v>0</v>
      </c>
      <c r="FD299" s="415">
        <v>0</v>
      </c>
      <c r="FE299" s="415">
        <v>0</v>
      </c>
      <c r="FF299" s="415">
        <v>0</v>
      </c>
      <c r="FG299" s="415">
        <v>0</v>
      </c>
      <c r="FH299" s="415">
        <v>0</v>
      </c>
      <c r="FI299" s="415">
        <v>0</v>
      </c>
      <c r="FJ299" s="415">
        <v>0</v>
      </c>
      <c r="FK299" s="415">
        <v>0</v>
      </c>
      <c r="FL299" s="415">
        <v>0</v>
      </c>
      <c r="FM299" s="415">
        <v>0</v>
      </c>
      <c r="FN299" s="415">
        <v>0</v>
      </c>
      <c r="FO299" s="415">
        <v>-17701</v>
      </c>
      <c r="FP299" s="415">
        <v>0</v>
      </c>
      <c r="FQ299" s="415">
        <v>-17701</v>
      </c>
      <c r="FR299" s="415">
        <v>-53</v>
      </c>
      <c r="FS299" s="415">
        <v>0</v>
      </c>
      <c r="FT299" s="415">
        <v>-53</v>
      </c>
      <c r="FU299" s="415">
        <v>0</v>
      </c>
      <c r="FV299" s="415">
        <v>0</v>
      </c>
      <c r="FW299" s="415">
        <v>0</v>
      </c>
      <c r="FX299" s="415">
        <v>-372884</v>
      </c>
      <c r="FY299" s="415">
        <v>0</v>
      </c>
      <c r="FZ299" s="415">
        <v>-372884</v>
      </c>
      <c r="GA299" s="415">
        <v>-390638</v>
      </c>
      <c r="GB299" s="415">
        <v>0</v>
      </c>
      <c r="GC299" s="415">
        <v>-390638</v>
      </c>
      <c r="GD299" s="415">
        <v>0</v>
      </c>
      <c r="GE299" s="415">
        <v>0</v>
      </c>
      <c r="GF299" s="415">
        <v>0</v>
      </c>
      <c r="GG299" s="415">
        <v>0</v>
      </c>
      <c r="GH299" s="415">
        <v>0</v>
      </c>
      <c r="GI299" s="415">
        <v>0</v>
      </c>
      <c r="GJ299" s="415">
        <v>0</v>
      </c>
      <c r="GK299" s="415">
        <v>0</v>
      </c>
      <c r="GL299" s="415">
        <v>0</v>
      </c>
      <c r="GM299" s="415">
        <v>35123709</v>
      </c>
      <c r="GN299" s="415">
        <v>0</v>
      </c>
      <c r="GO299" s="415">
        <v>35123709</v>
      </c>
      <c r="GP299" s="415">
        <v>73757</v>
      </c>
      <c r="GQ299" s="415">
        <v>0</v>
      </c>
      <c r="GR299" s="415">
        <v>73757</v>
      </c>
      <c r="GS299" s="415">
        <v>-4990621</v>
      </c>
      <c r="GT299" s="415">
        <v>0</v>
      </c>
      <c r="GU299" s="415">
        <v>-4990621</v>
      </c>
      <c r="GV299" s="415">
        <v>-1165966</v>
      </c>
      <c r="GW299" s="415">
        <v>0</v>
      </c>
      <c r="GX299" s="415">
        <v>-1165966</v>
      </c>
      <c r="GY299" s="415">
        <v>-107727</v>
      </c>
      <c r="GZ299" s="415">
        <v>0</v>
      </c>
      <c r="HA299" s="415">
        <v>-107727</v>
      </c>
      <c r="HB299" s="415">
        <v>-390638</v>
      </c>
      <c r="HC299" s="415">
        <v>0</v>
      </c>
      <c r="HD299" s="415">
        <v>-390638</v>
      </c>
      <c r="HE299" s="415">
        <v>0</v>
      </c>
      <c r="HF299" s="415">
        <v>0</v>
      </c>
      <c r="HG299" s="415">
        <v>0</v>
      </c>
      <c r="HH299" s="415">
        <v>-6581195</v>
      </c>
      <c r="HI299" s="415">
        <v>0</v>
      </c>
      <c r="HJ299" s="415">
        <v>-6581195</v>
      </c>
      <c r="HK299" s="415">
        <v>28542514</v>
      </c>
      <c r="HL299" s="415">
        <v>0</v>
      </c>
      <c r="HM299" s="415">
        <v>28542514</v>
      </c>
      <c r="HN299" s="84" t="s">
        <v>1029</v>
      </c>
    </row>
    <row r="300" spans="1:222" x14ac:dyDescent="0.25">
      <c r="A300" t="s">
        <v>1026</v>
      </c>
      <c r="B300" s="82" t="s">
        <v>959</v>
      </c>
      <c r="C300" s="85" t="s">
        <v>958</v>
      </c>
      <c r="D300" s="415">
        <v>71789823.950000003</v>
      </c>
      <c r="E300" s="415">
        <v>0</v>
      </c>
      <c r="F300" s="415">
        <v>71789823.950000003</v>
      </c>
      <c r="G300" s="415">
        <v>-590471.85</v>
      </c>
      <c r="H300" s="415">
        <v>0</v>
      </c>
      <c r="I300" s="415">
        <v>-590471.85</v>
      </c>
      <c r="J300" s="415">
        <v>-578171.36</v>
      </c>
      <c r="K300" s="415">
        <v>0</v>
      </c>
      <c r="L300" s="415">
        <v>-578171.36</v>
      </c>
      <c r="M300" s="415">
        <v>37864.720000000001</v>
      </c>
      <c r="N300" s="415">
        <v>0</v>
      </c>
      <c r="O300" s="415">
        <v>37864.720000000001</v>
      </c>
      <c r="P300" s="415">
        <v>739644.94</v>
      </c>
      <c r="Q300" s="415">
        <v>0</v>
      </c>
      <c r="R300" s="415">
        <v>739644.94</v>
      </c>
      <c r="S300" s="415">
        <v>1811.22</v>
      </c>
      <c r="T300" s="415">
        <v>0</v>
      </c>
      <c r="U300" s="415">
        <v>1811.22</v>
      </c>
      <c r="V300" s="415">
        <v>201150</v>
      </c>
      <c r="W300" s="415">
        <v>0</v>
      </c>
      <c r="X300" s="415">
        <v>201150</v>
      </c>
      <c r="Y300" s="415">
        <v>-2393635.44</v>
      </c>
      <c r="Z300" s="415">
        <v>0</v>
      </c>
      <c r="AA300" s="415">
        <v>-2393635.44</v>
      </c>
      <c r="AB300" s="415">
        <v>0</v>
      </c>
      <c r="AC300" s="415">
        <v>0</v>
      </c>
      <c r="AD300" s="415">
        <v>0</v>
      </c>
      <c r="AE300" s="415">
        <v>-122366.75</v>
      </c>
      <c r="AF300" s="415">
        <v>0</v>
      </c>
      <c r="AG300" s="415">
        <v>-122366.75</v>
      </c>
      <c r="AH300" s="415">
        <v>-14903.73</v>
      </c>
      <c r="AI300" s="415">
        <v>0</v>
      </c>
      <c r="AJ300" s="415">
        <v>-14903.73</v>
      </c>
      <c r="AK300" s="415">
        <v>0</v>
      </c>
      <c r="AL300" s="415">
        <v>0</v>
      </c>
      <c r="AM300" s="415">
        <v>0</v>
      </c>
      <c r="AN300" s="415">
        <v>-105220.03</v>
      </c>
      <c r="AO300" s="415">
        <v>0</v>
      </c>
      <c r="AP300" s="415">
        <v>-105220.03</v>
      </c>
      <c r="AQ300" s="415">
        <v>0</v>
      </c>
      <c r="AR300" s="415">
        <v>0</v>
      </c>
      <c r="AS300" s="415">
        <v>0</v>
      </c>
      <c r="AT300" s="415">
        <v>1545198.26</v>
      </c>
      <c r="AU300" s="415">
        <v>0</v>
      </c>
      <c r="AV300" s="415">
        <v>1545198.26</v>
      </c>
      <c r="AW300" s="415">
        <v>-13820.62</v>
      </c>
      <c r="AX300" s="415">
        <v>0</v>
      </c>
      <c r="AY300" s="415">
        <v>-13820.62</v>
      </c>
      <c r="AZ300" s="415">
        <v>-7005996.6100000003</v>
      </c>
      <c r="BA300" s="415">
        <v>0</v>
      </c>
      <c r="BB300" s="415">
        <v>-7005996.6100000003</v>
      </c>
      <c r="BC300" s="415">
        <v>-6641</v>
      </c>
      <c r="BD300" s="415">
        <v>0</v>
      </c>
      <c r="BE300" s="415">
        <v>-6641</v>
      </c>
      <c r="BF300" s="415">
        <v>-61343.94</v>
      </c>
      <c r="BG300" s="415">
        <v>0</v>
      </c>
      <c r="BH300" s="415">
        <v>-61343.94</v>
      </c>
      <c r="BI300" s="415">
        <v>0</v>
      </c>
      <c r="BJ300" s="415">
        <v>0</v>
      </c>
      <c r="BK300" s="415">
        <v>0</v>
      </c>
      <c r="BL300" s="415">
        <v>0</v>
      </c>
      <c r="BM300" s="415">
        <v>0</v>
      </c>
      <c r="BN300" s="415">
        <v>0</v>
      </c>
      <c r="BO300" s="415">
        <v>0</v>
      </c>
      <c r="BP300" s="415">
        <v>0</v>
      </c>
      <c r="BQ300" s="415">
        <v>0</v>
      </c>
      <c r="BR300" s="415">
        <v>0</v>
      </c>
      <c r="BS300" s="415">
        <v>0</v>
      </c>
      <c r="BT300" s="415">
        <v>0</v>
      </c>
      <c r="BU300" s="415">
        <v>0</v>
      </c>
      <c r="BV300" s="415">
        <v>0</v>
      </c>
      <c r="BW300" s="415">
        <v>0</v>
      </c>
      <c r="BX300" s="415">
        <v>-8058606</v>
      </c>
      <c r="BY300" s="415">
        <v>0</v>
      </c>
      <c r="BZ300" s="415">
        <v>-8058606</v>
      </c>
      <c r="CA300" s="415">
        <v>-130670.21</v>
      </c>
      <c r="CB300" s="415">
        <v>0</v>
      </c>
      <c r="CC300" s="415">
        <v>-130670.21</v>
      </c>
      <c r="CD300" s="415">
        <v>-15954.65</v>
      </c>
      <c r="CE300" s="415">
        <v>0</v>
      </c>
      <c r="CF300" s="415">
        <v>-15954.65</v>
      </c>
      <c r="CG300" s="415">
        <v>-1183910.29</v>
      </c>
      <c r="CH300" s="415">
        <v>0</v>
      </c>
      <c r="CI300" s="415">
        <v>-1183910.29</v>
      </c>
      <c r="CJ300" s="415">
        <v>-2995.96</v>
      </c>
      <c r="CK300" s="415">
        <v>0</v>
      </c>
      <c r="CL300" s="415">
        <v>-2995.96</v>
      </c>
      <c r="CM300" s="415">
        <v>-1333531</v>
      </c>
      <c r="CN300" s="415">
        <v>0</v>
      </c>
      <c r="CO300" s="415">
        <v>-1333531</v>
      </c>
      <c r="CP300" s="415">
        <v>-217383.33</v>
      </c>
      <c r="CQ300" s="415">
        <v>0</v>
      </c>
      <c r="CR300" s="415">
        <v>-217383.33</v>
      </c>
      <c r="CS300" s="415">
        <v>-5307.51</v>
      </c>
      <c r="CT300" s="415">
        <v>0</v>
      </c>
      <c r="CU300" s="415">
        <v>-5307.51</v>
      </c>
      <c r="CV300" s="415">
        <v>-40238.25</v>
      </c>
      <c r="CW300" s="415">
        <v>0</v>
      </c>
      <c r="CX300" s="415">
        <v>-40238.25</v>
      </c>
      <c r="CY300" s="415">
        <v>0</v>
      </c>
      <c r="CZ300" s="415">
        <v>0</v>
      </c>
      <c r="DA300" s="415">
        <v>0</v>
      </c>
      <c r="DB300" s="415">
        <v>-8585.5300000000007</v>
      </c>
      <c r="DC300" s="415">
        <v>0</v>
      </c>
      <c r="DD300" s="415">
        <v>-8585.5300000000007</v>
      </c>
      <c r="DE300" s="415">
        <v>0</v>
      </c>
      <c r="DF300" s="415">
        <v>0</v>
      </c>
      <c r="DG300" s="415">
        <v>0</v>
      </c>
      <c r="DH300" s="415">
        <v>0</v>
      </c>
      <c r="DI300" s="415">
        <v>0</v>
      </c>
      <c r="DJ300" s="415">
        <v>0</v>
      </c>
      <c r="DK300" s="415">
        <v>0</v>
      </c>
      <c r="DL300" s="415">
        <v>0</v>
      </c>
      <c r="DM300" s="415">
        <v>0</v>
      </c>
      <c r="DN300" s="415">
        <v>0</v>
      </c>
      <c r="DO300" s="415">
        <v>0</v>
      </c>
      <c r="DP300" s="415">
        <v>0</v>
      </c>
      <c r="DQ300" s="415">
        <v>0</v>
      </c>
      <c r="DR300" s="415">
        <v>0</v>
      </c>
      <c r="DS300" s="415">
        <v>0</v>
      </c>
      <c r="DT300" s="415">
        <v>0</v>
      </c>
      <c r="DU300" s="415">
        <v>0</v>
      </c>
      <c r="DV300" s="415">
        <v>0</v>
      </c>
      <c r="DW300" s="415">
        <v>0</v>
      </c>
      <c r="DX300" s="415">
        <v>0</v>
      </c>
      <c r="DY300" s="415">
        <v>0</v>
      </c>
      <c r="DZ300" s="415">
        <v>0</v>
      </c>
      <c r="EA300" s="415">
        <v>0</v>
      </c>
      <c r="EB300" s="415">
        <v>-271515</v>
      </c>
      <c r="EC300" s="415">
        <v>0</v>
      </c>
      <c r="ED300" s="415">
        <v>-271515</v>
      </c>
      <c r="EE300" s="415">
        <v>0</v>
      </c>
      <c r="EF300" s="415">
        <v>0</v>
      </c>
      <c r="EG300" s="415">
        <v>0</v>
      </c>
      <c r="EH300" s="415">
        <v>0</v>
      </c>
      <c r="EI300" s="415">
        <v>0</v>
      </c>
      <c r="EJ300" s="415">
        <v>0</v>
      </c>
      <c r="EK300" s="415">
        <v>0</v>
      </c>
      <c r="EL300" s="415">
        <v>0</v>
      </c>
      <c r="EM300" s="415">
        <v>0</v>
      </c>
      <c r="EN300" s="415">
        <v>0</v>
      </c>
      <c r="EO300" s="415">
        <v>0</v>
      </c>
      <c r="EP300" s="415">
        <v>0</v>
      </c>
      <c r="EQ300" s="415">
        <v>0</v>
      </c>
      <c r="ER300" s="415">
        <v>0</v>
      </c>
      <c r="ES300" s="415">
        <v>0</v>
      </c>
      <c r="ET300" s="415">
        <v>0</v>
      </c>
      <c r="EU300" s="415">
        <v>0</v>
      </c>
      <c r="EV300" s="415">
        <v>0</v>
      </c>
      <c r="EW300" s="415">
        <v>0</v>
      </c>
      <c r="EX300" s="415">
        <v>0</v>
      </c>
      <c r="EY300" s="415">
        <v>0</v>
      </c>
      <c r="EZ300" s="415">
        <v>0</v>
      </c>
      <c r="FA300" s="415">
        <v>0</v>
      </c>
      <c r="FB300" s="415">
        <v>0</v>
      </c>
      <c r="FC300" s="415">
        <v>-147.54</v>
      </c>
      <c r="FD300" s="415">
        <v>0</v>
      </c>
      <c r="FE300" s="415">
        <v>-147.54</v>
      </c>
      <c r="FF300" s="415">
        <v>0</v>
      </c>
      <c r="FG300" s="415">
        <v>0</v>
      </c>
      <c r="FH300" s="415">
        <v>0</v>
      </c>
      <c r="FI300" s="415">
        <v>-44611.05</v>
      </c>
      <c r="FJ300" s="415">
        <v>0</v>
      </c>
      <c r="FK300" s="415">
        <v>-44611.05</v>
      </c>
      <c r="FL300" s="415">
        <v>0</v>
      </c>
      <c r="FM300" s="415">
        <v>0</v>
      </c>
      <c r="FN300" s="415">
        <v>0</v>
      </c>
      <c r="FO300" s="415">
        <v>-28788.85</v>
      </c>
      <c r="FP300" s="415">
        <v>0</v>
      </c>
      <c r="FQ300" s="415">
        <v>-28788.85</v>
      </c>
      <c r="FR300" s="415">
        <v>885.09</v>
      </c>
      <c r="FS300" s="415">
        <v>0</v>
      </c>
      <c r="FT300" s="415">
        <v>885.09</v>
      </c>
      <c r="FU300" s="415">
        <v>0</v>
      </c>
      <c r="FV300" s="415">
        <v>0</v>
      </c>
      <c r="FW300" s="415">
        <v>0</v>
      </c>
      <c r="FX300" s="415">
        <v>-909324.12</v>
      </c>
      <c r="FY300" s="415">
        <v>0</v>
      </c>
      <c r="FZ300" s="415">
        <v>-909324.12</v>
      </c>
      <c r="GA300" s="415">
        <v>-981986</v>
      </c>
      <c r="GB300" s="415">
        <v>0</v>
      </c>
      <c r="GC300" s="415">
        <v>-981986</v>
      </c>
      <c r="GD300" s="415">
        <v>0</v>
      </c>
      <c r="GE300" s="415">
        <v>0</v>
      </c>
      <c r="GF300" s="415">
        <v>0</v>
      </c>
      <c r="GG300" s="415">
        <v>0</v>
      </c>
      <c r="GH300" s="415">
        <v>0</v>
      </c>
      <c r="GI300" s="415">
        <v>0</v>
      </c>
      <c r="GJ300" s="415">
        <v>0</v>
      </c>
      <c r="GK300" s="415">
        <v>0</v>
      </c>
      <c r="GL300" s="415">
        <v>0</v>
      </c>
      <c r="GM300" s="415">
        <v>71199352.100000009</v>
      </c>
      <c r="GN300" s="415">
        <v>0</v>
      </c>
      <c r="GO300" s="415">
        <v>71199352.100000009</v>
      </c>
      <c r="GP300" s="415">
        <v>201150</v>
      </c>
      <c r="GQ300" s="415">
        <v>0</v>
      </c>
      <c r="GR300" s="415">
        <v>201150</v>
      </c>
      <c r="GS300" s="415">
        <v>-8058606</v>
      </c>
      <c r="GT300" s="415">
        <v>0</v>
      </c>
      <c r="GU300" s="415">
        <v>-8058606</v>
      </c>
      <c r="GV300" s="415">
        <v>-1333531</v>
      </c>
      <c r="GW300" s="415">
        <v>0</v>
      </c>
      <c r="GX300" s="415">
        <v>-1333531</v>
      </c>
      <c r="GY300" s="415">
        <v>-271515</v>
      </c>
      <c r="GZ300" s="415">
        <v>0</v>
      </c>
      <c r="HA300" s="415">
        <v>-271515</v>
      </c>
      <c r="HB300" s="415">
        <v>-981986</v>
      </c>
      <c r="HC300" s="415">
        <v>0</v>
      </c>
      <c r="HD300" s="415">
        <v>-981986</v>
      </c>
      <c r="HE300" s="415">
        <v>0</v>
      </c>
      <c r="HF300" s="415">
        <v>0</v>
      </c>
      <c r="HG300" s="415">
        <v>0</v>
      </c>
      <c r="HH300" s="415">
        <v>-10444488</v>
      </c>
      <c r="HI300" s="415">
        <v>0</v>
      </c>
      <c r="HJ300" s="415">
        <v>-10444488</v>
      </c>
      <c r="HK300" s="415">
        <v>60754864.100000009</v>
      </c>
      <c r="HL300" s="415">
        <v>0</v>
      </c>
      <c r="HM300" s="415">
        <v>60754864.100000009</v>
      </c>
      <c r="HN300" s="84" t="s">
        <v>1029</v>
      </c>
    </row>
    <row r="301" spans="1:222" x14ac:dyDescent="0.25">
      <c r="A301" t="s">
        <v>1026</v>
      </c>
      <c r="B301" s="82" t="s">
        <v>961</v>
      </c>
      <c r="C301" s="85" t="s">
        <v>960</v>
      </c>
      <c r="D301" s="415">
        <v>100886136</v>
      </c>
      <c r="E301" s="415">
        <v>0</v>
      </c>
      <c r="F301" s="415">
        <v>100886136</v>
      </c>
      <c r="G301" s="415">
        <v>-406339</v>
      </c>
      <c r="H301" s="415">
        <v>0</v>
      </c>
      <c r="I301" s="415">
        <v>-406339</v>
      </c>
      <c r="J301" s="415">
        <v>-1147622</v>
      </c>
      <c r="K301" s="415">
        <v>0</v>
      </c>
      <c r="L301" s="415">
        <v>-1147622</v>
      </c>
      <c r="M301" s="415">
        <v>-79392</v>
      </c>
      <c r="N301" s="415">
        <v>0</v>
      </c>
      <c r="O301" s="415">
        <v>-79392</v>
      </c>
      <c r="P301" s="415">
        <v>1730120</v>
      </c>
      <c r="Q301" s="415">
        <v>0</v>
      </c>
      <c r="R301" s="415">
        <v>1730120</v>
      </c>
      <c r="S301" s="415">
        <v>-5055</v>
      </c>
      <c r="T301" s="415">
        <v>0</v>
      </c>
      <c r="U301" s="415">
        <v>-5055</v>
      </c>
      <c r="V301" s="415">
        <v>498051</v>
      </c>
      <c r="W301" s="415">
        <v>0</v>
      </c>
      <c r="X301" s="415">
        <v>498051</v>
      </c>
      <c r="Y301" s="415">
        <v>-5099547</v>
      </c>
      <c r="Z301" s="415">
        <v>0</v>
      </c>
      <c r="AA301" s="415">
        <v>-5099547</v>
      </c>
      <c r="AB301" s="415">
        <v>-27229</v>
      </c>
      <c r="AC301" s="415">
        <v>0</v>
      </c>
      <c r="AD301" s="415">
        <v>-27229</v>
      </c>
      <c r="AE301" s="415">
        <v>-465126</v>
      </c>
      <c r="AF301" s="415">
        <v>0</v>
      </c>
      <c r="AG301" s="415">
        <v>-465126</v>
      </c>
      <c r="AH301" s="415">
        <v>-36718</v>
      </c>
      <c r="AI301" s="415">
        <v>0</v>
      </c>
      <c r="AJ301" s="415">
        <v>-36718</v>
      </c>
      <c r="AK301" s="415">
        <v>-293</v>
      </c>
      <c r="AL301" s="415">
        <v>0</v>
      </c>
      <c r="AM301" s="415">
        <v>-293</v>
      </c>
      <c r="AN301" s="415">
        <v>-423367</v>
      </c>
      <c r="AO301" s="415">
        <v>0</v>
      </c>
      <c r="AP301" s="415">
        <v>-423367</v>
      </c>
      <c r="AQ301" s="415">
        <v>-11613</v>
      </c>
      <c r="AR301" s="415">
        <v>0</v>
      </c>
      <c r="AS301" s="415">
        <v>-11613</v>
      </c>
      <c r="AT301" s="415">
        <v>1958803</v>
      </c>
      <c r="AU301" s="415">
        <v>0</v>
      </c>
      <c r="AV301" s="415">
        <v>1958803</v>
      </c>
      <c r="AW301" s="415">
        <v>43581</v>
      </c>
      <c r="AX301" s="415">
        <v>0</v>
      </c>
      <c r="AY301" s="415">
        <v>43581</v>
      </c>
      <c r="AZ301" s="415">
        <v>-5049922</v>
      </c>
      <c r="BA301" s="415">
        <v>0</v>
      </c>
      <c r="BB301" s="415">
        <v>-5049922</v>
      </c>
      <c r="BC301" s="415">
        <v>23543</v>
      </c>
      <c r="BD301" s="415">
        <v>0</v>
      </c>
      <c r="BE301" s="415">
        <v>23543</v>
      </c>
      <c r="BF301" s="415">
        <v>-81984</v>
      </c>
      <c r="BG301" s="415">
        <v>0</v>
      </c>
      <c r="BH301" s="415">
        <v>-81984</v>
      </c>
      <c r="BI301" s="415">
        <v>-1095</v>
      </c>
      <c r="BJ301" s="415">
        <v>0</v>
      </c>
      <c r="BK301" s="415">
        <v>-1095</v>
      </c>
      <c r="BL301" s="415">
        <v>-6987</v>
      </c>
      <c r="BM301" s="415">
        <v>0</v>
      </c>
      <c r="BN301" s="415">
        <v>-6987</v>
      </c>
      <c r="BO301" s="415">
        <v>0</v>
      </c>
      <c r="BP301" s="415">
        <v>0</v>
      </c>
      <c r="BQ301" s="415">
        <v>0</v>
      </c>
      <c r="BR301" s="415">
        <v>0</v>
      </c>
      <c r="BS301" s="415">
        <v>0</v>
      </c>
      <c r="BT301" s="415">
        <v>0</v>
      </c>
      <c r="BU301" s="415">
        <v>0</v>
      </c>
      <c r="BV301" s="415">
        <v>0</v>
      </c>
      <c r="BW301" s="415">
        <v>0</v>
      </c>
      <c r="BX301" s="415">
        <v>-8678734</v>
      </c>
      <c r="BY301" s="415">
        <v>0</v>
      </c>
      <c r="BZ301" s="415">
        <v>-8678734</v>
      </c>
      <c r="CA301" s="415">
        <v>-4379</v>
      </c>
      <c r="CB301" s="415">
        <v>0</v>
      </c>
      <c r="CC301" s="415">
        <v>-4379</v>
      </c>
      <c r="CD301" s="415">
        <v>0</v>
      </c>
      <c r="CE301" s="415">
        <v>0</v>
      </c>
      <c r="CF301" s="415">
        <v>0</v>
      </c>
      <c r="CG301" s="415">
        <v>-2920958</v>
      </c>
      <c r="CH301" s="415">
        <v>0</v>
      </c>
      <c r="CI301" s="415">
        <v>-2920958</v>
      </c>
      <c r="CJ301" s="415">
        <v>-107698</v>
      </c>
      <c r="CK301" s="415">
        <v>0</v>
      </c>
      <c r="CL301" s="415">
        <v>-107698</v>
      </c>
      <c r="CM301" s="415">
        <v>-3033035</v>
      </c>
      <c r="CN301" s="415">
        <v>0</v>
      </c>
      <c r="CO301" s="415">
        <v>-3033035</v>
      </c>
      <c r="CP301" s="415">
        <v>-67631</v>
      </c>
      <c r="CQ301" s="415">
        <v>0</v>
      </c>
      <c r="CR301" s="415">
        <v>-67631</v>
      </c>
      <c r="CS301" s="415">
        <v>907</v>
      </c>
      <c r="CT301" s="415">
        <v>0</v>
      </c>
      <c r="CU301" s="415">
        <v>907</v>
      </c>
      <c r="CV301" s="415">
        <v>0</v>
      </c>
      <c r="CW301" s="415">
        <v>0</v>
      </c>
      <c r="CX301" s="415">
        <v>0</v>
      </c>
      <c r="CY301" s="415">
        <v>6707</v>
      </c>
      <c r="CZ301" s="415">
        <v>0</v>
      </c>
      <c r="DA301" s="415">
        <v>6707</v>
      </c>
      <c r="DB301" s="415">
        <v>-8446</v>
      </c>
      <c r="DC301" s="415">
        <v>0</v>
      </c>
      <c r="DD301" s="415">
        <v>-8446</v>
      </c>
      <c r="DE301" s="415">
        <v>0</v>
      </c>
      <c r="DF301" s="415">
        <v>0</v>
      </c>
      <c r="DG301" s="415">
        <v>0</v>
      </c>
      <c r="DH301" s="415">
        <v>-6965</v>
      </c>
      <c r="DI301" s="415">
        <v>0</v>
      </c>
      <c r="DJ301" s="415">
        <v>-6965</v>
      </c>
      <c r="DK301" s="415">
        <v>0</v>
      </c>
      <c r="DL301" s="415">
        <v>0</v>
      </c>
      <c r="DM301" s="415">
        <v>0</v>
      </c>
      <c r="DN301" s="415">
        <v>0</v>
      </c>
      <c r="DO301" s="415">
        <v>0</v>
      </c>
      <c r="DP301" s="415">
        <v>0</v>
      </c>
      <c r="DQ301" s="415">
        <v>0</v>
      </c>
      <c r="DR301" s="415">
        <v>0</v>
      </c>
      <c r="DS301" s="415">
        <v>0</v>
      </c>
      <c r="DT301" s="415">
        <v>-6303</v>
      </c>
      <c r="DU301" s="415">
        <v>0</v>
      </c>
      <c r="DV301" s="415">
        <v>-6303</v>
      </c>
      <c r="DW301" s="415">
        <v>0</v>
      </c>
      <c r="DX301" s="415">
        <v>0</v>
      </c>
      <c r="DY301" s="415">
        <v>0</v>
      </c>
      <c r="DZ301" s="415">
        <v>0</v>
      </c>
      <c r="EA301" s="415">
        <v>0</v>
      </c>
      <c r="EB301" s="415">
        <v>-81731</v>
      </c>
      <c r="EC301" s="415">
        <v>0</v>
      </c>
      <c r="ED301" s="415">
        <v>-81731</v>
      </c>
      <c r="EE301" s="415">
        <v>0</v>
      </c>
      <c r="EF301" s="415">
        <v>0</v>
      </c>
      <c r="EG301" s="415">
        <v>0</v>
      </c>
      <c r="EH301" s="415">
        <v>0</v>
      </c>
      <c r="EI301" s="415">
        <v>0</v>
      </c>
      <c r="EJ301" s="415">
        <v>0</v>
      </c>
      <c r="EK301" s="415">
        <v>0</v>
      </c>
      <c r="EL301" s="415">
        <v>0</v>
      </c>
      <c r="EM301" s="415">
        <v>0</v>
      </c>
      <c r="EN301" s="415">
        <v>0</v>
      </c>
      <c r="EO301" s="415">
        <v>0</v>
      </c>
      <c r="EP301" s="415">
        <v>0</v>
      </c>
      <c r="EQ301" s="415">
        <v>0</v>
      </c>
      <c r="ER301" s="415">
        <v>0</v>
      </c>
      <c r="ES301" s="415">
        <v>0</v>
      </c>
      <c r="ET301" s="415">
        <v>0</v>
      </c>
      <c r="EU301" s="415">
        <v>0</v>
      </c>
      <c r="EV301" s="415">
        <v>0</v>
      </c>
      <c r="EW301" s="415">
        <v>0</v>
      </c>
      <c r="EX301" s="415">
        <v>0</v>
      </c>
      <c r="EY301" s="415">
        <v>0</v>
      </c>
      <c r="EZ301" s="415">
        <v>0</v>
      </c>
      <c r="FA301" s="415">
        <v>0</v>
      </c>
      <c r="FB301" s="415">
        <v>0</v>
      </c>
      <c r="FC301" s="415">
        <v>0</v>
      </c>
      <c r="FD301" s="415">
        <v>0</v>
      </c>
      <c r="FE301" s="415">
        <v>0</v>
      </c>
      <c r="FF301" s="415">
        <v>0</v>
      </c>
      <c r="FG301" s="415">
        <v>0</v>
      </c>
      <c r="FH301" s="415">
        <v>0</v>
      </c>
      <c r="FI301" s="415">
        <v>-53426</v>
      </c>
      <c r="FJ301" s="415">
        <v>0</v>
      </c>
      <c r="FK301" s="415">
        <v>-53426</v>
      </c>
      <c r="FL301" s="415">
        <v>3112</v>
      </c>
      <c r="FM301" s="415">
        <v>0</v>
      </c>
      <c r="FN301" s="415">
        <v>3112</v>
      </c>
      <c r="FO301" s="415">
        <v>-110186</v>
      </c>
      <c r="FP301" s="415">
        <v>0</v>
      </c>
      <c r="FQ301" s="415">
        <v>-110186</v>
      </c>
      <c r="FR301" s="415">
        <v>14761</v>
      </c>
      <c r="FS301" s="415">
        <v>0</v>
      </c>
      <c r="FT301" s="415">
        <v>14761</v>
      </c>
      <c r="FU301" s="415">
        <v>1693</v>
      </c>
      <c r="FV301" s="415">
        <v>0</v>
      </c>
      <c r="FW301" s="415">
        <v>1693</v>
      </c>
      <c r="FX301" s="415">
        <v>-993046</v>
      </c>
      <c r="FY301" s="415">
        <v>0</v>
      </c>
      <c r="FZ301" s="415">
        <v>-993046</v>
      </c>
      <c r="GA301" s="415">
        <v>-1137092</v>
      </c>
      <c r="GB301" s="415">
        <v>0</v>
      </c>
      <c r="GC301" s="415">
        <v>-1137092</v>
      </c>
      <c r="GD301" s="415">
        <v>0</v>
      </c>
      <c r="GE301" s="415">
        <v>0</v>
      </c>
      <c r="GF301" s="415">
        <v>0</v>
      </c>
      <c r="GG301" s="415">
        <v>0</v>
      </c>
      <c r="GH301" s="415">
        <v>0</v>
      </c>
      <c r="GI301" s="415">
        <v>0</v>
      </c>
      <c r="GJ301" s="415">
        <v>0</v>
      </c>
      <c r="GK301" s="415">
        <v>0</v>
      </c>
      <c r="GL301" s="415">
        <v>0</v>
      </c>
      <c r="GM301" s="415">
        <v>100479797</v>
      </c>
      <c r="GN301" s="415">
        <v>0</v>
      </c>
      <c r="GO301" s="415">
        <v>100479797</v>
      </c>
      <c r="GP301" s="415">
        <v>498051</v>
      </c>
      <c r="GQ301" s="415">
        <v>0</v>
      </c>
      <c r="GR301" s="415">
        <v>498051</v>
      </c>
      <c r="GS301" s="415">
        <v>-8678734</v>
      </c>
      <c r="GT301" s="415">
        <v>0</v>
      </c>
      <c r="GU301" s="415">
        <v>-8678734</v>
      </c>
      <c r="GV301" s="415">
        <v>-3033035</v>
      </c>
      <c r="GW301" s="415">
        <v>0</v>
      </c>
      <c r="GX301" s="415">
        <v>-3033035</v>
      </c>
      <c r="GY301" s="415">
        <v>-81731</v>
      </c>
      <c r="GZ301" s="415">
        <v>0</v>
      </c>
      <c r="HA301" s="415">
        <v>-81731</v>
      </c>
      <c r="HB301" s="415">
        <v>-1137092</v>
      </c>
      <c r="HC301" s="415">
        <v>0</v>
      </c>
      <c r="HD301" s="415">
        <v>-1137092</v>
      </c>
      <c r="HE301" s="415">
        <v>0</v>
      </c>
      <c r="HF301" s="415">
        <v>0</v>
      </c>
      <c r="HG301" s="415">
        <v>0</v>
      </c>
      <c r="HH301" s="415">
        <v>-12432541</v>
      </c>
      <c r="HI301" s="415">
        <v>0</v>
      </c>
      <c r="HJ301" s="415">
        <v>-12432541</v>
      </c>
      <c r="HK301" s="415">
        <v>88047256</v>
      </c>
      <c r="HL301" s="415">
        <v>0</v>
      </c>
      <c r="HM301" s="415">
        <v>88047256</v>
      </c>
      <c r="HN301" s="84" t="s">
        <v>1054</v>
      </c>
    </row>
    <row r="302" spans="1:222" x14ac:dyDescent="0.25">
      <c r="A302" t="s">
        <v>1026</v>
      </c>
      <c r="B302" s="82" t="s">
        <v>963</v>
      </c>
      <c r="C302" s="85" t="s">
        <v>962</v>
      </c>
      <c r="D302" s="415">
        <v>15905696</v>
      </c>
      <c r="E302" s="415">
        <v>0</v>
      </c>
      <c r="F302" s="415">
        <v>15905696</v>
      </c>
      <c r="G302" s="415">
        <v>24172</v>
      </c>
      <c r="H302" s="415">
        <v>0</v>
      </c>
      <c r="I302" s="415">
        <v>24172</v>
      </c>
      <c r="J302" s="415">
        <v>-297050</v>
      </c>
      <c r="K302" s="415">
        <v>0</v>
      </c>
      <c r="L302" s="415">
        <v>-297050</v>
      </c>
      <c r="M302" s="415">
        <v>15664</v>
      </c>
      <c r="N302" s="415">
        <v>0</v>
      </c>
      <c r="O302" s="415">
        <v>15664</v>
      </c>
      <c r="P302" s="415">
        <v>14723</v>
      </c>
      <c r="Q302" s="415">
        <v>0</v>
      </c>
      <c r="R302" s="415">
        <v>14723</v>
      </c>
      <c r="S302" s="415">
        <v>-1431</v>
      </c>
      <c r="T302" s="415">
        <v>0</v>
      </c>
      <c r="U302" s="415">
        <v>-1431</v>
      </c>
      <c r="V302" s="415">
        <v>-268094</v>
      </c>
      <c r="W302" s="415">
        <v>0</v>
      </c>
      <c r="X302" s="415">
        <v>-268094</v>
      </c>
      <c r="Y302" s="415">
        <v>-2617575</v>
      </c>
      <c r="Z302" s="415">
        <v>0</v>
      </c>
      <c r="AA302" s="415">
        <v>-2617575</v>
      </c>
      <c r="AB302" s="415">
        <v>0</v>
      </c>
      <c r="AC302" s="415">
        <v>0</v>
      </c>
      <c r="AD302" s="415">
        <v>0</v>
      </c>
      <c r="AE302" s="415">
        <v>-119537</v>
      </c>
      <c r="AF302" s="415">
        <v>0</v>
      </c>
      <c r="AG302" s="415">
        <v>-119537</v>
      </c>
      <c r="AH302" s="415">
        <v>-12605</v>
      </c>
      <c r="AI302" s="415">
        <v>0</v>
      </c>
      <c r="AJ302" s="415">
        <v>-12605</v>
      </c>
      <c r="AK302" s="415">
        <v>0</v>
      </c>
      <c r="AL302" s="415">
        <v>0</v>
      </c>
      <c r="AM302" s="415">
        <v>0</v>
      </c>
      <c r="AN302" s="415">
        <v>-102972</v>
      </c>
      <c r="AO302" s="415">
        <v>0</v>
      </c>
      <c r="AP302" s="415">
        <v>-102972</v>
      </c>
      <c r="AQ302" s="415">
        <v>0</v>
      </c>
      <c r="AR302" s="415">
        <v>0</v>
      </c>
      <c r="AS302" s="415">
        <v>0</v>
      </c>
      <c r="AT302" s="415">
        <v>211496</v>
      </c>
      <c r="AU302" s="415">
        <v>0</v>
      </c>
      <c r="AV302" s="415">
        <v>211496</v>
      </c>
      <c r="AW302" s="415">
        <v>333</v>
      </c>
      <c r="AX302" s="415">
        <v>0</v>
      </c>
      <c r="AY302" s="415">
        <v>333</v>
      </c>
      <c r="AZ302" s="415">
        <v>-1362715</v>
      </c>
      <c r="BA302" s="415">
        <v>0</v>
      </c>
      <c r="BB302" s="415">
        <v>-1362715</v>
      </c>
      <c r="BC302" s="415">
        <v>3301</v>
      </c>
      <c r="BD302" s="415">
        <v>0</v>
      </c>
      <c r="BE302" s="415">
        <v>3301</v>
      </c>
      <c r="BF302" s="415">
        <v>-75154</v>
      </c>
      <c r="BG302" s="415">
        <v>0</v>
      </c>
      <c r="BH302" s="415">
        <v>-75154</v>
      </c>
      <c r="BI302" s="415">
        <v>0</v>
      </c>
      <c r="BJ302" s="415">
        <v>0</v>
      </c>
      <c r="BK302" s="415">
        <v>0</v>
      </c>
      <c r="BL302" s="415">
        <v>-41617</v>
      </c>
      <c r="BM302" s="415">
        <v>0</v>
      </c>
      <c r="BN302" s="415">
        <v>-41617</v>
      </c>
      <c r="BO302" s="415">
        <v>0</v>
      </c>
      <c r="BP302" s="415">
        <v>0</v>
      </c>
      <c r="BQ302" s="415">
        <v>0</v>
      </c>
      <c r="BR302" s="415">
        <v>0</v>
      </c>
      <c r="BS302" s="415">
        <v>0</v>
      </c>
      <c r="BT302" s="415">
        <v>0</v>
      </c>
      <c r="BU302" s="415">
        <v>0</v>
      </c>
      <c r="BV302" s="415">
        <v>0</v>
      </c>
      <c r="BW302" s="415">
        <v>0</v>
      </c>
      <c r="BX302" s="415">
        <v>-4001468</v>
      </c>
      <c r="BY302" s="415">
        <v>0</v>
      </c>
      <c r="BZ302" s="415">
        <v>-4001468</v>
      </c>
      <c r="CA302" s="415">
        <v>0</v>
      </c>
      <c r="CB302" s="415">
        <v>0</v>
      </c>
      <c r="CC302" s="415">
        <v>0</v>
      </c>
      <c r="CD302" s="415">
        <v>0</v>
      </c>
      <c r="CE302" s="415">
        <v>0</v>
      </c>
      <c r="CF302" s="415">
        <v>0</v>
      </c>
      <c r="CG302" s="415">
        <v>-285049</v>
      </c>
      <c r="CH302" s="415">
        <v>0</v>
      </c>
      <c r="CI302" s="415">
        <v>-285049</v>
      </c>
      <c r="CJ302" s="415">
        <v>-41684</v>
      </c>
      <c r="CK302" s="415">
        <v>0</v>
      </c>
      <c r="CL302" s="415">
        <v>-41684</v>
      </c>
      <c r="CM302" s="415">
        <v>-326733</v>
      </c>
      <c r="CN302" s="415">
        <v>0</v>
      </c>
      <c r="CO302" s="415">
        <v>-326733</v>
      </c>
      <c r="CP302" s="415">
        <v>-51961</v>
      </c>
      <c r="CQ302" s="415">
        <v>0</v>
      </c>
      <c r="CR302" s="415">
        <v>-51961</v>
      </c>
      <c r="CS302" s="415">
        <v>-618</v>
      </c>
      <c r="CT302" s="415">
        <v>0</v>
      </c>
      <c r="CU302" s="415">
        <v>-618</v>
      </c>
      <c r="CV302" s="415">
        <v>-6278</v>
      </c>
      <c r="CW302" s="415">
        <v>0</v>
      </c>
      <c r="CX302" s="415">
        <v>-6278</v>
      </c>
      <c r="CY302" s="415">
        <v>1013</v>
      </c>
      <c r="CZ302" s="415">
        <v>0</v>
      </c>
      <c r="DA302" s="415">
        <v>1013</v>
      </c>
      <c r="DB302" s="415">
        <v>-5559</v>
      </c>
      <c r="DC302" s="415">
        <v>0</v>
      </c>
      <c r="DD302" s="415">
        <v>-5559</v>
      </c>
      <c r="DE302" s="415">
        <v>-2341</v>
      </c>
      <c r="DF302" s="415">
        <v>0</v>
      </c>
      <c r="DG302" s="415">
        <v>-2341</v>
      </c>
      <c r="DH302" s="415">
        <v>0</v>
      </c>
      <c r="DI302" s="415">
        <v>0</v>
      </c>
      <c r="DJ302" s="415">
        <v>0</v>
      </c>
      <c r="DK302" s="415">
        <v>0</v>
      </c>
      <c r="DL302" s="415">
        <v>0</v>
      </c>
      <c r="DM302" s="415">
        <v>0</v>
      </c>
      <c r="DN302" s="415">
        <v>0</v>
      </c>
      <c r="DO302" s="415">
        <v>0</v>
      </c>
      <c r="DP302" s="415">
        <v>0</v>
      </c>
      <c r="DQ302" s="415">
        <v>0</v>
      </c>
      <c r="DR302" s="415">
        <v>0</v>
      </c>
      <c r="DS302" s="415">
        <v>0</v>
      </c>
      <c r="DT302" s="415">
        <v>0</v>
      </c>
      <c r="DU302" s="415">
        <v>0</v>
      </c>
      <c r="DV302" s="415">
        <v>0</v>
      </c>
      <c r="DW302" s="415">
        <v>0</v>
      </c>
      <c r="DX302" s="415">
        <v>0</v>
      </c>
      <c r="DY302" s="415">
        <v>0</v>
      </c>
      <c r="DZ302" s="415">
        <v>0</v>
      </c>
      <c r="EA302" s="415">
        <v>0</v>
      </c>
      <c r="EB302" s="415">
        <v>-65744</v>
      </c>
      <c r="EC302" s="415">
        <v>0</v>
      </c>
      <c r="ED302" s="415">
        <v>-65744</v>
      </c>
      <c r="EE302" s="415">
        <v>0</v>
      </c>
      <c r="EF302" s="415">
        <v>0</v>
      </c>
      <c r="EG302" s="415">
        <v>0</v>
      </c>
      <c r="EH302" s="415">
        <v>0</v>
      </c>
      <c r="EI302" s="415">
        <v>0</v>
      </c>
      <c r="EJ302" s="415">
        <v>0</v>
      </c>
      <c r="EK302" s="415">
        <v>2500</v>
      </c>
      <c r="EL302" s="415">
        <v>0</v>
      </c>
      <c r="EM302" s="415">
        <v>2500</v>
      </c>
      <c r="EN302" s="415">
        <v>0</v>
      </c>
      <c r="EO302" s="415">
        <v>0</v>
      </c>
      <c r="EP302" s="415">
        <v>0</v>
      </c>
      <c r="EQ302" s="415">
        <v>0</v>
      </c>
      <c r="ER302" s="415">
        <v>0</v>
      </c>
      <c r="ES302" s="415">
        <v>0</v>
      </c>
      <c r="ET302" s="415">
        <v>0</v>
      </c>
      <c r="EU302" s="415">
        <v>0</v>
      </c>
      <c r="EV302" s="415">
        <v>0</v>
      </c>
      <c r="EW302" s="415">
        <v>-41617</v>
      </c>
      <c r="EX302" s="415">
        <v>0</v>
      </c>
      <c r="EY302" s="415">
        <v>-41617</v>
      </c>
      <c r="EZ302" s="415">
        <v>0</v>
      </c>
      <c r="FA302" s="415">
        <v>0</v>
      </c>
      <c r="FB302" s="415">
        <v>0</v>
      </c>
      <c r="FC302" s="415">
        <v>-1500</v>
      </c>
      <c r="FD302" s="415">
        <v>0</v>
      </c>
      <c r="FE302" s="415">
        <v>-1500</v>
      </c>
      <c r="FF302" s="415">
        <v>0</v>
      </c>
      <c r="FG302" s="415">
        <v>0</v>
      </c>
      <c r="FH302" s="415">
        <v>0</v>
      </c>
      <c r="FI302" s="415">
        <v>-22723</v>
      </c>
      <c r="FJ302" s="415">
        <v>0</v>
      </c>
      <c r="FK302" s="415">
        <v>-22723</v>
      </c>
      <c r="FL302" s="415">
        <v>0</v>
      </c>
      <c r="FM302" s="415">
        <v>0</v>
      </c>
      <c r="FN302" s="415">
        <v>0</v>
      </c>
      <c r="FO302" s="415">
        <v>-22386</v>
      </c>
      <c r="FP302" s="415">
        <v>0</v>
      </c>
      <c r="FQ302" s="415">
        <v>-22386</v>
      </c>
      <c r="FR302" s="415">
        <v>5350</v>
      </c>
      <c r="FS302" s="415">
        <v>0</v>
      </c>
      <c r="FT302" s="415">
        <v>5350</v>
      </c>
      <c r="FU302" s="415">
        <v>1167</v>
      </c>
      <c r="FV302" s="415">
        <v>0</v>
      </c>
      <c r="FW302" s="415">
        <v>1167</v>
      </c>
      <c r="FX302" s="415">
        <v>-521869</v>
      </c>
      <c r="FY302" s="415">
        <v>0</v>
      </c>
      <c r="FZ302" s="415">
        <v>-521869</v>
      </c>
      <c r="GA302" s="415">
        <v>-601078</v>
      </c>
      <c r="GB302" s="415">
        <v>0</v>
      </c>
      <c r="GC302" s="415">
        <v>-601078</v>
      </c>
      <c r="GD302" s="415">
        <v>-34970</v>
      </c>
      <c r="GE302" s="415">
        <v>0</v>
      </c>
      <c r="GF302" s="415">
        <v>-34970</v>
      </c>
      <c r="GG302" s="415">
        <v>-22207</v>
      </c>
      <c r="GH302" s="415">
        <v>0</v>
      </c>
      <c r="GI302" s="415">
        <v>-22207</v>
      </c>
      <c r="GJ302" s="415">
        <v>-57177</v>
      </c>
      <c r="GK302" s="415">
        <v>0</v>
      </c>
      <c r="GL302" s="415">
        <v>-57177</v>
      </c>
      <c r="GM302" s="415">
        <v>15929868</v>
      </c>
      <c r="GN302" s="415">
        <v>0</v>
      </c>
      <c r="GO302" s="415">
        <v>15929868</v>
      </c>
      <c r="GP302" s="415">
        <v>-268094</v>
      </c>
      <c r="GQ302" s="415">
        <v>0</v>
      </c>
      <c r="GR302" s="415">
        <v>-268094</v>
      </c>
      <c r="GS302" s="415">
        <v>-4001468</v>
      </c>
      <c r="GT302" s="415">
        <v>0</v>
      </c>
      <c r="GU302" s="415">
        <v>-4001468</v>
      </c>
      <c r="GV302" s="415">
        <v>-326733</v>
      </c>
      <c r="GW302" s="415">
        <v>0</v>
      </c>
      <c r="GX302" s="415">
        <v>-326733</v>
      </c>
      <c r="GY302" s="415">
        <v>-65744</v>
      </c>
      <c r="GZ302" s="415">
        <v>0</v>
      </c>
      <c r="HA302" s="415">
        <v>-65744</v>
      </c>
      <c r="HB302" s="415">
        <v>-601078</v>
      </c>
      <c r="HC302" s="415">
        <v>0</v>
      </c>
      <c r="HD302" s="415">
        <v>-601078</v>
      </c>
      <c r="HE302" s="415">
        <v>-57177</v>
      </c>
      <c r="HF302" s="415">
        <v>0</v>
      </c>
      <c r="HG302" s="415">
        <v>-57177</v>
      </c>
      <c r="HH302" s="415">
        <v>-5320294</v>
      </c>
      <c r="HI302" s="415">
        <v>0</v>
      </c>
      <c r="HJ302" s="415">
        <v>-5320294</v>
      </c>
      <c r="HK302" s="415">
        <v>10609574</v>
      </c>
      <c r="HL302" s="415">
        <v>0</v>
      </c>
      <c r="HM302" s="415">
        <v>10609574</v>
      </c>
      <c r="HN302" s="84" t="s">
        <v>1029</v>
      </c>
    </row>
    <row r="303" spans="1:222" x14ac:dyDescent="0.25">
      <c r="A303" t="s">
        <v>1026</v>
      </c>
      <c r="B303" s="82" t="s">
        <v>965</v>
      </c>
      <c r="C303" s="85" t="s">
        <v>964</v>
      </c>
      <c r="D303" s="415">
        <v>38273797</v>
      </c>
      <c r="E303" s="415">
        <v>0</v>
      </c>
      <c r="F303" s="415">
        <v>38273797</v>
      </c>
      <c r="G303" s="415">
        <v>0</v>
      </c>
      <c r="H303" s="415">
        <v>0</v>
      </c>
      <c r="I303" s="415">
        <v>0</v>
      </c>
      <c r="J303" s="415">
        <v>-264022</v>
      </c>
      <c r="K303" s="415">
        <v>0</v>
      </c>
      <c r="L303" s="415">
        <v>-264022</v>
      </c>
      <c r="M303" s="415">
        <v>120722</v>
      </c>
      <c r="N303" s="415">
        <v>0</v>
      </c>
      <c r="O303" s="415">
        <v>120722</v>
      </c>
      <c r="P303" s="415">
        <v>428170</v>
      </c>
      <c r="Q303" s="415">
        <v>0</v>
      </c>
      <c r="R303" s="415">
        <v>428170</v>
      </c>
      <c r="S303" s="415">
        <v>-228550</v>
      </c>
      <c r="T303" s="415">
        <v>0</v>
      </c>
      <c r="U303" s="415">
        <v>-228550</v>
      </c>
      <c r="V303" s="415">
        <v>56320</v>
      </c>
      <c r="W303" s="415">
        <v>0</v>
      </c>
      <c r="X303" s="415">
        <v>56320</v>
      </c>
      <c r="Y303" s="415">
        <v>-3842854</v>
      </c>
      <c r="Z303" s="415">
        <v>0</v>
      </c>
      <c r="AA303" s="415">
        <v>-3842854</v>
      </c>
      <c r="AB303" s="415">
        <v>-23376</v>
      </c>
      <c r="AC303" s="415">
        <v>0</v>
      </c>
      <c r="AD303" s="415">
        <v>-23376</v>
      </c>
      <c r="AE303" s="415">
        <v>-179821</v>
      </c>
      <c r="AF303" s="415">
        <v>0</v>
      </c>
      <c r="AG303" s="415">
        <v>-179821</v>
      </c>
      <c r="AH303" s="415">
        <v>-28246</v>
      </c>
      <c r="AI303" s="415">
        <v>0</v>
      </c>
      <c r="AJ303" s="415">
        <v>-28246</v>
      </c>
      <c r="AK303" s="415">
        <v>0</v>
      </c>
      <c r="AL303" s="415">
        <v>0</v>
      </c>
      <c r="AM303" s="415">
        <v>0</v>
      </c>
      <c r="AN303" s="415">
        <v>-149220</v>
      </c>
      <c r="AO303" s="415">
        <v>0</v>
      </c>
      <c r="AP303" s="415">
        <v>-149220</v>
      </c>
      <c r="AQ303" s="415">
        <v>-2025</v>
      </c>
      <c r="AR303" s="415">
        <v>0</v>
      </c>
      <c r="AS303" s="415">
        <v>-2025</v>
      </c>
      <c r="AT303" s="415">
        <v>698175</v>
      </c>
      <c r="AU303" s="415">
        <v>0</v>
      </c>
      <c r="AV303" s="415">
        <v>698175</v>
      </c>
      <c r="AW303" s="415">
        <v>9638</v>
      </c>
      <c r="AX303" s="415">
        <v>0</v>
      </c>
      <c r="AY303" s="415">
        <v>9638</v>
      </c>
      <c r="AZ303" s="415">
        <v>-2946106</v>
      </c>
      <c r="BA303" s="415">
        <v>0</v>
      </c>
      <c r="BB303" s="415">
        <v>-2946106</v>
      </c>
      <c r="BC303" s="415">
        <v>-67110</v>
      </c>
      <c r="BD303" s="415">
        <v>0</v>
      </c>
      <c r="BE303" s="415">
        <v>-67110</v>
      </c>
      <c r="BF303" s="415">
        <v>0</v>
      </c>
      <c r="BG303" s="415">
        <v>0</v>
      </c>
      <c r="BH303" s="415">
        <v>0</v>
      </c>
      <c r="BI303" s="415">
        <v>0</v>
      </c>
      <c r="BJ303" s="415">
        <v>0</v>
      </c>
      <c r="BK303" s="415">
        <v>0</v>
      </c>
      <c r="BL303" s="415">
        <v>-1499</v>
      </c>
      <c r="BM303" s="415">
        <v>0</v>
      </c>
      <c r="BN303" s="415">
        <v>-1499</v>
      </c>
      <c r="BO303" s="415">
        <v>0</v>
      </c>
      <c r="BP303" s="415">
        <v>0</v>
      </c>
      <c r="BQ303" s="415">
        <v>0</v>
      </c>
      <c r="BR303" s="415">
        <v>0</v>
      </c>
      <c r="BS303" s="415">
        <v>0</v>
      </c>
      <c r="BT303" s="415">
        <v>0</v>
      </c>
      <c r="BU303" s="415">
        <v>0</v>
      </c>
      <c r="BV303" s="415">
        <v>0</v>
      </c>
      <c r="BW303" s="415">
        <v>0</v>
      </c>
      <c r="BX303" s="415">
        <v>-6329577</v>
      </c>
      <c r="BY303" s="415">
        <v>0</v>
      </c>
      <c r="BZ303" s="415">
        <v>-6329577</v>
      </c>
      <c r="CA303" s="415">
        <v>0</v>
      </c>
      <c r="CB303" s="415">
        <v>0</v>
      </c>
      <c r="CC303" s="415">
        <v>0</v>
      </c>
      <c r="CD303" s="415">
        <v>60411</v>
      </c>
      <c r="CE303" s="415">
        <v>0</v>
      </c>
      <c r="CF303" s="415">
        <v>60411</v>
      </c>
      <c r="CG303" s="415">
        <v>-922694</v>
      </c>
      <c r="CH303" s="415">
        <v>0</v>
      </c>
      <c r="CI303" s="415">
        <v>-922694</v>
      </c>
      <c r="CJ303" s="415">
        <v>387569</v>
      </c>
      <c r="CK303" s="415">
        <v>0</v>
      </c>
      <c r="CL303" s="415">
        <v>387569</v>
      </c>
      <c r="CM303" s="415">
        <v>-474714</v>
      </c>
      <c r="CN303" s="415">
        <v>0</v>
      </c>
      <c r="CO303" s="415">
        <v>-474714</v>
      </c>
      <c r="CP303" s="415">
        <v>-44897</v>
      </c>
      <c r="CQ303" s="415">
        <v>0</v>
      </c>
      <c r="CR303" s="415">
        <v>-44897</v>
      </c>
      <c r="CS303" s="415">
        <v>-63354</v>
      </c>
      <c r="CT303" s="415">
        <v>0</v>
      </c>
      <c r="CU303" s="415">
        <v>-63354</v>
      </c>
      <c r="CV303" s="415">
        <v>-28907</v>
      </c>
      <c r="CW303" s="415">
        <v>0</v>
      </c>
      <c r="CX303" s="415">
        <v>-28907</v>
      </c>
      <c r="CY303" s="415">
        <v>-629</v>
      </c>
      <c r="CZ303" s="415">
        <v>0</v>
      </c>
      <c r="DA303" s="415">
        <v>-629</v>
      </c>
      <c r="DB303" s="415">
        <v>0</v>
      </c>
      <c r="DC303" s="415">
        <v>0</v>
      </c>
      <c r="DD303" s="415">
        <v>0</v>
      </c>
      <c r="DE303" s="415">
        <v>0</v>
      </c>
      <c r="DF303" s="415">
        <v>0</v>
      </c>
      <c r="DG303" s="415">
        <v>0</v>
      </c>
      <c r="DH303" s="415">
        <v>0</v>
      </c>
      <c r="DI303" s="415">
        <v>0</v>
      </c>
      <c r="DJ303" s="415">
        <v>0</v>
      </c>
      <c r="DK303" s="415">
        <v>0</v>
      </c>
      <c r="DL303" s="415">
        <v>0</v>
      </c>
      <c r="DM303" s="415">
        <v>0</v>
      </c>
      <c r="DN303" s="415">
        <v>0</v>
      </c>
      <c r="DO303" s="415">
        <v>0</v>
      </c>
      <c r="DP303" s="415">
        <v>0</v>
      </c>
      <c r="DQ303" s="415">
        <v>0</v>
      </c>
      <c r="DR303" s="415">
        <v>0</v>
      </c>
      <c r="DS303" s="415">
        <v>0</v>
      </c>
      <c r="DT303" s="415">
        <v>0</v>
      </c>
      <c r="DU303" s="415">
        <v>0</v>
      </c>
      <c r="DV303" s="415">
        <v>0</v>
      </c>
      <c r="DW303" s="415">
        <v>0</v>
      </c>
      <c r="DX303" s="415">
        <v>0</v>
      </c>
      <c r="DY303" s="415">
        <v>0</v>
      </c>
      <c r="DZ303" s="415">
        <v>0</v>
      </c>
      <c r="EA303" s="415">
        <v>0</v>
      </c>
      <c r="EB303" s="415">
        <v>-137787</v>
      </c>
      <c r="EC303" s="415">
        <v>0</v>
      </c>
      <c r="ED303" s="415">
        <v>-137787</v>
      </c>
      <c r="EE303" s="415">
        <v>0</v>
      </c>
      <c r="EF303" s="415">
        <v>0</v>
      </c>
      <c r="EG303" s="415">
        <v>0</v>
      </c>
      <c r="EH303" s="415">
        <v>0</v>
      </c>
      <c r="EI303" s="415">
        <v>0</v>
      </c>
      <c r="EJ303" s="415">
        <v>0</v>
      </c>
      <c r="EK303" s="415">
        <v>0</v>
      </c>
      <c r="EL303" s="415">
        <v>0</v>
      </c>
      <c r="EM303" s="415">
        <v>0</v>
      </c>
      <c r="EN303" s="415">
        <v>0</v>
      </c>
      <c r="EO303" s="415">
        <v>0</v>
      </c>
      <c r="EP303" s="415">
        <v>0</v>
      </c>
      <c r="EQ303" s="415">
        <v>0</v>
      </c>
      <c r="ER303" s="415">
        <v>0</v>
      </c>
      <c r="ES303" s="415">
        <v>0</v>
      </c>
      <c r="ET303" s="415">
        <v>0</v>
      </c>
      <c r="EU303" s="415">
        <v>0</v>
      </c>
      <c r="EV303" s="415">
        <v>0</v>
      </c>
      <c r="EW303" s="415">
        <v>0</v>
      </c>
      <c r="EX303" s="415">
        <v>0</v>
      </c>
      <c r="EY303" s="415">
        <v>0</v>
      </c>
      <c r="EZ303" s="415">
        <v>0</v>
      </c>
      <c r="FA303" s="415">
        <v>0</v>
      </c>
      <c r="FB303" s="415">
        <v>0</v>
      </c>
      <c r="FC303" s="415">
        <v>0</v>
      </c>
      <c r="FD303" s="415">
        <v>0</v>
      </c>
      <c r="FE303" s="415">
        <v>0</v>
      </c>
      <c r="FF303" s="415">
        <v>0</v>
      </c>
      <c r="FG303" s="415">
        <v>0</v>
      </c>
      <c r="FH303" s="415">
        <v>0</v>
      </c>
      <c r="FI303" s="415">
        <v>-4247</v>
      </c>
      <c r="FJ303" s="415">
        <v>0</v>
      </c>
      <c r="FK303" s="415">
        <v>-4247</v>
      </c>
      <c r="FL303" s="415">
        <v>0</v>
      </c>
      <c r="FM303" s="415">
        <v>0</v>
      </c>
      <c r="FN303" s="415">
        <v>0</v>
      </c>
      <c r="FO303" s="415">
        <v>-5000</v>
      </c>
      <c r="FP303" s="415">
        <v>0</v>
      </c>
      <c r="FQ303" s="415">
        <v>-5000</v>
      </c>
      <c r="FR303" s="415">
        <v>0</v>
      </c>
      <c r="FS303" s="415">
        <v>0</v>
      </c>
      <c r="FT303" s="415">
        <v>0</v>
      </c>
      <c r="FU303" s="415">
        <v>0</v>
      </c>
      <c r="FV303" s="415">
        <v>0</v>
      </c>
      <c r="FW303" s="415">
        <v>0</v>
      </c>
      <c r="FX303" s="415">
        <v>-547878</v>
      </c>
      <c r="FY303" s="415">
        <v>0</v>
      </c>
      <c r="FZ303" s="415">
        <v>-547878</v>
      </c>
      <c r="GA303" s="415">
        <v>-557125</v>
      </c>
      <c r="GB303" s="415">
        <v>0</v>
      </c>
      <c r="GC303" s="415">
        <v>-557125</v>
      </c>
      <c r="GD303" s="415">
        <v>-93</v>
      </c>
      <c r="GE303" s="415">
        <v>0</v>
      </c>
      <c r="GF303" s="415">
        <v>-93</v>
      </c>
      <c r="GG303" s="415">
        <v>50</v>
      </c>
      <c r="GH303" s="415">
        <v>0</v>
      </c>
      <c r="GI303" s="415">
        <v>50</v>
      </c>
      <c r="GJ303" s="415">
        <v>-43</v>
      </c>
      <c r="GK303" s="415">
        <v>0</v>
      </c>
      <c r="GL303" s="415">
        <v>-43</v>
      </c>
      <c r="GM303" s="415">
        <v>38273797</v>
      </c>
      <c r="GN303" s="415">
        <v>0</v>
      </c>
      <c r="GO303" s="415">
        <v>38273797</v>
      </c>
      <c r="GP303" s="415">
        <v>56320</v>
      </c>
      <c r="GQ303" s="415">
        <v>0</v>
      </c>
      <c r="GR303" s="415">
        <v>56320</v>
      </c>
      <c r="GS303" s="415">
        <v>-6329577</v>
      </c>
      <c r="GT303" s="415">
        <v>0</v>
      </c>
      <c r="GU303" s="415">
        <v>-6329577</v>
      </c>
      <c r="GV303" s="415">
        <v>-474714</v>
      </c>
      <c r="GW303" s="415">
        <v>0</v>
      </c>
      <c r="GX303" s="415">
        <v>-474714</v>
      </c>
      <c r="GY303" s="415">
        <v>-137787</v>
      </c>
      <c r="GZ303" s="415">
        <v>0</v>
      </c>
      <c r="HA303" s="415">
        <v>-137787</v>
      </c>
      <c r="HB303" s="415">
        <v>-557125</v>
      </c>
      <c r="HC303" s="415">
        <v>0</v>
      </c>
      <c r="HD303" s="415">
        <v>-557125</v>
      </c>
      <c r="HE303" s="415">
        <v>-43</v>
      </c>
      <c r="HF303" s="415">
        <v>0</v>
      </c>
      <c r="HG303" s="415">
        <v>-43</v>
      </c>
      <c r="HH303" s="415">
        <v>-7442926</v>
      </c>
      <c r="HI303" s="415">
        <v>0</v>
      </c>
      <c r="HJ303" s="415">
        <v>-7442926</v>
      </c>
      <c r="HK303" s="415">
        <v>30830871</v>
      </c>
      <c r="HL303" s="415">
        <v>0</v>
      </c>
      <c r="HM303" s="415">
        <v>30830871</v>
      </c>
      <c r="HN303" s="84" t="s">
        <v>1029</v>
      </c>
    </row>
    <row r="304" spans="1:222" x14ac:dyDescent="0.25">
      <c r="A304" t="s">
        <v>1026</v>
      </c>
      <c r="B304" s="82" t="s">
        <v>967</v>
      </c>
      <c r="C304" s="85" t="s">
        <v>966</v>
      </c>
      <c r="D304" s="415">
        <v>23648979</v>
      </c>
      <c r="E304" s="415">
        <v>0</v>
      </c>
      <c r="F304" s="415">
        <v>23648979</v>
      </c>
      <c r="G304" s="415">
        <v>-165207</v>
      </c>
      <c r="H304" s="415">
        <v>0</v>
      </c>
      <c r="I304" s="415">
        <v>-165207</v>
      </c>
      <c r="J304" s="415">
        <v>-429459</v>
      </c>
      <c r="K304" s="415">
        <v>0</v>
      </c>
      <c r="L304" s="415">
        <v>-429459</v>
      </c>
      <c r="M304" s="415">
        <v>-19525</v>
      </c>
      <c r="N304" s="415">
        <v>0</v>
      </c>
      <c r="O304" s="415">
        <v>-19525</v>
      </c>
      <c r="P304" s="415">
        <v>98192</v>
      </c>
      <c r="Q304" s="415">
        <v>0</v>
      </c>
      <c r="R304" s="415">
        <v>98192</v>
      </c>
      <c r="S304" s="415">
        <v>-25322</v>
      </c>
      <c r="T304" s="415">
        <v>0</v>
      </c>
      <c r="U304" s="415">
        <v>-25322</v>
      </c>
      <c r="V304" s="415">
        <v>-376114</v>
      </c>
      <c r="W304" s="415">
        <v>0</v>
      </c>
      <c r="X304" s="415">
        <v>-376114</v>
      </c>
      <c r="Y304" s="415">
        <v>-2856537</v>
      </c>
      <c r="Z304" s="415">
        <v>0</v>
      </c>
      <c r="AA304" s="415">
        <v>-2856537</v>
      </c>
      <c r="AB304" s="415">
        <v>-10320</v>
      </c>
      <c r="AC304" s="415">
        <v>0</v>
      </c>
      <c r="AD304" s="415">
        <v>-10320</v>
      </c>
      <c r="AE304" s="415">
        <v>-144855</v>
      </c>
      <c r="AF304" s="415">
        <v>0</v>
      </c>
      <c r="AG304" s="415">
        <v>-144855</v>
      </c>
      <c r="AH304" s="415">
        <v>-21142</v>
      </c>
      <c r="AI304" s="415">
        <v>0</v>
      </c>
      <c r="AJ304" s="415">
        <v>-21142</v>
      </c>
      <c r="AK304" s="415">
        <v>0</v>
      </c>
      <c r="AL304" s="415">
        <v>0</v>
      </c>
      <c r="AM304" s="415">
        <v>0</v>
      </c>
      <c r="AN304" s="415">
        <v>-121945</v>
      </c>
      <c r="AO304" s="415">
        <v>0</v>
      </c>
      <c r="AP304" s="415">
        <v>-121945</v>
      </c>
      <c r="AQ304" s="415">
        <v>4279</v>
      </c>
      <c r="AR304" s="415">
        <v>0</v>
      </c>
      <c r="AS304" s="415">
        <v>4279</v>
      </c>
      <c r="AT304" s="415">
        <v>378481</v>
      </c>
      <c r="AU304" s="415">
        <v>0</v>
      </c>
      <c r="AV304" s="415">
        <v>378481</v>
      </c>
      <c r="AW304" s="415">
        <v>1393</v>
      </c>
      <c r="AX304" s="415">
        <v>0</v>
      </c>
      <c r="AY304" s="415">
        <v>1393</v>
      </c>
      <c r="AZ304" s="415">
        <v>-1746882</v>
      </c>
      <c r="BA304" s="415">
        <v>0</v>
      </c>
      <c r="BB304" s="415">
        <v>-1746882</v>
      </c>
      <c r="BC304" s="415">
        <v>6273</v>
      </c>
      <c r="BD304" s="415">
        <v>0</v>
      </c>
      <c r="BE304" s="415">
        <v>6273</v>
      </c>
      <c r="BF304" s="415">
        <v>-38839</v>
      </c>
      <c r="BG304" s="415">
        <v>0</v>
      </c>
      <c r="BH304" s="415">
        <v>-38839</v>
      </c>
      <c r="BI304" s="415">
        <v>0</v>
      </c>
      <c r="BJ304" s="415">
        <v>0</v>
      </c>
      <c r="BK304" s="415">
        <v>0</v>
      </c>
      <c r="BL304" s="415">
        <v>-31730</v>
      </c>
      <c r="BM304" s="415">
        <v>0</v>
      </c>
      <c r="BN304" s="415">
        <v>-31730</v>
      </c>
      <c r="BO304" s="415">
        <v>0</v>
      </c>
      <c r="BP304" s="415">
        <v>0</v>
      </c>
      <c r="BQ304" s="415">
        <v>0</v>
      </c>
      <c r="BR304" s="415">
        <v>0</v>
      </c>
      <c r="BS304" s="415">
        <v>0</v>
      </c>
      <c r="BT304" s="415">
        <v>0</v>
      </c>
      <c r="BU304" s="415">
        <v>0</v>
      </c>
      <c r="BV304" s="415">
        <v>0</v>
      </c>
      <c r="BW304" s="415">
        <v>0</v>
      </c>
      <c r="BX304" s="415">
        <v>-4432696</v>
      </c>
      <c r="BY304" s="415">
        <v>0</v>
      </c>
      <c r="BZ304" s="415">
        <v>-4432696</v>
      </c>
      <c r="CA304" s="415">
        <v>0</v>
      </c>
      <c r="CB304" s="415">
        <v>0</v>
      </c>
      <c r="CC304" s="415">
        <v>0</v>
      </c>
      <c r="CD304" s="415">
        <v>0</v>
      </c>
      <c r="CE304" s="415">
        <v>0</v>
      </c>
      <c r="CF304" s="415">
        <v>0</v>
      </c>
      <c r="CG304" s="415">
        <v>-635988</v>
      </c>
      <c r="CH304" s="415">
        <v>0</v>
      </c>
      <c r="CI304" s="415">
        <v>-635988</v>
      </c>
      <c r="CJ304" s="415">
        <v>3458</v>
      </c>
      <c r="CK304" s="415">
        <v>0</v>
      </c>
      <c r="CL304" s="415">
        <v>3458</v>
      </c>
      <c r="CM304" s="415">
        <v>-632530</v>
      </c>
      <c r="CN304" s="415">
        <v>0</v>
      </c>
      <c r="CO304" s="415">
        <v>-632530</v>
      </c>
      <c r="CP304" s="415">
        <v>-63904</v>
      </c>
      <c r="CQ304" s="415">
        <v>0</v>
      </c>
      <c r="CR304" s="415">
        <v>-63904</v>
      </c>
      <c r="CS304" s="415">
        <v>-12</v>
      </c>
      <c r="CT304" s="415">
        <v>0</v>
      </c>
      <c r="CU304" s="415">
        <v>-12</v>
      </c>
      <c r="CV304" s="415">
        <v>-3423</v>
      </c>
      <c r="CW304" s="415">
        <v>0</v>
      </c>
      <c r="CX304" s="415">
        <v>-3423</v>
      </c>
      <c r="CY304" s="415">
        <v>0</v>
      </c>
      <c r="CZ304" s="415">
        <v>0</v>
      </c>
      <c r="DA304" s="415">
        <v>0</v>
      </c>
      <c r="DB304" s="415">
        <v>-2671</v>
      </c>
      <c r="DC304" s="415">
        <v>0</v>
      </c>
      <c r="DD304" s="415">
        <v>-2671</v>
      </c>
      <c r="DE304" s="415">
        <v>0</v>
      </c>
      <c r="DF304" s="415">
        <v>0</v>
      </c>
      <c r="DG304" s="415">
        <v>0</v>
      </c>
      <c r="DH304" s="415">
        <v>0</v>
      </c>
      <c r="DI304" s="415">
        <v>0</v>
      </c>
      <c r="DJ304" s="415">
        <v>0</v>
      </c>
      <c r="DK304" s="415">
        <v>0</v>
      </c>
      <c r="DL304" s="415">
        <v>0</v>
      </c>
      <c r="DM304" s="415">
        <v>0</v>
      </c>
      <c r="DN304" s="415">
        <v>0</v>
      </c>
      <c r="DO304" s="415">
        <v>0</v>
      </c>
      <c r="DP304" s="415">
        <v>0</v>
      </c>
      <c r="DQ304" s="415">
        <v>0</v>
      </c>
      <c r="DR304" s="415">
        <v>0</v>
      </c>
      <c r="DS304" s="415">
        <v>0</v>
      </c>
      <c r="DT304" s="415">
        <v>0</v>
      </c>
      <c r="DU304" s="415">
        <v>0</v>
      </c>
      <c r="DV304" s="415">
        <v>0</v>
      </c>
      <c r="DW304" s="415">
        <v>0</v>
      </c>
      <c r="DX304" s="415">
        <v>0</v>
      </c>
      <c r="DY304" s="415">
        <v>0</v>
      </c>
      <c r="DZ304" s="415">
        <v>0</v>
      </c>
      <c r="EA304" s="415">
        <v>0</v>
      </c>
      <c r="EB304" s="415">
        <v>-70010</v>
      </c>
      <c r="EC304" s="415">
        <v>0</v>
      </c>
      <c r="ED304" s="415">
        <v>-70010</v>
      </c>
      <c r="EE304" s="415">
        <v>0</v>
      </c>
      <c r="EF304" s="415">
        <v>0</v>
      </c>
      <c r="EG304" s="415">
        <v>0</v>
      </c>
      <c r="EH304" s="415">
        <v>0</v>
      </c>
      <c r="EI304" s="415">
        <v>0</v>
      </c>
      <c r="EJ304" s="415">
        <v>0</v>
      </c>
      <c r="EK304" s="415">
        <v>3938</v>
      </c>
      <c r="EL304" s="415">
        <v>0</v>
      </c>
      <c r="EM304" s="415">
        <v>3938</v>
      </c>
      <c r="EN304" s="415">
        <v>-14633</v>
      </c>
      <c r="EO304" s="415">
        <v>0</v>
      </c>
      <c r="EP304" s="415">
        <v>-14633</v>
      </c>
      <c r="EQ304" s="415">
        <v>0</v>
      </c>
      <c r="ER304" s="415">
        <v>0</v>
      </c>
      <c r="ES304" s="415">
        <v>0</v>
      </c>
      <c r="ET304" s="415">
        <v>0</v>
      </c>
      <c r="EU304" s="415">
        <v>0</v>
      </c>
      <c r="EV304" s="415">
        <v>0</v>
      </c>
      <c r="EW304" s="415">
        <v>-31730</v>
      </c>
      <c r="EX304" s="415">
        <v>0</v>
      </c>
      <c r="EY304" s="415">
        <v>-31730</v>
      </c>
      <c r="EZ304" s="415">
        <v>0</v>
      </c>
      <c r="FA304" s="415">
        <v>0</v>
      </c>
      <c r="FB304" s="415">
        <v>0</v>
      </c>
      <c r="FC304" s="415">
        <v>0</v>
      </c>
      <c r="FD304" s="415">
        <v>0</v>
      </c>
      <c r="FE304" s="415">
        <v>0</v>
      </c>
      <c r="FF304" s="415">
        <v>0</v>
      </c>
      <c r="FG304" s="415">
        <v>0</v>
      </c>
      <c r="FH304" s="415">
        <v>0</v>
      </c>
      <c r="FI304" s="415">
        <v>-24311</v>
      </c>
      <c r="FJ304" s="415">
        <v>0</v>
      </c>
      <c r="FK304" s="415">
        <v>-24311</v>
      </c>
      <c r="FL304" s="415">
        <v>0</v>
      </c>
      <c r="FM304" s="415">
        <v>0</v>
      </c>
      <c r="FN304" s="415">
        <v>0</v>
      </c>
      <c r="FO304" s="415">
        <v>-30833</v>
      </c>
      <c r="FP304" s="415">
        <v>0</v>
      </c>
      <c r="FQ304" s="415">
        <v>-30833</v>
      </c>
      <c r="FR304" s="415">
        <v>0</v>
      </c>
      <c r="FS304" s="415">
        <v>0</v>
      </c>
      <c r="FT304" s="415">
        <v>0</v>
      </c>
      <c r="FU304" s="415">
        <v>0</v>
      </c>
      <c r="FV304" s="415">
        <v>0</v>
      </c>
      <c r="FW304" s="415">
        <v>0</v>
      </c>
      <c r="FX304" s="415">
        <v>-238260</v>
      </c>
      <c r="FY304" s="415">
        <v>0</v>
      </c>
      <c r="FZ304" s="415">
        <v>-238260</v>
      </c>
      <c r="GA304" s="415">
        <v>-335829</v>
      </c>
      <c r="GB304" s="415">
        <v>0</v>
      </c>
      <c r="GC304" s="415">
        <v>-335829</v>
      </c>
      <c r="GD304" s="415">
        <v>0</v>
      </c>
      <c r="GE304" s="415">
        <v>0</v>
      </c>
      <c r="GF304" s="415">
        <v>0</v>
      </c>
      <c r="GG304" s="415">
        <v>0</v>
      </c>
      <c r="GH304" s="415">
        <v>0</v>
      </c>
      <c r="GI304" s="415">
        <v>0</v>
      </c>
      <c r="GJ304" s="415">
        <v>0</v>
      </c>
      <c r="GK304" s="415">
        <v>0</v>
      </c>
      <c r="GL304" s="415">
        <v>0</v>
      </c>
      <c r="GM304" s="415">
        <v>23483772</v>
      </c>
      <c r="GN304" s="415">
        <v>0</v>
      </c>
      <c r="GO304" s="415">
        <v>23483772</v>
      </c>
      <c r="GP304" s="415">
        <v>-376114</v>
      </c>
      <c r="GQ304" s="415">
        <v>0</v>
      </c>
      <c r="GR304" s="415">
        <v>-376114</v>
      </c>
      <c r="GS304" s="415">
        <v>-4432696</v>
      </c>
      <c r="GT304" s="415">
        <v>0</v>
      </c>
      <c r="GU304" s="415">
        <v>-4432696</v>
      </c>
      <c r="GV304" s="415">
        <v>-632530</v>
      </c>
      <c r="GW304" s="415">
        <v>0</v>
      </c>
      <c r="GX304" s="415">
        <v>-632530</v>
      </c>
      <c r="GY304" s="415">
        <v>-70010</v>
      </c>
      <c r="GZ304" s="415">
        <v>0</v>
      </c>
      <c r="HA304" s="415">
        <v>-70010</v>
      </c>
      <c r="HB304" s="415">
        <v>-335829</v>
      </c>
      <c r="HC304" s="415">
        <v>0</v>
      </c>
      <c r="HD304" s="415">
        <v>-335829</v>
      </c>
      <c r="HE304" s="415">
        <v>0</v>
      </c>
      <c r="HF304" s="415">
        <v>0</v>
      </c>
      <c r="HG304" s="415">
        <v>0</v>
      </c>
      <c r="HH304" s="415">
        <v>-5847179</v>
      </c>
      <c r="HI304" s="415">
        <v>0</v>
      </c>
      <c r="HJ304" s="415">
        <v>-5847179</v>
      </c>
      <c r="HK304" s="415">
        <v>17636593</v>
      </c>
      <c r="HL304" s="415">
        <v>0</v>
      </c>
      <c r="HM304" s="415">
        <v>17636593</v>
      </c>
      <c r="HN304" s="84" t="s">
        <v>1029</v>
      </c>
    </row>
    <row r="305" spans="1:222" x14ac:dyDescent="0.25">
      <c r="A305" t="s">
        <v>1026</v>
      </c>
      <c r="B305" s="82" t="s">
        <v>969</v>
      </c>
      <c r="C305" s="85" t="s">
        <v>968</v>
      </c>
      <c r="D305" s="415">
        <v>49299148</v>
      </c>
      <c r="E305" s="415">
        <v>0</v>
      </c>
      <c r="F305" s="415">
        <v>49299148</v>
      </c>
      <c r="G305" s="415">
        <v>-762695</v>
      </c>
      <c r="H305" s="415">
        <v>0</v>
      </c>
      <c r="I305" s="415">
        <v>-762695</v>
      </c>
      <c r="J305" s="415">
        <v>-962915</v>
      </c>
      <c r="K305" s="415">
        <v>0</v>
      </c>
      <c r="L305" s="415">
        <v>-962915</v>
      </c>
      <c r="M305" s="415">
        <v>37099</v>
      </c>
      <c r="N305" s="415">
        <v>0</v>
      </c>
      <c r="O305" s="415">
        <v>37099</v>
      </c>
      <c r="P305" s="415">
        <v>237391</v>
      </c>
      <c r="Q305" s="415">
        <v>0</v>
      </c>
      <c r="R305" s="415">
        <v>237391</v>
      </c>
      <c r="S305" s="415">
        <v>-88980</v>
      </c>
      <c r="T305" s="415">
        <v>0</v>
      </c>
      <c r="U305" s="415">
        <v>-88980</v>
      </c>
      <c r="V305" s="415">
        <v>-777405</v>
      </c>
      <c r="W305" s="415">
        <v>0</v>
      </c>
      <c r="X305" s="415">
        <v>-777405</v>
      </c>
      <c r="Y305" s="415">
        <v>-4172768</v>
      </c>
      <c r="Z305" s="415">
        <v>0</v>
      </c>
      <c r="AA305" s="415">
        <v>-4172768</v>
      </c>
      <c r="AB305" s="415">
        <v>-18491</v>
      </c>
      <c r="AC305" s="415">
        <v>0</v>
      </c>
      <c r="AD305" s="415">
        <v>-18491</v>
      </c>
      <c r="AE305" s="415">
        <v>-137851</v>
      </c>
      <c r="AF305" s="415">
        <v>0</v>
      </c>
      <c r="AG305" s="415">
        <v>-137851</v>
      </c>
      <c r="AH305" s="415">
        <v>-119</v>
      </c>
      <c r="AI305" s="415">
        <v>0</v>
      </c>
      <c r="AJ305" s="415">
        <v>-119</v>
      </c>
      <c r="AK305" s="415">
        <v>0</v>
      </c>
      <c r="AL305" s="415">
        <v>0</v>
      </c>
      <c r="AM305" s="415">
        <v>0</v>
      </c>
      <c r="AN305" s="415">
        <v>-137578</v>
      </c>
      <c r="AO305" s="415">
        <v>0</v>
      </c>
      <c r="AP305" s="415">
        <v>-137578</v>
      </c>
      <c r="AQ305" s="415">
        <v>-153</v>
      </c>
      <c r="AR305" s="415">
        <v>0</v>
      </c>
      <c r="AS305" s="415">
        <v>-153</v>
      </c>
      <c r="AT305" s="415">
        <v>803397</v>
      </c>
      <c r="AU305" s="415">
        <v>0</v>
      </c>
      <c r="AV305" s="415">
        <v>803397</v>
      </c>
      <c r="AW305" s="415">
        <v>-706</v>
      </c>
      <c r="AX305" s="415">
        <v>0</v>
      </c>
      <c r="AY305" s="415">
        <v>-706</v>
      </c>
      <c r="AZ305" s="415">
        <v>-3398312</v>
      </c>
      <c r="BA305" s="415">
        <v>0</v>
      </c>
      <c r="BB305" s="415">
        <v>-3398312</v>
      </c>
      <c r="BC305" s="415">
        <v>1097</v>
      </c>
      <c r="BD305" s="415">
        <v>0</v>
      </c>
      <c r="BE305" s="415">
        <v>1097</v>
      </c>
      <c r="BF305" s="415">
        <v>-54490</v>
      </c>
      <c r="BG305" s="415">
        <v>0</v>
      </c>
      <c r="BH305" s="415">
        <v>-54490</v>
      </c>
      <c r="BI305" s="415">
        <v>0</v>
      </c>
      <c r="BJ305" s="415">
        <v>0</v>
      </c>
      <c r="BK305" s="415">
        <v>0</v>
      </c>
      <c r="BL305" s="415">
        <v>-31084</v>
      </c>
      <c r="BM305" s="415">
        <v>0</v>
      </c>
      <c r="BN305" s="415">
        <v>-31084</v>
      </c>
      <c r="BO305" s="415">
        <v>0</v>
      </c>
      <c r="BP305" s="415">
        <v>0</v>
      </c>
      <c r="BQ305" s="415">
        <v>0</v>
      </c>
      <c r="BR305" s="415">
        <v>0</v>
      </c>
      <c r="BS305" s="415">
        <v>0</v>
      </c>
      <c r="BT305" s="415">
        <v>0</v>
      </c>
      <c r="BU305" s="415">
        <v>0</v>
      </c>
      <c r="BV305" s="415">
        <v>0</v>
      </c>
      <c r="BW305" s="415">
        <v>0</v>
      </c>
      <c r="BX305" s="415">
        <v>-6990717</v>
      </c>
      <c r="BY305" s="415">
        <v>0</v>
      </c>
      <c r="BZ305" s="415">
        <v>-6990717</v>
      </c>
      <c r="CA305" s="415">
        <v>0</v>
      </c>
      <c r="CB305" s="415">
        <v>0</v>
      </c>
      <c r="CC305" s="415">
        <v>0</v>
      </c>
      <c r="CD305" s="415">
        <v>0</v>
      </c>
      <c r="CE305" s="415">
        <v>0</v>
      </c>
      <c r="CF305" s="415">
        <v>0</v>
      </c>
      <c r="CG305" s="415">
        <v>-1380928</v>
      </c>
      <c r="CH305" s="415">
        <v>0</v>
      </c>
      <c r="CI305" s="415">
        <v>-1380928</v>
      </c>
      <c r="CJ305" s="415">
        <v>-5788</v>
      </c>
      <c r="CK305" s="415">
        <v>0</v>
      </c>
      <c r="CL305" s="415">
        <v>-5788</v>
      </c>
      <c r="CM305" s="415">
        <v>-1386716</v>
      </c>
      <c r="CN305" s="415">
        <v>0</v>
      </c>
      <c r="CO305" s="415">
        <v>-1386716</v>
      </c>
      <c r="CP305" s="415">
        <v>-109453</v>
      </c>
      <c r="CQ305" s="415">
        <v>0</v>
      </c>
      <c r="CR305" s="415">
        <v>-109453</v>
      </c>
      <c r="CS305" s="415">
        <v>-798</v>
      </c>
      <c r="CT305" s="415">
        <v>0</v>
      </c>
      <c r="CU305" s="415">
        <v>-798</v>
      </c>
      <c r="CV305" s="415">
        <v>-9513</v>
      </c>
      <c r="CW305" s="415">
        <v>0</v>
      </c>
      <c r="CX305" s="415">
        <v>-9513</v>
      </c>
      <c r="CY305" s="415">
        <v>0</v>
      </c>
      <c r="CZ305" s="415">
        <v>0</v>
      </c>
      <c r="DA305" s="415">
        <v>0</v>
      </c>
      <c r="DB305" s="415">
        <v>0</v>
      </c>
      <c r="DC305" s="415">
        <v>0</v>
      </c>
      <c r="DD305" s="415">
        <v>0</v>
      </c>
      <c r="DE305" s="415">
        <v>0</v>
      </c>
      <c r="DF305" s="415">
        <v>0</v>
      </c>
      <c r="DG305" s="415">
        <v>0</v>
      </c>
      <c r="DH305" s="415">
        <v>0</v>
      </c>
      <c r="DI305" s="415">
        <v>0</v>
      </c>
      <c r="DJ305" s="415">
        <v>0</v>
      </c>
      <c r="DK305" s="415">
        <v>0</v>
      </c>
      <c r="DL305" s="415">
        <v>0</v>
      </c>
      <c r="DM305" s="415">
        <v>0</v>
      </c>
      <c r="DN305" s="415">
        <v>0</v>
      </c>
      <c r="DO305" s="415">
        <v>0</v>
      </c>
      <c r="DP305" s="415">
        <v>0</v>
      </c>
      <c r="DQ305" s="415">
        <v>0</v>
      </c>
      <c r="DR305" s="415">
        <v>0</v>
      </c>
      <c r="DS305" s="415">
        <v>0</v>
      </c>
      <c r="DT305" s="415">
        <v>0</v>
      </c>
      <c r="DU305" s="415">
        <v>0</v>
      </c>
      <c r="DV305" s="415">
        <v>0</v>
      </c>
      <c r="DW305" s="415">
        <v>0</v>
      </c>
      <c r="DX305" s="415">
        <v>0</v>
      </c>
      <c r="DY305" s="415">
        <v>0</v>
      </c>
      <c r="DZ305" s="415">
        <v>0</v>
      </c>
      <c r="EA305" s="415">
        <v>0</v>
      </c>
      <c r="EB305" s="415">
        <v>-119764</v>
      </c>
      <c r="EC305" s="415">
        <v>0</v>
      </c>
      <c r="ED305" s="415">
        <v>-119764</v>
      </c>
      <c r="EE305" s="415">
        <v>0</v>
      </c>
      <c r="EF305" s="415">
        <v>0</v>
      </c>
      <c r="EG305" s="415">
        <v>0</v>
      </c>
      <c r="EH305" s="415">
        <v>0</v>
      </c>
      <c r="EI305" s="415">
        <v>0</v>
      </c>
      <c r="EJ305" s="415">
        <v>0</v>
      </c>
      <c r="EK305" s="415">
        <v>0</v>
      </c>
      <c r="EL305" s="415">
        <v>0</v>
      </c>
      <c r="EM305" s="415">
        <v>0</v>
      </c>
      <c r="EN305" s="415">
        <v>0</v>
      </c>
      <c r="EO305" s="415">
        <v>0</v>
      </c>
      <c r="EP305" s="415">
        <v>0</v>
      </c>
      <c r="EQ305" s="415">
        <v>0</v>
      </c>
      <c r="ER305" s="415">
        <v>0</v>
      </c>
      <c r="ES305" s="415">
        <v>0</v>
      </c>
      <c r="ET305" s="415">
        <v>0</v>
      </c>
      <c r="EU305" s="415">
        <v>0</v>
      </c>
      <c r="EV305" s="415">
        <v>0</v>
      </c>
      <c r="EW305" s="415">
        <v>-31084</v>
      </c>
      <c r="EX305" s="415">
        <v>0</v>
      </c>
      <c r="EY305" s="415">
        <v>-31084</v>
      </c>
      <c r="EZ305" s="415">
        <v>0</v>
      </c>
      <c r="FA305" s="415">
        <v>0</v>
      </c>
      <c r="FB305" s="415">
        <v>0</v>
      </c>
      <c r="FC305" s="415">
        <v>0</v>
      </c>
      <c r="FD305" s="415">
        <v>0</v>
      </c>
      <c r="FE305" s="415">
        <v>0</v>
      </c>
      <c r="FF305" s="415">
        <v>0</v>
      </c>
      <c r="FG305" s="415">
        <v>0</v>
      </c>
      <c r="FH305" s="415">
        <v>0</v>
      </c>
      <c r="FI305" s="415">
        <v>-58137</v>
      </c>
      <c r="FJ305" s="415">
        <v>0</v>
      </c>
      <c r="FK305" s="415">
        <v>-58137</v>
      </c>
      <c r="FL305" s="415">
        <v>4848</v>
      </c>
      <c r="FM305" s="415">
        <v>0</v>
      </c>
      <c r="FN305" s="415">
        <v>4848</v>
      </c>
      <c r="FO305" s="415">
        <v>-107728</v>
      </c>
      <c r="FP305" s="415">
        <v>0</v>
      </c>
      <c r="FQ305" s="415">
        <v>-107728</v>
      </c>
      <c r="FR305" s="415">
        <v>14099</v>
      </c>
      <c r="FS305" s="415">
        <v>0</v>
      </c>
      <c r="FT305" s="415">
        <v>14099</v>
      </c>
      <c r="FU305" s="415">
        <v>16</v>
      </c>
      <c r="FV305" s="415">
        <v>0</v>
      </c>
      <c r="FW305" s="415">
        <v>16</v>
      </c>
      <c r="FX305" s="415">
        <v>-1166262</v>
      </c>
      <c r="FY305" s="415">
        <v>0</v>
      </c>
      <c r="FZ305" s="415">
        <v>-1166262</v>
      </c>
      <c r="GA305" s="415">
        <v>-1344248</v>
      </c>
      <c r="GB305" s="415">
        <v>0</v>
      </c>
      <c r="GC305" s="415">
        <v>-1344248</v>
      </c>
      <c r="GD305" s="415">
        <v>0</v>
      </c>
      <c r="GE305" s="415">
        <v>0</v>
      </c>
      <c r="GF305" s="415">
        <v>0</v>
      </c>
      <c r="GG305" s="415">
        <v>0</v>
      </c>
      <c r="GH305" s="415">
        <v>0</v>
      </c>
      <c r="GI305" s="415">
        <v>0</v>
      </c>
      <c r="GJ305" s="415">
        <v>0</v>
      </c>
      <c r="GK305" s="415">
        <v>0</v>
      </c>
      <c r="GL305" s="415">
        <v>0</v>
      </c>
      <c r="GM305" s="415">
        <v>48536453</v>
      </c>
      <c r="GN305" s="415">
        <v>0</v>
      </c>
      <c r="GO305" s="415">
        <v>48536453</v>
      </c>
      <c r="GP305" s="415">
        <v>-777405</v>
      </c>
      <c r="GQ305" s="415">
        <v>0</v>
      </c>
      <c r="GR305" s="415">
        <v>-777405</v>
      </c>
      <c r="GS305" s="415">
        <v>-6990717</v>
      </c>
      <c r="GT305" s="415">
        <v>0</v>
      </c>
      <c r="GU305" s="415">
        <v>-6990717</v>
      </c>
      <c r="GV305" s="415">
        <v>-1386716</v>
      </c>
      <c r="GW305" s="415">
        <v>0</v>
      </c>
      <c r="GX305" s="415">
        <v>-1386716</v>
      </c>
      <c r="GY305" s="415">
        <v>-119764</v>
      </c>
      <c r="GZ305" s="415">
        <v>0</v>
      </c>
      <c r="HA305" s="415">
        <v>-119764</v>
      </c>
      <c r="HB305" s="415">
        <v>-1344248</v>
      </c>
      <c r="HC305" s="415">
        <v>0</v>
      </c>
      <c r="HD305" s="415">
        <v>-1344248</v>
      </c>
      <c r="HE305" s="415">
        <v>0</v>
      </c>
      <c r="HF305" s="415">
        <v>0</v>
      </c>
      <c r="HG305" s="415">
        <v>0</v>
      </c>
      <c r="HH305" s="415">
        <v>-10618850</v>
      </c>
      <c r="HI305" s="415">
        <v>0</v>
      </c>
      <c r="HJ305" s="415">
        <v>-10618850</v>
      </c>
      <c r="HK305" s="415">
        <v>37917603</v>
      </c>
      <c r="HL305" s="415">
        <v>0</v>
      </c>
      <c r="HM305" s="415">
        <v>37917603</v>
      </c>
      <c r="HN305" s="84" t="s">
        <v>1029</v>
      </c>
    </row>
    <row r="306" spans="1:222" x14ac:dyDescent="0.25">
      <c r="A306" t="s">
        <v>1026</v>
      </c>
      <c r="B306" s="82" t="s">
        <v>971</v>
      </c>
      <c r="C306" s="85" t="s">
        <v>970</v>
      </c>
      <c r="D306" s="415">
        <v>87449549</v>
      </c>
      <c r="E306" s="415">
        <v>269487</v>
      </c>
      <c r="F306" s="415">
        <v>87719036</v>
      </c>
      <c r="G306" s="415">
        <v>-96764</v>
      </c>
      <c r="H306" s="415">
        <v>0</v>
      </c>
      <c r="I306" s="415">
        <v>-96764</v>
      </c>
      <c r="J306" s="415">
        <v>-681674</v>
      </c>
      <c r="K306" s="415">
        <v>0</v>
      </c>
      <c r="L306" s="415">
        <v>-681674</v>
      </c>
      <c r="M306" s="415">
        <v>-20858</v>
      </c>
      <c r="N306" s="415">
        <v>0</v>
      </c>
      <c r="O306" s="415">
        <v>-20858</v>
      </c>
      <c r="P306" s="415">
        <v>428798</v>
      </c>
      <c r="Q306" s="415">
        <v>0</v>
      </c>
      <c r="R306" s="415">
        <v>428798</v>
      </c>
      <c r="S306" s="415">
        <v>-67430</v>
      </c>
      <c r="T306" s="415">
        <v>0</v>
      </c>
      <c r="U306" s="415">
        <v>-67430</v>
      </c>
      <c r="V306" s="415">
        <v>-341164</v>
      </c>
      <c r="W306" s="415">
        <v>0</v>
      </c>
      <c r="X306" s="415">
        <v>-341164</v>
      </c>
      <c r="Y306" s="415">
        <v>-6083030</v>
      </c>
      <c r="Z306" s="415">
        <v>0</v>
      </c>
      <c r="AA306" s="415">
        <v>-6083030</v>
      </c>
      <c r="AB306" s="415">
        <v>0</v>
      </c>
      <c r="AC306" s="415">
        <v>0</v>
      </c>
      <c r="AD306" s="415">
        <v>0</v>
      </c>
      <c r="AE306" s="415">
        <v>-73784</v>
      </c>
      <c r="AF306" s="415">
        <v>0</v>
      </c>
      <c r="AG306" s="415">
        <v>-73784</v>
      </c>
      <c r="AH306" s="415">
        <v>0</v>
      </c>
      <c r="AI306" s="415">
        <v>0</v>
      </c>
      <c r="AJ306" s="415">
        <v>0</v>
      </c>
      <c r="AK306" s="415">
        <v>0</v>
      </c>
      <c r="AL306" s="415">
        <v>0</v>
      </c>
      <c r="AM306" s="415">
        <v>0</v>
      </c>
      <c r="AN306" s="415">
        <v>0</v>
      </c>
      <c r="AO306" s="415">
        <v>0</v>
      </c>
      <c r="AP306" s="415">
        <v>0</v>
      </c>
      <c r="AQ306" s="415">
        <v>0</v>
      </c>
      <c r="AR306" s="415">
        <v>0</v>
      </c>
      <c r="AS306" s="415">
        <v>0</v>
      </c>
      <c r="AT306" s="415">
        <v>1600642</v>
      </c>
      <c r="AU306" s="415">
        <v>7135</v>
      </c>
      <c r="AV306" s="415">
        <v>1607777</v>
      </c>
      <c r="AW306" s="415">
        <v>2820</v>
      </c>
      <c r="AX306" s="415">
        <v>0</v>
      </c>
      <c r="AY306" s="415">
        <v>2820</v>
      </c>
      <c r="AZ306" s="415">
        <v>-5005588</v>
      </c>
      <c r="BA306" s="415">
        <v>0</v>
      </c>
      <c r="BB306" s="415">
        <v>-5005588</v>
      </c>
      <c r="BC306" s="415">
        <v>-71191</v>
      </c>
      <c r="BD306" s="415">
        <v>0</v>
      </c>
      <c r="BE306" s="415">
        <v>-71191</v>
      </c>
      <c r="BF306" s="415">
        <v>-43936</v>
      </c>
      <c r="BG306" s="415">
        <v>0</v>
      </c>
      <c r="BH306" s="415">
        <v>-43936</v>
      </c>
      <c r="BI306" s="415">
        <v>0</v>
      </c>
      <c r="BJ306" s="415">
        <v>0</v>
      </c>
      <c r="BK306" s="415">
        <v>0</v>
      </c>
      <c r="BL306" s="415">
        <v>-50062</v>
      </c>
      <c r="BM306" s="415">
        <v>0</v>
      </c>
      <c r="BN306" s="415">
        <v>-50062</v>
      </c>
      <c r="BO306" s="415">
        <v>0</v>
      </c>
      <c r="BP306" s="415">
        <v>0</v>
      </c>
      <c r="BQ306" s="415">
        <v>0</v>
      </c>
      <c r="BR306" s="415">
        <v>0</v>
      </c>
      <c r="BS306" s="415">
        <v>0</v>
      </c>
      <c r="BT306" s="415">
        <v>0</v>
      </c>
      <c r="BU306" s="415">
        <v>0</v>
      </c>
      <c r="BV306" s="415">
        <v>0</v>
      </c>
      <c r="BW306" s="415">
        <v>0</v>
      </c>
      <c r="BX306" s="415">
        <v>-9724129</v>
      </c>
      <c r="BY306" s="415">
        <v>7135</v>
      </c>
      <c r="BZ306" s="415">
        <v>-9716994</v>
      </c>
      <c r="CA306" s="415">
        <v>-37604</v>
      </c>
      <c r="CB306" s="415">
        <v>0</v>
      </c>
      <c r="CC306" s="415">
        <v>-37604</v>
      </c>
      <c r="CD306" s="415">
        <v>-2109</v>
      </c>
      <c r="CE306" s="415">
        <v>0</v>
      </c>
      <c r="CF306" s="415">
        <v>-2109</v>
      </c>
      <c r="CG306" s="415">
        <v>-1605912</v>
      </c>
      <c r="CH306" s="415">
        <v>-181440</v>
      </c>
      <c r="CI306" s="415">
        <v>-1787352</v>
      </c>
      <c r="CJ306" s="415">
        <v>-93086</v>
      </c>
      <c r="CK306" s="415">
        <v>0</v>
      </c>
      <c r="CL306" s="415">
        <v>-93086</v>
      </c>
      <c r="CM306" s="415">
        <v>-1738711</v>
      </c>
      <c r="CN306" s="415">
        <v>-181440</v>
      </c>
      <c r="CO306" s="415">
        <v>-1920151</v>
      </c>
      <c r="CP306" s="415">
        <v>-69817</v>
      </c>
      <c r="CQ306" s="415">
        <v>0</v>
      </c>
      <c r="CR306" s="415">
        <v>-69817</v>
      </c>
      <c r="CS306" s="415">
        <v>-3689</v>
      </c>
      <c r="CT306" s="415">
        <v>0</v>
      </c>
      <c r="CU306" s="415">
        <v>-3689</v>
      </c>
      <c r="CV306" s="415">
        <v>-141943</v>
      </c>
      <c r="CW306" s="415">
        <v>0</v>
      </c>
      <c r="CX306" s="415">
        <v>-141943</v>
      </c>
      <c r="CY306" s="415">
        <v>-44957</v>
      </c>
      <c r="CZ306" s="415">
        <v>0</v>
      </c>
      <c r="DA306" s="415">
        <v>-44957</v>
      </c>
      <c r="DB306" s="415">
        <v>-5520</v>
      </c>
      <c r="DC306" s="415">
        <v>0</v>
      </c>
      <c r="DD306" s="415">
        <v>-5520</v>
      </c>
      <c r="DE306" s="415">
        <v>0</v>
      </c>
      <c r="DF306" s="415">
        <v>0</v>
      </c>
      <c r="DG306" s="415">
        <v>0</v>
      </c>
      <c r="DH306" s="415">
        <v>-701</v>
      </c>
      <c r="DI306" s="415">
        <v>0</v>
      </c>
      <c r="DJ306" s="415">
        <v>-701</v>
      </c>
      <c r="DK306" s="415">
        <v>0</v>
      </c>
      <c r="DL306" s="415">
        <v>0</v>
      </c>
      <c r="DM306" s="415">
        <v>0</v>
      </c>
      <c r="DN306" s="415">
        <v>-969</v>
      </c>
      <c r="DO306" s="415">
        <v>0</v>
      </c>
      <c r="DP306" s="415">
        <v>-969</v>
      </c>
      <c r="DQ306" s="415">
        <v>0</v>
      </c>
      <c r="DR306" s="415">
        <v>0</v>
      </c>
      <c r="DS306" s="415">
        <v>0</v>
      </c>
      <c r="DT306" s="415">
        <v>0</v>
      </c>
      <c r="DU306" s="415">
        <v>0</v>
      </c>
      <c r="DV306" s="415">
        <v>0</v>
      </c>
      <c r="DW306" s="415">
        <v>0</v>
      </c>
      <c r="DX306" s="415">
        <v>0</v>
      </c>
      <c r="DY306" s="415">
        <v>0</v>
      </c>
      <c r="DZ306" s="415">
        <v>0</v>
      </c>
      <c r="EA306" s="415">
        <v>0</v>
      </c>
      <c r="EB306" s="415">
        <v>-267596</v>
      </c>
      <c r="EC306" s="415">
        <v>0</v>
      </c>
      <c r="ED306" s="415">
        <v>-267596</v>
      </c>
      <c r="EE306" s="415">
        <v>0</v>
      </c>
      <c r="EF306" s="415">
        <v>0</v>
      </c>
      <c r="EG306" s="415">
        <v>0</v>
      </c>
      <c r="EH306" s="415">
        <v>0</v>
      </c>
      <c r="EI306" s="415">
        <v>0</v>
      </c>
      <c r="EJ306" s="415">
        <v>0</v>
      </c>
      <c r="EK306" s="415">
        <v>0</v>
      </c>
      <c r="EL306" s="415">
        <v>0</v>
      </c>
      <c r="EM306" s="415">
        <v>0</v>
      </c>
      <c r="EN306" s="415">
        <v>0</v>
      </c>
      <c r="EO306" s="415">
        <v>0</v>
      </c>
      <c r="EP306" s="415">
        <v>0</v>
      </c>
      <c r="EQ306" s="415">
        <v>0</v>
      </c>
      <c r="ER306" s="415">
        <v>0</v>
      </c>
      <c r="ES306" s="415">
        <v>0</v>
      </c>
      <c r="ET306" s="415">
        <v>0</v>
      </c>
      <c r="EU306" s="415">
        <v>0</v>
      </c>
      <c r="EV306" s="415">
        <v>0</v>
      </c>
      <c r="EW306" s="415">
        <v>-49362</v>
      </c>
      <c r="EX306" s="415">
        <v>0</v>
      </c>
      <c r="EY306" s="415">
        <v>-49362</v>
      </c>
      <c r="EZ306" s="415">
        <v>0</v>
      </c>
      <c r="FA306" s="415">
        <v>0</v>
      </c>
      <c r="FB306" s="415">
        <v>0</v>
      </c>
      <c r="FC306" s="415">
        <v>-3585</v>
      </c>
      <c r="FD306" s="415">
        <v>0</v>
      </c>
      <c r="FE306" s="415">
        <v>-3585</v>
      </c>
      <c r="FF306" s="415">
        <v>0</v>
      </c>
      <c r="FG306" s="415">
        <v>0</v>
      </c>
      <c r="FH306" s="415">
        <v>0</v>
      </c>
      <c r="FI306" s="415">
        <v>-22751</v>
      </c>
      <c r="FJ306" s="415">
        <v>0</v>
      </c>
      <c r="FK306" s="415">
        <v>-22751</v>
      </c>
      <c r="FL306" s="415">
        <v>348</v>
      </c>
      <c r="FM306" s="415">
        <v>0</v>
      </c>
      <c r="FN306" s="415">
        <v>348</v>
      </c>
      <c r="FO306" s="415">
        <v>-81469</v>
      </c>
      <c r="FP306" s="415">
        <v>0</v>
      </c>
      <c r="FQ306" s="415">
        <v>-81469</v>
      </c>
      <c r="FR306" s="415">
        <v>1208</v>
      </c>
      <c r="FS306" s="415">
        <v>0</v>
      </c>
      <c r="FT306" s="415">
        <v>1208</v>
      </c>
      <c r="FU306" s="415">
        <v>997</v>
      </c>
      <c r="FV306" s="415">
        <v>0</v>
      </c>
      <c r="FW306" s="415">
        <v>997</v>
      </c>
      <c r="FX306" s="415">
        <v>-1511261</v>
      </c>
      <c r="FY306" s="415">
        <v>0</v>
      </c>
      <c r="FZ306" s="415">
        <v>-1511261</v>
      </c>
      <c r="GA306" s="415">
        <v>-1665875</v>
      </c>
      <c r="GB306" s="415">
        <v>0</v>
      </c>
      <c r="GC306" s="415">
        <v>-1665875</v>
      </c>
      <c r="GD306" s="415">
        <v>0</v>
      </c>
      <c r="GE306" s="415">
        <v>0</v>
      </c>
      <c r="GF306" s="415">
        <v>0</v>
      </c>
      <c r="GG306" s="415">
        <v>0</v>
      </c>
      <c r="GH306" s="415">
        <v>0</v>
      </c>
      <c r="GI306" s="415">
        <v>0</v>
      </c>
      <c r="GJ306" s="415">
        <v>0</v>
      </c>
      <c r="GK306" s="415">
        <v>0</v>
      </c>
      <c r="GL306" s="415">
        <v>0</v>
      </c>
      <c r="GM306" s="415">
        <v>87352785</v>
      </c>
      <c r="GN306" s="415">
        <v>269487</v>
      </c>
      <c r="GO306" s="415">
        <v>87622272</v>
      </c>
      <c r="GP306" s="415">
        <v>-341164</v>
      </c>
      <c r="GQ306" s="415">
        <v>0</v>
      </c>
      <c r="GR306" s="415">
        <v>-341164</v>
      </c>
      <c r="GS306" s="415">
        <v>-9724129</v>
      </c>
      <c r="GT306" s="415">
        <v>7135</v>
      </c>
      <c r="GU306" s="415">
        <v>-9716994</v>
      </c>
      <c r="GV306" s="415">
        <v>-1738711</v>
      </c>
      <c r="GW306" s="415">
        <v>-181440</v>
      </c>
      <c r="GX306" s="415">
        <v>-1920151</v>
      </c>
      <c r="GY306" s="415">
        <v>-267596</v>
      </c>
      <c r="GZ306" s="415">
        <v>0</v>
      </c>
      <c r="HA306" s="415">
        <v>-267596</v>
      </c>
      <c r="HB306" s="415">
        <v>-1665875</v>
      </c>
      <c r="HC306" s="415">
        <v>0</v>
      </c>
      <c r="HD306" s="415">
        <v>-1665875</v>
      </c>
      <c r="HE306" s="415">
        <v>0</v>
      </c>
      <c r="HF306" s="415">
        <v>0</v>
      </c>
      <c r="HG306" s="415">
        <v>0</v>
      </c>
      <c r="HH306" s="415">
        <v>-13737475</v>
      </c>
      <c r="HI306" s="415">
        <v>-174305</v>
      </c>
      <c r="HJ306" s="415">
        <v>-13911780</v>
      </c>
      <c r="HK306" s="415">
        <v>73615310</v>
      </c>
      <c r="HL306" s="415">
        <v>95182</v>
      </c>
      <c r="HM306" s="415">
        <v>73710492</v>
      </c>
      <c r="HN306" s="84" t="s">
        <v>1029</v>
      </c>
    </row>
    <row r="307" spans="1:222" x14ac:dyDescent="0.25">
      <c r="A307" t="s">
        <v>1026</v>
      </c>
      <c r="B307" s="82" t="s">
        <v>973</v>
      </c>
      <c r="C307" s="85" t="s">
        <v>972</v>
      </c>
      <c r="D307" s="415">
        <v>2494864582</v>
      </c>
      <c r="E307" s="415">
        <v>0</v>
      </c>
      <c r="F307" s="415">
        <v>2494864582</v>
      </c>
      <c r="G307" s="415">
        <v>-86792211</v>
      </c>
      <c r="H307" s="415">
        <v>0</v>
      </c>
      <c r="I307" s="415">
        <v>-86792211</v>
      </c>
      <c r="J307" s="415">
        <v>-12014904</v>
      </c>
      <c r="K307" s="415">
        <v>0</v>
      </c>
      <c r="L307" s="415">
        <v>-12014904</v>
      </c>
      <c r="M307" s="415">
        <v>11215484</v>
      </c>
      <c r="N307" s="415">
        <v>0</v>
      </c>
      <c r="O307" s="415">
        <v>11215484</v>
      </c>
      <c r="P307" s="415">
        <v>4647529</v>
      </c>
      <c r="Q307" s="415">
        <v>0</v>
      </c>
      <c r="R307" s="415">
        <v>4647529</v>
      </c>
      <c r="S307" s="415">
        <v>1270832</v>
      </c>
      <c r="T307" s="415">
        <v>0</v>
      </c>
      <c r="U307" s="415">
        <v>1270832</v>
      </c>
      <c r="V307" s="415">
        <v>5118941</v>
      </c>
      <c r="W307" s="415">
        <v>0</v>
      </c>
      <c r="X307" s="415">
        <v>5118941</v>
      </c>
      <c r="Y307" s="415">
        <v>-6858278</v>
      </c>
      <c r="Z307" s="415">
        <v>0</v>
      </c>
      <c r="AA307" s="415">
        <v>-6858278</v>
      </c>
      <c r="AB307" s="415">
        <v>0</v>
      </c>
      <c r="AC307" s="415">
        <v>0</v>
      </c>
      <c r="AD307" s="415">
        <v>0</v>
      </c>
      <c r="AE307" s="415">
        <v>-1489658</v>
      </c>
      <c r="AF307" s="415">
        <v>0</v>
      </c>
      <c r="AG307" s="415">
        <v>-1489658</v>
      </c>
      <c r="AH307" s="415">
        <v>-55675</v>
      </c>
      <c r="AI307" s="415">
        <v>0</v>
      </c>
      <c r="AJ307" s="415">
        <v>-55675</v>
      </c>
      <c r="AK307" s="415">
        <v>0</v>
      </c>
      <c r="AL307" s="415">
        <v>0</v>
      </c>
      <c r="AM307" s="415">
        <v>0</v>
      </c>
      <c r="AN307" s="415">
        <v>-1433983</v>
      </c>
      <c r="AO307" s="415">
        <v>0</v>
      </c>
      <c r="AP307" s="415">
        <v>-1433983</v>
      </c>
      <c r="AQ307" s="415">
        <v>0</v>
      </c>
      <c r="AR307" s="415">
        <v>0</v>
      </c>
      <c r="AS307" s="415">
        <v>0</v>
      </c>
      <c r="AT307" s="415">
        <v>62097410</v>
      </c>
      <c r="AU307" s="415">
        <v>0</v>
      </c>
      <c r="AV307" s="415">
        <v>62097410</v>
      </c>
      <c r="AW307" s="415">
        <v>-2381241</v>
      </c>
      <c r="AX307" s="415">
        <v>0</v>
      </c>
      <c r="AY307" s="415">
        <v>-2381241</v>
      </c>
      <c r="AZ307" s="415">
        <v>-87806286</v>
      </c>
      <c r="BA307" s="415">
        <v>0</v>
      </c>
      <c r="BB307" s="415">
        <v>-87806286</v>
      </c>
      <c r="BC307" s="415">
        <v>-1101631</v>
      </c>
      <c r="BD307" s="415">
        <v>0</v>
      </c>
      <c r="BE307" s="415">
        <v>-1101631</v>
      </c>
      <c r="BF307" s="415">
        <v>-23789</v>
      </c>
      <c r="BG307" s="415">
        <v>0</v>
      </c>
      <c r="BH307" s="415">
        <v>-23789</v>
      </c>
      <c r="BI307" s="415">
        <v>0</v>
      </c>
      <c r="BJ307" s="415">
        <v>0</v>
      </c>
      <c r="BK307" s="415">
        <v>0</v>
      </c>
      <c r="BL307" s="415">
        <v>0</v>
      </c>
      <c r="BM307" s="415">
        <v>0</v>
      </c>
      <c r="BN307" s="415">
        <v>0</v>
      </c>
      <c r="BO307" s="415">
        <v>0</v>
      </c>
      <c r="BP307" s="415">
        <v>0</v>
      </c>
      <c r="BQ307" s="415">
        <v>0</v>
      </c>
      <c r="BR307" s="415">
        <v>0</v>
      </c>
      <c r="BS307" s="415">
        <v>0</v>
      </c>
      <c r="BT307" s="415">
        <v>0</v>
      </c>
      <c r="BU307" s="415">
        <v>0</v>
      </c>
      <c r="BV307" s="415">
        <v>0</v>
      </c>
      <c r="BW307" s="415">
        <v>0</v>
      </c>
      <c r="BX307" s="415">
        <v>-37563473</v>
      </c>
      <c r="BY307" s="415">
        <v>0</v>
      </c>
      <c r="BZ307" s="415">
        <v>-37563473</v>
      </c>
      <c r="CA307" s="415">
        <v>-10360488</v>
      </c>
      <c r="CB307" s="415">
        <v>0</v>
      </c>
      <c r="CC307" s="415">
        <v>-10360488</v>
      </c>
      <c r="CD307" s="415">
        <v>-1197150</v>
      </c>
      <c r="CE307" s="415">
        <v>0</v>
      </c>
      <c r="CF307" s="415">
        <v>-1197150</v>
      </c>
      <c r="CG307" s="415">
        <v>-143562539</v>
      </c>
      <c r="CH307" s="415">
        <v>0</v>
      </c>
      <c r="CI307" s="415">
        <v>-143562539</v>
      </c>
      <c r="CJ307" s="415">
        <v>14653854</v>
      </c>
      <c r="CK307" s="415">
        <v>0</v>
      </c>
      <c r="CL307" s="415">
        <v>14653854</v>
      </c>
      <c r="CM307" s="415">
        <v>-140466323</v>
      </c>
      <c r="CN307" s="415">
        <v>0</v>
      </c>
      <c r="CO307" s="415">
        <v>-140466323</v>
      </c>
      <c r="CP307" s="415">
        <v>-298364</v>
      </c>
      <c r="CQ307" s="415">
        <v>0</v>
      </c>
      <c r="CR307" s="415">
        <v>-298364</v>
      </c>
      <c r="CS307" s="415">
        <v>-6322</v>
      </c>
      <c r="CT307" s="415">
        <v>0</v>
      </c>
      <c r="CU307" s="415">
        <v>-6322</v>
      </c>
      <c r="CV307" s="415">
        <v>-6492</v>
      </c>
      <c r="CW307" s="415">
        <v>0</v>
      </c>
      <c r="CX307" s="415">
        <v>-6492</v>
      </c>
      <c r="CY307" s="415">
        <v>-2655</v>
      </c>
      <c r="CZ307" s="415">
        <v>0</v>
      </c>
      <c r="DA307" s="415">
        <v>-2655</v>
      </c>
      <c r="DB307" s="415">
        <v>-1487</v>
      </c>
      <c r="DC307" s="415">
        <v>0</v>
      </c>
      <c r="DD307" s="415">
        <v>-1487</v>
      </c>
      <c r="DE307" s="415">
        <v>0</v>
      </c>
      <c r="DF307" s="415">
        <v>0</v>
      </c>
      <c r="DG307" s="415">
        <v>0</v>
      </c>
      <c r="DH307" s="415">
        <v>0</v>
      </c>
      <c r="DI307" s="415">
        <v>0</v>
      </c>
      <c r="DJ307" s="415">
        <v>0</v>
      </c>
      <c r="DK307" s="415">
        <v>0</v>
      </c>
      <c r="DL307" s="415">
        <v>0</v>
      </c>
      <c r="DM307" s="415">
        <v>0</v>
      </c>
      <c r="DN307" s="415">
        <v>0</v>
      </c>
      <c r="DO307" s="415">
        <v>0</v>
      </c>
      <c r="DP307" s="415">
        <v>0</v>
      </c>
      <c r="DQ307" s="415">
        <v>0</v>
      </c>
      <c r="DR307" s="415">
        <v>0</v>
      </c>
      <c r="DS307" s="415">
        <v>0</v>
      </c>
      <c r="DT307" s="415">
        <v>-38936</v>
      </c>
      <c r="DU307" s="415">
        <v>0</v>
      </c>
      <c r="DV307" s="415">
        <v>-38936</v>
      </c>
      <c r="DW307" s="415">
        <v>0</v>
      </c>
      <c r="DX307" s="415">
        <v>0</v>
      </c>
      <c r="DY307" s="415">
        <v>0</v>
      </c>
      <c r="DZ307" s="415">
        <v>0</v>
      </c>
      <c r="EA307" s="415">
        <v>0</v>
      </c>
      <c r="EB307" s="415">
        <v>-354256</v>
      </c>
      <c r="EC307" s="415">
        <v>0</v>
      </c>
      <c r="ED307" s="415">
        <v>-354256</v>
      </c>
      <c r="EE307" s="415">
        <v>0</v>
      </c>
      <c r="EF307" s="415">
        <v>0</v>
      </c>
      <c r="EG307" s="415">
        <v>0</v>
      </c>
      <c r="EH307" s="415">
        <v>0</v>
      </c>
      <c r="EI307" s="415">
        <v>0</v>
      </c>
      <c r="EJ307" s="415">
        <v>0</v>
      </c>
      <c r="EK307" s="415">
        <v>-1400</v>
      </c>
      <c r="EL307" s="415">
        <v>0</v>
      </c>
      <c r="EM307" s="415">
        <v>-1400</v>
      </c>
      <c r="EN307" s="415">
        <v>0</v>
      </c>
      <c r="EO307" s="415">
        <v>0</v>
      </c>
      <c r="EP307" s="415">
        <v>0</v>
      </c>
      <c r="EQ307" s="415">
        <v>0</v>
      </c>
      <c r="ER307" s="415">
        <v>0</v>
      </c>
      <c r="ES307" s="415">
        <v>0</v>
      </c>
      <c r="ET307" s="415">
        <v>0</v>
      </c>
      <c r="EU307" s="415">
        <v>0</v>
      </c>
      <c r="EV307" s="415">
        <v>0</v>
      </c>
      <c r="EW307" s="415">
        <v>0</v>
      </c>
      <c r="EX307" s="415">
        <v>0</v>
      </c>
      <c r="EY307" s="415">
        <v>0</v>
      </c>
      <c r="EZ307" s="415">
        <v>0</v>
      </c>
      <c r="FA307" s="415">
        <v>0</v>
      </c>
      <c r="FB307" s="415">
        <v>0</v>
      </c>
      <c r="FC307" s="415">
        <v>0</v>
      </c>
      <c r="FD307" s="415">
        <v>0</v>
      </c>
      <c r="FE307" s="415">
        <v>0</v>
      </c>
      <c r="FF307" s="415">
        <v>0</v>
      </c>
      <c r="FG307" s="415">
        <v>0</v>
      </c>
      <c r="FH307" s="415">
        <v>0</v>
      </c>
      <c r="FI307" s="415">
        <v>-66498</v>
      </c>
      <c r="FJ307" s="415">
        <v>0</v>
      </c>
      <c r="FK307" s="415">
        <v>-66498</v>
      </c>
      <c r="FL307" s="415">
        <v>3467</v>
      </c>
      <c r="FM307" s="415">
        <v>0</v>
      </c>
      <c r="FN307" s="415">
        <v>3467</v>
      </c>
      <c r="FO307" s="415">
        <v>-1928719</v>
      </c>
      <c r="FP307" s="415">
        <v>0</v>
      </c>
      <c r="FQ307" s="415">
        <v>-1928719</v>
      </c>
      <c r="FR307" s="415">
        <v>295698</v>
      </c>
      <c r="FS307" s="415">
        <v>0</v>
      </c>
      <c r="FT307" s="415">
        <v>295698</v>
      </c>
      <c r="FU307" s="415">
        <v>-748</v>
      </c>
      <c r="FV307" s="415">
        <v>0</v>
      </c>
      <c r="FW307" s="415">
        <v>-748</v>
      </c>
      <c r="FX307" s="415">
        <v>-8602011</v>
      </c>
      <c r="FY307" s="415">
        <v>0</v>
      </c>
      <c r="FZ307" s="415">
        <v>-8602011</v>
      </c>
      <c r="GA307" s="415">
        <v>-10300211</v>
      </c>
      <c r="GB307" s="415">
        <v>0</v>
      </c>
      <c r="GC307" s="415">
        <v>-10300211</v>
      </c>
      <c r="GD307" s="415">
        <v>-28936</v>
      </c>
      <c r="GE307" s="415">
        <v>0</v>
      </c>
      <c r="GF307" s="415">
        <v>-28936</v>
      </c>
      <c r="GG307" s="415">
        <v>-40646</v>
      </c>
      <c r="GH307" s="415">
        <v>0</v>
      </c>
      <c r="GI307" s="415">
        <v>-40646</v>
      </c>
      <c r="GJ307" s="415">
        <v>-69582</v>
      </c>
      <c r="GK307" s="415">
        <v>0</v>
      </c>
      <c r="GL307" s="415">
        <v>-69582</v>
      </c>
      <c r="GM307" s="415">
        <v>2408072371</v>
      </c>
      <c r="GN307" s="415">
        <v>0</v>
      </c>
      <c r="GO307" s="415">
        <v>2408072371</v>
      </c>
      <c r="GP307" s="415">
        <v>5118941</v>
      </c>
      <c r="GQ307" s="415">
        <v>0</v>
      </c>
      <c r="GR307" s="415">
        <v>5118941</v>
      </c>
      <c r="GS307" s="415">
        <v>-37563473</v>
      </c>
      <c r="GT307" s="415">
        <v>0</v>
      </c>
      <c r="GU307" s="415">
        <v>-37563473</v>
      </c>
      <c r="GV307" s="415">
        <v>-140466323</v>
      </c>
      <c r="GW307" s="415">
        <v>0</v>
      </c>
      <c r="GX307" s="415">
        <v>-140466323</v>
      </c>
      <c r="GY307" s="415">
        <v>-354256</v>
      </c>
      <c r="GZ307" s="415">
        <v>0</v>
      </c>
      <c r="HA307" s="415">
        <v>-354256</v>
      </c>
      <c r="HB307" s="415">
        <v>-10300211</v>
      </c>
      <c r="HC307" s="415">
        <v>0</v>
      </c>
      <c r="HD307" s="415">
        <v>-10300211</v>
      </c>
      <c r="HE307" s="415">
        <v>-69582</v>
      </c>
      <c r="HF307" s="415">
        <v>0</v>
      </c>
      <c r="HG307" s="415">
        <v>-69582</v>
      </c>
      <c r="HH307" s="415">
        <v>-183634904</v>
      </c>
      <c r="HI307" s="415">
        <v>0</v>
      </c>
      <c r="HJ307" s="415">
        <v>-183634904</v>
      </c>
      <c r="HK307" s="415">
        <v>2224437467</v>
      </c>
      <c r="HL307" s="415">
        <v>0</v>
      </c>
      <c r="HM307" s="415">
        <v>2224437467</v>
      </c>
      <c r="HN307" s="84" t="s">
        <v>1073</v>
      </c>
    </row>
    <row r="308" spans="1:222" x14ac:dyDescent="0.25">
      <c r="A308" t="s">
        <v>1026</v>
      </c>
      <c r="B308" s="82" t="s">
        <v>975</v>
      </c>
      <c r="C308" s="85" t="s">
        <v>974</v>
      </c>
      <c r="D308" s="415">
        <v>107059037</v>
      </c>
      <c r="E308" s="415">
        <v>0</v>
      </c>
      <c r="F308" s="415">
        <v>107059037</v>
      </c>
      <c r="G308" s="415">
        <v>-2577998</v>
      </c>
      <c r="H308" s="415">
        <v>0</v>
      </c>
      <c r="I308" s="415">
        <v>-2577998</v>
      </c>
      <c r="J308" s="415">
        <v>-1005940</v>
      </c>
      <c r="K308" s="415">
        <v>0</v>
      </c>
      <c r="L308" s="415">
        <v>-1005940</v>
      </c>
      <c r="M308" s="415">
        <v>353936</v>
      </c>
      <c r="N308" s="415">
        <v>0</v>
      </c>
      <c r="O308" s="415">
        <v>353936</v>
      </c>
      <c r="P308" s="415">
        <v>2293222</v>
      </c>
      <c r="Q308" s="415">
        <v>0</v>
      </c>
      <c r="R308" s="415">
        <v>2293222</v>
      </c>
      <c r="S308" s="415">
        <v>-151508</v>
      </c>
      <c r="T308" s="415">
        <v>0</v>
      </c>
      <c r="U308" s="415">
        <v>-151508</v>
      </c>
      <c r="V308" s="415">
        <v>1489710</v>
      </c>
      <c r="W308" s="415">
        <v>0</v>
      </c>
      <c r="X308" s="415">
        <v>1489710</v>
      </c>
      <c r="Y308" s="415">
        <v>-11404580</v>
      </c>
      <c r="Z308" s="415">
        <v>0</v>
      </c>
      <c r="AA308" s="415">
        <v>-11404580</v>
      </c>
      <c r="AB308" s="415">
        <v>-29681</v>
      </c>
      <c r="AC308" s="415">
        <v>0</v>
      </c>
      <c r="AD308" s="415">
        <v>-29681</v>
      </c>
      <c r="AE308" s="415">
        <v>-409208</v>
      </c>
      <c r="AF308" s="415">
        <v>0</v>
      </c>
      <c r="AG308" s="415">
        <v>-409208</v>
      </c>
      <c r="AH308" s="415">
        <v>-45171</v>
      </c>
      <c r="AI308" s="415">
        <v>0</v>
      </c>
      <c r="AJ308" s="415">
        <v>-45171</v>
      </c>
      <c r="AK308" s="415">
        <v>-2398</v>
      </c>
      <c r="AL308" s="415">
        <v>0</v>
      </c>
      <c r="AM308" s="415">
        <v>-2398</v>
      </c>
      <c r="AN308" s="415">
        <v>-364036</v>
      </c>
      <c r="AO308" s="415">
        <v>0</v>
      </c>
      <c r="AP308" s="415">
        <v>-364036</v>
      </c>
      <c r="AQ308" s="415">
        <v>10560</v>
      </c>
      <c r="AR308" s="415">
        <v>0</v>
      </c>
      <c r="AS308" s="415">
        <v>10560</v>
      </c>
      <c r="AT308" s="415">
        <v>1856197</v>
      </c>
      <c r="AU308" s="415">
        <v>0</v>
      </c>
      <c r="AV308" s="415">
        <v>1856197</v>
      </c>
      <c r="AW308" s="415">
        <v>15056</v>
      </c>
      <c r="AX308" s="415">
        <v>0</v>
      </c>
      <c r="AY308" s="415">
        <v>15056</v>
      </c>
      <c r="AZ308" s="415">
        <v>-6225108</v>
      </c>
      <c r="BA308" s="415">
        <v>0</v>
      </c>
      <c r="BB308" s="415">
        <v>-6225108</v>
      </c>
      <c r="BC308" s="415">
        <v>931238</v>
      </c>
      <c r="BD308" s="415">
        <v>0</v>
      </c>
      <c r="BE308" s="415">
        <v>931238</v>
      </c>
      <c r="BF308" s="415">
        <v>-151643</v>
      </c>
      <c r="BG308" s="415">
        <v>0</v>
      </c>
      <c r="BH308" s="415">
        <v>-151643</v>
      </c>
      <c r="BI308" s="415">
        <v>0</v>
      </c>
      <c r="BJ308" s="415">
        <v>0</v>
      </c>
      <c r="BK308" s="415">
        <v>0</v>
      </c>
      <c r="BL308" s="415">
        <v>0</v>
      </c>
      <c r="BM308" s="415">
        <v>0</v>
      </c>
      <c r="BN308" s="415">
        <v>0</v>
      </c>
      <c r="BO308" s="415">
        <v>0</v>
      </c>
      <c r="BP308" s="415">
        <v>0</v>
      </c>
      <c r="BQ308" s="415">
        <v>0</v>
      </c>
      <c r="BR308" s="415">
        <v>0</v>
      </c>
      <c r="BS308" s="415">
        <v>0</v>
      </c>
      <c r="BT308" s="415">
        <v>0</v>
      </c>
      <c r="BU308" s="415">
        <v>0</v>
      </c>
      <c r="BV308" s="415">
        <v>0</v>
      </c>
      <c r="BW308" s="415">
        <v>0</v>
      </c>
      <c r="BX308" s="415">
        <v>-15388048</v>
      </c>
      <c r="BY308" s="415">
        <v>0</v>
      </c>
      <c r="BZ308" s="415">
        <v>-15388048</v>
      </c>
      <c r="CA308" s="415">
        <v>-166748</v>
      </c>
      <c r="CB308" s="415">
        <v>0</v>
      </c>
      <c r="CC308" s="415">
        <v>-166748</v>
      </c>
      <c r="CD308" s="415">
        <v>171780</v>
      </c>
      <c r="CE308" s="415">
        <v>0</v>
      </c>
      <c r="CF308" s="415">
        <v>171780</v>
      </c>
      <c r="CG308" s="415">
        <v>-3577705</v>
      </c>
      <c r="CH308" s="415">
        <v>0</v>
      </c>
      <c r="CI308" s="415">
        <v>-3577705</v>
      </c>
      <c r="CJ308" s="415">
        <v>121125</v>
      </c>
      <c r="CK308" s="415">
        <v>0</v>
      </c>
      <c r="CL308" s="415">
        <v>121125</v>
      </c>
      <c r="CM308" s="415">
        <v>-3451548</v>
      </c>
      <c r="CN308" s="415">
        <v>0</v>
      </c>
      <c r="CO308" s="415">
        <v>-3451548</v>
      </c>
      <c r="CP308" s="415">
        <v>-734551</v>
      </c>
      <c r="CQ308" s="415">
        <v>0</v>
      </c>
      <c r="CR308" s="415">
        <v>-734551</v>
      </c>
      <c r="CS308" s="415">
        <v>185349</v>
      </c>
      <c r="CT308" s="415">
        <v>0</v>
      </c>
      <c r="CU308" s="415">
        <v>185349</v>
      </c>
      <c r="CV308" s="415">
        <v>-232372</v>
      </c>
      <c r="CW308" s="415">
        <v>0</v>
      </c>
      <c r="CX308" s="415">
        <v>-232372</v>
      </c>
      <c r="CY308" s="415">
        <v>42058</v>
      </c>
      <c r="CZ308" s="415">
        <v>0</v>
      </c>
      <c r="DA308" s="415">
        <v>42058</v>
      </c>
      <c r="DB308" s="415">
        <v>-30723</v>
      </c>
      <c r="DC308" s="415">
        <v>0</v>
      </c>
      <c r="DD308" s="415">
        <v>-30723</v>
      </c>
      <c r="DE308" s="415">
        <v>0</v>
      </c>
      <c r="DF308" s="415">
        <v>0</v>
      </c>
      <c r="DG308" s="415">
        <v>0</v>
      </c>
      <c r="DH308" s="415">
        <v>0</v>
      </c>
      <c r="DI308" s="415">
        <v>0</v>
      </c>
      <c r="DJ308" s="415">
        <v>0</v>
      </c>
      <c r="DK308" s="415">
        <v>0</v>
      </c>
      <c r="DL308" s="415">
        <v>0</v>
      </c>
      <c r="DM308" s="415">
        <v>0</v>
      </c>
      <c r="DN308" s="415">
        <v>0</v>
      </c>
      <c r="DO308" s="415">
        <v>0</v>
      </c>
      <c r="DP308" s="415">
        <v>0</v>
      </c>
      <c r="DQ308" s="415">
        <v>0</v>
      </c>
      <c r="DR308" s="415">
        <v>0</v>
      </c>
      <c r="DS308" s="415">
        <v>0</v>
      </c>
      <c r="DT308" s="415">
        <v>0</v>
      </c>
      <c r="DU308" s="415">
        <v>0</v>
      </c>
      <c r="DV308" s="415">
        <v>0</v>
      </c>
      <c r="DW308" s="415">
        <v>0</v>
      </c>
      <c r="DX308" s="415">
        <v>0</v>
      </c>
      <c r="DY308" s="415">
        <v>0</v>
      </c>
      <c r="DZ308" s="415">
        <v>0</v>
      </c>
      <c r="EA308" s="415">
        <v>0</v>
      </c>
      <c r="EB308" s="415">
        <v>-770239</v>
      </c>
      <c r="EC308" s="415">
        <v>0</v>
      </c>
      <c r="ED308" s="415">
        <v>-770239</v>
      </c>
      <c r="EE308" s="415">
        <v>0</v>
      </c>
      <c r="EF308" s="415">
        <v>0</v>
      </c>
      <c r="EG308" s="415">
        <v>0</v>
      </c>
      <c r="EH308" s="415">
        <v>0</v>
      </c>
      <c r="EI308" s="415">
        <v>0</v>
      </c>
      <c r="EJ308" s="415">
        <v>0</v>
      </c>
      <c r="EK308" s="415">
        <v>-4404</v>
      </c>
      <c r="EL308" s="415">
        <v>0</v>
      </c>
      <c r="EM308" s="415">
        <v>-4404</v>
      </c>
      <c r="EN308" s="415">
        <v>0</v>
      </c>
      <c r="EO308" s="415">
        <v>0</v>
      </c>
      <c r="EP308" s="415">
        <v>0</v>
      </c>
      <c r="EQ308" s="415">
        <v>0</v>
      </c>
      <c r="ER308" s="415">
        <v>0</v>
      </c>
      <c r="ES308" s="415">
        <v>0</v>
      </c>
      <c r="ET308" s="415">
        <v>0</v>
      </c>
      <c r="EU308" s="415">
        <v>0</v>
      </c>
      <c r="EV308" s="415">
        <v>0</v>
      </c>
      <c r="EW308" s="415">
        <v>0</v>
      </c>
      <c r="EX308" s="415">
        <v>0</v>
      </c>
      <c r="EY308" s="415">
        <v>0</v>
      </c>
      <c r="EZ308" s="415">
        <v>0</v>
      </c>
      <c r="FA308" s="415">
        <v>0</v>
      </c>
      <c r="FB308" s="415">
        <v>0</v>
      </c>
      <c r="FC308" s="415">
        <v>0</v>
      </c>
      <c r="FD308" s="415">
        <v>0</v>
      </c>
      <c r="FE308" s="415">
        <v>0</v>
      </c>
      <c r="FF308" s="415">
        <v>0</v>
      </c>
      <c r="FG308" s="415">
        <v>0</v>
      </c>
      <c r="FH308" s="415">
        <v>0</v>
      </c>
      <c r="FI308" s="415">
        <v>-19939</v>
      </c>
      <c r="FJ308" s="415">
        <v>0</v>
      </c>
      <c r="FK308" s="415">
        <v>-19939</v>
      </c>
      <c r="FL308" s="415">
        <v>557</v>
      </c>
      <c r="FM308" s="415">
        <v>0</v>
      </c>
      <c r="FN308" s="415">
        <v>557</v>
      </c>
      <c r="FO308" s="415">
        <v>-98503</v>
      </c>
      <c r="FP308" s="415">
        <v>0</v>
      </c>
      <c r="FQ308" s="415">
        <v>-98503</v>
      </c>
      <c r="FR308" s="415">
        <v>-1777</v>
      </c>
      <c r="FS308" s="415">
        <v>0</v>
      </c>
      <c r="FT308" s="415">
        <v>-1777</v>
      </c>
      <c r="FU308" s="415">
        <v>1022</v>
      </c>
      <c r="FV308" s="415">
        <v>0</v>
      </c>
      <c r="FW308" s="415">
        <v>1022</v>
      </c>
      <c r="FX308" s="415">
        <v>-1856347</v>
      </c>
      <c r="FY308" s="415">
        <v>0</v>
      </c>
      <c r="FZ308" s="415">
        <v>-1856347</v>
      </c>
      <c r="GA308" s="415">
        <v>-1979391</v>
      </c>
      <c r="GB308" s="415">
        <v>0</v>
      </c>
      <c r="GC308" s="415">
        <v>-1979391</v>
      </c>
      <c r="GD308" s="415">
        <v>0</v>
      </c>
      <c r="GE308" s="415">
        <v>0</v>
      </c>
      <c r="GF308" s="415">
        <v>0</v>
      </c>
      <c r="GG308" s="415">
        <v>0</v>
      </c>
      <c r="GH308" s="415">
        <v>0</v>
      </c>
      <c r="GI308" s="415">
        <v>0</v>
      </c>
      <c r="GJ308" s="415">
        <v>0</v>
      </c>
      <c r="GK308" s="415">
        <v>0</v>
      </c>
      <c r="GL308" s="415">
        <v>0</v>
      </c>
      <c r="GM308" s="415">
        <v>104481039</v>
      </c>
      <c r="GN308" s="415">
        <v>0</v>
      </c>
      <c r="GO308" s="415">
        <v>104481039</v>
      </c>
      <c r="GP308" s="415">
        <v>1489710</v>
      </c>
      <c r="GQ308" s="415">
        <v>0</v>
      </c>
      <c r="GR308" s="415">
        <v>1489710</v>
      </c>
      <c r="GS308" s="415">
        <v>-15388048</v>
      </c>
      <c r="GT308" s="415">
        <v>0</v>
      </c>
      <c r="GU308" s="415">
        <v>-15388048</v>
      </c>
      <c r="GV308" s="415">
        <v>-3451548</v>
      </c>
      <c r="GW308" s="415">
        <v>0</v>
      </c>
      <c r="GX308" s="415">
        <v>-3451548</v>
      </c>
      <c r="GY308" s="415">
        <v>-770239</v>
      </c>
      <c r="GZ308" s="415">
        <v>0</v>
      </c>
      <c r="HA308" s="415">
        <v>-770239</v>
      </c>
      <c r="HB308" s="415">
        <v>-1979391</v>
      </c>
      <c r="HC308" s="415">
        <v>0</v>
      </c>
      <c r="HD308" s="415">
        <v>-1979391</v>
      </c>
      <c r="HE308" s="415">
        <v>0</v>
      </c>
      <c r="HF308" s="415">
        <v>0</v>
      </c>
      <c r="HG308" s="415">
        <v>0</v>
      </c>
      <c r="HH308" s="415">
        <v>-20099516</v>
      </c>
      <c r="HI308" s="415">
        <v>0</v>
      </c>
      <c r="HJ308" s="415">
        <v>-20099516</v>
      </c>
      <c r="HK308" s="415">
        <v>84381523</v>
      </c>
      <c r="HL308" s="415">
        <v>0</v>
      </c>
      <c r="HM308" s="415">
        <v>84381523</v>
      </c>
      <c r="HN308" s="84" t="s">
        <v>1047</v>
      </c>
    </row>
    <row r="309" spans="1:222" x14ac:dyDescent="0.25">
      <c r="A309" t="s">
        <v>1037</v>
      </c>
      <c r="B309" s="82" t="s">
        <v>977</v>
      </c>
      <c r="C309" s="85" t="s">
        <v>976</v>
      </c>
      <c r="D309" s="415">
        <v>191163626</v>
      </c>
      <c r="E309" s="415">
        <v>0</v>
      </c>
      <c r="F309" s="415">
        <v>191163626</v>
      </c>
      <c r="G309" s="415">
        <v>-3234678</v>
      </c>
      <c r="H309" s="415">
        <v>0</v>
      </c>
      <c r="I309" s="415">
        <v>-3234678</v>
      </c>
      <c r="J309" s="415">
        <v>-1743488</v>
      </c>
      <c r="K309" s="415">
        <v>0</v>
      </c>
      <c r="L309" s="415">
        <v>-1743488</v>
      </c>
      <c r="M309" s="415">
        <v>30886</v>
      </c>
      <c r="N309" s="415">
        <v>0</v>
      </c>
      <c r="O309" s="415">
        <v>30886</v>
      </c>
      <c r="P309" s="415">
        <v>2672352</v>
      </c>
      <c r="Q309" s="415">
        <v>0</v>
      </c>
      <c r="R309" s="415">
        <v>2672352</v>
      </c>
      <c r="S309" s="415">
        <v>-371240</v>
      </c>
      <c r="T309" s="415">
        <v>0</v>
      </c>
      <c r="U309" s="415">
        <v>-371240</v>
      </c>
      <c r="V309" s="415">
        <v>588510</v>
      </c>
      <c r="W309" s="415">
        <v>0</v>
      </c>
      <c r="X309" s="415">
        <v>588510</v>
      </c>
      <c r="Y309" s="415">
        <v>-17991533</v>
      </c>
      <c r="Z309" s="415">
        <v>0</v>
      </c>
      <c r="AA309" s="415">
        <v>-17991533</v>
      </c>
      <c r="AB309" s="415">
        <v>-79826</v>
      </c>
      <c r="AC309" s="415">
        <v>0</v>
      </c>
      <c r="AD309" s="415">
        <v>-79826</v>
      </c>
      <c r="AE309" s="415">
        <v>-469852</v>
      </c>
      <c r="AF309" s="415">
        <v>0</v>
      </c>
      <c r="AG309" s="415">
        <v>-469852</v>
      </c>
      <c r="AH309" s="415">
        <v>-44185</v>
      </c>
      <c r="AI309" s="415">
        <v>0</v>
      </c>
      <c r="AJ309" s="415">
        <v>-44185</v>
      </c>
      <c r="AK309" s="415">
        <v>1723</v>
      </c>
      <c r="AL309" s="415">
        <v>0</v>
      </c>
      <c r="AM309" s="415">
        <v>1723</v>
      </c>
      <c r="AN309" s="415">
        <v>-418815</v>
      </c>
      <c r="AO309" s="415">
        <v>0</v>
      </c>
      <c r="AP309" s="415">
        <v>-418815</v>
      </c>
      <c r="AQ309" s="415">
        <v>-5886</v>
      </c>
      <c r="AR309" s="415">
        <v>0</v>
      </c>
      <c r="AS309" s="415">
        <v>-5886</v>
      </c>
      <c r="AT309" s="415">
        <v>3419968</v>
      </c>
      <c r="AU309" s="415">
        <v>0</v>
      </c>
      <c r="AV309" s="415">
        <v>3419968</v>
      </c>
      <c r="AW309" s="415">
        <v>9841</v>
      </c>
      <c r="AX309" s="415">
        <v>0</v>
      </c>
      <c r="AY309" s="415">
        <v>9841</v>
      </c>
      <c r="AZ309" s="415">
        <v>-12420913</v>
      </c>
      <c r="BA309" s="415">
        <v>0</v>
      </c>
      <c r="BB309" s="415">
        <v>-12420913</v>
      </c>
      <c r="BC309" s="415">
        <v>-869318</v>
      </c>
      <c r="BD309" s="415">
        <v>0</v>
      </c>
      <c r="BE309" s="415">
        <v>-869318</v>
      </c>
      <c r="BF309" s="415">
        <v>-104363</v>
      </c>
      <c r="BG309" s="415">
        <v>0</v>
      </c>
      <c r="BH309" s="415">
        <v>-104363</v>
      </c>
      <c r="BI309" s="415">
        <v>-87</v>
      </c>
      <c r="BJ309" s="415">
        <v>0</v>
      </c>
      <c r="BK309" s="415">
        <v>-87</v>
      </c>
      <c r="BL309" s="415">
        <v>-157268</v>
      </c>
      <c r="BM309" s="415">
        <v>0</v>
      </c>
      <c r="BN309" s="415">
        <v>-157268</v>
      </c>
      <c r="BO309" s="415">
        <v>-812</v>
      </c>
      <c r="BP309" s="415">
        <v>0</v>
      </c>
      <c r="BQ309" s="415">
        <v>-812</v>
      </c>
      <c r="BR309" s="415">
        <v>0</v>
      </c>
      <c r="BS309" s="415">
        <v>0</v>
      </c>
      <c r="BT309" s="415">
        <v>0</v>
      </c>
      <c r="BU309" s="415">
        <v>0</v>
      </c>
      <c r="BV309" s="415">
        <v>0</v>
      </c>
      <c r="BW309" s="415">
        <v>0</v>
      </c>
      <c r="BX309" s="415">
        <v>-28584337</v>
      </c>
      <c r="BY309" s="415">
        <v>0</v>
      </c>
      <c r="BZ309" s="415">
        <v>-28584337</v>
      </c>
      <c r="CA309" s="415">
        <v>-49426</v>
      </c>
      <c r="CB309" s="415">
        <v>0</v>
      </c>
      <c r="CC309" s="415">
        <v>-49426</v>
      </c>
      <c r="CD309" s="415">
        <v>-5253</v>
      </c>
      <c r="CE309" s="415">
        <v>0</v>
      </c>
      <c r="CF309" s="415">
        <v>-5253</v>
      </c>
      <c r="CG309" s="415">
        <v>-4306713</v>
      </c>
      <c r="CH309" s="415">
        <v>0</v>
      </c>
      <c r="CI309" s="415">
        <v>-4306713</v>
      </c>
      <c r="CJ309" s="415">
        <v>-116842</v>
      </c>
      <c r="CK309" s="415">
        <v>0</v>
      </c>
      <c r="CL309" s="415">
        <v>-116842</v>
      </c>
      <c r="CM309" s="415">
        <v>-4478234</v>
      </c>
      <c r="CN309" s="415">
        <v>0</v>
      </c>
      <c r="CO309" s="415">
        <v>-4478234</v>
      </c>
      <c r="CP309" s="415">
        <v>-225819</v>
      </c>
      <c r="CQ309" s="415">
        <v>0</v>
      </c>
      <c r="CR309" s="415">
        <v>-225819</v>
      </c>
      <c r="CS309" s="415">
        <v>-182</v>
      </c>
      <c r="CT309" s="415">
        <v>0</v>
      </c>
      <c r="CU309" s="415">
        <v>-182</v>
      </c>
      <c r="CV309" s="415">
        <v>-467405</v>
      </c>
      <c r="CW309" s="415">
        <v>0</v>
      </c>
      <c r="CX309" s="415">
        <v>-467405</v>
      </c>
      <c r="CY309" s="415">
        <v>1100</v>
      </c>
      <c r="CZ309" s="415">
        <v>0</v>
      </c>
      <c r="DA309" s="415">
        <v>1100</v>
      </c>
      <c r="DB309" s="415">
        <v>-1483</v>
      </c>
      <c r="DC309" s="415">
        <v>0</v>
      </c>
      <c r="DD309" s="415">
        <v>-1483</v>
      </c>
      <c r="DE309" s="415">
        <v>-82</v>
      </c>
      <c r="DF309" s="415">
        <v>0</v>
      </c>
      <c r="DG309" s="415">
        <v>-82</v>
      </c>
      <c r="DH309" s="415">
        <v>0</v>
      </c>
      <c r="DI309" s="415">
        <v>0</v>
      </c>
      <c r="DJ309" s="415">
        <v>0</v>
      </c>
      <c r="DK309" s="415">
        <v>0</v>
      </c>
      <c r="DL309" s="415">
        <v>0</v>
      </c>
      <c r="DM309" s="415">
        <v>0</v>
      </c>
      <c r="DN309" s="415">
        <v>0</v>
      </c>
      <c r="DO309" s="415">
        <v>0</v>
      </c>
      <c r="DP309" s="415">
        <v>0</v>
      </c>
      <c r="DQ309" s="415">
        <v>0</v>
      </c>
      <c r="DR309" s="415">
        <v>0</v>
      </c>
      <c r="DS309" s="415">
        <v>0</v>
      </c>
      <c r="DT309" s="415">
        <v>0</v>
      </c>
      <c r="DU309" s="415">
        <v>0</v>
      </c>
      <c r="DV309" s="415">
        <v>0</v>
      </c>
      <c r="DW309" s="415">
        <v>0</v>
      </c>
      <c r="DX309" s="415">
        <v>0</v>
      </c>
      <c r="DY309" s="415">
        <v>0</v>
      </c>
      <c r="DZ309" s="415">
        <v>0</v>
      </c>
      <c r="EA309" s="415">
        <v>0</v>
      </c>
      <c r="EB309" s="415">
        <v>-693871</v>
      </c>
      <c r="EC309" s="415">
        <v>0</v>
      </c>
      <c r="ED309" s="415">
        <v>-693871</v>
      </c>
      <c r="EE309" s="415">
        <v>0</v>
      </c>
      <c r="EF309" s="415">
        <v>0</v>
      </c>
      <c r="EG309" s="415">
        <v>0</v>
      </c>
      <c r="EH309" s="415">
        <v>0</v>
      </c>
      <c r="EI309" s="415">
        <v>0</v>
      </c>
      <c r="EJ309" s="415">
        <v>0</v>
      </c>
      <c r="EK309" s="415">
        <v>189</v>
      </c>
      <c r="EL309" s="415">
        <v>0</v>
      </c>
      <c r="EM309" s="415">
        <v>189</v>
      </c>
      <c r="EN309" s="415">
        <v>0</v>
      </c>
      <c r="EO309" s="415">
        <v>0</v>
      </c>
      <c r="EP309" s="415">
        <v>0</v>
      </c>
      <c r="EQ309" s="415">
        <v>0</v>
      </c>
      <c r="ER309" s="415">
        <v>0</v>
      </c>
      <c r="ES309" s="415">
        <v>0</v>
      </c>
      <c r="ET309" s="415">
        <v>0</v>
      </c>
      <c r="EU309" s="415">
        <v>0</v>
      </c>
      <c r="EV309" s="415">
        <v>0</v>
      </c>
      <c r="EW309" s="415">
        <v>-158736</v>
      </c>
      <c r="EX309" s="415">
        <v>0</v>
      </c>
      <c r="EY309" s="415">
        <v>-158736</v>
      </c>
      <c r="EZ309" s="415">
        <v>-812</v>
      </c>
      <c r="FA309" s="415">
        <v>0</v>
      </c>
      <c r="FB309" s="415">
        <v>-812</v>
      </c>
      <c r="FC309" s="415">
        <v>-4377</v>
      </c>
      <c r="FD309" s="415">
        <v>0</v>
      </c>
      <c r="FE309" s="415">
        <v>-4377</v>
      </c>
      <c r="FF309" s="415">
        <v>0</v>
      </c>
      <c r="FG309" s="415">
        <v>0</v>
      </c>
      <c r="FH309" s="415">
        <v>0</v>
      </c>
      <c r="FI309" s="415">
        <v>-168006</v>
      </c>
      <c r="FJ309" s="415">
        <v>0</v>
      </c>
      <c r="FK309" s="415">
        <v>-168006</v>
      </c>
      <c r="FL309" s="415">
        <v>0</v>
      </c>
      <c r="FM309" s="415">
        <v>0</v>
      </c>
      <c r="FN309" s="415">
        <v>0</v>
      </c>
      <c r="FO309" s="415">
        <v>-183753</v>
      </c>
      <c r="FP309" s="415">
        <v>0</v>
      </c>
      <c r="FQ309" s="415">
        <v>-183753</v>
      </c>
      <c r="FR309" s="415">
        <v>0</v>
      </c>
      <c r="FS309" s="415">
        <v>0</v>
      </c>
      <c r="FT309" s="415">
        <v>0</v>
      </c>
      <c r="FU309" s="415">
        <v>917</v>
      </c>
      <c r="FV309" s="415">
        <v>0</v>
      </c>
      <c r="FW309" s="415">
        <v>917</v>
      </c>
      <c r="FX309" s="415">
        <v>-2935460</v>
      </c>
      <c r="FY309" s="415">
        <v>0</v>
      </c>
      <c r="FZ309" s="415">
        <v>-2935460</v>
      </c>
      <c r="GA309" s="415">
        <v>-3450038</v>
      </c>
      <c r="GB309" s="415">
        <v>0</v>
      </c>
      <c r="GC309" s="415">
        <v>-3450038</v>
      </c>
      <c r="GD309" s="415">
        <v>-80052</v>
      </c>
      <c r="GE309" s="415">
        <v>0</v>
      </c>
      <c r="GF309" s="415">
        <v>-80052</v>
      </c>
      <c r="GG309" s="415">
        <v>-8540</v>
      </c>
      <c r="GH309" s="415">
        <v>0</v>
      </c>
      <c r="GI309" s="415">
        <v>-8540</v>
      </c>
      <c r="GJ309" s="415">
        <v>-88592</v>
      </c>
      <c r="GK309" s="415">
        <v>0</v>
      </c>
      <c r="GL309" s="415">
        <v>-88592</v>
      </c>
      <c r="GM309" s="415">
        <v>187928948</v>
      </c>
      <c r="GN309" s="415">
        <v>0</v>
      </c>
      <c r="GO309" s="415">
        <v>187928948</v>
      </c>
      <c r="GP309" s="415">
        <v>588510</v>
      </c>
      <c r="GQ309" s="415">
        <v>0</v>
      </c>
      <c r="GR309" s="415">
        <v>588510</v>
      </c>
      <c r="GS309" s="415">
        <v>-28584337</v>
      </c>
      <c r="GT309" s="415">
        <v>0</v>
      </c>
      <c r="GU309" s="415">
        <v>-28584337</v>
      </c>
      <c r="GV309" s="415">
        <v>-4478234</v>
      </c>
      <c r="GW309" s="415">
        <v>0</v>
      </c>
      <c r="GX309" s="415">
        <v>-4478234</v>
      </c>
      <c r="GY309" s="415">
        <v>-693871</v>
      </c>
      <c r="GZ309" s="415">
        <v>0</v>
      </c>
      <c r="HA309" s="415">
        <v>-693871</v>
      </c>
      <c r="HB309" s="415">
        <v>-3450038</v>
      </c>
      <c r="HC309" s="415">
        <v>0</v>
      </c>
      <c r="HD309" s="415">
        <v>-3450038</v>
      </c>
      <c r="HE309" s="415">
        <v>-88592</v>
      </c>
      <c r="HF309" s="415">
        <v>0</v>
      </c>
      <c r="HG309" s="415">
        <v>-88592</v>
      </c>
      <c r="HH309" s="415">
        <v>-36706562</v>
      </c>
      <c r="HI309" s="415">
        <v>0</v>
      </c>
      <c r="HJ309" s="415">
        <v>-36706562</v>
      </c>
      <c r="HK309" s="415">
        <v>151222386</v>
      </c>
      <c r="HL309" s="415">
        <v>0</v>
      </c>
      <c r="HM309" s="415">
        <v>151222386</v>
      </c>
      <c r="HN309" s="84" t="s">
        <v>1054</v>
      </c>
    </row>
    <row r="310" spans="1:222" x14ac:dyDescent="0.25">
      <c r="A310" t="s">
        <v>1026</v>
      </c>
      <c r="B310" s="82" t="s">
        <v>979</v>
      </c>
      <c r="C310" s="85" t="s">
        <v>978</v>
      </c>
      <c r="D310" s="415">
        <v>76205663</v>
      </c>
      <c r="E310" s="415">
        <v>0</v>
      </c>
      <c r="F310" s="415">
        <v>76205663</v>
      </c>
      <c r="G310" s="415">
        <v>0</v>
      </c>
      <c r="H310" s="415">
        <v>0</v>
      </c>
      <c r="I310" s="415">
        <v>0</v>
      </c>
      <c r="J310" s="415">
        <v>-1069299</v>
      </c>
      <c r="K310" s="415">
        <v>0</v>
      </c>
      <c r="L310" s="415">
        <v>-1069299</v>
      </c>
      <c r="M310" s="415">
        <v>-10976</v>
      </c>
      <c r="N310" s="415">
        <v>0</v>
      </c>
      <c r="O310" s="415">
        <v>-10976</v>
      </c>
      <c r="P310" s="415">
        <v>473356</v>
      </c>
      <c r="Q310" s="415">
        <v>0</v>
      </c>
      <c r="R310" s="415">
        <v>473356</v>
      </c>
      <c r="S310" s="415">
        <v>-6951</v>
      </c>
      <c r="T310" s="415">
        <v>0</v>
      </c>
      <c r="U310" s="415">
        <v>-6951</v>
      </c>
      <c r="V310" s="415">
        <v>-613870</v>
      </c>
      <c r="W310" s="415">
        <v>0</v>
      </c>
      <c r="X310" s="415">
        <v>-613870</v>
      </c>
      <c r="Y310" s="415">
        <v>-4568779</v>
      </c>
      <c r="Z310" s="415">
        <v>0</v>
      </c>
      <c r="AA310" s="415">
        <v>-4568779</v>
      </c>
      <c r="AB310" s="415">
        <v>-54891</v>
      </c>
      <c r="AC310" s="415">
        <v>0</v>
      </c>
      <c r="AD310" s="415">
        <v>-54891</v>
      </c>
      <c r="AE310" s="415">
        <v>-157902</v>
      </c>
      <c r="AF310" s="415">
        <v>0</v>
      </c>
      <c r="AG310" s="415">
        <v>-157902</v>
      </c>
      <c r="AH310" s="415">
        <v>-18915</v>
      </c>
      <c r="AI310" s="415">
        <v>0</v>
      </c>
      <c r="AJ310" s="415">
        <v>-18915</v>
      </c>
      <c r="AK310" s="415">
        <v>0</v>
      </c>
      <c r="AL310" s="415">
        <v>0</v>
      </c>
      <c r="AM310" s="415">
        <v>0</v>
      </c>
      <c r="AN310" s="415">
        <v>-136737</v>
      </c>
      <c r="AO310" s="415">
        <v>0</v>
      </c>
      <c r="AP310" s="415">
        <v>-136737</v>
      </c>
      <c r="AQ310" s="415">
        <v>-8612</v>
      </c>
      <c r="AR310" s="415">
        <v>0</v>
      </c>
      <c r="AS310" s="415">
        <v>-8612</v>
      </c>
      <c r="AT310" s="415">
        <v>1435582</v>
      </c>
      <c r="AU310" s="415">
        <v>0</v>
      </c>
      <c r="AV310" s="415">
        <v>1435582</v>
      </c>
      <c r="AW310" s="415">
        <v>40824</v>
      </c>
      <c r="AX310" s="415">
        <v>0</v>
      </c>
      <c r="AY310" s="415">
        <v>40824</v>
      </c>
      <c r="AZ310" s="415">
        <v>-4599844</v>
      </c>
      <c r="BA310" s="415">
        <v>0</v>
      </c>
      <c r="BB310" s="415">
        <v>-4599844</v>
      </c>
      <c r="BC310" s="415">
        <v>-222</v>
      </c>
      <c r="BD310" s="415">
        <v>0</v>
      </c>
      <c r="BE310" s="415">
        <v>-222</v>
      </c>
      <c r="BF310" s="415">
        <v>-46248</v>
      </c>
      <c r="BG310" s="415">
        <v>0</v>
      </c>
      <c r="BH310" s="415">
        <v>-46248</v>
      </c>
      <c r="BI310" s="415">
        <v>0</v>
      </c>
      <c r="BJ310" s="415">
        <v>0</v>
      </c>
      <c r="BK310" s="415">
        <v>0</v>
      </c>
      <c r="BL310" s="415">
        <v>-8595</v>
      </c>
      <c r="BM310" s="415">
        <v>0</v>
      </c>
      <c r="BN310" s="415">
        <v>-8595</v>
      </c>
      <c r="BO310" s="415">
        <v>0</v>
      </c>
      <c r="BP310" s="415">
        <v>0</v>
      </c>
      <c r="BQ310" s="415">
        <v>0</v>
      </c>
      <c r="BR310" s="415">
        <v>0</v>
      </c>
      <c r="BS310" s="415">
        <v>0</v>
      </c>
      <c r="BT310" s="415">
        <v>0</v>
      </c>
      <c r="BU310" s="415">
        <v>0</v>
      </c>
      <c r="BV310" s="415">
        <v>0</v>
      </c>
      <c r="BW310" s="415">
        <v>0</v>
      </c>
      <c r="BX310" s="415">
        <v>-7905184</v>
      </c>
      <c r="BY310" s="415">
        <v>0</v>
      </c>
      <c r="BZ310" s="415">
        <v>-7905184</v>
      </c>
      <c r="CA310" s="415">
        <v>0</v>
      </c>
      <c r="CB310" s="415">
        <v>0</v>
      </c>
      <c r="CC310" s="415">
        <v>0</v>
      </c>
      <c r="CD310" s="415">
        <v>-44657.22</v>
      </c>
      <c r="CE310" s="415">
        <v>0</v>
      </c>
      <c r="CF310" s="415">
        <v>-44657.22</v>
      </c>
      <c r="CG310" s="415">
        <v>-1345837</v>
      </c>
      <c r="CH310" s="415">
        <v>0</v>
      </c>
      <c r="CI310" s="415">
        <v>-1345837</v>
      </c>
      <c r="CJ310" s="415">
        <v>92522</v>
      </c>
      <c r="CK310" s="415">
        <v>0</v>
      </c>
      <c r="CL310" s="415">
        <v>92522</v>
      </c>
      <c r="CM310" s="415">
        <v>-1297972</v>
      </c>
      <c r="CN310" s="415">
        <v>0</v>
      </c>
      <c r="CO310" s="415">
        <v>-1297972</v>
      </c>
      <c r="CP310" s="415">
        <v>-59515</v>
      </c>
      <c r="CQ310" s="415">
        <v>0</v>
      </c>
      <c r="CR310" s="415">
        <v>-59515</v>
      </c>
      <c r="CS310" s="415">
        <v>0</v>
      </c>
      <c r="CT310" s="415">
        <v>0</v>
      </c>
      <c r="CU310" s="415">
        <v>0</v>
      </c>
      <c r="CV310" s="415">
        <v>-228257</v>
      </c>
      <c r="CW310" s="415">
        <v>0</v>
      </c>
      <c r="CX310" s="415">
        <v>-228257</v>
      </c>
      <c r="CY310" s="415">
        <v>0</v>
      </c>
      <c r="CZ310" s="415">
        <v>0</v>
      </c>
      <c r="DA310" s="415">
        <v>0</v>
      </c>
      <c r="DB310" s="415">
        <v>-4203</v>
      </c>
      <c r="DC310" s="415">
        <v>0</v>
      </c>
      <c r="DD310" s="415">
        <v>-4203</v>
      </c>
      <c r="DE310" s="415">
        <v>0</v>
      </c>
      <c r="DF310" s="415">
        <v>0</v>
      </c>
      <c r="DG310" s="415">
        <v>0</v>
      </c>
      <c r="DH310" s="415">
        <v>0</v>
      </c>
      <c r="DI310" s="415">
        <v>0</v>
      </c>
      <c r="DJ310" s="415">
        <v>0</v>
      </c>
      <c r="DK310" s="415">
        <v>0</v>
      </c>
      <c r="DL310" s="415">
        <v>0</v>
      </c>
      <c r="DM310" s="415">
        <v>0</v>
      </c>
      <c r="DN310" s="415">
        <v>0</v>
      </c>
      <c r="DO310" s="415">
        <v>0</v>
      </c>
      <c r="DP310" s="415">
        <v>0</v>
      </c>
      <c r="DQ310" s="415">
        <v>0</v>
      </c>
      <c r="DR310" s="415">
        <v>0</v>
      </c>
      <c r="DS310" s="415">
        <v>0</v>
      </c>
      <c r="DT310" s="415">
        <v>0</v>
      </c>
      <c r="DU310" s="415">
        <v>0</v>
      </c>
      <c r="DV310" s="415">
        <v>0</v>
      </c>
      <c r="DW310" s="415">
        <v>0</v>
      </c>
      <c r="DX310" s="415">
        <v>0</v>
      </c>
      <c r="DY310" s="415">
        <v>0</v>
      </c>
      <c r="DZ310" s="415">
        <v>0</v>
      </c>
      <c r="EA310" s="415">
        <v>0</v>
      </c>
      <c r="EB310" s="415">
        <v>-291975</v>
      </c>
      <c r="EC310" s="415">
        <v>0</v>
      </c>
      <c r="ED310" s="415">
        <v>-291975</v>
      </c>
      <c r="EE310" s="415">
        <v>0</v>
      </c>
      <c r="EF310" s="415">
        <v>0</v>
      </c>
      <c r="EG310" s="415">
        <v>0</v>
      </c>
      <c r="EH310" s="415">
        <v>0</v>
      </c>
      <c r="EI310" s="415">
        <v>0</v>
      </c>
      <c r="EJ310" s="415">
        <v>0</v>
      </c>
      <c r="EK310" s="415">
        <v>2500</v>
      </c>
      <c r="EL310" s="415">
        <v>0</v>
      </c>
      <c r="EM310" s="415">
        <v>2500</v>
      </c>
      <c r="EN310" s="415">
        <v>0</v>
      </c>
      <c r="EO310" s="415">
        <v>0</v>
      </c>
      <c r="EP310" s="415">
        <v>0</v>
      </c>
      <c r="EQ310" s="415">
        <v>0</v>
      </c>
      <c r="ER310" s="415">
        <v>0</v>
      </c>
      <c r="ES310" s="415">
        <v>0</v>
      </c>
      <c r="ET310" s="415">
        <v>0</v>
      </c>
      <c r="EU310" s="415">
        <v>0</v>
      </c>
      <c r="EV310" s="415">
        <v>0</v>
      </c>
      <c r="EW310" s="415">
        <v>-5634</v>
      </c>
      <c r="EX310" s="415">
        <v>0</v>
      </c>
      <c r="EY310" s="415">
        <v>-5634</v>
      </c>
      <c r="EZ310" s="415">
        <v>0</v>
      </c>
      <c r="FA310" s="415">
        <v>0</v>
      </c>
      <c r="FB310" s="415">
        <v>0</v>
      </c>
      <c r="FC310" s="415">
        <v>-1500</v>
      </c>
      <c r="FD310" s="415">
        <v>0</v>
      </c>
      <c r="FE310" s="415">
        <v>-1500</v>
      </c>
      <c r="FF310" s="415">
        <v>-3000</v>
      </c>
      <c r="FG310" s="415">
        <v>0</v>
      </c>
      <c r="FH310" s="415">
        <v>-3000</v>
      </c>
      <c r="FI310" s="415">
        <v>-65786</v>
      </c>
      <c r="FJ310" s="415">
        <v>0</v>
      </c>
      <c r="FK310" s="415">
        <v>-65786</v>
      </c>
      <c r="FL310" s="415">
        <v>5900</v>
      </c>
      <c r="FM310" s="415">
        <v>0</v>
      </c>
      <c r="FN310" s="415">
        <v>5900</v>
      </c>
      <c r="FO310" s="415">
        <v>-118542</v>
      </c>
      <c r="FP310" s="415">
        <v>0</v>
      </c>
      <c r="FQ310" s="415">
        <v>-118542</v>
      </c>
      <c r="FR310" s="415">
        <v>5723.92</v>
      </c>
      <c r="FS310" s="415">
        <v>0</v>
      </c>
      <c r="FT310" s="415">
        <v>5723.92</v>
      </c>
      <c r="FU310" s="415">
        <v>93</v>
      </c>
      <c r="FV310" s="415">
        <v>0</v>
      </c>
      <c r="FW310" s="415">
        <v>93</v>
      </c>
      <c r="FX310" s="415">
        <v>-1384468</v>
      </c>
      <c r="FY310" s="415">
        <v>0</v>
      </c>
      <c r="FZ310" s="415">
        <v>-1384468</v>
      </c>
      <c r="GA310" s="415">
        <v>-1564713</v>
      </c>
      <c r="GB310" s="415">
        <v>0</v>
      </c>
      <c r="GC310" s="415">
        <v>-1564713</v>
      </c>
      <c r="GD310" s="415">
        <v>0</v>
      </c>
      <c r="GE310" s="415">
        <v>0</v>
      </c>
      <c r="GF310" s="415">
        <v>0</v>
      </c>
      <c r="GG310" s="415">
        <v>0</v>
      </c>
      <c r="GH310" s="415">
        <v>0</v>
      </c>
      <c r="GI310" s="415">
        <v>0</v>
      </c>
      <c r="GJ310" s="415">
        <v>0</v>
      </c>
      <c r="GK310" s="415">
        <v>0</v>
      </c>
      <c r="GL310" s="415">
        <v>0</v>
      </c>
      <c r="GM310" s="415">
        <v>76205663</v>
      </c>
      <c r="GN310" s="415">
        <v>0</v>
      </c>
      <c r="GO310" s="415">
        <v>76205663</v>
      </c>
      <c r="GP310" s="415">
        <v>-613870</v>
      </c>
      <c r="GQ310" s="415">
        <v>0</v>
      </c>
      <c r="GR310" s="415">
        <v>-613870</v>
      </c>
      <c r="GS310" s="415">
        <v>-7905184</v>
      </c>
      <c r="GT310" s="415">
        <v>0</v>
      </c>
      <c r="GU310" s="415">
        <v>-7905184</v>
      </c>
      <c r="GV310" s="415">
        <v>-1297972</v>
      </c>
      <c r="GW310" s="415">
        <v>0</v>
      </c>
      <c r="GX310" s="415">
        <v>-1297972</v>
      </c>
      <c r="GY310" s="415">
        <v>-291975</v>
      </c>
      <c r="GZ310" s="415">
        <v>0</v>
      </c>
      <c r="HA310" s="415">
        <v>-291975</v>
      </c>
      <c r="HB310" s="415">
        <v>-1564713</v>
      </c>
      <c r="HC310" s="415">
        <v>0</v>
      </c>
      <c r="HD310" s="415">
        <v>-1564713</v>
      </c>
      <c r="HE310" s="415">
        <v>0</v>
      </c>
      <c r="HF310" s="415">
        <v>0</v>
      </c>
      <c r="HG310" s="415">
        <v>0</v>
      </c>
      <c r="HH310" s="415">
        <v>-11673714</v>
      </c>
      <c r="HI310" s="415">
        <v>0</v>
      </c>
      <c r="HJ310" s="415">
        <v>-11673714</v>
      </c>
      <c r="HK310" s="415">
        <v>64531949</v>
      </c>
      <c r="HL310" s="415">
        <v>0</v>
      </c>
      <c r="HM310" s="415">
        <v>64531949</v>
      </c>
      <c r="HN310" s="84" t="s">
        <v>1029</v>
      </c>
    </row>
    <row r="311" spans="1:222" x14ac:dyDescent="0.25">
      <c r="A311" t="s">
        <v>1037</v>
      </c>
      <c r="B311" s="82" t="s">
        <v>981</v>
      </c>
      <c r="C311" s="85" t="s">
        <v>980</v>
      </c>
      <c r="D311" s="415">
        <v>106784230</v>
      </c>
      <c r="E311" s="415">
        <v>0</v>
      </c>
      <c r="F311" s="415">
        <v>106784230</v>
      </c>
      <c r="G311" s="415">
        <v>-2631352</v>
      </c>
      <c r="H311" s="415">
        <v>0</v>
      </c>
      <c r="I311" s="415">
        <v>-2631352</v>
      </c>
      <c r="J311" s="415">
        <v>-880097</v>
      </c>
      <c r="K311" s="415">
        <v>0</v>
      </c>
      <c r="L311" s="415">
        <v>-880097</v>
      </c>
      <c r="M311" s="415">
        <v>621448</v>
      </c>
      <c r="N311" s="415">
        <v>0</v>
      </c>
      <c r="O311" s="415">
        <v>621448</v>
      </c>
      <c r="P311" s="415">
        <v>787056</v>
      </c>
      <c r="Q311" s="415">
        <v>0</v>
      </c>
      <c r="R311" s="415">
        <v>787056</v>
      </c>
      <c r="S311" s="415">
        <v>-9394</v>
      </c>
      <c r="T311" s="415">
        <v>0</v>
      </c>
      <c r="U311" s="415">
        <v>-9394</v>
      </c>
      <c r="V311" s="415">
        <v>519013</v>
      </c>
      <c r="W311" s="415">
        <v>0</v>
      </c>
      <c r="X311" s="415">
        <v>519013</v>
      </c>
      <c r="Y311" s="415">
        <v>-3874531</v>
      </c>
      <c r="Z311" s="415">
        <v>0</v>
      </c>
      <c r="AA311" s="415">
        <v>-3874531</v>
      </c>
      <c r="AB311" s="415">
        <v>0</v>
      </c>
      <c r="AC311" s="415">
        <v>0</v>
      </c>
      <c r="AD311" s="415">
        <v>0</v>
      </c>
      <c r="AE311" s="415">
        <v>-184302</v>
      </c>
      <c r="AF311" s="415">
        <v>0</v>
      </c>
      <c r="AG311" s="415">
        <v>-184302</v>
      </c>
      <c r="AH311" s="415">
        <v>-33525</v>
      </c>
      <c r="AI311" s="415">
        <v>0</v>
      </c>
      <c r="AJ311" s="415">
        <v>-33525</v>
      </c>
      <c r="AK311" s="415">
        <v>0</v>
      </c>
      <c r="AL311" s="415">
        <v>0</v>
      </c>
      <c r="AM311" s="415">
        <v>0</v>
      </c>
      <c r="AN311" s="415">
        <v>-147933</v>
      </c>
      <c r="AO311" s="415">
        <v>0</v>
      </c>
      <c r="AP311" s="415">
        <v>-147933</v>
      </c>
      <c r="AQ311" s="415">
        <v>0</v>
      </c>
      <c r="AR311" s="415">
        <v>0</v>
      </c>
      <c r="AS311" s="415">
        <v>0</v>
      </c>
      <c r="AT311" s="415">
        <v>2209697</v>
      </c>
      <c r="AU311" s="415">
        <v>0</v>
      </c>
      <c r="AV311" s="415">
        <v>2209697</v>
      </c>
      <c r="AW311" s="415">
        <v>-73748</v>
      </c>
      <c r="AX311" s="415">
        <v>0</v>
      </c>
      <c r="AY311" s="415">
        <v>-73748</v>
      </c>
      <c r="AZ311" s="415">
        <v>-7802747</v>
      </c>
      <c r="BA311" s="415">
        <v>0</v>
      </c>
      <c r="BB311" s="415">
        <v>-7802747</v>
      </c>
      <c r="BC311" s="415">
        <v>-57582</v>
      </c>
      <c r="BD311" s="415">
        <v>0</v>
      </c>
      <c r="BE311" s="415">
        <v>-57582</v>
      </c>
      <c r="BF311" s="415">
        <v>0</v>
      </c>
      <c r="BG311" s="415">
        <v>0</v>
      </c>
      <c r="BH311" s="415">
        <v>0</v>
      </c>
      <c r="BI311" s="415">
        <v>0</v>
      </c>
      <c r="BJ311" s="415">
        <v>0</v>
      </c>
      <c r="BK311" s="415">
        <v>0</v>
      </c>
      <c r="BL311" s="415">
        <v>0</v>
      </c>
      <c r="BM311" s="415">
        <v>0</v>
      </c>
      <c r="BN311" s="415">
        <v>0</v>
      </c>
      <c r="BO311" s="415">
        <v>0</v>
      </c>
      <c r="BP311" s="415">
        <v>0</v>
      </c>
      <c r="BQ311" s="415">
        <v>0</v>
      </c>
      <c r="BR311" s="415">
        <v>0</v>
      </c>
      <c r="BS311" s="415">
        <v>0</v>
      </c>
      <c r="BT311" s="415">
        <v>0</v>
      </c>
      <c r="BU311" s="415">
        <v>0</v>
      </c>
      <c r="BV311" s="415">
        <v>0</v>
      </c>
      <c r="BW311" s="415">
        <v>0</v>
      </c>
      <c r="BX311" s="415">
        <v>-9783213</v>
      </c>
      <c r="BY311" s="415">
        <v>0</v>
      </c>
      <c r="BZ311" s="415">
        <v>-9783213</v>
      </c>
      <c r="CA311" s="415">
        <v>-7303</v>
      </c>
      <c r="CB311" s="415">
        <v>0</v>
      </c>
      <c r="CC311" s="415">
        <v>-7303</v>
      </c>
      <c r="CD311" s="415">
        <v>-65794</v>
      </c>
      <c r="CE311" s="415">
        <v>0</v>
      </c>
      <c r="CF311" s="415">
        <v>-65794</v>
      </c>
      <c r="CG311" s="415">
        <v>-4395425</v>
      </c>
      <c r="CH311" s="415">
        <v>0</v>
      </c>
      <c r="CI311" s="415">
        <v>-4395425</v>
      </c>
      <c r="CJ311" s="415">
        <v>-116339</v>
      </c>
      <c r="CK311" s="415">
        <v>0</v>
      </c>
      <c r="CL311" s="415">
        <v>-116339</v>
      </c>
      <c r="CM311" s="415">
        <v>-4584861</v>
      </c>
      <c r="CN311" s="415">
        <v>0</v>
      </c>
      <c r="CO311" s="415">
        <v>-4584861</v>
      </c>
      <c r="CP311" s="415">
        <v>-444517</v>
      </c>
      <c r="CQ311" s="415">
        <v>0</v>
      </c>
      <c r="CR311" s="415">
        <v>-444517</v>
      </c>
      <c r="CS311" s="415">
        <v>2347</v>
      </c>
      <c r="CT311" s="415">
        <v>0</v>
      </c>
      <c r="CU311" s="415">
        <v>2347</v>
      </c>
      <c r="CV311" s="415">
        <v>-180683</v>
      </c>
      <c r="CW311" s="415">
        <v>0</v>
      </c>
      <c r="CX311" s="415">
        <v>-180683</v>
      </c>
      <c r="CY311" s="415">
        <v>6066</v>
      </c>
      <c r="CZ311" s="415">
        <v>0</v>
      </c>
      <c r="DA311" s="415">
        <v>6066</v>
      </c>
      <c r="DB311" s="415">
        <v>0</v>
      </c>
      <c r="DC311" s="415">
        <v>0</v>
      </c>
      <c r="DD311" s="415">
        <v>0</v>
      </c>
      <c r="DE311" s="415">
        <v>0</v>
      </c>
      <c r="DF311" s="415">
        <v>0</v>
      </c>
      <c r="DG311" s="415">
        <v>0</v>
      </c>
      <c r="DH311" s="415">
        <v>0</v>
      </c>
      <c r="DI311" s="415">
        <v>0</v>
      </c>
      <c r="DJ311" s="415">
        <v>0</v>
      </c>
      <c r="DK311" s="415">
        <v>0</v>
      </c>
      <c r="DL311" s="415">
        <v>0</v>
      </c>
      <c r="DM311" s="415">
        <v>0</v>
      </c>
      <c r="DN311" s="415">
        <v>-9390</v>
      </c>
      <c r="DO311" s="415">
        <v>0</v>
      </c>
      <c r="DP311" s="415">
        <v>-9390</v>
      </c>
      <c r="DQ311" s="415">
        <v>0</v>
      </c>
      <c r="DR311" s="415">
        <v>0</v>
      </c>
      <c r="DS311" s="415">
        <v>0</v>
      </c>
      <c r="DT311" s="415">
        <v>-139318</v>
      </c>
      <c r="DU311" s="415">
        <v>0</v>
      </c>
      <c r="DV311" s="415">
        <v>-139318</v>
      </c>
      <c r="DW311" s="415">
        <v>-38691</v>
      </c>
      <c r="DX311" s="415">
        <v>0</v>
      </c>
      <c r="DY311" s="415">
        <v>-38691</v>
      </c>
      <c r="DZ311" s="415">
        <v>0</v>
      </c>
      <c r="EA311" s="415">
        <v>0</v>
      </c>
      <c r="EB311" s="415">
        <v>-804186</v>
      </c>
      <c r="EC311" s="415">
        <v>0</v>
      </c>
      <c r="ED311" s="415">
        <v>-804186</v>
      </c>
      <c r="EE311" s="415">
        <v>0</v>
      </c>
      <c r="EF311" s="415">
        <v>0</v>
      </c>
      <c r="EG311" s="415">
        <v>0</v>
      </c>
      <c r="EH311" s="415">
        <v>0</v>
      </c>
      <c r="EI311" s="415">
        <v>0</v>
      </c>
      <c r="EJ311" s="415">
        <v>0</v>
      </c>
      <c r="EK311" s="415">
        <v>0</v>
      </c>
      <c r="EL311" s="415">
        <v>0</v>
      </c>
      <c r="EM311" s="415">
        <v>0</v>
      </c>
      <c r="EN311" s="415">
        <v>0</v>
      </c>
      <c r="EO311" s="415">
        <v>0</v>
      </c>
      <c r="EP311" s="415">
        <v>0</v>
      </c>
      <c r="EQ311" s="415">
        <v>0</v>
      </c>
      <c r="ER311" s="415">
        <v>0</v>
      </c>
      <c r="ES311" s="415">
        <v>0</v>
      </c>
      <c r="ET311" s="415">
        <v>0</v>
      </c>
      <c r="EU311" s="415">
        <v>0</v>
      </c>
      <c r="EV311" s="415">
        <v>0</v>
      </c>
      <c r="EW311" s="415">
        <v>-8764</v>
      </c>
      <c r="EX311" s="415">
        <v>0</v>
      </c>
      <c r="EY311" s="415">
        <v>-8764</v>
      </c>
      <c r="EZ311" s="415">
        <v>0</v>
      </c>
      <c r="FA311" s="415">
        <v>0</v>
      </c>
      <c r="FB311" s="415">
        <v>0</v>
      </c>
      <c r="FC311" s="415">
        <v>-1500</v>
      </c>
      <c r="FD311" s="415">
        <v>0</v>
      </c>
      <c r="FE311" s="415">
        <v>-1500</v>
      </c>
      <c r="FF311" s="415">
        <v>1229</v>
      </c>
      <c r="FG311" s="415">
        <v>0</v>
      </c>
      <c r="FH311" s="415">
        <v>1229</v>
      </c>
      <c r="FI311" s="415">
        <v>-22361</v>
      </c>
      <c r="FJ311" s="415">
        <v>0</v>
      </c>
      <c r="FK311" s="415">
        <v>-22361</v>
      </c>
      <c r="FL311" s="415">
        <v>0</v>
      </c>
      <c r="FM311" s="415">
        <v>0</v>
      </c>
      <c r="FN311" s="415">
        <v>0</v>
      </c>
      <c r="FO311" s="415">
        <v>-115856</v>
      </c>
      <c r="FP311" s="415">
        <v>0</v>
      </c>
      <c r="FQ311" s="415">
        <v>-115856</v>
      </c>
      <c r="FR311" s="415">
        <v>8943</v>
      </c>
      <c r="FS311" s="415">
        <v>0</v>
      </c>
      <c r="FT311" s="415">
        <v>8943</v>
      </c>
      <c r="FU311" s="415">
        <v>-6004</v>
      </c>
      <c r="FV311" s="415">
        <v>0</v>
      </c>
      <c r="FW311" s="415">
        <v>-6004</v>
      </c>
      <c r="FX311" s="415">
        <v>-2063000</v>
      </c>
      <c r="FY311" s="415">
        <v>0</v>
      </c>
      <c r="FZ311" s="415">
        <v>-2063000</v>
      </c>
      <c r="GA311" s="415">
        <v>-2207313</v>
      </c>
      <c r="GB311" s="415">
        <v>0</v>
      </c>
      <c r="GC311" s="415">
        <v>-2207313</v>
      </c>
      <c r="GD311" s="415">
        <v>-184093</v>
      </c>
      <c r="GE311" s="415">
        <v>0</v>
      </c>
      <c r="GF311" s="415">
        <v>-184093</v>
      </c>
      <c r="GG311" s="415">
        <v>-27111</v>
      </c>
      <c r="GH311" s="415">
        <v>0</v>
      </c>
      <c r="GI311" s="415">
        <v>-27111</v>
      </c>
      <c r="GJ311" s="415">
        <v>-211204</v>
      </c>
      <c r="GK311" s="415">
        <v>0</v>
      </c>
      <c r="GL311" s="415">
        <v>-211204</v>
      </c>
      <c r="GM311" s="415">
        <v>104152878</v>
      </c>
      <c r="GN311" s="415">
        <v>0</v>
      </c>
      <c r="GO311" s="415">
        <v>104152878</v>
      </c>
      <c r="GP311" s="415">
        <v>519013</v>
      </c>
      <c r="GQ311" s="415">
        <v>0</v>
      </c>
      <c r="GR311" s="415">
        <v>519013</v>
      </c>
      <c r="GS311" s="415">
        <v>-9783213</v>
      </c>
      <c r="GT311" s="415">
        <v>0</v>
      </c>
      <c r="GU311" s="415">
        <v>-9783213</v>
      </c>
      <c r="GV311" s="415">
        <v>-4584861</v>
      </c>
      <c r="GW311" s="415">
        <v>0</v>
      </c>
      <c r="GX311" s="415">
        <v>-4584861</v>
      </c>
      <c r="GY311" s="415">
        <v>-804186</v>
      </c>
      <c r="GZ311" s="415">
        <v>0</v>
      </c>
      <c r="HA311" s="415">
        <v>-804186</v>
      </c>
      <c r="HB311" s="415">
        <v>-2207313</v>
      </c>
      <c r="HC311" s="415">
        <v>0</v>
      </c>
      <c r="HD311" s="415">
        <v>-2207313</v>
      </c>
      <c r="HE311" s="415">
        <v>-211204</v>
      </c>
      <c r="HF311" s="415">
        <v>0</v>
      </c>
      <c r="HG311" s="415">
        <v>-211204</v>
      </c>
      <c r="HH311" s="415">
        <v>-17071764</v>
      </c>
      <c r="HI311" s="415">
        <v>0</v>
      </c>
      <c r="HJ311" s="415">
        <v>-17071764</v>
      </c>
      <c r="HK311" s="415">
        <v>87081114</v>
      </c>
      <c r="HL311" s="415">
        <v>0</v>
      </c>
      <c r="HM311" s="415">
        <v>87081114</v>
      </c>
      <c r="HN311" s="84" t="s">
        <v>1054</v>
      </c>
    </row>
    <row r="312" spans="1:222" x14ac:dyDescent="0.25">
      <c r="A312" t="s">
        <v>1026</v>
      </c>
      <c r="B312" s="82" t="s">
        <v>983</v>
      </c>
      <c r="C312" s="85" t="s">
        <v>982</v>
      </c>
      <c r="D312" s="415">
        <v>92950605</v>
      </c>
      <c r="E312" s="415">
        <v>1104661</v>
      </c>
      <c r="F312" s="415">
        <v>94055266</v>
      </c>
      <c r="G312" s="415">
        <v>-1116180</v>
      </c>
      <c r="H312" s="415">
        <v>0</v>
      </c>
      <c r="I312" s="415">
        <v>-1116180</v>
      </c>
      <c r="J312" s="415">
        <v>-1086223</v>
      </c>
      <c r="K312" s="415">
        <v>0</v>
      </c>
      <c r="L312" s="415">
        <v>-1086223</v>
      </c>
      <c r="M312" s="415">
        <v>4346</v>
      </c>
      <c r="N312" s="415">
        <v>0</v>
      </c>
      <c r="O312" s="415">
        <v>4346</v>
      </c>
      <c r="P312" s="415">
        <v>1574760</v>
      </c>
      <c r="Q312" s="415">
        <v>2762</v>
      </c>
      <c r="R312" s="415">
        <v>1577522</v>
      </c>
      <c r="S312" s="415">
        <v>-92535</v>
      </c>
      <c r="T312" s="415">
        <v>0</v>
      </c>
      <c r="U312" s="415">
        <v>-92535</v>
      </c>
      <c r="V312" s="415">
        <v>400348</v>
      </c>
      <c r="W312" s="415">
        <v>2762</v>
      </c>
      <c r="X312" s="415">
        <v>403110</v>
      </c>
      <c r="Y312" s="415">
        <v>-9993507</v>
      </c>
      <c r="Z312" s="415">
        <v>-25798</v>
      </c>
      <c r="AA312" s="415">
        <v>-10019305</v>
      </c>
      <c r="AB312" s="415">
        <v>-29978</v>
      </c>
      <c r="AC312" s="415">
        <v>0</v>
      </c>
      <c r="AD312" s="415">
        <v>-29978</v>
      </c>
      <c r="AE312" s="415">
        <v>-162261</v>
      </c>
      <c r="AF312" s="415">
        <v>0</v>
      </c>
      <c r="AG312" s="415">
        <v>-162261</v>
      </c>
      <c r="AH312" s="415">
        <v>-31388</v>
      </c>
      <c r="AI312" s="415">
        <v>0</v>
      </c>
      <c r="AJ312" s="415">
        <v>-31388</v>
      </c>
      <c r="AK312" s="415">
        <v>0</v>
      </c>
      <c r="AL312" s="415">
        <v>0</v>
      </c>
      <c r="AM312" s="415">
        <v>0</v>
      </c>
      <c r="AN312" s="415">
        <v>-130873</v>
      </c>
      <c r="AO312" s="415">
        <v>0</v>
      </c>
      <c r="AP312" s="415">
        <v>-130873</v>
      </c>
      <c r="AQ312" s="415">
        <v>1056</v>
      </c>
      <c r="AR312" s="415">
        <v>0</v>
      </c>
      <c r="AS312" s="415">
        <v>1056</v>
      </c>
      <c r="AT312" s="415">
        <v>1660778</v>
      </c>
      <c r="AU312" s="415">
        <v>26371</v>
      </c>
      <c r="AV312" s="415">
        <v>1687149</v>
      </c>
      <c r="AW312" s="415">
        <v>-27485</v>
      </c>
      <c r="AX312" s="415">
        <v>-333</v>
      </c>
      <c r="AY312" s="415">
        <v>-27818</v>
      </c>
      <c r="AZ312" s="415">
        <v>-5855856</v>
      </c>
      <c r="BA312" s="415">
        <v>-103017</v>
      </c>
      <c r="BB312" s="415">
        <v>-5958873</v>
      </c>
      <c r="BC312" s="415">
        <v>-79957</v>
      </c>
      <c r="BD312" s="415">
        <v>0</v>
      </c>
      <c r="BE312" s="415">
        <v>-79957</v>
      </c>
      <c r="BF312" s="415">
        <v>-25820</v>
      </c>
      <c r="BG312" s="415">
        <v>0</v>
      </c>
      <c r="BH312" s="415">
        <v>-25820</v>
      </c>
      <c r="BI312" s="415">
        <v>0</v>
      </c>
      <c r="BJ312" s="415">
        <v>0</v>
      </c>
      <c r="BK312" s="415">
        <v>0</v>
      </c>
      <c r="BL312" s="415">
        <v>0</v>
      </c>
      <c r="BM312" s="415">
        <v>0</v>
      </c>
      <c r="BN312" s="415">
        <v>0</v>
      </c>
      <c r="BO312" s="415">
        <v>0</v>
      </c>
      <c r="BP312" s="415">
        <v>0</v>
      </c>
      <c r="BQ312" s="415">
        <v>0</v>
      </c>
      <c r="BR312" s="415">
        <v>0</v>
      </c>
      <c r="BS312" s="415">
        <v>0</v>
      </c>
      <c r="BT312" s="415">
        <v>0</v>
      </c>
      <c r="BU312" s="415">
        <v>0</v>
      </c>
      <c r="BV312" s="415">
        <v>0</v>
      </c>
      <c r="BW312" s="415">
        <v>0</v>
      </c>
      <c r="BX312" s="415">
        <v>-14484108</v>
      </c>
      <c r="BY312" s="415">
        <v>-102777</v>
      </c>
      <c r="BZ312" s="415">
        <v>-14586885</v>
      </c>
      <c r="CA312" s="415">
        <v>-27444</v>
      </c>
      <c r="CB312" s="415">
        <v>0</v>
      </c>
      <c r="CC312" s="415">
        <v>-27444</v>
      </c>
      <c r="CD312" s="415">
        <v>-30656</v>
      </c>
      <c r="CE312" s="415">
        <v>0</v>
      </c>
      <c r="CF312" s="415">
        <v>-30656</v>
      </c>
      <c r="CG312" s="415">
        <v>-3898833</v>
      </c>
      <c r="CH312" s="415">
        <v>-90183</v>
      </c>
      <c r="CI312" s="415">
        <v>-3989016</v>
      </c>
      <c r="CJ312" s="415">
        <v>-182964</v>
      </c>
      <c r="CK312" s="415">
        <v>12724</v>
      </c>
      <c r="CL312" s="415">
        <v>-170240</v>
      </c>
      <c r="CM312" s="415">
        <v>-4139897</v>
      </c>
      <c r="CN312" s="415">
        <v>-77459</v>
      </c>
      <c r="CO312" s="415">
        <v>-4217356</v>
      </c>
      <c r="CP312" s="415">
        <v>-669144</v>
      </c>
      <c r="CQ312" s="415">
        <v>-5594</v>
      </c>
      <c r="CR312" s="415">
        <v>-674738</v>
      </c>
      <c r="CS312" s="415">
        <v>-14578</v>
      </c>
      <c r="CT312" s="415">
        <v>0</v>
      </c>
      <c r="CU312" s="415">
        <v>-14578</v>
      </c>
      <c r="CV312" s="415">
        <v>-107911</v>
      </c>
      <c r="CW312" s="415">
        <v>0</v>
      </c>
      <c r="CX312" s="415">
        <v>-107911</v>
      </c>
      <c r="CY312" s="415">
        <v>-3115</v>
      </c>
      <c r="CZ312" s="415">
        <v>0</v>
      </c>
      <c r="DA312" s="415">
        <v>-3115</v>
      </c>
      <c r="DB312" s="415">
        <v>-6455</v>
      </c>
      <c r="DC312" s="415">
        <v>0</v>
      </c>
      <c r="DD312" s="415">
        <v>-6455</v>
      </c>
      <c r="DE312" s="415">
        <v>0</v>
      </c>
      <c r="DF312" s="415">
        <v>0</v>
      </c>
      <c r="DG312" s="415">
        <v>0</v>
      </c>
      <c r="DH312" s="415">
        <v>0</v>
      </c>
      <c r="DI312" s="415">
        <v>0</v>
      </c>
      <c r="DJ312" s="415">
        <v>0</v>
      </c>
      <c r="DK312" s="415">
        <v>0</v>
      </c>
      <c r="DL312" s="415">
        <v>0</v>
      </c>
      <c r="DM312" s="415">
        <v>0</v>
      </c>
      <c r="DN312" s="415">
        <v>0</v>
      </c>
      <c r="DO312" s="415">
        <v>0</v>
      </c>
      <c r="DP312" s="415">
        <v>0</v>
      </c>
      <c r="DQ312" s="415">
        <v>0</v>
      </c>
      <c r="DR312" s="415">
        <v>0</v>
      </c>
      <c r="DS312" s="415">
        <v>0</v>
      </c>
      <c r="DT312" s="415">
        <v>0</v>
      </c>
      <c r="DU312" s="415">
        <v>-76307</v>
      </c>
      <c r="DV312" s="415">
        <v>-76307</v>
      </c>
      <c r="DW312" s="415">
        <v>0</v>
      </c>
      <c r="DX312" s="415">
        <v>0</v>
      </c>
      <c r="DY312" s="415">
        <v>0</v>
      </c>
      <c r="DZ312" s="415">
        <v>-76307</v>
      </c>
      <c r="EA312" s="415">
        <v>0</v>
      </c>
      <c r="EB312" s="415">
        <v>-801203</v>
      </c>
      <c r="EC312" s="415">
        <v>-81901</v>
      </c>
      <c r="ED312" s="415">
        <v>-883104</v>
      </c>
      <c r="EE312" s="415">
        <v>0</v>
      </c>
      <c r="EF312" s="415">
        <v>0</v>
      </c>
      <c r="EG312" s="415">
        <v>0</v>
      </c>
      <c r="EH312" s="415">
        <v>0</v>
      </c>
      <c r="EI312" s="415">
        <v>0</v>
      </c>
      <c r="EJ312" s="415">
        <v>0</v>
      </c>
      <c r="EK312" s="415">
        <v>0</v>
      </c>
      <c r="EL312" s="415">
        <v>0</v>
      </c>
      <c r="EM312" s="415">
        <v>0</v>
      </c>
      <c r="EN312" s="415">
        <v>0</v>
      </c>
      <c r="EO312" s="415">
        <v>0</v>
      </c>
      <c r="EP312" s="415">
        <v>0</v>
      </c>
      <c r="EQ312" s="415">
        <v>0</v>
      </c>
      <c r="ER312" s="415">
        <v>0</v>
      </c>
      <c r="ES312" s="415">
        <v>0</v>
      </c>
      <c r="ET312" s="415">
        <v>0</v>
      </c>
      <c r="EU312" s="415">
        <v>0</v>
      </c>
      <c r="EV312" s="415">
        <v>0</v>
      </c>
      <c r="EW312" s="415">
        <v>0</v>
      </c>
      <c r="EX312" s="415">
        <v>0</v>
      </c>
      <c r="EY312" s="415">
        <v>0</v>
      </c>
      <c r="EZ312" s="415">
        <v>0</v>
      </c>
      <c r="FA312" s="415">
        <v>0</v>
      </c>
      <c r="FB312" s="415">
        <v>0</v>
      </c>
      <c r="FC312" s="415">
        <v>-1500</v>
      </c>
      <c r="FD312" s="415">
        <v>0</v>
      </c>
      <c r="FE312" s="415">
        <v>-1500</v>
      </c>
      <c r="FF312" s="415">
        <v>0</v>
      </c>
      <c r="FG312" s="415">
        <v>0</v>
      </c>
      <c r="FH312" s="415">
        <v>0</v>
      </c>
      <c r="FI312" s="415">
        <v>-29835</v>
      </c>
      <c r="FJ312" s="415">
        <v>0</v>
      </c>
      <c r="FK312" s="415">
        <v>-29835</v>
      </c>
      <c r="FL312" s="415">
        <v>-3312</v>
      </c>
      <c r="FM312" s="415">
        <v>0</v>
      </c>
      <c r="FN312" s="415">
        <v>-3312</v>
      </c>
      <c r="FO312" s="415">
        <v>-104072</v>
      </c>
      <c r="FP312" s="415">
        <v>-275</v>
      </c>
      <c r="FQ312" s="415">
        <v>-104347</v>
      </c>
      <c r="FR312" s="415">
        <v>0</v>
      </c>
      <c r="FS312" s="415">
        <v>0</v>
      </c>
      <c r="FT312" s="415">
        <v>0</v>
      </c>
      <c r="FU312" s="415">
        <v>0</v>
      </c>
      <c r="FV312" s="415">
        <v>0</v>
      </c>
      <c r="FW312" s="415">
        <v>0</v>
      </c>
      <c r="FX312" s="415">
        <v>-1683676</v>
      </c>
      <c r="FY312" s="415">
        <v>-3314</v>
      </c>
      <c r="FZ312" s="415">
        <v>-1686990</v>
      </c>
      <c r="GA312" s="415">
        <v>-1822395</v>
      </c>
      <c r="GB312" s="415">
        <v>-3589</v>
      </c>
      <c r="GC312" s="415">
        <v>-1825984</v>
      </c>
      <c r="GD312" s="415">
        <v>0</v>
      </c>
      <c r="GE312" s="415">
        <v>0</v>
      </c>
      <c r="GF312" s="415">
        <v>0</v>
      </c>
      <c r="GG312" s="415">
        <v>0</v>
      </c>
      <c r="GH312" s="415">
        <v>0</v>
      </c>
      <c r="GI312" s="415">
        <v>0</v>
      </c>
      <c r="GJ312" s="415">
        <v>0</v>
      </c>
      <c r="GK312" s="415">
        <v>0</v>
      </c>
      <c r="GL312" s="415">
        <v>0</v>
      </c>
      <c r="GM312" s="415">
        <v>91834425</v>
      </c>
      <c r="GN312" s="415">
        <v>1104661</v>
      </c>
      <c r="GO312" s="415">
        <v>92939086</v>
      </c>
      <c r="GP312" s="415">
        <v>400348</v>
      </c>
      <c r="GQ312" s="415">
        <v>2762</v>
      </c>
      <c r="GR312" s="415">
        <v>403110</v>
      </c>
      <c r="GS312" s="415">
        <v>-14484108</v>
      </c>
      <c r="GT312" s="415">
        <v>-102777</v>
      </c>
      <c r="GU312" s="415">
        <v>-14586885</v>
      </c>
      <c r="GV312" s="415">
        <v>-4139897</v>
      </c>
      <c r="GW312" s="415">
        <v>-77459</v>
      </c>
      <c r="GX312" s="415">
        <v>-4217356</v>
      </c>
      <c r="GY312" s="415">
        <v>-801203</v>
      </c>
      <c r="GZ312" s="415">
        <v>-81901</v>
      </c>
      <c r="HA312" s="415">
        <v>-883104</v>
      </c>
      <c r="HB312" s="415">
        <v>-1822395</v>
      </c>
      <c r="HC312" s="415">
        <v>-3589</v>
      </c>
      <c r="HD312" s="415">
        <v>-1825984</v>
      </c>
      <c r="HE312" s="415">
        <v>0</v>
      </c>
      <c r="HF312" s="415">
        <v>0</v>
      </c>
      <c r="HG312" s="415">
        <v>0</v>
      </c>
      <c r="HH312" s="415">
        <v>-20847255</v>
      </c>
      <c r="HI312" s="415">
        <v>-262964</v>
      </c>
      <c r="HJ312" s="415">
        <v>-21110219</v>
      </c>
      <c r="HK312" s="415">
        <v>70987170</v>
      </c>
      <c r="HL312" s="415">
        <v>841697</v>
      </c>
      <c r="HM312" s="415">
        <v>71828867</v>
      </c>
      <c r="HN312" s="84" t="s">
        <v>1047</v>
      </c>
    </row>
    <row r="313" spans="1:222" x14ac:dyDescent="0.25">
      <c r="A313" t="s">
        <v>1037</v>
      </c>
      <c r="B313" s="82" t="s">
        <v>985</v>
      </c>
      <c r="C313" s="85" t="s">
        <v>984</v>
      </c>
      <c r="D313" s="415">
        <v>56632863</v>
      </c>
      <c r="E313" s="415">
        <v>0</v>
      </c>
      <c r="F313" s="415">
        <v>56632863</v>
      </c>
      <c r="G313" s="415">
        <v>-569119</v>
      </c>
      <c r="H313" s="415">
        <v>0</v>
      </c>
      <c r="I313" s="415">
        <v>-569119</v>
      </c>
      <c r="J313" s="415">
        <v>-278008</v>
      </c>
      <c r="K313" s="415">
        <v>0</v>
      </c>
      <c r="L313" s="415">
        <v>-278008</v>
      </c>
      <c r="M313" s="415">
        <v>-2050</v>
      </c>
      <c r="N313" s="415">
        <v>0</v>
      </c>
      <c r="O313" s="415">
        <v>-2050</v>
      </c>
      <c r="P313" s="415">
        <v>261093</v>
      </c>
      <c r="Q313" s="415">
        <v>0</v>
      </c>
      <c r="R313" s="415">
        <v>261093</v>
      </c>
      <c r="S313" s="415">
        <v>46607</v>
      </c>
      <c r="T313" s="415">
        <v>0</v>
      </c>
      <c r="U313" s="415">
        <v>46607</v>
      </c>
      <c r="V313" s="415">
        <v>27642</v>
      </c>
      <c r="W313" s="415">
        <v>0</v>
      </c>
      <c r="X313" s="415">
        <v>27642</v>
      </c>
      <c r="Y313" s="415">
        <v>-2388122</v>
      </c>
      <c r="Z313" s="415">
        <v>0</v>
      </c>
      <c r="AA313" s="415">
        <v>-2388122</v>
      </c>
      <c r="AB313" s="415">
        <v>0</v>
      </c>
      <c r="AC313" s="415">
        <v>0</v>
      </c>
      <c r="AD313" s="415">
        <v>0</v>
      </c>
      <c r="AE313" s="415">
        <v>-70014</v>
      </c>
      <c r="AF313" s="415">
        <v>0</v>
      </c>
      <c r="AG313" s="415">
        <v>-70014</v>
      </c>
      <c r="AH313" s="415">
        <v>-8141</v>
      </c>
      <c r="AI313" s="415">
        <v>0</v>
      </c>
      <c r="AJ313" s="415">
        <v>-8141</v>
      </c>
      <c r="AK313" s="415">
        <v>0</v>
      </c>
      <c r="AL313" s="415">
        <v>0</v>
      </c>
      <c r="AM313" s="415">
        <v>0</v>
      </c>
      <c r="AN313" s="415">
        <v>-61873</v>
      </c>
      <c r="AO313" s="415">
        <v>0</v>
      </c>
      <c r="AP313" s="415">
        <v>-61873</v>
      </c>
      <c r="AQ313" s="415">
        <v>0</v>
      </c>
      <c r="AR313" s="415">
        <v>0</v>
      </c>
      <c r="AS313" s="415">
        <v>0</v>
      </c>
      <c r="AT313" s="415">
        <v>1163801</v>
      </c>
      <c r="AU313" s="415">
        <v>0</v>
      </c>
      <c r="AV313" s="415">
        <v>1163801</v>
      </c>
      <c r="AW313" s="415">
        <v>-19663</v>
      </c>
      <c r="AX313" s="415">
        <v>0</v>
      </c>
      <c r="AY313" s="415">
        <v>-19663</v>
      </c>
      <c r="AZ313" s="415">
        <v>-3774654</v>
      </c>
      <c r="BA313" s="415">
        <v>0</v>
      </c>
      <c r="BB313" s="415">
        <v>-3774654</v>
      </c>
      <c r="BC313" s="415">
        <v>-42511</v>
      </c>
      <c r="BD313" s="415">
        <v>0</v>
      </c>
      <c r="BE313" s="415">
        <v>-42511</v>
      </c>
      <c r="BF313" s="415">
        <v>0</v>
      </c>
      <c r="BG313" s="415">
        <v>0</v>
      </c>
      <c r="BH313" s="415">
        <v>0</v>
      </c>
      <c r="BI313" s="415">
        <v>0</v>
      </c>
      <c r="BJ313" s="415">
        <v>0</v>
      </c>
      <c r="BK313" s="415">
        <v>0</v>
      </c>
      <c r="BL313" s="415">
        <v>-963</v>
      </c>
      <c r="BM313" s="415">
        <v>0</v>
      </c>
      <c r="BN313" s="415">
        <v>-963</v>
      </c>
      <c r="BO313" s="415">
        <v>0</v>
      </c>
      <c r="BP313" s="415">
        <v>0</v>
      </c>
      <c r="BQ313" s="415">
        <v>0</v>
      </c>
      <c r="BR313" s="415">
        <v>0</v>
      </c>
      <c r="BS313" s="415">
        <v>0</v>
      </c>
      <c r="BT313" s="415">
        <v>0</v>
      </c>
      <c r="BU313" s="415">
        <v>0</v>
      </c>
      <c r="BV313" s="415">
        <v>0</v>
      </c>
      <c r="BW313" s="415">
        <v>0</v>
      </c>
      <c r="BX313" s="415">
        <v>-5132126</v>
      </c>
      <c r="BY313" s="415">
        <v>0</v>
      </c>
      <c r="BZ313" s="415">
        <v>-5132126</v>
      </c>
      <c r="CA313" s="415">
        <v>-9696</v>
      </c>
      <c r="CB313" s="415">
        <v>0</v>
      </c>
      <c r="CC313" s="415">
        <v>-9696</v>
      </c>
      <c r="CD313" s="415">
        <v>0</v>
      </c>
      <c r="CE313" s="415">
        <v>0</v>
      </c>
      <c r="CF313" s="415">
        <v>0</v>
      </c>
      <c r="CG313" s="415">
        <v>-1773900</v>
      </c>
      <c r="CH313" s="415">
        <v>0</v>
      </c>
      <c r="CI313" s="415">
        <v>-1773900</v>
      </c>
      <c r="CJ313" s="415">
        <v>-104311</v>
      </c>
      <c r="CK313" s="415">
        <v>0</v>
      </c>
      <c r="CL313" s="415">
        <v>-104311</v>
      </c>
      <c r="CM313" s="415">
        <v>-1887907</v>
      </c>
      <c r="CN313" s="415">
        <v>0</v>
      </c>
      <c r="CO313" s="415">
        <v>-1887907</v>
      </c>
      <c r="CP313" s="415">
        <v>-414239</v>
      </c>
      <c r="CQ313" s="415">
        <v>0</v>
      </c>
      <c r="CR313" s="415">
        <v>-414239</v>
      </c>
      <c r="CS313" s="415">
        <v>-27294</v>
      </c>
      <c r="CT313" s="415">
        <v>0</v>
      </c>
      <c r="CU313" s="415">
        <v>-27294</v>
      </c>
      <c r="CV313" s="415">
        <v>-83239</v>
      </c>
      <c r="CW313" s="415">
        <v>0</v>
      </c>
      <c r="CX313" s="415">
        <v>-83239</v>
      </c>
      <c r="CY313" s="415">
        <v>0</v>
      </c>
      <c r="CZ313" s="415">
        <v>0</v>
      </c>
      <c r="DA313" s="415">
        <v>0</v>
      </c>
      <c r="DB313" s="415">
        <v>0</v>
      </c>
      <c r="DC313" s="415">
        <v>0</v>
      </c>
      <c r="DD313" s="415">
        <v>0</v>
      </c>
      <c r="DE313" s="415">
        <v>0</v>
      </c>
      <c r="DF313" s="415">
        <v>0</v>
      </c>
      <c r="DG313" s="415">
        <v>0</v>
      </c>
      <c r="DH313" s="415">
        <v>-963</v>
      </c>
      <c r="DI313" s="415">
        <v>0</v>
      </c>
      <c r="DJ313" s="415">
        <v>-963</v>
      </c>
      <c r="DK313" s="415">
        <v>0</v>
      </c>
      <c r="DL313" s="415">
        <v>0</v>
      </c>
      <c r="DM313" s="415">
        <v>0</v>
      </c>
      <c r="DN313" s="415">
        <v>0</v>
      </c>
      <c r="DO313" s="415">
        <v>0</v>
      </c>
      <c r="DP313" s="415">
        <v>0</v>
      </c>
      <c r="DQ313" s="415">
        <v>0</v>
      </c>
      <c r="DR313" s="415">
        <v>0</v>
      </c>
      <c r="DS313" s="415">
        <v>0</v>
      </c>
      <c r="DT313" s="415">
        <v>-316270</v>
      </c>
      <c r="DU313" s="415">
        <v>0</v>
      </c>
      <c r="DV313" s="415">
        <v>-316270</v>
      </c>
      <c r="DW313" s="415">
        <v>-19047</v>
      </c>
      <c r="DX313" s="415">
        <v>0</v>
      </c>
      <c r="DY313" s="415">
        <v>-19047</v>
      </c>
      <c r="DZ313" s="415">
        <v>0</v>
      </c>
      <c r="EA313" s="415">
        <v>0</v>
      </c>
      <c r="EB313" s="415">
        <v>-861052</v>
      </c>
      <c r="EC313" s="415">
        <v>0</v>
      </c>
      <c r="ED313" s="415">
        <v>-861052</v>
      </c>
      <c r="EE313" s="415">
        <v>0</v>
      </c>
      <c r="EF313" s="415">
        <v>0</v>
      </c>
      <c r="EG313" s="415">
        <v>0</v>
      </c>
      <c r="EH313" s="415">
        <v>997</v>
      </c>
      <c r="EI313" s="415">
        <v>0</v>
      </c>
      <c r="EJ313" s="415">
        <v>997</v>
      </c>
      <c r="EK313" s="415">
        <v>0</v>
      </c>
      <c r="EL313" s="415">
        <v>0</v>
      </c>
      <c r="EM313" s="415">
        <v>0</v>
      </c>
      <c r="EN313" s="415">
        <v>0</v>
      </c>
      <c r="EO313" s="415">
        <v>0</v>
      </c>
      <c r="EP313" s="415">
        <v>0</v>
      </c>
      <c r="EQ313" s="415">
        <v>0</v>
      </c>
      <c r="ER313" s="415">
        <v>0</v>
      </c>
      <c r="ES313" s="415">
        <v>0</v>
      </c>
      <c r="ET313" s="415">
        <v>0</v>
      </c>
      <c r="EU313" s="415">
        <v>0</v>
      </c>
      <c r="EV313" s="415">
        <v>0</v>
      </c>
      <c r="EW313" s="415">
        <v>0</v>
      </c>
      <c r="EX313" s="415">
        <v>0</v>
      </c>
      <c r="EY313" s="415">
        <v>0</v>
      </c>
      <c r="EZ313" s="415">
        <v>0</v>
      </c>
      <c r="FA313" s="415">
        <v>0</v>
      </c>
      <c r="FB313" s="415">
        <v>0</v>
      </c>
      <c r="FC313" s="415">
        <v>0</v>
      </c>
      <c r="FD313" s="415">
        <v>0</v>
      </c>
      <c r="FE313" s="415">
        <v>0</v>
      </c>
      <c r="FF313" s="415">
        <v>0</v>
      </c>
      <c r="FG313" s="415">
        <v>0</v>
      </c>
      <c r="FH313" s="415">
        <v>0</v>
      </c>
      <c r="FI313" s="415">
        <v>-13971</v>
      </c>
      <c r="FJ313" s="415">
        <v>0</v>
      </c>
      <c r="FK313" s="415">
        <v>-13971</v>
      </c>
      <c r="FL313" s="415">
        <v>1764</v>
      </c>
      <c r="FM313" s="415">
        <v>0</v>
      </c>
      <c r="FN313" s="415">
        <v>1764</v>
      </c>
      <c r="FO313" s="415">
        <v>-59708</v>
      </c>
      <c r="FP313" s="415">
        <v>0</v>
      </c>
      <c r="FQ313" s="415">
        <v>-59708</v>
      </c>
      <c r="FR313" s="415">
        <v>1013</v>
      </c>
      <c r="FS313" s="415">
        <v>0</v>
      </c>
      <c r="FT313" s="415">
        <v>1013</v>
      </c>
      <c r="FU313" s="415">
        <v>95</v>
      </c>
      <c r="FV313" s="415">
        <v>0</v>
      </c>
      <c r="FW313" s="415">
        <v>95</v>
      </c>
      <c r="FX313" s="415">
        <v>-640856</v>
      </c>
      <c r="FY313" s="415">
        <v>0</v>
      </c>
      <c r="FZ313" s="415">
        <v>-640856</v>
      </c>
      <c r="GA313" s="415">
        <v>-710666</v>
      </c>
      <c r="GB313" s="415">
        <v>0</v>
      </c>
      <c r="GC313" s="415">
        <v>-710666</v>
      </c>
      <c r="GD313" s="415">
        <v>0</v>
      </c>
      <c r="GE313" s="415">
        <v>0</v>
      </c>
      <c r="GF313" s="415">
        <v>0</v>
      </c>
      <c r="GG313" s="415">
        <v>-195488</v>
      </c>
      <c r="GH313" s="415">
        <v>0</v>
      </c>
      <c r="GI313" s="415">
        <v>-195488</v>
      </c>
      <c r="GJ313" s="415">
        <v>-195488</v>
      </c>
      <c r="GK313" s="415">
        <v>0</v>
      </c>
      <c r="GL313" s="415">
        <v>-195488</v>
      </c>
      <c r="GM313" s="415">
        <v>56063744</v>
      </c>
      <c r="GN313" s="415">
        <v>0</v>
      </c>
      <c r="GO313" s="415">
        <v>56063744</v>
      </c>
      <c r="GP313" s="415">
        <v>27642</v>
      </c>
      <c r="GQ313" s="415">
        <v>0</v>
      </c>
      <c r="GR313" s="415">
        <v>27642</v>
      </c>
      <c r="GS313" s="415">
        <v>-5132126</v>
      </c>
      <c r="GT313" s="415">
        <v>0</v>
      </c>
      <c r="GU313" s="415">
        <v>-5132126</v>
      </c>
      <c r="GV313" s="415">
        <v>-1887907</v>
      </c>
      <c r="GW313" s="415">
        <v>0</v>
      </c>
      <c r="GX313" s="415">
        <v>-1887907</v>
      </c>
      <c r="GY313" s="415">
        <v>-861052</v>
      </c>
      <c r="GZ313" s="415">
        <v>0</v>
      </c>
      <c r="HA313" s="415">
        <v>-861052</v>
      </c>
      <c r="HB313" s="415">
        <v>-710666</v>
      </c>
      <c r="HC313" s="415">
        <v>0</v>
      </c>
      <c r="HD313" s="415">
        <v>-710666</v>
      </c>
      <c r="HE313" s="415">
        <v>-195488</v>
      </c>
      <c r="HF313" s="415">
        <v>0</v>
      </c>
      <c r="HG313" s="415">
        <v>-195488</v>
      </c>
      <c r="HH313" s="415">
        <v>-8759597</v>
      </c>
      <c r="HI313" s="415">
        <v>0</v>
      </c>
      <c r="HJ313" s="415">
        <v>-8759597</v>
      </c>
      <c r="HK313" s="415">
        <v>47304147</v>
      </c>
      <c r="HL313" s="415">
        <v>0</v>
      </c>
      <c r="HM313" s="415">
        <v>47304147</v>
      </c>
      <c r="HN313" s="84" t="s">
        <v>1029</v>
      </c>
    </row>
    <row r="314" spans="1:222" x14ac:dyDescent="0.25">
      <c r="A314" t="s">
        <v>1026</v>
      </c>
      <c r="B314" s="82" t="s">
        <v>987</v>
      </c>
      <c r="C314" s="85" t="s">
        <v>986</v>
      </c>
      <c r="D314" s="415">
        <v>87575056</v>
      </c>
      <c r="E314" s="415">
        <v>0</v>
      </c>
      <c r="F314" s="415">
        <v>87575056</v>
      </c>
      <c r="G314" s="415">
        <v>-732022</v>
      </c>
      <c r="H314" s="415">
        <v>0</v>
      </c>
      <c r="I314" s="415">
        <v>-732022</v>
      </c>
      <c r="J314" s="415">
        <v>-954794</v>
      </c>
      <c r="K314" s="415">
        <v>0</v>
      </c>
      <c r="L314" s="415">
        <v>-954794</v>
      </c>
      <c r="M314" s="415">
        <v>130208</v>
      </c>
      <c r="N314" s="415">
        <v>0</v>
      </c>
      <c r="O314" s="415">
        <v>130208</v>
      </c>
      <c r="P314" s="415">
        <v>150524</v>
      </c>
      <c r="Q314" s="415">
        <v>0</v>
      </c>
      <c r="R314" s="415">
        <v>150524</v>
      </c>
      <c r="S314" s="415">
        <v>39836</v>
      </c>
      <c r="T314" s="415">
        <v>0</v>
      </c>
      <c r="U314" s="415">
        <v>39836</v>
      </c>
      <c r="V314" s="415">
        <v>-634226</v>
      </c>
      <c r="W314" s="415">
        <v>0</v>
      </c>
      <c r="X314" s="415">
        <v>-634226</v>
      </c>
      <c r="Y314" s="415">
        <v>-3487669</v>
      </c>
      <c r="Z314" s="415">
        <v>0</v>
      </c>
      <c r="AA314" s="415">
        <v>-3487669</v>
      </c>
      <c r="AB314" s="415">
        <v>-25812</v>
      </c>
      <c r="AC314" s="415">
        <v>0</v>
      </c>
      <c r="AD314" s="415">
        <v>-25812</v>
      </c>
      <c r="AE314" s="415">
        <v>-173927</v>
      </c>
      <c r="AF314" s="415">
        <v>0</v>
      </c>
      <c r="AG314" s="415">
        <v>-173927</v>
      </c>
      <c r="AH314" s="415">
        <v>4552</v>
      </c>
      <c r="AI314" s="415">
        <v>0</v>
      </c>
      <c r="AJ314" s="415">
        <v>4552</v>
      </c>
      <c r="AK314" s="415">
        <v>-634</v>
      </c>
      <c r="AL314" s="415">
        <v>0</v>
      </c>
      <c r="AM314" s="415">
        <v>-634</v>
      </c>
      <c r="AN314" s="415">
        <v>-177846</v>
      </c>
      <c r="AO314" s="415">
        <v>0</v>
      </c>
      <c r="AP314" s="415">
        <v>-177846</v>
      </c>
      <c r="AQ314" s="415">
        <v>-25</v>
      </c>
      <c r="AR314" s="415">
        <v>0</v>
      </c>
      <c r="AS314" s="415">
        <v>-25</v>
      </c>
      <c r="AT314" s="415">
        <v>1803109</v>
      </c>
      <c r="AU314" s="415">
        <v>0</v>
      </c>
      <c r="AV314" s="415">
        <v>1803109</v>
      </c>
      <c r="AW314" s="415">
        <v>15167</v>
      </c>
      <c r="AX314" s="415">
        <v>0</v>
      </c>
      <c r="AY314" s="415">
        <v>15167</v>
      </c>
      <c r="AZ314" s="415">
        <v>-7148632</v>
      </c>
      <c r="BA314" s="415">
        <v>0</v>
      </c>
      <c r="BB314" s="415">
        <v>-7148632</v>
      </c>
      <c r="BC314" s="415">
        <v>-86421</v>
      </c>
      <c r="BD314" s="415">
        <v>0</v>
      </c>
      <c r="BE314" s="415">
        <v>-86421</v>
      </c>
      <c r="BF314" s="415">
        <v>-65445</v>
      </c>
      <c r="BG314" s="415">
        <v>0</v>
      </c>
      <c r="BH314" s="415">
        <v>-65445</v>
      </c>
      <c r="BI314" s="415">
        <v>0</v>
      </c>
      <c r="BJ314" s="415">
        <v>0</v>
      </c>
      <c r="BK314" s="415">
        <v>0</v>
      </c>
      <c r="BL314" s="415">
        <v>-2445</v>
      </c>
      <c r="BM314" s="415">
        <v>0</v>
      </c>
      <c r="BN314" s="415">
        <v>-2445</v>
      </c>
      <c r="BO314" s="415">
        <v>0</v>
      </c>
      <c r="BP314" s="415">
        <v>0</v>
      </c>
      <c r="BQ314" s="415">
        <v>0</v>
      </c>
      <c r="BR314" s="415">
        <v>0</v>
      </c>
      <c r="BS314" s="415">
        <v>0</v>
      </c>
      <c r="BT314" s="415">
        <v>0</v>
      </c>
      <c r="BU314" s="415">
        <v>0</v>
      </c>
      <c r="BV314" s="415">
        <v>0</v>
      </c>
      <c r="BW314" s="415">
        <v>0</v>
      </c>
      <c r="BX314" s="415">
        <v>-9146263</v>
      </c>
      <c r="BY314" s="415">
        <v>0</v>
      </c>
      <c r="BZ314" s="415">
        <v>-9146263</v>
      </c>
      <c r="CA314" s="415">
        <v>-385894</v>
      </c>
      <c r="CB314" s="415">
        <v>0</v>
      </c>
      <c r="CC314" s="415">
        <v>-385894</v>
      </c>
      <c r="CD314" s="415">
        <v>-346929</v>
      </c>
      <c r="CE314" s="415">
        <v>0</v>
      </c>
      <c r="CF314" s="415">
        <v>-346929</v>
      </c>
      <c r="CG314" s="415">
        <v>-3043477</v>
      </c>
      <c r="CH314" s="415">
        <v>0</v>
      </c>
      <c r="CI314" s="415">
        <v>-3043477</v>
      </c>
      <c r="CJ314" s="415">
        <v>-244460</v>
      </c>
      <c r="CK314" s="415">
        <v>0</v>
      </c>
      <c r="CL314" s="415">
        <v>-244460</v>
      </c>
      <c r="CM314" s="415">
        <v>-4020760</v>
      </c>
      <c r="CN314" s="415">
        <v>0</v>
      </c>
      <c r="CO314" s="415">
        <v>-4020760</v>
      </c>
      <c r="CP314" s="415">
        <v>-2477</v>
      </c>
      <c r="CQ314" s="415">
        <v>0</v>
      </c>
      <c r="CR314" s="415">
        <v>-2477</v>
      </c>
      <c r="CS314" s="415">
        <v>0</v>
      </c>
      <c r="CT314" s="415">
        <v>0</v>
      </c>
      <c r="CU314" s="415">
        <v>0</v>
      </c>
      <c r="CV314" s="415">
        <v>-30123</v>
      </c>
      <c r="CW314" s="415">
        <v>0</v>
      </c>
      <c r="CX314" s="415">
        <v>-30123</v>
      </c>
      <c r="CY314" s="415">
        <v>0</v>
      </c>
      <c r="CZ314" s="415">
        <v>0</v>
      </c>
      <c r="DA314" s="415">
        <v>0</v>
      </c>
      <c r="DB314" s="415">
        <v>-459</v>
      </c>
      <c r="DC314" s="415">
        <v>0</v>
      </c>
      <c r="DD314" s="415">
        <v>-459</v>
      </c>
      <c r="DE314" s="415">
        <v>0</v>
      </c>
      <c r="DF314" s="415">
        <v>0</v>
      </c>
      <c r="DG314" s="415">
        <v>0</v>
      </c>
      <c r="DH314" s="415">
        <v>0</v>
      </c>
      <c r="DI314" s="415">
        <v>0</v>
      </c>
      <c r="DJ314" s="415">
        <v>0</v>
      </c>
      <c r="DK314" s="415">
        <v>0</v>
      </c>
      <c r="DL314" s="415">
        <v>0</v>
      </c>
      <c r="DM314" s="415">
        <v>0</v>
      </c>
      <c r="DN314" s="415">
        <v>0</v>
      </c>
      <c r="DO314" s="415">
        <v>0</v>
      </c>
      <c r="DP314" s="415">
        <v>0</v>
      </c>
      <c r="DQ314" s="415">
        <v>0</v>
      </c>
      <c r="DR314" s="415">
        <v>0</v>
      </c>
      <c r="DS314" s="415">
        <v>0</v>
      </c>
      <c r="DT314" s="415">
        <v>-17224</v>
      </c>
      <c r="DU314" s="415">
        <v>0</v>
      </c>
      <c r="DV314" s="415">
        <v>-17224</v>
      </c>
      <c r="DW314" s="415">
        <v>-4463</v>
      </c>
      <c r="DX314" s="415">
        <v>0</v>
      </c>
      <c r="DY314" s="415">
        <v>-4463</v>
      </c>
      <c r="DZ314" s="415">
        <v>0</v>
      </c>
      <c r="EA314" s="415">
        <v>0</v>
      </c>
      <c r="EB314" s="415">
        <v>-54746</v>
      </c>
      <c r="EC314" s="415">
        <v>0</v>
      </c>
      <c r="ED314" s="415">
        <v>-54746</v>
      </c>
      <c r="EE314" s="415">
        <v>0</v>
      </c>
      <c r="EF314" s="415">
        <v>0</v>
      </c>
      <c r="EG314" s="415">
        <v>0</v>
      </c>
      <c r="EH314" s="415">
        <v>0</v>
      </c>
      <c r="EI314" s="415">
        <v>0</v>
      </c>
      <c r="EJ314" s="415">
        <v>0</v>
      </c>
      <c r="EK314" s="415">
        <v>0</v>
      </c>
      <c r="EL314" s="415">
        <v>0</v>
      </c>
      <c r="EM314" s="415">
        <v>0</v>
      </c>
      <c r="EN314" s="415">
        <v>0</v>
      </c>
      <c r="EO314" s="415">
        <v>0</v>
      </c>
      <c r="EP314" s="415">
        <v>0</v>
      </c>
      <c r="EQ314" s="415">
        <v>0</v>
      </c>
      <c r="ER314" s="415">
        <v>0</v>
      </c>
      <c r="ES314" s="415">
        <v>0</v>
      </c>
      <c r="ET314" s="415">
        <v>0</v>
      </c>
      <c r="EU314" s="415">
        <v>0</v>
      </c>
      <c r="EV314" s="415">
        <v>0</v>
      </c>
      <c r="EW314" s="415">
        <v>-2445</v>
      </c>
      <c r="EX314" s="415">
        <v>0</v>
      </c>
      <c r="EY314" s="415">
        <v>-2445</v>
      </c>
      <c r="EZ314" s="415">
        <v>0</v>
      </c>
      <c r="FA314" s="415">
        <v>0</v>
      </c>
      <c r="FB314" s="415">
        <v>0</v>
      </c>
      <c r="FC314" s="415">
        <v>0</v>
      </c>
      <c r="FD314" s="415">
        <v>0</v>
      </c>
      <c r="FE314" s="415">
        <v>0</v>
      </c>
      <c r="FF314" s="415">
        <v>0</v>
      </c>
      <c r="FG314" s="415">
        <v>0</v>
      </c>
      <c r="FH314" s="415">
        <v>0</v>
      </c>
      <c r="FI314" s="415">
        <v>-28691</v>
      </c>
      <c r="FJ314" s="415">
        <v>0</v>
      </c>
      <c r="FK314" s="415">
        <v>-28691</v>
      </c>
      <c r="FL314" s="415">
        <v>503</v>
      </c>
      <c r="FM314" s="415">
        <v>0</v>
      </c>
      <c r="FN314" s="415">
        <v>503</v>
      </c>
      <c r="FO314" s="415">
        <v>-68869</v>
      </c>
      <c r="FP314" s="415">
        <v>0</v>
      </c>
      <c r="FQ314" s="415">
        <v>-68869</v>
      </c>
      <c r="FR314" s="415">
        <v>7056</v>
      </c>
      <c r="FS314" s="415">
        <v>0</v>
      </c>
      <c r="FT314" s="415">
        <v>7056</v>
      </c>
      <c r="FU314" s="415">
        <v>-589</v>
      </c>
      <c r="FV314" s="415">
        <v>0</v>
      </c>
      <c r="FW314" s="415">
        <v>-589</v>
      </c>
      <c r="FX314" s="415">
        <v>-733687</v>
      </c>
      <c r="FY314" s="415">
        <v>0</v>
      </c>
      <c r="FZ314" s="415">
        <v>-733687</v>
      </c>
      <c r="GA314" s="415">
        <v>-826722</v>
      </c>
      <c r="GB314" s="415">
        <v>0</v>
      </c>
      <c r="GC314" s="415">
        <v>-826722</v>
      </c>
      <c r="GD314" s="415">
        <v>0</v>
      </c>
      <c r="GE314" s="415">
        <v>0</v>
      </c>
      <c r="GF314" s="415">
        <v>0</v>
      </c>
      <c r="GG314" s="415">
        <v>0</v>
      </c>
      <c r="GH314" s="415">
        <v>0</v>
      </c>
      <c r="GI314" s="415">
        <v>0</v>
      </c>
      <c r="GJ314" s="415">
        <v>0</v>
      </c>
      <c r="GK314" s="415">
        <v>0</v>
      </c>
      <c r="GL314" s="415">
        <v>0</v>
      </c>
      <c r="GM314" s="415">
        <v>86843034</v>
      </c>
      <c r="GN314" s="415">
        <v>0</v>
      </c>
      <c r="GO314" s="415">
        <v>86843034</v>
      </c>
      <c r="GP314" s="415">
        <v>-634226</v>
      </c>
      <c r="GQ314" s="415">
        <v>0</v>
      </c>
      <c r="GR314" s="415">
        <v>-634226</v>
      </c>
      <c r="GS314" s="415">
        <v>-9146263</v>
      </c>
      <c r="GT314" s="415">
        <v>0</v>
      </c>
      <c r="GU314" s="415">
        <v>-9146263</v>
      </c>
      <c r="GV314" s="415">
        <v>-4020760</v>
      </c>
      <c r="GW314" s="415">
        <v>0</v>
      </c>
      <c r="GX314" s="415">
        <v>-4020760</v>
      </c>
      <c r="GY314" s="415">
        <v>-54746</v>
      </c>
      <c r="GZ314" s="415">
        <v>0</v>
      </c>
      <c r="HA314" s="415">
        <v>-54746</v>
      </c>
      <c r="HB314" s="415">
        <v>-826722</v>
      </c>
      <c r="HC314" s="415">
        <v>0</v>
      </c>
      <c r="HD314" s="415">
        <v>-826722</v>
      </c>
      <c r="HE314" s="415">
        <v>0</v>
      </c>
      <c r="HF314" s="415">
        <v>0</v>
      </c>
      <c r="HG314" s="415">
        <v>0</v>
      </c>
      <c r="HH314" s="415">
        <v>-14682717</v>
      </c>
      <c r="HI314" s="415">
        <v>0</v>
      </c>
      <c r="HJ314" s="415">
        <v>-14682717</v>
      </c>
      <c r="HK314" s="415">
        <v>72160317</v>
      </c>
      <c r="HL314" s="415">
        <v>0</v>
      </c>
      <c r="HM314" s="415">
        <v>72160317</v>
      </c>
      <c r="HN314" s="84" t="s">
        <v>1054</v>
      </c>
    </row>
    <row r="315" spans="1:222" x14ac:dyDescent="0.25">
      <c r="A315" t="s">
        <v>1026</v>
      </c>
      <c r="B315" s="82" t="s">
        <v>989</v>
      </c>
      <c r="C315" s="85" t="s">
        <v>988</v>
      </c>
      <c r="D315" s="415">
        <v>95396085.840000004</v>
      </c>
      <c r="E315" s="415">
        <v>658169.93999999994</v>
      </c>
      <c r="F315" s="415">
        <v>96054255.780000001</v>
      </c>
      <c r="G315" s="415">
        <v>-734282.25</v>
      </c>
      <c r="H315" s="415">
        <v>89027.7</v>
      </c>
      <c r="I315" s="415">
        <v>-645254.55000000005</v>
      </c>
      <c r="J315" s="415">
        <v>697831.13</v>
      </c>
      <c r="K315" s="415">
        <v>0</v>
      </c>
      <c r="L315" s="415">
        <v>697831.13</v>
      </c>
      <c r="M315" s="415">
        <v>47731.65</v>
      </c>
      <c r="N315" s="415">
        <v>0</v>
      </c>
      <c r="O315" s="415">
        <v>47731.65</v>
      </c>
      <c r="P315" s="415">
        <v>-963580.66</v>
      </c>
      <c r="Q315" s="415">
        <v>0</v>
      </c>
      <c r="R315" s="415">
        <v>-963580.66</v>
      </c>
      <c r="S315" s="415">
        <v>95868.14</v>
      </c>
      <c r="T315" s="415">
        <v>0</v>
      </c>
      <c r="U315" s="415">
        <v>95868.14</v>
      </c>
      <c r="V315" s="415">
        <v>-122150</v>
      </c>
      <c r="W315" s="415">
        <v>0</v>
      </c>
      <c r="X315" s="415">
        <v>-122150</v>
      </c>
      <c r="Y315" s="415">
        <v>-9920353.1600000001</v>
      </c>
      <c r="Z315" s="415">
        <v>0</v>
      </c>
      <c r="AA315" s="415">
        <v>-9920353.1600000001</v>
      </c>
      <c r="AB315" s="415">
        <v>-29224.05</v>
      </c>
      <c r="AC315" s="415">
        <v>0</v>
      </c>
      <c r="AD315" s="415">
        <v>-29224.05</v>
      </c>
      <c r="AE315" s="415">
        <v>-261336.97</v>
      </c>
      <c r="AF315" s="415">
        <v>0</v>
      </c>
      <c r="AG315" s="415">
        <v>-261336.97</v>
      </c>
      <c r="AH315" s="415">
        <v>-5106.529999999997</v>
      </c>
      <c r="AI315" s="415">
        <v>0</v>
      </c>
      <c r="AJ315" s="415">
        <v>-5106.529999999997</v>
      </c>
      <c r="AK315" s="415">
        <v>-1071.6099999999999</v>
      </c>
      <c r="AL315" s="415">
        <v>0</v>
      </c>
      <c r="AM315" s="415">
        <v>-1071.6099999999999</v>
      </c>
      <c r="AN315" s="415">
        <v>-256230.43999999994</v>
      </c>
      <c r="AO315" s="415">
        <v>0</v>
      </c>
      <c r="AP315" s="415">
        <v>-256230.43999999994</v>
      </c>
      <c r="AQ315" s="415">
        <v>-14206.57</v>
      </c>
      <c r="AR315" s="415">
        <v>0</v>
      </c>
      <c r="AS315" s="415">
        <v>-14206.57</v>
      </c>
      <c r="AT315" s="415">
        <v>1731249.6999999986</v>
      </c>
      <c r="AU315" s="415">
        <v>0</v>
      </c>
      <c r="AV315" s="415">
        <v>1731249.6999999986</v>
      </c>
      <c r="AW315" s="415">
        <v>32490.310000000016</v>
      </c>
      <c r="AX315" s="415">
        <v>0</v>
      </c>
      <c r="AY315" s="415">
        <v>32490.310000000016</v>
      </c>
      <c r="AZ315" s="415">
        <v>-6729217.5099999998</v>
      </c>
      <c r="BA315" s="415">
        <v>0</v>
      </c>
      <c r="BB315" s="415">
        <v>-6729217.5099999998</v>
      </c>
      <c r="BC315" s="415">
        <v>-59815.519999999997</v>
      </c>
      <c r="BD315" s="415">
        <v>0</v>
      </c>
      <c r="BE315" s="415">
        <v>-59815.519999999997</v>
      </c>
      <c r="BF315" s="415">
        <v>-13191.22</v>
      </c>
      <c r="BG315" s="415">
        <v>0</v>
      </c>
      <c r="BH315" s="415">
        <v>-13191.22</v>
      </c>
      <c r="BI315" s="415">
        <v>0</v>
      </c>
      <c r="BJ315" s="415">
        <v>0</v>
      </c>
      <c r="BK315" s="415">
        <v>0</v>
      </c>
      <c r="BL315" s="415">
        <v>0</v>
      </c>
      <c r="BM315" s="415">
        <v>0</v>
      </c>
      <c r="BN315" s="415">
        <v>0</v>
      </c>
      <c r="BO315" s="415">
        <v>0</v>
      </c>
      <c r="BP315" s="415">
        <v>0</v>
      </c>
      <c r="BQ315" s="415">
        <v>0</v>
      </c>
      <c r="BR315" s="415">
        <v>0</v>
      </c>
      <c r="BS315" s="415">
        <v>0</v>
      </c>
      <c r="BT315" s="415">
        <v>0</v>
      </c>
      <c r="BU315" s="415">
        <v>0</v>
      </c>
      <c r="BV315" s="415">
        <v>0</v>
      </c>
      <c r="BW315" s="415">
        <v>0</v>
      </c>
      <c r="BX315" s="415">
        <v>-15220174</v>
      </c>
      <c r="BY315" s="415">
        <v>0</v>
      </c>
      <c r="BZ315" s="415">
        <v>-15220174</v>
      </c>
      <c r="CA315" s="415">
        <v>0</v>
      </c>
      <c r="CB315" s="415">
        <v>0</v>
      </c>
      <c r="CC315" s="415">
        <v>0</v>
      </c>
      <c r="CD315" s="415">
        <v>-30248.75</v>
      </c>
      <c r="CE315" s="415">
        <v>0</v>
      </c>
      <c r="CF315" s="415">
        <v>-30248.75</v>
      </c>
      <c r="CG315" s="415">
        <v>-3002642.3000000003</v>
      </c>
      <c r="CH315" s="415">
        <v>-205488.78</v>
      </c>
      <c r="CI315" s="415">
        <v>-3208131.08</v>
      </c>
      <c r="CJ315" s="415">
        <v>-207658.31</v>
      </c>
      <c r="CK315" s="415">
        <v>0</v>
      </c>
      <c r="CL315" s="415">
        <v>-207658.31</v>
      </c>
      <c r="CM315" s="415">
        <v>-3240549</v>
      </c>
      <c r="CN315" s="415">
        <v>-205489</v>
      </c>
      <c r="CO315" s="415">
        <v>-3446038</v>
      </c>
      <c r="CP315" s="415">
        <v>-234505.45</v>
      </c>
      <c r="CQ315" s="415">
        <v>0</v>
      </c>
      <c r="CR315" s="415">
        <v>-234505.45</v>
      </c>
      <c r="CS315" s="415">
        <v>18318</v>
      </c>
      <c r="CT315" s="415">
        <v>0</v>
      </c>
      <c r="CU315" s="415">
        <v>18318</v>
      </c>
      <c r="CV315" s="415">
        <v>-369818.67</v>
      </c>
      <c r="CW315" s="415">
        <v>0</v>
      </c>
      <c r="CX315" s="415">
        <v>-369818.67</v>
      </c>
      <c r="CY315" s="415">
        <v>-12284.82</v>
      </c>
      <c r="CZ315" s="415">
        <v>0</v>
      </c>
      <c r="DA315" s="415">
        <v>-12284.82</v>
      </c>
      <c r="DB315" s="415">
        <v>-1748.44</v>
      </c>
      <c r="DC315" s="415">
        <v>0</v>
      </c>
      <c r="DD315" s="415">
        <v>-1748.44</v>
      </c>
      <c r="DE315" s="415">
        <v>0</v>
      </c>
      <c r="DF315" s="415">
        <v>0</v>
      </c>
      <c r="DG315" s="415">
        <v>0</v>
      </c>
      <c r="DH315" s="415">
        <v>0</v>
      </c>
      <c r="DI315" s="415">
        <v>0</v>
      </c>
      <c r="DJ315" s="415">
        <v>0</v>
      </c>
      <c r="DK315" s="415">
        <v>0</v>
      </c>
      <c r="DL315" s="415">
        <v>0</v>
      </c>
      <c r="DM315" s="415">
        <v>0</v>
      </c>
      <c r="DN315" s="415">
        <v>0</v>
      </c>
      <c r="DO315" s="415">
        <v>0</v>
      </c>
      <c r="DP315" s="415">
        <v>0</v>
      </c>
      <c r="DQ315" s="415">
        <v>0</v>
      </c>
      <c r="DR315" s="415">
        <v>0</v>
      </c>
      <c r="DS315" s="415">
        <v>0</v>
      </c>
      <c r="DT315" s="415">
        <v>0</v>
      </c>
      <c r="DU315" s="415">
        <v>-9020.4500000000007</v>
      </c>
      <c r="DV315" s="415">
        <v>-9020.4500000000007</v>
      </c>
      <c r="DW315" s="415">
        <v>0</v>
      </c>
      <c r="DX315" s="415">
        <v>0</v>
      </c>
      <c r="DY315" s="415">
        <v>0</v>
      </c>
      <c r="DZ315" s="415">
        <v>-9020.4500000000007</v>
      </c>
      <c r="EA315" s="415">
        <v>0</v>
      </c>
      <c r="EB315" s="415">
        <v>-600039</v>
      </c>
      <c r="EC315" s="415">
        <v>-9020</v>
      </c>
      <c r="ED315" s="415">
        <v>-609059</v>
      </c>
      <c r="EE315" s="415">
        <v>0</v>
      </c>
      <c r="EF315" s="415">
        <v>0</v>
      </c>
      <c r="EG315" s="415">
        <v>0</v>
      </c>
      <c r="EH315" s="415">
        <v>0</v>
      </c>
      <c r="EI315" s="415">
        <v>0</v>
      </c>
      <c r="EJ315" s="415">
        <v>0</v>
      </c>
      <c r="EK315" s="415">
        <v>3548.19</v>
      </c>
      <c r="EL315" s="415">
        <v>0</v>
      </c>
      <c r="EM315" s="415">
        <v>3548.19</v>
      </c>
      <c r="EN315" s="415">
        <v>0</v>
      </c>
      <c r="EO315" s="415">
        <v>0</v>
      </c>
      <c r="EP315" s="415">
        <v>0</v>
      </c>
      <c r="EQ315" s="415">
        <v>0</v>
      </c>
      <c r="ER315" s="415">
        <v>0</v>
      </c>
      <c r="ES315" s="415">
        <v>0</v>
      </c>
      <c r="ET315" s="415">
        <v>0</v>
      </c>
      <c r="EU315" s="415">
        <v>0</v>
      </c>
      <c r="EV315" s="415">
        <v>0</v>
      </c>
      <c r="EW315" s="415">
        <v>0</v>
      </c>
      <c r="EX315" s="415">
        <v>0</v>
      </c>
      <c r="EY315" s="415">
        <v>0</v>
      </c>
      <c r="EZ315" s="415">
        <v>0</v>
      </c>
      <c r="FA315" s="415">
        <v>0</v>
      </c>
      <c r="FB315" s="415">
        <v>0</v>
      </c>
      <c r="FC315" s="415">
        <v>-1500</v>
      </c>
      <c r="FD315" s="415">
        <v>0</v>
      </c>
      <c r="FE315" s="415">
        <v>-1500</v>
      </c>
      <c r="FF315" s="415">
        <v>0</v>
      </c>
      <c r="FG315" s="415">
        <v>0</v>
      </c>
      <c r="FH315" s="415">
        <v>0</v>
      </c>
      <c r="FI315" s="415">
        <v>-22661.9</v>
      </c>
      <c r="FJ315" s="415">
        <v>0</v>
      </c>
      <c r="FK315" s="415">
        <v>-22661.9</v>
      </c>
      <c r="FL315" s="415">
        <v>6413.17</v>
      </c>
      <c r="FM315" s="415">
        <v>0</v>
      </c>
      <c r="FN315" s="415">
        <v>6413.17</v>
      </c>
      <c r="FO315" s="415">
        <v>-86184.419999999911</v>
      </c>
      <c r="FP315" s="415">
        <v>0</v>
      </c>
      <c r="FQ315" s="415">
        <v>-86184.419999999911</v>
      </c>
      <c r="FR315" s="415">
        <v>5744.0300000000016</v>
      </c>
      <c r="FS315" s="415">
        <v>0</v>
      </c>
      <c r="FT315" s="415">
        <v>5744.0300000000016</v>
      </c>
      <c r="FU315" s="415">
        <v>169.86</v>
      </c>
      <c r="FV315" s="415">
        <v>0</v>
      </c>
      <c r="FW315" s="415">
        <v>169.86</v>
      </c>
      <c r="FX315" s="415">
        <v>-1236761.45</v>
      </c>
      <c r="FY315" s="415">
        <v>0</v>
      </c>
      <c r="FZ315" s="415">
        <v>-1236761.45</v>
      </c>
      <c r="GA315" s="415">
        <v>-1331233</v>
      </c>
      <c r="GB315" s="415">
        <v>0</v>
      </c>
      <c r="GC315" s="415">
        <v>-1331233</v>
      </c>
      <c r="GD315" s="415">
        <v>0</v>
      </c>
      <c r="GE315" s="415">
        <v>0</v>
      </c>
      <c r="GF315" s="415">
        <v>0</v>
      </c>
      <c r="GG315" s="415">
        <v>0</v>
      </c>
      <c r="GH315" s="415">
        <v>0</v>
      </c>
      <c r="GI315" s="415">
        <v>0</v>
      </c>
      <c r="GJ315" s="415">
        <v>0</v>
      </c>
      <c r="GK315" s="415">
        <v>0</v>
      </c>
      <c r="GL315" s="415">
        <v>0</v>
      </c>
      <c r="GM315" s="415">
        <v>94661803.590000004</v>
      </c>
      <c r="GN315" s="415">
        <v>747197.6399999999</v>
      </c>
      <c r="GO315" s="415">
        <v>95409001.230000004</v>
      </c>
      <c r="GP315" s="415">
        <v>-122150</v>
      </c>
      <c r="GQ315" s="415">
        <v>0</v>
      </c>
      <c r="GR315" s="415">
        <v>-122150</v>
      </c>
      <c r="GS315" s="415">
        <v>-15220174</v>
      </c>
      <c r="GT315" s="415">
        <v>0</v>
      </c>
      <c r="GU315" s="415">
        <v>-15220174</v>
      </c>
      <c r="GV315" s="415">
        <v>-3240549</v>
      </c>
      <c r="GW315" s="415">
        <v>-205489</v>
      </c>
      <c r="GX315" s="415">
        <v>-3446038</v>
      </c>
      <c r="GY315" s="415">
        <v>-600039</v>
      </c>
      <c r="GZ315" s="415">
        <v>-9020</v>
      </c>
      <c r="HA315" s="415">
        <v>-609059</v>
      </c>
      <c r="HB315" s="415">
        <v>-1331233</v>
      </c>
      <c r="HC315" s="415">
        <v>0</v>
      </c>
      <c r="HD315" s="415">
        <v>-1331233</v>
      </c>
      <c r="HE315" s="415">
        <v>0</v>
      </c>
      <c r="HF315" s="415">
        <v>0</v>
      </c>
      <c r="HG315" s="415">
        <v>0</v>
      </c>
      <c r="HH315" s="415">
        <v>-20514145</v>
      </c>
      <c r="HI315" s="415">
        <v>-214509</v>
      </c>
      <c r="HJ315" s="415">
        <v>-20728654</v>
      </c>
      <c r="HK315" s="415">
        <v>74147658.590000004</v>
      </c>
      <c r="HL315" s="415">
        <v>532688.6399999999</v>
      </c>
      <c r="HM315" s="415">
        <v>74680347.230000004</v>
      </c>
      <c r="HN315" s="84" t="s">
        <v>1047</v>
      </c>
    </row>
    <row r="316" spans="1:222" x14ac:dyDescent="0.25">
      <c r="A316" t="s">
        <v>1026</v>
      </c>
      <c r="B316" s="82" t="s">
        <v>991</v>
      </c>
      <c r="C316" s="82" t="s">
        <v>990</v>
      </c>
      <c r="D316" s="415">
        <v>52023338</v>
      </c>
      <c r="E316" s="415">
        <v>0</v>
      </c>
      <c r="F316" s="415">
        <v>52023338</v>
      </c>
      <c r="G316" s="415">
        <v>-997587</v>
      </c>
      <c r="H316" s="415">
        <v>0</v>
      </c>
      <c r="I316" s="415">
        <v>-997587</v>
      </c>
      <c r="J316" s="415">
        <v>-417976</v>
      </c>
      <c r="K316" s="415">
        <v>0</v>
      </c>
      <c r="L316" s="415">
        <v>-417976</v>
      </c>
      <c r="M316" s="415">
        <v>-7145</v>
      </c>
      <c r="N316" s="415">
        <v>0</v>
      </c>
      <c r="O316" s="415">
        <v>-7145</v>
      </c>
      <c r="P316" s="415">
        <v>676928</v>
      </c>
      <c r="Q316" s="415">
        <v>0</v>
      </c>
      <c r="R316" s="415">
        <v>676928</v>
      </c>
      <c r="S316" s="415">
        <v>73319</v>
      </c>
      <c r="T316" s="415">
        <v>0</v>
      </c>
      <c r="U316" s="415">
        <v>73319</v>
      </c>
      <c r="V316" s="415">
        <v>325126</v>
      </c>
      <c r="W316" s="415">
        <v>0</v>
      </c>
      <c r="X316" s="415">
        <v>325126</v>
      </c>
      <c r="Y316" s="415">
        <v>-3366732</v>
      </c>
      <c r="Z316" s="415">
        <v>0</v>
      </c>
      <c r="AA316" s="415">
        <v>-3366732</v>
      </c>
      <c r="AB316" s="415">
        <v>0</v>
      </c>
      <c r="AC316" s="415">
        <v>0</v>
      </c>
      <c r="AD316" s="415">
        <v>0</v>
      </c>
      <c r="AE316" s="415">
        <v>-79281</v>
      </c>
      <c r="AF316" s="415">
        <v>0</v>
      </c>
      <c r="AG316" s="415">
        <v>-79281</v>
      </c>
      <c r="AH316" s="415">
        <v>-9596</v>
      </c>
      <c r="AI316" s="415">
        <v>0</v>
      </c>
      <c r="AJ316" s="415">
        <v>-9596</v>
      </c>
      <c r="AK316" s="415">
        <v>0</v>
      </c>
      <c r="AL316" s="415">
        <v>0</v>
      </c>
      <c r="AM316" s="415">
        <v>0</v>
      </c>
      <c r="AN316" s="415">
        <v>-66587</v>
      </c>
      <c r="AO316" s="415">
        <v>0</v>
      </c>
      <c r="AP316" s="415">
        <v>-66587</v>
      </c>
      <c r="AQ316" s="415">
        <v>0</v>
      </c>
      <c r="AR316" s="415">
        <v>0</v>
      </c>
      <c r="AS316" s="415">
        <v>0</v>
      </c>
      <c r="AT316" s="415">
        <v>1032803</v>
      </c>
      <c r="AU316" s="415">
        <v>0</v>
      </c>
      <c r="AV316" s="415">
        <v>1032803</v>
      </c>
      <c r="AW316" s="415">
        <v>-28627</v>
      </c>
      <c r="AX316" s="415">
        <v>0</v>
      </c>
      <c r="AY316" s="415">
        <v>-28627</v>
      </c>
      <c r="AZ316" s="415">
        <v>-4502546</v>
      </c>
      <c r="BA316" s="415">
        <v>0</v>
      </c>
      <c r="BB316" s="415">
        <v>-4502546</v>
      </c>
      <c r="BC316" s="415">
        <v>102070</v>
      </c>
      <c r="BD316" s="415">
        <v>0</v>
      </c>
      <c r="BE316" s="415">
        <v>102070</v>
      </c>
      <c r="BF316" s="415">
        <v>-18749</v>
      </c>
      <c r="BG316" s="415">
        <v>0</v>
      </c>
      <c r="BH316" s="415">
        <v>-18749</v>
      </c>
      <c r="BI316" s="415">
        <v>0</v>
      </c>
      <c r="BJ316" s="415">
        <v>0</v>
      </c>
      <c r="BK316" s="415">
        <v>0</v>
      </c>
      <c r="BL316" s="415">
        <v>0</v>
      </c>
      <c r="BM316" s="415">
        <v>0</v>
      </c>
      <c r="BN316" s="415">
        <v>0</v>
      </c>
      <c r="BO316" s="415">
        <v>0</v>
      </c>
      <c r="BP316" s="415">
        <v>0</v>
      </c>
      <c r="BQ316" s="415">
        <v>0</v>
      </c>
      <c r="BR316" s="415">
        <v>0</v>
      </c>
      <c r="BS316" s="415">
        <v>0</v>
      </c>
      <c r="BT316" s="415">
        <v>0</v>
      </c>
      <c r="BU316" s="415">
        <v>0</v>
      </c>
      <c r="BV316" s="415">
        <v>0</v>
      </c>
      <c r="BW316" s="415">
        <v>0</v>
      </c>
      <c r="BX316" s="415">
        <v>-6861062</v>
      </c>
      <c r="BY316" s="415">
        <v>0</v>
      </c>
      <c r="BZ316" s="415">
        <v>-6861062</v>
      </c>
      <c r="CA316" s="415">
        <v>-32891</v>
      </c>
      <c r="CB316" s="415">
        <v>0</v>
      </c>
      <c r="CC316" s="415">
        <v>-32891</v>
      </c>
      <c r="CD316" s="415">
        <v>-6092</v>
      </c>
      <c r="CE316" s="415">
        <v>0</v>
      </c>
      <c r="CF316" s="415">
        <v>-6092</v>
      </c>
      <c r="CG316" s="415">
        <v>-2108227</v>
      </c>
      <c r="CH316" s="415">
        <v>0</v>
      </c>
      <c r="CI316" s="415">
        <v>-2108227</v>
      </c>
      <c r="CJ316" s="415">
        <v>74282</v>
      </c>
      <c r="CK316" s="415">
        <v>0</v>
      </c>
      <c r="CL316" s="415">
        <v>74282</v>
      </c>
      <c r="CM316" s="415">
        <v>-2072928</v>
      </c>
      <c r="CN316" s="415">
        <v>0</v>
      </c>
      <c r="CO316" s="415">
        <v>-2072928</v>
      </c>
      <c r="CP316" s="415">
        <v>-199523</v>
      </c>
      <c r="CQ316" s="415">
        <v>0</v>
      </c>
      <c r="CR316" s="415">
        <v>-199523</v>
      </c>
      <c r="CS316" s="415">
        <v>-5339</v>
      </c>
      <c r="CT316" s="415">
        <v>0</v>
      </c>
      <c r="CU316" s="415">
        <v>-5339</v>
      </c>
      <c r="CV316" s="415">
        <v>-14006</v>
      </c>
      <c r="CW316" s="415">
        <v>0</v>
      </c>
      <c r="CX316" s="415">
        <v>-14006</v>
      </c>
      <c r="CY316" s="415">
        <v>-721</v>
      </c>
      <c r="CZ316" s="415">
        <v>0</v>
      </c>
      <c r="DA316" s="415">
        <v>-721</v>
      </c>
      <c r="DB316" s="415">
        <v>-4687</v>
      </c>
      <c r="DC316" s="415">
        <v>0</v>
      </c>
      <c r="DD316" s="415">
        <v>-4687</v>
      </c>
      <c r="DE316" s="415">
        <v>0</v>
      </c>
      <c r="DF316" s="415">
        <v>0</v>
      </c>
      <c r="DG316" s="415">
        <v>0</v>
      </c>
      <c r="DH316" s="415">
        <v>0</v>
      </c>
      <c r="DI316" s="415">
        <v>0</v>
      </c>
      <c r="DJ316" s="415">
        <v>0</v>
      </c>
      <c r="DK316" s="415">
        <v>0</v>
      </c>
      <c r="DL316" s="415">
        <v>0</v>
      </c>
      <c r="DM316" s="415">
        <v>0</v>
      </c>
      <c r="DN316" s="415">
        <v>0</v>
      </c>
      <c r="DO316" s="415">
        <v>0</v>
      </c>
      <c r="DP316" s="415">
        <v>0</v>
      </c>
      <c r="DQ316" s="415">
        <v>0</v>
      </c>
      <c r="DR316" s="415">
        <v>0</v>
      </c>
      <c r="DS316" s="415">
        <v>0</v>
      </c>
      <c r="DT316" s="415">
        <v>0</v>
      </c>
      <c r="DU316" s="415">
        <v>0</v>
      </c>
      <c r="DV316" s="415">
        <v>0</v>
      </c>
      <c r="DW316" s="415">
        <v>0</v>
      </c>
      <c r="DX316" s="415">
        <v>0</v>
      </c>
      <c r="DY316" s="415">
        <v>0</v>
      </c>
      <c r="DZ316" s="415">
        <v>0</v>
      </c>
      <c r="EA316" s="415">
        <v>0</v>
      </c>
      <c r="EB316" s="415">
        <v>-224276</v>
      </c>
      <c r="EC316" s="415">
        <v>0</v>
      </c>
      <c r="ED316" s="415">
        <v>-224276</v>
      </c>
      <c r="EE316" s="415">
        <v>0</v>
      </c>
      <c r="EF316" s="415">
        <v>0</v>
      </c>
      <c r="EG316" s="415">
        <v>0</v>
      </c>
      <c r="EH316" s="415">
        <v>0</v>
      </c>
      <c r="EI316" s="415">
        <v>0</v>
      </c>
      <c r="EJ316" s="415">
        <v>0</v>
      </c>
      <c r="EK316" s="415">
        <v>0</v>
      </c>
      <c r="EL316" s="415">
        <v>0</v>
      </c>
      <c r="EM316" s="415">
        <v>0</v>
      </c>
      <c r="EN316" s="415">
        <v>-44538</v>
      </c>
      <c r="EO316" s="415">
        <v>0</v>
      </c>
      <c r="EP316" s="415">
        <v>-44538</v>
      </c>
      <c r="EQ316" s="415">
        <v>0</v>
      </c>
      <c r="ER316" s="415">
        <v>0</v>
      </c>
      <c r="ES316" s="415">
        <v>0</v>
      </c>
      <c r="ET316" s="415">
        <v>0</v>
      </c>
      <c r="EU316" s="415">
        <v>0</v>
      </c>
      <c r="EV316" s="415">
        <v>0</v>
      </c>
      <c r="EW316" s="415">
        <v>0</v>
      </c>
      <c r="EX316" s="415">
        <v>0</v>
      </c>
      <c r="EY316" s="415">
        <v>0</v>
      </c>
      <c r="EZ316" s="415">
        <v>0</v>
      </c>
      <c r="FA316" s="415">
        <v>0</v>
      </c>
      <c r="FB316" s="415">
        <v>0</v>
      </c>
      <c r="FC316" s="415">
        <v>0</v>
      </c>
      <c r="FD316" s="415">
        <v>0</v>
      </c>
      <c r="FE316" s="415">
        <v>0</v>
      </c>
      <c r="FF316" s="415">
        <v>-2877</v>
      </c>
      <c r="FG316" s="415">
        <v>0</v>
      </c>
      <c r="FH316" s="415">
        <v>-2877</v>
      </c>
      <c r="FI316" s="415">
        <v>-11591</v>
      </c>
      <c r="FJ316" s="415">
        <v>0</v>
      </c>
      <c r="FK316" s="415">
        <v>-11591</v>
      </c>
      <c r="FL316" s="415">
        <v>556</v>
      </c>
      <c r="FM316" s="415">
        <v>0</v>
      </c>
      <c r="FN316" s="415">
        <v>556</v>
      </c>
      <c r="FO316" s="415">
        <v>-47608</v>
      </c>
      <c r="FP316" s="415">
        <v>0</v>
      </c>
      <c r="FQ316" s="415">
        <v>-47608</v>
      </c>
      <c r="FR316" s="415">
        <v>980</v>
      </c>
      <c r="FS316" s="415">
        <v>0</v>
      </c>
      <c r="FT316" s="415">
        <v>980</v>
      </c>
      <c r="FU316" s="415">
        <v>512</v>
      </c>
      <c r="FV316" s="415">
        <v>0</v>
      </c>
      <c r="FW316" s="415">
        <v>512</v>
      </c>
      <c r="FX316" s="415">
        <v>-879981</v>
      </c>
      <c r="FY316" s="415">
        <v>0</v>
      </c>
      <c r="FZ316" s="415">
        <v>-879981</v>
      </c>
      <c r="GA316" s="415">
        <v>-984547</v>
      </c>
      <c r="GB316" s="415">
        <v>0</v>
      </c>
      <c r="GC316" s="415">
        <v>-984547</v>
      </c>
      <c r="GD316" s="415">
        <v>0</v>
      </c>
      <c r="GE316" s="415">
        <v>0</v>
      </c>
      <c r="GF316" s="415">
        <v>0</v>
      </c>
      <c r="GG316" s="415">
        <v>0</v>
      </c>
      <c r="GH316" s="415">
        <v>0</v>
      </c>
      <c r="GI316" s="415">
        <v>0</v>
      </c>
      <c r="GJ316" s="415">
        <v>0</v>
      </c>
      <c r="GK316" s="415">
        <v>0</v>
      </c>
      <c r="GL316" s="415">
        <v>0</v>
      </c>
      <c r="GM316" s="415">
        <v>51025751</v>
      </c>
      <c r="GN316" s="415">
        <v>0</v>
      </c>
      <c r="GO316" s="415">
        <v>51025751</v>
      </c>
      <c r="GP316" s="415">
        <v>325126</v>
      </c>
      <c r="GQ316" s="415">
        <v>0</v>
      </c>
      <c r="GR316" s="415">
        <v>325126</v>
      </c>
      <c r="GS316" s="415">
        <v>-6861062</v>
      </c>
      <c r="GT316" s="415">
        <v>0</v>
      </c>
      <c r="GU316" s="415">
        <v>-6861062</v>
      </c>
      <c r="GV316" s="415">
        <v>-2072928</v>
      </c>
      <c r="GW316" s="415">
        <v>0</v>
      </c>
      <c r="GX316" s="415">
        <v>-2072928</v>
      </c>
      <c r="GY316" s="415">
        <v>-224276</v>
      </c>
      <c r="GZ316" s="415">
        <v>0</v>
      </c>
      <c r="HA316" s="415">
        <v>-224276</v>
      </c>
      <c r="HB316" s="415">
        <v>-984547</v>
      </c>
      <c r="HC316" s="415">
        <v>0</v>
      </c>
      <c r="HD316" s="415">
        <v>-984547</v>
      </c>
      <c r="HE316" s="415">
        <v>0</v>
      </c>
      <c r="HF316" s="415">
        <v>0</v>
      </c>
      <c r="HG316" s="415">
        <v>0</v>
      </c>
      <c r="HH316" s="415">
        <v>-9817687</v>
      </c>
      <c r="HI316" s="415">
        <v>0</v>
      </c>
      <c r="HJ316" s="415">
        <v>-9817687</v>
      </c>
      <c r="HK316" s="415">
        <v>41208064</v>
      </c>
      <c r="HL316" s="415">
        <v>0</v>
      </c>
      <c r="HM316" s="415">
        <v>41208064</v>
      </c>
      <c r="HN316" t="s">
        <v>1029</v>
      </c>
    </row>
    <row r="317" spans="1:222" x14ac:dyDescent="0.25">
      <c r="A317" t="s">
        <v>1026</v>
      </c>
      <c r="B317" s="82" t="s">
        <v>993</v>
      </c>
      <c r="C317" s="85" t="s">
        <v>992</v>
      </c>
      <c r="D317" s="415">
        <v>38376860</v>
      </c>
      <c r="E317" s="415">
        <v>0</v>
      </c>
      <c r="F317" s="415">
        <v>38376860</v>
      </c>
      <c r="G317" s="415">
        <v>0</v>
      </c>
      <c r="H317" s="415">
        <v>0</v>
      </c>
      <c r="I317" s="415">
        <v>0</v>
      </c>
      <c r="J317" s="415">
        <v>-318474</v>
      </c>
      <c r="K317" s="415">
        <v>0</v>
      </c>
      <c r="L317" s="415">
        <v>-318474</v>
      </c>
      <c r="M317" s="415">
        <v>15590</v>
      </c>
      <c r="N317" s="415">
        <v>0</v>
      </c>
      <c r="O317" s="415">
        <v>15590</v>
      </c>
      <c r="P317" s="415">
        <v>178842</v>
      </c>
      <c r="Q317" s="415">
        <v>0</v>
      </c>
      <c r="R317" s="415">
        <v>178842</v>
      </c>
      <c r="S317" s="415">
        <v>43216</v>
      </c>
      <c r="T317" s="415">
        <v>0</v>
      </c>
      <c r="U317" s="415">
        <v>43216</v>
      </c>
      <c r="V317" s="415">
        <v>-80826</v>
      </c>
      <c r="W317" s="415">
        <v>0</v>
      </c>
      <c r="X317" s="415">
        <v>-80826</v>
      </c>
      <c r="Y317" s="415">
        <v>-3624604</v>
      </c>
      <c r="Z317" s="415">
        <v>0</v>
      </c>
      <c r="AA317" s="415">
        <v>-3624604</v>
      </c>
      <c r="AB317" s="415">
        <v>0</v>
      </c>
      <c r="AC317" s="415">
        <v>0</v>
      </c>
      <c r="AD317" s="415">
        <v>0</v>
      </c>
      <c r="AE317" s="415">
        <v>-72363</v>
      </c>
      <c r="AF317" s="415">
        <v>0</v>
      </c>
      <c r="AG317" s="415">
        <v>-72363</v>
      </c>
      <c r="AH317" s="415">
        <v>0</v>
      </c>
      <c r="AI317" s="415">
        <v>0</v>
      </c>
      <c r="AJ317" s="415">
        <v>0</v>
      </c>
      <c r="AK317" s="415">
        <v>0</v>
      </c>
      <c r="AL317" s="415">
        <v>0</v>
      </c>
      <c r="AM317" s="415">
        <v>0</v>
      </c>
      <c r="AN317" s="415">
        <v>0</v>
      </c>
      <c r="AO317" s="415">
        <v>0</v>
      </c>
      <c r="AP317" s="415">
        <v>0</v>
      </c>
      <c r="AQ317" s="415">
        <v>0</v>
      </c>
      <c r="AR317" s="415">
        <v>0</v>
      </c>
      <c r="AS317" s="415">
        <v>0</v>
      </c>
      <c r="AT317" s="415">
        <v>722451</v>
      </c>
      <c r="AU317" s="415">
        <v>0</v>
      </c>
      <c r="AV317" s="415">
        <v>722451</v>
      </c>
      <c r="AW317" s="415">
        <v>-26196</v>
      </c>
      <c r="AX317" s="415">
        <v>0</v>
      </c>
      <c r="AY317" s="415">
        <v>-26196</v>
      </c>
      <c r="AZ317" s="415">
        <v>-3146555</v>
      </c>
      <c r="BA317" s="415">
        <v>0</v>
      </c>
      <c r="BB317" s="415">
        <v>-3146555</v>
      </c>
      <c r="BC317" s="415">
        <v>8051</v>
      </c>
      <c r="BD317" s="415">
        <v>0</v>
      </c>
      <c r="BE317" s="415">
        <v>8051</v>
      </c>
      <c r="BF317" s="415">
        <v>-41913</v>
      </c>
      <c r="BG317" s="415">
        <v>0</v>
      </c>
      <c r="BH317" s="415">
        <v>-41913</v>
      </c>
      <c r="BI317" s="415">
        <v>0</v>
      </c>
      <c r="BJ317" s="415">
        <v>0</v>
      </c>
      <c r="BK317" s="415">
        <v>0</v>
      </c>
      <c r="BL317" s="415">
        <v>0</v>
      </c>
      <c r="BM317" s="415">
        <v>0</v>
      </c>
      <c r="BN317" s="415">
        <v>0</v>
      </c>
      <c r="BO317" s="415">
        <v>0</v>
      </c>
      <c r="BP317" s="415">
        <v>0</v>
      </c>
      <c r="BQ317" s="415">
        <v>0</v>
      </c>
      <c r="BR317" s="415">
        <v>0</v>
      </c>
      <c r="BS317" s="415">
        <v>0</v>
      </c>
      <c r="BT317" s="415">
        <v>0</v>
      </c>
      <c r="BU317" s="415">
        <v>0</v>
      </c>
      <c r="BV317" s="415">
        <v>0</v>
      </c>
      <c r="BW317" s="415">
        <v>0</v>
      </c>
      <c r="BX317" s="415">
        <v>-6181129</v>
      </c>
      <c r="BY317" s="415">
        <v>0</v>
      </c>
      <c r="BZ317" s="415">
        <v>-6181129</v>
      </c>
      <c r="CA317" s="415">
        <v>-8350</v>
      </c>
      <c r="CB317" s="415">
        <v>0</v>
      </c>
      <c r="CC317" s="415">
        <v>-8350</v>
      </c>
      <c r="CD317" s="415">
        <v>1908</v>
      </c>
      <c r="CE317" s="415">
        <v>0</v>
      </c>
      <c r="CF317" s="415">
        <v>1908</v>
      </c>
      <c r="CG317" s="415">
        <v>-874698</v>
      </c>
      <c r="CH317" s="415">
        <v>0</v>
      </c>
      <c r="CI317" s="415">
        <v>-874698</v>
      </c>
      <c r="CJ317" s="415">
        <v>382730</v>
      </c>
      <c r="CK317" s="415">
        <v>0</v>
      </c>
      <c r="CL317" s="415">
        <v>382730</v>
      </c>
      <c r="CM317" s="415">
        <v>-498410</v>
      </c>
      <c r="CN317" s="415">
        <v>0</v>
      </c>
      <c r="CO317" s="415">
        <v>-498410</v>
      </c>
      <c r="CP317" s="415">
        <v>-195765</v>
      </c>
      <c r="CQ317" s="415">
        <v>0</v>
      </c>
      <c r="CR317" s="415">
        <v>-195765</v>
      </c>
      <c r="CS317" s="415">
        <v>-193</v>
      </c>
      <c r="CT317" s="415">
        <v>0</v>
      </c>
      <c r="CU317" s="415">
        <v>-193</v>
      </c>
      <c r="CV317" s="415">
        <v>-1630</v>
      </c>
      <c r="CW317" s="415">
        <v>0</v>
      </c>
      <c r="CX317" s="415">
        <v>-1630</v>
      </c>
      <c r="CY317" s="415">
        <v>11185</v>
      </c>
      <c r="CZ317" s="415">
        <v>0</v>
      </c>
      <c r="DA317" s="415">
        <v>11185</v>
      </c>
      <c r="DB317" s="415">
        <v>0</v>
      </c>
      <c r="DC317" s="415">
        <v>0</v>
      </c>
      <c r="DD317" s="415">
        <v>0</v>
      </c>
      <c r="DE317" s="415">
        <v>0</v>
      </c>
      <c r="DF317" s="415">
        <v>0</v>
      </c>
      <c r="DG317" s="415">
        <v>0</v>
      </c>
      <c r="DH317" s="415">
        <v>0</v>
      </c>
      <c r="DI317" s="415">
        <v>0</v>
      </c>
      <c r="DJ317" s="415">
        <v>0</v>
      </c>
      <c r="DK317" s="415">
        <v>0</v>
      </c>
      <c r="DL317" s="415">
        <v>0</v>
      </c>
      <c r="DM317" s="415">
        <v>0</v>
      </c>
      <c r="DN317" s="415">
        <v>0</v>
      </c>
      <c r="DO317" s="415">
        <v>0</v>
      </c>
      <c r="DP317" s="415">
        <v>0</v>
      </c>
      <c r="DQ317" s="415">
        <v>0</v>
      </c>
      <c r="DR317" s="415">
        <v>0</v>
      </c>
      <c r="DS317" s="415">
        <v>0</v>
      </c>
      <c r="DT317" s="415">
        <v>0</v>
      </c>
      <c r="DU317" s="415">
        <v>0</v>
      </c>
      <c r="DV317" s="415">
        <v>0</v>
      </c>
      <c r="DW317" s="415">
        <v>0</v>
      </c>
      <c r="DX317" s="415">
        <v>0</v>
      </c>
      <c r="DY317" s="415">
        <v>0</v>
      </c>
      <c r="DZ317" s="415">
        <v>0</v>
      </c>
      <c r="EA317" s="415">
        <v>0</v>
      </c>
      <c r="EB317" s="415">
        <v>-186403</v>
      </c>
      <c r="EC317" s="415">
        <v>0</v>
      </c>
      <c r="ED317" s="415">
        <v>-186403</v>
      </c>
      <c r="EE317" s="415">
        <v>0</v>
      </c>
      <c r="EF317" s="415">
        <v>0</v>
      </c>
      <c r="EG317" s="415">
        <v>0</v>
      </c>
      <c r="EH317" s="415">
        <v>0</v>
      </c>
      <c r="EI317" s="415">
        <v>0</v>
      </c>
      <c r="EJ317" s="415">
        <v>0</v>
      </c>
      <c r="EK317" s="415">
        <v>-907596</v>
      </c>
      <c r="EL317" s="415">
        <v>0</v>
      </c>
      <c r="EM317" s="415">
        <v>-907596</v>
      </c>
      <c r="EN317" s="415">
        <v>0</v>
      </c>
      <c r="EO317" s="415">
        <v>0</v>
      </c>
      <c r="EP317" s="415">
        <v>0</v>
      </c>
      <c r="EQ317" s="415">
        <v>0</v>
      </c>
      <c r="ER317" s="415">
        <v>0</v>
      </c>
      <c r="ES317" s="415">
        <v>0</v>
      </c>
      <c r="ET317" s="415">
        <v>0</v>
      </c>
      <c r="EU317" s="415">
        <v>0</v>
      </c>
      <c r="EV317" s="415">
        <v>0</v>
      </c>
      <c r="EW317" s="415">
        <v>0</v>
      </c>
      <c r="EX317" s="415">
        <v>0</v>
      </c>
      <c r="EY317" s="415">
        <v>0</v>
      </c>
      <c r="EZ317" s="415">
        <v>0</v>
      </c>
      <c r="FA317" s="415">
        <v>0</v>
      </c>
      <c r="FB317" s="415">
        <v>0</v>
      </c>
      <c r="FC317" s="415">
        <v>-242</v>
      </c>
      <c r="FD317" s="415">
        <v>0</v>
      </c>
      <c r="FE317" s="415">
        <v>-242</v>
      </c>
      <c r="FF317" s="415">
        <v>0</v>
      </c>
      <c r="FG317" s="415">
        <v>0</v>
      </c>
      <c r="FH317" s="415">
        <v>0</v>
      </c>
      <c r="FI317" s="415">
        <v>-14753</v>
      </c>
      <c r="FJ317" s="415">
        <v>0</v>
      </c>
      <c r="FK317" s="415">
        <v>-14753</v>
      </c>
      <c r="FL317" s="415">
        <v>0</v>
      </c>
      <c r="FM317" s="415">
        <v>0</v>
      </c>
      <c r="FN317" s="415">
        <v>0</v>
      </c>
      <c r="FO317" s="415">
        <v>-35541</v>
      </c>
      <c r="FP317" s="415">
        <v>0</v>
      </c>
      <c r="FQ317" s="415">
        <v>-35541</v>
      </c>
      <c r="FR317" s="415">
        <v>7</v>
      </c>
      <c r="FS317" s="415">
        <v>0</v>
      </c>
      <c r="FT317" s="415">
        <v>7</v>
      </c>
      <c r="FU317" s="415">
        <v>-545</v>
      </c>
      <c r="FV317" s="415">
        <v>0</v>
      </c>
      <c r="FW317" s="415">
        <v>-545</v>
      </c>
      <c r="FX317" s="415">
        <v>0</v>
      </c>
      <c r="FY317" s="415">
        <v>0</v>
      </c>
      <c r="FZ317" s="415">
        <v>0</v>
      </c>
      <c r="GA317" s="415">
        <v>-958670</v>
      </c>
      <c r="GB317" s="415">
        <v>0</v>
      </c>
      <c r="GC317" s="415">
        <v>-958670</v>
      </c>
      <c r="GD317" s="415">
        <v>0</v>
      </c>
      <c r="GE317" s="415">
        <v>0</v>
      </c>
      <c r="GF317" s="415">
        <v>0</v>
      </c>
      <c r="GG317" s="415">
        <v>0</v>
      </c>
      <c r="GH317" s="415">
        <v>0</v>
      </c>
      <c r="GI317" s="415">
        <v>0</v>
      </c>
      <c r="GJ317" s="415">
        <v>0</v>
      </c>
      <c r="GK317" s="415">
        <v>0</v>
      </c>
      <c r="GL317" s="415">
        <v>0</v>
      </c>
      <c r="GM317" s="415">
        <v>38376860</v>
      </c>
      <c r="GN317" s="415">
        <v>0</v>
      </c>
      <c r="GO317" s="415">
        <v>38376860</v>
      </c>
      <c r="GP317" s="415">
        <v>-80826</v>
      </c>
      <c r="GQ317" s="415">
        <v>0</v>
      </c>
      <c r="GR317" s="415">
        <v>-80826</v>
      </c>
      <c r="GS317" s="415">
        <v>-6181129</v>
      </c>
      <c r="GT317" s="415">
        <v>0</v>
      </c>
      <c r="GU317" s="415">
        <v>-6181129</v>
      </c>
      <c r="GV317" s="415">
        <v>-498410</v>
      </c>
      <c r="GW317" s="415">
        <v>0</v>
      </c>
      <c r="GX317" s="415">
        <v>-498410</v>
      </c>
      <c r="GY317" s="415">
        <v>-186403</v>
      </c>
      <c r="GZ317" s="415">
        <v>0</v>
      </c>
      <c r="HA317" s="415">
        <v>-186403</v>
      </c>
      <c r="HB317" s="415">
        <v>-958670</v>
      </c>
      <c r="HC317" s="415">
        <v>0</v>
      </c>
      <c r="HD317" s="415">
        <v>-958670</v>
      </c>
      <c r="HE317" s="415">
        <v>0</v>
      </c>
      <c r="HF317" s="415">
        <v>0</v>
      </c>
      <c r="HG317" s="415">
        <v>0</v>
      </c>
      <c r="HH317" s="415">
        <v>-7905438</v>
      </c>
      <c r="HI317" s="415">
        <v>0</v>
      </c>
      <c r="HJ317" s="415">
        <v>-7905438</v>
      </c>
      <c r="HK317" s="415">
        <v>30471422</v>
      </c>
      <c r="HL317" s="415">
        <v>0</v>
      </c>
      <c r="HM317" s="415">
        <v>30471422</v>
      </c>
      <c r="HN317" s="84" t="s">
        <v>1029</v>
      </c>
    </row>
    <row r="318" spans="1:222" x14ac:dyDescent="0.25">
      <c r="A318" t="s">
        <v>1026</v>
      </c>
      <c r="B318" s="82" t="s">
        <v>995</v>
      </c>
      <c r="C318" s="85" t="s">
        <v>994</v>
      </c>
      <c r="D318" s="415">
        <v>54797236</v>
      </c>
      <c r="E318" s="415">
        <v>0</v>
      </c>
      <c r="F318" s="415">
        <v>54797236</v>
      </c>
      <c r="G318" s="415">
        <v>-658307</v>
      </c>
      <c r="H318" s="415">
        <v>0</v>
      </c>
      <c r="I318" s="415">
        <v>-658307</v>
      </c>
      <c r="J318" s="415">
        <v>-680530</v>
      </c>
      <c r="K318" s="415">
        <v>0</v>
      </c>
      <c r="L318" s="415">
        <v>-680530</v>
      </c>
      <c r="M318" s="415">
        <v>93277</v>
      </c>
      <c r="N318" s="415">
        <v>0</v>
      </c>
      <c r="O318" s="415">
        <v>93277</v>
      </c>
      <c r="P318" s="415">
        <v>391099</v>
      </c>
      <c r="Q318" s="415">
        <v>0</v>
      </c>
      <c r="R318" s="415">
        <v>391099</v>
      </c>
      <c r="S318" s="415">
        <v>-60922</v>
      </c>
      <c r="T318" s="415">
        <v>0</v>
      </c>
      <c r="U318" s="415">
        <v>-60922</v>
      </c>
      <c r="V318" s="415">
        <v>-257076</v>
      </c>
      <c r="W318" s="415">
        <v>0</v>
      </c>
      <c r="X318" s="415">
        <v>-257076</v>
      </c>
      <c r="Y318" s="415">
        <v>-5727098</v>
      </c>
      <c r="Z318" s="415">
        <v>0</v>
      </c>
      <c r="AA318" s="415">
        <v>-5727098</v>
      </c>
      <c r="AB318" s="415">
        <v>0</v>
      </c>
      <c r="AC318" s="415">
        <v>0</v>
      </c>
      <c r="AD318" s="415">
        <v>0</v>
      </c>
      <c r="AE318" s="415">
        <v>-217754</v>
      </c>
      <c r="AF318" s="415">
        <v>0</v>
      </c>
      <c r="AG318" s="415">
        <v>-217754</v>
      </c>
      <c r="AH318" s="415">
        <v>-17098</v>
      </c>
      <c r="AI318" s="415">
        <v>0</v>
      </c>
      <c r="AJ318" s="415">
        <v>-17098</v>
      </c>
      <c r="AK318" s="415">
        <v>0</v>
      </c>
      <c r="AL318" s="415">
        <v>0</v>
      </c>
      <c r="AM318" s="415">
        <v>0</v>
      </c>
      <c r="AN318" s="415">
        <v>-199826</v>
      </c>
      <c r="AO318" s="415">
        <v>0</v>
      </c>
      <c r="AP318" s="415">
        <v>-199826</v>
      </c>
      <c r="AQ318" s="415">
        <v>0</v>
      </c>
      <c r="AR318" s="415">
        <v>0</v>
      </c>
      <c r="AS318" s="415">
        <v>0</v>
      </c>
      <c r="AT318" s="415">
        <v>978342</v>
      </c>
      <c r="AU318" s="415">
        <v>0</v>
      </c>
      <c r="AV318" s="415">
        <v>978342</v>
      </c>
      <c r="AW318" s="415">
        <v>-15218</v>
      </c>
      <c r="AX318" s="415">
        <v>0</v>
      </c>
      <c r="AY318" s="415">
        <v>-15218</v>
      </c>
      <c r="AZ318" s="415">
        <v>-2318077</v>
      </c>
      <c r="BA318" s="415">
        <v>0</v>
      </c>
      <c r="BB318" s="415">
        <v>-2318077</v>
      </c>
      <c r="BC318" s="415">
        <v>4330</v>
      </c>
      <c r="BD318" s="415">
        <v>0</v>
      </c>
      <c r="BE318" s="415">
        <v>4330</v>
      </c>
      <c r="BF318" s="415">
        <v>-59799</v>
      </c>
      <c r="BG318" s="415">
        <v>0</v>
      </c>
      <c r="BH318" s="415">
        <v>-59799</v>
      </c>
      <c r="BI318" s="415">
        <v>0</v>
      </c>
      <c r="BJ318" s="415">
        <v>0</v>
      </c>
      <c r="BK318" s="415">
        <v>0</v>
      </c>
      <c r="BL318" s="415">
        <v>-36264</v>
      </c>
      <c r="BM318" s="415">
        <v>0</v>
      </c>
      <c r="BN318" s="415">
        <v>-36264</v>
      </c>
      <c r="BO318" s="415">
        <v>556</v>
      </c>
      <c r="BP318" s="415">
        <v>0</v>
      </c>
      <c r="BQ318" s="415">
        <v>556</v>
      </c>
      <c r="BR318" s="415">
        <v>0</v>
      </c>
      <c r="BS318" s="415">
        <v>0</v>
      </c>
      <c r="BT318" s="415">
        <v>0</v>
      </c>
      <c r="BU318" s="415">
        <v>0</v>
      </c>
      <c r="BV318" s="415">
        <v>0</v>
      </c>
      <c r="BW318" s="415">
        <v>0</v>
      </c>
      <c r="BX318" s="415">
        <v>-7390982</v>
      </c>
      <c r="BY318" s="415">
        <v>0</v>
      </c>
      <c r="BZ318" s="415">
        <v>-7390982</v>
      </c>
      <c r="CA318" s="415">
        <v>0</v>
      </c>
      <c r="CB318" s="415">
        <v>0</v>
      </c>
      <c r="CC318" s="415">
        <v>0</v>
      </c>
      <c r="CD318" s="415">
        <v>0</v>
      </c>
      <c r="CE318" s="415">
        <v>0</v>
      </c>
      <c r="CF318" s="415">
        <v>0</v>
      </c>
      <c r="CG318" s="415">
        <v>-1617527</v>
      </c>
      <c r="CH318" s="415">
        <v>0</v>
      </c>
      <c r="CI318" s="415">
        <v>-1617527</v>
      </c>
      <c r="CJ318" s="415">
        <v>71513</v>
      </c>
      <c r="CK318" s="415">
        <v>0</v>
      </c>
      <c r="CL318" s="415">
        <v>71513</v>
      </c>
      <c r="CM318" s="415">
        <v>-1546014</v>
      </c>
      <c r="CN318" s="415">
        <v>0</v>
      </c>
      <c r="CO318" s="415">
        <v>-1546014</v>
      </c>
      <c r="CP318" s="415">
        <v>-171591</v>
      </c>
      <c r="CQ318" s="415">
        <v>0</v>
      </c>
      <c r="CR318" s="415">
        <v>-171591</v>
      </c>
      <c r="CS318" s="415">
        <v>-230</v>
      </c>
      <c r="CT318" s="415">
        <v>0</v>
      </c>
      <c r="CU318" s="415">
        <v>-230</v>
      </c>
      <c r="CV318" s="415">
        <v>-23527</v>
      </c>
      <c r="CW318" s="415">
        <v>0</v>
      </c>
      <c r="CX318" s="415">
        <v>-23527</v>
      </c>
      <c r="CY318" s="415">
        <v>0</v>
      </c>
      <c r="CZ318" s="415">
        <v>0</v>
      </c>
      <c r="DA318" s="415">
        <v>0</v>
      </c>
      <c r="DB318" s="415">
        <v>-11788</v>
      </c>
      <c r="DC318" s="415">
        <v>0</v>
      </c>
      <c r="DD318" s="415">
        <v>-11788</v>
      </c>
      <c r="DE318" s="415">
        <v>0</v>
      </c>
      <c r="DF318" s="415">
        <v>0</v>
      </c>
      <c r="DG318" s="415">
        <v>0</v>
      </c>
      <c r="DH318" s="415">
        <v>0</v>
      </c>
      <c r="DI318" s="415">
        <v>0</v>
      </c>
      <c r="DJ318" s="415">
        <v>0</v>
      </c>
      <c r="DK318" s="415">
        <v>0</v>
      </c>
      <c r="DL318" s="415">
        <v>0</v>
      </c>
      <c r="DM318" s="415">
        <v>0</v>
      </c>
      <c r="DN318" s="415">
        <v>-3355</v>
      </c>
      <c r="DO318" s="415">
        <v>0</v>
      </c>
      <c r="DP318" s="415">
        <v>-3355</v>
      </c>
      <c r="DQ318" s="415">
        <v>0</v>
      </c>
      <c r="DR318" s="415">
        <v>0</v>
      </c>
      <c r="DS318" s="415">
        <v>0</v>
      </c>
      <c r="DT318" s="415">
        <v>0</v>
      </c>
      <c r="DU318" s="415">
        <v>0</v>
      </c>
      <c r="DV318" s="415">
        <v>0</v>
      </c>
      <c r="DW318" s="415">
        <v>0</v>
      </c>
      <c r="DX318" s="415">
        <v>0</v>
      </c>
      <c r="DY318" s="415">
        <v>0</v>
      </c>
      <c r="DZ318" s="415">
        <v>0</v>
      </c>
      <c r="EA318" s="415">
        <v>0</v>
      </c>
      <c r="EB318" s="415">
        <v>-210491</v>
      </c>
      <c r="EC318" s="415">
        <v>0</v>
      </c>
      <c r="ED318" s="415">
        <v>-210491</v>
      </c>
      <c r="EE318" s="415">
        <v>0</v>
      </c>
      <c r="EF318" s="415">
        <v>0</v>
      </c>
      <c r="EG318" s="415">
        <v>0</v>
      </c>
      <c r="EH318" s="415">
        <v>0</v>
      </c>
      <c r="EI318" s="415">
        <v>0</v>
      </c>
      <c r="EJ318" s="415">
        <v>0</v>
      </c>
      <c r="EK318" s="415">
        <v>0</v>
      </c>
      <c r="EL318" s="415">
        <v>0</v>
      </c>
      <c r="EM318" s="415">
        <v>0</v>
      </c>
      <c r="EN318" s="415">
        <v>-9818</v>
      </c>
      <c r="EO318" s="415">
        <v>0</v>
      </c>
      <c r="EP318" s="415">
        <v>-9818</v>
      </c>
      <c r="EQ318" s="415">
        <v>0</v>
      </c>
      <c r="ER318" s="415">
        <v>0</v>
      </c>
      <c r="ES318" s="415">
        <v>0</v>
      </c>
      <c r="ET318" s="415">
        <v>0</v>
      </c>
      <c r="EU318" s="415">
        <v>0</v>
      </c>
      <c r="EV318" s="415">
        <v>0</v>
      </c>
      <c r="EW318" s="415">
        <v>-47803</v>
      </c>
      <c r="EX318" s="415">
        <v>0</v>
      </c>
      <c r="EY318" s="415">
        <v>-47803</v>
      </c>
      <c r="EZ318" s="415">
        <v>556</v>
      </c>
      <c r="FA318" s="415">
        <v>0</v>
      </c>
      <c r="FB318" s="415">
        <v>556</v>
      </c>
      <c r="FC318" s="415">
        <v>0</v>
      </c>
      <c r="FD318" s="415">
        <v>0</v>
      </c>
      <c r="FE318" s="415">
        <v>0</v>
      </c>
      <c r="FF318" s="415">
        <v>0</v>
      </c>
      <c r="FG318" s="415">
        <v>0</v>
      </c>
      <c r="FH318" s="415">
        <v>0</v>
      </c>
      <c r="FI318" s="415">
        <v>-30389</v>
      </c>
      <c r="FJ318" s="415">
        <v>0</v>
      </c>
      <c r="FK318" s="415">
        <v>-30389</v>
      </c>
      <c r="FL318" s="415">
        <v>6630</v>
      </c>
      <c r="FM318" s="415">
        <v>0</v>
      </c>
      <c r="FN318" s="415">
        <v>6630</v>
      </c>
      <c r="FO318" s="415">
        <v>-58936</v>
      </c>
      <c r="FP318" s="415">
        <v>0</v>
      </c>
      <c r="FQ318" s="415">
        <v>-58936</v>
      </c>
      <c r="FR318" s="415">
        <v>3642</v>
      </c>
      <c r="FS318" s="415">
        <v>0</v>
      </c>
      <c r="FT318" s="415">
        <v>3642</v>
      </c>
      <c r="FU318" s="415">
        <v>0</v>
      </c>
      <c r="FV318" s="415">
        <v>0</v>
      </c>
      <c r="FW318" s="415">
        <v>0</v>
      </c>
      <c r="FX318" s="415">
        <v>-743812</v>
      </c>
      <c r="FY318" s="415">
        <v>0</v>
      </c>
      <c r="FZ318" s="415">
        <v>-743812</v>
      </c>
      <c r="GA318" s="415">
        <v>-879930</v>
      </c>
      <c r="GB318" s="415">
        <v>0</v>
      </c>
      <c r="GC318" s="415">
        <v>-879930</v>
      </c>
      <c r="GD318" s="415">
        <v>0</v>
      </c>
      <c r="GE318" s="415">
        <v>0</v>
      </c>
      <c r="GF318" s="415">
        <v>0</v>
      </c>
      <c r="GG318" s="415">
        <v>0</v>
      </c>
      <c r="GH318" s="415">
        <v>0</v>
      </c>
      <c r="GI318" s="415">
        <v>0</v>
      </c>
      <c r="GJ318" s="415">
        <v>0</v>
      </c>
      <c r="GK318" s="415">
        <v>0</v>
      </c>
      <c r="GL318" s="415">
        <v>0</v>
      </c>
      <c r="GM318" s="415">
        <v>54138929</v>
      </c>
      <c r="GN318" s="415">
        <v>0</v>
      </c>
      <c r="GO318" s="415">
        <v>54138929</v>
      </c>
      <c r="GP318" s="415">
        <v>-257076</v>
      </c>
      <c r="GQ318" s="415">
        <v>0</v>
      </c>
      <c r="GR318" s="415">
        <v>-257076</v>
      </c>
      <c r="GS318" s="415">
        <v>-7390982</v>
      </c>
      <c r="GT318" s="415">
        <v>0</v>
      </c>
      <c r="GU318" s="415">
        <v>-7390982</v>
      </c>
      <c r="GV318" s="415">
        <v>-1546014</v>
      </c>
      <c r="GW318" s="415">
        <v>0</v>
      </c>
      <c r="GX318" s="415">
        <v>-1546014</v>
      </c>
      <c r="GY318" s="415">
        <v>-210491</v>
      </c>
      <c r="GZ318" s="415">
        <v>0</v>
      </c>
      <c r="HA318" s="415">
        <v>-210491</v>
      </c>
      <c r="HB318" s="415">
        <v>-879930</v>
      </c>
      <c r="HC318" s="415">
        <v>0</v>
      </c>
      <c r="HD318" s="415">
        <v>-879930</v>
      </c>
      <c r="HE318" s="415">
        <v>0</v>
      </c>
      <c r="HF318" s="415">
        <v>0</v>
      </c>
      <c r="HG318" s="415">
        <v>0</v>
      </c>
      <c r="HH318" s="415">
        <v>-10284493</v>
      </c>
      <c r="HI318" s="415">
        <v>0</v>
      </c>
      <c r="HJ318" s="415">
        <v>-10284493</v>
      </c>
      <c r="HK318" s="415">
        <v>43854436</v>
      </c>
      <c r="HL318" s="415">
        <v>0</v>
      </c>
      <c r="HM318" s="415">
        <v>43854436</v>
      </c>
      <c r="HN318" s="84" t="s">
        <v>1029</v>
      </c>
    </row>
    <row r="319" spans="1:222" x14ac:dyDescent="0.25">
      <c r="A319" t="s">
        <v>1037</v>
      </c>
      <c r="B319" s="82" t="s">
        <v>997</v>
      </c>
      <c r="C319" s="85" t="s">
        <v>996</v>
      </c>
      <c r="D319" s="415">
        <v>86329312</v>
      </c>
      <c r="E319" s="415">
        <v>0</v>
      </c>
      <c r="F319" s="415">
        <v>86329312</v>
      </c>
      <c r="G319" s="415">
        <v>40088</v>
      </c>
      <c r="H319" s="415">
        <v>0</v>
      </c>
      <c r="I319" s="415">
        <v>40088</v>
      </c>
      <c r="J319" s="415">
        <v>-511543</v>
      </c>
      <c r="K319" s="415">
        <v>0</v>
      </c>
      <c r="L319" s="415">
        <v>-511543</v>
      </c>
      <c r="M319" s="415">
        <v>29723</v>
      </c>
      <c r="N319" s="415">
        <v>0</v>
      </c>
      <c r="O319" s="415">
        <v>29723</v>
      </c>
      <c r="P319" s="415">
        <v>673289</v>
      </c>
      <c r="Q319" s="415">
        <v>0</v>
      </c>
      <c r="R319" s="415">
        <v>673289</v>
      </c>
      <c r="S319" s="415">
        <v>9597</v>
      </c>
      <c r="T319" s="415">
        <v>0</v>
      </c>
      <c r="U319" s="415">
        <v>9597</v>
      </c>
      <c r="V319" s="415">
        <v>201066</v>
      </c>
      <c r="W319" s="415">
        <v>0</v>
      </c>
      <c r="X319" s="415">
        <v>201066</v>
      </c>
      <c r="Y319" s="415">
        <v>-4674210</v>
      </c>
      <c r="Z319" s="415">
        <v>0</v>
      </c>
      <c r="AA319" s="415">
        <v>-4674210</v>
      </c>
      <c r="AB319" s="415">
        <v>-10981</v>
      </c>
      <c r="AC319" s="415">
        <v>0</v>
      </c>
      <c r="AD319" s="415">
        <v>-10981</v>
      </c>
      <c r="AE319" s="415">
        <v>-306253</v>
      </c>
      <c r="AF319" s="415">
        <v>0</v>
      </c>
      <c r="AG319" s="415">
        <v>-306253</v>
      </c>
      <c r="AH319" s="415">
        <v>26525</v>
      </c>
      <c r="AI319" s="415">
        <v>0</v>
      </c>
      <c r="AJ319" s="415">
        <v>26525</v>
      </c>
      <c r="AK319" s="415">
        <v>0</v>
      </c>
      <c r="AL319" s="415">
        <v>0</v>
      </c>
      <c r="AM319" s="415">
        <v>0</v>
      </c>
      <c r="AN319" s="415">
        <v>-279572</v>
      </c>
      <c r="AO319" s="415">
        <v>0</v>
      </c>
      <c r="AP319" s="415">
        <v>-279572</v>
      </c>
      <c r="AQ319" s="415">
        <v>-154</v>
      </c>
      <c r="AR319" s="415">
        <v>0</v>
      </c>
      <c r="AS319" s="415">
        <v>-154</v>
      </c>
      <c r="AT319" s="415">
        <v>1657034</v>
      </c>
      <c r="AU319" s="415">
        <v>0</v>
      </c>
      <c r="AV319" s="415">
        <v>1657034</v>
      </c>
      <c r="AW319" s="415">
        <v>45818</v>
      </c>
      <c r="AX319" s="415">
        <v>0</v>
      </c>
      <c r="AY319" s="415">
        <v>45818</v>
      </c>
      <c r="AZ319" s="415">
        <v>-5394256</v>
      </c>
      <c r="BA319" s="415">
        <v>0</v>
      </c>
      <c r="BB319" s="415">
        <v>-5394256</v>
      </c>
      <c r="BC319" s="415">
        <v>-26825</v>
      </c>
      <c r="BD319" s="415">
        <v>0</v>
      </c>
      <c r="BE319" s="415">
        <v>-26825</v>
      </c>
      <c r="BF319" s="415">
        <v>-61354</v>
      </c>
      <c r="BG319" s="415">
        <v>0</v>
      </c>
      <c r="BH319" s="415">
        <v>-61354</v>
      </c>
      <c r="BI319" s="415">
        <v>0</v>
      </c>
      <c r="BJ319" s="415">
        <v>0</v>
      </c>
      <c r="BK319" s="415">
        <v>0</v>
      </c>
      <c r="BL319" s="415">
        <v>-9177</v>
      </c>
      <c r="BM319" s="415">
        <v>0</v>
      </c>
      <c r="BN319" s="415">
        <v>-9177</v>
      </c>
      <c r="BO319" s="415">
        <v>0</v>
      </c>
      <c r="BP319" s="415">
        <v>0</v>
      </c>
      <c r="BQ319" s="415">
        <v>0</v>
      </c>
      <c r="BR319" s="415">
        <v>0</v>
      </c>
      <c r="BS319" s="415">
        <v>0</v>
      </c>
      <c r="BT319" s="415">
        <v>0</v>
      </c>
      <c r="BU319" s="415">
        <v>0</v>
      </c>
      <c r="BV319" s="415">
        <v>0</v>
      </c>
      <c r="BW319" s="415">
        <v>0</v>
      </c>
      <c r="BX319" s="415">
        <v>-8769223</v>
      </c>
      <c r="BY319" s="415">
        <v>0</v>
      </c>
      <c r="BZ319" s="415">
        <v>-8769223</v>
      </c>
      <c r="CA319" s="415">
        <v>0</v>
      </c>
      <c r="CB319" s="415">
        <v>0</v>
      </c>
      <c r="CC319" s="415">
        <v>0</v>
      </c>
      <c r="CD319" s="415">
        <v>0</v>
      </c>
      <c r="CE319" s="415">
        <v>0</v>
      </c>
      <c r="CF319" s="415">
        <v>0</v>
      </c>
      <c r="CG319" s="415">
        <v>-2728284</v>
      </c>
      <c r="CH319" s="415">
        <v>0</v>
      </c>
      <c r="CI319" s="415">
        <v>-2728284</v>
      </c>
      <c r="CJ319" s="415">
        <v>-305438</v>
      </c>
      <c r="CK319" s="415">
        <v>0</v>
      </c>
      <c r="CL319" s="415">
        <v>-305438</v>
      </c>
      <c r="CM319" s="415">
        <v>-3033722</v>
      </c>
      <c r="CN319" s="415">
        <v>0</v>
      </c>
      <c r="CO319" s="415">
        <v>-3033722</v>
      </c>
      <c r="CP319" s="415">
        <v>-167742</v>
      </c>
      <c r="CQ319" s="415">
        <v>0</v>
      </c>
      <c r="CR319" s="415">
        <v>-167742</v>
      </c>
      <c r="CS319" s="415">
        <v>1169</v>
      </c>
      <c r="CT319" s="415">
        <v>0</v>
      </c>
      <c r="CU319" s="415">
        <v>1169</v>
      </c>
      <c r="CV319" s="415">
        <v>-48169</v>
      </c>
      <c r="CW319" s="415">
        <v>0</v>
      </c>
      <c r="CX319" s="415">
        <v>-48169</v>
      </c>
      <c r="CY319" s="415">
        <v>0</v>
      </c>
      <c r="CZ319" s="415">
        <v>0</v>
      </c>
      <c r="DA319" s="415">
        <v>0</v>
      </c>
      <c r="DB319" s="415">
        <v>-4158</v>
      </c>
      <c r="DC319" s="415">
        <v>0</v>
      </c>
      <c r="DD319" s="415">
        <v>-4158</v>
      </c>
      <c r="DE319" s="415">
        <v>0</v>
      </c>
      <c r="DF319" s="415">
        <v>0</v>
      </c>
      <c r="DG319" s="415">
        <v>0</v>
      </c>
      <c r="DH319" s="415">
        <v>0</v>
      </c>
      <c r="DI319" s="415">
        <v>0</v>
      </c>
      <c r="DJ319" s="415">
        <v>0</v>
      </c>
      <c r="DK319" s="415">
        <v>0</v>
      </c>
      <c r="DL319" s="415">
        <v>0</v>
      </c>
      <c r="DM319" s="415">
        <v>0</v>
      </c>
      <c r="DN319" s="415">
        <v>0</v>
      </c>
      <c r="DO319" s="415">
        <v>0</v>
      </c>
      <c r="DP319" s="415">
        <v>0</v>
      </c>
      <c r="DQ319" s="415">
        <v>0</v>
      </c>
      <c r="DR319" s="415">
        <v>0</v>
      </c>
      <c r="DS319" s="415">
        <v>0</v>
      </c>
      <c r="DT319" s="415">
        <v>0</v>
      </c>
      <c r="DU319" s="415">
        <v>0</v>
      </c>
      <c r="DV319" s="415">
        <v>0</v>
      </c>
      <c r="DW319" s="415">
        <v>0</v>
      </c>
      <c r="DX319" s="415">
        <v>0</v>
      </c>
      <c r="DY319" s="415">
        <v>0</v>
      </c>
      <c r="DZ319" s="415">
        <v>0</v>
      </c>
      <c r="EA319" s="415">
        <v>0</v>
      </c>
      <c r="EB319" s="415">
        <v>-218900</v>
      </c>
      <c r="EC319" s="415">
        <v>0</v>
      </c>
      <c r="ED319" s="415">
        <v>-218900</v>
      </c>
      <c r="EE319" s="415">
        <v>0</v>
      </c>
      <c r="EF319" s="415">
        <v>0</v>
      </c>
      <c r="EG319" s="415">
        <v>0</v>
      </c>
      <c r="EH319" s="415">
        <v>0</v>
      </c>
      <c r="EI319" s="415">
        <v>0</v>
      </c>
      <c r="EJ319" s="415">
        <v>0</v>
      </c>
      <c r="EK319" s="415">
        <v>0</v>
      </c>
      <c r="EL319" s="415">
        <v>0</v>
      </c>
      <c r="EM319" s="415">
        <v>0</v>
      </c>
      <c r="EN319" s="415">
        <v>0</v>
      </c>
      <c r="EO319" s="415">
        <v>0</v>
      </c>
      <c r="EP319" s="415">
        <v>0</v>
      </c>
      <c r="EQ319" s="415">
        <v>0</v>
      </c>
      <c r="ER319" s="415">
        <v>0</v>
      </c>
      <c r="ES319" s="415">
        <v>0</v>
      </c>
      <c r="ET319" s="415">
        <v>0</v>
      </c>
      <c r="EU319" s="415">
        <v>0</v>
      </c>
      <c r="EV319" s="415">
        <v>0</v>
      </c>
      <c r="EW319" s="415">
        <v>-9177</v>
      </c>
      <c r="EX319" s="415">
        <v>0</v>
      </c>
      <c r="EY319" s="415">
        <v>-9177</v>
      </c>
      <c r="EZ319" s="415">
        <v>0</v>
      </c>
      <c r="FA319" s="415">
        <v>0</v>
      </c>
      <c r="FB319" s="415">
        <v>0</v>
      </c>
      <c r="FC319" s="415">
        <v>-1500</v>
      </c>
      <c r="FD319" s="415">
        <v>0</v>
      </c>
      <c r="FE319" s="415">
        <v>-1500</v>
      </c>
      <c r="FF319" s="415">
        <v>1230</v>
      </c>
      <c r="FG319" s="415">
        <v>0</v>
      </c>
      <c r="FH319" s="415">
        <v>1230</v>
      </c>
      <c r="FI319" s="415">
        <v>-31236</v>
      </c>
      <c r="FJ319" s="415">
        <v>0</v>
      </c>
      <c r="FK319" s="415">
        <v>-31236</v>
      </c>
      <c r="FL319" s="415">
        <v>4830</v>
      </c>
      <c r="FM319" s="415">
        <v>0</v>
      </c>
      <c r="FN319" s="415">
        <v>4830</v>
      </c>
      <c r="FO319" s="415">
        <v>-64225</v>
      </c>
      <c r="FP319" s="415">
        <v>0</v>
      </c>
      <c r="FQ319" s="415">
        <v>-64225</v>
      </c>
      <c r="FR319" s="415">
        <v>0</v>
      </c>
      <c r="FS319" s="415">
        <v>0</v>
      </c>
      <c r="FT319" s="415">
        <v>0</v>
      </c>
      <c r="FU319" s="415">
        <v>-38</v>
      </c>
      <c r="FV319" s="415">
        <v>0</v>
      </c>
      <c r="FW319" s="415">
        <v>-38</v>
      </c>
      <c r="FX319" s="415">
        <v>-1044323</v>
      </c>
      <c r="FY319" s="415">
        <v>0</v>
      </c>
      <c r="FZ319" s="415">
        <v>-1044323</v>
      </c>
      <c r="GA319" s="415">
        <v>-1144439</v>
      </c>
      <c r="GB319" s="415">
        <v>0</v>
      </c>
      <c r="GC319" s="415">
        <v>-1144439</v>
      </c>
      <c r="GD319" s="415">
        <v>0</v>
      </c>
      <c r="GE319" s="415">
        <v>0</v>
      </c>
      <c r="GF319" s="415">
        <v>0</v>
      </c>
      <c r="GG319" s="415">
        <v>0</v>
      </c>
      <c r="GH319" s="415">
        <v>0</v>
      </c>
      <c r="GI319" s="415">
        <v>0</v>
      </c>
      <c r="GJ319" s="415">
        <v>0</v>
      </c>
      <c r="GK319" s="415">
        <v>0</v>
      </c>
      <c r="GL319" s="415">
        <v>0</v>
      </c>
      <c r="GM319" s="415">
        <v>86369400</v>
      </c>
      <c r="GN319" s="415">
        <v>0</v>
      </c>
      <c r="GO319" s="415">
        <v>86369400</v>
      </c>
      <c r="GP319" s="415">
        <v>201066</v>
      </c>
      <c r="GQ319" s="415">
        <v>0</v>
      </c>
      <c r="GR319" s="415">
        <v>201066</v>
      </c>
      <c r="GS319" s="415">
        <v>-8769223</v>
      </c>
      <c r="GT319" s="415">
        <v>0</v>
      </c>
      <c r="GU319" s="415">
        <v>-8769223</v>
      </c>
      <c r="GV319" s="415">
        <v>-3033722</v>
      </c>
      <c r="GW319" s="415">
        <v>0</v>
      </c>
      <c r="GX319" s="415">
        <v>-3033722</v>
      </c>
      <c r="GY319" s="415">
        <v>-218900</v>
      </c>
      <c r="GZ319" s="415">
        <v>0</v>
      </c>
      <c r="HA319" s="415">
        <v>-218900</v>
      </c>
      <c r="HB319" s="415">
        <v>-1144439</v>
      </c>
      <c r="HC319" s="415">
        <v>0</v>
      </c>
      <c r="HD319" s="415">
        <v>-1144439</v>
      </c>
      <c r="HE319" s="415">
        <v>0</v>
      </c>
      <c r="HF319" s="415">
        <v>0</v>
      </c>
      <c r="HG319" s="415">
        <v>0</v>
      </c>
      <c r="HH319" s="415">
        <v>-12965218</v>
      </c>
      <c r="HI319" s="415">
        <v>0</v>
      </c>
      <c r="HJ319" s="415">
        <v>-12965218</v>
      </c>
      <c r="HK319" s="415">
        <v>73404182</v>
      </c>
      <c r="HL319" s="415">
        <v>0</v>
      </c>
      <c r="HM319" s="415">
        <v>73404182</v>
      </c>
      <c r="HN319" s="84" t="s">
        <v>1029</v>
      </c>
    </row>
    <row r="320" spans="1:222" x14ac:dyDescent="0.25">
      <c r="A320" t="s">
        <v>1026</v>
      </c>
      <c r="B320" s="82" t="s">
        <v>999</v>
      </c>
      <c r="C320" s="85" t="s">
        <v>998</v>
      </c>
      <c r="D320" s="415">
        <v>31785323</v>
      </c>
      <c r="E320" s="415">
        <v>2891310</v>
      </c>
      <c r="F320" s="415">
        <v>34676633</v>
      </c>
      <c r="G320" s="415">
        <v>-179048</v>
      </c>
      <c r="H320" s="415">
        <v>-527632</v>
      </c>
      <c r="I320" s="415">
        <v>-706680</v>
      </c>
      <c r="J320" s="415">
        <v>-336241</v>
      </c>
      <c r="K320" s="415">
        <v>-312</v>
      </c>
      <c r="L320" s="415">
        <v>-336553</v>
      </c>
      <c r="M320" s="415">
        <v>18857</v>
      </c>
      <c r="N320" s="415">
        <v>0</v>
      </c>
      <c r="O320" s="415">
        <v>18857</v>
      </c>
      <c r="P320" s="415">
        <v>1195681</v>
      </c>
      <c r="Q320" s="415">
        <v>21067</v>
      </c>
      <c r="R320" s="415">
        <v>1216748</v>
      </c>
      <c r="S320" s="415">
        <v>39445</v>
      </c>
      <c r="T320" s="415">
        <v>24193</v>
      </c>
      <c r="U320" s="415">
        <v>63638</v>
      </c>
      <c r="V320" s="415">
        <v>917742</v>
      </c>
      <c r="W320" s="415">
        <v>44948</v>
      </c>
      <c r="X320" s="415">
        <v>962690</v>
      </c>
      <c r="Y320" s="415">
        <v>-5233425</v>
      </c>
      <c r="Z320" s="415">
        <v>-46495</v>
      </c>
      <c r="AA320" s="415">
        <v>-5279920</v>
      </c>
      <c r="AB320" s="415">
        <v>-23311</v>
      </c>
      <c r="AC320" s="415">
        <v>-1817</v>
      </c>
      <c r="AD320" s="415">
        <v>-25128</v>
      </c>
      <c r="AE320" s="415">
        <v>-127617</v>
      </c>
      <c r="AF320" s="415">
        <v>15267</v>
      </c>
      <c r="AG320" s="415">
        <v>-112350</v>
      </c>
      <c r="AH320" s="415">
        <v>-15093</v>
      </c>
      <c r="AI320" s="415">
        <v>10679</v>
      </c>
      <c r="AJ320" s="415">
        <v>-4414</v>
      </c>
      <c r="AK320" s="415">
        <v>0</v>
      </c>
      <c r="AL320" s="415">
        <v>0</v>
      </c>
      <c r="AM320" s="415">
        <v>0</v>
      </c>
      <c r="AN320" s="415">
        <v>-112524</v>
      </c>
      <c r="AO320" s="415">
        <v>4588</v>
      </c>
      <c r="AP320" s="415">
        <v>-107936</v>
      </c>
      <c r="AQ320" s="415">
        <v>-234</v>
      </c>
      <c r="AR320" s="415">
        <v>0</v>
      </c>
      <c r="AS320" s="415">
        <v>-234</v>
      </c>
      <c r="AT320" s="415">
        <v>462053</v>
      </c>
      <c r="AU320" s="415">
        <v>72188</v>
      </c>
      <c r="AV320" s="415">
        <v>534241</v>
      </c>
      <c r="AW320" s="415">
        <v>249725</v>
      </c>
      <c r="AX320" s="415">
        <v>45460</v>
      </c>
      <c r="AY320" s="415">
        <v>295185</v>
      </c>
      <c r="AZ320" s="415">
        <v>-2063626</v>
      </c>
      <c r="BA320" s="415">
        <v>-18144</v>
      </c>
      <c r="BB320" s="415">
        <v>-2081770</v>
      </c>
      <c r="BC320" s="415">
        <v>54153</v>
      </c>
      <c r="BD320" s="415">
        <v>0</v>
      </c>
      <c r="BE320" s="415">
        <v>54153</v>
      </c>
      <c r="BF320" s="415">
        <v>-29742</v>
      </c>
      <c r="BG320" s="415">
        <v>0</v>
      </c>
      <c r="BH320" s="415">
        <v>-29742</v>
      </c>
      <c r="BI320" s="415">
        <v>0</v>
      </c>
      <c r="BJ320" s="415">
        <v>0</v>
      </c>
      <c r="BK320" s="415">
        <v>0</v>
      </c>
      <c r="BL320" s="415">
        <v>-184</v>
      </c>
      <c r="BM320" s="415">
        <v>0</v>
      </c>
      <c r="BN320" s="415">
        <v>-184</v>
      </c>
      <c r="BO320" s="415">
        <v>0</v>
      </c>
      <c r="BP320" s="415">
        <v>0</v>
      </c>
      <c r="BQ320" s="415">
        <v>0</v>
      </c>
      <c r="BR320" s="415">
        <v>0</v>
      </c>
      <c r="BS320" s="415">
        <v>0</v>
      </c>
      <c r="BT320" s="415">
        <v>0</v>
      </c>
      <c r="BU320" s="415">
        <v>0</v>
      </c>
      <c r="BV320" s="415">
        <v>0</v>
      </c>
      <c r="BW320" s="415">
        <v>0</v>
      </c>
      <c r="BX320" s="415">
        <v>-6688663</v>
      </c>
      <c r="BY320" s="415">
        <v>68276</v>
      </c>
      <c r="BZ320" s="415">
        <v>-6620387</v>
      </c>
      <c r="CA320" s="415">
        <v>0</v>
      </c>
      <c r="CB320" s="415">
        <v>0</v>
      </c>
      <c r="CC320" s="415">
        <v>0</v>
      </c>
      <c r="CD320" s="415">
        <v>0</v>
      </c>
      <c r="CE320" s="415">
        <v>0</v>
      </c>
      <c r="CF320" s="415">
        <v>0</v>
      </c>
      <c r="CG320" s="415">
        <v>-605697</v>
      </c>
      <c r="CH320" s="415">
        <v>-23345</v>
      </c>
      <c r="CI320" s="415">
        <v>-629042</v>
      </c>
      <c r="CJ320" s="415">
        <v>-82406</v>
      </c>
      <c r="CK320" s="415">
        <v>0</v>
      </c>
      <c r="CL320" s="415">
        <v>-82406</v>
      </c>
      <c r="CM320" s="415">
        <v>-688103</v>
      </c>
      <c r="CN320" s="415">
        <v>-23345</v>
      </c>
      <c r="CO320" s="415">
        <v>-711448</v>
      </c>
      <c r="CP320" s="415">
        <v>-2821</v>
      </c>
      <c r="CQ320" s="415">
        <v>0</v>
      </c>
      <c r="CR320" s="415">
        <v>-2821</v>
      </c>
      <c r="CS320" s="415">
        <v>0</v>
      </c>
      <c r="CT320" s="415">
        <v>0</v>
      </c>
      <c r="CU320" s="415">
        <v>0</v>
      </c>
      <c r="CV320" s="415">
        <v>-63333</v>
      </c>
      <c r="CW320" s="415">
        <v>0</v>
      </c>
      <c r="CX320" s="415">
        <v>-63333</v>
      </c>
      <c r="CY320" s="415">
        <v>0</v>
      </c>
      <c r="CZ320" s="415">
        <v>0</v>
      </c>
      <c r="DA320" s="415">
        <v>0</v>
      </c>
      <c r="DB320" s="415">
        <v>0</v>
      </c>
      <c r="DC320" s="415">
        <v>0</v>
      </c>
      <c r="DD320" s="415">
        <v>0</v>
      </c>
      <c r="DE320" s="415">
        <v>0</v>
      </c>
      <c r="DF320" s="415">
        <v>0</v>
      </c>
      <c r="DG320" s="415">
        <v>0</v>
      </c>
      <c r="DH320" s="415">
        <v>0</v>
      </c>
      <c r="DI320" s="415">
        <v>0</v>
      </c>
      <c r="DJ320" s="415">
        <v>0</v>
      </c>
      <c r="DK320" s="415">
        <v>0</v>
      </c>
      <c r="DL320" s="415">
        <v>0</v>
      </c>
      <c r="DM320" s="415">
        <v>0</v>
      </c>
      <c r="DN320" s="415">
        <v>0</v>
      </c>
      <c r="DO320" s="415">
        <v>0</v>
      </c>
      <c r="DP320" s="415">
        <v>0</v>
      </c>
      <c r="DQ320" s="415">
        <v>0</v>
      </c>
      <c r="DR320" s="415">
        <v>0</v>
      </c>
      <c r="DS320" s="415">
        <v>0</v>
      </c>
      <c r="DT320" s="415">
        <v>0</v>
      </c>
      <c r="DU320" s="415">
        <v>0</v>
      </c>
      <c r="DV320" s="415">
        <v>0</v>
      </c>
      <c r="DW320" s="415">
        <v>0</v>
      </c>
      <c r="DX320" s="415">
        <v>0</v>
      </c>
      <c r="DY320" s="415">
        <v>0</v>
      </c>
      <c r="DZ320" s="415">
        <v>0</v>
      </c>
      <c r="EA320" s="415">
        <v>0</v>
      </c>
      <c r="EB320" s="415">
        <v>-66154</v>
      </c>
      <c r="EC320" s="415">
        <v>0</v>
      </c>
      <c r="ED320" s="415">
        <v>-66154</v>
      </c>
      <c r="EE320" s="415">
        <v>0</v>
      </c>
      <c r="EF320" s="415">
        <v>0</v>
      </c>
      <c r="EG320" s="415">
        <v>0</v>
      </c>
      <c r="EH320" s="415">
        <v>0</v>
      </c>
      <c r="EI320" s="415">
        <v>0</v>
      </c>
      <c r="EJ320" s="415">
        <v>0</v>
      </c>
      <c r="EK320" s="415">
        <v>-12879</v>
      </c>
      <c r="EL320" s="415">
        <v>-894</v>
      </c>
      <c r="EM320" s="415">
        <v>-13773</v>
      </c>
      <c r="EN320" s="415">
        <v>0</v>
      </c>
      <c r="EO320" s="415">
        <v>0</v>
      </c>
      <c r="EP320" s="415">
        <v>0</v>
      </c>
      <c r="EQ320" s="415">
        <v>0</v>
      </c>
      <c r="ER320" s="415">
        <v>0</v>
      </c>
      <c r="ES320" s="415">
        <v>0</v>
      </c>
      <c r="ET320" s="415">
        <v>0</v>
      </c>
      <c r="EU320" s="415">
        <v>0</v>
      </c>
      <c r="EV320" s="415">
        <v>0</v>
      </c>
      <c r="EW320" s="415">
        <v>0</v>
      </c>
      <c r="EX320" s="415">
        <v>0</v>
      </c>
      <c r="EY320" s="415">
        <v>0</v>
      </c>
      <c r="EZ320" s="415">
        <v>0</v>
      </c>
      <c r="FA320" s="415">
        <v>0</v>
      </c>
      <c r="FB320" s="415">
        <v>0</v>
      </c>
      <c r="FC320" s="415">
        <v>0</v>
      </c>
      <c r="FD320" s="415">
        <v>0</v>
      </c>
      <c r="FE320" s="415">
        <v>0</v>
      </c>
      <c r="FF320" s="415">
        <v>0</v>
      </c>
      <c r="FG320" s="415">
        <v>0</v>
      </c>
      <c r="FH320" s="415">
        <v>0</v>
      </c>
      <c r="FI320" s="415">
        <v>-11721</v>
      </c>
      <c r="FJ320" s="415">
        <v>0</v>
      </c>
      <c r="FK320" s="415">
        <v>-11721</v>
      </c>
      <c r="FL320" s="415">
        <v>0</v>
      </c>
      <c r="FM320" s="415">
        <v>0</v>
      </c>
      <c r="FN320" s="415">
        <v>0</v>
      </c>
      <c r="FO320" s="415">
        <v>0</v>
      </c>
      <c r="FP320" s="415">
        <v>0</v>
      </c>
      <c r="FQ320" s="415">
        <v>0</v>
      </c>
      <c r="FR320" s="415">
        <v>0</v>
      </c>
      <c r="FS320" s="415">
        <v>0</v>
      </c>
      <c r="FT320" s="415">
        <v>0</v>
      </c>
      <c r="FU320" s="415">
        <v>532</v>
      </c>
      <c r="FV320" s="415">
        <v>0</v>
      </c>
      <c r="FW320" s="415">
        <v>532</v>
      </c>
      <c r="FX320" s="415">
        <v>-866240</v>
      </c>
      <c r="FY320" s="415">
        <v>0</v>
      </c>
      <c r="FZ320" s="415">
        <v>-866240</v>
      </c>
      <c r="GA320" s="415">
        <v>-890308</v>
      </c>
      <c r="GB320" s="415">
        <v>-894</v>
      </c>
      <c r="GC320" s="415">
        <v>-891202</v>
      </c>
      <c r="GD320" s="415">
        <v>0</v>
      </c>
      <c r="GE320" s="415">
        <v>0</v>
      </c>
      <c r="GF320" s="415">
        <v>0</v>
      </c>
      <c r="GG320" s="415">
        <v>0</v>
      </c>
      <c r="GH320" s="415">
        <v>0</v>
      </c>
      <c r="GI320" s="415">
        <v>0</v>
      </c>
      <c r="GJ320" s="415">
        <v>0</v>
      </c>
      <c r="GK320" s="415">
        <v>0</v>
      </c>
      <c r="GL320" s="415">
        <v>0</v>
      </c>
      <c r="GM320" s="415">
        <v>31606275</v>
      </c>
      <c r="GN320" s="415">
        <v>2363678</v>
      </c>
      <c r="GO320" s="415">
        <v>33969953</v>
      </c>
      <c r="GP320" s="415">
        <v>917742</v>
      </c>
      <c r="GQ320" s="415">
        <v>44948</v>
      </c>
      <c r="GR320" s="415">
        <v>962690</v>
      </c>
      <c r="GS320" s="415">
        <v>-6688663</v>
      </c>
      <c r="GT320" s="415">
        <v>68276</v>
      </c>
      <c r="GU320" s="415">
        <v>-6620387</v>
      </c>
      <c r="GV320" s="415">
        <v>-688103</v>
      </c>
      <c r="GW320" s="415">
        <v>-23345</v>
      </c>
      <c r="GX320" s="415">
        <v>-711448</v>
      </c>
      <c r="GY320" s="415">
        <v>-66154</v>
      </c>
      <c r="GZ320" s="415">
        <v>0</v>
      </c>
      <c r="HA320" s="415">
        <v>-66154</v>
      </c>
      <c r="HB320" s="415">
        <v>-890308</v>
      </c>
      <c r="HC320" s="415">
        <v>-894</v>
      </c>
      <c r="HD320" s="415">
        <v>-891202</v>
      </c>
      <c r="HE320" s="415">
        <v>0</v>
      </c>
      <c r="HF320" s="415">
        <v>0</v>
      </c>
      <c r="HG320" s="415">
        <v>0</v>
      </c>
      <c r="HH320" s="415">
        <v>-7415486</v>
      </c>
      <c r="HI320" s="415">
        <v>88985</v>
      </c>
      <c r="HJ320" s="415">
        <v>-7326501</v>
      </c>
      <c r="HK320" s="415">
        <v>24190789</v>
      </c>
      <c r="HL320" s="415">
        <v>2452663</v>
      </c>
      <c r="HM320" s="415">
        <v>26643452</v>
      </c>
      <c r="HN320" s="84" t="s">
        <v>1029</v>
      </c>
    </row>
    <row r="321" spans="1:222" x14ac:dyDescent="0.25">
      <c r="A321" t="s">
        <v>1026</v>
      </c>
      <c r="B321" s="82" t="s">
        <v>1001</v>
      </c>
      <c r="C321" s="85" t="s">
        <v>1000</v>
      </c>
      <c r="D321" s="415">
        <v>36955369</v>
      </c>
      <c r="E321" s="415">
        <v>0</v>
      </c>
      <c r="F321" s="415">
        <v>36955369</v>
      </c>
      <c r="G321" s="415">
        <v>-135918</v>
      </c>
      <c r="H321" s="415">
        <v>0</v>
      </c>
      <c r="I321" s="415">
        <v>-135918</v>
      </c>
      <c r="J321" s="415">
        <v>-304965</v>
      </c>
      <c r="K321" s="415">
        <v>0</v>
      </c>
      <c r="L321" s="415">
        <v>-304965</v>
      </c>
      <c r="M321" s="415">
        <v>18078</v>
      </c>
      <c r="N321" s="415">
        <v>0</v>
      </c>
      <c r="O321" s="415">
        <v>18078</v>
      </c>
      <c r="P321" s="415">
        <v>256051</v>
      </c>
      <c r="Q321" s="415">
        <v>0</v>
      </c>
      <c r="R321" s="415">
        <v>256051</v>
      </c>
      <c r="S321" s="415">
        <v>-3496.31</v>
      </c>
      <c r="T321" s="415">
        <v>0</v>
      </c>
      <c r="U321" s="415">
        <v>-3496.31</v>
      </c>
      <c r="V321" s="415">
        <v>-34332</v>
      </c>
      <c r="W321" s="415">
        <v>0</v>
      </c>
      <c r="X321" s="415">
        <v>-34332</v>
      </c>
      <c r="Y321" s="415">
        <v>-3922006</v>
      </c>
      <c r="Z321" s="415">
        <v>0</v>
      </c>
      <c r="AA321" s="415">
        <v>-3922006</v>
      </c>
      <c r="AB321" s="415">
        <v>0</v>
      </c>
      <c r="AC321" s="415">
        <v>0</v>
      </c>
      <c r="AD321" s="415">
        <v>0</v>
      </c>
      <c r="AE321" s="415">
        <v>-180730</v>
      </c>
      <c r="AF321" s="415">
        <v>0</v>
      </c>
      <c r="AG321" s="415">
        <v>-180730</v>
      </c>
      <c r="AH321" s="415">
        <v>-10550</v>
      </c>
      <c r="AI321" s="415">
        <v>0</v>
      </c>
      <c r="AJ321" s="415">
        <v>-10550</v>
      </c>
      <c r="AK321" s="415">
        <v>0</v>
      </c>
      <c r="AL321" s="415">
        <v>0</v>
      </c>
      <c r="AM321" s="415">
        <v>0</v>
      </c>
      <c r="AN321" s="415">
        <v>-169878</v>
      </c>
      <c r="AO321" s="415">
        <v>0</v>
      </c>
      <c r="AP321" s="415">
        <v>-169878</v>
      </c>
      <c r="AQ321" s="415">
        <v>0</v>
      </c>
      <c r="AR321" s="415">
        <v>0</v>
      </c>
      <c r="AS321" s="415">
        <v>0</v>
      </c>
      <c r="AT321" s="415">
        <v>655547</v>
      </c>
      <c r="AU321" s="415">
        <v>0</v>
      </c>
      <c r="AV321" s="415">
        <v>655547</v>
      </c>
      <c r="AW321" s="415">
        <v>-3910</v>
      </c>
      <c r="AX321" s="415">
        <v>0</v>
      </c>
      <c r="AY321" s="415">
        <v>-3910</v>
      </c>
      <c r="AZ321" s="415">
        <v>-2332821</v>
      </c>
      <c r="BA321" s="415">
        <v>0</v>
      </c>
      <c r="BB321" s="415">
        <v>-2332821</v>
      </c>
      <c r="BC321" s="415">
        <v>-21197</v>
      </c>
      <c r="BD321" s="415">
        <v>0</v>
      </c>
      <c r="BE321" s="415">
        <v>-21197</v>
      </c>
      <c r="BF321" s="415">
        <v>-50393</v>
      </c>
      <c r="BG321" s="415">
        <v>0</v>
      </c>
      <c r="BH321" s="415">
        <v>-50393</v>
      </c>
      <c r="BI321" s="415">
        <v>0</v>
      </c>
      <c r="BJ321" s="415">
        <v>0</v>
      </c>
      <c r="BK321" s="415">
        <v>0</v>
      </c>
      <c r="BL321" s="415">
        <v>-10685</v>
      </c>
      <c r="BM321" s="415">
        <v>0</v>
      </c>
      <c r="BN321" s="415">
        <v>-10685</v>
      </c>
      <c r="BO321" s="415">
        <v>0</v>
      </c>
      <c r="BP321" s="415">
        <v>0</v>
      </c>
      <c r="BQ321" s="415">
        <v>0</v>
      </c>
      <c r="BR321" s="415">
        <v>0</v>
      </c>
      <c r="BS321" s="415">
        <v>0</v>
      </c>
      <c r="BT321" s="415">
        <v>0</v>
      </c>
      <c r="BU321" s="415">
        <v>0</v>
      </c>
      <c r="BV321" s="415">
        <v>0</v>
      </c>
      <c r="BW321" s="415">
        <v>0</v>
      </c>
      <c r="BX321" s="415">
        <v>-5866195</v>
      </c>
      <c r="BY321" s="415">
        <v>0</v>
      </c>
      <c r="BZ321" s="415">
        <v>-5866195</v>
      </c>
      <c r="CA321" s="415">
        <v>0</v>
      </c>
      <c r="CB321" s="415">
        <v>0</v>
      </c>
      <c r="CC321" s="415">
        <v>0</v>
      </c>
      <c r="CD321" s="415">
        <v>0</v>
      </c>
      <c r="CE321" s="415">
        <v>0</v>
      </c>
      <c r="CF321" s="415">
        <v>0</v>
      </c>
      <c r="CG321" s="415">
        <v>-1354002</v>
      </c>
      <c r="CH321" s="415">
        <v>0</v>
      </c>
      <c r="CI321" s="415">
        <v>-1354002</v>
      </c>
      <c r="CJ321" s="415">
        <v>71187</v>
      </c>
      <c r="CK321" s="415">
        <v>0</v>
      </c>
      <c r="CL321" s="415">
        <v>71187</v>
      </c>
      <c r="CM321" s="415">
        <v>-1282815</v>
      </c>
      <c r="CN321" s="415">
        <v>0</v>
      </c>
      <c r="CO321" s="415">
        <v>-1282815</v>
      </c>
      <c r="CP321" s="415">
        <v>-82709</v>
      </c>
      <c r="CQ321" s="415">
        <v>0</v>
      </c>
      <c r="CR321" s="415">
        <v>-82709</v>
      </c>
      <c r="CS321" s="415">
        <v>-136</v>
      </c>
      <c r="CT321" s="415">
        <v>0</v>
      </c>
      <c r="CU321" s="415">
        <v>-136</v>
      </c>
      <c r="CV321" s="415">
        <v>-251179</v>
      </c>
      <c r="CW321" s="415">
        <v>0</v>
      </c>
      <c r="CX321" s="415">
        <v>-251179</v>
      </c>
      <c r="CY321" s="415">
        <v>0</v>
      </c>
      <c r="CZ321" s="415">
        <v>0</v>
      </c>
      <c r="DA321" s="415">
        <v>0</v>
      </c>
      <c r="DB321" s="415">
        <v>0</v>
      </c>
      <c r="DC321" s="415">
        <v>0</v>
      </c>
      <c r="DD321" s="415">
        <v>0</v>
      </c>
      <c r="DE321" s="415">
        <v>0</v>
      </c>
      <c r="DF321" s="415">
        <v>0</v>
      </c>
      <c r="DG321" s="415">
        <v>0</v>
      </c>
      <c r="DH321" s="415">
        <v>0</v>
      </c>
      <c r="DI321" s="415">
        <v>0</v>
      </c>
      <c r="DJ321" s="415">
        <v>0</v>
      </c>
      <c r="DK321" s="415">
        <v>0</v>
      </c>
      <c r="DL321" s="415">
        <v>0</v>
      </c>
      <c r="DM321" s="415">
        <v>0</v>
      </c>
      <c r="DN321" s="415">
        <v>0</v>
      </c>
      <c r="DO321" s="415">
        <v>0</v>
      </c>
      <c r="DP321" s="415">
        <v>0</v>
      </c>
      <c r="DQ321" s="415">
        <v>0</v>
      </c>
      <c r="DR321" s="415">
        <v>0</v>
      </c>
      <c r="DS321" s="415">
        <v>0</v>
      </c>
      <c r="DT321" s="415">
        <v>0</v>
      </c>
      <c r="DU321" s="415">
        <v>0</v>
      </c>
      <c r="DV321" s="415">
        <v>0</v>
      </c>
      <c r="DW321" s="415">
        <v>0</v>
      </c>
      <c r="DX321" s="415">
        <v>0</v>
      </c>
      <c r="DY321" s="415">
        <v>0</v>
      </c>
      <c r="DZ321" s="415">
        <v>0</v>
      </c>
      <c r="EA321" s="415">
        <v>0</v>
      </c>
      <c r="EB321" s="415">
        <v>-334024</v>
      </c>
      <c r="EC321" s="415">
        <v>0</v>
      </c>
      <c r="ED321" s="415">
        <v>-334024</v>
      </c>
      <c r="EE321" s="415">
        <v>0</v>
      </c>
      <c r="EF321" s="415">
        <v>0</v>
      </c>
      <c r="EG321" s="415">
        <v>0</v>
      </c>
      <c r="EH321" s="415">
        <v>0</v>
      </c>
      <c r="EI321" s="415">
        <v>0</v>
      </c>
      <c r="EJ321" s="415">
        <v>0</v>
      </c>
      <c r="EK321" s="415">
        <v>0</v>
      </c>
      <c r="EL321" s="415">
        <v>0</v>
      </c>
      <c r="EM321" s="415">
        <v>0</v>
      </c>
      <c r="EN321" s="415">
        <v>-3930</v>
      </c>
      <c r="EO321" s="415">
        <v>0</v>
      </c>
      <c r="EP321" s="415">
        <v>-3930</v>
      </c>
      <c r="EQ321" s="415">
        <v>0</v>
      </c>
      <c r="ER321" s="415">
        <v>0</v>
      </c>
      <c r="ES321" s="415">
        <v>0</v>
      </c>
      <c r="ET321" s="415">
        <v>0</v>
      </c>
      <c r="EU321" s="415">
        <v>0</v>
      </c>
      <c r="EV321" s="415">
        <v>0</v>
      </c>
      <c r="EW321" s="415">
        <v>-10685</v>
      </c>
      <c r="EX321" s="415">
        <v>0</v>
      </c>
      <c r="EY321" s="415">
        <v>-10685</v>
      </c>
      <c r="EZ321" s="415">
        <v>0</v>
      </c>
      <c r="FA321" s="415">
        <v>0</v>
      </c>
      <c r="FB321" s="415">
        <v>0</v>
      </c>
      <c r="FC321" s="415">
        <v>0</v>
      </c>
      <c r="FD321" s="415">
        <v>0</v>
      </c>
      <c r="FE321" s="415">
        <v>0</v>
      </c>
      <c r="FF321" s="415">
        <v>0</v>
      </c>
      <c r="FG321" s="415">
        <v>0</v>
      </c>
      <c r="FH321" s="415">
        <v>0</v>
      </c>
      <c r="FI321" s="415">
        <v>-14047</v>
      </c>
      <c r="FJ321" s="415">
        <v>0</v>
      </c>
      <c r="FK321" s="415">
        <v>-14047</v>
      </c>
      <c r="FL321" s="415">
        <v>12</v>
      </c>
      <c r="FM321" s="415">
        <v>0</v>
      </c>
      <c r="FN321" s="415">
        <v>12</v>
      </c>
      <c r="FO321" s="415">
        <v>-23624</v>
      </c>
      <c r="FP321" s="415">
        <v>0</v>
      </c>
      <c r="FQ321" s="415">
        <v>-23624</v>
      </c>
      <c r="FR321" s="415">
        <v>296</v>
      </c>
      <c r="FS321" s="415">
        <v>0</v>
      </c>
      <c r="FT321" s="415">
        <v>296</v>
      </c>
      <c r="FU321" s="415">
        <v>-366</v>
      </c>
      <c r="FV321" s="415">
        <v>0</v>
      </c>
      <c r="FW321" s="415">
        <v>-366</v>
      </c>
      <c r="FX321" s="415">
        <v>-784446</v>
      </c>
      <c r="FY321" s="415">
        <v>0</v>
      </c>
      <c r="FZ321" s="415">
        <v>-784446</v>
      </c>
      <c r="GA321" s="415">
        <v>-836790</v>
      </c>
      <c r="GB321" s="415">
        <v>0</v>
      </c>
      <c r="GC321" s="415">
        <v>-836790</v>
      </c>
      <c r="GD321" s="415">
        <v>-4035</v>
      </c>
      <c r="GE321" s="415">
        <v>0</v>
      </c>
      <c r="GF321" s="415">
        <v>-4035</v>
      </c>
      <c r="GG321" s="415">
        <v>3516</v>
      </c>
      <c r="GH321" s="415">
        <v>0</v>
      </c>
      <c r="GI321" s="415">
        <v>3516</v>
      </c>
      <c r="GJ321" s="415">
        <v>-519</v>
      </c>
      <c r="GK321" s="415">
        <v>0</v>
      </c>
      <c r="GL321" s="415">
        <v>-519</v>
      </c>
      <c r="GM321" s="415">
        <v>36819451</v>
      </c>
      <c r="GN321" s="415">
        <v>0</v>
      </c>
      <c r="GO321" s="415">
        <v>36819451</v>
      </c>
      <c r="GP321" s="415">
        <v>-34332</v>
      </c>
      <c r="GQ321" s="415">
        <v>0</v>
      </c>
      <c r="GR321" s="415">
        <v>-34332</v>
      </c>
      <c r="GS321" s="415">
        <v>-5866195</v>
      </c>
      <c r="GT321" s="415">
        <v>0</v>
      </c>
      <c r="GU321" s="415">
        <v>-5866195</v>
      </c>
      <c r="GV321" s="415">
        <v>-1282815</v>
      </c>
      <c r="GW321" s="415">
        <v>0</v>
      </c>
      <c r="GX321" s="415">
        <v>-1282815</v>
      </c>
      <c r="GY321" s="415">
        <v>-334024</v>
      </c>
      <c r="GZ321" s="415">
        <v>0</v>
      </c>
      <c r="HA321" s="415">
        <v>-334024</v>
      </c>
      <c r="HB321" s="415">
        <v>-836790</v>
      </c>
      <c r="HC321" s="415">
        <v>0</v>
      </c>
      <c r="HD321" s="415">
        <v>-836790</v>
      </c>
      <c r="HE321" s="415">
        <v>-519</v>
      </c>
      <c r="HF321" s="415">
        <v>0</v>
      </c>
      <c r="HG321" s="415">
        <v>-519</v>
      </c>
      <c r="HH321" s="415">
        <v>-8354675</v>
      </c>
      <c r="HI321" s="415">
        <v>0</v>
      </c>
      <c r="HJ321" s="415">
        <v>-8354675</v>
      </c>
      <c r="HK321" s="415">
        <v>28464776</v>
      </c>
      <c r="HL321" s="415">
        <v>0</v>
      </c>
      <c r="HM321" s="415">
        <v>28464776</v>
      </c>
      <c r="HN321" s="84" t="s">
        <v>1029</v>
      </c>
    </row>
    <row r="322" spans="1:222" x14ac:dyDescent="0.25">
      <c r="A322" t="s">
        <v>1026</v>
      </c>
      <c r="B322" s="82" t="s">
        <v>1003</v>
      </c>
      <c r="C322" s="85" t="s">
        <v>1002</v>
      </c>
      <c r="D322" s="415">
        <v>123845657</v>
      </c>
      <c r="E322" s="415">
        <v>1676781</v>
      </c>
      <c r="F322" s="415">
        <v>125522438</v>
      </c>
      <c r="G322" s="415">
        <v>-772696</v>
      </c>
      <c r="H322" s="415">
        <v>-209362</v>
      </c>
      <c r="I322" s="415">
        <v>-982058</v>
      </c>
      <c r="J322" s="415">
        <v>-1051923</v>
      </c>
      <c r="K322" s="415">
        <v>-99825</v>
      </c>
      <c r="L322" s="415">
        <v>-1151748</v>
      </c>
      <c r="M322" s="415">
        <v>-76615</v>
      </c>
      <c r="N322" s="415">
        <v>42713.38</v>
      </c>
      <c r="O322" s="415">
        <v>-33901.620000000003</v>
      </c>
      <c r="P322" s="415">
        <v>1789651</v>
      </c>
      <c r="Q322" s="415">
        <v>25317</v>
      </c>
      <c r="R322" s="415">
        <v>1814968</v>
      </c>
      <c r="S322" s="415">
        <v>11231</v>
      </c>
      <c r="T322" s="415">
        <v>57616</v>
      </c>
      <c r="U322" s="415">
        <v>68847</v>
      </c>
      <c r="V322" s="415">
        <v>672344</v>
      </c>
      <c r="W322" s="415">
        <v>25821</v>
      </c>
      <c r="X322" s="415">
        <v>698165</v>
      </c>
      <c r="Y322" s="415">
        <v>-6341063</v>
      </c>
      <c r="Z322" s="415">
        <v>-6077</v>
      </c>
      <c r="AA322" s="415">
        <v>-6347140</v>
      </c>
      <c r="AB322" s="415">
        <v>-39393</v>
      </c>
      <c r="AC322" s="415">
        <v>0</v>
      </c>
      <c r="AD322" s="415">
        <v>-39393</v>
      </c>
      <c r="AE322" s="415">
        <v>-270783</v>
      </c>
      <c r="AF322" s="415">
        <v>0</v>
      </c>
      <c r="AG322" s="415">
        <v>-270783</v>
      </c>
      <c r="AH322" s="415">
        <v>-45572.18</v>
      </c>
      <c r="AI322" s="415">
        <v>0</v>
      </c>
      <c r="AJ322" s="415">
        <v>-45572.18</v>
      </c>
      <c r="AK322" s="415">
        <v>243</v>
      </c>
      <c r="AL322" s="415">
        <v>0</v>
      </c>
      <c r="AM322" s="415">
        <v>243</v>
      </c>
      <c r="AN322" s="415">
        <v>-225211</v>
      </c>
      <c r="AO322" s="415">
        <v>0</v>
      </c>
      <c r="AP322" s="415">
        <v>-225211</v>
      </c>
      <c r="AQ322" s="415">
        <v>-18989</v>
      </c>
      <c r="AR322" s="415">
        <v>0</v>
      </c>
      <c r="AS322" s="415">
        <v>-18989</v>
      </c>
      <c r="AT322" s="415">
        <v>2503798</v>
      </c>
      <c r="AU322" s="415">
        <v>40486</v>
      </c>
      <c r="AV322" s="415">
        <v>2544284</v>
      </c>
      <c r="AW322" s="415">
        <v>36003</v>
      </c>
      <c r="AX322" s="415">
        <v>-4160</v>
      </c>
      <c r="AY322" s="415">
        <v>31843</v>
      </c>
      <c r="AZ322" s="415">
        <v>-10814836</v>
      </c>
      <c r="BA322" s="415">
        <v>-674136</v>
      </c>
      <c r="BB322" s="415">
        <v>-11488972</v>
      </c>
      <c r="BC322" s="415">
        <v>193041</v>
      </c>
      <c r="BD322" s="415">
        <v>0</v>
      </c>
      <c r="BE322" s="415">
        <v>193041</v>
      </c>
      <c r="BF322" s="415">
        <v>-99646</v>
      </c>
      <c r="BG322" s="415">
        <v>0</v>
      </c>
      <c r="BH322" s="415">
        <v>-99646</v>
      </c>
      <c r="BI322" s="415">
        <v>0</v>
      </c>
      <c r="BJ322" s="415">
        <v>0</v>
      </c>
      <c r="BK322" s="415">
        <v>0</v>
      </c>
      <c r="BL322" s="415">
        <v>-4280</v>
      </c>
      <c r="BM322" s="415">
        <v>0</v>
      </c>
      <c r="BN322" s="415">
        <v>-4280</v>
      </c>
      <c r="BO322" s="415">
        <v>0</v>
      </c>
      <c r="BP322" s="415">
        <v>0</v>
      </c>
      <c r="BQ322" s="415">
        <v>0</v>
      </c>
      <c r="BR322" s="415">
        <v>0</v>
      </c>
      <c r="BS322" s="415">
        <v>0</v>
      </c>
      <c r="BT322" s="415">
        <v>0</v>
      </c>
      <c r="BU322" s="415">
        <v>0</v>
      </c>
      <c r="BV322" s="415">
        <v>0</v>
      </c>
      <c r="BW322" s="415">
        <v>0</v>
      </c>
      <c r="BX322" s="415">
        <v>-14797766</v>
      </c>
      <c r="BY322" s="415">
        <v>-643887</v>
      </c>
      <c r="BZ322" s="415">
        <v>-15441653</v>
      </c>
      <c r="CA322" s="415">
        <v>-12151</v>
      </c>
      <c r="CB322" s="415">
        <v>0</v>
      </c>
      <c r="CC322" s="415">
        <v>-12151</v>
      </c>
      <c r="CD322" s="415">
        <v>-15237</v>
      </c>
      <c r="CE322" s="415">
        <v>0</v>
      </c>
      <c r="CF322" s="415">
        <v>-15237</v>
      </c>
      <c r="CG322" s="415">
        <v>-3170869</v>
      </c>
      <c r="CH322" s="415">
        <v>-10318</v>
      </c>
      <c r="CI322" s="415">
        <v>-3181187</v>
      </c>
      <c r="CJ322" s="415">
        <v>-33161</v>
      </c>
      <c r="CK322" s="415">
        <v>0</v>
      </c>
      <c r="CL322" s="415">
        <v>-33161</v>
      </c>
      <c r="CM322" s="415">
        <v>-3231418</v>
      </c>
      <c r="CN322" s="415">
        <v>-10318</v>
      </c>
      <c r="CO322" s="415">
        <v>-3241736</v>
      </c>
      <c r="CP322" s="415">
        <v>-52036</v>
      </c>
      <c r="CQ322" s="415">
        <v>-5239</v>
      </c>
      <c r="CR322" s="415">
        <v>-57275</v>
      </c>
      <c r="CS322" s="415">
        <v>4992</v>
      </c>
      <c r="CT322" s="415">
        <v>0</v>
      </c>
      <c r="CU322" s="415">
        <v>4992</v>
      </c>
      <c r="CV322" s="415">
        <v>-13723</v>
      </c>
      <c r="CW322" s="415">
        <v>0</v>
      </c>
      <c r="CX322" s="415">
        <v>-13723</v>
      </c>
      <c r="CY322" s="415">
        <v>1466</v>
      </c>
      <c r="CZ322" s="415">
        <v>0</v>
      </c>
      <c r="DA322" s="415">
        <v>1466</v>
      </c>
      <c r="DB322" s="415">
        <v>-8200</v>
      </c>
      <c r="DC322" s="415">
        <v>0</v>
      </c>
      <c r="DD322" s="415">
        <v>-8200</v>
      </c>
      <c r="DE322" s="415">
        <v>0</v>
      </c>
      <c r="DF322" s="415">
        <v>0</v>
      </c>
      <c r="DG322" s="415">
        <v>0</v>
      </c>
      <c r="DH322" s="415">
        <v>0</v>
      </c>
      <c r="DI322" s="415">
        <v>0</v>
      </c>
      <c r="DJ322" s="415">
        <v>0</v>
      </c>
      <c r="DK322" s="415">
        <v>0</v>
      </c>
      <c r="DL322" s="415">
        <v>0</v>
      </c>
      <c r="DM322" s="415">
        <v>0</v>
      </c>
      <c r="DN322" s="415">
        <v>-21175</v>
      </c>
      <c r="DO322" s="415">
        <v>0</v>
      </c>
      <c r="DP322" s="415">
        <v>-21175</v>
      </c>
      <c r="DQ322" s="415">
        <v>0</v>
      </c>
      <c r="DR322" s="415">
        <v>0</v>
      </c>
      <c r="DS322" s="415">
        <v>0</v>
      </c>
      <c r="DT322" s="415">
        <v>-41596</v>
      </c>
      <c r="DU322" s="415">
        <v>0</v>
      </c>
      <c r="DV322" s="415">
        <v>-41596</v>
      </c>
      <c r="DW322" s="415">
        <v>0</v>
      </c>
      <c r="DX322" s="415">
        <v>0</v>
      </c>
      <c r="DY322" s="415">
        <v>0</v>
      </c>
      <c r="DZ322" s="415">
        <v>0</v>
      </c>
      <c r="EA322" s="415">
        <v>0</v>
      </c>
      <c r="EB322" s="415">
        <v>-130272</v>
      </c>
      <c r="EC322" s="415">
        <v>-5239</v>
      </c>
      <c r="ED322" s="415">
        <v>-135511</v>
      </c>
      <c r="EE322" s="415">
        <v>0</v>
      </c>
      <c r="EF322" s="415">
        <v>0</v>
      </c>
      <c r="EG322" s="415">
        <v>0</v>
      </c>
      <c r="EH322" s="415">
        <v>0</v>
      </c>
      <c r="EI322" s="415">
        <v>0</v>
      </c>
      <c r="EJ322" s="415">
        <v>0</v>
      </c>
      <c r="EK322" s="415">
        <v>336</v>
      </c>
      <c r="EL322" s="415">
        <v>0</v>
      </c>
      <c r="EM322" s="415">
        <v>336</v>
      </c>
      <c r="EN322" s="415">
        <v>0</v>
      </c>
      <c r="EO322" s="415">
        <v>0</v>
      </c>
      <c r="EP322" s="415">
        <v>0</v>
      </c>
      <c r="EQ322" s="415">
        <v>1883</v>
      </c>
      <c r="ER322" s="415">
        <v>0</v>
      </c>
      <c r="ES322" s="415">
        <v>1883</v>
      </c>
      <c r="ET322" s="415">
        <v>0</v>
      </c>
      <c r="EU322" s="415">
        <v>0</v>
      </c>
      <c r="EV322" s="415">
        <v>0</v>
      </c>
      <c r="EW322" s="415">
        <v>-4280</v>
      </c>
      <c r="EX322" s="415">
        <v>0</v>
      </c>
      <c r="EY322" s="415">
        <v>-4280</v>
      </c>
      <c r="EZ322" s="415">
        <v>0</v>
      </c>
      <c r="FA322" s="415">
        <v>0</v>
      </c>
      <c r="FB322" s="415">
        <v>0</v>
      </c>
      <c r="FC322" s="415">
        <v>-1500</v>
      </c>
      <c r="FD322" s="415">
        <v>0</v>
      </c>
      <c r="FE322" s="415">
        <v>-1500</v>
      </c>
      <c r="FF322" s="415">
        <v>0</v>
      </c>
      <c r="FG322" s="415">
        <v>0</v>
      </c>
      <c r="FH322" s="415">
        <v>0</v>
      </c>
      <c r="FI322" s="415">
        <v>-35996</v>
      </c>
      <c r="FJ322" s="415">
        <v>0</v>
      </c>
      <c r="FK322" s="415">
        <v>-35996</v>
      </c>
      <c r="FL322" s="415">
        <v>2310</v>
      </c>
      <c r="FM322" s="415">
        <v>0</v>
      </c>
      <c r="FN322" s="415">
        <v>2310</v>
      </c>
      <c r="FO322" s="415">
        <v>-155907</v>
      </c>
      <c r="FP322" s="415">
        <v>-1669</v>
      </c>
      <c r="FQ322" s="415">
        <v>-157576</v>
      </c>
      <c r="FR322" s="415">
        <v>18237</v>
      </c>
      <c r="FS322" s="415">
        <v>0</v>
      </c>
      <c r="FT322" s="415">
        <v>18237</v>
      </c>
      <c r="FU322" s="415">
        <v>-2000</v>
      </c>
      <c r="FV322" s="415">
        <v>0</v>
      </c>
      <c r="FW322" s="415">
        <v>-2000</v>
      </c>
      <c r="FX322" s="415">
        <v>-2377891</v>
      </c>
      <c r="FY322" s="415">
        <v>0</v>
      </c>
      <c r="FZ322" s="415">
        <v>-2377891</v>
      </c>
      <c r="GA322" s="415">
        <v>-2554808</v>
      </c>
      <c r="GB322" s="415">
        <v>-1669</v>
      </c>
      <c r="GC322" s="415">
        <v>-2556477</v>
      </c>
      <c r="GD322" s="415">
        <v>0</v>
      </c>
      <c r="GE322" s="415">
        <v>0</v>
      </c>
      <c r="GF322" s="415">
        <v>0</v>
      </c>
      <c r="GG322" s="415">
        <v>0</v>
      </c>
      <c r="GH322" s="415">
        <v>0</v>
      </c>
      <c r="GI322" s="415">
        <v>0</v>
      </c>
      <c r="GJ322" s="415">
        <v>0</v>
      </c>
      <c r="GK322" s="415">
        <v>0</v>
      </c>
      <c r="GL322" s="415">
        <v>0</v>
      </c>
      <c r="GM322" s="415">
        <v>123072961</v>
      </c>
      <c r="GN322" s="415">
        <v>1467419</v>
      </c>
      <c r="GO322" s="415">
        <v>124540380</v>
      </c>
      <c r="GP322" s="415">
        <v>672344</v>
      </c>
      <c r="GQ322" s="415">
        <v>25821</v>
      </c>
      <c r="GR322" s="415">
        <v>698165</v>
      </c>
      <c r="GS322" s="415">
        <v>-14797766</v>
      </c>
      <c r="GT322" s="415">
        <v>-643887</v>
      </c>
      <c r="GU322" s="415">
        <v>-15441653</v>
      </c>
      <c r="GV322" s="415">
        <v>-3231418</v>
      </c>
      <c r="GW322" s="415">
        <v>-10318</v>
      </c>
      <c r="GX322" s="415">
        <v>-3241736</v>
      </c>
      <c r="GY322" s="415">
        <v>-130272</v>
      </c>
      <c r="GZ322" s="415">
        <v>-5239</v>
      </c>
      <c r="HA322" s="415">
        <v>-135511</v>
      </c>
      <c r="HB322" s="415">
        <v>-2554808</v>
      </c>
      <c r="HC322" s="415">
        <v>-1669</v>
      </c>
      <c r="HD322" s="415">
        <v>-2556477</v>
      </c>
      <c r="HE322" s="415">
        <v>0</v>
      </c>
      <c r="HF322" s="415">
        <v>0</v>
      </c>
      <c r="HG322" s="415">
        <v>0</v>
      </c>
      <c r="HH322" s="415">
        <v>-20041920</v>
      </c>
      <c r="HI322" s="415">
        <v>-635292</v>
      </c>
      <c r="HJ322" s="415">
        <v>-20677212</v>
      </c>
      <c r="HK322" s="415">
        <v>103031041</v>
      </c>
      <c r="HL322" s="415">
        <v>832127</v>
      </c>
      <c r="HM322" s="415">
        <v>103863168</v>
      </c>
      <c r="HN322" s="84" t="s">
        <v>1054</v>
      </c>
    </row>
    <row r="323" spans="1:222" x14ac:dyDescent="0.25">
      <c r="A323" s="416"/>
      <c r="B323" s="82" t="s">
        <v>1005</v>
      </c>
      <c r="C323" s="82" t="s">
        <v>1004</v>
      </c>
      <c r="D323" s="415">
        <v>31051028326.040001</v>
      </c>
      <c r="E323" s="415">
        <v>329059870.18000001</v>
      </c>
      <c r="F323" s="415">
        <v>31380088196.219997</v>
      </c>
      <c r="G323" s="415">
        <v>-447221002.53000003</v>
      </c>
      <c r="H323" s="415">
        <v>36520.759999999544</v>
      </c>
      <c r="I323" s="415">
        <v>-447184481.77000004</v>
      </c>
      <c r="J323" s="415">
        <v>-321874878.60999995</v>
      </c>
      <c r="K323" s="415">
        <v>-1769519.69</v>
      </c>
      <c r="L323" s="415">
        <v>-323644398.30000001</v>
      </c>
      <c r="M323" s="415">
        <v>45887223.899999999</v>
      </c>
      <c r="N323" s="415">
        <v>132193.35999999999</v>
      </c>
      <c r="O323" s="415">
        <v>46019417.259999998</v>
      </c>
      <c r="P323" s="415">
        <v>348711820.20999998</v>
      </c>
      <c r="Q323" s="415">
        <v>4798890.9399999995</v>
      </c>
      <c r="R323" s="415">
        <v>353510711.14999998</v>
      </c>
      <c r="S323" s="415">
        <v>7965709.6099999985</v>
      </c>
      <c r="T323" s="415">
        <v>-1278758.4600000002</v>
      </c>
      <c r="U323" s="415">
        <v>6686951.1500000013</v>
      </c>
      <c r="V323" s="415">
        <v>80689877</v>
      </c>
      <c r="W323" s="415">
        <v>1882805</v>
      </c>
      <c r="X323" s="415">
        <v>82572682</v>
      </c>
      <c r="Y323" s="415">
        <v>-1963101810.6599998</v>
      </c>
      <c r="Z323" s="415">
        <v>-7026393</v>
      </c>
      <c r="AA323" s="415">
        <v>-1970128203.6599998</v>
      </c>
      <c r="AB323" s="415">
        <v>-4386922.0999999996</v>
      </c>
      <c r="AC323" s="415">
        <v>-26358</v>
      </c>
      <c r="AD323" s="415">
        <v>-4413280.0999999996</v>
      </c>
      <c r="AE323" s="415">
        <v>-73486713.030000001</v>
      </c>
      <c r="AF323" s="415">
        <v>-333421.58999999997</v>
      </c>
      <c r="AG323" s="415">
        <v>-73820134.61999999</v>
      </c>
      <c r="AH323" s="415">
        <v>-8202990.9799999995</v>
      </c>
      <c r="AI323" s="415">
        <v>-12435.05</v>
      </c>
      <c r="AJ323" s="415">
        <v>-8215426.0300000003</v>
      </c>
      <c r="AK323" s="415">
        <v>-138513.94</v>
      </c>
      <c r="AL323" s="415">
        <v>-290</v>
      </c>
      <c r="AM323" s="415">
        <v>-138803.94</v>
      </c>
      <c r="AN323" s="415">
        <v>-58156798.979999997</v>
      </c>
      <c r="AO323" s="415">
        <v>-257901.53999999998</v>
      </c>
      <c r="AP323" s="415">
        <v>-58414700.520000003</v>
      </c>
      <c r="AQ323" s="415">
        <v>-464418.56</v>
      </c>
      <c r="AR323" s="415">
        <v>2616</v>
      </c>
      <c r="AS323" s="415">
        <v>-461802.56</v>
      </c>
      <c r="AT323" s="415">
        <v>625418492.40999997</v>
      </c>
      <c r="AU323" s="415">
        <v>7192306.7699999996</v>
      </c>
      <c r="AV323" s="415">
        <v>632610799.17999995</v>
      </c>
      <c r="AW323" s="415">
        <v>-4003443.9899999993</v>
      </c>
      <c r="AX323" s="415">
        <v>535560.59</v>
      </c>
      <c r="AY323" s="415">
        <v>-3467883.4</v>
      </c>
      <c r="AZ323" s="415">
        <v>-1997340724.5500004</v>
      </c>
      <c r="BA323" s="415">
        <v>-13901793</v>
      </c>
      <c r="BB323" s="415">
        <v>-2011242517.5500004</v>
      </c>
      <c r="BC323" s="415">
        <v>-13554107.949999997</v>
      </c>
      <c r="BD323" s="415">
        <v>-581200.64000000001</v>
      </c>
      <c r="BE323" s="415">
        <v>-14135308.589999998</v>
      </c>
      <c r="BF323" s="415">
        <v>-20737252.689999998</v>
      </c>
      <c r="BG323" s="415">
        <v>-18144</v>
      </c>
      <c r="BH323" s="415">
        <v>-20755396.689999998</v>
      </c>
      <c r="BI323" s="415">
        <v>-104082.92</v>
      </c>
      <c r="BJ323" s="415">
        <v>0</v>
      </c>
      <c r="BK323" s="415">
        <v>-104082.92</v>
      </c>
      <c r="BL323" s="415">
        <v>-4216951.18</v>
      </c>
      <c r="BM323" s="415">
        <v>0</v>
      </c>
      <c r="BN323" s="415">
        <v>-4216951.18</v>
      </c>
      <c r="BO323" s="415">
        <v>-32151.879999999997</v>
      </c>
      <c r="BP323" s="415">
        <v>0</v>
      </c>
      <c r="BQ323" s="415">
        <v>-32151.879999999997</v>
      </c>
      <c r="BR323" s="415">
        <v>-26256</v>
      </c>
      <c r="BS323" s="415">
        <v>0</v>
      </c>
      <c r="BT323" s="415">
        <v>-26256</v>
      </c>
      <c r="BU323" s="415">
        <v>-14043</v>
      </c>
      <c r="BV323" s="415">
        <v>0</v>
      </c>
      <c r="BW323" s="415">
        <v>-14043</v>
      </c>
      <c r="BX323" s="415">
        <v>-3451199043</v>
      </c>
      <c r="BY323" s="415">
        <v>-14133084</v>
      </c>
      <c r="BZ323" s="415">
        <v>-3465332127</v>
      </c>
      <c r="CA323" s="415">
        <v>-26156440.030000001</v>
      </c>
      <c r="CB323" s="415">
        <v>-308035</v>
      </c>
      <c r="CC323" s="415">
        <v>-26464475.030000001</v>
      </c>
      <c r="CD323" s="415">
        <v>-7659586.7999999989</v>
      </c>
      <c r="CE323" s="415">
        <v>-127156.19</v>
      </c>
      <c r="CF323" s="415">
        <v>-7786742.9900000002</v>
      </c>
      <c r="CG323" s="415">
        <v>-984693652.16999984</v>
      </c>
      <c r="CH323" s="415">
        <v>-21570102.330000002</v>
      </c>
      <c r="CI323" s="415">
        <v>-1006263754.5</v>
      </c>
      <c r="CJ323" s="415">
        <v>19069422.740000002</v>
      </c>
      <c r="CK323" s="415">
        <v>601535.06999999983</v>
      </c>
      <c r="CL323" s="415">
        <v>19670957.809999999</v>
      </c>
      <c r="CM323" s="415">
        <v>-999440256</v>
      </c>
      <c r="CN323" s="415">
        <v>-21403760</v>
      </c>
      <c r="CO323" s="415">
        <v>-1020844016</v>
      </c>
      <c r="CP323" s="415">
        <v>-47701011.660000004</v>
      </c>
      <c r="CQ323" s="415">
        <v>-167533</v>
      </c>
      <c r="CR323" s="415">
        <v>-47868544.660000004</v>
      </c>
      <c r="CS323" s="415">
        <v>-803498.72</v>
      </c>
      <c r="CT323" s="415">
        <v>-43191</v>
      </c>
      <c r="CU323" s="415">
        <v>-846689.72</v>
      </c>
      <c r="CV323" s="415">
        <v>-37088291.950000003</v>
      </c>
      <c r="CW323" s="415">
        <v>-281113</v>
      </c>
      <c r="CX323" s="415">
        <v>-37369404.950000003</v>
      </c>
      <c r="CY323" s="415">
        <v>139360.04</v>
      </c>
      <c r="CZ323" s="415">
        <v>41135</v>
      </c>
      <c r="DA323" s="415">
        <v>180495.04</v>
      </c>
      <c r="DB323" s="415">
        <v>-1404486.96</v>
      </c>
      <c r="DC323" s="415">
        <v>0</v>
      </c>
      <c r="DD323" s="415">
        <v>-1404486.96</v>
      </c>
      <c r="DE323" s="415">
        <v>-34074.07</v>
      </c>
      <c r="DF323" s="415">
        <v>0</v>
      </c>
      <c r="DG323" s="415">
        <v>-34074.07</v>
      </c>
      <c r="DH323" s="415">
        <v>-255821.04</v>
      </c>
      <c r="DI323" s="415">
        <v>0</v>
      </c>
      <c r="DJ323" s="415">
        <v>-255821.04</v>
      </c>
      <c r="DK323" s="415">
        <v>-7637.95</v>
      </c>
      <c r="DL323" s="415">
        <v>0</v>
      </c>
      <c r="DM323" s="415">
        <v>-7637.95</v>
      </c>
      <c r="DN323" s="415">
        <v>-903279</v>
      </c>
      <c r="DO323" s="415">
        <v>0</v>
      </c>
      <c r="DP323" s="415">
        <v>-903279</v>
      </c>
      <c r="DQ323" s="415">
        <v>-16339</v>
      </c>
      <c r="DR323" s="415">
        <v>0</v>
      </c>
      <c r="DS323" s="415">
        <v>-16339</v>
      </c>
      <c r="DT323" s="415">
        <v>-6807206</v>
      </c>
      <c r="DU323" s="415">
        <v>-15572753.449999999</v>
      </c>
      <c r="DV323" s="415">
        <v>-22379959.449999999</v>
      </c>
      <c r="DW323" s="415">
        <v>-708569</v>
      </c>
      <c r="DX323" s="415">
        <v>-1004022</v>
      </c>
      <c r="DY323" s="415">
        <v>-1712591</v>
      </c>
      <c r="DZ323" s="415">
        <v>-15978137.449999999</v>
      </c>
      <c r="EA323" s="415">
        <v>-2145164</v>
      </c>
      <c r="EB323" s="415">
        <v>-95590856</v>
      </c>
      <c r="EC323" s="415">
        <v>-17027477</v>
      </c>
      <c r="ED323" s="415">
        <v>-112618333</v>
      </c>
      <c r="EE323" s="415">
        <v>107615.55</v>
      </c>
      <c r="EF323" s="415">
        <v>0</v>
      </c>
      <c r="EG323" s="415">
        <v>107615.55</v>
      </c>
      <c r="EH323" s="415">
        <v>25120.760000000002</v>
      </c>
      <c r="EI323" s="415">
        <v>0</v>
      </c>
      <c r="EJ323" s="415">
        <v>25120.760000000002</v>
      </c>
      <c r="EK323" s="415">
        <v>-9364514.7400000002</v>
      </c>
      <c r="EL323" s="415">
        <v>-1697</v>
      </c>
      <c r="EM323" s="415">
        <v>-9366211.7400000002</v>
      </c>
      <c r="EN323" s="415">
        <v>-1539941</v>
      </c>
      <c r="EO323" s="415">
        <v>0</v>
      </c>
      <c r="EP323" s="415">
        <v>-1539941</v>
      </c>
      <c r="EQ323" s="415">
        <v>8369.7900000000009</v>
      </c>
      <c r="ER323" s="415">
        <v>0</v>
      </c>
      <c r="ES323" s="415">
        <v>8369.7900000000009</v>
      </c>
      <c r="ET323" s="415">
        <v>47980.92</v>
      </c>
      <c r="EU323" s="415">
        <v>1028</v>
      </c>
      <c r="EV323" s="415">
        <v>49008.92</v>
      </c>
      <c r="EW323" s="415">
        <v>-4210581</v>
      </c>
      <c r="EX323" s="415">
        <v>0</v>
      </c>
      <c r="EY323" s="415">
        <v>-4210581</v>
      </c>
      <c r="EZ323" s="415">
        <v>-21312.160000000003</v>
      </c>
      <c r="FA323" s="415">
        <v>0</v>
      </c>
      <c r="FB323" s="415">
        <v>-21312.160000000003</v>
      </c>
      <c r="FC323" s="415">
        <v>-173768.54</v>
      </c>
      <c r="FD323" s="415">
        <v>0</v>
      </c>
      <c r="FE323" s="415">
        <v>-173768.54</v>
      </c>
      <c r="FF323" s="415">
        <v>-10486.33</v>
      </c>
      <c r="FG323" s="415">
        <v>0</v>
      </c>
      <c r="FH323" s="415">
        <v>-10486.33</v>
      </c>
      <c r="FI323" s="415">
        <v>-13142147.469999999</v>
      </c>
      <c r="FJ323" s="415">
        <v>-25137</v>
      </c>
      <c r="FK323" s="415">
        <v>-13167284.469999999</v>
      </c>
      <c r="FL323" s="415">
        <v>581097.64</v>
      </c>
      <c r="FM323" s="415">
        <v>2585</v>
      </c>
      <c r="FN323" s="415">
        <v>583682.64</v>
      </c>
      <c r="FO323" s="415">
        <v>-30265808.27</v>
      </c>
      <c r="FP323" s="415">
        <v>-178726</v>
      </c>
      <c r="FQ323" s="415">
        <v>-30444534.27</v>
      </c>
      <c r="FR323" s="415">
        <v>1793214.47</v>
      </c>
      <c r="FS323" s="415">
        <v>-61929.96</v>
      </c>
      <c r="FT323" s="415">
        <v>1731284.51</v>
      </c>
      <c r="FU323" s="415">
        <v>101397.07000000002</v>
      </c>
      <c r="FV323" s="415">
        <v>293</v>
      </c>
      <c r="FW323" s="415">
        <v>101690.07000000002</v>
      </c>
      <c r="FX323" s="415">
        <v>-429768747.26999998</v>
      </c>
      <c r="FY323" s="415">
        <v>-1759284</v>
      </c>
      <c r="FZ323" s="415">
        <v>-431528031.26999998</v>
      </c>
      <c r="GA323" s="415">
        <v>-485832512</v>
      </c>
      <c r="GB323" s="415">
        <v>-2022868</v>
      </c>
      <c r="GC323" s="415">
        <v>-487855380</v>
      </c>
      <c r="GD323" s="415">
        <v>-1609178.34</v>
      </c>
      <c r="GE323" s="415">
        <v>0</v>
      </c>
      <c r="GF323" s="415">
        <v>-1609178.34</v>
      </c>
      <c r="GG323" s="415">
        <v>-585613.79</v>
      </c>
      <c r="GH323" s="415">
        <v>-4177.0600000000004</v>
      </c>
      <c r="GI323" s="415">
        <v>-589790.85</v>
      </c>
      <c r="GJ323" s="415">
        <v>-2194792</v>
      </c>
      <c r="GK323" s="415">
        <v>-4177</v>
      </c>
      <c r="GL323" s="415">
        <v>-2198969</v>
      </c>
      <c r="GM323" s="415">
        <v>30603263101.509987</v>
      </c>
      <c r="GN323" s="415">
        <v>329616526.94000006</v>
      </c>
      <c r="GO323" s="415">
        <v>30932879628.449989</v>
      </c>
      <c r="GP323" s="415">
        <v>80689877</v>
      </c>
      <c r="GQ323" s="415">
        <v>1882805</v>
      </c>
      <c r="GR323" s="415">
        <v>82572682</v>
      </c>
      <c r="GS323" s="415">
        <v>-3451199043</v>
      </c>
      <c r="GT323" s="415">
        <v>-14133084</v>
      </c>
      <c r="GU323" s="415">
        <v>-3465332127</v>
      </c>
      <c r="GV323" s="415">
        <v>-999440256</v>
      </c>
      <c r="GW323" s="415">
        <v>-21403760</v>
      </c>
      <c r="GX323" s="415">
        <v>-1020844016</v>
      </c>
      <c r="GY323" s="415">
        <v>-95590856</v>
      </c>
      <c r="GZ323" s="415">
        <v>-17027477</v>
      </c>
      <c r="HA323" s="415">
        <v>-112618333</v>
      </c>
      <c r="HB323" s="415">
        <v>-485832512</v>
      </c>
      <c r="HC323" s="415">
        <v>-2022868</v>
      </c>
      <c r="HD323" s="415">
        <v>-487855380</v>
      </c>
      <c r="HE323" s="415">
        <v>-2194792</v>
      </c>
      <c r="HF323" s="415">
        <v>-4177</v>
      </c>
      <c r="HG323" s="415">
        <v>-2198969</v>
      </c>
      <c r="HH323" s="415">
        <v>-4953567582</v>
      </c>
      <c r="HI323" s="415">
        <v>-52708561</v>
      </c>
      <c r="HJ323" s="415">
        <v>-5006276143</v>
      </c>
      <c r="HK323" s="415">
        <v>25649695519.509991</v>
      </c>
      <c r="HL323" s="415">
        <v>276907965.94000006</v>
      </c>
      <c r="HM323" s="415">
        <v>25926603485.449993</v>
      </c>
    </row>
    <row r="324" spans="1:222" x14ac:dyDescent="0.25">
      <c r="D324" s="415"/>
      <c r="E324" s="415"/>
      <c r="F324" s="415"/>
      <c r="G324" s="415"/>
      <c r="H324" s="4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c r="AJ324" s="415"/>
      <c r="AK324" s="415"/>
      <c r="AL324" s="415"/>
      <c r="AM324" s="415"/>
      <c r="AN324" s="415"/>
      <c r="AO324" s="415"/>
      <c r="AP324" s="415"/>
      <c r="AQ324" s="415"/>
      <c r="AR324" s="415"/>
      <c r="AS324" s="415"/>
      <c r="AT324" s="415"/>
      <c r="AU324" s="415"/>
      <c r="AV324" s="415"/>
      <c r="AW324" s="415"/>
      <c r="AX324" s="415"/>
      <c r="AY324" s="415"/>
      <c r="AZ324" s="415"/>
      <c r="BA324" s="415"/>
      <c r="BB324" s="415"/>
      <c r="BC324" s="415"/>
      <c r="BD324" s="415"/>
      <c r="BE324" s="415"/>
      <c r="BF324" s="415"/>
      <c r="BG324" s="415"/>
      <c r="BH324" s="415"/>
      <c r="BI324" s="415"/>
      <c r="BJ324" s="415"/>
      <c r="BK324" s="415"/>
      <c r="BL324" s="415"/>
      <c r="BM324" s="415"/>
      <c r="BN324" s="415"/>
      <c r="BO324" s="415"/>
      <c r="BP324" s="415"/>
      <c r="BQ324" s="415"/>
      <c r="BR324" s="415"/>
      <c r="BS324" s="415"/>
      <c r="BT324" s="415"/>
      <c r="BU324" s="415"/>
      <c r="BV324" s="415"/>
      <c r="BW324" s="415"/>
      <c r="BX324" s="415"/>
      <c r="BY324" s="415"/>
      <c r="BZ324" s="415"/>
      <c r="CA324" s="415"/>
      <c r="CB324" s="415"/>
      <c r="CC324" s="415"/>
      <c r="CD324" s="415"/>
      <c r="CE324" s="415"/>
      <c r="CF324" s="415"/>
      <c r="CG324" s="415"/>
      <c r="CH324" s="415"/>
      <c r="CI324" s="415"/>
      <c r="CJ324" s="415"/>
      <c r="CK324" s="415"/>
      <c r="CL324" s="415"/>
      <c r="CM324" s="415"/>
      <c r="CN324" s="415"/>
      <c r="CO324" s="415"/>
      <c r="CP324" s="415"/>
      <c r="CQ324" s="415"/>
      <c r="CR324" s="415"/>
      <c r="CS324" s="415"/>
      <c r="CT324" s="415"/>
      <c r="CU324" s="415"/>
      <c r="CV324" s="415"/>
      <c r="CW324" s="415"/>
      <c r="CX324" s="415"/>
      <c r="CY324" s="415"/>
      <c r="CZ324" s="415"/>
      <c r="DA324" s="415"/>
      <c r="DB324" s="415"/>
      <c r="DC324" s="415"/>
      <c r="DD324" s="415"/>
      <c r="DE324" s="415"/>
      <c r="DF324" s="415"/>
      <c r="DG324" s="415"/>
      <c r="DH324" s="415"/>
      <c r="DI324" s="415"/>
      <c r="DJ324" s="415"/>
      <c r="DK324" s="415"/>
      <c r="DL324" s="415"/>
      <c r="DM324" s="415"/>
      <c r="DN324" s="415"/>
      <c r="DO324" s="415"/>
      <c r="DP324" s="415"/>
      <c r="DQ324" s="415"/>
      <c r="DR324" s="415"/>
      <c r="DS324" s="415"/>
      <c r="DT324" s="415"/>
      <c r="DU324" s="415"/>
      <c r="DV324" s="415"/>
      <c r="DW324" s="415"/>
      <c r="DX324" s="415"/>
      <c r="DY324" s="415"/>
      <c r="DZ324" s="415"/>
      <c r="EA324" s="415"/>
      <c r="EB324" s="415"/>
      <c r="EC324" s="415"/>
      <c r="ED324" s="415"/>
      <c r="EE324" s="415"/>
      <c r="EF324" s="415"/>
      <c r="EG324" s="415"/>
      <c r="EH324" s="415"/>
      <c r="EI324" s="415"/>
      <c r="EJ324" s="415"/>
      <c r="EK324" s="415"/>
      <c r="EL324" s="415"/>
      <c r="EM324" s="415"/>
      <c r="EN324" s="415"/>
      <c r="EO324" s="415"/>
      <c r="EP324" s="415"/>
      <c r="EQ324" s="415"/>
      <c r="ER324" s="415"/>
      <c r="ES324" s="415"/>
      <c r="ET324" s="415"/>
      <c r="EU324" s="415"/>
      <c r="EV324" s="415"/>
      <c r="EW324" s="415"/>
      <c r="EX324" s="415"/>
      <c r="EY324" s="415"/>
      <c r="EZ324" s="415"/>
      <c r="FA324" s="415"/>
      <c r="FB324" s="415"/>
      <c r="FC324" s="415"/>
      <c r="FD324" s="415"/>
      <c r="FE324" s="415"/>
      <c r="FF324" s="415"/>
      <c r="FG324" s="415"/>
      <c r="FH324" s="415"/>
      <c r="FI324" s="415"/>
      <c r="FJ324" s="415"/>
      <c r="FK324" s="415"/>
      <c r="FL324" s="415"/>
      <c r="FM324" s="415"/>
      <c r="FN324" s="415"/>
      <c r="FO324" s="415"/>
      <c r="FP324" s="415"/>
      <c r="FQ324" s="415"/>
      <c r="FR324" s="415"/>
      <c r="FS324" s="415"/>
      <c r="FT324" s="415"/>
      <c r="FU324" s="415"/>
      <c r="FV324" s="415"/>
      <c r="FW324" s="415"/>
      <c r="FX324" s="415"/>
      <c r="FY324" s="415"/>
      <c r="FZ324" s="415"/>
      <c r="GA324" s="415"/>
      <c r="GB324" s="415"/>
      <c r="GC324" s="415"/>
      <c r="GD324" s="415"/>
      <c r="GE324" s="415"/>
      <c r="GF324" s="415"/>
      <c r="GG324" s="415"/>
      <c r="GH324" s="415"/>
      <c r="GI324" s="415"/>
      <c r="GJ324" s="415"/>
      <c r="GK324" s="415"/>
      <c r="GL324" s="415"/>
      <c r="GM324" s="415"/>
      <c r="GN324" s="415"/>
      <c r="GO324" s="415"/>
      <c r="GP324" s="415"/>
      <c r="GQ324" s="415"/>
      <c r="GR324" s="415"/>
      <c r="GS324" s="415"/>
      <c r="GT324" s="415"/>
      <c r="GU324" s="415"/>
      <c r="GV324" s="415"/>
      <c r="GW324" s="415"/>
      <c r="GX324" s="415"/>
      <c r="GY324" s="415"/>
      <c r="GZ324" s="415"/>
      <c r="HA324" s="415"/>
      <c r="HB324" s="415"/>
      <c r="HC324" s="415"/>
      <c r="HD324" s="415"/>
      <c r="HE324" s="415"/>
      <c r="HF324" s="415"/>
      <c r="HG324" s="415"/>
      <c r="HH324" s="415"/>
      <c r="HI324" s="415"/>
      <c r="HJ324" s="415"/>
    </row>
    <row r="325" spans="1:222" x14ac:dyDescent="0.25">
      <c r="C325" s="85" t="s">
        <v>1100</v>
      </c>
    </row>
  </sheetData>
  <mergeCells count="72">
    <mergeCell ref="DN2:DP2"/>
    <mergeCell ref="DQ2:DS2"/>
    <mergeCell ref="DT2:DV2"/>
    <mergeCell ref="DW2:DY2"/>
    <mergeCell ref="HK2:HM2"/>
    <mergeCell ref="FC2:FE2"/>
    <mergeCell ref="FI2:FK2"/>
    <mergeCell ref="FO2:FQ2"/>
    <mergeCell ref="FR2:FT2"/>
    <mergeCell ref="HH2:HJ2"/>
    <mergeCell ref="GP2:GR2"/>
    <mergeCell ref="GS2:GU2"/>
    <mergeCell ref="GV2:GX2"/>
    <mergeCell ref="GY2:HA2"/>
    <mergeCell ref="HB2:HD2"/>
    <mergeCell ref="HE2:HG2"/>
    <mergeCell ref="GA2:GC2"/>
    <mergeCell ref="GD2:GF2"/>
    <mergeCell ref="GG2:GI2"/>
    <mergeCell ref="GJ2:GL2"/>
    <mergeCell ref="GM2:GO2"/>
    <mergeCell ref="FX2:FZ2"/>
    <mergeCell ref="EB2:ED2"/>
    <mergeCell ref="EE2:EG2"/>
    <mergeCell ref="EH2:EJ2"/>
    <mergeCell ref="EK2:EM2"/>
    <mergeCell ref="EQ2:ES2"/>
    <mergeCell ref="FF2:FH2"/>
    <mergeCell ref="FL2:FN2"/>
    <mergeCell ref="EN2:EP2"/>
    <mergeCell ref="FU2:FW2"/>
    <mergeCell ref="ET2:EV2"/>
    <mergeCell ref="EW2:EY2"/>
    <mergeCell ref="EZ2:FB2"/>
    <mergeCell ref="BR2:BT2"/>
    <mergeCell ref="BU2:BW2"/>
    <mergeCell ref="BX2:BZ2"/>
    <mergeCell ref="DK2:DM2"/>
    <mergeCell ref="CD2:CF2"/>
    <mergeCell ref="CG2:CI2"/>
    <mergeCell ref="CJ2:CL2"/>
    <mergeCell ref="CM2:CO2"/>
    <mergeCell ref="CP2:CR2"/>
    <mergeCell ref="CS2:CU2"/>
    <mergeCell ref="CV2:CX2"/>
    <mergeCell ref="CY2:DA2"/>
    <mergeCell ref="DB2:DD2"/>
    <mergeCell ref="DE2:DG2"/>
    <mergeCell ref="DH2:DJ2"/>
    <mergeCell ref="CA2:CC2"/>
    <mergeCell ref="BC2:BE2"/>
    <mergeCell ref="BF2:BH2"/>
    <mergeCell ref="BI2:BK2"/>
    <mergeCell ref="BL2:BN2"/>
    <mergeCell ref="BO2:BQ2"/>
    <mergeCell ref="S2:U2"/>
    <mergeCell ref="V2:X2"/>
    <mergeCell ref="Y2:AA2"/>
    <mergeCell ref="AB2:AD2"/>
    <mergeCell ref="AH2:AJ2"/>
    <mergeCell ref="AE2:AG2"/>
    <mergeCell ref="D2:F2"/>
    <mergeCell ref="G2:I2"/>
    <mergeCell ref="J2:L2"/>
    <mergeCell ref="M2:O2"/>
    <mergeCell ref="P2:R2"/>
    <mergeCell ref="AK2:AM2"/>
    <mergeCell ref="AZ2:BB2"/>
    <mergeCell ref="AT2:AV2"/>
    <mergeCell ref="AW2:AY2"/>
    <mergeCell ref="AQ2:AS2"/>
    <mergeCell ref="AN2:AP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C325"/>
  <sheetViews>
    <sheetView showGridLines="0" workbookViewId="0">
      <pane xSplit="3" ySplit="5" topLeftCell="D6" activePane="bottomRight" state="frozen"/>
      <selection pane="topRight" activeCell="D1" sqref="D1"/>
      <selection pane="bottomLeft" activeCell="A6" sqref="A6"/>
      <selection pane="bottomRight" activeCell="A2" sqref="A2"/>
    </sheetView>
  </sheetViews>
  <sheetFormatPr defaultRowHeight="12.5" x14ac:dyDescent="0.25"/>
  <cols>
    <col min="1" max="1" width="3.81640625" customWidth="1"/>
    <col min="3" max="3" width="30.453125" customWidth="1"/>
    <col min="4" max="4" width="14.453125" bestFit="1" customWidth="1"/>
    <col min="5" max="5" width="9.81640625" bestFit="1" customWidth="1"/>
    <col min="6" max="6" width="14.453125" bestFit="1" customWidth="1"/>
    <col min="7" max="7" width="10.81640625" customWidth="1"/>
    <col min="8" max="8" width="9.81640625" bestFit="1" customWidth="1"/>
    <col min="9" max="9" width="14.453125" bestFit="1" customWidth="1"/>
    <col min="10" max="10" width="12.26953125" bestFit="1" customWidth="1"/>
    <col min="11" max="11" width="9.81640625" bestFit="1" customWidth="1"/>
    <col min="12" max="12" width="12.1796875" customWidth="1"/>
    <col min="13" max="13" width="11.81640625" customWidth="1"/>
    <col min="14" max="14" width="11.1796875" bestFit="1" customWidth="1"/>
    <col min="15" max="15" width="10.453125" customWidth="1"/>
    <col min="16" max="16" width="11.81640625" customWidth="1"/>
    <col min="17" max="17" width="11" customWidth="1"/>
    <col min="18" max="18" width="12" customWidth="1"/>
    <col min="19" max="19" width="13.26953125" bestFit="1" customWidth="1"/>
    <col min="20" max="20" width="12.1796875" bestFit="1" customWidth="1"/>
    <col min="21" max="21" width="13.26953125" bestFit="1" customWidth="1"/>
    <col min="22" max="22" width="10.1796875" bestFit="1" customWidth="1"/>
    <col min="23" max="23" width="12.1796875" bestFit="1" customWidth="1"/>
    <col min="24" max="33" width="10.1796875" customWidth="1"/>
    <col min="34" max="35" width="12.1796875" bestFit="1" customWidth="1"/>
    <col min="36" max="37" width="10.26953125" bestFit="1" customWidth="1"/>
    <col min="38" max="39" width="12.1796875" bestFit="1" customWidth="1"/>
    <col min="40" max="41" width="10.26953125" bestFit="1" customWidth="1"/>
    <col min="42" max="43" width="11.1796875" bestFit="1" customWidth="1"/>
    <col min="44" max="45" width="10.26953125" bestFit="1" customWidth="1"/>
    <col min="46" max="62" width="9.26953125" customWidth="1"/>
    <col min="63" max="63" width="9.453125" customWidth="1"/>
    <col min="64" max="65" width="12.1796875" customWidth="1"/>
    <col min="66" max="66" width="10.1796875" bestFit="1" customWidth="1"/>
    <col min="67" max="67" width="11" customWidth="1"/>
    <col min="68" max="68" width="12" customWidth="1"/>
    <col min="69" max="69" width="9.81640625" customWidth="1"/>
    <col min="70" max="70" width="13.26953125" customWidth="1"/>
    <col min="71" max="71" width="11.7265625" customWidth="1"/>
    <col min="72" max="72" width="9.81640625" customWidth="1"/>
    <col min="73" max="73" width="12.1796875" bestFit="1" customWidth="1"/>
    <col min="74" max="74" width="11.1796875" bestFit="1" customWidth="1"/>
    <col min="75" max="75" width="9.81640625" bestFit="1" customWidth="1"/>
    <col min="76" max="76" width="11.54296875" customWidth="1"/>
    <col min="77" max="77" width="11.1796875" bestFit="1" customWidth="1"/>
    <col min="78" max="93" width="9.81640625" bestFit="1" customWidth="1"/>
    <col min="94" max="94" width="11.7265625" bestFit="1" customWidth="1"/>
    <col min="95" max="95" width="10.7265625" bestFit="1" customWidth="1"/>
    <col min="96" max="102" width="9.81640625" bestFit="1" customWidth="1"/>
    <col min="103" max="103" width="10.26953125" bestFit="1" customWidth="1"/>
    <col min="104" max="108" width="9.81640625" bestFit="1" customWidth="1"/>
    <col min="109" max="126" width="9.26953125" customWidth="1"/>
    <col min="127" max="127" width="8.54296875" customWidth="1"/>
    <col min="128" max="135" width="9.26953125" customWidth="1"/>
    <col min="136" max="136" width="9" customWidth="1"/>
    <col min="137" max="137" width="8.453125" customWidth="1"/>
    <col min="138" max="144" width="9.26953125" customWidth="1"/>
    <col min="145" max="145" width="11" customWidth="1"/>
    <col min="146" max="147" width="9.26953125" customWidth="1"/>
    <col min="148" max="148" width="11.453125" customWidth="1"/>
    <col min="149" max="165" width="9.26953125" customWidth="1"/>
    <col min="166" max="166" width="12.1796875" bestFit="1" customWidth="1"/>
    <col min="167" max="167" width="11.1796875" bestFit="1" customWidth="1"/>
    <col min="168" max="168" width="9.81640625" bestFit="1" customWidth="1"/>
    <col min="169" max="169" width="12.1796875" bestFit="1" customWidth="1"/>
    <col min="170" max="170" width="11.1796875" bestFit="1" customWidth="1"/>
    <col min="171" max="171" width="9.81640625" bestFit="1" customWidth="1"/>
    <col min="172" max="172" width="10.26953125" bestFit="1" customWidth="1"/>
    <col min="173" max="174" width="9.81640625" bestFit="1" customWidth="1"/>
    <col min="175" max="182" width="9.26953125" customWidth="1"/>
    <col min="183" max="183" width="10.54296875" customWidth="1"/>
    <col min="184" max="184" width="12.81640625" customWidth="1"/>
  </cols>
  <sheetData>
    <row r="1" spans="1:185" s="84" customFormat="1" x14ac:dyDescent="0.25">
      <c r="A1"/>
      <c r="D1" s="84">
        <v>3</v>
      </c>
      <c r="E1" s="84">
        <v>4</v>
      </c>
      <c r="F1" s="84">
        <v>5</v>
      </c>
      <c r="G1" s="84">
        <v>6</v>
      </c>
      <c r="H1" s="84">
        <v>7</v>
      </c>
      <c r="I1" s="84">
        <v>8</v>
      </c>
      <c r="J1" s="84">
        <v>9</v>
      </c>
      <c r="K1" s="84">
        <v>10</v>
      </c>
      <c r="L1" s="84">
        <v>11</v>
      </c>
      <c r="M1" s="84">
        <v>12</v>
      </c>
      <c r="N1" s="84">
        <v>13</v>
      </c>
      <c r="O1" s="84">
        <v>14</v>
      </c>
      <c r="P1" s="84">
        <v>15</v>
      </c>
      <c r="Q1" s="84">
        <v>16</v>
      </c>
      <c r="R1" s="84">
        <v>17</v>
      </c>
      <c r="S1" s="84">
        <v>18</v>
      </c>
      <c r="T1" s="84">
        <v>19</v>
      </c>
      <c r="U1" s="84">
        <v>20</v>
      </c>
      <c r="V1" s="84">
        <v>21</v>
      </c>
      <c r="W1" s="84">
        <v>22</v>
      </c>
      <c r="X1" s="84">
        <v>23</v>
      </c>
      <c r="Y1" s="84">
        <v>24</v>
      </c>
      <c r="Z1" s="84">
        <v>25</v>
      </c>
      <c r="AA1" s="84">
        <v>26</v>
      </c>
      <c r="AB1" s="84">
        <v>27</v>
      </c>
      <c r="AC1" s="84">
        <v>28</v>
      </c>
      <c r="AD1" s="84">
        <v>29</v>
      </c>
      <c r="AE1" s="84">
        <v>30</v>
      </c>
      <c r="AF1" s="84">
        <v>31</v>
      </c>
      <c r="AG1" s="84">
        <v>32</v>
      </c>
      <c r="AH1" s="84">
        <v>33</v>
      </c>
      <c r="AI1" s="84">
        <v>34</v>
      </c>
      <c r="AJ1" s="84">
        <v>35</v>
      </c>
      <c r="AK1" s="84">
        <v>36</v>
      </c>
      <c r="AL1" s="84">
        <v>37</v>
      </c>
      <c r="AM1" s="84">
        <v>38</v>
      </c>
      <c r="AN1" s="84">
        <v>39</v>
      </c>
      <c r="AO1" s="84">
        <v>40</v>
      </c>
      <c r="AP1" s="84">
        <v>41</v>
      </c>
      <c r="AQ1" s="84">
        <v>42</v>
      </c>
      <c r="AR1" s="84">
        <v>43</v>
      </c>
      <c r="AS1" s="84">
        <v>44</v>
      </c>
      <c r="AT1" s="84">
        <v>45</v>
      </c>
      <c r="AU1" s="84">
        <v>46</v>
      </c>
      <c r="AV1" s="84">
        <v>47</v>
      </c>
      <c r="AW1" s="84">
        <v>48</v>
      </c>
      <c r="AX1" s="84">
        <v>49</v>
      </c>
      <c r="AY1" s="84">
        <v>50</v>
      </c>
      <c r="AZ1" s="84">
        <v>51</v>
      </c>
      <c r="BA1" s="84">
        <v>52</v>
      </c>
      <c r="BB1" s="84">
        <v>53</v>
      </c>
      <c r="BC1" s="84">
        <v>54</v>
      </c>
      <c r="BD1" s="84">
        <v>55</v>
      </c>
      <c r="BE1" s="84">
        <v>56</v>
      </c>
      <c r="BF1" s="84">
        <v>57</v>
      </c>
      <c r="BG1" s="84">
        <v>58</v>
      </c>
      <c r="BH1" s="84">
        <v>59</v>
      </c>
      <c r="BI1" s="84">
        <v>60</v>
      </c>
      <c r="BJ1" s="84">
        <v>61</v>
      </c>
      <c r="BK1" s="84">
        <v>62</v>
      </c>
      <c r="BL1" s="84">
        <v>63</v>
      </c>
      <c r="BM1" s="84">
        <v>64</v>
      </c>
      <c r="BN1" s="84">
        <v>65</v>
      </c>
      <c r="BO1" s="84">
        <v>66</v>
      </c>
      <c r="BP1" s="84">
        <v>67</v>
      </c>
      <c r="BQ1" s="84">
        <v>68</v>
      </c>
      <c r="BR1" s="84">
        <v>69</v>
      </c>
      <c r="BS1" s="84">
        <v>70</v>
      </c>
      <c r="BT1" s="84">
        <v>71</v>
      </c>
      <c r="BU1" s="84">
        <v>72</v>
      </c>
      <c r="BV1" s="84">
        <v>73</v>
      </c>
      <c r="BW1" s="84">
        <v>74</v>
      </c>
      <c r="BX1" s="84">
        <v>75</v>
      </c>
      <c r="BY1" s="84">
        <v>76</v>
      </c>
      <c r="BZ1" s="84">
        <v>77</v>
      </c>
      <c r="CA1" s="84">
        <v>78</v>
      </c>
      <c r="CB1" s="84">
        <v>79</v>
      </c>
      <c r="CC1" s="84">
        <v>80</v>
      </c>
      <c r="CD1" s="84">
        <v>81</v>
      </c>
      <c r="CE1" s="84">
        <v>82</v>
      </c>
      <c r="CF1" s="84">
        <v>83</v>
      </c>
      <c r="CG1" s="84">
        <v>84</v>
      </c>
      <c r="CH1" s="84">
        <v>85</v>
      </c>
      <c r="CI1" s="84">
        <v>86</v>
      </c>
      <c r="CJ1" s="84">
        <v>87</v>
      </c>
      <c r="CK1" s="84">
        <v>88</v>
      </c>
      <c r="CL1" s="84">
        <v>89</v>
      </c>
      <c r="CM1" s="84">
        <v>90</v>
      </c>
      <c r="CN1" s="84">
        <v>91</v>
      </c>
      <c r="CO1" s="84">
        <v>92</v>
      </c>
      <c r="CP1" s="84">
        <v>93</v>
      </c>
      <c r="CQ1" s="84">
        <v>94</v>
      </c>
      <c r="CR1" s="84">
        <v>95</v>
      </c>
      <c r="CS1" s="84">
        <v>96</v>
      </c>
      <c r="CT1" s="84">
        <v>97</v>
      </c>
      <c r="CU1" s="84">
        <v>98</v>
      </c>
      <c r="CV1" s="84">
        <v>99</v>
      </c>
      <c r="CW1" s="84">
        <v>100</v>
      </c>
      <c r="CX1" s="84">
        <v>101</v>
      </c>
      <c r="CY1" s="84">
        <v>102</v>
      </c>
      <c r="CZ1" s="84">
        <v>103</v>
      </c>
      <c r="DA1" s="84">
        <v>104</v>
      </c>
      <c r="DB1" s="84">
        <v>105</v>
      </c>
      <c r="DC1" s="84">
        <v>106</v>
      </c>
      <c r="DD1" s="84">
        <v>107</v>
      </c>
      <c r="DE1" s="84">
        <v>108</v>
      </c>
      <c r="DF1" s="84">
        <v>109</v>
      </c>
      <c r="DG1" s="84">
        <v>110</v>
      </c>
      <c r="DH1" s="84">
        <v>111</v>
      </c>
      <c r="DI1" s="84">
        <v>112</v>
      </c>
      <c r="DJ1" s="84">
        <v>113</v>
      </c>
      <c r="DK1" s="84">
        <v>114</v>
      </c>
      <c r="DL1" s="84">
        <v>115</v>
      </c>
      <c r="DM1" s="84">
        <v>116</v>
      </c>
      <c r="DN1" s="84">
        <v>117</v>
      </c>
      <c r="DO1" s="84">
        <v>118</v>
      </c>
      <c r="DP1" s="84">
        <v>119</v>
      </c>
      <c r="DQ1" s="84">
        <v>120</v>
      </c>
      <c r="DR1" s="84">
        <v>121</v>
      </c>
      <c r="DS1" s="84">
        <v>122</v>
      </c>
      <c r="DT1" s="84">
        <v>123</v>
      </c>
      <c r="DU1" s="84">
        <v>124</v>
      </c>
      <c r="DV1" s="84">
        <v>125</v>
      </c>
      <c r="DW1" s="84">
        <v>126</v>
      </c>
      <c r="DX1" s="84">
        <v>127</v>
      </c>
      <c r="DY1" s="84">
        <v>128</v>
      </c>
      <c r="DZ1" s="84">
        <v>129</v>
      </c>
      <c r="EA1" s="84">
        <v>130</v>
      </c>
      <c r="EB1" s="84">
        <v>131</v>
      </c>
      <c r="EC1" s="84">
        <v>132</v>
      </c>
      <c r="ED1" s="84">
        <v>133</v>
      </c>
      <c r="EE1" s="84">
        <v>134</v>
      </c>
      <c r="EF1" s="84">
        <v>135</v>
      </c>
      <c r="EG1" s="84">
        <v>136</v>
      </c>
      <c r="EH1" s="84">
        <v>137</v>
      </c>
      <c r="EI1" s="84">
        <v>138</v>
      </c>
      <c r="EJ1" s="84">
        <v>139</v>
      </c>
      <c r="EK1" s="84">
        <v>140</v>
      </c>
      <c r="EL1" s="84">
        <v>141</v>
      </c>
      <c r="EM1" s="84">
        <v>142</v>
      </c>
      <c r="EN1" s="84">
        <v>143</v>
      </c>
      <c r="EO1" s="84">
        <v>144</v>
      </c>
      <c r="EP1" s="84">
        <v>145</v>
      </c>
      <c r="EQ1" s="84">
        <v>146</v>
      </c>
      <c r="ER1" s="84">
        <v>147</v>
      </c>
      <c r="ES1" s="84">
        <v>148</v>
      </c>
      <c r="ET1" s="84">
        <v>149</v>
      </c>
      <c r="EU1" s="84">
        <v>150</v>
      </c>
      <c r="EV1" s="84">
        <v>151</v>
      </c>
      <c r="EW1" s="84">
        <v>152</v>
      </c>
      <c r="EX1" s="84">
        <v>153</v>
      </c>
      <c r="EY1" s="84">
        <v>154</v>
      </c>
      <c r="EZ1" s="84">
        <v>155</v>
      </c>
      <c r="FA1" s="84">
        <v>156</v>
      </c>
      <c r="FB1" s="84">
        <v>157</v>
      </c>
      <c r="FC1" s="84">
        <v>158</v>
      </c>
      <c r="FD1" s="84">
        <v>159</v>
      </c>
      <c r="FE1" s="84">
        <v>160</v>
      </c>
      <c r="FF1" s="84">
        <v>161</v>
      </c>
      <c r="FG1" s="84">
        <v>162</v>
      </c>
      <c r="FH1" s="84">
        <v>163</v>
      </c>
      <c r="FI1" s="84">
        <v>164</v>
      </c>
      <c r="FJ1" s="84">
        <v>165</v>
      </c>
      <c r="FK1" s="84">
        <v>166</v>
      </c>
      <c r="FL1" s="84">
        <v>167</v>
      </c>
      <c r="FM1" s="84">
        <v>168</v>
      </c>
      <c r="FN1" s="84">
        <v>169</v>
      </c>
      <c r="FO1" s="84">
        <v>170</v>
      </c>
      <c r="FP1" s="84">
        <v>171</v>
      </c>
      <c r="FQ1" s="84">
        <v>172</v>
      </c>
      <c r="FR1" s="84">
        <v>173</v>
      </c>
      <c r="FS1" s="84">
        <v>174</v>
      </c>
      <c r="FT1" s="84">
        <v>175</v>
      </c>
      <c r="FU1" s="84">
        <v>176</v>
      </c>
      <c r="FV1" s="84">
        <v>177</v>
      </c>
      <c r="FW1" s="84">
        <v>178</v>
      </c>
      <c r="FX1" s="84">
        <v>179</v>
      </c>
      <c r="FY1" s="84">
        <v>180</v>
      </c>
      <c r="FZ1" s="84">
        <v>181</v>
      </c>
      <c r="GA1" s="84">
        <v>182</v>
      </c>
      <c r="GB1" s="84">
        <v>183</v>
      </c>
    </row>
    <row r="2" spans="1:185" s="203" customFormat="1" ht="102" customHeight="1" x14ac:dyDescent="0.3">
      <c r="B2" s="221"/>
      <c r="C2" s="668"/>
      <c r="D2" s="882" t="s">
        <v>1674</v>
      </c>
      <c r="E2" s="883"/>
      <c r="F2" s="884"/>
      <c r="G2" s="882" t="s">
        <v>1675</v>
      </c>
      <c r="H2" s="883"/>
      <c r="I2" s="884"/>
      <c r="J2" s="882" t="s">
        <v>1676</v>
      </c>
      <c r="K2" s="883"/>
      <c r="L2" s="884"/>
      <c r="M2" s="669" t="s">
        <v>1677</v>
      </c>
      <c r="N2" s="669" t="s">
        <v>1678</v>
      </c>
      <c r="O2" s="669" t="s">
        <v>1679</v>
      </c>
      <c r="P2" s="669" t="s">
        <v>1680</v>
      </c>
      <c r="Q2" s="669" t="s">
        <v>1681</v>
      </c>
      <c r="R2" s="669" t="s">
        <v>1682</v>
      </c>
      <c r="S2" s="882" t="s">
        <v>1683</v>
      </c>
      <c r="T2" s="884"/>
      <c r="U2" s="882" t="s">
        <v>1684</v>
      </c>
      <c r="V2" s="884"/>
      <c r="W2" s="882" t="s">
        <v>1685</v>
      </c>
      <c r="X2" s="884"/>
      <c r="Y2" s="882" t="s">
        <v>1686</v>
      </c>
      <c r="Z2" s="883"/>
      <c r="AA2" s="884"/>
      <c r="AB2" s="882" t="s">
        <v>1687</v>
      </c>
      <c r="AC2" s="883"/>
      <c r="AD2" s="884"/>
      <c r="AE2" s="882" t="s">
        <v>1688</v>
      </c>
      <c r="AF2" s="883"/>
      <c r="AG2" s="884"/>
      <c r="AH2" s="882" t="s">
        <v>1689</v>
      </c>
      <c r="AI2" s="883"/>
      <c r="AJ2" s="883"/>
      <c r="AK2" s="884"/>
      <c r="AL2" s="882" t="s">
        <v>1690</v>
      </c>
      <c r="AM2" s="883"/>
      <c r="AN2" s="883"/>
      <c r="AO2" s="884"/>
      <c r="AP2" s="882" t="s">
        <v>1691</v>
      </c>
      <c r="AQ2" s="883"/>
      <c r="AR2" s="883"/>
      <c r="AS2" s="884"/>
      <c r="AT2" s="882" t="s">
        <v>1692</v>
      </c>
      <c r="AU2" s="884"/>
      <c r="AV2" s="882" t="s">
        <v>1693</v>
      </c>
      <c r="AW2" s="884"/>
      <c r="AX2" s="882" t="s">
        <v>1694</v>
      </c>
      <c r="AY2" s="884"/>
      <c r="AZ2" s="882" t="s">
        <v>1695</v>
      </c>
      <c r="BA2" s="884"/>
      <c r="BB2" s="882" t="s">
        <v>1696</v>
      </c>
      <c r="BC2" s="884"/>
      <c r="BD2" s="882" t="s">
        <v>1697</v>
      </c>
      <c r="BE2" s="884"/>
      <c r="BF2" s="882" t="s">
        <v>1698</v>
      </c>
      <c r="BG2" s="883"/>
      <c r="BH2" s="883"/>
      <c r="BI2" s="883" t="s">
        <v>1699</v>
      </c>
      <c r="BJ2" s="883"/>
      <c r="BK2" s="884"/>
      <c r="BL2" s="882" t="s">
        <v>1700</v>
      </c>
      <c r="BM2" s="883"/>
      <c r="BN2" s="884"/>
      <c r="BO2" s="882" t="s">
        <v>1701</v>
      </c>
      <c r="BP2" s="883"/>
      <c r="BQ2" s="884"/>
      <c r="BR2" s="882" t="s">
        <v>1702</v>
      </c>
      <c r="BS2" s="883"/>
      <c r="BT2" s="884"/>
      <c r="BU2" s="882" t="s">
        <v>1703</v>
      </c>
      <c r="BV2" s="883"/>
      <c r="BW2" s="884"/>
      <c r="BX2" s="882" t="s">
        <v>1704</v>
      </c>
      <c r="BY2" s="883"/>
      <c r="BZ2" s="884"/>
      <c r="CA2" s="882" t="s">
        <v>1705</v>
      </c>
      <c r="CB2" s="883"/>
      <c r="CC2" s="884"/>
      <c r="CD2" s="882" t="s">
        <v>1706</v>
      </c>
      <c r="CE2" s="883"/>
      <c r="CF2" s="884"/>
      <c r="CG2" s="882" t="s">
        <v>1707</v>
      </c>
      <c r="CH2" s="883"/>
      <c r="CI2" s="884"/>
      <c r="CJ2" s="882" t="s">
        <v>1708</v>
      </c>
      <c r="CK2" s="883"/>
      <c r="CL2" s="884"/>
      <c r="CM2" s="882" t="s">
        <v>1709</v>
      </c>
      <c r="CN2" s="883"/>
      <c r="CO2" s="884"/>
      <c r="CP2" s="882" t="s">
        <v>1710</v>
      </c>
      <c r="CQ2" s="883"/>
      <c r="CR2" s="884"/>
      <c r="CS2" s="882" t="s">
        <v>1711</v>
      </c>
      <c r="CT2" s="883"/>
      <c r="CU2" s="884"/>
      <c r="CV2" s="882" t="s">
        <v>1712</v>
      </c>
      <c r="CW2" s="883"/>
      <c r="CX2" s="884"/>
      <c r="CY2" s="882" t="s">
        <v>1713</v>
      </c>
      <c r="CZ2" s="883"/>
      <c r="DA2" s="884"/>
      <c r="DB2" s="882" t="s">
        <v>1714</v>
      </c>
      <c r="DC2" s="883"/>
      <c r="DD2" s="884"/>
      <c r="DE2" s="882" t="s">
        <v>1715</v>
      </c>
      <c r="DF2" s="883"/>
      <c r="DG2" s="884"/>
      <c r="DH2" s="882" t="s">
        <v>1716</v>
      </c>
      <c r="DI2" s="883"/>
      <c r="DJ2" s="884"/>
      <c r="DK2" s="882" t="s">
        <v>1717</v>
      </c>
      <c r="DL2" s="883"/>
      <c r="DM2" s="884"/>
      <c r="DN2" s="882" t="s">
        <v>1718</v>
      </c>
      <c r="DO2" s="883"/>
      <c r="DP2" s="884"/>
      <c r="DQ2" s="882" t="s">
        <v>1719</v>
      </c>
      <c r="DR2" s="883"/>
      <c r="DS2" s="884"/>
      <c r="DT2" s="882" t="s">
        <v>1720</v>
      </c>
      <c r="DU2" s="883"/>
      <c r="DV2" s="884"/>
      <c r="DW2" s="882" t="s">
        <v>1721</v>
      </c>
      <c r="DX2" s="883"/>
      <c r="DY2" s="884"/>
      <c r="DZ2" s="882" t="s">
        <v>1722</v>
      </c>
      <c r="EA2" s="883"/>
      <c r="EB2" s="884"/>
      <c r="EC2" s="882" t="s">
        <v>1723</v>
      </c>
      <c r="ED2" s="883"/>
      <c r="EE2" s="884"/>
      <c r="EF2" s="882" t="s">
        <v>1724</v>
      </c>
      <c r="EG2" s="883"/>
      <c r="EH2" s="884"/>
      <c r="EI2" s="882" t="s">
        <v>1725</v>
      </c>
      <c r="EJ2" s="883"/>
      <c r="EK2" s="884"/>
      <c r="EL2" s="882" t="s">
        <v>1726</v>
      </c>
      <c r="EM2" s="883"/>
      <c r="EN2" s="884"/>
      <c r="EO2" s="882" t="s">
        <v>1727</v>
      </c>
      <c r="EP2" s="883"/>
      <c r="EQ2" s="884"/>
      <c r="ER2" s="882" t="s">
        <v>1728</v>
      </c>
      <c r="ES2" s="883"/>
      <c r="ET2" s="884"/>
      <c r="EU2" s="882" t="s">
        <v>1729</v>
      </c>
      <c r="EV2" s="883"/>
      <c r="EW2" s="884"/>
      <c r="EX2" s="882" t="s">
        <v>1730</v>
      </c>
      <c r="EY2" s="883"/>
      <c r="EZ2" s="884"/>
      <c r="FA2" s="882" t="s">
        <v>1731</v>
      </c>
      <c r="FB2" s="883"/>
      <c r="FC2" s="884"/>
      <c r="FD2" s="882" t="s">
        <v>1732</v>
      </c>
      <c r="FE2" s="883"/>
      <c r="FF2" s="884"/>
      <c r="FG2" s="882" t="s">
        <v>1733</v>
      </c>
      <c r="FH2" s="883"/>
      <c r="FI2" s="884"/>
      <c r="FJ2" s="882" t="s">
        <v>1734</v>
      </c>
      <c r="FK2" s="883"/>
      <c r="FL2" s="884"/>
      <c r="FM2" s="882" t="s">
        <v>1735</v>
      </c>
      <c r="FN2" s="883"/>
      <c r="FO2" s="884"/>
      <c r="FP2" s="882" t="s">
        <v>1736</v>
      </c>
      <c r="FQ2" s="883"/>
      <c r="FR2" s="884"/>
      <c r="FS2" s="882" t="s">
        <v>1737</v>
      </c>
      <c r="FT2" s="883"/>
      <c r="FU2" s="884"/>
      <c r="FV2" s="882" t="s">
        <v>1738</v>
      </c>
      <c r="FW2" s="883"/>
      <c r="FX2" s="884"/>
      <c r="FY2" s="882" t="s">
        <v>236</v>
      </c>
      <c r="FZ2" s="883"/>
      <c r="GA2" s="883"/>
      <c r="GB2" s="883"/>
    </row>
    <row r="3" spans="1:185" s="84" customFormat="1" x14ac:dyDescent="0.25">
      <c r="A3"/>
      <c r="B3" s="82"/>
      <c r="C3" t="s">
        <v>1124</v>
      </c>
      <c r="D3" s="84">
        <v>1</v>
      </c>
      <c r="G3" s="84">
        <v>2</v>
      </c>
      <c r="J3" s="84">
        <v>3</v>
      </c>
      <c r="M3" s="84">
        <v>4</v>
      </c>
      <c r="N3" s="84">
        <v>5</v>
      </c>
      <c r="O3" s="84">
        <v>6</v>
      </c>
      <c r="P3" s="84">
        <v>7</v>
      </c>
      <c r="Q3" s="84">
        <v>8</v>
      </c>
      <c r="R3" s="84">
        <v>9</v>
      </c>
      <c r="S3" s="84">
        <v>10</v>
      </c>
      <c r="U3" s="84">
        <v>11</v>
      </c>
      <c r="W3" s="84">
        <v>12</v>
      </c>
      <c r="Y3" s="84">
        <v>13</v>
      </c>
      <c r="AB3" s="84">
        <v>14</v>
      </c>
      <c r="AE3" s="84">
        <v>15</v>
      </c>
      <c r="AH3" s="84">
        <v>16</v>
      </c>
      <c r="AL3" s="84">
        <v>17</v>
      </c>
      <c r="AP3" s="84">
        <v>18</v>
      </c>
      <c r="AT3" s="84">
        <v>19</v>
      </c>
      <c r="AV3" s="84">
        <v>20</v>
      </c>
      <c r="AX3" s="84">
        <v>21</v>
      </c>
      <c r="AZ3" s="84">
        <v>22</v>
      </c>
      <c r="BB3" s="85">
        <v>23</v>
      </c>
      <c r="BD3" s="84">
        <v>24</v>
      </c>
      <c r="BF3" s="85" t="s">
        <v>1739</v>
      </c>
      <c r="BI3" s="85" t="s">
        <v>1740</v>
      </c>
      <c r="BL3" s="84">
        <v>26</v>
      </c>
      <c r="BO3" s="85">
        <v>27</v>
      </c>
      <c r="BR3" s="85">
        <v>28</v>
      </c>
      <c r="BU3" s="84">
        <v>29</v>
      </c>
      <c r="BV3" s="84" t="s">
        <v>332</v>
      </c>
      <c r="BW3" s="84" t="s">
        <v>332</v>
      </c>
      <c r="BX3" s="84">
        <v>30</v>
      </c>
      <c r="BY3" s="84" t="s">
        <v>332</v>
      </c>
      <c r="BZ3" s="84" t="s">
        <v>332</v>
      </c>
      <c r="CA3" s="84">
        <v>31</v>
      </c>
      <c r="CB3" s="84" t="s">
        <v>332</v>
      </c>
      <c r="CC3" s="84" t="s">
        <v>332</v>
      </c>
      <c r="CD3" s="84">
        <v>32</v>
      </c>
      <c r="CE3" s="84" t="s">
        <v>332</v>
      </c>
      <c r="CF3" s="84" t="s">
        <v>332</v>
      </c>
      <c r="CG3" s="84">
        <v>33</v>
      </c>
      <c r="CH3" s="84" t="s">
        <v>332</v>
      </c>
      <c r="CI3" s="84" t="s">
        <v>332</v>
      </c>
      <c r="CJ3" s="84">
        <v>34</v>
      </c>
      <c r="CK3" s="84" t="s">
        <v>332</v>
      </c>
      <c r="CL3" s="84" t="s">
        <v>332</v>
      </c>
      <c r="CM3" s="84">
        <v>35</v>
      </c>
      <c r="CN3" s="84" t="s">
        <v>332</v>
      </c>
      <c r="CO3" s="84" t="s">
        <v>332</v>
      </c>
      <c r="CP3" s="84">
        <v>36</v>
      </c>
      <c r="CQ3" s="84" t="s">
        <v>332</v>
      </c>
      <c r="CR3" s="84" t="s">
        <v>332</v>
      </c>
      <c r="CS3" s="84">
        <v>37</v>
      </c>
      <c r="CT3" s="84" t="s">
        <v>332</v>
      </c>
      <c r="CU3" s="84" t="s">
        <v>332</v>
      </c>
      <c r="CV3" s="84">
        <v>38</v>
      </c>
      <c r="CW3" s="84" t="s">
        <v>332</v>
      </c>
      <c r="CX3" s="84" t="s">
        <v>332</v>
      </c>
      <c r="CY3" s="84">
        <v>39</v>
      </c>
      <c r="CZ3" s="84" t="s">
        <v>332</v>
      </c>
      <c r="DA3" s="84" t="s">
        <v>332</v>
      </c>
      <c r="DB3" s="84">
        <v>40</v>
      </c>
      <c r="DC3" s="84" t="s">
        <v>332</v>
      </c>
      <c r="DD3" s="84" t="s">
        <v>332</v>
      </c>
      <c r="DE3" s="84">
        <v>41</v>
      </c>
      <c r="DF3" s="84" t="s">
        <v>332</v>
      </c>
      <c r="DG3" s="84" t="s">
        <v>332</v>
      </c>
      <c r="DH3" s="84">
        <v>42</v>
      </c>
      <c r="DI3" s="84" t="s">
        <v>332</v>
      </c>
      <c r="DJ3" s="84" t="s">
        <v>332</v>
      </c>
      <c r="DK3" s="84">
        <v>43</v>
      </c>
      <c r="DL3" s="84" t="s">
        <v>332</v>
      </c>
      <c r="DM3" s="84" t="s">
        <v>332</v>
      </c>
      <c r="DN3" s="84">
        <v>44</v>
      </c>
      <c r="DO3" s="84" t="s">
        <v>332</v>
      </c>
      <c r="DP3" s="84" t="s">
        <v>332</v>
      </c>
      <c r="DQ3" s="84">
        <v>45</v>
      </c>
      <c r="DR3" s="84" t="s">
        <v>332</v>
      </c>
      <c r="DS3" s="84" t="s">
        <v>332</v>
      </c>
      <c r="DT3" s="84">
        <v>46</v>
      </c>
      <c r="DU3" s="84" t="s">
        <v>332</v>
      </c>
      <c r="DV3" s="84" t="s">
        <v>332</v>
      </c>
      <c r="DW3" s="85" t="s">
        <v>1741</v>
      </c>
      <c r="DX3" s="84" t="s">
        <v>332</v>
      </c>
      <c r="DY3" s="84" t="s">
        <v>332</v>
      </c>
      <c r="DZ3" s="85" t="s">
        <v>1742</v>
      </c>
      <c r="EA3" s="84" t="s">
        <v>332</v>
      </c>
      <c r="EB3" s="84" t="s">
        <v>332</v>
      </c>
      <c r="EC3" s="84">
        <v>48</v>
      </c>
      <c r="ED3" s="84" t="s">
        <v>332</v>
      </c>
      <c r="EE3" s="84" t="s">
        <v>332</v>
      </c>
      <c r="EF3" s="85">
        <v>49</v>
      </c>
      <c r="EG3" s="84" t="s">
        <v>332</v>
      </c>
      <c r="EH3" s="84" t="s">
        <v>332</v>
      </c>
      <c r="EI3" s="85">
        <v>50</v>
      </c>
      <c r="EJ3" s="84" t="s">
        <v>332</v>
      </c>
      <c r="EK3" s="84" t="s">
        <v>332</v>
      </c>
      <c r="EL3" s="84">
        <v>51</v>
      </c>
      <c r="EM3" s="84" t="s">
        <v>332</v>
      </c>
      <c r="EN3" s="84" t="s">
        <v>332</v>
      </c>
      <c r="EO3" s="84">
        <v>52</v>
      </c>
      <c r="EP3" s="84" t="s">
        <v>332</v>
      </c>
      <c r="EQ3" s="84" t="s">
        <v>332</v>
      </c>
      <c r="ER3" s="84">
        <v>53</v>
      </c>
      <c r="ES3" s="84" t="s">
        <v>332</v>
      </c>
      <c r="ET3" s="84" t="s">
        <v>332</v>
      </c>
      <c r="EU3" s="84">
        <v>54</v>
      </c>
      <c r="EV3" s="84" t="s">
        <v>332</v>
      </c>
      <c r="EW3" s="84" t="s">
        <v>332</v>
      </c>
      <c r="EX3" s="84">
        <v>55</v>
      </c>
      <c r="EY3" s="84" t="s">
        <v>332</v>
      </c>
      <c r="EZ3" s="84" t="s">
        <v>332</v>
      </c>
      <c r="FA3" s="84">
        <v>56</v>
      </c>
      <c r="FB3" s="84" t="s">
        <v>332</v>
      </c>
      <c r="FC3" s="84" t="s">
        <v>332</v>
      </c>
      <c r="FD3" s="84">
        <v>57</v>
      </c>
      <c r="FE3" s="84" t="s">
        <v>332</v>
      </c>
      <c r="FF3" s="84" t="s">
        <v>332</v>
      </c>
      <c r="FG3" s="84">
        <v>58</v>
      </c>
      <c r="FH3" s="84" t="s">
        <v>332</v>
      </c>
      <c r="FI3" s="84" t="s">
        <v>332</v>
      </c>
      <c r="FJ3" s="84">
        <v>59</v>
      </c>
      <c r="FK3" s="84" t="s">
        <v>332</v>
      </c>
      <c r="FL3" s="84" t="s">
        <v>332</v>
      </c>
      <c r="FM3" s="84">
        <v>60</v>
      </c>
      <c r="FN3" s="84" t="s">
        <v>332</v>
      </c>
      <c r="FO3" s="84" t="s">
        <v>332</v>
      </c>
      <c r="FP3" s="84">
        <v>61</v>
      </c>
      <c r="FQ3" s="84" t="s">
        <v>332</v>
      </c>
      <c r="FR3" s="84" t="s">
        <v>332</v>
      </c>
      <c r="FS3" s="84">
        <v>62</v>
      </c>
      <c r="FT3" s="84" t="s">
        <v>332</v>
      </c>
      <c r="FU3" s="84" t="s">
        <v>332</v>
      </c>
      <c r="FV3" s="84">
        <v>63</v>
      </c>
      <c r="FW3" s="84" t="s">
        <v>332</v>
      </c>
      <c r="FX3" s="84" t="s">
        <v>332</v>
      </c>
      <c r="FZ3" s="84" t="s">
        <v>332</v>
      </c>
      <c r="GA3" s="84" t="s">
        <v>332</v>
      </c>
      <c r="GB3" s="84" t="s">
        <v>332</v>
      </c>
    </row>
    <row r="4" spans="1:185" s="84" customFormat="1" x14ac:dyDescent="0.25">
      <c r="A4"/>
      <c r="B4" s="82"/>
      <c r="C4" t="s">
        <v>1020</v>
      </c>
      <c r="D4" s="84">
        <v>1</v>
      </c>
      <c r="E4" s="84">
        <v>2</v>
      </c>
      <c r="F4" s="84">
        <v>3</v>
      </c>
      <c r="G4" s="84">
        <v>1</v>
      </c>
      <c r="H4" s="84">
        <v>2</v>
      </c>
      <c r="I4" s="84">
        <v>3</v>
      </c>
      <c r="J4" s="84">
        <v>1</v>
      </c>
      <c r="K4" s="84">
        <v>2</v>
      </c>
      <c r="L4" s="84">
        <v>3</v>
      </c>
      <c r="M4" s="84">
        <v>5</v>
      </c>
      <c r="N4" s="84">
        <v>5</v>
      </c>
      <c r="O4" s="84">
        <v>5</v>
      </c>
      <c r="P4" s="84">
        <v>5</v>
      </c>
      <c r="Q4" s="84">
        <v>5</v>
      </c>
      <c r="R4" s="84">
        <v>5</v>
      </c>
      <c r="S4" s="84">
        <v>5</v>
      </c>
      <c r="T4" s="84">
        <v>6</v>
      </c>
      <c r="U4" s="84">
        <v>5</v>
      </c>
      <c r="V4" s="84">
        <v>6</v>
      </c>
      <c r="W4" s="84">
        <v>5</v>
      </c>
      <c r="X4" s="84">
        <v>6</v>
      </c>
      <c r="Y4" s="84">
        <v>5</v>
      </c>
      <c r="Z4" s="84">
        <v>6</v>
      </c>
      <c r="AA4" s="84">
        <v>7</v>
      </c>
      <c r="AB4" s="84">
        <v>5</v>
      </c>
      <c r="AC4" s="84">
        <v>6</v>
      </c>
      <c r="AD4" s="84">
        <v>7</v>
      </c>
      <c r="AE4" s="84">
        <v>5</v>
      </c>
      <c r="AF4" s="84">
        <v>6</v>
      </c>
      <c r="AG4" s="84">
        <v>7</v>
      </c>
      <c r="AH4" s="84">
        <v>4</v>
      </c>
      <c r="AI4" s="84">
        <v>5</v>
      </c>
      <c r="AJ4" s="84">
        <v>6</v>
      </c>
      <c r="AK4" s="84">
        <v>7</v>
      </c>
      <c r="AL4" s="84">
        <v>4</v>
      </c>
      <c r="AM4" s="84">
        <v>5</v>
      </c>
      <c r="AN4" s="84">
        <v>6</v>
      </c>
      <c r="AO4" s="84">
        <v>7</v>
      </c>
      <c r="AP4" s="84">
        <v>4</v>
      </c>
      <c r="AQ4" s="84">
        <v>5</v>
      </c>
      <c r="AR4" s="84">
        <v>6</v>
      </c>
      <c r="AS4" s="84">
        <v>7</v>
      </c>
      <c r="AT4" s="84">
        <v>4</v>
      </c>
      <c r="AU4" s="84">
        <v>5</v>
      </c>
      <c r="AV4" s="84">
        <v>4</v>
      </c>
      <c r="AW4" s="84">
        <v>5</v>
      </c>
      <c r="AX4" s="84">
        <v>4</v>
      </c>
      <c r="AY4" s="84">
        <v>5</v>
      </c>
      <c r="AZ4" s="84">
        <v>4</v>
      </c>
      <c r="BA4" s="84">
        <v>5</v>
      </c>
      <c r="BB4" s="84">
        <v>4</v>
      </c>
      <c r="BC4" s="84">
        <v>5</v>
      </c>
      <c r="BD4" s="84">
        <v>4</v>
      </c>
      <c r="BE4" s="84">
        <v>5</v>
      </c>
      <c r="BF4" s="84">
        <v>5</v>
      </c>
      <c r="BG4" s="84">
        <v>6</v>
      </c>
      <c r="BH4" s="84">
        <v>7</v>
      </c>
      <c r="BI4" s="84">
        <v>5</v>
      </c>
      <c r="BJ4" s="84">
        <v>6</v>
      </c>
      <c r="BK4" s="84">
        <v>7</v>
      </c>
      <c r="BL4" s="84">
        <v>5</v>
      </c>
      <c r="BM4" s="84">
        <v>6</v>
      </c>
      <c r="BN4" s="84">
        <v>7</v>
      </c>
      <c r="BO4" s="84">
        <v>5</v>
      </c>
      <c r="BP4" s="84">
        <v>6</v>
      </c>
      <c r="BQ4" s="84">
        <v>7</v>
      </c>
      <c r="BR4" s="84">
        <v>5</v>
      </c>
      <c r="BS4" s="84">
        <v>6</v>
      </c>
      <c r="BT4" s="84">
        <v>7</v>
      </c>
      <c r="BU4" s="84">
        <v>5</v>
      </c>
      <c r="BV4" s="84">
        <v>6</v>
      </c>
      <c r="BW4" s="84">
        <v>7</v>
      </c>
      <c r="BX4" s="84">
        <v>5</v>
      </c>
      <c r="BY4" s="84">
        <v>6</v>
      </c>
      <c r="BZ4" s="84">
        <v>7</v>
      </c>
      <c r="CA4" s="84">
        <v>5</v>
      </c>
      <c r="CB4" s="84">
        <v>6</v>
      </c>
      <c r="CC4" s="84">
        <v>7</v>
      </c>
      <c r="CD4" s="84">
        <v>5</v>
      </c>
      <c r="CE4" s="84">
        <v>6</v>
      </c>
      <c r="CF4" s="84">
        <v>7</v>
      </c>
      <c r="CG4" s="84">
        <v>5</v>
      </c>
      <c r="CH4" s="84">
        <v>6</v>
      </c>
      <c r="CI4" s="84">
        <v>7</v>
      </c>
      <c r="CJ4" s="84">
        <v>5</v>
      </c>
      <c r="CK4" s="84">
        <v>6</v>
      </c>
      <c r="CL4" s="84">
        <v>7</v>
      </c>
      <c r="CM4" s="84">
        <v>5</v>
      </c>
      <c r="CN4" s="84">
        <v>6</v>
      </c>
      <c r="CO4" s="84">
        <v>7</v>
      </c>
      <c r="CP4" s="84">
        <v>5</v>
      </c>
      <c r="CQ4" s="84">
        <v>6</v>
      </c>
      <c r="CR4" s="84">
        <v>7</v>
      </c>
      <c r="CS4" s="84">
        <v>5</v>
      </c>
      <c r="CT4" s="84">
        <v>6</v>
      </c>
      <c r="CU4" s="84">
        <v>7</v>
      </c>
      <c r="CV4" s="84">
        <v>5</v>
      </c>
      <c r="CW4" s="84">
        <v>6</v>
      </c>
      <c r="CX4" s="84">
        <v>7</v>
      </c>
      <c r="CY4" s="84">
        <v>5</v>
      </c>
      <c r="CZ4" s="84">
        <v>6</v>
      </c>
      <c r="DA4" s="84">
        <v>7</v>
      </c>
      <c r="DB4" s="84">
        <v>5</v>
      </c>
      <c r="DC4" s="84">
        <v>6</v>
      </c>
      <c r="DD4" s="84">
        <v>7</v>
      </c>
      <c r="DE4" s="84">
        <v>5</v>
      </c>
      <c r="DF4" s="84">
        <v>6</v>
      </c>
      <c r="DG4" s="84">
        <v>7</v>
      </c>
      <c r="DH4" s="84">
        <v>5</v>
      </c>
      <c r="DI4" s="84">
        <v>6</v>
      </c>
      <c r="DJ4" s="84">
        <v>7</v>
      </c>
      <c r="DK4" s="84">
        <v>5</v>
      </c>
      <c r="DL4" s="84">
        <v>6</v>
      </c>
      <c r="DM4" s="84">
        <v>7</v>
      </c>
      <c r="DN4" s="84">
        <v>5</v>
      </c>
      <c r="DO4" s="84">
        <v>6</v>
      </c>
      <c r="DP4" s="84">
        <v>7</v>
      </c>
      <c r="DQ4" s="84">
        <v>5</v>
      </c>
      <c r="DR4" s="84">
        <v>6</v>
      </c>
      <c r="DS4" s="84">
        <v>7</v>
      </c>
      <c r="DT4" s="84">
        <v>5</v>
      </c>
      <c r="DU4" s="84">
        <v>6</v>
      </c>
      <c r="DV4" s="84">
        <v>7</v>
      </c>
      <c r="DW4" s="84">
        <v>5</v>
      </c>
      <c r="DX4" s="84">
        <v>6</v>
      </c>
      <c r="DY4" s="84">
        <v>7</v>
      </c>
      <c r="DZ4" s="84">
        <v>5</v>
      </c>
      <c r="EA4" s="84">
        <v>6</v>
      </c>
      <c r="EB4" s="84">
        <v>7</v>
      </c>
      <c r="EC4" s="84">
        <v>5</v>
      </c>
      <c r="ED4" s="84">
        <v>6</v>
      </c>
      <c r="EE4" s="84">
        <v>7</v>
      </c>
      <c r="EF4" s="84">
        <v>5</v>
      </c>
      <c r="EG4" s="84">
        <v>6</v>
      </c>
      <c r="EH4" s="84">
        <v>7</v>
      </c>
      <c r="EI4" s="84">
        <v>5</v>
      </c>
      <c r="EJ4" s="84">
        <v>6</v>
      </c>
      <c r="EK4" s="84">
        <v>7</v>
      </c>
      <c r="EL4" s="84">
        <v>5</v>
      </c>
      <c r="EM4" s="84">
        <v>6</v>
      </c>
      <c r="EN4" s="84">
        <v>7</v>
      </c>
      <c r="EO4" s="84">
        <v>5</v>
      </c>
      <c r="EP4" s="84">
        <v>6</v>
      </c>
      <c r="EQ4" s="84">
        <v>7</v>
      </c>
      <c r="ER4" s="84">
        <v>5</v>
      </c>
      <c r="ES4" s="84">
        <v>6</v>
      </c>
      <c r="ET4" s="84">
        <v>7</v>
      </c>
      <c r="EU4" s="84">
        <v>5</v>
      </c>
      <c r="EV4" s="84">
        <v>6</v>
      </c>
      <c r="EW4" s="84">
        <v>7</v>
      </c>
      <c r="EX4" s="84">
        <v>5</v>
      </c>
      <c r="EY4" s="84">
        <v>6</v>
      </c>
      <c r="EZ4" s="84">
        <v>7</v>
      </c>
      <c r="FA4" s="84">
        <v>5</v>
      </c>
      <c r="FB4" s="84">
        <v>6</v>
      </c>
      <c r="FC4" s="84">
        <v>7</v>
      </c>
      <c r="FD4" s="84">
        <v>5</v>
      </c>
      <c r="FE4" s="84">
        <v>6</v>
      </c>
      <c r="FF4" s="84">
        <v>7</v>
      </c>
      <c r="FG4" s="84">
        <v>5</v>
      </c>
      <c r="FH4" s="84">
        <v>6</v>
      </c>
      <c r="FI4" s="84">
        <v>7</v>
      </c>
      <c r="FJ4" s="84">
        <v>5</v>
      </c>
      <c r="FK4" s="84">
        <v>6</v>
      </c>
      <c r="FL4" s="84">
        <v>7</v>
      </c>
      <c r="FM4" s="84">
        <v>5</v>
      </c>
      <c r="FN4" s="84">
        <v>6</v>
      </c>
      <c r="FO4" s="84">
        <v>7</v>
      </c>
      <c r="FP4" s="84">
        <v>5</v>
      </c>
      <c r="FQ4" s="84">
        <v>6</v>
      </c>
      <c r="FR4" s="84">
        <v>7</v>
      </c>
      <c r="FS4" s="84">
        <v>5</v>
      </c>
      <c r="FT4" s="84">
        <v>6</v>
      </c>
      <c r="FU4" s="84">
        <v>7</v>
      </c>
      <c r="FV4" s="84">
        <v>5</v>
      </c>
      <c r="FW4" s="84">
        <v>6</v>
      </c>
      <c r="FX4" s="84">
        <v>7</v>
      </c>
      <c r="FY4" s="84">
        <v>8</v>
      </c>
      <c r="FZ4" s="84">
        <v>9</v>
      </c>
      <c r="GA4" s="84">
        <v>10</v>
      </c>
      <c r="GB4" s="84">
        <v>11</v>
      </c>
    </row>
    <row r="5" spans="1:185" s="221" customFormat="1" ht="13" x14ac:dyDescent="0.3">
      <c r="A5"/>
      <c r="B5" s="203" t="s">
        <v>1021</v>
      </c>
      <c r="C5" s="203" t="s">
        <v>1125</v>
      </c>
      <c r="GC5" s="221" t="s">
        <v>1025</v>
      </c>
    </row>
    <row r="6" spans="1:185" s="84" customFormat="1" x14ac:dyDescent="0.25">
      <c r="A6" t="s">
        <v>1026</v>
      </c>
      <c r="B6" s="82" t="s">
        <v>371</v>
      </c>
      <c r="C6" s="85" t="s">
        <v>370</v>
      </c>
      <c r="D6" s="100">
        <v>-879407</v>
      </c>
      <c r="E6" s="100">
        <v>0</v>
      </c>
      <c r="F6" s="100">
        <v>-879407</v>
      </c>
      <c r="G6" s="100">
        <v>-801715</v>
      </c>
      <c r="H6" s="100">
        <v>0</v>
      </c>
      <c r="I6" s="100">
        <v>-801715</v>
      </c>
      <c r="J6" s="100">
        <v>-77692</v>
      </c>
      <c r="K6" s="100">
        <v>0</v>
      </c>
      <c r="L6" s="100">
        <v>-77692</v>
      </c>
      <c r="M6" s="100">
        <v>84740</v>
      </c>
      <c r="N6" s="100">
        <v>84740</v>
      </c>
      <c r="O6" s="100">
        <v>0</v>
      </c>
      <c r="P6" s="100">
        <v>0</v>
      </c>
      <c r="Q6" s="100">
        <v>0</v>
      </c>
      <c r="R6" s="100">
        <v>0</v>
      </c>
      <c r="S6" s="100">
        <v>0</v>
      </c>
      <c r="T6" s="100">
        <v>0</v>
      </c>
      <c r="U6" s="100">
        <v>0</v>
      </c>
      <c r="V6" s="100">
        <v>0</v>
      </c>
      <c r="W6" s="100">
        <v>0</v>
      </c>
      <c r="X6" s="100">
        <v>0</v>
      </c>
      <c r="Y6" s="100">
        <v>0</v>
      </c>
      <c r="Z6" s="100">
        <v>0</v>
      </c>
      <c r="AA6" s="100">
        <v>0</v>
      </c>
      <c r="AB6" s="100">
        <v>0</v>
      </c>
      <c r="AC6" s="100">
        <v>0</v>
      </c>
      <c r="AD6" s="100">
        <v>0</v>
      </c>
      <c r="AE6" s="100">
        <v>0</v>
      </c>
      <c r="AF6" s="100">
        <v>0</v>
      </c>
      <c r="AG6" s="100">
        <v>0</v>
      </c>
      <c r="AH6" s="100">
        <v>0</v>
      </c>
      <c r="AI6" s="100">
        <v>0</v>
      </c>
      <c r="AJ6" s="100">
        <v>0</v>
      </c>
      <c r="AK6" s="100">
        <v>0</v>
      </c>
      <c r="AL6" s="100">
        <v>0</v>
      </c>
      <c r="AM6" s="100">
        <v>0</v>
      </c>
      <c r="AN6" s="100">
        <v>0</v>
      </c>
      <c r="AO6" s="100">
        <v>0</v>
      </c>
      <c r="AP6" s="100">
        <v>0</v>
      </c>
      <c r="AQ6" s="100">
        <v>0</v>
      </c>
      <c r="AR6" s="100">
        <v>0</v>
      </c>
      <c r="AS6" s="100">
        <v>0</v>
      </c>
      <c r="AT6" s="100">
        <v>0</v>
      </c>
      <c r="AU6" s="100">
        <v>0</v>
      </c>
      <c r="AV6" s="100">
        <v>0</v>
      </c>
      <c r="AW6" s="100">
        <v>0</v>
      </c>
      <c r="AX6" s="100">
        <v>0</v>
      </c>
      <c r="AY6" s="100">
        <v>0</v>
      </c>
      <c r="AZ6" s="100">
        <v>0</v>
      </c>
      <c r="BA6" s="100">
        <v>0</v>
      </c>
      <c r="BB6" s="100">
        <v>0</v>
      </c>
      <c r="BC6" s="100">
        <v>0</v>
      </c>
      <c r="BD6" s="100">
        <v>0</v>
      </c>
      <c r="BE6" s="100">
        <v>0</v>
      </c>
      <c r="BF6" s="100">
        <v>314737.85931812634</v>
      </c>
      <c r="BG6" s="100">
        <v>865529.11312484741</v>
      </c>
      <c r="BH6" s="100">
        <v>0</v>
      </c>
      <c r="BI6" s="100">
        <v>19402</v>
      </c>
      <c r="BJ6" s="100">
        <v>53355</v>
      </c>
      <c r="BK6" s="100">
        <v>0</v>
      </c>
      <c r="BL6" s="100">
        <v>320216</v>
      </c>
      <c r="BM6" s="100">
        <v>880593</v>
      </c>
      <c r="BN6" s="100">
        <v>0</v>
      </c>
      <c r="BO6" s="100">
        <v>13924</v>
      </c>
      <c r="BP6" s="100">
        <v>38291</v>
      </c>
      <c r="BQ6" s="100">
        <v>0</v>
      </c>
      <c r="BR6" s="100">
        <v>0</v>
      </c>
      <c r="BS6" s="100">
        <v>0</v>
      </c>
      <c r="BT6" s="100">
        <v>0</v>
      </c>
      <c r="BU6" s="100">
        <v>0</v>
      </c>
      <c r="BV6" s="100">
        <v>0</v>
      </c>
      <c r="BW6" s="100">
        <v>0</v>
      </c>
      <c r="BX6" s="100">
        <v>0</v>
      </c>
      <c r="BY6" s="100">
        <v>0</v>
      </c>
      <c r="BZ6" s="100">
        <v>0</v>
      </c>
      <c r="CA6" s="100">
        <v>0</v>
      </c>
      <c r="CB6" s="100">
        <v>0</v>
      </c>
      <c r="CC6" s="100">
        <v>0</v>
      </c>
      <c r="CD6" s="100">
        <v>0</v>
      </c>
      <c r="CE6" s="100">
        <v>0</v>
      </c>
      <c r="CF6" s="100">
        <v>0</v>
      </c>
      <c r="CG6" s="100">
        <v>0</v>
      </c>
      <c r="CH6" s="100">
        <v>0</v>
      </c>
      <c r="CI6" s="100">
        <v>0</v>
      </c>
      <c r="CJ6" s="100">
        <v>0</v>
      </c>
      <c r="CK6" s="100">
        <v>0</v>
      </c>
      <c r="CL6" s="100">
        <v>0</v>
      </c>
      <c r="CM6" s="100">
        <v>0</v>
      </c>
      <c r="CN6" s="100">
        <v>0</v>
      </c>
      <c r="CO6" s="100">
        <v>0</v>
      </c>
      <c r="CP6" s="100">
        <v>0</v>
      </c>
      <c r="CQ6" s="100">
        <v>0</v>
      </c>
      <c r="CR6" s="100">
        <v>0</v>
      </c>
      <c r="CS6" s="100">
        <v>-23.956008146639512</v>
      </c>
      <c r="CT6" s="100">
        <v>-65.879022403258659</v>
      </c>
      <c r="CU6" s="100">
        <v>0</v>
      </c>
      <c r="CV6" s="100">
        <v>0</v>
      </c>
      <c r="CW6" s="100">
        <v>0</v>
      </c>
      <c r="CX6" s="100">
        <v>0</v>
      </c>
      <c r="CY6" s="100">
        <v>0</v>
      </c>
      <c r="CZ6" s="100">
        <v>0</v>
      </c>
      <c r="DA6" s="100">
        <v>0</v>
      </c>
      <c r="DB6" s="100">
        <v>0</v>
      </c>
      <c r="DC6" s="100">
        <v>0</v>
      </c>
      <c r="DD6" s="100">
        <v>0</v>
      </c>
      <c r="DE6" s="100">
        <v>0</v>
      </c>
      <c r="DF6" s="100">
        <v>0</v>
      </c>
      <c r="DG6" s="100">
        <v>0</v>
      </c>
      <c r="DH6" s="100">
        <v>0</v>
      </c>
      <c r="DI6" s="100">
        <v>0</v>
      </c>
      <c r="DJ6" s="100">
        <v>0</v>
      </c>
      <c r="DK6" s="100">
        <v>0</v>
      </c>
      <c r="DL6" s="100">
        <v>0</v>
      </c>
      <c r="DM6" s="100">
        <v>0</v>
      </c>
      <c r="DN6" s="100">
        <v>2539.5433808553971</v>
      </c>
      <c r="DO6" s="100">
        <v>6983.744297352343</v>
      </c>
      <c r="DP6" s="100">
        <v>0</v>
      </c>
      <c r="DQ6" s="100">
        <v>2539</v>
      </c>
      <c r="DR6" s="100">
        <v>6984</v>
      </c>
      <c r="DS6" s="100">
        <v>0</v>
      </c>
      <c r="DT6" s="100">
        <v>1</v>
      </c>
      <c r="DU6" s="100">
        <v>0</v>
      </c>
      <c r="DV6" s="100">
        <v>0</v>
      </c>
      <c r="DW6" s="100">
        <v>3004.6203665987782</v>
      </c>
      <c r="DX6" s="100">
        <v>8262.7060081466407</v>
      </c>
      <c r="DY6" s="100">
        <v>0</v>
      </c>
      <c r="DZ6" s="100">
        <v>-546.44480651731169</v>
      </c>
      <c r="EA6" s="100">
        <v>-1502.7232179226071</v>
      </c>
      <c r="EB6" s="100">
        <v>0</v>
      </c>
      <c r="EC6" s="100">
        <v>0</v>
      </c>
      <c r="ED6" s="100">
        <v>0</v>
      </c>
      <c r="EE6" s="100">
        <v>0</v>
      </c>
      <c r="EF6" s="100">
        <v>2458</v>
      </c>
      <c r="EG6" s="100">
        <v>6760</v>
      </c>
      <c r="EH6" s="100">
        <v>0</v>
      </c>
      <c r="EI6" s="100">
        <v>-2.8292871690427699</v>
      </c>
      <c r="EJ6" s="100">
        <v>-7.7805397148676168</v>
      </c>
      <c r="EK6" s="100">
        <v>0</v>
      </c>
      <c r="EL6" s="100">
        <v>0</v>
      </c>
      <c r="EM6" s="100">
        <v>0</v>
      </c>
      <c r="EN6" s="100">
        <v>0</v>
      </c>
      <c r="EO6" s="100">
        <v>0</v>
      </c>
      <c r="EP6" s="100">
        <v>0</v>
      </c>
      <c r="EQ6" s="100">
        <v>0</v>
      </c>
      <c r="ER6" s="100">
        <v>0</v>
      </c>
      <c r="ES6" s="100">
        <v>0</v>
      </c>
      <c r="ET6" s="100">
        <v>0</v>
      </c>
      <c r="EU6" s="100">
        <v>59790.892057026482</v>
      </c>
      <c r="EV6" s="100">
        <v>164424.95315682283</v>
      </c>
      <c r="EW6" s="100">
        <v>0</v>
      </c>
      <c r="EX6" s="100">
        <v>52473</v>
      </c>
      <c r="EY6" s="100">
        <v>144302</v>
      </c>
      <c r="EZ6" s="100">
        <v>0</v>
      </c>
      <c r="FA6" s="100">
        <v>7318</v>
      </c>
      <c r="FB6" s="100">
        <v>20123</v>
      </c>
      <c r="FC6" s="100">
        <v>0</v>
      </c>
      <c r="FD6" s="100">
        <v>109769.24448065172</v>
      </c>
      <c r="FE6" s="100">
        <v>301865.42232179228</v>
      </c>
      <c r="FF6" s="100">
        <v>0</v>
      </c>
      <c r="FG6" s="100">
        <v>119854</v>
      </c>
      <c r="FH6" s="100">
        <v>329599</v>
      </c>
      <c r="FI6" s="100">
        <v>0</v>
      </c>
      <c r="FJ6" s="100">
        <v>-10085</v>
      </c>
      <c r="FK6" s="100">
        <v>-27734</v>
      </c>
      <c r="FL6" s="100">
        <v>0</v>
      </c>
      <c r="FM6" s="100">
        <v>0</v>
      </c>
      <c r="FN6" s="100">
        <v>0</v>
      </c>
      <c r="FO6" s="100">
        <v>0</v>
      </c>
      <c r="FP6" s="100">
        <v>0</v>
      </c>
      <c r="FQ6" s="100">
        <v>0</v>
      </c>
      <c r="FR6" s="100">
        <v>0</v>
      </c>
      <c r="FS6" s="100">
        <v>0</v>
      </c>
      <c r="FT6" s="100">
        <v>0</v>
      </c>
      <c r="FU6" s="100">
        <v>0</v>
      </c>
      <c r="FV6" s="100">
        <v>508672</v>
      </c>
      <c r="FW6" s="100">
        <v>1398844</v>
      </c>
      <c r="FX6" s="100">
        <v>0</v>
      </c>
      <c r="FY6" s="546">
        <v>0.25</v>
      </c>
      <c r="FZ6" s="546">
        <v>0.2</v>
      </c>
      <c r="GA6" s="546">
        <v>0.55000000000000004</v>
      </c>
      <c r="GB6" s="546">
        <v>0</v>
      </c>
      <c r="GC6" s="84" t="s">
        <v>1029</v>
      </c>
    </row>
    <row r="7" spans="1:185" s="84" customFormat="1" x14ac:dyDescent="0.25">
      <c r="A7" t="s">
        <v>1026</v>
      </c>
      <c r="B7" s="82" t="s">
        <v>373</v>
      </c>
      <c r="C7" s="85" t="s">
        <v>372</v>
      </c>
      <c r="D7" s="100">
        <v>430334</v>
      </c>
      <c r="E7" s="100">
        <v>0</v>
      </c>
      <c r="F7" s="100">
        <v>430334</v>
      </c>
      <c r="G7" s="100">
        <v>425350</v>
      </c>
      <c r="H7" s="100">
        <v>0</v>
      </c>
      <c r="I7" s="100">
        <v>425350</v>
      </c>
      <c r="J7" s="100">
        <v>4984</v>
      </c>
      <c r="K7" s="100">
        <v>0</v>
      </c>
      <c r="L7" s="100">
        <v>4984</v>
      </c>
      <c r="M7" s="100">
        <v>182960</v>
      </c>
      <c r="N7" s="100">
        <v>182960</v>
      </c>
      <c r="O7" s="100">
        <v>0</v>
      </c>
      <c r="P7" s="100">
        <v>0</v>
      </c>
      <c r="Q7" s="100">
        <v>0</v>
      </c>
      <c r="R7" s="100">
        <v>0</v>
      </c>
      <c r="S7" s="100">
        <v>500359</v>
      </c>
      <c r="T7" s="100">
        <v>10940</v>
      </c>
      <c r="U7" s="100">
        <v>507864</v>
      </c>
      <c r="V7" s="100">
        <v>10940</v>
      </c>
      <c r="W7" s="100">
        <v>-7505</v>
      </c>
      <c r="X7" s="100">
        <v>0</v>
      </c>
      <c r="Y7" s="100">
        <v>0</v>
      </c>
      <c r="Z7" s="100">
        <v>0</v>
      </c>
      <c r="AA7" s="100">
        <v>0</v>
      </c>
      <c r="AB7" s="100">
        <v>0</v>
      </c>
      <c r="AC7" s="100">
        <v>0</v>
      </c>
      <c r="AD7" s="100">
        <v>0</v>
      </c>
      <c r="AE7" s="100">
        <v>0</v>
      </c>
      <c r="AF7" s="100">
        <v>0</v>
      </c>
      <c r="AG7" s="100">
        <v>0</v>
      </c>
      <c r="AH7" s="100">
        <v>0</v>
      </c>
      <c r="AI7" s="100">
        <v>0</v>
      </c>
      <c r="AJ7" s="100">
        <v>0</v>
      </c>
      <c r="AK7" s="100">
        <v>0</v>
      </c>
      <c r="AL7" s="100">
        <v>0</v>
      </c>
      <c r="AM7" s="100">
        <v>0</v>
      </c>
      <c r="AN7" s="100">
        <v>0</v>
      </c>
      <c r="AO7" s="100">
        <v>0</v>
      </c>
      <c r="AP7" s="100">
        <v>0</v>
      </c>
      <c r="AQ7" s="100">
        <v>0</v>
      </c>
      <c r="AR7" s="100">
        <v>0</v>
      </c>
      <c r="AS7" s="100">
        <v>0</v>
      </c>
      <c r="AT7" s="100">
        <v>0</v>
      </c>
      <c r="AU7" s="100">
        <v>0</v>
      </c>
      <c r="AV7" s="100">
        <v>0</v>
      </c>
      <c r="AW7" s="100">
        <v>0</v>
      </c>
      <c r="AX7" s="100">
        <v>0</v>
      </c>
      <c r="AY7" s="100">
        <v>0</v>
      </c>
      <c r="AZ7" s="100">
        <v>0</v>
      </c>
      <c r="BA7" s="100">
        <v>0</v>
      </c>
      <c r="BB7" s="100">
        <v>0</v>
      </c>
      <c r="BC7" s="100">
        <v>0</v>
      </c>
      <c r="BD7" s="100">
        <v>0</v>
      </c>
      <c r="BE7" s="100">
        <v>0</v>
      </c>
      <c r="BF7" s="100">
        <v>1515580.8436594706</v>
      </c>
      <c r="BG7" s="100">
        <v>378895.21091486764</v>
      </c>
      <c r="BH7" s="100">
        <v>0</v>
      </c>
      <c r="BI7" s="100">
        <v>74104</v>
      </c>
      <c r="BJ7" s="100">
        <v>18526</v>
      </c>
      <c r="BK7" s="100">
        <v>0</v>
      </c>
      <c r="BL7" s="100">
        <v>1534475</v>
      </c>
      <c r="BM7" s="100">
        <v>383619</v>
      </c>
      <c r="BN7" s="100">
        <v>0</v>
      </c>
      <c r="BO7" s="100">
        <v>55210</v>
      </c>
      <c r="BP7" s="100">
        <v>13802</v>
      </c>
      <c r="BQ7" s="100">
        <v>0</v>
      </c>
      <c r="BR7" s="100">
        <v>12898.245213849286</v>
      </c>
      <c r="BS7" s="100">
        <v>3224.5613034623216</v>
      </c>
      <c r="BT7" s="100">
        <v>0</v>
      </c>
      <c r="BU7" s="100">
        <v>4983</v>
      </c>
      <c r="BV7" s="100">
        <v>1246</v>
      </c>
      <c r="BW7" s="100">
        <v>0</v>
      </c>
      <c r="BX7" s="100">
        <v>7915</v>
      </c>
      <c r="BY7" s="100">
        <v>1979</v>
      </c>
      <c r="BZ7" s="100">
        <v>0</v>
      </c>
      <c r="CA7" s="100">
        <v>0</v>
      </c>
      <c r="CB7" s="100">
        <v>0</v>
      </c>
      <c r="CC7" s="100">
        <v>0</v>
      </c>
      <c r="CD7" s="100">
        <v>0</v>
      </c>
      <c r="CE7" s="100">
        <v>0</v>
      </c>
      <c r="CF7" s="100">
        <v>0</v>
      </c>
      <c r="CG7" s="100">
        <v>-1533.5975560081467</v>
      </c>
      <c r="CH7" s="100">
        <v>-383.39938900203668</v>
      </c>
      <c r="CI7" s="100">
        <v>0</v>
      </c>
      <c r="CJ7" s="100">
        <v>-113.99755600814666</v>
      </c>
      <c r="CK7" s="100">
        <v>-28.499389002036665</v>
      </c>
      <c r="CL7" s="100">
        <v>0</v>
      </c>
      <c r="CM7" s="100">
        <v>0</v>
      </c>
      <c r="CN7" s="100">
        <v>0</v>
      </c>
      <c r="CO7" s="100">
        <v>0</v>
      </c>
      <c r="CP7" s="100">
        <v>-114</v>
      </c>
      <c r="CQ7" s="100">
        <v>-28</v>
      </c>
      <c r="CR7" s="100">
        <v>0</v>
      </c>
      <c r="CS7" s="100">
        <v>0</v>
      </c>
      <c r="CT7" s="100">
        <v>0</v>
      </c>
      <c r="CU7" s="100">
        <v>0</v>
      </c>
      <c r="CV7" s="100">
        <v>16272.738085539715</v>
      </c>
      <c r="CW7" s="100">
        <v>4068.1845213849288</v>
      </c>
      <c r="CX7" s="100">
        <v>0</v>
      </c>
      <c r="CY7" s="100">
        <v>17272</v>
      </c>
      <c r="CZ7" s="100">
        <v>4318</v>
      </c>
      <c r="DA7" s="100">
        <v>0</v>
      </c>
      <c r="DB7" s="100">
        <v>-999</v>
      </c>
      <c r="DC7" s="100">
        <v>-250</v>
      </c>
      <c r="DD7" s="100">
        <v>0</v>
      </c>
      <c r="DE7" s="100">
        <v>0</v>
      </c>
      <c r="DF7" s="100">
        <v>0</v>
      </c>
      <c r="DG7" s="100">
        <v>0</v>
      </c>
      <c r="DH7" s="100">
        <v>0</v>
      </c>
      <c r="DI7" s="100">
        <v>0</v>
      </c>
      <c r="DJ7" s="100">
        <v>0</v>
      </c>
      <c r="DK7" s="100">
        <v>0</v>
      </c>
      <c r="DL7" s="100">
        <v>0</v>
      </c>
      <c r="DM7" s="100">
        <v>0</v>
      </c>
      <c r="DN7" s="100">
        <v>15062.546639511202</v>
      </c>
      <c r="DO7" s="100">
        <v>3765.6366598778004</v>
      </c>
      <c r="DP7" s="100">
        <v>0</v>
      </c>
      <c r="DQ7" s="100">
        <v>10634</v>
      </c>
      <c r="DR7" s="100">
        <v>2658</v>
      </c>
      <c r="DS7" s="100">
        <v>0</v>
      </c>
      <c r="DT7" s="100">
        <v>4429</v>
      </c>
      <c r="DU7" s="100">
        <v>1108</v>
      </c>
      <c r="DV7" s="100">
        <v>0</v>
      </c>
      <c r="DW7" s="100">
        <v>23444.258248472506</v>
      </c>
      <c r="DX7" s="100">
        <v>5861.0645621181266</v>
      </c>
      <c r="DY7" s="100">
        <v>0</v>
      </c>
      <c r="DZ7" s="100">
        <v>-5011.3490835030552</v>
      </c>
      <c r="EA7" s="100">
        <v>-1252.8372708757638</v>
      </c>
      <c r="EB7" s="100">
        <v>0</v>
      </c>
      <c r="EC7" s="100">
        <v>29439</v>
      </c>
      <c r="ED7" s="100">
        <v>7360</v>
      </c>
      <c r="EE7" s="100">
        <v>0</v>
      </c>
      <c r="EF7" s="100">
        <v>-11006</v>
      </c>
      <c r="EG7" s="100">
        <v>-2752</v>
      </c>
      <c r="EH7" s="100">
        <v>0</v>
      </c>
      <c r="EI7" s="100">
        <v>-673.24643584521391</v>
      </c>
      <c r="EJ7" s="100">
        <v>-168.31160896130348</v>
      </c>
      <c r="EK7" s="100">
        <v>0</v>
      </c>
      <c r="EL7" s="100">
        <v>0</v>
      </c>
      <c r="EM7" s="100">
        <v>0</v>
      </c>
      <c r="EN7" s="100">
        <v>0</v>
      </c>
      <c r="EO7" s="100">
        <v>0</v>
      </c>
      <c r="EP7" s="100">
        <v>0</v>
      </c>
      <c r="EQ7" s="100">
        <v>0</v>
      </c>
      <c r="ER7" s="100">
        <v>0</v>
      </c>
      <c r="ES7" s="100">
        <v>0</v>
      </c>
      <c r="ET7" s="100">
        <v>0</v>
      </c>
      <c r="EU7" s="100">
        <v>417630.87250509165</v>
      </c>
      <c r="EV7" s="100">
        <v>104407.71812627291</v>
      </c>
      <c r="EW7" s="100">
        <v>0</v>
      </c>
      <c r="EX7" s="100">
        <v>551930</v>
      </c>
      <c r="EY7" s="100">
        <v>137982</v>
      </c>
      <c r="EZ7" s="100">
        <v>0</v>
      </c>
      <c r="FA7" s="100">
        <v>-134299</v>
      </c>
      <c r="FB7" s="100">
        <v>-33574</v>
      </c>
      <c r="FC7" s="100">
        <v>0</v>
      </c>
      <c r="FD7" s="100">
        <v>371324.34378818737</v>
      </c>
      <c r="FE7" s="100">
        <v>89111.338492871684</v>
      </c>
      <c r="FF7" s="100">
        <v>0</v>
      </c>
      <c r="FG7" s="100">
        <v>368543</v>
      </c>
      <c r="FH7" s="100">
        <v>88355</v>
      </c>
      <c r="FI7" s="100">
        <v>0</v>
      </c>
      <c r="FJ7" s="100">
        <v>2781</v>
      </c>
      <c r="FK7" s="100">
        <v>756</v>
      </c>
      <c r="FL7" s="100">
        <v>0</v>
      </c>
      <c r="FM7" s="100">
        <v>0</v>
      </c>
      <c r="FN7" s="100">
        <v>0</v>
      </c>
      <c r="FO7" s="100">
        <v>0</v>
      </c>
      <c r="FP7" s="100">
        <v>0</v>
      </c>
      <c r="FQ7" s="100">
        <v>0</v>
      </c>
      <c r="FR7" s="100">
        <v>0</v>
      </c>
      <c r="FS7" s="100">
        <v>0</v>
      </c>
      <c r="FT7" s="100">
        <v>0</v>
      </c>
      <c r="FU7" s="100">
        <v>0</v>
      </c>
      <c r="FV7" s="100">
        <v>2438986</v>
      </c>
      <c r="FW7" s="100">
        <v>606028</v>
      </c>
      <c r="FX7" s="100">
        <v>0</v>
      </c>
      <c r="FY7" s="546">
        <v>0.5</v>
      </c>
      <c r="FZ7" s="546">
        <v>0.4</v>
      </c>
      <c r="GA7" s="546">
        <v>0.1</v>
      </c>
      <c r="GB7" s="546">
        <v>0</v>
      </c>
      <c r="GC7" s="84" t="s">
        <v>1029</v>
      </c>
    </row>
    <row r="8" spans="1:185" s="84" customFormat="1" x14ac:dyDescent="0.25">
      <c r="A8" t="s">
        <v>1026</v>
      </c>
      <c r="B8" s="82" t="s">
        <v>375</v>
      </c>
      <c r="C8" s="85" t="s">
        <v>374</v>
      </c>
      <c r="D8" s="100">
        <v>354393</v>
      </c>
      <c r="E8" s="100">
        <v>0</v>
      </c>
      <c r="F8" s="100">
        <v>354393</v>
      </c>
      <c r="G8" s="100">
        <v>347050</v>
      </c>
      <c r="H8" s="100">
        <v>0</v>
      </c>
      <c r="I8" s="100">
        <v>347050</v>
      </c>
      <c r="J8" s="100">
        <v>7343</v>
      </c>
      <c r="K8" s="100">
        <v>0</v>
      </c>
      <c r="L8" s="100">
        <v>7343</v>
      </c>
      <c r="M8" s="100">
        <v>147660</v>
      </c>
      <c r="N8" s="100">
        <v>147660</v>
      </c>
      <c r="O8" s="100">
        <v>0</v>
      </c>
      <c r="P8" s="100">
        <v>0</v>
      </c>
      <c r="Q8" s="100">
        <v>0</v>
      </c>
      <c r="R8" s="100">
        <v>0</v>
      </c>
      <c r="S8" s="100">
        <v>11735</v>
      </c>
      <c r="T8" s="100">
        <v>0</v>
      </c>
      <c r="U8" s="100">
        <v>10819</v>
      </c>
      <c r="V8" s="100">
        <v>0</v>
      </c>
      <c r="W8" s="100">
        <v>916</v>
      </c>
      <c r="X8" s="100">
        <v>0</v>
      </c>
      <c r="Y8" s="100">
        <v>0</v>
      </c>
      <c r="Z8" s="100">
        <v>0</v>
      </c>
      <c r="AA8" s="100">
        <v>0</v>
      </c>
      <c r="AB8" s="100">
        <v>0</v>
      </c>
      <c r="AC8" s="100">
        <v>0</v>
      </c>
      <c r="AD8" s="100">
        <v>0</v>
      </c>
      <c r="AE8" s="100">
        <v>0</v>
      </c>
      <c r="AF8" s="100">
        <v>0</v>
      </c>
      <c r="AG8" s="100">
        <v>0</v>
      </c>
      <c r="AH8" s="100">
        <v>0</v>
      </c>
      <c r="AI8" s="100">
        <v>0</v>
      </c>
      <c r="AJ8" s="100">
        <v>0</v>
      </c>
      <c r="AK8" s="100">
        <v>0</v>
      </c>
      <c r="AL8" s="100">
        <v>0</v>
      </c>
      <c r="AM8" s="100">
        <v>0</v>
      </c>
      <c r="AN8" s="100">
        <v>0</v>
      </c>
      <c r="AO8" s="100">
        <v>0</v>
      </c>
      <c r="AP8" s="100">
        <v>0</v>
      </c>
      <c r="AQ8" s="100">
        <v>0</v>
      </c>
      <c r="AR8" s="100">
        <v>0</v>
      </c>
      <c r="AS8" s="100">
        <v>0</v>
      </c>
      <c r="AT8" s="100">
        <v>0</v>
      </c>
      <c r="AU8" s="100">
        <v>0</v>
      </c>
      <c r="AV8" s="100">
        <v>0</v>
      </c>
      <c r="AW8" s="100">
        <v>0</v>
      </c>
      <c r="AX8" s="100">
        <v>0</v>
      </c>
      <c r="AY8" s="100">
        <v>0</v>
      </c>
      <c r="AZ8" s="100">
        <v>0</v>
      </c>
      <c r="BA8" s="100">
        <v>0</v>
      </c>
      <c r="BB8" s="100">
        <v>0</v>
      </c>
      <c r="BC8" s="100">
        <v>0</v>
      </c>
      <c r="BD8" s="100">
        <v>0</v>
      </c>
      <c r="BE8" s="100">
        <v>0</v>
      </c>
      <c r="BF8" s="100">
        <v>1389432.2918737272</v>
      </c>
      <c r="BG8" s="100">
        <v>312622.2656715886</v>
      </c>
      <c r="BH8" s="100">
        <v>34735.807296843181</v>
      </c>
      <c r="BI8" s="100">
        <v>71621</v>
      </c>
      <c r="BJ8" s="100">
        <v>16115</v>
      </c>
      <c r="BK8" s="100">
        <v>1791</v>
      </c>
      <c r="BL8" s="100">
        <v>1349243</v>
      </c>
      <c r="BM8" s="100">
        <v>303580</v>
      </c>
      <c r="BN8" s="100">
        <v>33732</v>
      </c>
      <c r="BO8" s="100">
        <v>111810</v>
      </c>
      <c r="BP8" s="100">
        <v>25157</v>
      </c>
      <c r="BQ8" s="100">
        <v>2795</v>
      </c>
      <c r="BR8" s="100">
        <v>0</v>
      </c>
      <c r="BS8" s="100">
        <v>0</v>
      </c>
      <c r="BT8" s="100">
        <v>0</v>
      </c>
      <c r="BU8" s="100">
        <v>0</v>
      </c>
      <c r="BV8" s="100">
        <v>0</v>
      </c>
      <c r="BW8" s="100">
        <v>0</v>
      </c>
      <c r="BX8" s="100">
        <v>0</v>
      </c>
      <c r="BY8" s="100">
        <v>0</v>
      </c>
      <c r="BZ8" s="100">
        <v>0</v>
      </c>
      <c r="CA8" s="100">
        <v>0</v>
      </c>
      <c r="CB8" s="100">
        <v>0</v>
      </c>
      <c r="CC8" s="100">
        <v>0</v>
      </c>
      <c r="CD8" s="100">
        <v>0</v>
      </c>
      <c r="CE8" s="100">
        <v>0</v>
      </c>
      <c r="CF8" s="100">
        <v>0</v>
      </c>
      <c r="CG8" s="100">
        <v>0</v>
      </c>
      <c r="CH8" s="100">
        <v>0</v>
      </c>
      <c r="CI8" s="100">
        <v>0</v>
      </c>
      <c r="CJ8" s="100">
        <v>0</v>
      </c>
      <c r="CK8" s="100">
        <v>0</v>
      </c>
      <c r="CL8" s="100">
        <v>0</v>
      </c>
      <c r="CM8" s="100">
        <v>0</v>
      </c>
      <c r="CN8" s="100">
        <v>0</v>
      </c>
      <c r="CO8" s="100">
        <v>0</v>
      </c>
      <c r="CP8" s="100">
        <v>0</v>
      </c>
      <c r="CQ8" s="100">
        <v>0</v>
      </c>
      <c r="CR8" s="100">
        <v>0</v>
      </c>
      <c r="CS8" s="100">
        <v>-690.3171568228106</v>
      </c>
      <c r="CT8" s="100">
        <v>-155.32136028513236</v>
      </c>
      <c r="CU8" s="100">
        <v>-17.257928920570265</v>
      </c>
      <c r="CV8" s="100">
        <v>4939.5471446028514</v>
      </c>
      <c r="CW8" s="100">
        <v>1111.3981075356414</v>
      </c>
      <c r="CX8" s="100">
        <v>123.48867861507128</v>
      </c>
      <c r="CY8" s="100">
        <v>5930</v>
      </c>
      <c r="CZ8" s="100">
        <v>1334</v>
      </c>
      <c r="DA8" s="100">
        <v>148</v>
      </c>
      <c r="DB8" s="100">
        <v>-990</v>
      </c>
      <c r="DC8" s="100">
        <v>-223</v>
      </c>
      <c r="DD8" s="100">
        <v>-25</v>
      </c>
      <c r="DE8" s="100">
        <v>0</v>
      </c>
      <c r="DF8" s="100">
        <v>0</v>
      </c>
      <c r="DG8" s="100">
        <v>0</v>
      </c>
      <c r="DH8" s="100">
        <v>0</v>
      </c>
      <c r="DI8" s="100">
        <v>0</v>
      </c>
      <c r="DJ8" s="100">
        <v>0</v>
      </c>
      <c r="DK8" s="100">
        <v>0</v>
      </c>
      <c r="DL8" s="100">
        <v>0</v>
      </c>
      <c r="DM8" s="100">
        <v>0</v>
      </c>
      <c r="DN8" s="100">
        <v>15186.870061099797</v>
      </c>
      <c r="DO8" s="100">
        <v>3417.0457637474537</v>
      </c>
      <c r="DP8" s="100">
        <v>379.67175152749491</v>
      </c>
      <c r="DQ8" s="100">
        <v>19248</v>
      </c>
      <c r="DR8" s="100">
        <v>4331</v>
      </c>
      <c r="DS8" s="100">
        <v>481</v>
      </c>
      <c r="DT8" s="100">
        <v>-4061</v>
      </c>
      <c r="DU8" s="100">
        <v>-914</v>
      </c>
      <c r="DV8" s="100">
        <v>-101</v>
      </c>
      <c r="DW8" s="100">
        <v>688.52871690427708</v>
      </c>
      <c r="DX8" s="100">
        <v>154.91896130346231</v>
      </c>
      <c r="DY8" s="100">
        <v>17.213217922606926</v>
      </c>
      <c r="DZ8" s="100">
        <v>0</v>
      </c>
      <c r="EA8" s="100">
        <v>0</v>
      </c>
      <c r="EB8" s="100">
        <v>0</v>
      </c>
      <c r="EC8" s="100">
        <v>4615</v>
      </c>
      <c r="ED8" s="100">
        <v>1038</v>
      </c>
      <c r="EE8" s="100">
        <v>115</v>
      </c>
      <c r="EF8" s="100">
        <v>-3926</v>
      </c>
      <c r="EG8" s="100">
        <v>-883</v>
      </c>
      <c r="EH8" s="100">
        <v>-98</v>
      </c>
      <c r="EI8" s="100">
        <v>989.21792260692462</v>
      </c>
      <c r="EJ8" s="100">
        <v>222.57403258655802</v>
      </c>
      <c r="EK8" s="100">
        <v>24.730448065173114</v>
      </c>
      <c r="EL8" s="100">
        <v>0</v>
      </c>
      <c r="EM8" s="100">
        <v>0</v>
      </c>
      <c r="EN8" s="100">
        <v>0</v>
      </c>
      <c r="EO8" s="100">
        <v>0</v>
      </c>
      <c r="EP8" s="100">
        <v>0</v>
      </c>
      <c r="EQ8" s="100">
        <v>0</v>
      </c>
      <c r="ER8" s="100">
        <v>0</v>
      </c>
      <c r="ES8" s="100">
        <v>0</v>
      </c>
      <c r="ET8" s="100">
        <v>0</v>
      </c>
      <c r="EU8" s="100">
        <v>268924.36496945011</v>
      </c>
      <c r="EV8" s="100">
        <v>60507.982118126267</v>
      </c>
      <c r="EW8" s="100">
        <v>6723.1091242362527</v>
      </c>
      <c r="EX8" s="100">
        <v>361088</v>
      </c>
      <c r="EY8" s="100">
        <v>81245</v>
      </c>
      <c r="EZ8" s="100">
        <v>9027</v>
      </c>
      <c r="FA8" s="100">
        <v>-92164</v>
      </c>
      <c r="FB8" s="100">
        <v>-20737</v>
      </c>
      <c r="FC8" s="100">
        <v>-2304</v>
      </c>
      <c r="FD8" s="100">
        <v>398297.88024439919</v>
      </c>
      <c r="FE8" s="100">
        <v>89530.982321792253</v>
      </c>
      <c r="FF8" s="100">
        <v>9947.8869246435843</v>
      </c>
      <c r="FG8" s="100">
        <v>389003</v>
      </c>
      <c r="FH8" s="100">
        <v>87446</v>
      </c>
      <c r="FI8" s="100">
        <v>9716</v>
      </c>
      <c r="FJ8" s="100">
        <v>9295</v>
      </c>
      <c r="FK8" s="100">
        <v>2085</v>
      </c>
      <c r="FL8" s="100">
        <v>232</v>
      </c>
      <c r="FM8" s="100">
        <v>0</v>
      </c>
      <c r="FN8" s="100">
        <v>0</v>
      </c>
      <c r="FO8" s="100">
        <v>0</v>
      </c>
      <c r="FP8" s="100">
        <v>0</v>
      </c>
      <c r="FQ8" s="100">
        <v>0</v>
      </c>
      <c r="FR8" s="100">
        <v>0</v>
      </c>
      <c r="FS8" s="100">
        <v>0</v>
      </c>
      <c r="FT8" s="100">
        <v>0</v>
      </c>
      <c r="FU8" s="100">
        <v>0</v>
      </c>
      <c r="FV8" s="100">
        <v>2149390</v>
      </c>
      <c r="FW8" s="100">
        <v>483527</v>
      </c>
      <c r="FX8" s="100">
        <v>53726</v>
      </c>
      <c r="FY8" s="546">
        <v>0.5</v>
      </c>
      <c r="FZ8" s="546">
        <v>0.4</v>
      </c>
      <c r="GA8" s="546">
        <v>0.09</v>
      </c>
      <c r="GB8" s="546">
        <v>0.01</v>
      </c>
      <c r="GC8" s="84" t="s">
        <v>1029</v>
      </c>
    </row>
    <row r="9" spans="1:185" s="84" customFormat="1" x14ac:dyDescent="0.25">
      <c r="A9" t="s">
        <v>1026</v>
      </c>
      <c r="B9" s="82" t="s">
        <v>377</v>
      </c>
      <c r="C9" s="85" t="s">
        <v>376</v>
      </c>
      <c r="D9" s="100">
        <v>168612</v>
      </c>
      <c r="E9" s="100">
        <v>0</v>
      </c>
      <c r="F9" s="100">
        <v>168612</v>
      </c>
      <c r="G9" s="100">
        <v>144662</v>
      </c>
      <c r="H9" s="100">
        <v>0</v>
      </c>
      <c r="I9" s="100">
        <v>144662</v>
      </c>
      <c r="J9" s="100">
        <v>23950</v>
      </c>
      <c r="K9" s="100">
        <v>0</v>
      </c>
      <c r="L9" s="100">
        <v>23950</v>
      </c>
      <c r="M9" s="100">
        <v>181784</v>
      </c>
      <c r="N9" s="100">
        <v>181784</v>
      </c>
      <c r="O9" s="100">
        <v>0</v>
      </c>
      <c r="P9" s="100">
        <v>0</v>
      </c>
      <c r="Q9" s="100">
        <v>0</v>
      </c>
      <c r="R9" s="100">
        <v>0</v>
      </c>
      <c r="S9" s="100">
        <v>0</v>
      </c>
      <c r="T9" s="100">
        <v>0</v>
      </c>
      <c r="U9" s="100">
        <v>0</v>
      </c>
      <c r="V9" s="100">
        <v>0</v>
      </c>
      <c r="W9" s="100">
        <v>0</v>
      </c>
      <c r="X9" s="100">
        <v>0</v>
      </c>
      <c r="Y9" s="100">
        <v>0</v>
      </c>
      <c r="Z9" s="100">
        <v>0</v>
      </c>
      <c r="AA9" s="100">
        <v>0</v>
      </c>
      <c r="AB9" s="100">
        <v>0</v>
      </c>
      <c r="AC9" s="100">
        <v>0</v>
      </c>
      <c r="AD9" s="100">
        <v>0</v>
      </c>
      <c r="AE9" s="100">
        <v>0</v>
      </c>
      <c r="AF9" s="100">
        <v>0</v>
      </c>
      <c r="AG9" s="100">
        <v>0</v>
      </c>
      <c r="AH9" s="100">
        <v>0</v>
      </c>
      <c r="AI9" s="100">
        <v>0</v>
      </c>
      <c r="AJ9" s="100">
        <v>0</v>
      </c>
      <c r="AK9" s="100">
        <v>0</v>
      </c>
      <c r="AL9" s="100">
        <v>0</v>
      </c>
      <c r="AM9" s="100">
        <v>0</v>
      </c>
      <c r="AN9" s="100">
        <v>0</v>
      </c>
      <c r="AO9" s="100">
        <v>0</v>
      </c>
      <c r="AP9" s="100">
        <v>0</v>
      </c>
      <c r="AQ9" s="100">
        <v>0</v>
      </c>
      <c r="AR9" s="100">
        <v>0</v>
      </c>
      <c r="AS9" s="100">
        <v>0</v>
      </c>
      <c r="AT9" s="100">
        <v>0</v>
      </c>
      <c r="AU9" s="100">
        <v>0</v>
      </c>
      <c r="AV9" s="100">
        <v>0</v>
      </c>
      <c r="AW9" s="100">
        <v>0</v>
      </c>
      <c r="AX9" s="100">
        <v>0</v>
      </c>
      <c r="AY9" s="100">
        <v>0</v>
      </c>
      <c r="AZ9" s="100">
        <v>0</v>
      </c>
      <c r="BA9" s="100">
        <v>0</v>
      </c>
      <c r="BB9" s="100">
        <v>0</v>
      </c>
      <c r="BC9" s="100">
        <v>0</v>
      </c>
      <c r="BD9" s="100">
        <v>0</v>
      </c>
      <c r="BE9" s="100">
        <v>0</v>
      </c>
      <c r="BF9" s="100">
        <v>805211.2189368637</v>
      </c>
      <c r="BG9" s="100">
        <v>2214330.8520763754</v>
      </c>
      <c r="BH9" s="100">
        <v>0</v>
      </c>
      <c r="BI9" s="100">
        <v>44807</v>
      </c>
      <c r="BJ9" s="100">
        <v>123220</v>
      </c>
      <c r="BK9" s="100">
        <v>0</v>
      </c>
      <c r="BL9" s="100">
        <v>810416</v>
      </c>
      <c r="BM9" s="100">
        <v>2228646</v>
      </c>
      <c r="BN9" s="100">
        <v>0</v>
      </c>
      <c r="BO9" s="100">
        <v>39602</v>
      </c>
      <c r="BP9" s="100">
        <v>108905</v>
      </c>
      <c r="BQ9" s="100">
        <v>0</v>
      </c>
      <c r="BR9" s="100">
        <v>7257.4313645621187</v>
      </c>
      <c r="BS9" s="100">
        <v>19957.936252545827</v>
      </c>
      <c r="BT9" s="100">
        <v>0</v>
      </c>
      <c r="BU9" s="100">
        <v>2452</v>
      </c>
      <c r="BV9" s="100">
        <v>6744</v>
      </c>
      <c r="BW9" s="100">
        <v>0</v>
      </c>
      <c r="BX9" s="100">
        <v>4805</v>
      </c>
      <c r="BY9" s="100">
        <v>13214</v>
      </c>
      <c r="BZ9" s="100">
        <v>0</v>
      </c>
      <c r="CA9" s="100">
        <v>0</v>
      </c>
      <c r="CB9" s="100">
        <v>0</v>
      </c>
      <c r="CC9" s="100">
        <v>0</v>
      </c>
      <c r="CD9" s="100">
        <v>0</v>
      </c>
      <c r="CE9" s="100">
        <v>0</v>
      </c>
      <c r="CF9" s="100">
        <v>0</v>
      </c>
      <c r="CG9" s="100">
        <v>0</v>
      </c>
      <c r="CH9" s="100">
        <v>0</v>
      </c>
      <c r="CI9" s="100">
        <v>0</v>
      </c>
      <c r="CJ9" s="100">
        <v>0</v>
      </c>
      <c r="CK9" s="100">
        <v>0</v>
      </c>
      <c r="CL9" s="100">
        <v>0</v>
      </c>
      <c r="CM9" s="100">
        <v>0</v>
      </c>
      <c r="CN9" s="100">
        <v>0</v>
      </c>
      <c r="CO9" s="100">
        <v>0</v>
      </c>
      <c r="CP9" s="100">
        <v>0</v>
      </c>
      <c r="CQ9" s="100">
        <v>0</v>
      </c>
      <c r="CR9" s="100">
        <v>0</v>
      </c>
      <c r="CS9" s="100">
        <v>0</v>
      </c>
      <c r="CT9" s="100">
        <v>0</v>
      </c>
      <c r="CU9" s="100">
        <v>0</v>
      </c>
      <c r="CV9" s="100">
        <v>0</v>
      </c>
      <c r="CW9" s="100">
        <v>0</v>
      </c>
      <c r="CX9" s="100">
        <v>0</v>
      </c>
      <c r="CY9" s="100">
        <v>0</v>
      </c>
      <c r="CZ9" s="100">
        <v>0</v>
      </c>
      <c r="DA9" s="100">
        <v>0</v>
      </c>
      <c r="DB9" s="100">
        <v>0</v>
      </c>
      <c r="DC9" s="100">
        <v>0</v>
      </c>
      <c r="DD9" s="100">
        <v>0</v>
      </c>
      <c r="DE9" s="100">
        <v>0</v>
      </c>
      <c r="DF9" s="100">
        <v>0</v>
      </c>
      <c r="DG9" s="100">
        <v>0</v>
      </c>
      <c r="DH9" s="100">
        <v>0</v>
      </c>
      <c r="DI9" s="100">
        <v>0</v>
      </c>
      <c r="DJ9" s="100">
        <v>0</v>
      </c>
      <c r="DK9" s="100">
        <v>0</v>
      </c>
      <c r="DL9" s="100">
        <v>0</v>
      </c>
      <c r="DM9" s="100">
        <v>0</v>
      </c>
      <c r="DN9" s="100">
        <v>7433.1775967413441</v>
      </c>
      <c r="DO9" s="100">
        <v>20441.238391038696</v>
      </c>
      <c r="DP9" s="100">
        <v>0</v>
      </c>
      <c r="DQ9" s="100">
        <v>8679</v>
      </c>
      <c r="DR9" s="100">
        <v>23869</v>
      </c>
      <c r="DS9" s="100">
        <v>0</v>
      </c>
      <c r="DT9" s="100">
        <v>-1246</v>
      </c>
      <c r="DU9" s="100">
        <v>-3428</v>
      </c>
      <c r="DV9" s="100">
        <v>0</v>
      </c>
      <c r="DW9" s="100">
        <v>14091.502240325866</v>
      </c>
      <c r="DX9" s="100">
        <v>38751.631160896133</v>
      </c>
      <c r="DY9" s="100">
        <v>0</v>
      </c>
      <c r="DZ9" s="100">
        <v>4744.5287169042776</v>
      </c>
      <c r="EA9" s="100">
        <v>13047.453971486762</v>
      </c>
      <c r="EB9" s="100">
        <v>0</v>
      </c>
      <c r="EC9" s="100">
        <v>14854</v>
      </c>
      <c r="ED9" s="100">
        <v>40848</v>
      </c>
      <c r="EE9" s="100">
        <v>0</v>
      </c>
      <c r="EF9" s="100">
        <v>3982</v>
      </c>
      <c r="EG9" s="100">
        <v>10951</v>
      </c>
      <c r="EH9" s="100">
        <v>0</v>
      </c>
      <c r="EI9" s="100">
        <v>-24.369042769857433</v>
      </c>
      <c r="EJ9" s="100">
        <v>-67.014867617107939</v>
      </c>
      <c r="EK9" s="100">
        <v>0</v>
      </c>
      <c r="EL9" s="100">
        <v>0</v>
      </c>
      <c r="EM9" s="100">
        <v>0</v>
      </c>
      <c r="EN9" s="100">
        <v>0</v>
      </c>
      <c r="EO9" s="100">
        <v>0</v>
      </c>
      <c r="EP9" s="100">
        <v>0</v>
      </c>
      <c r="EQ9" s="100">
        <v>0</v>
      </c>
      <c r="ER9" s="100">
        <v>0</v>
      </c>
      <c r="ES9" s="100">
        <v>0</v>
      </c>
      <c r="ET9" s="100">
        <v>0</v>
      </c>
      <c r="EU9" s="100">
        <v>102568.47494908351</v>
      </c>
      <c r="EV9" s="100">
        <v>282063.30610997963</v>
      </c>
      <c r="EW9" s="100">
        <v>0</v>
      </c>
      <c r="EX9" s="100">
        <v>277668</v>
      </c>
      <c r="EY9" s="100">
        <v>763587</v>
      </c>
      <c r="EZ9" s="100">
        <v>0</v>
      </c>
      <c r="FA9" s="100">
        <v>-175100</v>
      </c>
      <c r="FB9" s="100">
        <v>-481524</v>
      </c>
      <c r="FC9" s="100">
        <v>0</v>
      </c>
      <c r="FD9" s="100">
        <v>236723.0696537678</v>
      </c>
      <c r="FE9" s="100">
        <v>650988.44154786144</v>
      </c>
      <c r="FF9" s="100">
        <v>0</v>
      </c>
      <c r="FG9" s="100">
        <v>235327</v>
      </c>
      <c r="FH9" s="100">
        <v>647150</v>
      </c>
      <c r="FI9" s="100">
        <v>0</v>
      </c>
      <c r="FJ9" s="100">
        <v>1396</v>
      </c>
      <c r="FK9" s="100">
        <v>3838</v>
      </c>
      <c r="FL9" s="100">
        <v>0</v>
      </c>
      <c r="FM9" s="100">
        <v>0</v>
      </c>
      <c r="FN9" s="100">
        <v>0</v>
      </c>
      <c r="FO9" s="100">
        <v>0</v>
      </c>
      <c r="FP9" s="100">
        <v>0</v>
      </c>
      <c r="FQ9" s="100">
        <v>0</v>
      </c>
      <c r="FR9" s="100">
        <v>0</v>
      </c>
      <c r="FS9" s="100">
        <v>0</v>
      </c>
      <c r="FT9" s="100">
        <v>0</v>
      </c>
      <c r="FU9" s="100">
        <v>0</v>
      </c>
      <c r="FV9" s="100">
        <v>1222812</v>
      </c>
      <c r="FW9" s="100">
        <v>3362733</v>
      </c>
      <c r="FX9" s="100">
        <v>0</v>
      </c>
      <c r="FY9" s="546">
        <v>0.25</v>
      </c>
      <c r="FZ9" s="546">
        <v>0.2</v>
      </c>
      <c r="GA9" s="546">
        <v>0.55000000000000004</v>
      </c>
      <c r="GB9" s="546">
        <v>0</v>
      </c>
      <c r="GC9" s="84" t="s">
        <v>1029</v>
      </c>
    </row>
    <row r="10" spans="1:185" s="84" customFormat="1" x14ac:dyDescent="0.25">
      <c r="A10" t="s">
        <v>1026</v>
      </c>
      <c r="B10" s="82" t="s">
        <v>379</v>
      </c>
      <c r="C10" s="85" t="s">
        <v>378</v>
      </c>
      <c r="D10" s="100">
        <v>246099</v>
      </c>
      <c r="E10" s="100">
        <v>0</v>
      </c>
      <c r="F10" s="100">
        <v>246099</v>
      </c>
      <c r="G10" s="100">
        <v>271422</v>
      </c>
      <c r="H10" s="100">
        <v>0</v>
      </c>
      <c r="I10" s="100">
        <v>271422</v>
      </c>
      <c r="J10" s="100">
        <v>-25323</v>
      </c>
      <c r="K10" s="100">
        <v>0</v>
      </c>
      <c r="L10" s="100">
        <v>-25323</v>
      </c>
      <c r="M10" s="100">
        <v>148104</v>
      </c>
      <c r="N10" s="100">
        <v>148104</v>
      </c>
      <c r="O10" s="100">
        <v>0</v>
      </c>
      <c r="P10" s="100">
        <v>0</v>
      </c>
      <c r="Q10" s="100">
        <v>0</v>
      </c>
      <c r="R10" s="100">
        <v>0</v>
      </c>
      <c r="S10" s="100">
        <v>23222</v>
      </c>
      <c r="T10" s="100">
        <v>0</v>
      </c>
      <c r="U10" s="100">
        <v>0</v>
      </c>
      <c r="V10" s="100">
        <v>0</v>
      </c>
      <c r="W10" s="100">
        <v>23222</v>
      </c>
      <c r="X10" s="100">
        <v>0</v>
      </c>
      <c r="Y10" s="100">
        <v>0</v>
      </c>
      <c r="Z10" s="100">
        <v>0</v>
      </c>
      <c r="AA10" s="100">
        <v>0</v>
      </c>
      <c r="AB10" s="100">
        <v>0</v>
      </c>
      <c r="AC10" s="100">
        <v>0</v>
      </c>
      <c r="AD10" s="100">
        <v>0</v>
      </c>
      <c r="AE10" s="100">
        <v>0</v>
      </c>
      <c r="AF10" s="100">
        <v>0</v>
      </c>
      <c r="AG10" s="100">
        <v>0</v>
      </c>
      <c r="AH10" s="100">
        <v>0</v>
      </c>
      <c r="AI10" s="100">
        <v>0</v>
      </c>
      <c r="AJ10" s="100">
        <v>0</v>
      </c>
      <c r="AK10" s="100">
        <v>0</v>
      </c>
      <c r="AL10" s="100">
        <v>0</v>
      </c>
      <c r="AM10" s="100">
        <v>0</v>
      </c>
      <c r="AN10" s="100">
        <v>0</v>
      </c>
      <c r="AO10" s="100">
        <v>0</v>
      </c>
      <c r="AP10" s="100">
        <v>0</v>
      </c>
      <c r="AQ10" s="100">
        <v>0</v>
      </c>
      <c r="AR10" s="100">
        <v>0</v>
      </c>
      <c r="AS10" s="100">
        <v>0</v>
      </c>
      <c r="AT10" s="100">
        <v>0</v>
      </c>
      <c r="AU10" s="100">
        <v>0</v>
      </c>
      <c r="AV10" s="100">
        <v>0</v>
      </c>
      <c r="AW10" s="100">
        <v>0</v>
      </c>
      <c r="AX10" s="100">
        <v>0</v>
      </c>
      <c r="AY10" s="100">
        <v>0</v>
      </c>
      <c r="AZ10" s="100">
        <v>0</v>
      </c>
      <c r="BA10" s="100">
        <v>0</v>
      </c>
      <c r="BB10" s="100">
        <v>0</v>
      </c>
      <c r="BC10" s="100">
        <v>0</v>
      </c>
      <c r="BD10" s="100">
        <v>0</v>
      </c>
      <c r="BE10" s="100">
        <v>0</v>
      </c>
      <c r="BF10" s="100">
        <v>974541.25852057035</v>
      </c>
      <c r="BG10" s="100">
        <v>219271.78316712833</v>
      </c>
      <c r="BH10" s="100">
        <v>24363.53146301426</v>
      </c>
      <c r="BI10" s="100">
        <v>63075</v>
      </c>
      <c r="BJ10" s="100">
        <v>14056</v>
      </c>
      <c r="BK10" s="100">
        <v>1562</v>
      </c>
      <c r="BL10" s="100">
        <v>958292</v>
      </c>
      <c r="BM10" s="100">
        <v>215480</v>
      </c>
      <c r="BN10" s="100">
        <v>23942</v>
      </c>
      <c r="BO10" s="100">
        <v>79324</v>
      </c>
      <c r="BP10" s="100">
        <v>17848</v>
      </c>
      <c r="BQ10" s="100">
        <v>1984</v>
      </c>
      <c r="BR10" s="100">
        <v>0</v>
      </c>
      <c r="BS10" s="100">
        <v>0</v>
      </c>
      <c r="BT10" s="100">
        <v>0</v>
      </c>
      <c r="BU10" s="100">
        <v>0</v>
      </c>
      <c r="BV10" s="100">
        <v>0</v>
      </c>
      <c r="BW10" s="100">
        <v>0</v>
      </c>
      <c r="BX10" s="100">
        <v>0</v>
      </c>
      <c r="BY10" s="100">
        <v>0</v>
      </c>
      <c r="BZ10" s="100">
        <v>0</v>
      </c>
      <c r="CA10" s="100">
        <v>0</v>
      </c>
      <c r="CB10" s="100">
        <v>0</v>
      </c>
      <c r="CC10" s="100">
        <v>0</v>
      </c>
      <c r="CD10" s="100">
        <v>0</v>
      </c>
      <c r="CE10" s="100">
        <v>0</v>
      </c>
      <c r="CF10" s="100">
        <v>0</v>
      </c>
      <c r="CG10" s="100">
        <v>0</v>
      </c>
      <c r="CH10" s="100">
        <v>0</v>
      </c>
      <c r="CI10" s="100">
        <v>0</v>
      </c>
      <c r="CJ10" s="100">
        <v>0</v>
      </c>
      <c r="CK10" s="100">
        <v>0</v>
      </c>
      <c r="CL10" s="100">
        <v>0</v>
      </c>
      <c r="CM10" s="100">
        <v>0</v>
      </c>
      <c r="CN10" s="100">
        <v>0</v>
      </c>
      <c r="CO10" s="100">
        <v>0</v>
      </c>
      <c r="CP10" s="100">
        <v>0</v>
      </c>
      <c r="CQ10" s="100">
        <v>0</v>
      </c>
      <c r="CR10" s="100">
        <v>0</v>
      </c>
      <c r="CS10" s="100">
        <v>0</v>
      </c>
      <c r="CT10" s="100">
        <v>0</v>
      </c>
      <c r="CU10" s="100">
        <v>0</v>
      </c>
      <c r="CV10" s="100">
        <v>0</v>
      </c>
      <c r="CW10" s="100">
        <v>0</v>
      </c>
      <c r="CX10" s="100">
        <v>0</v>
      </c>
      <c r="CY10" s="100">
        <v>5713</v>
      </c>
      <c r="CZ10" s="100">
        <v>1285</v>
      </c>
      <c r="DA10" s="100">
        <v>143</v>
      </c>
      <c r="DB10" s="100">
        <v>-5713</v>
      </c>
      <c r="DC10" s="100">
        <v>-1285</v>
      </c>
      <c r="DD10" s="100">
        <v>-143</v>
      </c>
      <c r="DE10" s="100">
        <v>0</v>
      </c>
      <c r="DF10" s="100">
        <v>0</v>
      </c>
      <c r="DG10" s="100">
        <v>0</v>
      </c>
      <c r="DH10" s="100">
        <v>0</v>
      </c>
      <c r="DI10" s="100">
        <v>0</v>
      </c>
      <c r="DJ10" s="100">
        <v>0</v>
      </c>
      <c r="DK10" s="100">
        <v>0</v>
      </c>
      <c r="DL10" s="100">
        <v>0</v>
      </c>
      <c r="DM10" s="100">
        <v>0</v>
      </c>
      <c r="DN10" s="100">
        <v>5747.7898167006115</v>
      </c>
      <c r="DO10" s="100">
        <v>1293.2527087576375</v>
      </c>
      <c r="DP10" s="100">
        <v>143.69474541751529</v>
      </c>
      <c r="DQ10" s="100">
        <v>6245</v>
      </c>
      <c r="DR10" s="100">
        <v>1405</v>
      </c>
      <c r="DS10" s="100">
        <v>156</v>
      </c>
      <c r="DT10" s="100">
        <v>-497</v>
      </c>
      <c r="DU10" s="100">
        <v>-112</v>
      </c>
      <c r="DV10" s="100">
        <v>-12</v>
      </c>
      <c r="DW10" s="100">
        <v>14775.900610997965</v>
      </c>
      <c r="DX10" s="100">
        <v>3324.5776374745419</v>
      </c>
      <c r="DY10" s="100">
        <v>369.39751527494911</v>
      </c>
      <c r="DZ10" s="100">
        <v>-3759.4411405295318</v>
      </c>
      <c r="EA10" s="100">
        <v>-845.8742566191446</v>
      </c>
      <c r="EB10" s="100">
        <v>-93.986028513238296</v>
      </c>
      <c r="EC10" s="100">
        <v>15947</v>
      </c>
      <c r="ED10" s="100">
        <v>3588</v>
      </c>
      <c r="EE10" s="100">
        <v>399</v>
      </c>
      <c r="EF10" s="100">
        <v>-4931</v>
      </c>
      <c r="EG10" s="100">
        <v>-1109</v>
      </c>
      <c r="EH10" s="100">
        <v>-124</v>
      </c>
      <c r="EI10" s="100">
        <v>-33.868839103869654</v>
      </c>
      <c r="EJ10" s="100">
        <v>-7.6204887983706717</v>
      </c>
      <c r="EK10" s="100">
        <v>-0.84672097759674136</v>
      </c>
      <c r="EL10" s="100">
        <v>0</v>
      </c>
      <c r="EM10" s="100">
        <v>0</v>
      </c>
      <c r="EN10" s="100">
        <v>0</v>
      </c>
      <c r="EO10" s="100">
        <v>0</v>
      </c>
      <c r="EP10" s="100">
        <v>0</v>
      </c>
      <c r="EQ10" s="100">
        <v>0</v>
      </c>
      <c r="ER10" s="100">
        <v>0</v>
      </c>
      <c r="ES10" s="100">
        <v>0</v>
      </c>
      <c r="ET10" s="100">
        <v>0</v>
      </c>
      <c r="EU10" s="100">
        <v>175828.83910386966</v>
      </c>
      <c r="EV10" s="100">
        <v>39561.488798370672</v>
      </c>
      <c r="EW10" s="100">
        <v>4395.7209775967412</v>
      </c>
      <c r="EX10" s="100">
        <v>165214</v>
      </c>
      <c r="EY10" s="100">
        <v>37173</v>
      </c>
      <c r="EZ10" s="100">
        <v>4130</v>
      </c>
      <c r="FA10" s="100">
        <v>10615</v>
      </c>
      <c r="FB10" s="100">
        <v>2388</v>
      </c>
      <c r="FC10" s="100">
        <v>266</v>
      </c>
      <c r="FD10" s="100">
        <v>471846.81710794294</v>
      </c>
      <c r="FE10" s="100">
        <v>105995.27071283096</v>
      </c>
      <c r="FF10" s="100">
        <v>11777.25230142566</v>
      </c>
      <c r="FG10" s="100">
        <v>495382</v>
      </c>
      <c r="FH10" s="100">
        <v>111461</v>
      </c>
      <c r="FI10" s="100">
        <v>12385</v>
      </c>
      <c r="FJ10" s="100">
        <v>-23535</v>
      </c>
      <c r="FK10" s="100">
        <v>-5466</v>
      </c>
      <c r="FL10" s="100">
        <v>-608</v>
      </c>
      <c r="FM10" s="100">
        <v>0</v>
      </c>
      <c r="FN10" s="100">
        <v>0</v>
      </c>
      <c r="FO10" s="100">
        <v>0</v>
      </c>
      <c r="FP10" s="100">
        <v>0</v>
      </c>
      <c r="FQ10" s="100">
        <v>0</v>
      </c>
      <c r="FR10" s="100">
        <v>0</v>
      </c>
      <c r="FS10" s="100">
        <v>0</v>
      </c>
      <c r="FT10" s="100">
        <v>0</v>
      </c>
      <c r="FU10" s="100">
        <v>0</v>
      </c>
      <c r="FV10" s="100">
        <v>1702023</v>
      </c>
      <c r="FW10" s="100">
        <v>382648</v>
      </c>
      <c r="FX10" s="100">
        <v>42517</v>
      </c>
      <c r="FY10" s="546">
        <v>0.5</v>
      </c>
      <c r="FZ10" s="546">
        <v>0.4</v>
      </c>
      <c r="GA10" s="546">
        <v>0.09</v>
      </c>
      <c r="GB10" s="546">
        <v>0.01</v>
      </c>
      <c r="GC10" s="84" t="s">
        <v>1029</v>
      </c>
    </row>
    <row r="11" spans="1:185" s="84" customFormat="1" x14ac:dyDescent="0.25">
      <c r="A11" t="s">
        <v>1026</v>
      </c>
      <c r="B11" s="82" t="s">
        <v>381</v>
      </c>
      <c r="C11" s="85" t="s">
        <v>380</v>
      </c>
      <c r="D11" s="100">
        <v>-549143</v>
      </c>
      <c r="E11" s="100">
        <v>0</v>
      </c>
      <c r="F11" s="100">
        <v>-549143</v>
      </c>
      <c r="G11" s="100">
        <v>290085</v>
      </c>
      <c r="H11" s="100">
        <v>0</v>
      </c>
      <c r="I11" s="100">
        <v>290085</v>
      </c>
      <c r="J11" s="100">
        <v>-839228</v>
      </c>
      <c r="K11" s="100">
        <v>0</v>
      </c>
      <c r="L11" s="100">
        <v>-839228</v>
      </c>
      <c r="M11" s="100">
        <v>189084</v>
      </c>
      <c r="N11" s="100">
        <v>189084</v>
      </c>
      <c r="O11" s="100">
        <v>0</v>
      </c>
      <c r="P11" s="100">
        <v>0</v>
      </c>
      <c r="Q11" s="100">
        <v>0</v>
      </c>
      <c r="R11" s="100">
        <v>0</v>
      </c>
      <c r="S11" s="100">
        <v>98692</v>
      </c>
      <c r="T11" s="100">
        <v>0</v>
      </c>
      <c r="U11" s="100">
        <v>123000</v>
      </c>
      <c r="V11" s="100">
        <v>0</v>
      </c>
      <c r="W11" s="100">
        <v>-24308</v>
      </c>
      <c r="X11" s="100">
        <v>0</v>
      </c>
      <c r="Y11" s="100">
        <v>0</v>
      </c>
      <c r="Z11" s="100">
        <v>0</v>
      </c>
      <c r="AA11" s="100">
        <v>0</v>
      </c>
      <c r="AB11" s="100">
        <v>0</v>
      </c>
      <c r="AC11" s="100">
        <v>0</v>
      </c>
      <c r="AD11" s="100">
        <v>0</v>
      </c>
      <c r="AE11" s="100">
        <v>0</v>
      </c>
      <c r="AF11" s="100">
        <v>0</v>
      </c>
      <c r="AG11" s="100">
        <v>0</v>
      </c>
      <c r="AH11" s="100">
        <v>0</v>
      </c>
      <c r="AI11" s="100">
        <v>0</v>
      </c>
      <c r="AJ11" s="100">
        <v>0</v>
      </c>
      <c r="AK11" s="100">
        <v>0</v>
      </c>
      <c r="AL11" s="100">
        <v>0</v>
      </c>
      <c r="AM11" s="100">
        <v>0</v>
      </c>
      <c r="AN11" s="100">
        <v>0</v>
      </c>
      <c r="AO11" s="100">
        <v>0</v>
      </c>
      <c r="AP11" s="100">
        <v>0</v>
      </c>
      <c r="AQ11" s="100">
        <v>0</v>
      </c>
      <c r="AR11" s="100">
        <v>0</v>
      </c>
      <c r="AS11" s="100">
        <v>0</v>
      </c>
      <c r="AT11" s="100">
        <v>0</v>
      </c>
      <c r="AU11" s="100">
        <v>0</v>
      </c>
      <c r="AV11" s="100">
        <v>0</v>
      </c>
      <c r="AW11" s="100">
        <v>0</v>
      </c>
      <c r="AX11" s="100">
        <v>0</v>
      </c>
      <c r="AY11" s="100">
        <v>0</v>
      </c>
      <c r="AZ11" s="100">
        <v>0</v>
      </c>
      <c r="BA11" s="100">
        <v>0</v>
      </c>
      <c r="BB11" s="100">
        <v>0</v>
      </c>
      <c r="BC11" s="100">
        <v>0</v>
      </c>
      <c r="BD11" s="100">
        <v>0</v>
      </c>
      <c r="BE11" s="100">
        <v>0</v>
      </c>
      <c r="BF11" s="100">
        <v>1465906.3441955198</v>
      </c>
      <c r="BG11" s="100">
        <v>329828.92744399188</v>
      </c>
      <c r="BH11" s="100">
        <v>36647.658604887984</v>
      </c>
      <c r="BI11" s="100">
        <v>83974</v>
      </c>
      <c r="BJ11" s="100">
        <v>18894</v>
      </c>
      <c r="BK11" s="100">
        <v>2099</v>
      </c>
      <c r="BL11" s="100">
        <v>1444626</v>
      </c>
      <c r="BM11" s="100">
        <v>325041</v>
      </c>
      <c r="BN11" s="100">
        <v>36115</v>
      </c>
      <c r="BO11" s="100">
        <v>105254</v>
      </c>
      <c r="BP11" s="100">
        <v>23682</v>
      </c>
      <c r="BQ11" s="100">
        <v>2632</v>
      </c>
      <c r="BR11" s="100">
        <v>17303.259470468431</v>
      </c>
      <c r="BS11" s="100">
        <v>3893.2333808553967</v>
      </c>
      <c r="BT11" s="100">
        <v>432.58148676171083</v>
      </c>
      <c r="BU11" s="100">
        <v>5871</v>
      </c>
      <c r="BV11" s="100">
        <v>1321</v>
      </c>
      <c r="BW11" s="100">
        <v>147</v>
      </c>
      <c r="BX11" s="100">
        <v>11432</v>
      </c>
      <c r="BY11" s="100">
        <v>2572</v>
      </c>
      <c r="BZ11" s="100">
        <v>286</v>
      </c>
      <c r="CA11" s="100">
        <v>23.129938900203669</v>
      </c>
      <c r="CB11" s="100">
        <v>5.204236252545825</v>
      </c>
      <c r="CC11" s="100">
        <v>0.5782484725050917</v>
      </c>
      <c r="CD11" s="100">
        <v>0</v>
      </c>
      <c r="CE11" s="100">
        <v>0</v>
      </c>
      <c r="CF11" s="100">
        <v>0</v>
      </c>
      <c r="CG11" s="100">
        <v>0</v>
      </c>
      <c r="CH11" s="100">
        <v>0</v>
      </c>
      <c r="CI11" s="100">
        <v>0</v>
      </c>
      <c r="CJ11" s="100">
        <v>0</v>
      </c>
      <c r="CK11" s="100">
        <v>0</v>
      </c>
      <c r="CL11" s="100">
        <v>0</v>
      </c>
      <c r="CM11" s="100">
        <v>0</v>
      </c>
      <c r="CN11" s="100">
        <v>0</v>
      </c>
      <c r="CO11" s="100">
        <v>0</v>
      </c>
      <c r="CP11" s="100">
        <v>0</v>
      </c>
      <c r="CQ11" s="100">
        <v>0</v>
      </c>
      <c r="CR11" s="100">
        <v>0</v>
      </c>
      <c r="CS11" s="100">
        <v>0</v>
      </c>
      <c r="CT11" s="100">
        <v>0</v>
      </c>
      <c r="CU11" s="100">
        <v>0</v>
      </c>
      <c r="CV11" s="100">
        <v>4846.5482688391039</v>
      </c>
      <c r="CW11" s="100">
        <v>1090.4733604887983</v>
      </c>
      <c r="CX11" s="100">
        <v>121.16370672097759</v>
      </c>
      <c r="CY11" s="100">
        <v>4792</v>
      </c>
      <c r="CZ11" s="100">
        <v>1078</v>
      </c>
      <c r="DA11" s="100">
        <v>120</v>
      </c>
      <c r="DB11" s="100">
        <v>55</v>
      </c>
      <c r="DC11" s="100">
        <v>12</v>
      </c>
      <c r="DD11" s="100">
        <v>1</v>
      </c>
      <c r="DE11" s="100">
        <v>0</v>
      </c>
      <c r="DF11" s="100">
        <v>0</v>
      </c>
      <c r="DG11" s="100">
        <v>0</v>
      </c>
      <c r="DH11" s="100">
        <v>0</v>
      </c>
      <c r="DI11" s="100">
        <v>0</v>
      </c>
      <c r="DJ11" s="100">
        <v>0</v>
      </c>
      <c r="DK11" s="100">
        <v>0</v>
      </c>
      <c r="DL11" s="100">
        <v>0</v>
      </c>
      <c r="DM11" s="100">
        <v>0</v>
      </c>
      <c r="DN11" s="100">
        <v>8676.2052953156835</v>
      </c>
      <c r="DO11" s="100">
        <v>1952.1461914460283</v>
      </c>
      <c r="DP11" s="100">
        <v>216.90513238289205</v>
      </c>
      <c r="DQ11" s="100">
        <v>11693</v>
      </c>
      <c r="DR11" s="100">
        <v>2631</v>
      </c>
      <c r="DS11" s="100">
        <v>292</v>
      </c>
      <c r="DT11" s="100">
        <v>-3017</v>
      </c>
      <c r="DU11" s="100">
        <v>-679</v>
      </c>
      <c r="DV11" s="100">
        <v>-75</v>
      </c>
      <c r="DW11" s="100">
        <v>14073.741751527496</v>
      </c>
      <c r="DX11" s="100">
        <v>3166.5918940936863</v>
      </c>
      <c r="DY11" s="100">
        <v>351.84354378818739</v>
      </c>
      <c r="DZ11" s="100">
        <v>-972.28350305498998</v>
      </c>
      <c r="EA11" s="100">
        <v>-218.76378818737271</v>
      </c>
      <c r="EB11" s="100">
        <v>-24.307087576374748</v>
      </c>
      <c r="EC11" s="100">
        <v>28913</v>
      </c>
      <c r="ED11" s="100">
        <v>6505</v>
      </c>
      <c r="EE11" s="100">
        <v>723</v>
      </c>
      <c r="EF11" s="100">
        <v>-15812</v>
      </c>
      <c r="EG11" s="100">
        <v>-3557</v>
      </c>
      <c r="EH11" s="100">
        <v>-395</v>
      </c>
      <c r="EI11" s="100">
        <v>-828.13441955193491</v>
      </c>
      <c r="EJ11" s="100">
        <v>-186.33024439918535</v>
      </c>
      <c r="EK11" s="100">
        <v>-20.703360488798371</v>
      </c>
      <c r="EL11" s="100">
        <v>0</v>
      </c>
      <c r="EM11" s="100">
        <v>0</v>
      </c>
      <c r="EN11" s="100">
        <v>0</v>
      </c>
      <c r="EO11" s="100">
        <v>0</v>
      </c>
      <c r="EP11" s="100">
        <v>0</v>
      </c>
      <c r="EQ11" s="100">
        <v>0</v>
      </c>
      <c r="ER11" s="100">
        <v>0</v>
      </c>
      <c r="ES11" s="100">
        <v>0</v>
      </c>
      <c r="ET11" s="100">
        <v>0</v>
      </c>
      <c r="EU11" s="100">
        <v>463271.19837067212</v>
      </c>
      <c r="EV11" s="100">
        <v>104236.01963340121</v>
      </c>
      <c r="EW11" s="100">
        <v>11581.779959266803</v>
      </c>
      <c r="EX11" s="100">
        <v>603548</v>
      </c>
      <c r="EY11" s="100">
        <v>135799</v>
      </c>
      <c r="EZ11" s="100">
        <v>15089</v>
      </c>
      <c r="FA11" s="100">
        <v>-140277</v>
      </c>
      <c r="FB11" s="100">
        <v>-31563</v>
      </c>
      <c r="FC11" s="100">
        <v>-3507</v>
      </c>
      <c r="FD11" s="100">
        <v>649112.16619144601</v>
      </c>
      <c r="FE11" s="100">
        <v>145326.63006109977</v>
      </c>
      <c r="FF11" s="100">
        <v>16147.403340122199</v>
      </c>
      <c r="FG11" s="100">
        <v>651750</v>
      </c>
      <c r="FH11" s="100">
        <v>145742</v>
      </c>
      <c r="FI11" s="100">
        <v>16194</v>
      </c>
      <c r="FJ11" s="100">
        <v>-2638</v>
      </c>
      <c r="FK11" s="100">
        <v>-415</v>
      </c>
      <c r="FL11" s="100">
        <v>-47</v>
      </c>
      <c r="FM11" s="100">
        <v>0</v>
      </c>
      <c r="FN11" s="100">
        <v>0</v>
      </c>
      <c r="FO11" s="100">
        <v>0</v>
      </c>
      <c r="FP11" s="100">
        <v>0</v>
      </c>
      <c r="FQ11" s="100">
        <v>0</v>
      </c>
      <c r="FR11" s="100">
        <v>0</v>
      </c>
      <c r="FS11" s="100">
        <v>0</v>
      </c>
      <c r="FT11" s="100">
        <v>0</v>
      </c>
      <c r="FU11" s="100">
        <v>0</v>
      </c>
      <c r="FV11" s="100">
        <v>2705386</v>
      </c>
      <c r="FW11" s="100">
        <v>607988</v>
      </c>
      <c r="FX11" s="100">
        <v>67555</v>
      </c>
      <c r="FY11" s="546">
        <v>0.5</v>
      </c>
      <c r="FZ11" s="546">
        <v>0.4</v>
      </c>
      <c r="GA11" s="546">
        <v>0.09</v>
      </c>
      <c r="GB11" s="546">
        <v>0.01</v>
      </c>
      <c r="GC11" s="84" t="s">
        <v>1029</v>
      </c>
    </row>
    <row r="12" spans="1:185" s="84" customFormat="1" x14ac:dyDescent="0.25">
      <c r="A12" t="s">
        <v>1037</v>
      </c>
      <c r="B12" s="82" t="s">
        <v>383</v>
      </c>
      <c r="C12" s="85" t="s">
        <v>382</v>
      </c>
      <c r="D12" s="100">
        <v>1819994</v>
      </c>
      <c r="E12" s="100">
        <v>0</v>
      </c>
      <c r="F12" s="100">
        <v>1819994</v>
      </c>
      <c r="G12" s="100">
        <v>204462</v>
      </c>
      <c r="H12" s="100">
        <v>0</v>
      </c>
      <c r="I12" s="100">
        <v>204462</v>
      </c>
      <c r="J12" s="100">
        <v>1615532</v>
      </c>
      <c r="K12" s="100">
        <v>0</v>
      </c>
      <c r="L12" s="100">
        <v>1615532</v>
      </c>
      <c r="M12" s="100">
        <v>218131</v>
      </c>
      <c r="N12" s="100">
        <v>218131</v>
      </c>
      <c r="O12" s="100">
        <v>0</v>
      </c>
      <c r="P12" s="100">
        <v>710175</v>
      </c>
      <c r="Q12" s="100">
        <v>569512</v>
      </c>
      <c r="R12" s="100">
        <v>140663</v>
      </c>
      <c r="S12" s="100">
        <v>0</v>
      </c>
      <c r="T12" s="100">
        <v>231840</v>
      </c>
      <c r="U12" s="100">
        <v>0</v>
      </c>
      <c r="V12" s="100">
        <v>231840</v>
      </c>
      <c r="W12" s="100">
        <v>0</v>
      </c>
      <c r="X12" s="100">
        <v>0</v>
      </c>
      <c r="Y12" s="100">
        <v>0</v>
      </c>
      <c r="Z12" s="100">
        <v>0</v>
      </c>
      <c r="AA12" s="100">
        <v>0</v>
      </c>
      <c r="AB12" s="100">
        <v>0</v>
      </c>
      <c r="AC12" s="100">
        <v>0</v>
      </c>
      <c r="AD12" s="100">
        <v>0</v>
      </c>
      <c r="AE12" s="100">
        <v>0</v>
      </c>
      <c r="AF12" s="100">
        <v>0</v>
      </c>
      <c r="AG12" s="100">
        <v>0</v>
      </c>
      <c r="AH12" s="100">
        <v>491568</v>
      </c>
      <c r="AI12" s="100">
        <v>491567.99389002041</v>
      </c>
      <c r="AJ12" s="100">
        <v>0</v>
      </c>
      <c r="AK12" s="100">
        <v>0</v>
      </c>
      <c r="AL12" s="100">
        <v>162463</v>
      </c>
      <c r="AM12" s="100">
        <v>162463</v>
      </c>
      <c r="AN12" s="100">
        <v>0</v>
      </c>
      <c r="AO12" s="100">
        <v>0</v>
      </c>
      <c r="AP12" s="100">
        <v>329105</v>
      </c>
      <c r="AQ12" s="100">
        <v>329105</v>
      </c>
      <c r="AR12" s="100">
        <v>0</v>
      </c>
      <c r="AS12" s="100">
        <v>0</v>
      </c>
      <c r="AT12" s="100">
        <v>0</v>
      </c>
      <c r="AU12" s="100">
        <v>0</v>
      </c>
      <c r="AV12" s="100">
        <v>0</v>
      </c>
      <c r="AW12" s="100">
        <v>0</v>
      </c>
      <c r="AX12" s="100">
        <v>0</v>
      </c>
      <c r="AY12" s="100">
        <v>0</v>
      </c>
      <c r="AZ12" s="100">
        <v>0</v>
      </c>
      <c r="BA12" s="100">
        <v>0</v>
      </c>
      <c r="BB12" s="100">
        <v>0</v>
      </c>
      <c r="BC12" s="100">
        <v>0</v>
      </c>
      <c r="BD12" s="100">
        <v>0</v>
      </c>
      <c r="BE12" s="100">
        <v>0</v>
      </c>
      <c r="BF12" s="100">
        <v>1976121.2046064157</v>
      </c>
      <c r="BG12" s="100">
        <v>1459674.3903919556</v>
      </c>
      <c r="BH12" s="100">
        <v>46338.869536252547</v>
      </c>
      <c r="BI12" s="100">
        <v>112923</v>
      </c>
      <c r="BJ12" s="100">
        <v>78478</v>
      </c>
      <c r="BK12" s="100">
        <v>2491</v>
      </c>
      <c r="BL12" s="100">
        <v>1883837</v>
      </c>
      <c r="BM12" s="100">
        <v>1391038</v>
      </c>
      <c r="BN12" s="100">
        <v>44160</v>
      </c>
      <c r="BO12" s="100">
        <v>205207</v>
      </c>
      <c r="BP12" s="100">
        <v>147114</v>
      </c>
      <c r="BQ12" s="100">
        <v>4670</v>
      </c>
      <c r="BR12" s="100">
        <v>14623.335947046844</v>
      </c>
      <c r="BS12" s="100">
        <v>10838.47252545825</v>
      </c>
      <c r="BT12" s="100">
        <v>344.07849287169046</v>
      </c>
      <c r="BU12" s="100">
        <v>5222</v>
      </c>
      <c r="BV12" s="100">
        <v>3870</v>
      </c>
      <c r="BW12" s="100">
        <v>123</v>
      </c>
      <c r="BX12" s="100">
        <v>9401</v>
      </c>
      <c r="BY12" s="100">
        <v>6968</v>
      </c>
      <c r="BZ12" s="100">
        <v>221</v>
      </c>
      <c r="CA12" s="100">
        <v>0</v>
      </c>
      <c r="CB12" s="100">
        <v>0</v>
      </c>
      <c r="CC12" s="100">
        <v>0</v>
      </c>
      <c r="CD12" s="100">
        <v>0</v>
      </c>
      <c r="CE12" s="100">
        <v>0</v>
      </c>
      <c r="CF12" s="100">
        <v>0</v>
      </c>
      <c r="CG12" s="100">
        <v>0</v>
      </c>
      <c r="CH12" s="100">
        <v>0</v>
      </c>
      <c r="CI12" s="100">
        <v>0</v>
      </c>
      <c r="CJ12" s="100">
        <v>0</v>
      </c>
      <c r="CK12" s="100">
        <v>0</v>
      </c>
      <c r="CL12" s="100">
        <v>0</v>
      </c>
      <c r="CM12" s="100">
        <v>0</v>
      </c>
      <c r="CN12" s="100">
        <v>0</v>
      </c>
      <c r="CO12" s="100">
        <v>0</v>
      </c>
      <c r="CP12" s="100">
        <v>0</v>
      </c>
      <c r="CQ12" s="100">
        <v>0</v>
      </c>
      <c r="CR12" s="100">
        <v>0</v>
      </c>
      <c r="CS12" s="100">
        <v>0</v>
      </c>
      <c r="CT12" s="100">
        <v>0</v>
      </c>
      <c r="CU12" s="100">
        <v>0</v>
      </c>
      <c r="CV12" s="100">
        <v>27483.814307535642</v>
      </c>
      <c r="CW12" s="100">
        <v>20370.35648676171</v>
      </c>
      <c r="CX12" s="100">
        <v>646.67798370672097</v>
      </c>
      <c r="CY12" s="100">
        <v>25724</v>
      </c>
      <c r="CZ12" s="100">
        <v>19066</v>
      </c>
      <c r="DA12" s="100">
        <v>605</v>
      </c>
      <c r="DB12" s="100">
        <v>1760</v>
      </c>
      <c r="DC12" s="100">
        <v>1304</v>
      </c>
      <c r="DD12" s="100">
        <v>42</v>
      </c>
      <c r="DE12" s="100">
        <v>0</v>
      </c>
      <c r="DF12" s="100">
        <v>0</v>
      </c>
      <c r="DG12" s="100">
        <v>0</v>
      </c>
      <c r="DH12" s="100">
        <v>659</v>
      </c>
      <c r="DI12" s="100">
        <v>488</v>
      </c>
      <c r="DJ12" s="100">
        <v>15</v>
      </c>
      <c r="DK12" s="100">
        <v>-659</v>
      </c>
      <c r="DL12" s="100">
        <v>-488</v>
      </c>
      <c r="DM12" s="100">
        <v>-15</v>
      </c>
      <c r="DN12" s="100">
        <v>14824.767769857435</v>
      </c>
      <c r="DO12" s="100">
        <v>10987.769052953157</v>
      </c>
      <c r="DP12" s="100">
        <v>348.81806517311611</v>
      </c>
      <c r="DQ12" s="100">
        <v>13946</v>
      </c>
      <c r="DR12" s="100">
        <v>10336</v>
      </c>
      <c r="DS12" s="100">
        <v>328</v>
      </c>
      <c r="DT12" s="100">
        <v>879</v>
      </c>
      <c r="DU12" s="100">
        <v>652</v>
      </c>
      <c r="DV12" s="100">
        <v>21</v>
      </c>
      <c r="DW12" s="100">
        <v>34729.216038696533</v>
      </c>
      <c r="DX12" s="100">
        <v>25740.477769857433</v>
      </c>
      <c r="DY12" s="100">
        <v>817.15802443991856</v>
      </c>
      <c r="DZ12" s="100">
        <v>27.647505091649695</v>
      </c>
      <c r="EA12" s="100">
        <v>20.491680244399184</v>
      </c>
      <c r="EB12" s="100">
        <v>0.65052953156822813</v>
      </c>
      <c r="EC12" s="100">
        <v>37741</v>
      </c>
      <c r="ED12" s="100">
        <v>27973</v>
      </c>
      <c r="EE12" s="100">
        <v>888</v>
      </c>
      <c r="EF12" s="100">
        <v>-2984</v>
      </c>
      <c r="EG12" s="100">
        <v>-2212</v>
      </c>
      <c r="EH12" s="100">
        <v>-70</v>
      </c>
      <c r="EI12" s="100">
        <v>276.47505091649691</v>
      </c>
      <c r="EJ12" s="100">
        <v>204.91680244399186</v>
      </c>
      <c r="EK12" s="100">
        <v>6.5052953156822815</v>
      </c>
      <c r="EL12" s="100">
        <v>0</v>
      </c>
      <c r="EM12" s="100">
        <v>0</v>
      </c>
      <c r="EN12" s="100">
        <v>0</v>
      </c>
      <c r="EO12" s="100">
        <v>0</v>
      </c>
      <c r="EP12" s="100">
        <v>0</v>
      </c>
      <c r="EQ12" s="100">
        <v>0</v>
      </c>
      <c r="ER12" s="100">
        <v>0</v>
      </c>
      <c r="ES12" s="100">
        <v>0</v>
      </c>
      <c r="ET12" s="100">
        <v>0</v>
      </c>
      <c r="EU12" s="100">
        <v>386161.04175152746</v>
      </c>
      <c r="EV12" s="100">
        <v>286213.47800407332</v>
      </c>
      <c r="EW12" s="100">
        <v>9086.1421588594694</v>
      </c>
      <c r="EX12" s="100">
        <v>373460</v>
      </c>
      <c r="EY12" s="100">
        <v>276799</v>
      </c>
      <c r="EZ12" s="100">
        <v>8787</v>
      </c>
      <c r="FA12" s="100">
        <v>12701</v>
      </c>
      <c r="FB12" s="100">
        <v>9414</v>
      </c>
      <c r="FC12" s="100">
        <v>299</v>
      </c>
      <c r="FD12" s="100">
        <v>807830.30549898162</v>
      </c>
      <c r="FE12" s="100">
        <v>589147.25865580444</v>
      </c>
      <c r="FF12" s="100">
        <v>18463.250509164969</v>
      </c>
      <c r="FG12" s="100">
        <v>783993</v>
      </c>
      <c r="FH12" s="100">
        <v>570953</v>
      </c>
      <c r="FI12" s="100">
        <v>17886</v>
      </c>
      <c r="FJ12" s="100">
        <v>23837</v>
      </c>
      <c r="FK12" s="100">
        <v>18194</v>
      </c>
      <c r="FL12" s="100">
        <v>577</v>
      </c>
      <c r="FM12" s="100">
        <v>0</v>
      </c>
      <c r="FN12" s="100">
        <v>0</v>
      </c>
      <c r="FO12" s="100">
        <v>0</v>
      </c>
      <c r="FP12" s="100">
        <v>0</v>
      </c>
      <c r="FQ12" s="100">
        <v>0</v>
      </c>
      <c r="FR12" s="100">
        <v>0</v>
      </c>
      <c r="FS12" s="100">
        <v>0</v>
      </c>
      <c r="FT12" s="100">
        <v>0</v>
      </c>
      <c r="FU12" s="100">
        <v>0</v>
      </c>
      <c r="FV12" s="100">
        <v>3375000</v>
      </c>
      <c r="FW12" s="100">
        <v>2481673</v>
      </c>
      <c r="FX12" s="100">
        <v>78544</v>
      </c>
      <c r="FY12" s="546">
        <v>0.25</v>
      </c>
      <c r="FZ12" s="546">
        <v>0.42499999999999999</v>
      </c>
      <c r="GA12" s="546">
        <v>0.315</v>
      </c>
      <c r="GB12" s="546">
        <v>0.01</v>
      </c>
      <c r="GC12" s="84" t="s">
        <v>1029</v>
      </c>
    </row>
    <row r="13" spans="1:185" s="84" customFormat="1" x14ac:dyDescent="0.25">
      <c r="A13" t="s">
        <v>1026</v>
      </c>
      <c r="B13" s="82" t="s">
        <v>385</v>
      </c>
      <c r="C13" s="85" t="s">
        <v>384</v>
      </c>
      <c r="D13" s="100">
        <v>-3614</v>
      </c>
      <c r="E13" s="100">
        <v>0</v>
      </c>
      <c r="F13" s="100">
        <v>-3614</v>
      </c>
      <c r="G13" s="100">
        <v>48307</v>
      </c>
      <c r="H13" s="100">
        <v>0</v>
      </c>
      <c r="I13" s="100">
        <v>48307</v>
      </c>
      <c r="J13" s="100">
        <v>-51921</v>
      </c>
      <c r="K13" s="100">
        <v>0</v>
      </c>
      <c r="L13" s="100">
        <v>-51921</v>
      </c>
      <c r="M13" s="100">
        <v>129297</v>
      </c>
      <c r="N13" s="100">
        <v>129297</v>
      </c>
      <c r="O13" s="100">
        <v>0</v>
      </c>
      <c r="P13" s="100">
        <v>8057</v>
      </c>
      <c r="Q13" s="100">
        <v>147850</v>
      </c>
      <c r="R13" s="100">
        <v>-139793</v>
      </c>
      <c r="S13" s="100">
        <v>22065</v>
      </c>
      <c r="T13" s="100">
        <v>0</v>
      </c>
      <c r="U13" s="100">
        <v>2870</v>
      </c>
      <c r="V13" s="100">
        <v>9031</v>
      </c>
      <c r="W13" s="100">
        <v>19195</v>
      </c>
      <c r="X13" s="100">
        <v>-9031</v>
      </c>
      <c r="Y13" s="100">
        <v>0</v>
      </c>
      <c r="Z13" s="100">
        <v>0</v>
      </c>
      <c r="AA13" s="100">
        <v>0</v>
      </c>
      <c r="AB13" s="100">
        <v>0</v>
      </c>
      <c r="AC13" s="100">
        <v>0</v>
      </c>
      <c r="AD13" s="100">
        <v>0</v>
      </c>
      <c r="AE13" s="100">
        <v>0</v>
      </c>
      <c r="AF13" s="100">
        <v>0</v>
      </c>
      <c r="AG13" s="100">
        <v>0</v>
      </c>
      <c r="AH13" s="100">
        <v>0</v>
      </c>
      <c r="AI13" s="100">
        <v>0</v>
      </c>
      <c r="AJ13" s="100">
        <v>0</v>
      </c>
      <c r="AK13" s="100">
        <v>0</v>
      </c>
      <c r="AL13" s="100">
        <v>0</v>
      </c>
      <c r="AM13" s="100">
        <v>0</v>
      </c>
      <c r="AN13" s="100">
        <v>0</v>
      </c>
      <c r="AO13" s="100">
        <v>0</v>
      </c>
      <c r="AP13" s="100">
        <v>0</v>
      </c>
      <c r="AQ13" s="100">
        <v>0</v>
      </c>
      <c r="AR13" s="100">
        <v>0</v>
      </c>
      <c r="AS13" s="100">
        <v>0</v>
      </c>
      <c r="AT13" s="100">
        <v>0</v>
      </c>
      <c r="AU13" s="100">
        <v>0</v>
      </c>
      <c r="AV13" s="100">
        <v>0</v>
      </c>
      <c r="AW13" s="100">
        <v>0</v>
      </c>
      <c r="AX13" s="100">
        <v>0</v>
      </c>
      <c r="AY13" s="100">
        <v>0</v>
      </c>
      <c r="AZ13" s="100">
        <v>0</v>
      </c>
      <c r="BA13" s="100">
        <v>0</v>
      </c>
      <c r="BB13" s="100">
        <v>0</v>
      </c>
      <c r="BC13" s="100">
        <v>0</v>
      </c>
      <c r="BD13" s="100">
        <v>0</v>
      </c>
      <c r="BE13" s="100">
        <v>0</v>
      </c>
      <c r="BF13" s="100">
        <v>1152307.9096558045</v>
      </c>
      <c r="BG13" s="100">
        <v>287946.85163034627</v>
      </c>
      <c r="BH13" s="100">
        <v>0</v>
      </c>
      <c r="BI13" s="100">
        <v>61652</v>
      </c>
      <c r="BJ13" s="100">
        <v>15413</v>
      </c>
      <c r="BK13" s="100">
        <v>0</v>
      </c>
      <c r="BL13" s="100">
        <v>1095072</v>
      </c>
      <c r="BM13" s="100">
        <v>273638</v>
      </c>
      <c r="BN13" s="100">
        <v>0</v>
      </c>
      <c r="BO13" s="100">
        <v>118888</v>
      </c>
      <c r="BP13" s="100">
        <v>29722</v>
      </c>
      <c r="BQ13" s="100">
        <v>0</v>
      </c>
      <c r="BR13" s="100">
        <v>2401.3832993890019</v>
      </c>
      <c r="BS13" s="100">
        <v>600.34582484725047</v>
      </c>
      <c r="BT13" s="100">
        <v>0</v>
      </c>
      <c r="BU13" s="100">
        <v>1724</v>
      </c>
      <c r="BV13" s="100">
        <v>431</v>
      </c>
      <c r="BW13" s="100">
        <v>0</v>
      </c>
      <c r="BX13" s="100">
        <v>677</v>
      </c>
      <c r="BY13" s="100">
        <v>169</v>
      </c>
      <c r="BZ13" s="100">
        <v>0</v>
      </c>
      <c r="CA13" s="100">
        <v>0</v>
      </c>
      <c r="CB13" s="100">
        <v>0</v>
      </c>
      <c r="CC13" s="100">
        <v>0</v>
      </c>
      <c r="CD13" s="100">
        <v>0</v>
      </c>
      <c r="CE13" s="100">
        <v>0</v>
      </c>
      <c r="CF13" s="100">
        <v>0</v>
      </c>
      <c r="CG13" s="100">
        <v>-1068.1075356415479</v>
      </c>
      <c r="CH13" s="100">
        <v>-267.02688391038697</v>
      </c>
      <c r="CI13" s="100">
        <v>0</v>
      </c>
      <c r="CJ13" s="100">
        <v>0</v>
      </c>
      <c r="CK13" s="100">
        <v>0</v>
      </c>
      <c r="CL13" s="100">
        <v>0</v>
      </c>
      <c r="CM13" s="100">
        <v>0</v>
      </c>
      <c r="CN13" s="100">
        <v>0</v>
      </c>
      <c r="CO13" s="100">
        <v>0</v>
      </c>
      <c r="CP13" s="100">
        <v>0</v>
      </c>
      <c r="CQ13" s="100">
        <v>0</v>
      </c>
      <c r="CR13" s="100">
        <v>0</v>
      </c>
      <c r="CS13" s="100">
        <v>0</v>
      </c>
      <c r="CT13" s="100">
        <v>0</v>
      </c>
      <c r="CU13" s="100">
        <v>0</v>
      </c>
      <c r="CV13" s="100">
        <v>31151.484317718943</v>
      </c>
      <c r="CW13" s="100">
        <v>7787.8710794297358</v>
      </c>
      <c r="CX13" s="100">
        <v>0</v>
      </c>
      <c r="CY13" s="100">
        <v>31138</v>
      </c>
      <c r="CZ13" s="100">
        <v>7785</v>
      </c>
      <c r="DA13" s="100">
        <v>0</v>
      </c>
      <c r="DB13" s="100">
        <v>13</v>
      </c>
      <c r="DC13" s="100">
        <v>3</v>
      </c>
      <c r="DD13" s="100">
        <v>0</v>
      </c>
      <c r="DE13" s="100">
        <v>619.55193482688401</v>
      </c>
      <c r="DF13" s="100">
        <v>154.887983706721</v>
      </c>
      <c r="DG13" s="100">
        <v>0</v>
      </c>
      <c r="DH13" s="100">
        <v>619</v>
      </c>
      <c r="DI13" s="100">
        <v>155</v>
      </c>
      <c r="DJ13" s="100">
        <v>0</v>
      </c>
      <c r="DK13" s="100">
        <v>1</v>
      </c>
      <c r="DL13" s="100">
        <v>0</v>
      </c>
      <c r="DM13" s="100">
        <v>0</v>
      </c>
      <c r="DN13" s="100">
        <v>11716.553156822811</v>
      </c>
      <c r="DO13" s="100">
        <v>2929.1382892057027</v>
      </c>
      <c r="DP13" s="100">
        <v>0</v>
      </c>
      <c r="DQ13" s="100">
        <v>15966</v>
      </c>
      <c r="DR13" s="100">
        <v>3991</v>
      </c>
      <c r="DS13" s="100">
        <v>0</v>
      </c>
      <c r="DT13" s="100">
        <v>-4249</v>
      </c>
      <c r="DU13" s="100">
        <v>-1062</v>
      </c>
      <c r="DV13" s="100">
        <v>0</v>
      </c>
      <c r="DW13" s="100">
        <v>14066.307128309572</v>
      </c>
      <c r="DX13" s="100">
        <v>3516.5767820773931</v>
      </c>
      <c r="DY13" s="100">
        <v>0</v>
      </c>
      <c r="DZ13" s="100">
        <v>-308.9498981670061</v>
      </c>
      <c r="EA13" s="100">
        <v>-77.237474541751524</v>
      </c>
      <c r="EB13" s="100">
        <v>0</v>
      </c>
      <c r="EC13" s="100">
        <v>14709</v>
      </c>
      <c r="ED13" s="100">
        <v>3677</v>
      </c>
      <c r="EE13" s="100">
        <v>0</v>
      </c>
      <c r="EF13" s="100">
        <v>-952</v>
      </c>
      <c r="EG13" s="100">
        <v>-238</v>
      </c>
      <c r="EH13" s="100">
        <v>0</v>
      </c>
      <c r="EI13" s="100">
        <v>827.72138492871693</v>
      </c>
      <c r="EJ13" s="100">
        <v>206.93034623217923</v>
      </c>
      <c r="EK13" s="100">
        <v>0</v>
      </c>
      <c r="EL13" s="100">
        <v>0</v>
      </c>
      <c r="EM13" s="100">
        <v>0</v>
      </c>
      <c r="EN13" s="100">
        <v>0</v>
      </c>
      <c r="EO13" s="100">
        <v>0</v>
      </c>
      <c r="EP13" s="100">
        <v>0</v>
      </c>
      <c r="EQ13" s="100">
        <v>0</v>
      </c>
      <c r="ER13" s="100">
        <v>0</v>
      </c>
      <c r="ES13" s="100">
        <v>0</v>
      </c>
      <c r="ET13" s="100">
        <v>0</v>
      </c>
      <c r="EU13" s="100">
        <v>235485.90794297354</v>
      </c>
      <c r="EV13" s="100">
        <v>58871.476985743386</v>
      </c>
      <c r="EW13" s="100">
        <v>0</v>
      </c>
      <c r="EX13" s="100">
        <v>282029</v>
      </c>
      <c r="EY13" s="100">
        <v>70507</v>
      </c>
      <c r="EZ13" s="100">
        <v>0</v>
      </c>
      <c r="FA13" s="100">
        <v>-46543</v>
      </c>
      <c r="FB13" s="100">
        <v>-11636</v>
      </c>
      <c r="FC13" s="100">
        <v>0</v>
      </c>
      <c r="FD13" s="100">
        <v>288537.35234215885</v>
      </c>
      <c r="FE13" s="100">
        <v>71888.945010183292</v>
      </c>
      <c r="FF13" s="100">
        <v>0</v>
      </c>
      <c r="FG13" s="100">
        <v>294735</v>
      </c>
      <c r="FH13" s="100">
        <v>72750</v>
      </c>
      <c r="FI13" s="100">
        <v>0</v>
      </c>
      <c r="FJ13" s="100">
        <v>-6198</v>
      </c>
      <c r="FK13" s="100">
        <v>-861</v>
      </c>
      <c r="FL13" s="100">
        <v>0</v>
      </c>
      <c r="FM13" s="100">
        <v>0</v>
      </c>
      <c r="FN13" s="100">
        <v>0</v>
      </c>
      <c r="FO13" s="100">
        <v>0</v>
      </c>
      <c r="FP13" s="100">
        <v>0</v>
      </c>
      <c r="FQ13" s="100">
        <v>0</v>
      </c>
      <c r="FR13" s="100">
        <v>0</v>
      </c>
      <c r="FS13" s="100">
        <v>0</v>
      </c>
      <c r="FT13" s="100">
        <v>0</v>
      </c>
      <c r="FU13" s="100">
        <v>0</v>
      </c>
      <c r="FV13" s="100">
        <v>1797389</v>
      </c>
      <c r="FW13" s="100">
        <v>448972</v>
      </c>
      <c r="FX13" s="100">
        <v>0</v>
      </c>
      <c r="FY13" s="546">
        <v>0.5</v>
      </c>
      <c r="FZ13" s="546">
        <v>0.4</v>
      </c>
      <c r="GA13" s="546">
        <v>0.1</v>
      </c>
      <c r="GB13" s="546">
        <v>0</v>
      </c>
      <c r="GC13" s="84" t="s">
        <v>1029</v>
      </c>
    </row>
    <row r="14" spans="1:185" s="84" customFormat="1" x14ac:dyDescent="0.25">
      <c r="A14" t="s">
        <v>1037</v>
      </c>
      <c r="B14" s="82" t="s">
        <v>387</v>
      </c>
      <c r="C14" s="85" t="s">
        <v>1041</v>
      </c>
      <c r="D14" s="100">
        <v>445764</v>
      </c>
      <c r="E14" s="100">
        <v>0</v>
      </c>
      <c r="F14" s="100">
        <v>445764</v>
      </c>
      <c r="G14" s="100">
        <v>214023</v>
      </c>
      <c r="H14" s="100">
        <v>0</v>
      </c>
      <c r="I14" s="100">
        <v>214023</v>
      </c>
      <c r="J14" s="100">
        <v>231741</v>
      </c>
      <c r="K14" s="100">
        <v>0</v>
      </c>
      <c r="L14" s="100">
        <v>231741</v>
      </c>
      <c r="M14" s="100">
        <v>203380</v>
      </c>
      <c r="N14" s="100">
        <v>203380</v>
      </c>
      <c r="O14" s="100">
        <v>0</v>
      </c>
      <c r="P14" s="100">
        <v>0</v>
      </c>
      <c r="Q14" s="100">
        <v>0</v>
      </c>
      <c r="R14" s="100">
        <v>0</v>
      </c>
      <c r="S14" s="100">
        <v>0</v>
      </c>
      <c r="T14" s="100">
        <v>0</v>
      </c>
      <c r="U14" s="100">
        <v>0</v>
      </c>
      <c r="V14" s="100">
        <v>0</v>
      </c>
      <c r="W14" s="100">
        <v>0</v>
      </c>
      <c r="X14" s="100">
        <v>0</v>
      </c>
      <c r="Y14" s="100">
        <v>0</v>
      </c>
      <c r="Z14" s="100">
        <v>0</v>
      </c>
      <c r="AA14" s="100">
        <v>0</v>
      </c>
      <c r="AB14" s="100">
        <v>0</v>
      </c>
      <c r="AC14" s="100">
        <v>0</v>
      </c>
      <c r="AD14" s="100">
        <v>0</v>
      </c>
      <c r="AE14" s="100">
        <v>0</v>
      </c>
      <c r="AF14" s="100">
        <v>0</v>
      </c>
      <c r="AG14" s="100">
        <v>0</v>
      </c>
      <c r="AH14" s="100">
        <v>0</v>
      </c>
      <c r="AI14" s="100">
        <v>0</v>
      </c>
      <c r="AJ14" s="100">
        <v>0</v>
      </c>
      <c r="AK14" s="100">
        <v>0</v>
      </c>
      <c r="AL14" s="100">
        <v>0</v>
      </c>
      <c r="AM14" s="100">
        <v>0</v>
      </c>
      <c r="AN14" s="100">
        <v>0</v>
      </c>
      <c r="AO14" s="100">
        <v>0</v>
      </c>
      <c r="AP14" s="100">
        <v>0</v>
      </c>
      <c r="AQ14" s="100">
        <v>0</v>
      </c>
      <c r="AR14" s="100">
        <v>0</v>
      </c>
      <c r="AS14" s="100">
        <v>0</v>
      </c>
      <c r="AT14" s="100">
        <v>0</v>
      </c>
      <c r="AU14" s="100">
        <v>0</v>
      </c>
      <c r="AV14" s="100">
        <v>0</v>
      </c>
      <c r="AW14" s="100">
        <v>0</v>
      </c>
      <c r="AX14" s="100">
        <v>0</v>
      </c>
      <c r="AY14" s="100">
        <v>0</v>
      </c>
      <c r="AZ14" s="100">
        <v>0</v>
      </c>
      <c r="BA14" s="100">
        <v>0</v>
      </c>
      <c r="BB14" s="100">
        <v>0</v>
      </c>
      <c r="BC14" s="100">
        <v>0</v>
      </c>
      <c r="BD14" s="100">
        <v>0</v>
      </c>
      <c r="BE14" s="100">
        <v>0</v>
      </c>
      <c r="BF14" s="100">
        <v>2019011.2299274949</v>
      </c>
      <c r="BG14" s="100">
        <v>1135693.8168342162</v>
      </c>
      <c r="BH14" s="100">
        <v>0</v>
      </c>
      <c r="BI14" s="100">
        <v>0</v>
      </c>
      <c r="BJ14" s="100">
        <v>0</v>
      </c>
      <c r="BK14" s="100">
        <v>0</v>
      </c>
      <c r="BL14" s="100">
        <v>1894075</v>
      </c>
      <c r="BM14" s="100">
        <v>1065418</v>
      </c>
      <c r="BN14" s="100">
        <v>0</v>
      </c>
      <c r="BO14" s="100">
        <v>124936</v>
      </c>
      <c r="BP14" s="100">
        <v>70276</v>
      </c>
      <c r="BQ14" s="100">
        <v>0</v>
      </c>
      <c r="BR14" s="100">
        <v>10824.811405295315</v>
      </c>
      <c r="BS14" s="100">
        <v>6088.9564154786149</v>
      </c>
      <c r="BT14" s="100">
        <v>0</v>
      </c>
      <c r="BU14" s="100">
        <v>9046</v>
      </c>
      <c r="BV14" s="100">
        <v>5089</v>
      </c>
      <c r="BW14" s="100">
        <v>0</v>
      </c>
      <c r="BX14" s="100">
        <v>1779</v>
      </c>
      <c r="BY14" s="100">
        <v>1000</v>
      </c>
      <c r="BZ14" s="100">
        <v>0</v>
      </c>
      <c r="CA14" s="100">
        <v>0</v>
      </c>
      <c r="CB14" s="100">
        <v>0</v>
      </c>
      <c r="CC14" s="100">
        <v>0</v>
      </c>
      <c r="CD14" s="100">
        <v>0</v>
      </c>
      <c r="CE14" s="100">
        <v>0</v>
      </c>
      <c r="CF14" s="100">
        <v>0</v>
      </c>
      <c r="CG14" s="100">
        <v>0</v>
      </c>
      <c r="CH14" s="100">
        <v>0</v>
      </c>
      <c r="CI14" s="100">
        <v>0</v>
      </c>
      <c r="CJ14" s="100">
        <v>0</v>
      </c>
      <c r="CK14" s="100">
        <v>0</v>
      </c>
      <c r="CL14" s="100">
        <v>0</v>
      </c>
      <c r="CM14" s="100">
        <v>0</v>
      </c>
      <c r="CN14" s="100">
        <v>0</v>
      </c>
      <c r="CO14" s="100">
        <v>0</v>
      </c>
      <c r="CP14" s="100">
        <v>0</v>
      </c>
      <c r="CQ14" s="100">
        <v>0</v>
      </c>
      <c r="CR14" s="100">
        <v>0</v>
      </c>
      <c r="CS14" s="100">
        <v>0</v>
      </c>
      <c r="CT14" s="100">
        <v>0</v>
      </c>
      <c r="CU14" s="100">
        <v>0</v>
      </c>
      <c r="CV14" s="100">
        <v>0</v>
      </c>
      <c r="CW14" s="100">
        <v>0</v>
      </c>
      <c r="CX14" s="100">
        <v>0</v>
      </c>
      <c r="CY14" s="100">
        <v>0</v>
      </c>
      <c r="CZ14" s="100">
        <v>0</v>
      </c>
      <c r="DA14" s="100">
        <v>0</v>
      </c>
      <c r="DB14" s="100">
        <v>0</v>
      </c>
      <c r="DC14" s="100">
        <v>0</v>
      </c>
      <c r="DD14" s="100">
        <v>0</v>
      </c>
      <c r="DE14" s="100">
        <v>0</v>
      </c>
      <c r="DF14" s="100">
        <v>0</v>
      </c>
      <c r="DG14" s="100">
        <v>0</v>
      </c>
      <c r="DH14" s="100">
        <v>0</v>
      </c>
      <c r="DI14" s="100">
        <v>0</v>
      </c>
      <c r="DJ14" s="100">
        <v>0</v>
      </c>
      <c r="DK14" s="100">
        <v>0</v>
      </c>
      <c r="DL14" s="100">
        <v>0</v>
      </c>
      <c r="DM14" s="100">
        <v>0</v>
      </c>
      <c r="DN14" s="100">
        <v>10784.664439918533</v>
      </c>
      <c r="DO14" s="100">
        <v>6066.3737474541758</v>
      </c>
      <c r="DP14" s="100">
        <v>0</v>
      </c>
      <c r="DQ14" s="100">
        <v>24512</v>
      </c>
      <c r="DR14" s="100">
        <v>13788</v>
      </c>
      <c r="DS14" s="100">
        <v>0</v>
      </c>
      <c r="DT14" s="100">
        <v>-13727</v>
      </c>
      <c r="DU14" s="100">
        <v>-7722</v>
      </c>
      <c r="DV14" s="100">
        <v>0</v>
      </c>
      <c r="DW14" s="100">
        <v>39403.998696537681</v>
      </c>
      <c r="DX14" s="100">
        <v>22164.749266802446</v>
      </c>
      <c r="DY14" s="100">
        <v>0</v>
      </c>
      <c r="DZ14" s="100">
        <v>0</v>
      </c>
      <c r="EA14" s="100">
        <v>0</v>
      </c>
      <c r="EB14" s="100">
        <v>0</v>
      </c>
      <c r="EC14" s="100">
        <v>45500</v>
      </c>
      <c r="ED14" s="100">
        <v>25594</v>
      </c>
      <c r="EE14" s="100">
        <v>0</v>
      </c>
      <c r="EF14" s="100">
        <v>-6096</v>
      </c>
      <c r="EG14" s="100">
        <v>-3429</v>
      </c>
      <c r="EH14" s="100">
        <v>0</v>
      </c>
      <c r="EI14" s="100">
        <v>0</v>
      </c>
      <c r="EJ14" s="100">
        <v>0</v>
      </c>
      <c r="EK14" s="100">
        <v>0</v>
      </c>
      <c r="EL14" s="100">
        <v>0</v>
      </c>
      <c r="EM14" s="100">
        <v>0</v>
      </c>
      <c r="EN14" s="100">
        <v>0</v>
      </c>
      <c r="EO14" s="100">
        <v>0</v>
      </c>
      <c r="EP14" s="100">
        <v>0</v>
      </c>
      <c r="EQ14" s="100">
        <v>0</v>
      </c>
      <c r="ER14" s="100">
        <v>0</v>
      </c>
      <c r="ES14" s="100">
        <v>0</v>
      </c>
      <c r="ET14" s="100">
        <v>0</v>
      </c>
      <c r="EU14" s="100">
        <v>611996.37507128308</v>
      </c>
      <c r="EV14" s="100">
        <v>344247.96097759675</v>
      </c>
      <c r="EW14" s="100">
        <v>0</v>
      </c>
      <c r="EX14" s="100">
        <v>686648</v>
      </c>
      <c r="EY14" s="100">
        <v>386239</v>
      </c>
      <c r="EZ14" s="100">
        <v>0</v>
      </c>
      <c r="FA14" s="100">
        <v>-74652</v>
      </c>
      <c r="FB14" s="100">
        <v>-41991</v>
      </c>
      <c r="FC14" s="100">
        <v>0</v>
      </c>
      <c r="FD14" s="100">
        <v>960488.8426362524</v>
      </c>
      <c r="FE14" s="100">
        <v>540274.973982892</v>
      </c>
      <c r="FF14" s="100">
        <v>0</v>
      </c>
      <c r="FG14" s="100">
        <v>955482</v>
      </c>
      <c r="FH14" s="100">
        <v>537459</v>
      </c>
      <c r="FI14" s="100">
        <v>0</v>
      </c>
      <c r="FJ14" s="100">
        <v>5007</v>
      </c>
      <c r="FK14" s="100">
        <v>2816</v>
      </c>
      <c r="FL14" s="100">
        <v>0</v>
      </c>
      <c r="FM14" s="100">
        <v>0</v>
      </c>
      <c r="FN14" s="100">
        <v>0</v>
      </c>
      <c r="FO14" s="100">
        <v>0</v>
      </c>
      <c r="FP14" s="100">
        <v>0</v>
      </c>
      <c r="FQ14" s="100">
        <v>0</v>
      </c>
      <c r="FR14" s="100">
        <v>0</v>
      </c>
      <c r="FS14" s="100">
        <v>0</v>
      </c>
      <c r="FT14" s="100">
        <v>0</v>
      </c>
      <c r="FU14" s="100">
        <v>0</v>
      </c>
      <c r="FV14" s="100">
        <v>3652510</v>
      </c>
      <c r="FW14" s="100">
        <v>2054537</v>
      </c>
      <c r="FX14" s="100">
        <v>0</v>
      </c>
      <c r="FY14" s="546">
        <v>0.25</v>
      </c>
      <c r="FZ14" s="546">
        <v>0.48</v>
      </c>
      <c r="GA14" s="546">
        <v>0.27</v>
      </c>
      <c r="GB14" s="546">
        <v>0</v>
      </c>
      <c r="GC14" s="84" t="s">
        <v>1044</v>
      </c>
    </row>
    <row r="15" spans="1:185" s="84" customFormat="1" x14ac:dyDescent="0.25">
      <c r="A15" t="s">
        <v>1026</v>
      </c>
      <c r="B15" s="82" t="s">
        <v>389</v>
      </c>
      <c r="C15" s="85" t="s">
        <v>388</v>
      </c>
      <c r="D15" s="100">
        <v>1381848</v>
      </c>
      <c r="E15" s="100">
        <v>-404610</v>
      </c>
      <c r="F15" s="100">
        <v>977238</v>
      </c>
      <c r="G15" s="100">
        <v>1402756</v>
      </c>
      <c r="H15" s="100">
        <v>-2258592</v>
      </c>
      <c r="I15" s="100">
        <v>-855836</v>
      </c>
      <c r="J15" s="100">
        <v>-20908</v>
      </c>
      <c r="K15" s="100">
        <v>1853982</v>
      </c>
      <c r="L15" s="100">
        <v>1833074</v>
      </c>
      <c r="M15" s="100">
        <v>409053</v>
      </c>
      <c r="N15" s="100">
        <v>409053</v>
      </c>
      <c r="O15" s="100">
        <v>0</v>
      </c>
      <c r="P15" s="100">
        <v>0</v>
      </c>
      <c r="Q15" s="100">
        <v>0</v>
      </c>
      <c r="R15" s="100">
        <v>0</v>
      </c>
      <c r="S15" s="100">
        <v>0</v>
      </c>
      <c r="T15" s="100">
        <v>0</v>
      </c>
      <c r="U15" s="100">
        <v>0</v>
      </c>
      <c r="V15" s="100">
        <v>0</v>
      </c>
      <c r="W15" s="100">
        <v>0</v>
      </c>
      <c r="X15" s="100">
        <v>0</v>
      </c>
      <c r="Y15" s="100">
        <v>0</v>
      </c>
      <c r="Z15" s="100">
        <v>0</v>
      </c>
      <c r="AA15" s="100">
        <v>0</v>
      </c>
      <c r="AB15" s="100">
        <v>0</v>
      </c>
      <c r="AC15" s="100">
        <v>0</v>
      </c>
      <c r="AD15" s="100">
        <v>0</v>
      </c>
      <c r="AE15" s="100">
        <v>0</v>
      </c>
      <c r="AF15" s="100">
        <v>0</v>
      </c>
      <c r="AG15" s="100">
        <v>0</v>
      </c>
      <c r="AH15" s="100">
        <v>0</v>
      </c>
      <c r="AI15" s="100">
        <v>0</v>
      </c>
      <c r="AJ15" s="100">
        <v>0</v>
      </c>
      <c r="AK15" s="100">
        <v>0</v>
      </c>
      <c r="AL15" s="100">
        <v>0</v>
      </c>
      <c r="AM15" s="100">
        <v>0</v>
      </c>
      <c r="AN15" s="100">
        <v>0</v>
      </c>
      <c r="AO15" s="100">
        <v>0</v>
      </c>
      <c r="AP15" s="100">
        <v>0</v>
      </c>
      <c r="AQ15" s="100">
        <v>0</v>
      </c>
      <c r="AR15" s="100">
        <v>0</v>
      </c>
      <c r="AS15" s="100">
        <v>0</v>
      </c>
      <c r="AT15" s="100">
        <v>0</v>
      </c>
      <c r="AU15" s="100">
        <v>0</v>
      </c>
      <c r="AV15" s="100">
        <v>0</v>
      </c>
      <c r="AW15" s="100">
        <v>0</v>
      </c>
      <c r="AX15" s="100">
        <v>0</v>
      </c>
      <c r="AY15" s="100">
        <v>0</v>
      </c>
      <c r="AZ15" s="100">
        <v>0</v>
      </c>
      <c r="BA15" s="100">
        <v>0</v>
      </c>
      <c r="BB15" s="100">
        <v>0</v>
      </c>
      <c r="BC15" s="100">
        <v>0</v>
      </c>
      <c r="BD15" s="100">
        <v>0</v>
      </c>
      <c r="BE15" s="100">
        <v>0</v>
      </c>
      <c r="BF15" s="100">
        <v>3236503.3582411408</v>
      </c>
      <c r="BG15" s="100">
        <v>1816114.1488240329</v>
      </c>
      <c r="BH15" s="100">
        <v>0</v>
      </c>
      <c r="BI15" s="100">
        <v>234807</v>
      </c>
      <c r="BJ15" s="100">
        <v>129072</v>
      </c>
      <c r="BK15" s="100">
        <v>0</v>
      </c>
      <c r="BL15" s="100">
        <v>3164204</v>
      </c>
      <c r="BM15" s="100">
        <v>1774362</v>
      </c>
      <c r="BN15" s="100">
        <v>0</v>
      </c>
      <c r="BO15" s="100">
        <v>307106</v>
      </c>
      <c r="BP15" s="100">
        <v>170824</v>
      </c>
      <c r="BQ15" s="100">
        <v>0</v>
      </c>
      <c r="BR15" s="100">
        <v>0</v>
      </c>
      <c r="BS15" s="100">
        <v>0</v>
      </c>
      <c r="BT15" s="100">
        <v>0</v>
      </c>
      <c r="BU15" s="100">
        <v>0</v>
      </c>
      <c r="BV15" s="100">
        <v>0</v>
      </c>
      <c r="BW15" s="100">
        <v>0</v>
      </c>
      <c r="BX15" s="100">
        <v>0</v>
      </c>
      <c r="BY15" s="100">
        <v>0</v>
      </c>
      <c r="BZ15" s="100">
        <v>0</v>
      </c>
      <c r="CA15" s="100">
        <v>0</v>
      </c>
      <c r="CB15" s="100">
        <v>0</v>
      </c>
      <c r="CC15" s="100">
        <v>0</v>
      </c>
      <c r="CD15" s="100">
        <v>0</v>
      </c>
      <c r="CE15" s="100">
        <v>0</v>
      </c>
      <c r="CF15" s="100">
        <v>0</v>
      </c>
      <c r="CG15" s="100">
        <v>217.21490835030545</v>
      </c>
      <c r="CH15" s="100">
        <v>-1796.297902240326</v>
      </c>
      <c r="CI15" s="100">
        <v>0</v>
      </c>
      <c r="CJ15" s="100">
        <v>0</v>
      </c>
      <c r="CK15" s="100">
        <v>0</v>
      </c>
      <c r="CL15" s="100">
        <v>0</v>
      </c>
      <c r="CM15" s="100">
        <v>0</v>
      </c>
      <c r="CN15" s="100">
        <v>0</v>
      </c>
      <c r="CO15" s="100">
        <v>0</v>
      </c>
      <c r="CP15" s="100">
        <v>0</v>
      </c>
      <c r="CQ15" s="100">
        <v>0</v>
      </c>
      <c r="CR15" s="100">
        <v>0</v>
      </c>
      <c r="CS15" s="100">
        <v>-1061.4989816700611</v>
      </c>
      <c r="CT15" s="100">
        <v>0</v>
      </c>
      <c r="CU15" s="100">
        <v>0</v>
      </c>
      <c r="CV15" s="100">
        <v>0</v>
      </c>
      <c r="CW15" s="100">
        <v>0</v>
      </c>
      <c r="CX15" s="100">
        <v>0</v>
      </c>
      <c r="CY15" s="100">
        <v>0</v>
      </c>
      <c r="CZ15" s="100">
        <v>0</v>
      </c>
      <c r="DA15" s="100">
        <v>0</v>
      </c>
      <c r="DB15" s="100">
        <v>0</v>
      </c>
      <c r="DC15" s="100">
        <v>0</v>
      </c>
      <c r="DD15" s="100">
        <v>0</v>
      </c>
      <c r="DE15" s="100">
        <v>0</v>
      </c>
      <c r="DF15" s="100">
        <v>0</v>
      </c>
      <c r="DG15" s="100">
        <v>0</v>
      </c>
      <c r="DH15" s="100">
        <v>0</v>
      </c>
      <c r="DI15" s="100">
        <v>0</v>
      </c>
      <c r="DJ15" s="100">
        <v>0</v>
      </c>
      <c r="DK15" s="100">
        <v>0</v>
      </c>
      <c r="DL15" s="100">
        <v>0</v>
      </c>
      <c r="DM15" s="100">
        <v>0</v>
      </c>
      <c r="DN15" s="100">
        <v>57597.512993890021</v>
      </c>
      <c r="DO15" s="100">
        <v>32398.601059063141</v>
      </c>
      <c r="DP15" s="100">
        <v>0</v>
      </c>
      <c r="DQ15" s="100">
        <v>71397</v>
      </c>
      <c r="DR15" s="100">
        <v>40161</v>
      </c>
      <c r="DS15" s="100">
        <v>0</v>
      </c>
      <c r="DT15" s="100">
        <v>-13799</v>
      </c>
      <c r="DU15" s="100">
        <v>-7762</v>
      </c>
      <c r="DV15" s="100">
        <v>0</v>
      </c>
      <c r="DW15" s="100">
        <v>138269.61824847248</v>
      </c>
      <c r="DX15" s="100">
        <v>76577.827270875772</v>
      </c>
      <c r="DY15" s="100">
        <v>0</v>
      </c>
      <c r="DZ15" s="100">
        <v>-17363.934256619144</v>
      </c>
      <c r="EA15" s="100">
        <v>-9577.2816293279029</v>
      </c>
      <c r="EB15" s="100">
        <v>0</v>
      </c>
      <c r="EC15" s="100">
        <v>137162</v>
      </c>
      <c r="ED15" s="100">
        <v>77153</v>
      </c>
      <c r="EE15" s="100">
        <v>0</v>
      </c>
      <c r="EF15" s="100">
        <v>-16256</v>
      </c>
      <c r="EG15" s="100">
        <v>-10152</v>
      </c>
      <c r="EH15" s="100">
        <v>0</v>
      </c>
      <c r="EI15" s="100">
        <v>0</v>
      </c>
      <c r="EJ15" s="100">
        <v>0</v>
      </c>
      <c r="EK15" s="100">
        <v>0</v>
      </c>
      <c r="EL15" s="100">
        <v>0</v>
      </c>
      <c r="EM15" s="100">
        <v>0</v>
      </c>
      <c r="EN15" s="100">
        <v>0</v>
      </c>
      <c r="EO15" s="100">
        <v>0</v>
      </c>
      <c r="EP15" s="100">
        <v>0</v>
      </c>
      <c r="EQ15" s="100">
        <v>0</v>
      </c>
      <c r="ER15" s="100">
        <v>0</v>
      </c>
      <c r="ES15" s="100">
        <v>0</v>
      </c>
      <c r="ET15" s="100">
        <v>0</v>
      </c>
      <c r="EU15" s="100">
        <v>2952049.3197556008</v>
      </c>
      <c r="EV15" s="100">
        <v>1633507.533604888</v>
      </c>
      <c r="EW15" s="100">
        <v>0</v>
      </c>
      <c r="EX15" s="100">
        <v>2940041</v>
      </c>
      <c r="EY15" s="100">
        <v>1630214</v>
      </c>
      <c r="EZ15" s="100">
        <v>0</v>
      </c>
      <c r="FA15" s="100">
        <v>12008</v>
      </c>
      <c r="FB15" s="100">
        <v>3294</v>
      </c>
      <c r="FC15" s="100">
        <v>0</v>
      </c>
      <c r="FD15" s="100">
        <v>1722754.7633401218</v>
      </c>
      <c r="FE15" s="100">
        <v>969049.55437881872</v>
      </c>
      <c r="FF15" s="100">
        <v>0</v>
      </c>
      <c r="FG15" s="100">
        <v>1673033</v>
      </c>
      <c r="FH15" s="100">
        <v>941081</v>
      </c>
      <c r="FI15" s="100">
        <v>0</v>
      </c>
      <c r="FJ15" s="100">
        <v>49722</v>
      </c>
      <c r="FK15" s="100">
        <v>27969</v>
      </c>
      <c r="FL15" s="100">
        <v>0</v>
      </c>
      <c r="FM15" s="100">
        <v>0</v>
      </c>
      <c r="FN15" s="100">
        <v>0</v>
      </c>
      <c r="FO15" s="100">
        <v>0</v>
      </c>
      <c r="FP15" s="100">
        <v>0</v>
      </c>
      <c r="FQ15" s="100">
        <v>0</v>
      </c>
      <c r="FR15" s="100">
        <v>0</v>
      </c>
      <c r="FS15" s="100">
        <v>0</v>
      </c>
      <c r="FT15" s="100">
        <v>0</v>
      </c>
      <c r="FU15" s="100">
        <v>0</v>
      </c>
      <c r="FV15" s="100">
        <v>8323774</v>
      </c>
      <c r="FW15" s="100">
        <v>4645348</v>
      </c>
      <c r="FX15" s="100">
        <v>0</v>
      </c>
      <c r="FY15" s="546">
        <v>0.25</v>
      </c>
      <c r="FZ15" s="546">
        <v>0.48</v>
      </c>
      <c r="GA15" s="546">
        <v>0.27</v>
      </c>
      <c r="GB15" s="546">
        <v>0</v>
      </c>
      <c r="GC15" s="84" t="s">
        <v>1044</v>
      </c>
    </row>
    <row r="16" spans="1:185" s="84" customFormat="1" x14ac:dyDescent="0.25">
      <c r="A16" t="s">
        <v>1026</v>
      </c>
      <c r="B16" s="82" t="s">
        <v>391</v>
      </c>
      <c r="C16" s="85" t="s">
        <v>390</v>
      </c>
      <c r="D16" s="100">
        <v>-1320503</v>
      </c>
      <c r="E16" s="100">
        <v>5988</v>
      </c>
      <c r="F16" s="100">
        <v>-1314515</v>
      </c>
      <c r="G16" s="100">
        <v>-1199761</v>
      </c>
      <c r="H16" s="100">
        <v>0</v>
      </c>
      <c r="I16" s="100">
        <v>-1199761</v>
      </c>
      <c r="J16" s="100">
        <v>-120742</v>
      </c>
      <c r="K16" s="100">
        <v>5988</v>
      </c>
      <c r="L16" s="100">
        <v>-114754</v>
      </c>
      <c r="M16" s="100">
        <v>318952</v>
      </c>
      <c r="N16" s="100">
        <v>318952</v>
      </c>
      <c r="O16" s="100">
        <v>0</v>
      </c>
      <c r="P16" s="100">
        <v>468315</v>
      </c>
      <c r="Q16" s="100">
        <v>628955</v>
      </c>
      <c r="R16" s="100">
        <v>-160640</v>
      </c>
      <c r="S16" s="100">
        <v>49392</v>
      </c>
      <c r="T16" s="100">
        <v>0</v>
      </c>
      <c r="U16" s="100">
        <v>49392</v>
      </c>
      <c r="V16" s="100">
        <v>0</v>
      </c>
      <c r="W16" s="100">
        <v>0</v>
      </c>
      <c r="X16" s="100">
        <v>0</v>
      </c>
      <c r="Y16" s="100">
        <v>0</v>
      </c>
      <c r="Z16" s="100">
        <v>0</v>
      </c>
      <c r="AA16" s="100">
        <v>0</v>
      </c>
      <c r="AB16" s="100">
        <v>0</v>
      </c>
      <c r="AC16" s="100">
        <v>0</v>
      </c>
      <c r="AD16" s="100">
        <v>0</v>
      </c>
      <c r="AE16" s="100">
        <v>0</v>
      </c>
      <c r="AF16" s="100">
        <v>0</v>
      </c>
      <c r="AG16" s="100">
        <v>0</v>
      </c>
      <c r="AH16" s="100">
        <v>167922</v>
      </c>
      <c r="AI16" s="100">
        <v>167922.32382892058</v>
      </c>
      <c r="AJ16" s="100">
        <v>0</v>
      </c>
      <c r="AK16" s="100">
        <v>0</v>
      </c>
      <c r="AL16" s="100">
        <v>211874</v>
      </c>
      <c r="AM16" s="100">
        <v>211874</v>
      </c>
      <c r="AN16" s="100">
        <v>0</v>
      </c>
      <c r="AO16" s="100">
        <v>0</v>
      </c>
      <c r="AP16" s="100">
        <v>-43952</v>
      </c>
      <c r="AQ16" s="100">
        <v>-43952</v>
      </c>
      <c r="AR16" s="100">
        <v>0</v>
      </c>
      <c r="AS16" s="100">
        <v>0</v>
      </c>
      <c r="AT16" s="100">
        <v>0</v>
      </c>
      <c r="AU16" s="100">
        <v>0</v>
      </c>
      <c r="AV16" s="100">
        <v>0</v>
      </c>
      <c r="AW16" s="100">
        <v>0</v>
      </c>
      <c r="AX16" s="100">
        <v>0</v>
      </c>
      <c r="AY16" s="100">
        <v>0</v>
      </c>
      <c r="AZ16" s="100">
        <v>0</v>
      </c>
      <c r="BA16" s="100">
        <v>0</v>
      </c>
      <c r="BB16" s="100">
        <v>0</v>
      </c>
      <c r="BC16" s="100">
        <v>0</v>
      </c>
      <c r="BD16" s="100">
        <v>0</v>
      </c>
      <c r="BE16" s="100">
        <v>0</v>
      </c>
      <c r="BF16" s="100">
        <v>2794839.1595731163</v>
      </c>
      <c r="BG16" s="100">
        <v>0</v>
      </c>
      <c r="BH16" s="100">
        <v>57037.533868839106</v>
      </c>
      <c r="BI16" s="100">
        <v>126461</v>
      </c>
      <c r="BJ16" s="100">
        <v>0</v>
      </c>
      <c r="BK16" s="100">
        <v>2507</v>
      </c>
      <c r="BL16" s="100">
        <v>2556440</v>
      </c>
      <c r="BM16" s="100">
        <v>0</v>
      </c>
      <c r="BN16" s="100">
        <v>52098</v>
      </c>
      <c r="BO16" s="100">
        <v>364860</v>
      </c>
      <c r="BP16" s="100">
        <v>0</v>
      </c>
      <c r="BQ16" s="100">
        <v>7447</v>
      </c>
      <c r="BR16" s="100">
        <v>0</v>
      </c>
      <c r="BS16" s="100">
        <v>0</v>
      </c>
      <c r="BT16" s="100">
        <v>0</v>
      </c>
      <c r="BU16" s="100">
        <v>0</v>
      </c>
      <c r="BV16" s="100">
        <v>0</v>
      </c>
      <c r="BW16" s="100">
        <v>0</v>
      </c>
      <c r="BX16" s="100">
        <v>0</v>
      </c>
      <c r="BY16" s="100">
        <v>0</v>
      </c>
      <c r="BZ16" s="100">
        <v>0</v>
      </c>
      <c r="CA16" s="100">
        <v>0</v>
      </c>
      <c r="CB16" s="100">
        <v>0</v>
      </c>
      <c r="CC16" s="100">
        <v>0</v>
      </c>
      <c r="CD16" s="100">
        <v>0</v>
      </c>
      <c r="CE16" s="100">
        <v>0</v>
      </c>
      <c r="CF16" s="100">
        <v>0</v>
      </c>
      <c r="CG16" s="100">
        <v>566031.31105906307</v>
      </c>
      <c r="CH16" s="100">
        <v>0</v>
      </c>
      <c r="CI16" s="100">
        <v>11551.659409368634</v>
      </c>
      <c r="CJ16" s="100">
        <v>2372.9871690427699</v>
      </c>
      <c r="CK16" s="100">
        <v>0</v>
      </c>
      <c r="CL16" s="100">
        <v>48.428309572301423</v>
      </c>
      <c r="CM16" s="100">
        <v>0</v>
      </c>
      <c r="CN16" s="100">
        <v>0</v>
      </c>
      <c r="CO16" s="100">
        <v>0</v>
      </c>
      <c r="CP16" s="100">
        <v>2373</v>
      </c>
      <c r="CQ16" s="100">
        <v>0</v>
      </c>
      <c r="CR16" s="100">
        <v>48</v>
      </c>
      <c r="CS16" s="100">
        <v>0</v>
      </c>
      <c r="CT16" s="100">
        <v>0</v>
      </c>
      <c r="CU16" s="100">
        <v>0</v>
      </c>
      <c r="CV16" s="100">
        <v>927.4382688391039</v>
      </c>
      <c r="CW16" s="100">
        <v>0</v>
      </c>
      <c r="CX16" s="100">
        <v>18.927311608961304</v>
      </c>
      <c r="CY16" s="100">
        <v>1495</v>
      </c>
      <c r="CZ16" s="100">
        <v>0</v>
      </c>
      <c r="DA16" s="100">
        <v>31</v>
      </c>
      <c r="DB16" s="100">
        <v>-568</v>
      </c>
      <c r="DC16" s="100">
        <v>0</v>
      </c>
      <c r="DD16" s="100">
        <v>-12</v>
      </c>
      <c r="DE16" s="100">
        <v>758.95112016293274</v>
      </c>
      <c r="DF16" s="100">
        <v>0</v>
      </c>
      <c r="DG16" s="100">
        <v>15.488798370672098</v>
      </c>
      <c r="DH16" s="100">
        <v>759</v>
      </c>
      <c r="DI16" s="100">
        <v>0</v>
      </c>
      <c r="DJ16" s="100">
        <v>15</v>
      </c>
      <c r="DK16" s="100">
        <v>0</v>
      </c>
      <c r="DL16" s="100">
        <v>0</v>
      </c>
      <c r="DM16" s="100">
        <v>0</v>
      </c>
      <c r="DN16" s="100">
        <v>8735.5273930753556</v>
      </c>
      <c r="DO16" s="100">
        <v>0</v>
      </c>
      <c r="DP16" s="100">
        <v>178.27606924643584</v>
      </c>
      <c r="DQ16" s="100">
        <v>10624</v>
      </c>
      <c r="DR16" s="100">
        <v>0</v>
      </c>
      <c r="DS16" s="100">
        <v>217</v>
      </c>
      <c r="DT16" s="100">
        <v>-1888</v>
      </c>
      <c r="DU16" s="100">
        <v>0</v>
      </c>
      <c r="DV16" s="100">
        <v>-39</v>
      </c>
      <c r="DW16" s="100">
        <v>27280.245030549897</v>
      </c>
      <c r="DX16" s="100">
        <v>0</v>
      </c>
      <c r="DY16" s="100">
        <v>556.73969450101833</v>
      </c>
      <c r="DZ16" s="100">
        <v>-3383.4040936863544</v>
      </c>
      <c r="EA16" s="100">
        <v>0</v>
      </c>
      <c r="EB16" s="100">
        <v>-69.049063136456212</v>
      </c>
      <c r="EC16" s="100">
        <v>27963</v>
      </c>
      <c r="ED16" s="100">
        <v>0</v>
      </c>
      <c r="EE16" s="100">
        <v>571</v>
      </c>
      <c r="EF16" s="100">
        <v>-4066</v>
      </c>
      <c r="EG16" s="100">
        <v>0</v>
      </c>
      <c r="EH16" s="100">
        <v>-83</v>
      </c>
      <c r="EI16" s="100">
        <v>0</v>
      </c>
      <c r="EJ16" s="100">
        <v>0</v>
      </c>
      <c r="EK16" s="100">
        <v>0</v>
      </c>
      <c r="EL16" s="100">
        <v>0</v>
      </c>
      <c r="EM16" s="100">
        <v>0</v>
      </c>
      <c r="EN16" s="100">
        <v>0</v>
      </c>
      <c r="EO16" s="100">
        <v>0</v>
      </c>
      <c r="EP16" s="100">
        <v>0</v>
      </c>
      <c r="EQ16" s="100">
        <v>0</v>
      </c>
      <c r="ER16" s="100">
        <v>0</v>
      </c>
      <c r="ES16" s="100">
        <v>0</v>
      </c>
      <c r="ET16" s="100">
        <v>0</v>
      </c>
      <c r="EU16" s="100">
        <v>0</v>
      </c>
      <c r="EV16" s="100">
        <v>0</v>
      </c>
      <c r="EW16" s="100">
        <v>0</v>
      </c>
      <c r="EX16" s="100">
        <v>557918</v>
      </c>
      <c r="EY16" s="100">
        <v>0</v>
      </c>
      <c r="EZ16" s="100">
        <v>11386</v>
      </c>
      <c r="FA16" s="100">
        <v>-557918</v>
      </c>
      <c r="FB16" s="100">
        <v>0</v>
      </c>
      <c r="FC16" s="100">
        <v>-11386</v>
      </c>
      <c r="FD16" s="100">
        <v>837953.74468431761</v>
      </c>
      <c r="FE16" s="100">
        <v>0</v>
      </c>
      <c r="FF16" s="100">
        <v>16756.805213849286</v>
      </c>
      <c r="FG16" s="100">
        <v>770816</v>
      </c>
      <c r="FH16" s="100">
        <v>0</v>
      </c>
      <c r="FI16" s="100">
        <v>15139</v>
      </c>
      <c r="FJ16" s="100">
        <v>67138</v>
      </c>
      <c r="FK16" s="100">
        <v>0</v>
      </c>
      <c r="FL16" s="100">
        <v>1618</v>
      </c>
      <c r="FM16" s="100">
        <v>0</v>
      </c>
      <c r="FN16" s="100">
        <v>0</v>
      </c>
      <c r="FO16" s="100">
        <v>0</v>
      </c>
      <c r="FP16" s="100">
        <v>0</v>
      </c>
      <c r="FQ16" s="100">
        <v>0</v>
      </c>
      <c r="FR16" s="100">
        <v>0</v>
      </c>
      <c r="FS16" s="100">
        <v>0</v>
      </c>
      <c r="FT16" s="100">
        <v>0</v>
      </c>
      <c r="FU16" s="100">
        <v>0</v>
      </c>
      <c r="FV16" s="100">
        <v>4361977</v>
      </c>
      <c r="FW16" s="100">
        <v>0</v>
      </c>
      <c r="FX16" s="100">
        <v>88602</v>
      </c>
      <c r="FY16" s="546">
        <v>0.5</v>
      </c>
      <c r="FZ16" s="546">
        <v>0.49</v>
      </c>
      <c r="GA16" s="546">
        <v>0</v>
      </c>
      <c r="GB16" s="546">
        <v>0.01</v>
      </c>
      <c r="GC16" s="84" t="s">
        <v>1047</v>
      </c>
    </row>
    <row r="17" spans="1:185" s="84" customFormat="1" x14ac:dyDescent="0.25">
      <c r="A17" t="s">
        <v>1026</v>
      </c>
      <c r="B17" s="82" t="s">
        <v>393</v>
      </c>
      <c r="C17" s="85" t="s">
        <v>392</v>
      </c>
      <c r="D17" s="100">
        <v>-761479</v>
      </c>
      <c r="E17" s="100">
        <v>0</v>
      </c>
      <c r="F17" s="100">
        <v>-761479</v>
      </c>
      <c r="G17" s="100">
        <v>-1405624</v>
      </c>
      <c r="H17" s="100">
        <v>0</v>
      </c>
      <c r="I17" s="100">
        <v>-1405624</v>
      </c>
      <c r="J17" s="100">
        <v>644145</v>
      </c>
      <c r="K17" s="100">
        <v>0</v>
      </c>
      <c r="L17" s="100">
        <v>644145</v>
      </c>
      <c r="M17" s="100">
        <v>90751</v>
      </c>
      <c r="N17" s="100">
        <v>90751</v>
      </c>
      <c r="O17" s="100">
        <v>0</v>
      </c>
      <c r="P17" s="100">
        <v>0</v>
      </c>
      <c r="Q17" s="100">
        <v>0</v>
      </c>
      <c r="R17" s="100">
        <v>0</v>
      </c>
      <c r="S17" s="100">
        <v>117616</v>
      </c>
      <c r="T17" s="100">
        <v>0</v>
      </c>
      <c r="U17" s="100">
        <v>159147</v>
      </c>
      <c r="V17" s="100">
        <v>0</v>
      </c>
      <c r="W17" s="100">
        <v>-41531</v>
      </c>
      <c r="X17" s="100">
        <v>0</v>
      </c>
      <c r="Y17" s="100">
        <v>0</v>
      </c>
      <c r="Z17" s="100">
        <v>0</v>
      </c>
      <c r="AA17" s="100">
        <v>0</v>
      </c>
      <c r="AB17" s="100">
        <v>0</v>
      </c>
      <c r="AC17" s="100">
        <v>0</v>
      </c>
      <c r="AD17" s="100">
        <v>0</v>
      </c>
      <c r="AE17" s="100">
        <v>0</v>
      </c>
      <c r="AF17" s="100">
        <v>0</v>
      </c>
      <c r="AG17" s="100">
        <v>0</v>
      </c>
      <c r="AH17" s="100">
        <v>0</v>
      </c>
      <c r="AI17" s="100">
        <v>0</v>
      </c>
      <c r="AJ17" s="100">
        <v>0</v>
      </c>
      <c r="AK17" s="100">
        <v>0</v>
      </c>
      <c r="AL17" s="100">
        <v>0</v>
      </c>
      <c r="AM17" s="100">
        <v>0</v>
      </c>
      <c r="AN17" s="100">
        <v>0</v>
      </c>
      <c r="AO17" s="100">
        <v>0</v>
      </c>
      <c r="AP17" s="100">
        <v>0</v>
      </c>
      <c r="AQ17" s="100">
        <v>0</v>
      </c>
      <c r="AR17" s="100">
        <v>0</v>
      </c>
      <c r="AS17" s="100">
        <v>0</v>
      </c>
      <c r="AT17" s="100">
        <v>0</v>
      </c>
      <c r="AU17" s="100">
        <v>0</v>
      </c>
      <c r="AV17" s="100">
        <v>0</v>
      </c>
      <c r="AW17" s="100">
        <v>0</v>
      </c>
      <c r="AX17" s="100">
        <v>0</v>
      </c>
      <c r="AY17" s="100">
        <v>0</v>
      </c>
      <c r="AZ17" s="100">
        <v>0</v>
      </c>
      <c r="BA17" s="100">
        <v>0</v>
      </c>
      <c r="BB17" s="100">
        <v>0</v>
      </c>
      <c r="BC17" s="100">
        <v>0</v>
      </c>
      <c r="BD17" s="100">
        <v>0</v>
      </c>
      <c r="BE17" s="100">
        <v>0</v>
      </c>
      <c r="BF17" s="100">
        <v>639901.06484480668</v>
      </c>
      <c r="BG17" s="100">
        <v>159975.26621120167</v>
      </c>
      <c r="BH17" s="100">
        <v>0</v>
      </c>
      <c r="BI17" s="100">
        <v>34442</v>
      </c>
      <c r="BJ17" s="100">
        <v>8610</v>
      </c>
      <c r="BK17" s="100">
        <v>0</v>
      </c>
      <c r="BL17" s="100">
        <v>615880</v>
      </c>
      <c r="BM17" s="100">
        <v>153970</v>
      </c>
      <c r="BN17" s="100">
        <v>0</v>
      </c>
      <c r="BO17" s="100">
        <v>58463</v>
      </c>
      <c r="BP17" s="100">
        <v>14615</v>
      </c>
      <c r="BQ17" s="100">
        <v>0</v>
      </c>
      <c r="BR17" s="100">
        <v>0</v>
      </c>
      <c r="BS17" s="100">
        <v>0</v>
      </c>
      <c r="BT17" s="100">
        <v>0</v>
      </c>
      <c r="BU17" s="100">
        <v>0</v>
      </c>
      <c r="BV17" s="100">
        <v>0</v>
      </c>
      <c r="BW17" s="100">
        <v>0</v>
      </c>
      <c r="BX17" s="100">
        <v>0</v>
      </c>
      <c r="BY17" s="100">
        <v>0</v>
      </c>
      <c r="BZ17" s="100">
        <v>0</v>
      </c>
      <c r="CA17" s="100">
        <v>0</v>
      </c>
      <c r="CB17" s="100">
        <v>0</v>
      </c>
      <c r="CC17" s="100">
        <v>0</v>
      </c>
      <c r="CD17" s="100">
        <v>0</v>
      </c>
      <c r="CE17" s="100">
        <v>0</v>
      </c>
      <c r="CF17" s="100">
        <v>0</v>
      </c>
      <c r="CG17" s="100">
        <v>-206.51731160896131</v>
      </c>
      <c r="CH17" s="100">
        <v>-51.629327902240327</v>
      </c>
      <c r="CI17" s="100">
        <v>0</v>
      </c>
      <c r="CJ17" s="100">
        <v>0</v>
      </c>
      <c r="CK17" s="100">
        <v>0</v>
      </c>
      <c r="CL17" s="100">
        <v>0</v>
      </c>
      <c r="CM17" s="100">
        <v>0</v>
      </c>
      <c r="CN17" s="100">
        <v>0</v>
      </c>
      <c r="CO17" s="100">
        <v>0</v>
      </c>
      <c r="CP17" s="100">
        <v>0</v>
      </c>
      <c r="CQ17" s="100">
        <v>0</v>
      </c>
      <c r="CR17" s="100">
        <v>0</v>
      </c>
      <c r="CS17" s="100">
        <v>0</v>
      </c>
      <c r="CT17" s="100">
        <v>0</v>
      </c>
      <c r="CU17" s="100">
        <v>0</v>
      </c>
      <c r="CV17" s="100">
        <v>0</v>
      </c>
      <c r="CW17" s="100">
        <v>0</v>
      </c>
      <c r="CX17" s="100">
        <v>0</v>
      </c>
      <c r="CY17" s="100">
        <v>0</v>
      </c>
      <c r="CZ17" s="100">
        <v>0</v>
      </c>
      <c r="DA17" s="100">
        <v>0</v>
      </c>
      <c r="DB17" s="100">
        <v>0</v>
      </c>
      <c r="DC17" s="100">
        <v>0</v>
      </c>
      <c r="DD17" s="100">
        <v>0</v>
      </c>
      <c r="DE17" s="100">
        <v>619.55193482688401</v>
      </c>
      <c r="DF17" s="100">
        <v>154.887983706721</v>
      </c>
      <c r="DG17" s="100">
        <v>0</v>
      </c>
      <c r="DH17" s="100">
        <v>619</v>
      </c>
      <c r="DI17" s="100">
        <v>155</v>
      </c>
      <c r="DJ17" s="100">
        <v>0</v>
      </c>
      <c r="DK17" s="100">
        <v>1</v>
      </c>
      <c r="DL17" s="100">
        <v>0</v>
      </c>
      <c r="DM17" s="100">
        <v>0</v>
      </c>
      <c r="DN17" s="100">
        <v>989.6309572301426</v>
      </c>
      <c r="DO17" s="100">
        <v>247.40773930753565</v>
      </c>
      <c r="DP17" s="100">
        <v>0</v>
      </c>
      <c r="DQ17" s="100">
        <v>1570</v>
      </c>
      <c r="DR17" s="100">
        <v>392</v>
      </c>
      <c r="DS17" s="100">
        <v>0</v>
      </c>
      <c r="DT17" s="100">
        <v>-580</v>
      </c>
      <c r="DU17" s="100">
        <v>-145</v>
      </c>
      <c r="DV17" s="100">
        <v>0</v>
      </c>
      <c r="DW17" s="100">
        <v>3091.5641547861505</v>
      </c>
      <c r="DX17" s="100">
        <v>772.89103869653763</v>
      </c>
      <c r="DY17" s="100">
        <v>0</v>
      </c>
      <c r="DZ17" s="100">
        <v>-8704.7046843177195</v>
      </c>
      <c r="EA17" s="100">
        <v>-2176.1761710794299</v>
      </c>
      <c r="EB17" s="100">
        <v>0</v>
      </c>
      <c r="EC17" s="100">
        <v>4484</v>
      </c>
      <c r="ED17" s="100">
        <v>1121</v>
      </c>
      <c r="EE17" s="100">
        <v>0</v>
      </c>
      <c r="EF17" s="100">
        <v>-10097</v>
      </c>
      <c r="EG17" s="100">
        <v>-2524</v>
      </c>
      <c r="EH17" s="100">
        <v>0</v>
      </c>
      <c r="EI17" s="100">
        <v>-1063.5641547861508</v>
      </c>
      <c r="EJ17" s="100">
        <v>-265.89103869653769</v>
      </c>
      <c r="EK17" s="100">
        <v>0</v>
      </c>
      <c r="EL17" s="100">
        <v>0</v>
      </c>
      <c r="EM17" s="100">
        <v>0</v>
      </c>
      <c r="EN17" s="100">
        <v>0</v>
      </c>
      <c r="EO17" s="100">
        <v>0</v>
      </c>
      <c r="EP17" s="100">
        <v>0</v>
      </c>
      <c r="EQ17" s="100">
        <v>0</v>
      </c>
      <c r="ER17" s="100">
        <v>0</v>
      </c>
      <c r="ES17" s="100">
        <v>0</v>
      </c>
      <c r="ET17" s="100">
        <v>0</v>
      </c>
      <c r="EU17" s="100">
        <v>146764.41873727087</v>
      </c>
      <c r="EV17" s="100">
        <v>36691.104684317717</v>
      </c>
      <c r="EW17" s="100">
        <v>0</v>
      </c>
      <c r="EX17" s="100">
        <v>206518</v>
      </c>
      <c r="EY17" s="100">
        <v>51629</v>
      </c>
      <c r="EZ17" s="100">
        <v>0</v>
      </c>
      <c r="FA17" s="100">
        <v>-59754</v>
      </c>
      <c r="FB17" s="100">
        <v>-14938</v>
      </c>
      <c r="FC17" s="100">
        <v>0</v>
      </c>
      <c r="FD17" s="100">
        <v>276123.75071283098</v>
      </c>
      <c r="FE17" s="100">
        <v>68072.762525458253</v>
      </c>
      <c r="FF17" s="100">
        <v>0</v>
      </c>
      <c r="FG17" s="100">
        <v>279268</v>
      </c>
      <c r="FH17" s="100">
        <v>68521</v>
      </c>
      <c r="FI17" s="100">
        <v>0</v>
      </c>
      <c r="FJ17" s="100">
        <v>-3144</v>
      </c>
      <c r="FK17" s="100">
        <v>-448</v>
      </c>
      <c r="FL17" s="100">
        <v>0</v>
      </c>
      <c r="FM17" s="100">
        <v>0</v>
      </c>
      <c r="FN17" s="100">
        <v>0</v>
      </c>
      <c r="FO17" s="100">
        <v>0</v>
      </c>
      <c r="FP17" s="100">
        <v>0</v>
      </c>
      <c r="FQ17" s="100">
        <v>0</v>
      </c>
      <c r="FR17" s="100">
        <v>0</v>
      </c>
      <c r="FS17" s="100">
        <v>0</v>
      </c>
      <c r="FT17" s="100">
        <v>0</v>
      </c>
      <c r="FU17" s="100">
        <v>0</v>
      </c>
      <c r="FV17" s="100">
        <v>1091957</v>
      </c>
      <c r="FW17" s="100">
        <v>272030</v>
      </c>
      <c r="FX17" s="100">
        <v>0</v>
      </c>
      <c r="FY17" s="546">
        <v>0.5</v>
      </c>
      <c r="FZ17" s="546">
        <v>0.4</v>
      </c>
      <c r="GA17" s="546">
        <v>0.1</v>
      </c>
      <c r="GB17" s="546">
        <v>0</v>
      </c>
      <c r="GC17" s="84" t="s">
        <v>1029</v>
      </c>
    </row>
    <row r="18" spans="1:185" s="84" customFormat="1" x14ac:dyDescent="0.25">
      <c r="A18" t="s">
        <v>1026</v>
      </c>
      <c r="B18" s="82" t="s">
        <v>395</v>
      </c>
      <c r="C18" s="85" t="s">
        <v>394</v>
      </c>
      <c r="D18" s="100">
        <v>-585428</v>
      </c>
      <c r="E18" s="100">
        <v>0</v>
      </c>
      <c r="F18" s="100">
        <v>-585428</v>
      </c>
      <c r="G18" s="100">
        <v>-406286</v>
      </c>
      <c r="H18" s="100">
        <v>0</v>
      </c>
      <c r="I18" s="100">
        <v>-406286</v>
      </c>
      <c r="J18" s="100">
        <v>-179142</v>
      </c>
      <c r="K18" s="100">
        <v>0</v>
      </c>
      <c r="L18" s="100">
        <v>-179142</v>
      </c>
      <c r="M18" s="100">
        <v>227771</v>
      </c>
      <c r="N18" s="100">
        <v>227771</v>
      </c>
      <c r="O18" s="100">
        <v>0</v>
      </c>
      <c r="P18" s="100">
        <v>0</v>
      </c>
      <c r="Q18" s="100">
        <v>0</v>
      </c>
      <c r="R18" s="100">
        <v>0</v>
      </c>
      <c r="S18" s="100">
        <v>23360</v>
      </c>
      <c r="T18" s="100">
        <v>0</v>
      </c>
      <c r="U18" s="100">
        <v>11331</v>
      </c>
      <c r="V18" s="100">
        <v>0</v>
      </c>
      <c r="W18" s="100">
        <v>12029</v>
      </c>
      <c r="X18" s="100">
        <v>0</v>
      </c>
      <c r="Y18" s="100">
        <v>0</v>
      </c>
      <c r="Z18" s="100">
        <v>0</v>
      </c>
      <c r="AA18" s="100">
        <v>0</v>
      </c>
      <c r="AB18" s="100">
        <v>0</v>
      </c>
      <c r="AC18" s="100">
        <v>0</v>
      </c>
      <c r="AD18" s="100">
        <v>0</v>
      </c>
      <c r="AE18" s="100">
        <v>0</v>
      </c>
      <c r="AF18" s="100">
        <v>0</v>
      </c>
      <c r="AG18" s="100">
        <v>0</v>
      </c>
      <c r="AH18" s="100">
        <v>0</v>
      </c>
      <c r="AI18" s="100">
        <v>0</v>
      </c>
      <c r="AJ18" s="100">
        <v>0</v>
      </c>
      <c r="AK18" s="100">
        <v>0</v>
      </c>
      <c r="AL18" s="100">
        <v>0</v>
      </c>
      <c r="AM18" s="100">
        <v>0</v>
      </c>
      <c r="AN18" s="100">
        <v>0</v>
      </c>
      <c r="AO18" s="100">
        <v>0</v>
      </c>
      <c r="AP18" s="100">
        <v>0</v>
      </c>
      <c r="AQ18" s="100">
        <v>0</v>
      </c>
      <c r="AR18" s="100">
        <v>0</v>
      </c>
      <c r="AS18" s="100">
        <v>0</v>
      </c>
      <c r="AT18" s="100">
        <v>0</v>
      </c>
      <c r="AU18" s="100">
        <v>0</v>
      </c>
      <c r="AV18" s="100">
        <v>0</v>
      </c>
      <c r="AW18" s="100">
        <v>0</v>
      </c>
      <c r="AX18" s="100">
        <v>0</v>
      </c>
      <c r="AY18" s="100">
        <v>0</v>
      </c>
      <c r="AZ18" s="100">
        <v>0</v>
      </c>
      <c r="BA18" s="100">
        <v>0</v>
      </c>
      <c r="BB18" s="100">
        <v>0</v>
      </c>
      <c r="BC18" s="100">
        <v>0</v>
      </c>
      <c r="BD18" s="100">
        <v>0</v>
      </c>
      <c r="BE18" s="100">
        <v>0</v>
      </c>
      <c r="BF18" s="100">
        <v>1743467.6604757642</v>
      </c>
      <c r="BG18" s="100">
        <v>392280.22360704682</v>
      </c>
      <c r="BH18" s="100">
        <v>43586.691511894103</v>
      </c>
      <c r="BI18" s="100">
        <v>149928</v>
      </c>
      <c r="BJ18" s="100">
        <v>33734</v>
      </c>
      <c r="BK18" s="100">
        <v>3748</v>
      </c>
      <c r="BL18" s="100">
        <v>1736535</v>
      </c>
      <c r="BM18" s="100">
        <v>390721</v>
      </c>
      <c r="BN18" s="100">
        <v>43413</v>
      </c>
      <c r="BO18" s="100">
        <v>156861</v>
      </c>
      <c r="BP18" s="100">
        <v>35293</v>
      </c>
      <c r="BQ18" s="100">
        <v>3922</v>
      </c>
      <c r="BR18" s="100">
        <v>0</v>
      </c>
      <c r="BS18" s="100">
        <v>0</v>
      </c>
      <c r="BT18" s="100">
        <v>0</v>
      </c>
      <c r="BU18" s="100">
        <v>0</v>
      </c>
      <c r="BV18" s="100">
        <v>0</v>
      </c>
      <c r="BW18" s="100">
        <v>0</v>
      </c>
      <c r="BX18" s="100">
        <v>0</v>
      </c>
      <c r="BY18" s="100">
        <v>0</v>
      </c>
      <c r="BZ18" s="100">
        <v>0</v>
      </c>
      <c r="CA18" s="100">
        <v>0</v>
      </c>
      <c r="CB18" s="100">
        <v>0</v>
      </c>
      <c r="CC18" s="100">
        <v>0</v>
      </c>
      <c r="CD18" s="100">
        <v>0</v>
      </c>
      <c r="CE18" s="100">
        <v>0</v>
      </c>
      <c r="CF18" s="100">
        <v>0</v>
      </c>
      <c r="CG18" s="100">
        <v>0</v>
      </c>
      <c r="CH18" s="100">
        <v>0</v>
      </c>
      <c r="CI18" s="100">
        <v>0</v>
      </c>
      <c r="CJ18" s="100">
        <v>0</v>
      </c>
      <c r="CK18" s="100">
        <v>0</v>
      </c>
      <c r="CL18" s="100">
        <v>0</v>
      </c>
      <c r="CM18" s="100">
        <v>0</v>
      </c>
      <c r="CN18" s="100">
        <v>0</v>
      </c>
      <c r="CO18" s="100">
        <v>0</v>
      </c>
      <c r="CP18" s="100">
        <v>0</v>
      </c>
      <c r="CQ18" s="100">
        <v>0</v>
      </c>
      <c r="CR18" s="100">
        <v>0</v>
      </c>
      <c r="CS18" s="100">
        <v>0</v>
      </c>
      <c r="CT18" s="100">
        <v>0</v>
      </c>
      <c r="CU18" s="100">
        <v>0</v>
      </c>
      <c r="CV18" s="100">
        <v>697.20244399185344</v>
      </c>
      <c r="CW18" s="100">
        <v>156.87054989816701</v>
      </c>
      <c r="CX18" s="100">
        <v>17.430061099796337</v>
      </c>
      <c r="CY18" s="100">
        <v>698</v>
      </c>
      <c r="CZ18" s="100">
        <v>157</v>
      </c>
      <c r="DA18" s="100">
        <v>17</v>
      </c>
      <c r="DB18" s="100">
        <v>-1</v>
      </c>
      <c r="DC18" s="100">
        <v>0</v>
      </c>
      <c r="DD18" s="100">
        <v>0</v>
      </c>
      <c r="DE18" s="100">
        <v>-45.846843177189413</v>
      </c>
      <c r="DF18" s="100">
        <v>-10.315539714867617</v>
      </c>
      <c r="DG18" s="100">
        <v>-1.1461710794297353</v>
      </c>
      <c r="DH18" s="100">
        <v>620</v>
      </c>
      <c r="DI18" s="100">
        <v>139</v>
      </c>
      <c r="DJ18" s="100">
        <v>15</v>
      </c>
      <c r="DK18" s="100">
        <v>-666</v>
      </c>
      <c r="DL18" s="100">
        <v>-149</v>
      </c>
      <c r="DM18" s="100">
        <v>-16</v>
      </c>
      <c r="DN18" s="100">
        <v>9102.4570264765789</v>
      </c>
      <c r="DO18" s="100">
        <v>2048.0528309572301</v>
      </c>
      <c r="DP18" s="100">
        <v>227.56142566191448</v>
      </c>
      <c r="DQ18" s="100">
        <v>8652</v>
      </c>
      <c r="DR18" s="100">
        <v>1946</v>
      </c>
      <c r="DS18" s="100">
        <v>216</v>
      </c>
      <c r="DT18" s="100">
        <v>450</v>
      </c>
      <c r="DU18" s="100">
        <v>102</v>
      </c>
      <c r="DV18" s="100">
        <v>12</v>
      </c>
      <c r="DW18" s="100">
        <v>21545.125050916497</v>
      </c>
      <c r="DX18" s="100">
        <v>4847.6531364562115</v>
      </c>
      <c r="DY18" s="100">
        <v>538.62812627291237</v>
      </c>
      <c r="DZ18" s="100">
        <v>-2100.2810590631366</v>
      </c>
      <c r="EA18" s="100">
        <v>-472.56323828920569</v>
      </c>
      <c r="EB18" s="100">
        <v>-52.50702647657841</v>
      </c>
      <c r="EC18" s="100">
        <v>21544</v>
      </c>
      <c r="ED18" s="100">
        <v>4848</v>
      </c>
      <c r="EE18" s="100">
        <v>539</v>
      </c>
      <c r="EF18" s="100">
        <v>-2099</v>
      </c>
      <c r="EG18" s="100">
        <v>-473</v>
      </c>
      <c r="EH18" s="100">
        <v>-53</v>
      </c>
      <c r="EI18" s="100">
        <v>826.06924643584523</v>
      </c>
      <c r="EJ18" s="100">
        <v>185.86558044806515</v>
      </c>
      <c r="EK18" s="100">
        <v>20.65173116089613</v>
      </c>
      <c r="EL18" s="100">
        <v>0</v>
      </c>
      <c r="EM18" s="100">
        <v>0</v>
      </c>
      <c r="EN18" s="100">
        <v>0</v>
      </c>
      <c r="EO18" s="100">
        <v>0</v>
      </c>
      <c r="EP18" s="100">
        <v>0</v>
      </c>
      <c r="EQ18" s="100">
        <v>0</v>
      </c>
      <c r="ER18" s="100">
        <v>0</v>
      </c>
      <c r="ES18" s="100">
        <v>0</v>
      </c>
      <c r="ET18" s="100">
        <v>0</v>
      </c>
      <c r="EU18" s="100">
        <v>651530.72749490838</v>
      </c>
      <c r="EV18" s="100">
        <v>146594.41368635435</v>
      </c>
      <c r="EW18" s="100">
        <v>16288.268187372709</v>
      </c>
      <c r="EX18" s="100">
        <v>483958</v>
      </c>
      <c r="EY18" s="100">
        <v>108890</v>
      </c>
      <c r="EZ18" s="100">
        <v>12099</v>
      </c>
      <c r="FA18" s="100">
        <v>167573</v>
      </c>
      <c r="FB18" s="100">
        <v>37704</v>
      </c>
      <c r="FC18" s="100">
        <v>4189</v>
      </c>
      <c r="FD18" s="100">
        <v>1010616.5050916496</v>
      </c>
      <c r="FE18" s="100">
        <v>227217.43869653763</v>
      </c>
      <c r="FF18" s="100">
        <v>25246.382077393071</v>
      </c>
      <c r="FG18" s="100">
        <v>1033850</v>
      </c>
      <c r="FH18" s="100">
        <v>232533</v>
      </c>
      <c r="FI18" s="100">
        <v>25837</v>
      </c>
      <c r="FJ18" s="100">
        <v>-23233</v>
      </c>
      <c r="FK18" s="100">
        <v>-5316</v>
      </c>
      <c r="FL18" s="100">
        <v>-591</v>
      </c>
      <c r="FM18" s="100">
        <v>0</v>
      </c>
      <c r="FN18" s="100">
        <v>0</v>
      </c>
      <c r="FO18" s="100">
        <v>0</v>
      </c>
      <c r="FP18" s="100">
        <v>0</v>
      </c>
      <c r="FQ18" s="100">
        <v>0</v>
      </c>
      <c r="FR18" s="100">
        <v>0</v>
      </c>
      <c r="FS18" s="100">
        <v>0</v>
      </c>
      <c r="FT18" s="100">
        <v>0</v>
      </c>
      <c r="FU18" s="100">
        <v>0</v>
      </c>
      <c r="FV18" s="100">
        <v>3585568</v>
      </c>
      <c r="FW18" s="100">
        <v>806581</v>
      </c>
      <c r="FX18" s="100">
        <v>89620</v>
      </c>
      <c r="FY18" s="546">
        <v>0.5</v>
      </c>
      <c r="FZ18" s="546">
        <v>0.4</v>
      </c>
      <c r="GA18" s="546">
        <v>0.09</v>
      </c>
      <c r="GB18" s="546">
        <v>0.01</v>
      </c>
      <c r="GC18" s="84" t="s">
        <v>1029</v>
      </c>
    </row>
    <row r="19" spans="1:185" s="84" customFormat="1" x14ac:dyDescent="0.25">
      <c r="A19" t="s">
        <v>1026</v>
      </c>
      <c r="B19" s="82" t="s">
        <v>397</v>
      </c>
      <c r="C19" s="85" t="s">
        <v>396</v>
      </c>
      <c r="D19" s="100">
        <v>-3093456</v>
      </c>
      <c r="E19" s="100">
        <v>4311</v>
      </c>
      <c r="F19" s="100">
        <v>-3089145</v>
      </c>
      <c r="G19" s="100">
        <v>-1532296</v>
      </c>
      <c r="H19" s="100">
        <v>18656</v>
      </c>
      <c r="I19" s="100">
        <v>-1513640</v>
      </c>
      <c r="J19" s="100">
        <v>-1561160</v>
      </c>
      <c r="K19" s="100">
        <v>-14345</v>
      </c>
      <c r="L19" s="100">
        <v>-1575505</v>
      </c>
      <c r="M19" s="100">
        <v>203904</v>
      </c>
      <c r="N19" s="100">
        <v>203904</v>
      </c>
      <c r="O19" s="100">
        <v>0</v>
      </c>
      <c r="P19" s="100">
        <v>0</v>
      </c>
      <c r="Q19" s="100">
        <v>0</v>
      </c>
      <c r="R19" s="100">
        <v>0</v>
      </c>
      <c r="S19" s="100">
        <v>-24083</v>
      </c>
      <c r="T19" s="100">
        <v>414235</v>
      </c>
      <c r="U19" s="100">
        <v>105377</v>
      </c>
      <c r="V19" s="100">
        <v>201991</v>
      </c>
      <c r="W19" s="100">
        <v>-129460</v>
      </c>
      <c r="X19" s="100">
        <v>212244</v>
      </c>
      <c r="Y19" s="100">
        <v>0</v>
      </c>
      <c r="Z19" s="100">
        <v>0</v>
      </c>
      <c r="AA19" s="100">
        <v>0</v>
      </c>
      <c r="AB19" s="100">
        <v>0</v>
      </c>
      <c r="AC19" s="100">
        <v>0</v>
      </c>
      <c r="AD19" s="100">
        <v>0</v>
      </c>
      <c r="AE19" s="100">
        <v>0</v>
      </c>
      <c r="AF19" s="100">
        <v>0</v>
      </c>
      <c r="AG19" s="100">
        <v>0</v>
      </c>
      <c r="AH19" s="100">
        <v>414713</v>
      </c>
      <c r="AI19" s="100">
        <v>414712.57637474546</v>
      </c>
      <c r="AJ19" s="100">
        <v>0</v>
      </c>
      <c r="AK19" s="100">
        <v>0</v>
      </c>
      <c r="AL19" s="100">
        <v>500000</v>
      </c>
      <c r="AM19" s="100">
        <v>500000</v>
      </c>
      <c r="AN19" s="100">
        <v>0</v>
      </c>
      <c r="AO19" s="100">
        <v>0</v>
      </c>
      <c r="AP19" s="100">
        <v>-85287</v>
      </c>
      <c r="AQ19" s="100">
        <v>-85287</v>
      </c>
      <c r="AR19" s="100">
        <v>0</v>
      </c>
      <c r="AS19" s="100">
        <v>0</v>
      </c>
      <c r="AT19" s="100">
        <v>0</v>
      </c>
      <c r="AU19" s="100">
        <v>0</v>
      </c>
      <c r="AV19" s="100">
        <v>0</v>
      </c>
      <c r="AW19" s="100">
        <v>0</v>
      </c>
      <c r="AX19" s="100">
        <v>0</v>
      </c>
      <c r="AY19" s="100">
        <v>0</v>
      </c>
      <c r="AZ19" s="100">
        <v>0</v>
      </c>
      <c r="BA19" s="100">
        <v>0</v>
      </c>
      <c r="BB19" s="100">
        <v>0</v>
      </c>
      <c r="BC19" s="100">
        <v>0</v>
      </c>
      <c r="BD19" s="100">
        <v>0</v>
      </c>
      <c r="BE19" s="100">
        <v>0</v>
      </c>
      <c r="BF19" s="100">
        <v>903424.38215071301</v>
      </c>
      <c r="BG19" s="100">
        <v>199658.36221221994</v>
      </c>
      <c r="BH19" s="100">
        <v>22184.262468024441</v>
      </c>
      <c r="BI19" s="100">
        <v>131057</v>
      </c>
      <c r="BJ19" s="100">
        <v>28089</v>
      </c>
      <c r="BK19" s="100">
        <v>3121</v>
      </c>
      <c r="BL19" s="100">
        <v>979437</v>
      </c>
      <c r="BM19" s="100">
        <v>212312</v>
      </c>
      <c r="BN19" s="100">
        <v>23590</v>
      </c>
      <c r="BO19" s="100">
        <v>55044</v>
      </c>
      <c r="BP19" s="100">
        <v>15435</v>
      </c>
      <c r="BQ19" s="100">
        <v>1715</v>
      </c>
      <c r="BR19" s="100">
        <v>32455.021588594707</v>
      </c>
      <c r="BS19" s="100">
        <v>7302.3798574338089</v>
      </c>
      <c r="BT19" s="100">
        <v>811.37553971486773</v>
      </c>
      <c r="BU19" s="100">
        <v>30565</v>
      </c>
      <c r="BV19" s="100">
        <v>6877</v>
      </c>
      <c r="BW19" s="100">
        <v>764</v>
      </c>
      <c r="BX19" s="100">
        <v>1890</v>
      </c>
      <c r="BY19" s="100">
        <v>425</v>
      </c>
      <c r="BZ19" s="100">
        <v>47</v>
      </c>
      <c r="CA19" s="100">
        <v>0</v>
      </c>
      <c r="CB19" s="100">
        <v>0</v>
      </c>
      <c r="CC19" s="100">
        <v>0</v>
      </c>
      <c r="CD19" s="100">
        <v>0</v>
      </c>
      <c r="CE19" s="100">
        <v>0</v>
      </c>
      <c r="CF19" s="100">
        <v>0</v>
      </c>
      <c r="CG19" s="100">
        <v>0</v>
      </c>
      <c r="CH19" s="100">
        <v>0</v>
      </c>
      <c r="CI19" s="100">
        <v>0</v>
      </c>
      <c r="CJ19" s="100">
        <v>0</v>
      </c>
      <c r="CK19" s="100">
        <v>0</v>
      </c>
      <c r="CL19" s="100">
        <v>0</v>
      </c>
      <c r="CM19" s="100">
        <v>0</v>
      </c>
      <c r="CN19" s="100">
        <v>0</v>
      </c>
      <c r="CO19" s="100">
        <v>0</v>
      </c>
      <c r="CP19" s="100">
        <v>0</v>
      </c>
      <c r="CQ19" s="100">
        <v>0</v>
      </c>
      <c r="CR19" s="100">
        <v>0</v>
      </c>
      <c r="CS19" s="100">
        <v>0</v>
      </c>
      <c r="CT19" s="100">
        <v>0</v>
      </c>
      <c r="CU19" s="100">
        <v>0</v>
      </c>
      <c r="CV19" s="100">
        <v>9885.9837067209792</v>
      </c>
      <c r="CW19" s="100">
        <v>2224.3463340122198</v>
      </c>
      <c r="CX19" s="100">
        <v>247.14959266802447</v>
      </c>
      <c r="CY19" s="100">
        <v>10321</v>
      </c>
      <c r="CZ19" s="100">
        <v>2322</v>
      </c>
      <c r="DA19" s="100">
        <v>258</v>
      </c>
      <c r="DB19" s="100">
        <v>-435</v>
      </c>
      <c r="DC19" s="100">
        <v>-98</v>
      </c>
      <c r="DD19" s="100">
        <v>-11</v>
      </c>
      <c r="DE19" s="100">
        <v>619.55193482688401</v>
      </c>
      <c r="DF19" s="100">
        <v>139.39918533604887</v>
      </c>
      <c r="DG19" s="100">
        <v>15.488798370672098</v>
      </c>
      <c r="DH19" s="100">
        <v>620</v>
      </c>
      <c r="DI19" s="100">
        <v>139</v>
      </c>
      <c r="DJ19" s="100">
        <v>15</v>
      </c>
      <c r="DK19" s="100">
        <v>0</v>
      </c>
      <c r="DL19" s="100">
        <v>0</v>
      </c>
      <c r="DM19" s="100">
        <v>0</v>
      </c>
      <c r="DN19" s="100">
        <v>9998.9486761710796</v>
      </c>
      <c r="DO19" s="100">
        <v>2241.1671690427697</v>
      </c>
      <c r="DP19" s="100">
        <v>249.01857433808553</v>
      </c>
      <c r="DQ19" s="100">
        <v>10630</v>
      </c>
      <c r="DR19" s="100">
        <v>2383</v>
      </c>
      <c r="DS19" s="100">
        <v>265</v>
      </c>
      <c r="DT19" s="100">
        <v>-631</v>
      </c>
      <c r="DU19" s="100">
        <v>-142</v>
      </c>
      <c r="DV19" s="100">
        <v>-16</v>
      </c>
      <c r="DW19" s="100">
        <v>36689.865580448059</v>
      </c>
      <c r="DX19" s="100">
        <v>8001.048574338085</v>
      </c>
      <c r="DY19" s="100">
        <v>889.00539714867614</v>
      </c>
      <c r="DZ19" s="100">
        <v>-3025.4786150712835</v>
      </c>
      <c r="EA19" s="100">
        <v>-503.2310590631364</v>
      </c>
      <c r="EB19" s="100">
        <v>-55.91456211812627</v>
      </c>
      <c r="EC19" s="100">
        <v>41820</v>
      </c>
      <c r="ED19" s="100">
        <v>9061</v>
      </c>
      <c r="EE19" s="100">
        <v>1007</v>
      </c>
      <c r="EF19" s="100">
        <v>-8156</v>
      </c>
      <c r="EG19" s="100">
        <v>-1563</v>
      </c>
      <c r="EH19" s="100">
        <v>-174</v>
      </c>
      <c r="EI19" s="100">
        <v>-256.90753564154784</v>
      </c>
      <c r="EJ19" s="100">
        <v>-57.804195519348262</v>
      </c>
      <c r="EK19" s="100">
        <v>-6.4226883910386965</v>
      </c>
      <c r="EL19" s="100">
        <v>0</v>
      </c>
      <c r="EM19" s="100">
        <v>0</v>
      </c>
      <c r="EN19" s="100">
        <v>0</v>
      </c>
      <c r="EO19" s="100">
        <v>142290</v>
      </c>
      <c r="EP19" s="100">
        <v>30389</v>
      </c>
      <c r="EQ19" s="100">
        <v>3377</v>
      </c>
      <c r="ER19" s="100">
        <v>-142290</v>
      </c>
      <c r="ES19" s="100">
        <v>-30389</v>
      </c>
      <c r="ET19" s="100">
        <v>-3377</v>
      </c>
      <c r="EU19" s="100">
        <v>421717.64358452137</v>
      </c>
      <c r="EV19" s="100">
        <v>94729.181059063121</v>
      </c>
      <c r="EW19" s="100">
        <v>10525.464562118126</v>
      </c>
      <c r="EX19" s="100">
        <v>619552</v>
      </c>
      <c r="EY19" s="100">
        <v>139399</v>
      </c>
      <c r="EZ19" s="100">
        <v>15489</v>
      </c>
      <c r="FA19" s="100">
        <v>-197834</v>
      </c>
      <c r="FB19" s="100">
        <v>-44670</v>
      </c>
      <c r="FC19" s="100">
        <v>-4964</v>
      </c>
      <c r="FD19" s="100">
        <v>987899.6790224032</v>
      </c>
      <c r="FE19" s="100">
        <v>235952.49661914457</v>
      </c>
      <c r="FF19" s="100">
        <v>24717.111527494904</v>
      </c>
      <c r="FG19" s="100">
        <v>950749</v>
      </c>
      <c r="FH19" s="100">
        <v>216062</v>
      </c>
      <c r="FI19" s="100">
        <v>23276</v>
      </c>
      <c r="FJ19" s="100">
        <v>37151</v>
      </c>
      <c r="FK19" s="100">
        <v>19890</v>
      </c>
      <c r="FL19" s="100">
        <v>1441</v>
      </c>
      <c r="FM19" s="100">
        <v>0</v>
      </c>
      <c r="FN19" s="100">
        <v>0</v>
      </c>
      <c r="FO19" s="100">
        <v>0</v>
      </c>
      <c r="FP19" s="100">
        <v>0</v>
      </c>
      <c r="FQ19" s="100">
        <v>0</v>
      </c>
      <c r="FR19" s="100">
        <v>0</v>
      </c>
      <c r="FS19" s="100">
        <v>0</v>
      </c>
      <c r="FT19" s="100">
        <v>0</v>
      </c>
      <c r="FU19" s="100">
        <v>0</v>
      </c>
      <c r="FV19" s="100">
        <v>2530467</v>
      </c>
      <c r="FW19" s="100">
        <v>577774</v>
      </c>
      <c r="FX19" s="100">
        <v>62696</v>
      </c>
      <c r="FY19" s="546">
        <v>0.5</v>
      </c>
      <c r="FZ19" s="546">
        <v>0.4</v>
      </c>
      <c r="GA19" s="546">
        <v>0.09</v>
      </c>
      <c r="GB19" s="546">
        <v>0.01</v>
      </c>
      <c r="GC19" s="84" t="s">
        <v>1029</v>
      </c>
    </row>
    <row r="20" spans="1:185" s="84" customFormat="1" x14ac:dyDescent="0.25">
      <c r="A20" t="s">
        <v>1026</v>
      </c>
      <c r="B20" s="82" t="s">
        <v>399</v>
      </c>
      <c r="C20" s="85" t="s">
        <v>398</v>
      </c>
      <c r="D20" s="100">
        <v>-7546280</v>
      </c>
      <c r="E20" s="100">
        <v>0</v>
      </c>
      <c r="F20" s="100">
        <v>-7546280</v>
      </c>
      <c r="G20" s="100">
        <v>-6369634</v>
      </c>
      <c r="H20" s="100">
        <v>0</v>
      </c>
      <c r="I20" s="100">
        <v>-6369634</v>
      </c>
      <c r="J20" s="100">
        <v>-1176646</v>
      </c>
      <c r="K20" s="100">
        <v>0</v>
      </c>
      <c r="L20" s="100">
        <v>-1176646</v>
      </c>
      <c r="M20" s="100">
        <v>169065</v>
      </c>
      <c r="N20" s="100">
        <v>169065</v>
      </c>
      <c r="O20" s="100">
        <v>0</v>
      </c>
      <c r="P20" s="100">
        <v>0</v>
      </c>
      <c r="Q20" s="100">
        <v>0</v>
      </c>
      <c r="R20" s="100">
        <v>0</v>
      </c>
      <c r="S20" s="100">
        <v>1025255</v>
      </c>
      <c r="T20" s="100">
        <v>0</v>
      </c>
      <c r="U20" s="100">
        <v>620879</v>
      </c>
      <c r="V20" s="100">
        <v>0</v>
      </c>
      <c r="W20" s="100">
        <v>404376</v>
      </c>
      <c r="X20" s="100">
        <v>0</v>
      </c>
      <c r="Y20" s="100">
        <v>0</v>
      </c>
      <c r="Z20" s="100">
        <v>0</v>
      </c>
      <c r="AA20" s="100">
        <v>0</v>
      </c>
      <c r="AB20" s="100">
        <v>0</v>
      </c>
      <c r="AC20" s="100">
        <v>0</v>
      </c>
      <c r="AD20" s="100">
        <v>0</v>
      </c>
      <c r="AE20" s="100">
        <v>0</v>
      </c>
      <c r="AF20" s="100">
        <v>0</v>
      </c>
      <c r="AG20" s="100">
        <v>0</v>
      </c>
      <c r="AH20" s="100">
        <v>0</v>
      </c>
      <c r="AI20" s="100">
        <v>0</v>
      </c>
      <c r="AJ20" s="100">
        <v>0</v>
      </c>
      <c r="AK20" s="100">
        <v>0</v>
      </c>
      <c r="AL20" s="100">
        <v>0</v>
      </c>
      <c r="AM20" s="100">
        <v>0</v>
      </c>
      <c r="AN20" s="100">
        <v>0</v>
      </c>
      <c r="AO20" s="100">
        <v>0</v>
      </c>
      <c r="AP20" s="100">
        <v>0</v>
      </c>
      <c r="AQ20" s="100">
        <v>0</v>
      </c>
      <c r="AR20" s="100">
        <v>0</v>
      </c>
      <c r="AS20" s="100">
        <v>0</v>
      </c>
      <c r="AT20" s="100">
        <v>0</v>
      </c>
      <c r="AU20" s="100">
        <v>0</v>
      </c>
      <c r="AV20" s="100">
        <v>0</v>
      </c>
      <c r="AW20" s="100">
        <v>0</v>
      </c>
      <c r="AX20" s="100">
        <v>0</v>
      </c>
      <c r="AY20" s="100">
        <v>0</v>
      </c>
      <c r="AZ20" s="100">
        <v>0</v>
      </c>
      <c r="BA20" s="100">
        <v>0</v>
      </c>
      <c r="BB20" s="100">
        <v>0</v>
      </c>
      <c r="BC20" s="100">
        <v>0</v>
      </c>
      <c r="BD20" s="100">
        <v>0</v>
      </c>
      <c r="BE20" s="100">
        <v>0</v>
      </c>
      <c r="BF20" s="100">
        <v>1294294.6018118127</v>
      </c>
      <c r="BG20" s="100">
        <v>291216.28540765791</v>
      </c>
      <c r="BH20" s="100">
        <v>32357.365045295315</v>
      </c>
      <c r="BI20" s="100">
        <v>73535</v>
      </c>
      <c r="BJ20" s="100">
        <v>16545</v>
      </c>
      <c r="BK20" s="100">
        <v>1838</v>
      </c>
      <c r="BL20" s="100">
        <v>1267716</v>
      </c>
      <c r="BM20" s="100">
        <v>285236</v>
      </c>
      <c r="BN20" s="100">
        <v>31693</v>
      </c>
      <c r="BO20" s="100">
        <v>100114</v>
      </c>
      <c r="BP20" s="100">
        <v>22525</v>
      </c>
      <c r="BQ20" s="100">
        <v>2502</v>
      </c>
      <c r="BR20" s="100">
        <v>2274.1686354378826</v>
      </c>
      <c r="BS20" s="100">
        <v>511.68794297352349</v>
      </c>
      <c r="BT20" s="100">
        <v>56.854215885947056</v>
      </c>
      <c r="BU20" s="100">
        <v>3021</v>
      </c>
      <c r="BV20" s="100">
        <v>680</v>
      </c>
      <c r="BW20" s="100">
        <v>76</v>
      </c>
      <c r="BX20" s="100">
        <v>-747</v>
      </c>
      <c r="BY20" s="100">
        <v>-168</v>
      </c>
      <c r="BZ20" s="100">
        <v>-19</v>
      </c>
      <c r="CA20" s="100">
        <v>0</v>
      </c>
      <c r="CB20" s="100">
        <v>0</v>
      </c>
      <c r="CC20" s="100">
        <v>0</v>
      </c>
      <c r="CD20" s="100">
        <v>0</v>
      </c>
      <c r="CE20" s="100">
        <v>0</v>
      </c>
      <c r="CF20" s="100">
        <v>0</v>
      </c>
      <c r="CG20" s="100">
        <v>-619.55193482688401</v>
      </c>
      <c r="CH20" s="100">
        <v>-139.39918533604887</v>
      </c>
      <c r="CI20" s="100">
        <v>-15.488798370672098</v>
      </c>
      <c r="CJ20" s="100">
        <v>133767.45824847251</v>
      </c>
      <c r="CK20" s="100">
        <v>30097.678105906311</v>
      </c>
      <c r="CL20" s="100">
        <v>3344.1864562118126</v>
      </c>
      <c r="CM20" s="100">
        <v>0</v>
      </c>
      <c r="CN20" s="100">
        <v>0</v>
      </c>
      <c r="CO20" s="100">
        <v>0</v>
      </c>
      <c r="CP20" s="100">
        <v>133767</v>
      </c>
      <c r="CQ20" s="100">
        <v>30098</v>
      </c>
      <c r="CR20" s="100">
        <v>3344</v>
      </c>
      <c r="CS20" s="100">
        <v>0</v>
      </c>
      <c r="CT20" s="100">
        <v>0</v>
      </c>
      <c r="CU20" s="100">
        <v>0</v>
      </c>
      <c r="CV20" s="100">
        <v>13250.976782077394</v>
      </c>
      <c r="CW20" s="100">
        <v>2981.4697759674136</v>
      </c>
      <c r="CX20" s="100">
        <v>331.27441955193484</v>
      </c>
      <c r="CY20" s="100">
        <v>13956</v>
      </c>
      <c r="CZ20" s="100">
        <v>3140</v>
      </c>
      <c r="DA20" s="100">
        <v>349</v>
      </c>
      <c r="DB20" s="100">
        <v>-705</v>
      </c>
      <c r="DC20" s="100">
        <v>-159</v>
      </c>
      <c r="DD20" s="100">
        <v>-18</v>
      </c>
      <c r="DE20" s="100">
        <v>0</v>
      </c>
      <c r="DF20" s="100">
        <v>0</v>
      </c>
      <c r="DG20" s="100">
        <v>0</v>
      </c>
      <c r="DH20" s="100">
        <v>0</v>
      </c>
      <c r="DI20" s="100">
        <v>0</v>
      </c>
      <c r="DJ20" s="100">
        <v>0</v>
      </c>
      <c r="DK20" s="100">
        <v>0</v>
      </c>
      <c r="DL20" s="100">
        <v>0</v>
      </c>
      <c r="DM20" s="100">
        <v>0</v>
      </c>
      <c r="DN20" s="100">
        <v>12794.57352342159</v>
      </c>
      <c r="DO20" s="100">
        <v>2878.7790427698574</v>
      </c>
      <c r="DP20" s="100">
        <v>319.86433808553971</v>
      </c>
      <c r="DQ20" s="100">
        <v>16133</v>
      </c>
      <c r="DR20" s="100">
        <v>3630</v>
      </c>
      <c r="DS20" s="100">
        <v>403</v>
      </c>
      <c r="DT20" s="100">
        <v>-3338</v>
      </c>
      <c r="DU20" s="100">
        <v>-751</v>
      </c>
      <c r="DV20" s="100">
        <v>-83</v>
      </c>
      <c r="DW20" s="100">
        <v>19731.4900203666</v>
      </c>
      <c r="DX20" s="100">
        <v>4439.5852545824846</v>
      </c>
      <c r="DY20" s="100">
        <v>493.28725050916495</v>
      </c>
      <c r="DZ20" s="100">
        <v>-2483.9902240325864</v>
      </c>
      <c r="EA20" s="100">
        <v>-558.89780040733194</v>
      </c>
      <c r="EB20" s="100">
        <v>-62.09975560081466</v>
      </c>
      <c r="EC20" s="100">
        <v>23130</v>
      </c>
      <c r="ED20" s="100">
        <v>5204</v>
      </c>
      <c r="EE20" s="100">
        <v>578</v>
      </c>
      <c r="EF20" s="100">
        <v>-5883</v>
      </c>
      <c r="EG20" s="100">
        <v>-1323</v>
      </c>
      <c r="EH20" s="100">
        <v>-147</v>
      </c>
      <c r="EI20" s="100">
        <v>-1066.0423625254582</v>
      </c>
      <c r="EJ20" s="100">
        <v>-239.85953156822808</v>
      </c>
      <c r="EK20" s="100">
        <v>-26.651059063136454</v>
      </c>
      <c r="EL20" s="100">
        <v>0</v>
      </c>
      <c r="EM20" s="100">
        <v>0</v>
      </c>
      <c r="EN20" s="100">
        <v>0</v>
      </c>
      <c r="EO20" s="100">
        <v>0</v>
      </c>
      <c r="EP20" s="100">
        <v>0</v>
      </c>
      <c r="EQ20" s="100">
        <v>0</v>
      </c>
      <c r="ER20" s="100">
        <v>0</v>
      </c>
      <c r="ES20" s="100">
        <v>0</v>
      </c>
      <c r="ET20" s="100">
        <v>0</v>
      </c>
      <c r="EU20" s="100">
        <v>296665.83543788188</v>
      </c>
      <c r="EV20" s="100">
        <v>66749.812973523411</v>
      </c>
      <c r="EW20" s="100">
        <v>7416.6458859470467</v>
      </c>
      <c r="EX20" s="100">
        <v>371731</v>
      </c>
      <c r="EY20" s="100">
        <v>83640</v>
      </c>
      <c r="EZ20" s="100">
        <v>9293</v>
      </c>
      <c r="FA20" s="100">
        <v>-75065</v>
      </c>
      <c r="FB20" s="100">
        <v>-16890</v>
      </c>
      <c r="FC20" s="100">
        <v>-1876</v>
      </c>
      <c r="FD20" s="100">
        <v>567783.61873727082</v>
      </c>
      <c r="FE20" s="100">
        <v>120234.16961303461</v>
      </c>
      <c r="FF20" s="100">
        <v>13359.352179226067</v>
      </c>
      <c r="FG20" s="100">
        <v>582680</v>
      </c>
      <c r="FH20" s="100">
        <v>126551</v>
      </c>
      <c r="FI20" s="100">
        <v>14061</v>
      </c>
      <c r="FJ20" s="100">
        <v>-14896</v>
      </c>
      <c r="FK20" s="100">
        <v>-6317</v>
      </c>
      <c r="FL20" s="100">
        <v>-702</v>
      </c>
      <c r="FM20" s="100">
        <v>0</v>
      </c>
      <c r="FN20" s="100">
        <v>0</v>
      </c>
      <c r="FO20" s="100">
        <v>0</v>
      </c>
      <c r="FP20" s="100">
        <v>0</v>
      </c>
      <c r="FQ20" s="100">
        <v>0</v>
      </c>
      <c r="FR20" s="100">
        <v>0</v>
      </c>
      <c r="FS20" s="100">
        <v>0</v>
      </c>
      <c r="FT20" s="100">
        <v>0</v>
      </c>
      <c r="FU20" s="100">
        <v>0</v>
      </c>
      <c r="FV20" s="100">
        <v>2409928</v>
      </c>
      <c r="FW20" s="100">
        <v>534717</v>
      </c>
      <c r="FX20" s="100">
        <v>59412</v>
      </c>
      <c r="FY20" s="546">
        <v>0.5</v>
      </c>
      <c r="FZ20" s="546">
        <v>0.4</v>
      </c>
      <c r="GA20" s="546">
        <v>0.09</v>
      </c>
      <c r="GB20" s="546">
        <v>0.01</v>
      </c>
      <c r="GC20" s="84" t="s">
        <v>1029</v>
      </c>
    </row>
    <row r="21" spans="1:185" s="84" customFormat="1" x14ac:dyDescent="0.25">
      <c r="A21" t="s">
        <v>1026</v>
      </c>
      <c r="B21" s="82" t="s">
        <v>401</v>
      </c>
      <c r="C21" s="85" t="s">
        <v>400</v>
      </c>
      <c r="D21" s="100">
        <v>-315729</v>
      </c>
      <c r="E21" s="100">
        <v>24188</v>
      </c>
      <c r="F21" s="100">
        <v>-291541</v>
      </c>
      <c r="G21" s="100">
        <v>-277268</v>
      </c>
      <c r="H21" s="100">
        <v>26295</v>
      </c>
      <c r="I21" s="100">
        <v>-250973</v>
      </c>
      <c r="J21" s="100">
        <v>-38461</v>
      </c>
      <c r="K21" s="100">
        <v>-2107</v>
      </c>
      <c r="L21" s="100">
        <v>-40568</v>
      </c>
      <c r="M21" s="100">
        <v>265444</v>
      </c>
      <c r="N21" s="100">
        <v>265444</v>
      </c>
      <c r="O21" s="100">
        <v>0</v>
      </c>
      <c r="P21" s="100">
        <v>555716</v>
      </c>
      <c r="Q21" s="100">
        <v>299460</v>
      </c>
      <c r="R21" s="100">
        <v>256256</v>
      </c>
      <c r="S21" s="100">
        <v>24864</v>
      </c>
      <c r="T21" s="100">
        <v>0</v>
      </c>
      <c r="U21" s="100">
        <v>37493</v>
      </c>
      <c r="V21" s="100">
        <v>0</v>
      </c>
      <c r="W21" s="100">
        <v>-12629</v>
      </c>
      <c r="X21" s="100">
        <v>0</v>
      </c>
      <c r="Y21" s="100">
        <v>0</v>
      </c>
      <c r="Z21" s="100">
        <v>0</v>
      </c>
      <c r="AA21" s="100">
        <v>0</v>
      </c>
      <c r="AB21" s="100">
        <v>0</v>
      </c>
      <c r="AC21" s="100">
        <v>0</v>
      </c>
      <c r="AD21" s="100">
        <v>0</v>
      </c>
      <c r="AE21" s="100">
        <v>0</v>
      </c>
      <c r="AF21" s="100">
        <v>0</v>
      </c>
      <c r="AG21" s="100">
        <v>0</v>
      </c>
      <c r="AH21" s="100">
        <v>0</v>
      </c>
      <c r="AI21" s="100">
        <v>0</v>
      </c>
      <c r="AJ21" s="100">
        <v>0</v>
      </c>
      <c r="AK21" s="100">
        <v>0</v>
      </c>
      <c r="AL21" s="100">
        <v>0</v>
      </c>
      <c r="AM21" s="100">
        <v>0</v>
      </c>
      <c r="AN21" s="100">
        <v>0</v>
      </c>
      <c r="AO21" s="100">
        <v>0</v>
      </c>
      <c r="AP21" s="100">
        <v>0</v>
      </c>
      <c r="AQ21" s="100">
        <v>0</v>
      </c>
      <c r="AR21" s="100">
        <v>0</v>
      </c>
      <c r="AS21" s="100">
        <v>0</v>
      </c>
      <c r="AT21" s="100">
        <v>0</v>
      </c>
      <c r="AU21" s="100">
        <v>0</v>
      </c>
      <c r="AV21" s="100">
        <v>0</v>
      </c>
      <c r="AW21" s="100">
        <v>0</v>
      </c>
      <c r="AX21" s="100">
        <v>0</v>
      </c>
      <c r="AY21" s="100">
        <v>0</v>
      </c>
      <c r="AZ21" s="100">
        <v>0</v>
      </c>
      <c r="BA21" s="100">
        <v>0</v>
      </c>
      <c r="BB21" s="100">
        <v>0</v>
      </c>
      <c r="BC21" s="100">
        <v>0</v>
      </c>
      <c r="BD21" s="100">
        <v>0</v>
      </c>
      <c r="BE21" s="100">
        <v>0</v>
      </c>
      <c r="BF21" s="100">
        <v>4975735.5832594689</v>
      </c>
      <c r="BG21" s="100">
        <v>260340.59579022406</v>
      </c>
      <c r="BH21" s="100">
        <v>52068.119158044807</v>
      </c>
      <c r="BI21" s="100">
        <v>348626</v>
      </c>
      <c r="BJ21" s="100">
        <v>17724</v>
      </c>
      <c r="BK21" s="100">
        <v>3545</v>
      </c>
      <c r="BL21" s="100">
        <v>4862830</v>
      </c>
      <c r="BM21" s="100">
        <v>253120</v>
      </c>
      <c r="BN21" s="100">
        <v>50624</v>
      </c>
      <c r="BO21" s="100">
        <v>461532</v>
      </c>
      <c r="BP21" s="100">
        <v>24945</v>
      </c>
      <c r="BQ21" s="100">
        <v>4989</v>
      </c>
      <c r="BR21" s="100">
        <v>18415.788879837066</v>
      </c>
      <c r="BS21" s="100">
        <v>979.56323828920574</v>
      </c>
      <c r="BT21" s="100">
        <v>195.91264765784115</v>
      </c>
      <c r="BU21" s="100">
        <v>3384</v>
      </c>
      <c r="BV21" s="100">
        <v>180</v>
      </c>
      <c r="BW21" s="100">
        <v>36</v>
      </c>
      <c r="BX21" s="100">
        <v>15032</v>
      </c>
      <c r="BY21" s="100">
        <v>800</v>
      </c>
      <c r="BZ21" s="100">
        <v>160</v>
      </c>
      <c r="CA21" s="100">
        <v>0</v>
      </c>
      <c r="CB21" s="100">
        <v>0</v>
      </c>
      <c r="CC21" s="100">
        <v>0</v>
      </c>
      <c r="CD21" s="100">
        <v>0</v>
      </c>
      <c r="CE21" s="100">
        <v>0</v>
      </c>
      <c r="CF21" s="100">
        <v>0</v>
      </c>
      <c r="CG21" s="100">
        <v>0</v>
      </c>
      <c r="CH21" s="100">
        <v>0</v>
      </c>
      <c r="CI21" s="100">
        <v>0</v>
      </c>
      <c r="CJ21" s="100">
        <v>0</v>
      </c>
      <c r="CK21" s="100">
        <v>0</v>
      </c>
      <c r="CL21" s="100">
        <v>0</v>
      </c>
      <c r="CM21" s="100">
        <v>0</v>
      </c>
      <c r="CN21" s="100">
        <v>0</v>
      </c>
      <c r="CO21" s="100">
        <v>0</v>
      </c>
      <c r="CP21" s="100">
        <v>0</v>
      </c>
      <c r="CQ21" s="100">
        <v>0</v>
      </c>
      <c r="CR21" s="100">
        <v>0</v>
      </c>
      <c r="CS21" s="100">
        <v>0</v>
      </c>
      <c r="CT21" s="100">
        <v>0</v>
      </c>
      <c r="CU21" s="100">
        <v>0</v>
      </c>
      <c r="CV21" s="100">
        <v>16193.043054989814</v>
      </c>
      <c r="CW21" s="100">
        <v>861.33207739307534</v>
      </c>
      <c r="CX21" s="100">
        <v>172.26641547861504</v>
      </c>
      <c r="CY21" s="100">
        <v>19312</v>
      </c>
      <c r="CZ21" s="100">
        <v>1027</v>
      </c>
      <c r="DA21" s="100">
        <v>205</v>
      </c>
      <c r="DB21" s="100">
        <v>-3119</v>
      </c>
      <c r="DC21" s="100">
        <v>-166</v>
      </c>
      <c r="DD21" s="100">
        <v>-33</v>
      </c>
      <c r="DE21" s="100">
        <v>0</v>
      </c>
      <c r="DF21" s="100">
        <v>0</v>
      </c>
      <c r="DG21" s="100">
        <v>0</v>
      </c>
      <c r="DH21" s="100">
        <v>0</v>
      </c>
      <c r="DI21" s="100">
        <v>0</v>
      </c>
      <c r="DJ21" s="100">
        <v>0</v>
      </c>
      <c r="DK21" s="100">
        <v>0</v>
      </c>
      <c r="DL21" s="100">
        <v>0</v>
      </c>
      <c r="DM21" s="100">
        <v>0</v>
      </c>
      <c r="DN21" s="100">
        <v>11593.221018329939</v>
      </c>
      <c r="DO21" s="100">
        <v>616.66069246435859</v>
      </c>
      <c r="DP21" s="100">
        <v>123.33213849287171</v>
      </c>
      <c r="DQ21" s="100">
        <v>25054</v>
      </c>
      <c r="DR21" s="100">
        <v>1333</v>
      </c>
      <c r="DS21" s="100">
        <v>267</v>
      </c>
      <c r="DT21" s="100">
        <v>-13461</v>
      </c>
      <c r="DU21" s="100">
        <v>-716</v>
      </c>
      <c r="DV21" s="100">
        <v>-144</v>
      </c>
      <c r="DW21" s="100">
        <v>68482.895926680241</v>
      </c>
      <c r="DX21" s="100">
        <v>3642.7072301425669</v>
      </c>
      <c r="DY21" s="100">
        <v>728.54144602851329</v>
      </c>
      <c r="DZ21" s="100">
        <v>0</v>
      </c>
      <c r="EA21" s="100">
        <v>0</v>
      </c>
      <c r="EB21" s="100">
        <v>0</v>
      </c>
      <c r="EC21" s="100">
        <v>75841</v>
      </c>
      <c r="ED21" s="100">
        <v>3917</v>
      </c>
      <c r="EE21" s="100">
        <v>783</v>
      </c>
      <c r="EF21" s="100">
        <v>-7358</v>
      </c>
      <c r="EG21" s="100">
        <v>-274</v>
      </c>
      <c r="EH21" s="100">
        <v>-54</v>
      </c>
      <c r="EI21" s="100">
        <v>-1869.4360081466396</v>
      </c>
      <c r="EJ21" s="100">
        <v>-99.438085539714876</v>
      </c>
      <c r="EK21" s="100">
        <v>-19.887617107942976</v>
      </c>
      <c r="EL21" s="100">
        <v>0</v>
      </c>
      <c r="EM21" s="100">
        <v>0</v>
      </c>
      <c r="EN21" s="100">
        <v>0</v>
      </c>
      <c r="EO21" s="100">
        <v>0</v>
      </c>
      <c r="EP21" s="100">
        <v>0</v>
      </c>
      <c r="EQ21" s="100">
        <v>0</v>
      </c>
      <c r="ER21" s="100">
        <v>0</v>
      </c>
      <c r="ES21" s="100">
        <v>0</v>
      </c>
      <c r="ET21" s="100">
        <v>0</v>
      </c>
      <c r="EU21" s="100">
        <v>1684888.8961710793</v>
      </c>
      <c r="EV21" s="100">
        <v>84722.126578411408</v>
      </c>
      <c r="EW21" s="100">
        <v>16944.425315682282</v>
      </c>
      <c r="EX21" s="100">
        <v>1789251</v>
      </c>
      <c r="EY21" s="100">
        <v>89096</v>
      </c>
      <c r="EZ21" s="100">
        <v>17819</v>
      </c>
      <c r="FA21" s="100">
        <v>-104362</v>
      </c>
      <c r="FB21" s="100">
        <v>-4374</v>
      </c>
      <c r="FC21" s="100">
        <v>-875</v>
      </c>
      <c r="FD21" s="100">
        <v>2029225.6638696534</v>
      </c>
      <c r="FE21" s="100">
        <v>106931.2</v>
      </c>
      <c r="FF21" s="100">
        <v>21386.239999999998</v>
      </c>
      <c r="FG21" s="100">
        <v>2015918</v>
      </c>
      <c r="FH21" s="100">
        <v>106646</v>
      </c>
      <c r="FI21" s="100">
        <v>21329</v>
      </c>
      <c r="FJ21" s="100">
        <v>13308</v>
      </c>
      <c r="FK21" s="100">
        <v>285</v>
      </c>
      <c r="FL21" s="100">
        <v>57</v>
      </c>
      <c r="FM21" s="100">
        <v>37897.991853360494</v>
      </c>
      <c r="FN21" s="100">
        <v>0</v>
      </c>
      <c r="FO21" s="100">
        <v>0</v>
      </c>
      <c r="FP21" s="100">
        <v>146702</v>
      </c>
      <c r="FQ21" s="100">
        <v>0</v>
      </c>
      <c r="FR21" s="100">
        <v>0</v>
      </c>
      <c r="FS21" s="100">
        <v>-108804</v>
      </c>
      <c r="FT21" s="100">
        <v>0</v>
      </c>
      <c r="FU21" s="100">
        <v>0</v>
      </c>
      <c r="FV21" s="100">
        <v>9189191</v>
      </c>
      <c r="FW21" s="100">
        <v>475720</v>
      </c>
      <c r="FX21" s="100">
        <v>95143</v>
      </c>
      <c r="FY21" s="546">
        <v>0</v>
      </c>
      <c r="FZ21" s="546">
        <v>0.94</v>
      </c>
      <c r="GA21" s="546">
        <v>0.05</v>
      </c>
      <c r="GB21" s="546">
        <v>0.01</v>
      </c>
      <c r="GC21" s="84" t="s">
        <v>1054</v>
      </c>
    </row>
    <row r="22" spans="1:185" s="84" customFormat="1" x14ac:dyDescent="0.25">
      <c r="A22" t="s">
        <v>1026</v>
      </c>
      <c r="B22" s="82" t="s">
        <v>403</v>
      </c>
      <c r="C22" s="85" t="s">
        <v>402</v>
      </c>
      <c r="D22" s="100">
        <v>-2632801</v>
      </c>
      <c r="E22" s="100">
        <v>0</v>
      </c>
      <c r="F22" s="100">
        <v>-2632801</v>
      </c>
      <c r="G22" s="100">
        <v>-1730951</v>
      </c>
      <c r="H22" s="100">
        <v>0</v>
      </c>
      <c r="I22" s="100">
        <v>-1730951</v>
      </c>
      <c r="J22" s="100">
        <v>-901850</v>
      </c>
      <c r="K22" s="100">
        <v>0</v>
      </c>
      <c r="L22" s="100">
        <v>-901850</v>
      </c>
      <c r="M22" s="100">
        <v>231924</v>
      </c>
      <c r="N22" s="100">
        <v>231924</v>
      </c>
      <c r="O22" s="100">
        <v>0</v>
      </c>
      <c r="P22" s="100">
        <v>0</v>
      </c>
      <c r="Q22" s="100">
        <v>0</v>
      </c>
      <c r="R22" s="100">
        <v>0</v>
      </c>
      <c r="S22" s="100">
        <v>590033</v>
      </c>
      <c r="T22" s="100">
        <v>0</v>
      </c>
      <c r="U22" s="100">
        <v>625723</v>
      </c>
      <c r="V22" s="100">
        <v>0</v>
      </c>
      <c r="W22" s="100">
        <v>-35690</v>
      </c>
      <c r="X22" s="100">
        <v>0</v>
      </c>
      <c r="Y22" s="100">
        <v>0</v>
      </c>
      <c r="Z22" s="100">
        <v>0</v>
      </c>
      <c r="AA22" s="100">
        <v>0</v>
      </c>
      <c r="AB22" s="100">
        <v>0</v>
      </c>
      <c r="AC22" s="100">
        <v>0</v>
      </c>
      <c r="AD22" s="100">
        <v>0</v>
      </c>
      <c r="AE22" s="100">
        <v>0</v>
      </c>
      <c r="AF22" s="100">
        <v>0</v>
      </c>
      <c r="AG22" s="100">
        <v>0</v>
      </c>
      <c r="AH22" s="100">
        <v>0</v>
      </c>
      <c r="AI22" s="100">
        <v>0</v>
      </c>
      <c r="AJ22" s="100">
        <v>0</v>
      </c>
      <c r="AK22" s="100">
        <v>0</v>
      </c>
      <c r="AL22" s="100">
        <v>0</v>
      </c>
      <c r="AM22" s="100">
        <v>0</v>
      </c>
      <c r="AN22" s="100">
        <v>0</v>
      </c>
      <c r="AO22" s="100">
        <v>0</v>
      </c>
      <c r="AP22" s="100">
        <v>0</v>
      </c>
      <c r="AQ22" s="100">
        <v>0</v>
      </c>
      <c r="AR22" s="100">
        <v>0</v>
      </c>
      <c r="AS22" s="100">
        <v>0</v>
      </c>
      <c r="AT22" s="100">
        <v>0</v>
      </c>
      <c r="AU22" s="100">
        <v>0</v>
      </c>
      <c r="AV22" s="100">
        <v>0</v>
      </c>
      <c r="AW22" s="100">
        <v>0</v>
      </c>
      <c r="AX22" s="100">
        <v>0</v>
      </c>
      <c r="AY22" s="100">
        <v>0</v>
      </c>
      <c r="AZ22" s="100">
        <v>0</v>
      </c>
      <c r="BA22" s="100">
        <v>0</v>
      </c>
      <c r="BB22" s="100">
        <v>0</v>
      </c>
      <c r="BC22" s="100">
        <v>0</v>
      </c>
      <c r="BD22" s="100">
        <v>0</v>
      </c>
      <c r="BE22" s="100">
        <v>0</v>
      </c>
      <c r="BF22" s="100">
        <v>2081322.9953123827</v>
      </c>
      <c r="BG22" s="100">
        <v>0</v>
      </c>
      <c r="BH22" s="100">
        <v>42475.97949617108</v>
      </c>
      <c r="BI22" s="100">
        <v>131022</v>
      </c>
      <c r="BJ22" s="100">
        <v>0</v>
      </c>
      <c r="BK22" s="100">
        <v>2674</v>
      </c>
      <c r="BL22" s="100">
        <v>2099127</v>
      </c>
      <c r="BM22" s="100">
        <v>0</v>
      </c>
      <c r="BN22" s="100">
        <v>42839</v>
      </c>
      <c r="BO22" s="100">
        <v>113218</v>
      </c>
      <c r="BP22" s="100">
        <v>0</v>
      </c>
      <c r="BQ22" s="100">
        <v>2311</v>
      </c>
      <c r="BR22" s="100">
        <v>17337.479389002037</v>
      </c>
      <c r="BS22" s="100">
        <v>0</v>
      </c>
      <c r="BT22" s="100">
        <v>353.82610997963343</v>
      </c>
      <c r="BU22" s="100">
        <v>6297</v>
      </c>
      <c r="BV22" s="100">
        <v>0</v>
      </c>
      <c r="BW22" s="100">
        <v>129</v>
      </c>
      <c r="BX22" s="100">
        <v>11040</v>
      </c>
      <c r="BY22" s="100">
        <v>0</v>
      </c>
      <c r="BZ22" s="100">
        <v>225</v>
      </c>
      <c r="CA22" s="100">
        <v>-1554.8378615071281</v>
      </c>
      <c r="CB22" s="100">
        <v>0</v>
      </c>
      <c r="CC22" s="100">
        <v>-31.731384928716903</v>
      </c>
      <c r="CD22" s="100">
        <v>0</v>
      </c>
      <c r="CE22" s="100">
        <v>0</v>
      </c>
      <c r="CF22" s="100">
        <v>0</v>
      </c>
      <c r="CG22" s="100">
        <v>0</v>
      </c>
      <c r="CH22" s="100">
        <v>0</v>
      </c>
      <c r="CI22" s="100">
        <v>0</v>
      </c>
      <c r="CJ22" s="100">
        <v>0</v>
      </c>
      <c r="CK22" s="100">
        <v>0</v>
      </c>
      <c r="CL22" s="100">
        <v>0</v>
      </c>
      <c r="CM22" s="100">
        <v>0</v>
      </c>
      <c r="CN22" s="100">
        <v>0</v>
      </c>
      <c r="CO22" s="100">
        <v>0</v>
      </c>
      <c r="CP22" s="100">
        <v>0</v>
      </c>
      <c r="CQ22" s="100">
        <v>0</v>
      </c>
      <c r="CR22" s="100">
        <v>0</v>
      </c>
      <c r="CS22" s="100">
        <v>0</v>
      </c>
      <c r="CT22" s="100">
        <v>0</v>
      </c>
      <c r="CU22" s="100">
        <v>0</v>
      </c>
      <c r="CV22" s="100">
        <v>18435.934643584518</v>
      </c>
      <c r="CW22" s="100">
        <v>0</v>
      </c>
      <c r="CX22" s="100">
        <v>376.24356415478616</v>
      </c>
      <c r="CY22" s="100">
        <v>16097</v>
      </c>
      <c r="CZ22" s="100">
        <v>0</v>
      </c>
      <c r="DA22" s="100">
        <v>329</v>
      </c>
      <c r="DB22" s="100">
        <v>2339</v>
      </c>
      <c r="DC22" s="100">
        <v>0</v>
      </c>
      <c r="DD22" s="100">
        <v>47</v>
      </c>
      <c r="DE22" s="100">
        <v>0</v>
      </c>
      <c r="DF22" s="100">
        <v>0</v>
      </c>
      <c r="DG22" s="100">
        <v>0</v>
      </c>
      <c r="DH22" s="100">
        <v>0</v>
      </c>
      <c r="DI22" s="100">
        <v>0</v>
      </c>
      <c r="DJ22" s="100">
        <v>0</v>
      </c>
      <c r="DK22" s="100">
        <v>0</v>
      </c>
      <c r="DL22" s="100">
        <v>0</v>
      </c>
      <c r="DM22" s="100">
        <v>0</v>
      </c>
      <c r="DN22" s="100">
        <v>1989.9698370672099</v>
      </c>
      <c r="DO22" s="100">
        <v>0</v>
      </c>
      <c r="DP22" s="100">
        <v>40.61162932790225</v>
      </c>
      <c r="DQ22" s="100">
        <v>7616</v>
      </c>
      <c r="DR22" s="100">
        <v>0</v>
      </c>
      <c r="DS22" s="100">
        <v>155</v>
      </c>
      <c r="DT22" s="100">
        <v>-5626</v>
      </c>
      <c r="DU22" s="100">
        <v>0</v>
      </c>
      <c r="DV22" s="100">
        <v>-114</v>
      </c>
      <c r="DW22" s="100">
        <v>21891.186109979633</v>
      </c>
      <c r="DX22" s="100">
        <v>0</v>
      </c>
      <c r="DY22" s="100">
        <v>446.75890020366597</v>
      </c>
      <c r="DZ22" s="100">
        <v>-1077.7105906313645</v>
      </c>
      <c r="EA22" s="100">
        <v>0</v>
      </c>
      <c r="EB22" s="100">
        <v>-21.994093686354375</v>
      </c>
      <c r="EC22" s="100">
        <v>21757</v>
      </c>
      <c r="ED22" s="100">
        <v>0</v>
      </c>
      <c r="EE22" s="100">
        <v>444</v>
      </c>
      <c r="EF22" s="100">
        <v>-944</v>
      </c>
      <c r="EG22" s="100">
        <v>0</v>
      </c>
      <c r="EH22" s="100">
        <v>-19</v>
      </c>
      <c r="EI22" s="100">
        <v>-1011.9348268839103</v>
      </c>
      <c r="EJ22" s="100">
        <v>0</v>
      </c>
      <c r="EK22" s="100">
        <v>-20.65173116089613</v>
      </c>
      <c r="EL22" s="100">
        <v>0</v>
      </c>
      <c r="EM22" s="100">
        <v>0</v>
      </c>
      <c r="EN22" s="100">
        <v>0</v>
      </c>
      <c r="EO22" s="100">
        <v>0</v>
      </c>
      <c r="EP22" s="100">
        <v>0</v>
      </c>
      <c r="EQ22" s="100">
        <v>0</v>
      </c>
      <c r="ER22" s="100">
        <v>0</v>
      </c>
      <c r="ES22" s="100">
        <v>0</v>
      </c>
      <c r="ET22" s="100">
        <v>0</v>
      </c>
      <c r="EU22" s="100">
        <v>476900.09150712832</v>
      </c>
      <c r="EV22" s="100">
        <v>0</v>
      </c>
      <c r="EW22" s="100">
        <v>9732.6549287169037</v>
      </c>
      <c r="EX22" s="100">
        <v>0</v>
      </c>
      <c r="EY22" s="100">
        <v>0</v>
      </c>
      <c r="EZ22" s="100">
        <v>0</v>
      </c>
      <c r="FA22" s="100">
        <v>476900</v>
      </c>
      <c r="FB22" s="100">
        <v>0</v>
      </c>
      <c r="FC22" s="100">
        <v>9733</v>
      </c>
      <c r="FD22" s="100">
        <v>974970.63169042754</v>
      </c>
      <c r="FE22" s="100">
        <v>0</v>
      </c>
      <c r="FF22" s="100">
        <v>19504.96912423625</v>
      </c>
      <c r="FG22" s="100">
        <v>1044200</v>
      </c>
      <c r="FH22" s="100">
        <v>0</v>
      </c>
      <c r="FI22" s="100">
        <v>20894</v>
      </c>
      <c r="FJ22" s="100">
        <v>-69229</v>
      </c>
      <c r="FK22" s="100">
        <v>0</v>
      </c>
      <c r="FL22" s="100">
        <v>-1389</v>
      </c>
      <c r="FM22" s="100">
        <v>0</v>
      </c>
      <c r="FN22" s="100">
        <v>0</v>
      </c>
      <c r="FO22" s="100">
        <v>0</v>
      </c>
      <c r="FP22" s="100">
        <v>0</v>
      </c>
      <c r="FQ22" s="100">
        <v>0</v>
      </c>
      <c r="FR22" s="100">
        <v>0</v>
      </c>
      <c r="FS22" s="100">
        <v>0</v>
      </c>
      <c r="FT22" s="100">
        <v>0</v>
      </c>
      <c r="FU22" s="100">
        <v>0</v>
      </c>
      <c r="FV22" s="100">
        <v>3720225</v>
      </c>
      <c r="FW22" s="100">
        <v>0</v>
      </c>
      <c r="FX22" s="100">
        <v>75531</v>
      </c>
      <c r="FY22" s="546">
        <v>0.5</v>
      </c>
      <c r="FZ22" s="546">
        <v>0.49</v>
      </c>
      <c r="GA22" s="546">
        <v>0</v>
      </c>
      <c r="GB22" s="546">
        <v>0.01</v>
      </c>
      <c r="GC22" s="84" t="s">
        <v>1054</v>
      </c>
    </row>
    <row r="23" spans="1:185" s="84" customFormat="1" x14ac:dyDescent="0.25">
      <c r="A23" t="s">
        <v>1026</v>
      </c>
      <c r="B23" s="82" t="s">
        <v>405</v>
      </c>
      <c r="C23" s="85" t="s">
        <v>404</v>
      </c>
      <c r="D23" s="100">
        <v>-432133</v>
      </c>
      <c r="E23" s="100">
        <v>0</v>
      </c>
      <c r="F23" s="100">
        <v>-432133</v>
      </c>
      <c r="G23" s="100">
        <v>-183121</v>
      </c>
      <c r="H23" s="100">
        <v>0</v>
      </c>
      <c r="I23" s="100">
        <v>-183121</v>
      </c>
      <c r="J23" s="100">
        <v>-249012</v>
      </c>
      <c r="K23" s="100">
        <v>0</v>
      </c>
      <c r="L23" s="100">
        <v>-249012</v>
      </c>
      <c r="M23" s="100">
        <v>248651</v>
      </c>
      <c r="N23" s="100">
        <v>248651</v>
      </c>
      <c r="O23" s="100">
        <v>0</v>
      </c>
      <c r="P23" s="100">
        <v>0</v>
      </c>
      <c r="Q23" s="100">
        <v>0</v>
      </c>
      <c r="R23" s="100">
        <v>0</v>
      </c>
      <c r="S23" s="100">
        <v>0</v>
      </c>
      <c r="T23" s="100">
        <v>0</v>
      </c>
      <c r="U23" s="100">
        <v>0</v>
      </c>
      <c r="V23" s="100">
        <v>0</v>
      </c>
      <c r="W23" s="100">
        <v>0</v>
      </c>
      <c r="X23" s="100">
        <v>0</v>
      </c>
      <c r="Y23" s="100">
        <v>0</v>
      </c>
      <c r="Z23" s="100">
        <v>0</v>
      </c>
      <c r="AA23" s="100">
        <v>0</v>
      </c>
      <c r="AB23" s="100">
        <v>0</v>
      </c>
      <c r="AC23" s="100">
        <v>0</v>
      </c>
      <c r="AD23" s="100">
        <v>0</v>
      </c>
      <c r="AE23" s="100">
        <v>0</v>
      </c>
      <c r="AF23" s="100">
        <v>0</v>
      </c>
      <c r="AG23" s="100">
        <v>0</v>
      </c>
      <c r="AH23" s="100">
        <v>0</v>
      </c>
      <c r="AI23" s="100">
        <v>0</v>
      </c>
      <c r="AJ23" s="100">
        <v>0</v>
      </c>
      <c r="AK23" s="100">
        <v>0</v>
      </c>
      <c r="AL23" s="100">
        <v>0</v>
      </c>
      <c r="AM23" s="100">
        <v>0</v>
      </c>
      <c r="AN23" s="100">
        <v>0</v>
      </c>
      <c r="AO23" s="100">
        <v>0</v>
      </c>
      <c r="AP23" s="100">
        <v>0</v>
      </c>
      <c r="AQ23" s="100">
        <v>0</v>
      </c>
      <c r="AR23" s="100">
        <v>0</v>
      </c>
      <c r="AS23" s="100">
        <v>0</v>
      </c>
      <c r="AT23" s="100">
        <v>0</v>
      </c>
      <c r="AU23" s="100">
        <v>0</v>
      </c>
      <c r="AV23" s="100">
        <v>0</v>
      </c>
      <c r="AW23" s="100">
        <v>0</v>
      </c>
      <c r="AX23" s="100">
        <v>0</v>
      </c>
      <c r="AY23" s="100">
        <v>0</v>
      </c>
      <c r="AZ23" s="100">
        <v>0</v>
      </c>
      <c r="BA23" s="100">
        <v>0</v>
      </c>
      <c r="BB23" s="100">
        <v>0</v>
      </c>
      <c r="BC23" s="100">
        <v>0</v>
      </c>
      <c r="BD23" s="100">
        <v>0</v>
      </c>
      <c r="BE23" s="100">
        <v>0</v>
      </c>
      <c r="BF23" s="100">
        <v>2312996.2142487979</v>
      </c>
      <c r="BG23" s="100">
        <v>1301060.3705149489</v>
      </c>
      <c r="BH23" s="100">
        <v>0</v>
      </c>
      <c r="BI23" s="100">
        <v>113731</v>
      </c>
      <c r="BJ23" s="100">
        <v>63974</v>
      </c>
      <c r="BK23" s="100">
        <v>0</v>
      </c>
      <c r="BL23" s="100">
        <v>2399565</v>
      </c>
      <c r="BM23" s="100">
        <v>1349755</v>
      </c>
      <c r="BN23" s="100">
        <v>0</v>
      </c>
      <c r="BO23" s="100">
        <v>27162</v>
      </c>
      <c r="BP23" s="100">
        <v>15279</v>
      </c>
      <c r="BQ23" s="100">
        <v>0</v>
      </c>
      <c r="BR23" s="100">
        <v>1434.8822810590632</v>
      </c>
      <c r="BS23" s="100">
        <v>807.12128309572313</v>
      </c>
      <c r="BT23" s="100">
        <v>0</v>
      </c>
      <c r="BU23" s="100">
        <v>0</v>
      </c>
      <c r="BV23" s="100">
        <v>0</v>
      </c>
      <c r="BW23" s="100">
        <v>0</v>
      </c>
      <c r="BX23" s="100">
        <v>1435</v>
      </c>
      <c r="BY23" s="100">
        <v>807</v>
      </c>
      <c r="BZ23" s="100">
        <v>0</v>
      </c>
      <c r="CA23" s="100">
        <v>0</v>
      </c>
      <c r="CB23" s="100">
        <v>0</v>
      </c>
      <c r="CC23" s="100">
        <v>0</v>
      </c>
      <c r="CD23" s="100">
        <v>0</v>
      </c>
      <c r="CE23" s="100">
        <v>0</v>
      </c>
      <c r="CF23" s="100">
        <v>0</v>
      </c>
      <c r="CG23" s="100">
        <v>-558.58802443991851</v>
      </c>
      <c r="CH23" s="100">
        <v>-314.20576374745417</v>
      </c>
      <c r="CI23" s="100">
        <v>0</v>
      </c>
      <c r="CJ23" s="100">
        <v>0</v>
      </c>
      <c r="CK23" s="100">
        <v>0</v>
      </c>
      <c r="CL23" s="100">
        <v>0</v>
      </c>
      <c r="CM23" s="100">
        <v>0</v>
      </c>
      <c r="CN23" s="100">
        <v>0</v>
      </c>
      <c r="CO23" s="100">
        <v>0</v>
      </c>
      <c r="CP23" s="100">
        <v>0</v>
      </c>
      <c r="CQ23" s="100">
        <v>0</v>
      </c>
      <c r="CR23" s="100">
        <v>0</v>
      </c>
      <c r="CS23" s="100">
        <v>0</v>
      </c>
      <c r="CT23" s="100">
        <v>0</v>
      </c>
      <c r="CU23" s="100">
        <v>0</v>
      </c>
      <c r="CV23" s="100">
        <v>0</v>
      </c>
      <c r="CW23" s="100">
        <v>0</v>
      </c>
      <c r="CX23" s="100">
        <v>0</v>
      </c>
      <c r="CY23" s="100">
        <v>0</v>
      </c>
      <c r="CZ23" s="100">
        <v>0</v>
      </c>
      <c r="DA23" s="100">
        <v>0</v>
      </c>
      <c r="DB23" s="100">
        <v>0</v>
      </c>
      <c r="DC23" s="100">
        <v>0</v>
      </c>
      <c r="DD23" s="100">
        <v>0</v>
      </c>
      <c r="DE23" s="100">
        <v>0</v>
      </c>
      <c r="DF23" s="100">
        <v>0</v>
      </c>
      <c r="DG23" s="100">
        <v>0</v>
      </c>
      <c r="DH23" s="100">
        <v>0</v>
      </c>
      <c r="DI23" s="100">
        <v>0</v>
      </c>
      <c r="DJ23" s="100">
        <v>0</v>
      </c>
      <c r="DK23" s="100">
        <v>0</v>
      </c>
      <c r="DL23" s="100">
        <v>0</v>
      </c>
      <c r="DM23" s="100">
        <v>0</v>
      </c>
      <c r="DN23" s="100">
        <v>13855.65947046843</v>
      </c>
      <c r="DO23" s="100">
        <v>7793.8084521384926</v>
      </c>
      <c r="DP23" s="100">
        <v>0</v>
      </c>
      <c r="DQ23" s="100">
        <v>16895</v>
      </c>
      <c r="DR23" s="100">
        <v>9503</v>
      </c>
      <c r="DS23" s="100">
        <v>0</v>
      </c>
      <c r="DT23" s="100">
        <v>-3039</v>
      </c>
      <c r="DU23" s="100">
        <v>-1709</v>
      </c>
      <c r="DV23" s="100">
        <v>0</v>
      </c>
      <c r="DW23" s="100">
        <v>53059.418981670053</v>
      </c>
      <c r="DX23" s="100">
        <v>29845.923177189408</v>
      </c>
      <c r="DY23" s="100">
        <v>0</v>
      </c>
      <c r="DZ23" s="100">
        <v>-6162.3113645621179</v>
      </c>
      <c r="EA23" s="100">
        <v>-3466.3001425661919</v>
      </c>
      <c r="EB23" s="100">
        <v>0</v>
      </c>
      <c r="EC23" s="100">
        <v>54362</v>
      </c>
      <c r="ED23" s="100">
        <v>30579</v>
      </c>
      <c r="EE23" s="100">
        <v>0</v>
      </c>
      <c r="EF23" s="100">
        <v>-7465</v>
      </c>
      <c r="EG23" s="100">
        <v>-4199</v>
      </c>
      <c r="EH23" s="100">
        <v>0</v>
      </c>
      <c r="EI23" s="100">
        <v>0</v>
      </c>
      <c r="EJ23" s="100">
        <v>0</v>
      </c>
      <c r="EK23" s="100">
        <v>0</v>
      </c>
      <c r="EL23" s="100">
        <v>0</v>
      </c>
      <c r="EM23" s="100">
        <v>0</v>
      </c>
      <c r="EN23" s="100">
        <v>0</v>
      </c>
      <c r="EO23" s="100">
        <v>0</v>
      </c>
      <c r="EP23" s="100">
        <v>0</v>
      </c>
      <c r="EQ23" s="100">
        <v>0</v>
      </c>
      <c r="ER23" s="100">
        <v>0</v>
      </c>
      <c r="ES23" s="100">
        <v>0</v>
      </c>
      <c r="ET23" s="100">
        <v>0</v>
      </c>
      <c r="EU23" s="100">
        <v>597640.11763747444</v>
      </c>
      <c r="EV23" s="100">
        <v>336172.56617107941</v>
      </c>
      <c r="EW23" s="100">
        <v>0</v>
      </c>
      <c r="EX23" s="100">
        <v>756843</v>
      </c>
      <c r="EY23" s="100">
        <v>425724</v>
      </c>
      <c r="EZ23" s="100">
        <v>0</v>
      </c>
      <c r="FA23" s="100">
        <v>-159203</v>
      </c>
      <c r="FB23" s="100">
        <v>-89551</v>
      </c>
      <c r="FC23" s="100">
        <v>0</v>
      </c>
      <c r="FD23" s="100">
        <v>1186283.2853767821</v>
      </c>
      <c r="FE23" s="100">
        <v>667284.34802443988</v>
      </c>
      <c r="FF23" s="100">
        <v>0</v>
      </c>
      <c r="FG23" s="100">
        <v>1110028</v>
      </c>
      <c r="FH23" s="100">
        <v>624391</v>
      </c>
      <c r="FI23" s="100">
        <v>0</v>
      </c>
      <c r="FJ23" s="100">
        <v>76255</v>
      </c>
      <c r="FK23" s="100">
        <v>42893</v>
      </c>
      <c r="FL23" s="100">
        <v>0</v>
      </c>
      <c r="FM23" s="100">
        <v>0</v>
      </c>
      <c r="FN23" s="100">
        <v>0</v>
      </c>
      <c r="FO23" s="100">
        <v>0</v>
      </c>
      <c r="FP23" s="100">
        <v>0</v>
      </c>
      <c r="FQ23" s="100">
        <v>0</v>
      </c>
      <c r="FR23" s="100">
        <v>0</v>
      </c>
      <c r="FS23" s="100">
        <v>0</v>
      </c>
      <c r="FT23" s="100">
        <v>0</v>
      </c>
      <c r="FU23" s="100">
        <v>0</v>
      </c>
      <c r="FV23" s="100">
        <v>4272279</v>
      </c>
      <c r="FW23" s="100">
        <v>2403158</v>
      </c>
      <c r="FX23" s="100">
        <v>0</v>
      </c>
      <c r="FY23" s="546">
        <v>0.25</v>
      </c>
      <c r="FZ23" s="546">
        <v>0.48</v>
      </c>
      <c r="GA23" s="546">
        <v>0.27</v>
      </c>
      <c r="GB23" s="546">
        <v>0</v>
      </c>
      <c r="GC23" s="84" t="s">
        <v>1044</v>
      </c>
    </row>
    <row r="24" spans="1:185" s="84" customFormat="1" x14ac:dyDescent="0.25">
      <c r="A24" t="s">
        <v>1026</v>
      </c>
      <c r="B24" s="82" t="s">
        <v>407</v>
      </c>
      <c r="C24" s="85" t="s">
        <v>406</v>
      </c>
      <c r="D24" s="100">
        <v>-755965</v>
      </c>
      <c r="E24" s="100">
        <v>-108101</v>
      </c>
      <c r="F24" s="100">
        <v>-864066</v>
      </c>
      <c r="G24" s="100">
        <v>-2136500</v>
      </c>
      <c r="H24" s="100">
        <v>0</v>
      </c>
      <c r="I24" s="100">
        <v>-2136500</v>
      </c>
      <c r="J24" s="100">
        <v>1380535</v>
      </c>
      <c r="K24" s="100">
        <v>-108101</v>
      </c>
      <c r="L24" s="100">
        <v>1272434</v>
      </c>
      <c r="M24" s="100">
        <v>1843987</v>
      </c>
      <c r="N24" s="100">
        <v>1843987</v>
      </c>
      <c r="O24" s="100">
        <v>0</v>
      </c>
      <c r="P24" s="100">
        <v>2373405</v>
      </c>
      <c r="Q24" s="100">
        <v>3933223</v>
      </c>
      <c r="R24" s="100">
        <v>-1559818</v>
      </c>
      <c r="S24" s="100">
        <v>0</v>
      </c>
      <c r="T24" s="100">
        <v>0</v>
      </c>
      <c r="U24" s="100">
        <v>0</v>
      </c>
      <c r="V24" s="100">
        <v>0</v>
      </c>
      <c r="W24" s="100">
        <v>0</v>
      </c>
      <c r="X24" s="100">
        <v>0</v>
      </c>
      <c r="Y24" s="100">
        <v>0</v>
      </c>
      <c r="Z24" s="100">
        <v>0</v>
      </c>
      <c r="AA24" s="100">
        <v>0</v>
      </c>
      <c r="AB24" s="100">
        <v>0</v>
      </c>
      <c r="AC24" s="100">
        <v>0</v>
      </c>
      <c r="AD24" s="100">
        <v>0</v>
      </c>
      <c r="AE24" s="100">
        <v>0</v>
      </c>
      <c r="AF24" s="100">
        <v>0</v>
      </c>
      <c r="AG24" s="100">
        <v>0</v>
      </c>
      <c r="AH24" s="100">
        <v>0</v>
      </c>
      <c r="AI24" s="100">
        <v>0</v>
      </c>
      <c r="AJ24" s="100">
        <v>0</v>
      </c>
      <c r="AK24" s="100">
        <v>0</v>
      </c>
      <c r="AL24" s="100">
        <v>0</v>
      </c>
      <c r="AM24" s="100">
        <v>0</v>
      </c>
      <c r="AN24" s="100">
        <v>0</v>
      </c>
      <c r="AO24" s="100">
        <v>0</v>
      </c>
      <c r="AP24" s="100">
        <v>0</v>
      </c>
      <c r="AQ24" s="100">
        <v>0</v>
      </c>
      <c r="AR24" s="100">
        <v>0</v>
      </c>
      <c r="AS24" s="100">
        <v>0</v>
      </c>
      <c r="AT24" s="100">
        <v>0</v>
      </c>
      <c r="AU24" s="100">
        <v>0</v>
      </c>
      <c r="AV24" s="100">
        <v>0</v>
      </c>
      <c r="AW24" s="100">
        <v>0</v>
      </c>
      <c r="AX24" s="100">
        <v>0</v>
      </c>
      <c r="AY24" s="100">
        <v>0</v>
      </c>
      <c r="AZ24" s="100">
        <v>0</v>
      </c>
      <c r="BA24" s="100">
        <v>0</v>
      </c>
      <c r="BB24" s="100">
        <v>0</v>
      </c>
      <c r="BC24" s="100">
        <v>0</v>
      </c>
      <c r="BD24" s="100">
        <v>0</v>
      </c>
      <c r="BE24" s="100">
        <v>0</v>
      </c>
      <c r="BF24" s="100">
        <v>30438532.745023921</v>
      </c>
      <c r="BG24" s="100">
        <v>0</v>
      </c>
      <c r="BH24" s="100">
        <v>301147.50766040164</v>
      </c>
      <c r="BI24" s="100">
        <v>1753341</v>
      </c>
      <c r="BJ24" s="100">
        <v>0</v>
      </c>
      <c r="BK24" s="100">
        <v>17205</v>
      </c>
      <c r="BL24" s="100">
        <v>28309501</v>
      </c>
      <c r="BM24" s="100">
        <v>0</v>
      </c>
      <c r="BN24" s="100">
        <v>279895</v>
      </c>
      <c r="BO24" s="100">
        <v>3882373</v>
      </c>
      <c r="BP24" s="100">
        <v>0</v>
      </c>
      <c r="BQ24" s="100">
        <v>38458</v>
      </c>
      <c r="BR24" s="100">
        <v>87202.585356415468</v>
      </c>
      <c r="BS24" s="100">
        <v>0</v>
      </c>
      <c r="BT24" s="100">
        <v>858.46148676171083</v>
      </c>
      <c r="BU24" s="100">
        <v>0</v>
      </c>
      <c r="BV24" s="100">
        <v>0</v>
      </c>
      <c r="BW24" s="100">
        <v>0</v>
      </c>
      <c r="BX24" s="100">
        <v>87203</v>
      </c>
      <c r="BY24" s="100">
        <v>0</v>
      </c>
      <c r="BZ24" s="100">
        <v>858</v>
      </c>
      <c r="CA24" s="100">
        <v>-100716.19020366599</v>
      </c>
      <c r="CB24" s="100">
        <v>0</v>
      </c>
      <c r="CC24" s="100">
        <v>-1017.3352545824848</v>
      </c>
      <c r="CD24" s="100">
        <v>0</v>
      </c>
      <c r="CE24" s="100">
        <v>0</v>
      </c>
      <c r="CF24" s="100">
        <v>0</v>
      </c>
      <c r="CG24" s="100">
        <v>0</v>
      </c>
      <c r="CH24" s="100">
        <v>0</v>
      </c>
      <c r="CI24" s="100">
        <v>0</v>
      </c>
      <c r="CJ24" s="100">
        <v>0</v>
      </c>
      <c r="CK24" s="100">
        <v>0</v>
      </c>
      <c r="CL24" s="100">
        <v>0</v>
      </c>
      <c r="CM24" s="100">
        <v>0</v>
      </c>
      <c r="CN24" s="100">
        <v>0</v>
      </c>
      <c r="CO24" s="100">
        <v>0</v>
      </c>
      <c r="CP24" s="100">
        <v>0</v>
      </c>
      <c r="CQ24" s="100">
        <v>0</v>
      </c>
      <c r="CR24" s="100">
        <v>0</v>
      </c>
      <c r="CS24" s="100">
        <v>0</v>
      </c>
      <c r="CT24" s="100">
        <v>0</v>
      </c>
      <c r="CU24" s="100">
        <v>0</v>
      </c>
      <c r="CV24" s="100">
        <v>0</v>
      </c>
      <c r="CW24" s="100">
        <v>0</v>
      </c>
      <c r="CX24" s="100">
        <v>0</v>
      </c>
      <c r="CY24" s="100">
        <v>0</v>
      </c>
      <c r="CZ24" s="100">
        <v>0</v>
      </c>
      <c r="DA24" s="100">
        <v>0</v>
      </c>
      <c r="DB24" s="100">
        <v>0</v>
      </c>
      <c r="DC24" s="100">
        <v>0</v>
      </c>
      <c r="DD24" s="100">
        <v>0</v>
      </c>
      <c r="DE24" s="100">
        <v>3692.7429672097755</v>
      </c>
      <c r="DF24" s="100">
        <v>0</v>
      </c>
      <c r="DG24" s="100">
        <v>37.300434012219959</v>
      </c>
      <c r="DH24" s="100">
        <v>0</v>
      </c>
      <c r="DI24" s="100">
        <v>0</v>
      </c>
      <c r="DJ24" s="100">
        <v>0</v>
      </c>
      <c r="DK24" s="100">
        <v>3693</v>
      </c>
      <c r="DL24" s="100">
        <v>0</v>
      </c>
      <c r="DM24" s="100">
        <v>37</v>
      </c>
      <c r="DN24" s="100">
        <v>369546.71370672103</v>
      </c>
      <c r="DO24" s="100">
        <v>0</v>
      </c>
      <c r="DP24" s="100">
        <v>3710.6101221995932</v>
      </c>
      <c r="DQ24" s="100">
        <v>532746</v>
      </c>
      <c r="DR24" s="100">
        <v>0</v>
      </c>
      <c r="DS24" s="100">
        <v>5354</v>
      </c>
      <c r="DT24" s="100">
        <v>-163199</v>
      </c>
      <c r="DU24" s="100">
        <v>0</v>
      </c>
      <c r="DV24" s="100">
        <v>-1643</v>
      </c>
      <c r="DW24" s="100">
        <v>485146.52395112015</v>
      </c>
      <c r="DX24" s="100">
        <v>0</v>
      </c>
      <c r="DY24" s="100">
        <v>4900.4699389002035</v>
      </c>
      <c r="DZ24" s="100">
        <v>-62455.402470672117</v>
      </c>
      <c r="EA24" s="100">
        <v>0</v>
      </c>
      <c r="EB24" s="100">
        <v>-629.14125641547889</v>
      </c>
      <c r="EC24" s="100">
        <v>536687</v>
      </c>
      <c r="ED24" s="100">
        <v>0</v>
      </c>
      <c r="EE24" s="100">
        <v>5421</v>
      </c>
      <c r="EF24" s="100">
        <v>-113996</v>
      </c>
      <c r="EG24" s="100">
        <v>0</v>
      </c>
      <c r="EH24" s="100">
        <v>-1150</v>
      </c>
      <c r="EI24" s="100">
        <v>-2502.4941751527499</v>
      </c>
      <c r="EJ24" s="100">
        <v>0</v>
      </c>
      <c r="EK24" s="100">
        <v>-25.277718940936865</v>
      </c>
      <c r="EL24" s="100">
        <v>0</v>
      </c>
      <c r="EM24" s="100">
        <v>0</v>
      </c>
      <c r="EN24" s="100">
        <v>0</v>
      </c>
      <c r="EO24" s="100">
        <v>0</v>
      </c>
      <c r="EP24" s="100">
        <v>0</v>
      </c>
      <c r="EQ24" s="100">
        <v>0</v>
      </c>
      <c r="ER24" s="100">
        <v>0</v>
      </c>
      <c r="ES24" s="100">
        <v>0</v>
      </c>
      <c r="ET24" s="100">
        <v>0</v>
      </c>
      <c r="EU24" s="100">
        <v>7275162.0529124225</v>
      </c>
      <c r="EV24" s="100">
        <v>0</v>
      </c>
      <c r="EW24" s="100">
        <v>71725.38293279022</v>
      </c>
      <c r="EX24" s="100">
        <v>3893871</v>
      </c>
      <c r="EY24" s="100">
        <v>0</v>
      </c>
      <c r="EZ24" s="100">
        <v>38515</v>
      </c>
      <c r="FA24" s="100">
        <v>3381291</v>
      </c>
      <c r="FB24" s="100">
        <v>0</v>
      </c>
      <c r="FC24" s="100">
        <v>33210</v>
      </c>
      <c r="FD24" s="100">
        <v>13943424.950224031</v>
      </c>
      <c r="FE24" s="100">
        <v>0</v>
      </c>
      <c r="FF24" s="100">
        <v>140061.45303462321</v>
      </c>
      <c r="FG24" s="100">
        <v>14370744</v>
      </c>
      <c r="FH24" s="100">
        <v>0</v>
      </c>
      <c r="FI24" s="100">
        <v>143864</v>
      </c>
      <c r="FJ24" s="100">
        <v>-427319</v>
      </c>
      <c r="FK24" s="100">
        <v>0</v>
      </c>
      <c r="FL24" s="100">
        <v>-3803</v>
      </c>
      <c r="FM24" s="100">
        <v>1022657.2057026477</v>
      </c>
      <c r="FN24" s="100">
        <v>0</v>
      </c>
      <c r="FO24" s="100">
        <v>0</v>
      </c>
      <c r="FP24" s="100">
        <v>858385</v>
      </c>
      <c r="FQ24" s="100">
        <v>0</v>
      </c>
      <c r="FR24" s="100">
        <v>0</v>
      </c>
      <c r="FS24" s="100">
        <v>164272</v>
      </c>
      <c r="FT24" s="100">
        <v>0</v>
      </c>
      <c r="FU24" s="100">
        <v>0</v>
      </c>
      <c r="FV24" s="100">
        <v>55213035</v>
      </c>
      <c r="FW24" s="100">
        <v>0</v>
      </c>
      <c r="FX24" s="100">
        <v>537974</v>
      </c>
      <c r="FY24" s="546">
        <v>0</v>
      </c>
      <c r="FZ24" s="546">
        <v>0.99</v>
      </c>
      <c r="GA24" s="546">
        <v>0</v>
      </c>
      <c r="GB24" s="546">
        <v>0.01</v>
      </c>
      <c r="GC24" s="84" t="s">
        <v>1047</v>
      </c>
    </row>
    <row r="25" spans="1:185" s="84" customFormat="1" x14ac:dyDescent="0.25">
      <c r="A25" t="s">
        <v>1026</v>
      </c>
      <c r="B25" s="82" t="s">
        <v>409</v>
      </c>
      <c r="C25" s="85" t="s">
        <v>408</v>
      </c>
      <c r="D25" s="100">
        <v>-5260</v>
      </c>
      <c r="E25" s="100">
        <v>0</v>
      </c>
      <c r="F25" s="100">
        <v>-5260</v>
      </c>
      <c r="G25" s="100">
        <v>144718</v>
      </c>
      <c r="H25" s="100">
        <v>0</v>
      </c>
      <c r="I25" s="100">
        <v>144718</v>
      </c>
      <c r="J25" s="100">
        <v>-149978</v>
      </c>
      <c r="K25" s="100">
        <v>0</v>
      </c>
      <c r="L25" s="100">
        <v>-149978</v>
      </c>
      <c r="M25" s="100">
        <v>104427</v>
      </c>
      <c r="N25" s="100">
        <v>104427</v>
      </c>
      <c r="O25" s="100">
        <v>0</v>
      </c>
      <c r="P25" s="100">
        <v>0</v>
      </c>
      <c r="Q25" s="100">
        <v>0</v>
      </c>
      <c r="R25" s="100">
        <v>0</v>
      </c>
      <c r="S25" s="100">
        <v>0</v>
      </c>
      <c r="T25" s="100">
        <v>0</v>
      </c>
      <c r="U25" s="100">
        <v>0</v>
      </c>
      <c r="V25" s="100">
        <v>0</v>
      </c>
      <c r="W25" s="100">
        <v>0</v>
      </c>
      <c r="X25" s="100">
        <v>0</v>
      </c>
      <c r="Y25" s="100">
        <v>0</v>
      </c>
      <c r="Z25" s="100">
        <v>0</v>
      </c>
      <c r="AA25" s="100">
        <v>0</v>
      </c>
      <c r="AB25" s="100">
        <v>0</v>
      </c>
      <c r="AC25" s="100">
        <v>0</v>
      </c>
      <c r="AD25" s="100">
        <v>0</v>
      </c>
      <c r="AE25" s="100">
        <v>0</v>
      </c>
      <c r="AF25" s="100">
        <v>0</v>
      </c>
      <c r="AG25" s="100">
        <v>0</v>
      </c>
      <c r="AH25" s="100">
        <v>0</v>
      </c>
      <c r="AI25" s="100">
        <v>0</v>
      </c>
      <c r="AJ25" s="100">
        <v>0</v>
      </c>
      <c r="AK25" s="100">
        <v>0</v>
      </c>
      <c r="AL25" s="100">
        <v>0</v>
      </c>
      <c r="AM25" s="100">
        <v>0</v>
      </c>
      <c r="AN25" s="100">
        <v>0</v>
      </c>
      <c r="AO25" s="100">
        <v>0</v>
      </c>
      <c r="AP25" s="100">
        <v>0</v>
      </c>
      <c r="AQ25" s="100">
        <v>0</v>
      </c>
      <c r="AR25" s="100">
        <v>0</v>
      </c>
      <c r="AS25" s="100">
        <v>0</v>
      </c>
      <c r="AT25" s="100">
        <v>0</v>
      </c>
      <c r="AU25" s="100">
        <v>0</v>
      </c>
      <c r="AV25" s="100">
        <v>0</v>
      </c>
      <c r="AW25" s="100">
        <v>0</v>
      </c>
      <c r="AX25" s="100">
        <v>0</v>
      </c>
      <c r="AY25" s="100">
        <v>0</v>
      </c>
      <c r="AZ25" s="100">
        <v>0</v>
      </c>
      <c r="BA25" s="100">
        <v>0</v>
      </c>
      <c r="BB25" s="100">
        <v>0</v>
      </c>
      <c r="BC25" s="100">
        <v>0</v>
      </c>
      <c r="BD25" s="100">
        <v>0</v>
      </c>
      <c r="BE25" s="100">
        <v>0</v>
      </c>
      <c r="BF25" s="100">
        <v>616661.38057229645</v>
      </c>
      <c r="BG25" s="100">
        <v>600217.07709036849</v>
      </c>
      <c r="BH25" s="100">
        <v>16444.303481927906</v>
      </c>
      <c r="BI25" s="100">
        <v>50050</v>
      </c>
      <c r="BJ25" s="100">
        <v>48715</v>
      </c>
      <c r="BK25" s="100">
        <v>1335</v>
      </c>
      <c r="BL25" s="100">
        <v>645727</v>
      </c>
      <c r="BM25" s="100">
        <v>628508</v>
      </c>
      <c r="BN25" s="100">
        <v>17220</v>
      </c>
      <c r="BO25" s="100">
        <v>20984</v>
      </c>
      <c r="BP25" s="100">
        <v>20424</v>
      </c>
      <c r="BQ25" s="100">
        <v>559</v>
      </c>
      <c r="BR25" s="100">
        <v>10062.580532077392</v>
      </c>
      <c r="BS25" s="100">
        <v>9794.2450512219948</v>
      </c>
      <c r="BT25" s="100">
        <v>268.33548085539712</v>
      </c>
      <c r="BU25" s="100">
        <v>2984</v>
      </c>
      <c r="BV25" s="100">
        <v>2905</v>
      </c>
      <c r="BW25" s="100">
        <v>80</v>
      </c>
      <c r="BX25" s="100">
        <v>7079</v>
      </c>
      <c r="BY25" s="100">
        <v>6889</v>
      </c>
      <c r="BZ25" s="100">
        <v>188</v>
      </c>
      <c r="CA25" s="100">
        <v>0</v>
      </c>
      <c r="CB25" s="100">
        <v>0</v>
      </c>
      <c r="CC25" s="100">
        <v>0</v>
      </c>
      <c r="CD25" s="100">
        <v>0</v>
      </c>
      <c r="CE25" s="100">
        <v>0</v>
      </c>
      <c r="CF25" s="100">
        <v>0</v>
      </c>
      <c r="CG25" s="100">
        <v>0</v>
      </c>
      <c r="CH25" s="100">
        <v>0</v>
      </c>
      <c r="CI25" s="100">
        <v>0</v>
      </c>
      <c r="CJ25" s="100">
        <v>0</v>
      </c>
      <c r="CK25" s="100">
        <v>0</v>
      </c>
      <c r="CL25" s="100">
        <v>0</v>
      </c>
      <c r="CM25" s="100">
        <v>0</v>
      </c>
      <c r="CN25" s="100">
        <v>0</v>
      </c>
      <c r="CO25" s="100">
        <v>0</v>
      </c>
      <c r="CP25" s="100">
        <v>0</v>
      </c>
      <c r="CQ25" s="100">
        <v>0</v>
      </c>
      <c r="CR25" s="100">
        <v>0</v>
      </c>
      <c r="CS25" s="100">
        <v>0</v>
      </c>
      <c r="CT25" s="100">
        <v>0</v>
      </c>
      <c r="CU25" s="100">
        <v>0</v>
      </c>
      <c r="CV25" s="100">
        <v>0</v>
      </c>
      <c r="CW25" s="100">
        <v>0</v>
      </c>
      <c r="CX25" s="100">
        <v>0</v>
      </c>
      <c r="CY25" s="100">
        <v>0</v>
      </c>
      <c r="CZ25" s="100">
        <v>0</v>
      </c>
      <c r="DA25" s="100">
        <v>0</v>
      </c>
      <c r="DB25" s="100">
        <v>0</v>
      </c>
      <c r="DC25" s="100">
        <v>0</v>
      </c>
      <c r="DD25" s="100">
        <v>0</v>
      </c>
      <c r="DE25" s="100">
        <v>0</v>
      </c>
      <c r="DF25" s="100">
        <v>0</v>
      </c>
      <c r="DG25" s="100">
        <v>0</v>
      </c>
      <c r="DH25" s="100">
        <v>0</v>
      </c>
      <c r="DI25" s="100">
        <v>0</v>
      </c>
      <c r="DJ25" s="100">
        <v>0</v>
      </c>
      <c r="DK25" s="100">
        <v>0</v>
      </c>
      <c r="DL25" s="100">
        <v>0</v>
      </c>
      <c r="DM25" s="100">
        <v>0</v>
      </c>
      <c r="DN25" s="100">
        <v>4181.5883401222</v>
      </c>
      <c r="DO25" s="100">
        <v>4070.0793177189407</v>
      </c>
      <c r="DP25" s="100">
        <v>111.50902240325865</v>
      </c>
      <c r="DQ25" s="100">
        <v>6181</v>
      </c>
      <c r="DR25" s="100">
        <v>6016</v>
      </c>
      <c r="DS25" s="100">
        <v>165</v>
      </c>
      <c r="DT25" s="100">
        <v>-1999</v>
      </c>
      <c r="DU25" s="100">
        <v>-1946</v>
      </c>
      <c r="DV25" s="100">
        <v>-53</v>
      </c>
      <c r="DW25" s="100">
        <v>12919.981160896128</v>
      </c>
      <c r="DX25" s="100">
        <v>12575.448329938899</v>
      </c>
      <c r="DY25" s="100">
        <v>344.53283095723009</v>
      </c>
      <c r="DZ25" s="100">
        <v>-8707.6088340122187</v>
      </c>
      <c r="EA25" s="100">
        <v>-8475.4059317718929</v>
      </c>
      <c r="EB25" s="100">
        <v>-232.20290224032587</v>
      </c>
      <c r="EC25" s="100">
        <v>11917</v>
      </c>
      <c r="ED25" s="100">
        <v>11599</v>
      </c>
      <c r="EE25" s="100">
        <v>318</v>
      </c>
      <c r="EF25" s="100">
        <v>-7705</v>
      </c>
      <c r="EG25" s="100">
        <v>-7499</v>
      </c>
      <c r="EH25" s="100">
        <v>-206</v>
      </c>
      <c r="EI25" s="100">
        <v>0</v>
      </c>
      <c r="EJ25" s="100">
        <v>0</v>
      </c>
      <c r="EK25" s="100">
        <v>0</v>
      </c>
      <c r="EL25" s="100">
        <v>0</v>
      </c>
      <c r="EM25" s="100">
        <v>0</v>
      </c>
      <c r="EN25" s="100">
        <v>0</v>
      </c>
      <c r="EO25" s="100">
        <v>0</v>
      </c>
      <c r="EP25" s="100">
        <v>0</v>
      </c>
      <c r="EQ25" s="100">
        <v>0</v>
      </c>
      <c r="ER25" s="100">
        <v>0</v>
      </c>
      <c r="ES25" s="100">
        <v>0</v>
      </c>
      <c r="ET25" s="100">
        <v>0</v>
      </c>
      <c r="EU25" s="100">
        <v>64520.138492871687</v>
      </c>
      <c r="EV25" s="100">
        <v>62799.601466395106</v>
      </c>
      <c r="EW25" s="100">
        <v>1720.5370264765784</v>
      </c>
      <c r="EX25" s="100">
        <v>69172</v>
      </c>
      <c r="EY25" s="100">
        <v>67328</v>
      </c>
      <c r="EZ25" s="100">
        <v>1845</v>
      </c>
      <c r="FA25" s="100">
        <v>-4652</v>
      </c>
      <c r="FB25" s="100">
        <v>-4528</v>
      </c>
      <c r="FC25" s="100">
        <v>-124</v>
      </c>
      <c r="FD25" s="100">
        <v>589022.68839103868</v>
      </c>
      <c r="FE25" s="100">
        <v>573315.41670061089</v>
      </c>
      <c r="FF25" s="100">
        <v>15707.271690427699</v>
      </c>
      <c r="FG25" s="100">
        <v>585619</v>
      </c>
      <c r="FH25" s="100">
        <v>570002</v>
      </c>
      <c r="FI25" s="100">
        <v>15616</v>
      </c>
      <c r="FJ25" s="100">
        <v>3404</v>
      </c>
      <c r="FK25" s="100">
        <v>3313</v>
      </c>
      <c r="FL25" s="100">
        <v>91</v>
      </c>
      <c r="FM25" s="100">
        <v>0</v>
      </c>
      <c r="FN25" s="100">
        <v>0</v>
      </c>
      <c r="FO25" s="100">
        <v>0</v>
      </c>
      <c r="FP25" s="100">
        <v>0</v>
      </c>
      <c r="FQ25" s="100">
        <v>0</v>
      </c>
      <c r="FR25" s="100">
        <v>0</v>
      </c>
      <c r="FS25" s="100">
        <v>0</v>
      </c>
      <c r="FT25" s="100">
        <v>0</v>
      </c>
      <c r="FU25" s="100">
        <v>0</v>
      </c>
      <c r="FV25" s="100">
        <v>1338711</v>
      </c>
      <c r="FW25" s="100">
        <v>1303011</v>
      </c>
      <c r="FX25" s="100">
        <v>35700</v>
      </c>
      <c r="FY25" s="546">
        <v>0.25</v>
      </c>
      <c r="FZ25" s="546">
        <v>0.375</v>
      </c>
      <c r="GA25" s="546">
        <v>0.36499999999999999</v>
      </c>
      <c r="GB25" s="546">
        <v>0.01</v>
      </c>
      <c r="GC25" s="84" t="s">
        <v>1029</v>
      </c>
    </row>
    <row r="26" spans="1:185" s="84" customFormat="1" x14ac:dyDescent="0.25">
      <c r="A26" t="s">
        <v>1026</v>
      </c>
      <c r="B26" s="82" t="s">
        <v>411</v>
      </c>
      <c r="C26" s="85" t="s">
        <v>410</v>
      </c>
      <c r="D26" s="100">
        <v>-1924596</v>
      </c>
      <c r="E26" s="100">
        <v>0</v>
      </c>
      <c r="F26" s="100">
        <v>-1924596</v>
      </c>
      <c r="G26" s="100">
        <v>-2000000</v>
      </c>
      <c r="H26" s="100">
        <v>0</v>
      </c>
      <c r="I26" s="100">
        <v>-2000000</v>
      </c>
      <c r="J26" s="100">
        <v>75404</v>
      </c>
      <c r="K26" s="100">
        <v>0</v>
      </c>
      <c r="L26" s="100">
        <v>75404</v>
      </c>
      <c r="M26" s="100">
        <v>247910</v>
      </c>
      <c r="N26" s="100">
        <v>247910</v>
      </c>
      <c r="O26" s="100">
        <v>0</v>
      </c>
      <c r="P26" s="100">
        <v>0</v>
      </c>
      <c r="Q26" s="100">
        <v>0</v>
      </c>
      <c r="R26" s="100">
        <v>0</v>
      </c>
      <c r="S26" s="100">
        <v>0</v>
      </c>
      <c r="T26" s="100">
        <v>0</v>
      </c>
      <c r="U26" s="100">
        <v>0</v>
      </c>
      <c r="V26" s="100">
        <v>0</v>
      </c>
      <c r="W26" s="100">
        <v>0</v>
      </c>
      <c r="X26" s="100">
        <v>0</v>
      </c>
      <c r="Y26" s="100">
        <v>0</v>
      </c>
      <c r="Z26" s="100">
        <v>0</v>
      </c>
      <c r="AA26" s="100">
        <v>0</v>
      </c>
      <c r="AB26" s="100">
        <v>0</v>
      </c>
      <c r="AC26" s="100">
        <v>0</v>
      </c>
      <c r="AD26" s="100">
        <v>0</v>
      </c>
      <c r="AE26" s="100">
        <v>0</v>
      </c>
      <c r="AF26" s="100">
        <v>0</v>
      </c>
      <c r="AG26" s="100">
        <v>0</v>
      </c>
      <c r="AH26" s="100">
        <v>0</v>
      </c>
      <c r="AI26" s="100">
        <v>0</v>
      </c>
      <c r="AJ26" s="100">
        <v>0</v>
      </c>
      <c r="AK26" s="100">
        <v>0</v>
      </c>
      <c r="AL26" s="100">
        <v>0</v>
      </c>
      <c r="AM26" s="100">
        <v>0</v>
      </c>
      <c r="AN26" s="100">
        <v>0</v>
      </c>
      <c r="AO26" s="100">
        <v>0</v>
      </c>
      <c r="AP26" s="100">
        <v>0</v>
      </c>
      <c r="AQ26" s="100">
        <v>0</v>
      </c>
      <c r="AR26" s="100">
        <v>0</v>
      </c>
      <c r="AS26" s="100">
        <v>0</v>
      </c>
      <c r="AT26" s="100">
        <v>0</v>
      </c>
      <c r="AU26" s="100">
        <v>0</v>
      </c>
      <c r="AV26" s="100">
        <v>0</v>
      </c>
      <c r="AW26" s="100">
        <v>0</v>
      </c>
      <c r="AX26" s="100">
        <v>0</v>
      </c>
      <c r="AY26" s="100">
        <v>0</v>
      </c>
      <c r="AZ26" s="100">
        <v>0</v>
      </c>
      <c r="BA26" s="100">
        <v>0</v>
      </c>
      <c r="BB26" s="100">
        <v>0</v>
      </c>
      <c r="BC26" s="100">
        <v>0</v>
      </c>
      <c r="BD26" s="100">
        <v>0</v>
      </c>
      <c r="BE26" s="100">
        <v>0</v>
      </c>
      <c r="BF26" s="100">
        <v>3988888.1890161508</v>
      </c>
      <c r="BG26" s="100">
        <v>0</v>
      </c>
      <c r="BH26" s="100">
        <v>81405.881408492874</v>
      </c>
      <c r="BI26" s="100">
        <v>50787</v>
      </c>
      <c r="BJ26" s="100">
        <v>0</v>
      </c>
      <c r="BK26" s="100">
        <v>1036</v>
      </c>
      <c r="BL26" s="100">
        <v>3614431</v>
      </c>
      <c r="BM26" s="100">
        <v>0</v>
      </c>
      <c r="BN26" s="100">
        <v>73763</v>
      </c>
      <c r="BO26" s="100">
        <v>425244</v>
      </c>
      <c r="BP26" s="100">
        <v>0</v>
      </c>
      <c r="BQ26" s="100">
        <v>8679</v>
      </c>
      <c r="BR26" s="100">
        <v>21229.380733197555</v>
      </c>
      <c r="BS26" s="100">
        <v>0</v>
      </c>
      <c r="BT26" s="100">
        <v>433.25266802443991</v>
      </c>
      <c r="BU26" s="100">
        <v>26563</v>
      </c>
      <c r="BV26" s="100">
        <v>0</v>
      </c>
      <c r="BW26" s="100">
        <v>542</v>
      </c>
      <c r="BX26" s="100">
        <v>-5334</v>
      </c>
      <c r="BY26" s="100">
        <v>0</v>
      </c>
      <c r="BZ26" s="100">
        <v>-109</v>
      </c>
      <c r="CA26" s="100">
        <v>0</v>
      </c>
      <c r="CB26" s="100">
        <v>0</v>
      </c>
      <c r="CC26" s="100">
        <v>0</v>
      </c>
      <c r="CD26" s="100">
        <v>0</v>
      </c>
      <c r="CE26" s="100">
        <v>0</v>
      </c>
      <c r="CF26" s="100">
        <v>0</v>
      </c>
      <c r="CG26" s="100">
        <v>-4058.1116395112017</v>
      </c>
      <c r="CH26" s="100">
        <v>0</v>
      </c>
      <c r="CI26" s="100">
        <v>-82.81860488798371</v>
      </c>
      <c r="CJ26" s="100">
        <v>0</v>
      </c>
      <c r="CK26" s="100">
        <v>0</v>
      </c>
      <c r="CL26" s="100">
        <v>0</v>
      </c>
      <c r="CM26" s="100">
        <v>0</v>
      </c>
      <c r="CN26" s="100">
        <v>0</v>
      </c>
      <c r="CO26" s="100">
        <v>0</v>
      </c>
      <c r="CP26" s="100">
        <v>0</v>
      </c>
      <c r="CQ26" s="100">
        <v>0</v>
      </c>
      <c r="CR26" s="100">
        <v>0</v>
      </c>
      <c r="CS26" s="100">
        <v>0</v>
      </c>
      <c r="CT26" s="100">
        <v>0</v>
      </c>
      <c r="CU26" s="100">
        <v>0</v>
      </c>
      <c r="CV26" s="100">
        <v>2200.1992973523425</v>
      </c>
      <c r="CW26" s="100">
        <v>0</v>
      </c>
      <c r="CX26" s="100">
        <v>44.902026476578413</v>
      </c>
      <c r="CY26" s="100">
        <v>2277</v>
      </c>
      <c r="CZ26" s="100">
        <v>0</v>
      </c>
      <c r="DA26" s="100">
        <v>46</v>
      </c>
      <c r="DB26" s="100">
        <v>-77</v>
      </c>
      <c r="DC26" s="100">
        <v>0</v>
      </c>
      <c r="DD26" s="100">
        <v>-1</v>
      </c>
      <c r="DE26" s="100">
        <v>0</v>
      </c>
      <c r="DF26" s="100">
        <v>0</v>
      </c>
      <c r="DG26" s="100">
        <v>0</v>
      </c>
      <c r="DH26" s="100">
        <v>0</v>
      </c>
      <c r="DI26" s="100">
        <v>0</v>
      </c>
      <c r="DJ26" s="100">
        <v>0</v>
      </c>
      <c r="DK26" s="100">
        <v>0</v>
      </c>
      <c r="DL26" s="100">
        <v>0</v>
      </c>
      <c r="DM26" s="100">
        <v>0</v>
      </c>
      <c r="DN26" s="100">
        <v>6432.1107433808556</v>
      </c>
      <c r="DO26" s="100">
        <v>0</v>
      </c>
      <c r="DP26" s="100">
        <v>131.26756619144604</v>
      </c>
      <c r="DQ26" s="100">
        <v>15179</v>
      </c>
      <c r="DR26" s="100">
        <v>0</v>
      </c>
      <c r="DS26" s="100">
        <v>310</v>
      </c>
      <c r="DT26" s="100">
        <v>-8747</v>
      </c>
      <c r="DU26" s="100">
        <v>0</v>
      </c>
      <c r="DV26" s="100">
        <v>-179</v>
      </c>
      <c r="DW26" s="100">
        <v>18110.091629327901</v>
      </c>
      <c r="DX26" s="100">
        <v>0</v>
      </c>
      <c r="DY26" s="100">
        <v>369.59370672097754</v>
      </c>
      <c r="DZ26" s="100">
        <v>-1160.4362627291243</v>
      </c>
      <c r="EA26" s="100">
        <v>0</v>
      </c>
      <c r="EB26" s="100">
        <v>-23.682372708757637</v>
      </c>
      <c r="EC26" s="100">
        <v>26563</v>
      </c>
      <c r="ED26" s="100">
        <v>0</v>
      </c>
      <c r="EE26" s="100">
        <v>542</v>
      </c>
      <c r="EF26" s="100">
        <v>-9613</v>
      </c>
      <c r="EG26" s="100">
        <v>0</v>
      </c>
      <c r="EH26" s="100">
        <v>-196</v>
      </c>
      <c r="EI26" s="100">
        <v>0</v>
      </c>
      <c r="EJ26" s="100">
        <v>0</v>
      </c>
      <c r="EK26" s="100">
        <v>0</v>
      </c>
      <c r="EL26" s="100">
        <v>0</v>
      </c>
      <c r="EM26" s="100">
        <v>0</v>
      </c>
      <c r="EN26" s="100">
        <v>0</v>
      </c>
      <c r="EO26" s="100">
        <v>0</v>
      </c>
      <c r="EP26" s="100">
        <v>0</v>
      </c>
      <c r="EQ26" s="100">
        <v>0</v>
      </c>
      <c r="ER26" s="100">
        <v>0</v>
      </c>
      <c r="ES26" s="100">
        <v>0</v>
      </c>
      <c r="ET26" s="100">
        <v>0</v>
      </c>
      <c r="EU26" s="100">
        <v>685316.92353360483</v>
      </c>
      <c r="EV26" s="100">
        <v>0</v>
      </c>
      <c r="EW26" s="100">
        <v>13986.059663951119</v>
      </c>
      <c r="EX26" s="100">
        <v>910741</v>
      </c>
      <c r="EY26" s="100">
        <v>0</v>
      </c>
      <c r="EZ26" s="100">
        <v>18587</v>
      </c>
      <c r="FA26" s="100">
        <v>-225424</v>
      </c>
      <c r="FB26" s="100">
        <v>0</v>
      </c>
      <c r="FC26" s="100">
        <v>-4601</v>
      </c>
      <c r="FD26" s="100">
        <v>1030684.8175967413</v>
      </c>
      <c r="FE26" s="100">
        <v>0</v>
      </c>
      <c r="FF26" s="100">
        <v>21034.384032586557</v>
      </c>
      <c r="FG26" s="100">
        <v>1005078</v>
      </c>
      <c r="FH26" s="100">
        <v>0</v>
      </c>
      <c r="FI26" s="100">
        <v>20512</v>
      </c>
      <c r="FJ26" s="100">
        <v>25607</v>
      </c>
      <c r="FK26" s="100">
        <v>0</v>
      </c>
      <c r="FL26" s="100">
        <v>522</v>
      </c>
      <c r="FM26" s="100">
        <v>0</v>
      </c>
      <c r="FN26" s="100">
        <v>0</v>
      </c>
      <c r="FO26" s="100">
        <v>0</v>
      </c>
      <c r="FP26" s="100">
        <v>0</v>
      </c>
      <c r="FQ26" s="100">
        <v>0</v>
      </c>
      <c r="FR26" s="100">
        <v>0</v>
      </c>
      <c r="FS26" s="100">
        <v>0</v>
      </c>
      <c r="FT26" s="100">
        <v>0</v>
      </c>
      <c r="FU26" s="100">
        <v>0</v>
      </c>
      <c r="FV26" s="100">
        <v>5798430</v>
      </c>
      <c r="FW26" s="100">
        <v>0</v>
      </c>
      <c r="FX26" s="100">
        <v>118334</v>
      </c>
      <c r="FY26" s="546">
        <v>0.25</v>
      </c>
      <c r="FZ26" s="546">
        <v>0.73499999999999999</v>
      </c>
      <c r="GA26" s="546">
        <v>0</v>
      </c>
      <c r="GB26" s="546">
        <v>1.4999999999999999E-2</v>
      </c>
      <c r="GC26" s="84" t="s">
        <v>1054</v>
      </c>
    </row>
    <row r="27" spans="1:185" s="84" customFormat="1" x14ac:dyDescent="0.25">
      <c r="A27" t="s">
        <v>1026</v>
      </c>
      <c r="B27" s="82" t="s">
        <v>413</v>
      </c>
      <c r="C27" s="85" t="s">
        <v>412</v>
      </c>
      <c r="D27" s="100">
        <v>-644915</v>
      </c>
      <c r="E27" s="100">
        <v>-9948</v>
      </c>
      <c r="F27" s="100">
        <v>-654863</v>
      </c>
      <c r="G27" s="100">
        <v>-754895</v>
      </c>
      <c r="H27" s="100">
        <v>5601</v>
      </c>
      <c r="I27" s="100">
        <v>-749294</v>
      </c>
      <c r="J27" s="100">
        <v>109980</v>
      </c>
      <c r="K27" s="100">
        <v>-15549</v>
      </c>
      <c r="L27" s="100">
        <v>94431</v>
      </c>
      <c r="M27" s="100">
        <v>250904</v>
      </c>
      <c r="N27" s="100">
        <v>250904</v>
      </c>
      <c r="O27" s="100">
        <v>0</v>
      </c>
      <c r="P27" s="100">
        <v>0</v>
      </c>
      <c r="Q27" s="100">
        <v>244552</v>
      </c>
      <c r="R27" s="100">
        <v>-244552</v>
      </c>
      <c r="S27" s="100">
        <v>2552</v>
      </c>
      <c r="T27" s="100">
        <v>0</v>
      </c>
      <c r="U27" s="100">
        <v>0</v>
      </c>
      <c r="V27" s="100">
        <v>0</v>
      </c>
      <c r="W27" s="100">
        <v>2552</v>
      </c>
      <c r="X27" s="100">
        <v>0</v>
      </c>
      <c r="Y27" s="100">
        <v>0</v>
      </c>
      <c r="Z27" s="100">
        <v>0</v>
      </c>
      <c r="AA27" s="100">
        <v>0</v>
      </c>
      <c r="AB27" s="100">
        <v>0</v>
      </c>
      <c r="AC27" s="100">
        <v>0</v>
      </c>
      <c r="AD27" s="100">
        <v>0</v>
      </c>
      <c r="AE27" s="100">
        <v>0</v>
      </c>
      <c r="AF27" s="100">
        <v>0</v>
      </c>
      <c r="AG27" s="100">
        <v>0</v>
      </c>
      <c r="AH27" s="100">
        <v>340303</v>
      </c>
      <c r="AI27" s="100">
        <v>340303.35641547863</v>
      </c>
      <c r="AJ27" s="100">
        <v>0</v>
      </c>
      <c r="AK27" s="100">
        <v>0</v>
      </c>
      <c r="AL27" s="100">
        <v>251514</v>
      </c>
      <c r="AM27" s="100">
        <v>251514</v>
      </c>
      <c r="AN27" s="100">
        <v>0</v>
      </c>
      <c r="AO27" s="100">
        <v>0</v>
      </c>
      <c r="AP27" s="100">
        <v>88789</v>
      </c>
      <c r="AQ27" s="100">
        <v>88789</v>
      </c>
      <c r="AR27" s="100">
        <v>0</v>
      </c>
      <c r="AS27" s="100">
        <v>0</v>
      </c>
      <c r="AT27" s="100">
        <v>0</v>
      </c>
      <c r="AU27" s="100">
        <v>0</v>
      </c>
      <c r="AV27" s="100">
        <v>0</v>
      </c>
      <c r="AW27" s="100">
        <v>0</v>
      </c>
      <c r="AX27" s="100">
        <v>0</v>
      </c>
      <c r="AY27" s="100">
        <v>0</v>
      </c>
      <c r="AZ27" s="100">
        <v>0</v>
      </c>
      <c r="BA27" s="100">
        <v>0</v>
      </c>
      <c r="BB27" s="100">
        <v>0</v>
      </c>
      <c r="BC27" s="100">
        <v>0</v>
      </c>
      <c r="BD27" s="100">
        <v>0</v>
      </c>
      <c r="BE27" s="100">
        <v>0</v>
      </c>
      <c r="BF27" s="100">
        <v>4745643.9105934817</v>
      </c>
      <c r="BG27" s="100">
        <v>0</v>
      </c>
      <c r="BH27" s="100">
        <v>93491.057940122206</v>
      </c>
      <c r="BI27" s="100">
        <v>162252</v>
      </c>
      <c r="BJ27" s="100">
        <v>0</v>
      </c>
      <c r="BK27" s="100">
        <v>3030</v>
      </c>
      <c r="BL27" s="100">
        <v>4775536</v>
      </c>
      <c r="BM27" s="100">
        <v>0</v>
      </c>
      <c r="BN27" s="100">
        <v>94051</v>
      </c>
      <c r="BO27" s="100">
        <v>132360</v>
      </c>
      <c r="BP27" s="100">
        <v>0</v>
      </c>
      <c r="BQ27" s="100">
        <v>2470</v>
      </c>
      <c r="BR27" s="100">
        <v>3540.5069755600816</v>
      </c>
      <c r="BS27" s="100">
        <v>0</v>
      </c>
      <c r="BT27" s="100">
        <v>72.255244399185344</v>
      </c>
      <c r="BU27" s="100">
        <v>3540</v>
      </c>
      <c r="BV27" s="100">
        <v>0</v>
      </c>
      <c r="BW27" s="100">
        <v>72</v>
      </c>
      <c r="BX27" s="100">
        <v>1</v>
      </c>
      <c r="BY27" s="100">
        <v>0</v>
      </c>
      <c r="BZ27" s="100">
        <v>0</v>
      </c>
      <c r="CA27" s="100">
        <v>0</v>
      </c>
      <c r="CB27" s="100">
        <v>0</v>
      </c>
      <c r="CC27" s="100">
        <v>0</v>
      </c>
      <c r="CD27" s="100">
        <v>0</v>
      </c>
      <c r="CE27" s="100">
        <v>0</v>
      </c>
      <c r="CF27" s="100">
        <v>0</v>
      </c>
      <c r="CG27" s="100">
        <v>0</v>
      </c>
      <c r="CH27" s="100">
        <v>0</v>
      </c>
      <c r="CI27" s="100">
        <v>0</v>
      </c>
      <c r="CJ27" s="100">
        <v>0</v>
      </c>
      <c r="CK27" s="100">
        <v>0</v>
      </c>
      <c r="CL27" s="100">
        <v>0</v>
      </c>
      <c r="CM27" s="100">
        <v>0</v>
      </c>
      <c r="CN27" s="100">
        <v>0</v>
      </c>
      <c r="CO27" s="100">
        <v>0</v>
      </c>
      <c r="CP27" s="100">
        <v>0</v>
      </c>
      <c r="CQ27" s="100">
        <v>0</v>
      </c>
      <c r="CR27" s="100">
        <v>0</v>
      </c>
      <c r="CS27" s="100">
        <v>0</v>
      </c>
      <c r="CT27" s="100">
        <v>0</v>
      </c>
      <c r="CU27" s="100">
        <v>0</v>
      </c>
      <c r="CV27" s="100">
        <v>0</v>
      </c>
      <c r="CW27" s="100">
        <v>0</v>
      </c>
      <c r="CX27" s="100">
        <v>0</v>
      </c>
      <c r="CY27" s="100">
        <v>0</v>
      </c>
      <c r="CZ27" s="100">
        <v>0</v>
      </c>
      <c r="DA27" s="100">
        <v>0</v>
      </c>
      <c r="DB27" s="100">
        <v>0</v>
      </c>
      <c r="DC27" s="100">
        <v>0</v>
      </c>
      <c r="DD27" s="100">
        <v>0</v>
      </c>
      <c r="DE27" s="100">
        <v>0</v>
      </c>
      <c r="DF27" s="100">
        <v>0</v>
      </c>
      <c r="DG27" s="100">
        <v>0</v>
      </c>
      <c r="DH27" s="100">
        <v>0</v>
      </c>
      <c r="DI27" s="100">
        <v>0</v>
      </c>
      <c r="DJ27" s="100">
        <v>0</v>
      </c>
      <c r="DK27" s="100">
        <v>0</v>
      </c>
      <c r="DL27" s="100">
        <v>0</v>
      </c>
      <c r="DM27" s="100">
        <v>0</v>
      </c>
      <c r="DN27" s="100">
        <v>4804.1605906313653</v>
      </c>
      <c r="DO27" s="100">
        <v>0</v>
      </c>
      <c r="DP27" s="100">
        <v>98.044093686354387</v>
      </c>
      <c r="DQ27" s="100">
        <v>37012</v>
      </c>
      <c r="DR27" s="100">
        <v>0</v>
      </c>
      <c r="DS27" s="100">
        <v>733</v>
      </c>
      <c r="DT27" s="100">
        <v>-32208</v>
      </c>
      <c r="DU27" s="100">
        <v>0</v>
      </c>
      <c r="DV27" s="100">
        <v>-635</v>
      </c>
      <c r="DW27" s="100">
        <v>27960.487240325867</v>
      </c>
      <c r="DX27" s="100">
        <v>0</v>
      </c>
      <c r="DY27" s="100">
        <v>566.00715885947045</v>
      </c>
      <c r="DZ27" s="100">
        <v>-860.65057026476575</v>
      </c>
      <c r="EA27" s="100">
        <v>0</v>
      </c>
      <c r="EB27" s="100">
        <v>-17.564297352342159</v>
      </c>
      <c r="EC27" s="100">
        <v>34754</v>
      </c>
      <c r="ED27" s="100">
        <v>0</v>
      </c>
      <c r="EE27" s="100">
        <v>709</v>
      </c>
      <c r="EF27" s="100">
        <v>-7654</v>
      </c>
      <c r="EG27" s="100">
        <v>0</v>
      </c>
      <c r="EH27" s="100">
        <v>-161</v>
      </c>
      <c r="EI27" s="100">
        <v>0</v>
      </c>
      <c r="EJ27" s="100">
        <v>0</v>
      </c>
      <c r="EK27" s="100">
        <v>0</v>
      </c>
      <c r="EL27" s="100">
        <v>0</v>
      </c>
      <c r="EM27" s="100">
        <v>0</v>
      </c>
      <c r="EN27" s="100">
        <v>0</v>
      </c>
      <c r="EO27" s="100">
        <v>0</v>
      </c>
      <c r="EP27" s="100">
        <v>0</v>
      </c>
      <c r="EQ27" s="100">
        <v>0</v>
      </c>
      <c r="ER27" s="100">
        <v>0</v>
      </c>
      <c r="ES27" s="100">
        <v>0</v>
      </c>
      <c r="ET27" s="100">
        <v>0</v>
      </c>
      <c r="EU27" s="100">
        <v>901493.52479633398</v>
      </c>
      <c r="EV27" s="100">
        <v>0</v>
      </c>
      <c r="EW27" s="100">
        <v>18397.827036659877</v>
      </c>
      <c r="EX27" s="100">
        <v>834846</v>
      </c>
      <c r="EY27" s="100">
        <v>0</v>
      </c>
      <c r="EZ27" s="100">
        <v>17038</v>
      </c>
      <c r="FA27" s="100">
        <v>66648</v>
      </c>
      <c r="FB27" s="100">
        <v>0</v>
      </c>
      <c r="FC27" s="100">
        <v>1360</v>
      </c>
      <c r="FD27" s="100">
        <v>999312.34965376777</v>
      </c>
      <c r="FE27" s="100">
        <v>0</v>
      </c>
      <c r="FF27" s="100">
        <v>20392.432423625254</v>
      </c>
      <c r="FG27" s="100">
        <v>945361</v>
      </c>
      <c r="FH27" s="100">
        <v>0</v>
      </c>
      <c r="FI27" s="100">
        <v>18963</v>
      </c>
      <c r="FJ27" s="100">
        <v>53951</v>
      </c>
      <c r="FK27" s="100">
        <v>0</v>
      </c>
      <c r="FL27" s="100">
        <v>1429</v>
      </c>
      <c r="FM27" s="100">
        <v>0</v>
      </c>
      <c r="FN27" s="100">
        <v>0</v>
      </c>
      <c r="FO27" s="100">
        <v>0</v>
      </c>
      <c r="FP27" s="100">
        <v>0</v>
      </c>
      <c r="FQ27" s="100">
        <v>0</v>
      </c>
      <c r="FR27" s="100">
        <v>0</v>
      </c>
      <c r="FS27" s="100">
        <v>0</v>
      </c>
      <c r="FT27" s="100">
        <v>0</v>
      </c>
      <c r="FU27" s="100">
        <v>0</v>
      </c>
      <c r="FV27" s="100">
        <v>6844146</v>
      </c>
      <c r="FW27" s="100">
        <v>0</v>
      </c>
      <c r="FX27" s="100">
        <v>136029</v>
      </c>
      <c r="FY27" s="546">
        <v>0.25</v>
      </c>
      <c r="FZ27" s="546">
        <v>0.73499999999999999</v>
      </c>
      <c r="GA27" s="546">
        <v>0</v>
      </c>
      <c r="GB27" s="546">
        <v>1.4999999999999999E-2</v>
      </c>
      <c r="GC27" s="84" t="s">
        <v>1054</v>
      </c>
    </row>
    <row r="28" spans="1:185" s="84" customFormat="1" x14ac:dyDescent="0.25">
      <c r="A28" t="s">
        <v>1026</v>
      </c>
      <c r="B28" s="82" t="s">
        <v>415</v>
      </c>
      <c r="C28" s="85" t="s">
        <v>414</v>
      </c>
      <c r="D28" s="100">
        <v>80906</v>
      </c>
      <c r="E28" s="100">
        <v>0</v>
      </c>
      <c r="F28" s="100">
        <v>80906</v>
      </c>
      <c r="G28" s="100">
        <v>10681</v>
      </c>
      <c r="H28" s="100">
        <v>0</v>
      </c>
      <c r="I28" s="100">
        <v>10681</v>
      </c>
      <c r="J28" s="100">
        <v>70225</v>
      </c>
      <c r="K28" s="100">
        <v>0</v>
      </c>
      <c r="L28" s="100">
        <v>70225</v>
      </c>
      <c r="M28" s="100">
        <v>93658</v>
      </c>
      <c r="N28" s="100">
        <v>93658</v>
      </c>
      <c r="O28" s="100">
        <v>0</v>
      </c>
      <c r="P28" s="100">
        <v>0</v>
      </c>
      <c r="Q28" s="100">
        <v>0</v>
      </c>
      <c r="R28" s="100">
        <v>0</v>
      </c>
      <c r="S28" s="100">
        <v>58322</v>
      </c>
      <c r="T28" s="100">
        <v>0</v>
      </c>
      <c r="U28" s="100">
        <v>62549</v>
      </c>
      <c r="V28" s="100">
        <v>0</v>
      </c>
      <c r="W28" s="100">
        <v>-4227</v>
      </c>
      <c r="X28" s="100">
        <v>0</v>
      </c>
      <c r="Y28" s="100">
        <v>0</v>
      </c>
      <c r="Z28" s="100">
        <v>0</v>
      </c>
      <c r="AA28" s="100">
        <v>0</v>
      </c>
      <c r="AB28" s="100">
        <v>0</v>
      </c>
      <c r="AC28" s="100">
        <v>0</v>
      </c>
      <c r="AD28" s="100">
        <v>0</v>
      </c>
      <c r="AE28" s="100">
        <v>0</v>
      </c>
      <c r="AF28" s="100">
        <v>0</v>
      </c>
      <c r="AG28" s="100">
        <v>0</v>
      </c>
      <c r="AH28" s="100">
        <v>0</v>
      </c>
      <c r="AI28" s="100">
        <v>0</v>
      </c>
      <c r="AJ28" s="100">
        <v>0</v>
      </c>
      <c r="AK28" s="100">
        <v>0</v>
      </c>
      <c r="AL28" s="100">
        <v>0</v>
      </c>
      <c r="AM28" s="100">
        <v>0</v>
      </c>
      <c r="AN28" s="100">
        <v>0</v>
      </c>
      <c r="AO28" s="100">
        <v>0</v>
      </c>
      <c r="AP28" s="100">
        <v>0</v>
      </c>
      <c r="AQ28" s="100">
        <v>0</v>
      </c>
      <c r="AR28" s="100">
        <v>0</v>
      </c>
      <c r="AS28" s="100">
        <v>0</v>
      </c>
      <c r="AT28" s="100">
        <v>0</v>
      </c>
      <c r="AU28" s="100">
        <v>0</v>
      </c>
      <c r="AV28" s="100">
        <v>0</v>
      </c>
      <c r="AW28" s="100">
        <v>0</v>
      </c>
      <c r="AX28" s="100">
        <v>0</v>
      </c>
      <c r="AY28" s="100">
        <v>0</v>
      </c>
      <c r="AZ28" s="100">
        <v>0</v>
      </c>
      <c r="BA28" s="100">
        <v>0</v>
      </c>
      <c r="BB28" s="100">
        <v>0</v>
      </c>
      <c r="BC28" s="100">
        <v>0</v>
      </c>
      <c r="BD28" s="100">
        <v>0</v>
      </c>
      <c r="BE28" s="100">
        <v>0</v>
      </c>
      <c r="BF28" s="100">
        <v>624780.09280570282</v>
      </c>
      <c r="BG28" s="100">
        <v>140575.5208812831</v>
      </c>
      <c r="BH28" s="100">
        <v>15619.502320142567</v>
      </c>
      <c r="BI28" s="100">
        <v>40327</v>
      </c>
      <c r="BJ28" s="100">
        <v>9074</v>
      </c>
      <c r="BK28" s="100">
        <v>1008</v>
      </c>
      <c r="BL28" s="100">
        <v>563000</v>
      </c>
      <c r="BM28" s="100">
        <v>126676</v>
      </c>
      <c r="BN28" s="100">
        <v>14075</v>
      </c>
      <c r="BO28" s="100">
        <v>102107</v>
      </c>
      <c r="BP28" s="100">
        <v>22974</v>
      </c>
      <c r="BQ28" s="100">
        <v>2553</v>
      </c>
      <c r="BR28" s="100">
        <v>700.91975560081471</v>
      </c>
      <c r="BS28" s="100">
        <v>157.70694501018329</v>
      </c>
      <c r="BT28" s="100">
        <v>17.522993890020366</v>
      </c>
      <c r="BU28" s="100">
        <v>8107</v>
      </c>
      <c r="BV28" s="100">
        <v>1824</v>
      </c>
      <c r="BW28" s="100">
        <v>203</v>
      </c>
      <c r="BX28" s="100">
        <v>-7406</v>
      </c>
      <c r="BY28" s="100">
        <v>-1666</v>
      </c>
      <c r="BZ28" s="100">
        <v>-185</v>
      </c>
      <c r="CA28" s="100">
        <v>0</v>
      </c>
      <c r="CB28" s="100">
        <v>0</v>
      </c>
      <c r="CC28" s="100">
        <v>0</v>
      </c>
      <c r="CD28" s="100">
        <v>0</v>
      </c>
      <c r="CE28" s="100">
        <v>0</v>
      </c>
      <c r="CF28" s="100">
        <v>0</v>
      </c>
      <c r="CG28" s="100">
        <v>0</v>
      </c>
      <c r="CH28" s="100">
        <v>0</v>
      </c>
      <c r="CI28" s="100">
        <v>0</v>
      </c>
      <c r="CJ28" s="100">
        <v>0</v>
      </c>
      <c r="CK28" s="100">
        <v>0</v>
      </c>
      <c r="CL28" s="100">
        <v>0</v>
      </c>
      <c r="CM28" s="100">
        <v>0</v>
      </c>
      <c r="CN28" s="100">
        <v>0</v>
      </c>
      <c r="CO28" s="100">
        <v>0</v>
      </c>
      <c r="CP28" s="100">
        <v>0</v>
      </c>
      <c r="CQ28" s="100">
        <v>0</v>
      </c>
      <c r="CR28" s="100">
        <v>0</v>
      </c>
      <c r="CS28" s="100">
        <v>0</v>
      </c>
      <c r="CT28" s="100">
        <v>0</v>
      </c>
      <c r="CU28" s="100">
        <v>0</v>
      </c>
      <c r="CV28" s="100">
        <v>3700.7902240325866</v>
      </c>
      <c r="CW28" s="100">
        <v>832.67780040733192</v>
      </c>
      <c r="CX28" s="100">
        <v>92.519755600814662</v>
      </c>
      <c r="CY28" s="100">
        <v>3784</v>
      </c>
      <c r="CZ28" s="100">
        <v>852</v>
      </c>
      <c r="DA28" s="100">
        <v>95</v>
      </c>
      <c r="DB28" s="100">
        <v>-83</v>
      </c>
      <c r="DC28" s="100">
        <v>-19</v>
      </c>
      <c r="DD28" s="100">
        <v>-2</v>
      </c>
      <c r="DE28" s="100">
        <v>0</v>
      </c>
      <c r="DF28" s="100">
        <v>0</v>
      </c>
      <c r="DG28" s="100">
        <v>0</v>
      </c>
      <c r="DH28" s="100">
        <v>0</v>
      </c>
      <c r="DI28" s="100">
        <v>0</v>
      </c>
      <c r="DJ28" s="100">
        <v>0</v>
      </c>
      <c r="DK28" s="100">
        <v>0</v>
      </c>
      <c r="DL28" s="100">
        <v>0</v>
      </c>
      <c r="DM28" s="100">
        <v>0</v>
      </c>
      <c r="DN28" s="100">
        <v>5003.914460285132</v>
      </c>
      <c r="DO28" s="100">
        <v>1125.8807535641547</v>
      </c>
      <c r="DP28" s="100">
        <v>125.09786150712831</v>
      </c>
      <c r="DQ28" s="100">
        <v>3437</v>
      </c>
      <c r="DR28" s="100">
        <v>773</v>
      </c>
      <c r="DS28" s="100">
        <v>86</v>
      </c>
      <c r="DT28" s="100">
        <v>1567</v>
      </c>
      <c r="DU28" s="100">
        <v>353</v>
      </c>
      <c r="DV28" s="100">
        <v>39</v>
      </c>
      <c r="DW28" s="100">
        <v>12752.443991853361</v>
      </c>
      <c r="DX28" s="100">
        <v>2869.2998981670062</v>
      </c>
      <c r="DY28" s="100">
        <v>318.81109979633402</v>
      </c>
      <c r="DZ28" s="100">
        <v>-3068.0211812627294</v>
      </c>
      <c r="EA28" s="100">
        <v>-690.30476578411401</v>
      </c>
      <c r="EB28" s="100">
        <v>-76.700529531568222</v>
      </c>
      <c r="EC28" s="100">
        <v>14673</v>
      </c>
      <c r="ED28" s="100">
        <v>3301</v>
      </c>
      <c r="EE28" s="100">
        <v>367</v>
      </c>
      <c r="EF28" s="100">
        <v>-4989</v>
      </c>
      <c r="EG28" s="100">
        <v>-1122</v>
      </c>
      <c r="EH28" s="100">
        <v>-125</v>
      </c>
      <c r="EI28" s="100">
        <v>0</v>
      </c>
      <c r="EJ28" s="100">
        <v>0</v>
      </c>
      <c r="EK28" s="100">
        <v>0</v>
      </c>
      <c r="EL28" s="100">
        <v>0</v>
      </c>
      <c r="EM28" s="100">
        <v>0</v>
      </c>
      <c r="EN28" s="100">
        <v>0</v>
      </c>
      <c r="EO28" s="100">
        <v>0</v>
      </c>
      <c r="EP28" s="100">
        <v>0</v>
      </c>
      <c r="EQ28" s="100">
        <v>0</v>
      </c>
      <c r="ER28" s="100">
        <v>0</v>
      </c>
      <c r="ES28" s="100">
        <v>0</v>
      </c>
      <c r="ET28" s="100">
        <v>0</v>
      </c>
      <c r="EU28" s="100">
        <v>136941.62932790225</v>
      </c>
      <c r="EV28" s="100">
        <v>30811.866598778004</v>
      </c>
      <c r="EW28" s="100">
        <v>3423.5407331975562</v>
      </c>
      <c r="EX28" s="100">
        <v>145085</v>
      </c>
      <c r="EY28" s="100">
        <v>32644</v>
      </c>
      <c r="EZ28" s="100">
        <v>3627</v>
      </c>
      <c r="FA28" s="100">
        <v>-8143</v>
      </c>
      <c r="FB28" s="100">
        <v>-1832</v>
      </c>
      <c r="FC28" s="100">
        <v>-203</v>
      </c>
      <c r="FD28" s="100">
        <v>365088.75600814662</v>
      </c>
      <c r="FE28" s="100">
        <v>81717.354623217907</v>
      </c>
      <c r="FF28" s="100">
        <v>9079.7060692464347</v>
      </c>
      <c r="FG28" s="100">
        <v>352438</v>
      </c>
      <c r="FH28" s="100">
        <v>78840</v>
      </c>
      <c r="FI28" s="100">
        <v>8760</v>
      </c>
      <c r="FJ28" s="100">
        <v>12651</v>
      </c>
      <c r="FK28" s="100">
        <v>2877</v>
      </c>
      <c r="FL28" s="100">
        <v>320</v>
      </c>
      <c r="FM28" s="100">
        <v>0</v>
      </c>
      <c r="FN28" s="100">
        <v>0</v>
      </c>
      <c r="FO28" s="100">
        <v>0</v>
      </c>
      <c r="FP28" s="100">
        <v>0</v>
      </c>
      <c r="FQ28" s="100">
        <v>0</v>
      </c>
      <c r="FR28" s="100">
        <v>0</v>
      </c>
      <c r="FS28" s="100">
        <v>0</v>
      </c>
      <c r="FT28" s="100">
        <v>0</v>
      </c>
      <c r="FU28" s="100">
        <v>0</v>
      </c>
      <c r="FV28" s="100">
        <v>1186228</v>
      </c>
      <c r="FW28" s="100">
        <v>266475</v>
      </c>
      <c r="FX28" s="100">
        <v>29610</v>
      </c>
      <c r="FY28" s="546">
        <v>0.5</v>
      </c>
      <c r="FZ28" s="546">
        <v>0.4</v>
      </c>
      <c r="GA28" s="546">
        <v>0.09</v>
      </c>
      <c r="GB28" s="546">
        <v>0.01</v>
      </c>
      <c r="GC28" s="84" t="s">
        <v>1029</v>
      </c>
    </row>
    <row r="29" spans="1:185" s="84" customFormat="1" x14ac:dyDescent="0.25">
      <c r="A29" t="s">
        <v>1026</v>
      </c>
      <c r="B29" s="82" t="s">
        <v>417</v>
      </c>
      <c r="C29" s="85" t="s">
        <v>416</v>
      </c>
      <c r="D29" s="100">
        <v>-2403034</v>
      </c>
      <c r="E29" s="100">
        <v>0</v>
      </c>
      <c r="F29" s="100">
        <v>-2403034</v>
      </c>
      <c r="G29" s="100">
        <v>-1887394</v>
      </c>
      <c r="H29" s="100">
        <v>0</v>
      </c>
      <c r="I29" s="100">
        <v>-1887394</v>
      </c>
      <c r="J29" s="100">
        <v>-515640</v>
      </c>
      <c r="K29" s="100">
        <v>0</v>
      </c>
      <c r="L29" s="100">
        <v>-515640</v>
      </c>
      <c r="M29" s="100">
        <v>400132</v>
      </c>
      <c r="N29" s="100">
        <v>400132</v>
      </c>
      <c r="O29" s="100">
        <v>0</v>
      </c>
      <c r="P29" s="100">
        <v>0</v>
      </c>
      <c r="Q29" s="100">
        <v>0</v>
      </c>
      <c r="R29" s="100">
        <v>0</v>
      </c>
      <c r="S29" s="100">
        <v>0</v>
      </c>
      <c r="T29" s="100">
        <v>0</v>
      </c>
      <c r="U29" s="100">
        <v>0</v>
      </c>
      <c r="V29" s="100">
        <v>0</v>
      </c>
      <c r="W29" s="100">
        <v>0</v>
      </c>
      <c r="X29" s="100">
        <v>0</v>
      </c>
      <c r="Y29" s="100">
        <v>0</v>
      </c>
      <c r="Z29" s="100">
        <v>0</v>
      </c>
      <c r="AA29" s="100">
        <v>0</v>
      </c>
      <c r="AB29" s="100">
        <v>0</v>
      </c>
      <c r="AC29" s="100">
        <v>0</v>
      </c>
      <c r="AD29" s="100">
        <v>0</v>
      </c>
      <c r="AE29" s="100">
        <v>0</v>
      </c>
      <c r="AF29" s="100">
        <v>0</v>
      </c>
      <c r="AG29" s="100">
        <v>0</v>
      </c>
      <c r="AH29" s="100">
        <v>0</v>
      </c>
      <c r="AI29" s="100">
        <v>0</v>
      </c>
      <c r="AJ29" s="100">
        <v>0</v>
      </c>
      <c r="AK29" s="100">
        <v>0</v>
      </c>
      <c r="AL29" s="100">
        <v>0</v>
      </c>
      <c r="AM29" s="100">
        <v>0</v>
      </c>
      <c r="AN29" s="100">
        <v>0</v>
      </c>
      <c r="AO29" s="100">
        <v>0</v>
      </c>
      <c r="AP29" s="100">
        <v>0</v>
      </c>
      <c r="AQ29" s="100">
        <v>0</v>
      </c>
      <c r="AR29" s="100">
        <v>0</v>
      </c>
      <c r="AS29" s="100">
        <v>0</v>
      </c>
      <c r="AT29" s="100">
        <v>0</v>
      </c>
      <c r="AU29" s="100">
        <v>0</v>
      </c>
      <c r="AV29" s="100">
        <v>0</v>
      </c>
      <c r="AW29" s="100">
        <v>0</v>
      </c>
      <c r="AX29" s="100">
        <v>0</v>
      </c>
      <c r="AY29" s="100">
        <v>0</v>
      </c>
      <c r="AZ29" s="100">
        <v>0</v>
      </c>
      <c r="BA29" s="100">
        <v>0</v>
      </c>
      <c r="BB29" s="100">
        <v>0</v>
      </c>
      <c r="BC29" s="100">
        <v>0</v>
      </c>
      <c r="BD29" s="100">
        <v>0</v>
      </c>
      <c r="BE29" s="100">
        <v>0</v>
      </c>
      <c r="BF29" s="100">
        <v>8664582.7767189406</v>
      </c>
      <c r="BG29" s="100">
        <v>0</v>
      </c>
      <c r="BH29" s="100">
        <v>87521.038148676176</v>
      </c>
      <c r="BI29" s="100">
        <v>386954</v>
      </c>
      <c r="BJ29" s="100">
        <v>0</v>
      </c>
      <c r="BK29" s="100">
        <v>3909</v>
      </c>
      <c r="BL29" s="100">
        <v>8421923</v>
      </c>
      <c r="BM29" s="100">
        <v>0</v>
      </c>
      <c r="BN29" s="100">
        <v>85070</v>
      </c>
      <c r="BO29" s="100">
        <v>629614</v>
      </c>
      <c r="BP29" s="100">
        <v>0</v>
      </c>
      <c r="BQ29" s="100">
        <v>6360</v>
      </c>
      <c r="BR29" s="100">
        <v>0</v>
      </c>
      <c r="BS29" s="100">
        <v>0</v>
      </c>
      <c r="BT29" s="100">
        <v>0</v>
      </c>
      <c r="BU29" s="100">
        <v>0</v>
      </c>
      <c r="BV29" s="100">
        <v>0</v>
      </c>
      <c r="BW29" s="100">
        <v>0</v>
      </c>
      <c r="BX29" s="100">
        <v>0</v>
      </c>
      <c r="BY29" s="100">
        <v>0</v>
      </c>
      <c r="BZ29" s="100">
        <v>0</v>
      </c>
      <c r="CA29" s="100">
        <v>0</v>
      </c>
      <c r="CB29" s="100">
        <v>0</v>
      </c>
      <c r="CC29" s="100">
        <v>0</v>
      </c>
      <c r="CD29" s="100">
        <v>1817.5795112016292</v>
      </c>
      <c r="CE29" s="100">
        <v>0</v>
      </c>
      <c r="CF29" s="100">
        <v>18.359389002036661</v>
      </c>
      <c r="CG29" s="100">
        <v>-876.07741344195517</v>
      </c>
      <c r="CH29" s="100">
        <v>0</v>
      </c>
      <c r="CI29" s="100">
        <v>-8.8492668024439922</v>
      </c>
      <c r="CJ29" s="100">
        <v>0</v>
      </c>
      <c r="CK29" s="100">
        <v>0</v>
      </c>
      <c r="CL29" s="100">
        <v>0</v>
      </c>
      <c r="CM29" s="100">
        <v>0</v>
      </c>
      <c r="CN29" s="100">
        <v>0</v>
      </c>
      <c r="CO29" s="100">
        <v>0</v>
      </c>
      <c r="CP29" s="100">
        <v>0</v>
      </c>
      <c r="CQ29" s="100">
        <v>0</v>
      </c>
      <c r="CR29" s="100">
        <v>0</v>
      </c>
      <c r="CS29" s="100">
        <v>0</v>
      </c>
      <c r="CT29" s="100">
        <v>0</v>
      </c>
      <c r="CU29" s="100">
        <v>0</v>
      </c>
      <c r="CV29" s="100">
        <v>0</v>
      </c>
      <c r="CW29" s="100">
        <v>0</v>
      </c>
      <c r="CX29" s="100">
        <v>0</v>
      </c>
      <c r="CY29" s="100">
        <v>0</v>
      </c>
      <c r="CZ29" s="100">
        <v>0</v>
      </c>
      <c r="DA29" s="100">
        <v>0</v>
      </c>
      <c r="DB29" s="100">
        <v>0</v>
      </c>
      <c r="DC29" s="100">
        <v>0</v>
      </c>
      <c r="DD29" s="100">
        <v>0</v>
      </c>
      <c r="DE29" s="100">
        <v>1533.3910386965376</v>
      </c>
      <c r="DF29" s="100">
        <v>0</v>
      </c>
      <c r="DG29" s="100">
        <v>15.488798370672098</v>
      </c>
      <c r="DH29" s="100">
        <v>1534</v>
      </c>
      <c r="DI29" s="100">
        <v>0</v>
      </c>
      <c r="DJ29" s="100">
        <v>15</v>
      </c>
      <c r="DK29" s="100">
        <v>-1</v>
      </c>
      <c r="DL29" s="100">
        <v>0</v>
      </c>
      <c r="DM29" s="100">
        <v>0</v>
      </c>
      <c r="DN29" s="100">
        <v>51735.591384928717</v>
      </c>
      <c r="DO29" s="100">
        <v>0</v>
      </c>
      <c r="DP29" s="100">
        <v>522.5817311608962</v>
      </c>
      <c r="DQ29" s="100">
        <v>40890</v>
      </c>
      <c r="DR29" s="100">
        <v>0</v>
      </c>
      <c r="DS29" s="100">
        <v>413</v>
      </c>
      <c r="DT29" s="100">
        <v>10846</v>
      </c>
      <c r="DU29" s="100">
        <v>0</v>
      </c>
      <c r="DV29" s="100">
        <v>110</v>
      </c>
      <c r="DW29" s="100">
        <v>85731.892973523412</v>
      </c>
      <c r="DX29" s="100">
        <v>0</v>
      </c>
      <c r="DY29" s="100">
        <v>865.97871690427701</v>
      </c>
      <c r="DZ29" s="100">
        <v>0</v>
      </c>
      <c r="EA29" s="100">
        <v>0</v>
      </c>
      <c r="EB29" s="100">
        <v>0</v>
      </c>
      <c r="EC29" s="100">
        <v>85732</v>
      </c>
      <c r="ED29" s="100">
        <v>0</v>
      </c>
      <c r="EE29" s="100">
        <v>866</v>
      </c>
      <c r="EF29" s="100">
        <v>0</v>
      </c>
      <c r="EG29" s="100">
        <v>0</v>
      </c>
      <c r="EH29" s="100">
        <v>0</v>
      </c>
      <c r="EI29" s="100">
        <v>2283.730386965377</v>
      </c>
      <c r="EJ29" s="100">
        <v>0</v>
      </c>
      <c r="EK29" s="100">
        <v>23.06798370672098</v>
      </c>
      <c r="EL29" s="100">
        <v>0</v>
      </c>
      <c r="EM29" s="100">
        <v>0</v>
      </c>
      <c r="EN29" s="100">
        <v>0</v>
      </c>
      <c r="EO29" s="100">
        <v>0</v>
      </c>
      <c r="EP29" s="100">
        <v>0</v>
      </c>
      <c r="EQ29" s="100">
        <v>0</v>
      </c>
      <c r="ER29" s="100">
        <v>0</v>
      </c>
      <c r="ES29" s="100">
        <v>0</v>
      </c>
      <c r="ET29" s="100">
        <v>0</v>
      </c>
      <c r="EU29" s="100">
        <v>1702829.7262118126</v>
      </c>
      <c r="EV29" s="100">
        <v>0</v>
      </c>
      <c r="EW29" s="100">
        <v>17200.300264765785</v>
      </c>
      <c r="EX29" s="100">
        <v>2044521</v>
      </c>
      <c r="EY29" s="100">
        <v>0</v>
      </c>
      <c r="EZ29" s="100">
        <v>20652</v>
      </c>
      <c r="FA29" s="100">
        <v>-341691</v>
      </c>
      <c r="FB29" s="100">
        <v>0</v>
      </c>
      <c r="FC29" s="100">
        <v>-3452</v>
      </c>
      <c r="FD29" s="100">
        <v>2642455.7054175148</v>
      </c>
      <c r="FE29" s="100">
        <v>0</v>
      </c>
      <c r="FF29" s="100">
        <v>26691.471771894092</v>
      </c>
      <c r="FG29" s="100">
        <v>2583248</v>
      </c>
      <c r="FH29" s="100">
        <v>0</v>
      </c>
      <c r="FI29" s="100">
        <v>26093</v>
      </c>
      <c r="FJ29" s="100">
        <v>59208</v>
      </c>
      <c r="FK29" s="100">
        <v>0</v>
      </c>
      <c r="FL29" s="100">
        <v>598</v>
      </c>
      <c r="FM29" s="100">
        <v>0</v>
      </c>
      <c r="FN29" s="100">
        <v>0</v>
      </c>
      <c r="FO29" s="100">
        <v>0</v>
      </c>
      <c r="FP29" s="100">
        <v>0</v>
      </c>
      <c r="FQ29" s="100">
        <v>0</v>
      </c>
      <c r="FR29" s="100">
        <v>0</v>
      </c>
      <c r="FS29" s="100">
        <v>0</v>
      </c>
      <c r="FT29" s="100">
        <v>0</v>
      </c>
      <c r="FU29" s="100">
        <v>0</v>
      </c>
      <c r="FV29" s="100">
        <v>13539050</v>
      </c>
      <c r="FW29" s="100">
        <v>0</v>
      </c>
      <c r="FX29" s="100">
        <v>136757</v>
      </c>
      <c r="FY29" s="546">
        <v>0</v>
      </c>
      <c r="FZ29" s="546">
        <v>0.99</v>
      </c>
      <c r="GA29" s="546">
        <v>0</v>
      </c>
      <c r="GB29" s="546">
        <v>0.01</v>
      </c>
      <c r="GC29" s="84" t="s">
        <v>1047</v>
      </c>
    </row>
    <row r="30" spans="1:185" s="84" customFormat="1" x14ac:dyDescent="0.25">
      <c r="A30" t="s">
        <v>1026</v>
      </c>
      <c r="B30" s="82" t="s">
        <v>419</v>
      </c>
      <c r="C30" s="85" t="s">
        <v>418</v>
      </c>
      <c r="D30" s="100">
        <v>257992</v>
      </c>
      <c r="E30" s="100">
        <v>0</v>
      </c>
      <c r="F30" s="100">
        <v>257992</v>
      </c>
      <c r="G30" s="100">
        <v>203536</v>
      </c>
      <c r="H30" s="100">
        <v>0</v>
      </c>
      <c r="I30" s="100">
        <v>203536</v>
      </c>
      <c r="J30" s="100">
        <v>54456</v>
      </c>
      <c r="K30" s="100">
        <v>0</v>
      </c>
      <c r="L30" s="100">
        <v>54456</v>
      </c>
      <c r="M30" s="100">
        <v>91610</v>
      </c>
      <c r="N30" s="100">
        <v>91610</v>
      </c>
      <c r="O30" s="100">
        <v>0</v>
      </c>
      <c r="P30" s="100">
        <v>0</v>
      </c>
      <c r="Q30" s="100">
        <v>0</v>
      </c>
      <c r="R30" s="100">
        <v>0</v>
      </c>
      <c r="S30" s="100">
        <v>205753</v>
      </c>
      <c r="T30" s="100">
        <v>0</v>
      </c>
      <c r="U30" s="100">
        <v>157969</v>
      </c>
      <c r="V30" s="100">
        <v>0</v>
      </c>
      <c r="W30" s="100">
        <v>47784</v>
      </c>
      <c r="X30" s="100">
        <v>0</v>
      </c>
      <c r="Y30" s="100">
        <v>0</v>
      </c>
      <c r="Z30" s="100">
        <v>0</v>
      </c>
      <c r="AA30" s="100">
        <v>0</v>
      </c>
      <c r="AB30" s="100">
        <v>0</v>
      </c>
      <c r="AC30" s="100">
        <v>0</v>
      </c>
      <c r="AD30" s="100">
        <v>0</v>
      </c>
      <c r="AE30" s="100">
        <v>0</v>
      </c>
      <c r="AF30" s="100">
        <v>0</v>
      </c>
      <c r="AG30" s="100">
        <v>0</v>
      </c>
      <c r="AH30" s="100">
        <v>0</v>
      </c>
      <c r="AI30" s="100">
        <v>0</v>
      </c>
      <c r="AJ30" s="100">
        <v>0</v>
      </c>
      <c r="AK30" s="100">
        <v>0</v>
      </c>
      <c r="AL30" s="100">
        <v>0</v>
      </c>
      <c r="AM30" s="100">
        <v>0</v>
      </c>
      <c r="AN30" s="100">
        <v>0</v>
      </c>
      <c r="AO30" s="100">
        <v>0</v>
      </c>
      <c r="AP30" s="100">
        <v>0</v>
      </c>
      <c r="AQ30" s="100">
        <v>0</v>
      </c>
      <c r="AR30" s="100">
        <v>0</v>
      </c>
      <c r="AS30" s="100">
        <v>0</v>
      </c>
      <c r="AT30" s="100">
        <v>0</v>
      </c>
      <c r="AU30" s="100">
        <v>0</v>
      </c>
      <c r="AV30" s="100">
        <v>0</v>
      </c>
      <c r="AW30" s="100">
        <v>0</v>
      </c>
      <c r="AX30" s="100">
        <v>0</v>
      </c>
      <c r="AY30" s="100">
        <v>0</v>
      </c>
      <c r="AZ30" s="100">
        <v>0</v>
      </c>
      <c r="BA30" s="100">
        <v>0</v>
      </c>
      <c r="BB30" s="100">
        <v>0</v>
      </c>
      <c r="BC30" s="100">
        <v>0</v>
      </c>
      <c r="BD30" s="100">
        <v>0</v>
      </c>
      <c r="BE30" s="100">
        <v>0</v>
      </c>
      <c r="BF30" s="100">
        <v>787519.10636822833</v>
      </c>
      <c r="BG30" s="100">
        <v>196879.77659205708</v>
      </c>
      <c r="BH30" s="100">
        <v>0</v>
      </c>
      <c r="BI30" s="100">
        <v>40955</v>
      </c>
      <c r="BJ30" s="100">
        <v>10239</v>
      </c>
      <c r="BK30" s="100">
        <v>0</v>
      </c>
      <c r="BL30" s="100">
        <v>744209</v>
      </c>
      <c r="BM30" s="100">
        <v>186053</v>
      </c>
      <c r="BN30" s="100">
        <v>0</v>
      </c>
      <c r="BO30" s="100">
        <v>84265</v>
      </c>
      <c r="BP30" s="100">
        <v>21066</v>
      </c>
      <c r="BQ30" s="100">
        <v>0</v>
      </c>
      <c r="BR30" s="100">
        <v>402.70875763747455</v>
      </c>
      <c r="BS30" s="100">
        <v>100.67718940936864</v>
      </c>
      <c r="BT30" s="100">
        <v>0</v>
      </c>
      <c r="BU30" s="100">
        <v>0</v>
      </c>
      <c r="BV30" s="100">
        <v>0</v>
      </c>
      <c r="BW30" s="100">
        <v>0</v>
      </c>
      <c r="BX30" s="100">
        <v>403</v>
      </c>
      <c r="BY30" s="100">
        <v>101</v>
      </c>
      <c r="BZ30" s="100">
        <v>0</v>
      </c>
      <c r="CA30" s="100">
        <v>0</v>
      </c>
      <c r="CB30" s="100">
        <v>0</v>
      </c>
      <c r="CC30" s="100">
        <v>0</v>
      </c>
      <c r="CD30" s="100">
        <v>0</v>
      </c>
      <c r="CE30" s="100">
        <v>0</v>
      </c>
      <c r="CF30" s="100">
        <v>0</v>
      </c>
      <c r="CG30" s="100">
        <v>0</v>
      </c>
      <c r="CH30" s="100">
        <v>0</v>
      </c>
      <c r="CI30" s="100">
        <v>0</v>
      </c>
      <c r="CJ30" s="100">
        <v>0</v>
      </c>
      <c r="CK30" s="100">
        <v>0</v>
      </c>
      <c r="CL30" s="100">
        <v>0</v>
      </c>
      <c r="CM30" s="100">
        <v>0</v>
      </c>
      <c r="CN30" s="100">
        <v>0</v>
      </c>
      <c r="CO30" s="100">
        <v>0</v>
      </c>
      <c r="CP30" s="100">
        <v>0</v>
      </c>
      <c r="CQ30" s="100">
        <v>0</v>
      </c>
      <c r="CR30" s="100">
        <v>0</v>
      </c>
      <c r="CS30" s="100">
        <v>0</v>
      </c>
      <c r="CT30" s="100">
        <v>0</v>
      </c>
      <c r="CU30" s="100">
        <v>0</v>
      </c>
      <c r="CV30" s="100">
        <v>7310.7128309572308</v>
      </c>
      <c r="CW30" s="100">
        <v>1827.6782077393077</v>
      </c>
      <c r="CX30" s="100">
        <v>0</v>
      </c>
      <c r="CY30" s="100">
        <v>6597</v>
      </c>
      <c r="CZ30" s="100">
        <v>1649</v>
      </c>
      <c r="DA30" s="100">
        <v>0</v>
      </c>
      <c r="DB30" s="100">
        <v>714</v>
      </c>
      <c r="DC30" s="100">
        <v>179</v>
      </c>
      <c r="DD30" s="100">
        <v>0</v>
      </c>
      <c r="DE30" s="100">
        <v>1109.8240325865579</v>
      </c>
      <c r="DF30" s="100">
        <v>277.45600814663948</v>
      </c>
      <c r="DG30" s="100">
        <v>0</v>
      </c>
      <c r="DH30" s="100">
        <v>1239</v>
      </c>
      <c r="DI30" s="100">
        <v>310</v>
      </c>
      <c r="DJ30" s="100">
        <v>0</v>
      </c>
      <c r="DK30" s="100">
        <v>-129</v>
      </c>
      <c r="DL30" s="100">
        <v>-33</v>
      </c>
      <c r="DM30" s="100">
        <v>0</v>
      </c>
      <c r="DN30" s="100">
        <v>2994.0879837067209</v>
      </c>
      <c r="DO30" s="100">
        <v>748.52199592668023</v>
      </c>
      <c r="DP30" s="100">
        <v>0</v>
      </c>
      <c r="DQ30" s="100">
        <v>2994</v>
      </c>
      <c r="DR30" s="100">
        <v>749</v>
      </c>
      <c r="DS30" s="100">
        <v>0</v>
      </c>
      <c r="DT30" s="100">
        <v>0</v>
      </c>
      <c r="DU30" s="100">
        <v>0</v>
      </c>
      <c r="DV30" s="100">
        <v>0</v>
      </c>
      <c r="DW30" s="100">
        <v>10006.589816700611</v>
      </c>
      <c r="DX30" s="100">
        <v>2501.6474541751527</v>
      </c>
      <c r="DY30" s="100">
        <v>0</v>
      </c>
      <c r="DZ30" s="100">
        <v>-1721.1152749490834</v>
      </c>
      <c r="EA30" s="100">
        <v>-430.27881873727085</v>
      </c>
      <c r="EB30" s="100">
        <v>0</v>
      </c>
      <c r="EC30" s="100">
        <v>11002</v>
      </c>
      <c r="ED30" s="100">
        <v>2751</v>
      </c>
      <c r="EE30" s="100">
        <v>0</v>
      </c>
      <c r="EF30" s="100">
        <v>-2717</v>
      </c>
      <c r="EG30" s="100">
        <v>-680</v>
      </c>
      <c r="EH30" s="100">
        <v>0</v>
      </c>
      <c r="EI30" s="100">
        <v>0</v>
      </c>
      <c r="EJ30" s="100">
        <v>0</v>
      </c>
      <c r="EK30" s="100">
        <v>0</v>
      </c>
      <c r="EL30" s="100">
        <v>0</v>
      </c>
      <c r="EM30" s="100">
        <v>0</v>
      </c>
      <c r="EN30" s="100">
        <v>0</v>
      </c>
      <c r="EO30" s="100">
        <v>0</v>
      </c>
      <c r="EP30" s="100">
        <v>0</v>
      </c>
      <c r="EQ30" s="100">
        <v>0</v>
      </c>
      <c r="ER30" s="100">
        <v>0</v>
      </c>
      <c r="ES30" s="100">
        <v>0</v>
      </c>
      <c r="ET30" s="100">
        <v>0</v>
      </c>
      <c r="EU30" s="100">
        <v>164997.00610997964</v>
      </c>
      <c r="EV30" s="100">
        <v>41249.251527494911</v>
      </c>
      <c r="EW30" s="100">
        <v>0</v>
      </c>
      <c r="EX30" s="100">
        <v>248918</v>
      </c>
      <c r="EY30" s="100">
        <v>62229</v>
      </c>
      <c r="EZ30" s="100">
        <v>0</v>
      </c>
      <c r="FA30" s="100">
        <v>-83921</v>
      </c>
      <c r="FB30" s="100">
        <v>-20980</v>
      </c>
      <c r="FC30" s="100">
        <v>0</v>
      </c>
      <c r="FD30" s="100">
        <v>258891.00773930753</v>
      </c>
      <c r="FE30" s="100">
        <v>63046.556415478612</v>
      </c>
      <c r="FF30" s="100">
        <v>0</v>
      </c>
      <c r="FG30" s="100">
        <v>262706</v>
      </c>
      <c r="FH30" s="100">
        <v>64390</v>
      </c>
      <c r="FI30" s="100">
        <v>0</v>
      </c>
      <c r="FJ30" s="100">
        <v>-3815</v>
      </c>
      <c r="FK30" s="100">
        <v>-1343</v>
      </c>
      <c r="FL30" s="100">
        <v>0</v>
      </c>
      <c r="FM30" s="100">
        <v>0</v>
      </c>
      <c r="FN30" s="100">
        <v>0</v>
      </c>
      <c r="FO30" s="100">
        <v>0</v>
      </c>
      <c r="FP30" s="100">
        <v>0</v>
      </c>
      <c r="FQ30" s="100">
        <v>0</v>
      </c>
      <c r="FR30" s="100">
        <v>0</v>
      </c>
      <c r="FS30" s="100">
        <v>0</v>
      </c>
      <c r="FT30" s="100">
        <v>0</v>
      </c>
      <c r="FU30" s="100">
        <v>0</v>
      </c>
      <c r="FV30" s="100">
        <v>1272466</v>
      </c>
      <c r="FW30" s="100">
        <v>316442</v>
      </c>
      <c r="FX30" s="100">
        <v>0</v>
      </c>
      <c r="FY30" s="546">
        <v>0.5</v>
      </c>
      <c r="FZ30" s="546">
        <v>0.4</v>
      </c>
      <c r="GA30" s="546">
        <v>0.1</v>
      </c>
      <c r="GB30" s="546">
        <v>0</v>
      </c>
      <c r="GC30" s="84" t="s">
        <v>1029</v>
      </c>
    </row>
    <row r="31" spans="1:185" s="84" customFormat="1" x14ac:dyDescent="0.25">
      <c r="A31" t="s">
        <v>1026</v>
      </c>
      <c r="B31" s="82" t="s">
        <v>421</v>
      </c>
      <c r="C31" s="85" t="s">
        <v>420</v>
      </c>
      <c r="D31" s="100">
        <v>-1023439</v>
      </c>
      <c r="E31" s="100">
        <v>0</v>
      </c>
      <c r="F31" s="100">
        <v>-1023439</v>
      </c>
      <c r="G31" s="100">
        <v>-889747</v>
      </c>
      <c r="H31" s="100">
        <v>0</v>
      </c>
      <c r="I31" s="100">
        <v>-889747</v>
      </c>
      <c r="J31" s="100">
        <v>-133692</v>
      </c>
      <c r="K31" s="100">
        <v>0</v>
      </c>
      <c r="L31" s="100">
        <v>-133692</v>
      </c>
      <c r="M31" s="100">
        <v>596476</v>
      </c>
      <c r="N31" s="100">
        <v>596476</v>
      </c>
      <c r="O31" s="100">
        <v>0</v>
      </c>
      <c r="P31" s="100">
        <v>0</v>
      </c>
      <c r="Q31" s="100">
        <v>0</v>
      </c>
      <c r="R31" s="100">
        <v>0</v>
      </c>
      <c r="S31" s="100">
        <v>299392</v>
      </c>
      <c r="T31" s="100">
        <v>0</v>
      </c>
      <c r="U31" s="100">
        <v>318855</v>
      </c>
      <c r="V31" s="100">
        <v>0</v>
      </c>
      <c r="W31" s="100">
        <v>-19463</v>
      </c>
      <c r="X31" s="100">
        <v>0</v>
      </c>
      <c r="Y31" s="100">
        <v>0</v>
      </c>
      <c r="Z31" s="100">
        <v>0</v>
      </c>
      <c r="AA31" s="100">
        <v>0</v>
      </c>
      <c r="AB31" s="100">
        <v>0</v>
      </c>
      <c r="AC31" s="100">
        <v>0</v>
      </c>
      <c r="AD31" s="100">
        <v>0</v>
      </c>
      <c r="AE31" s="100">
        <v>0</v>
      </c>
      <c r="AF31" s="100">
        <v>0</v>
      </c>
      <c r="AG31" s="100">
        <v>0</v>
      </c>
      <c r="AH31" s="100">
        <v>0</v>
      </c>
      <c r="AI31" s="100">
        <v>0</v>
      </c>
      <c r="AJ31" s="100">
        <v>0</v>
      </c>
      <c r="AK31" s="100">
        <v>0</v>
      </c>
      <c r="AL31" s="100">
        <v>0</v>
      </c>
      <c r="AM31" s="100">
        <v>0</v>
      </c>
      <c r="AN31" s="100">
        <v>0</v>
      </c>
      <c r="AO31" s="100">
        <v>0</v>
      </c>
      <c r="AP31" s="100">
        <v>0</v>
      </c>
      <c r="AQ31" s="100">
        <v>0</v>
      </c>
      <c r="AR31" s="100">
        <v>0</v>
      </c>
      <c r="AS31" s="100">
        <v>0</v>
      </c>
      <c r="AT31" s="100">
        <v>0</v>
      </c>
      <c r="AU31" s="100">
        <v>0</v>
      </c>
      <c r="AV31" s="100">
        <v>0</v>
      </c>
      <c r="AW31" s="100">
        <v>0</v>
      </c>
      <c r="AX31" s="100">
        <v>0</v>
      </c>
      <c r="AY31" s="100">
        <v>0</v>
      </c>
      <c r="AZ31" s="100">
        <v>0</v>
      </c>
      <c r="BA31" s="100">
        <v>0</v>
      </c>
      <c r="BB31" s="100">
        <v>0</v>
      </c>
      <c r="BC31" s="100">
        <v>0</v>
      </c>
      <c r="BD31" s="100">
        <v>0</v>
      </c>
      <c r="BE31" s="100">
        <v>0</v>
      </c>
      <c r="BF31" s="100">
        <v>5661933.5926643582</v>
      </c>
      <c r="BG31" s="100">
        <v>0</v>
      </c>
      <c r="BH31" s="100">
        <v>115549.66515641547</v>
      </c>
      <c r="BI31" s="100">
        <v>349514</v>
      </c>
      <c r="BJ31" s="100">
        <v>0</v>
      </c>
      <c r="BK31" s="100">
        <v>7133</v>
      </c>
      <c r="BL31" s="100">
        <v>5745033</v>
      </c>
      <c r="BM31" s="100">
        <v>0</v>
      </c>
      <c r="BN31" s="100">
        <v>117246</v>
      </c>
      <c r="BO31" s="100">
        <v>266415</v>
      </c>
      <c r="BP31" s="100">
        <v>0</v>
      </c>
      <c r="BQ31" s="100">
        <v>5437</v>
      </c>
      <c r="BR31" s="100">
        <v>12150.807433808553</v>
      </c>
      <c r="BS31" s="100">
        <v>0</v>
      </c>
      <c r="BT31" s="100">
        <v>247.97566191446029</v>
      </c>
      <c r="BU31" s="100">
        <v>8391</v>
      </c>
      <c r="BV31" s="100">
        <v>0</v>
      </c>
      <c r="BW31" s="100">
        <v>171</v>
      </c>
      <c r="BX31" s="100">
        <v>3760</v>
      </c>
      <c r="BY31" s="100">
        <v>0</v>
      </c>
      <c r="BZ31" s="100">
        <v>77</v>
      </c>
      <c r="CA31" s="100">
        <v>0</v>
      </c>
      <c r="CB31" s="100">
        <v>0</v>
      </c>
      <c r="CC31" s="100">
        <v>0</v>
      </c>
      <c r="CD31" s="100">
        <v>0</v>
      </c>
      <c r="CE31" s="100">
        <v>0</v>
      </c>
      <c r="CF31" s="100">
        <v>0</v>
      </c>
      <c r="CG31" s="100">
        <v>-955.77244399185327</v>
      </c>
      <c r="CH31" s="100">
        <v>0</v>
      </c>
      <c r="CI31" s="100">
        <v>-19.505560081466395</v>
      </c>
      <c r="CJ31" s="100">
        <v>0</v>
      </c>
      <c r="CK31" s="100">
        <v>0</v>
      </c>
      <c r="CL31" s="100">
        <v>0</v>
      </c>
      <c r="CM31" s="100">
        <v>0</v>
      </c>
      <c r="CN31" s="100">
        <v>0</v>
      </c>
      <c r="CO31" s="100">
        <v>0</v>
      </c>
      <c r="CP31" s="100">
        <v>0</v>
      </c>
      <c r="CQ31" s="100">
        <v>0</v>
      </c>
      <c r="CR31" s="100">
        <v>0</v>
      </c>
      <c r="CS31" s="100">
        <v>0</v>
      </c>
      <c r="CT31" s="100">
        <v>0</v>
      </c>
      <c r="CU31" s="100">
        <v>0</v>
      </c>
      <c r="CV31" s="100">
        <v>0</v>
      </c>
      <c r="CW31" s="100">
        <v>0</v>
      </c>
      <c r="CX31" s="100">
        <v>0</v>
      </c>
      <c r="CY31" s="100">
        <v>0</v>
      </c>
      <c r="CZ31" s="100">
        <v>0</v>
      </c>
      <c r="DA31" s="100">
        <v>0</v>
      </c>
      <c r="DB31" s="100">
        <v>0</v>
      </c>
      <c r="DC31" s="100">
        <v>0</v>
      </c>
      <c r="DD31" s="100">
        <v>0</v>
      </c>
      <c r="DE31" s="100">
        <v>758.95112016293274</v>
      </c>
      <c r="DF31" s="100">
        <v>0</v>
      </c>
      <c r="DG31" s="100">
        <v>15.488798370672098</v>
      </c>
      <c r="DH31" s="100">
        <v>759</v>
      </c>
      <c r="DI31" s="100">
        <v>0</v>
      </c>
      <c r="DJ31" s="100">
        <v>15</v>
      </c>
      <c r="DK31" s="100">
        <v>0</v>
      </c>
      <c r="DL31" s="100">
        <v>0</v>
      </c>
      <c r="DM31" s="100">
        <v>0</v>
      </c>
      <c r="DN31" s="100">
        <v>29396.706720977592</v>
      </c>
      <c r="DO31" s="100">
        <v>0</v>
      </c>
      <c r="DP31" s="100">
        <v>599.93279022403249</v>
      </c>
      <c r="DQ31" s="100">
        <v>37393</v>
      </c>
      <c r="DR31" s="100">
        <v>0</v>
      </c>
      <c r="DS31" s="100">
        <v>763</v>
      </c>
      <c r="DT31" s="100">
        <v>-7996</v>
      </c>
      <c r="DU31" s="100">
        <v>0</v>
      </c>
      <c r="DV31" s="100">
        <v>-163</v>
      </c>
      <c r="DW31" s="100">
        <v>78291.373686354375</v>
      </c>
      <c r="DX31" s="100">
        <v>0</v>
      </c>
      <c r="DY31" s="100">
        <v>1597.7831364562119</v>
      </c>
      <c r="DZ31" s="100">
        <v>-51307.119592668023</v>
      </c>
      <c r="EA31" s="100">
        <v>0</v>
      </c>
      <c r="EB31" s="100">
        <v>-1047.0840733197556</v>
      </c>
      <c r="EC31" s="100">
        <v>85509</v>
      </c>
      <c r="ED31" s="100">
        <v>0</v>
      </c>
      <c r="EE31" s="100">
        <v>1745</v>
      </c>
      <c r="EF31" s="100">
        <v>-58525</v>
      </c>
      <c r="EG31" s="100">
        <v>0</v>
      </c>
      <c r="EH31" s="100">
        <v>-1194</v>
      </c>
      <c r="EI31" s="100">
        <v>0</v>
      </c>
      <c r="EJ31" s="100">
        <v>0</v>
      </c>
      <c r="EK31" s="100">
        <v>0</v>
      </c>
      <c r="EL31" s="100">
        <v>0</v>
      </c>
      <c r="EM31" s="100">
        <v>0</v>
      </c>
      <c r="EN31" s="100">
        <v>0</v>
      </c>
      <c r="EO31" s="100">
        <v>0</v>
      </c>
      <c r="EP31" s="100">
        <v>0</v>
      </c>
      <c r="EQ31" s="100">
        <v>0</v>
      </c>
      <c r="ER31" s="100">
        <v>0</v>
      </c>
      <c r="ES31" s="100">
        <v>0</v>
      </c>
      <c r="ET31" s="100">
        <v>0</v>
      </c>
      <c r="EU31" s="100">
        <v>1974184.6657026475</v>
      </c>
      <c r="EV31" s="100">
        <v>0</v>
      </c>
      <c r="EW31" s="100">
        <v>40289.482973523423</v>
      </c>
      <c r="EX31" s="100">
        <v>2209280</v>
      </c>
      <c r="EY31" s="100">
        <v>0</v>
      </c>
      <c r="EZ31" s="100">
        <v>45087</v>
      </c>
      <c r="FA31" s="100">
        <v>-235095</v>
      </c>
      <c r="FB31" s="100">
        <v>0</v>
      </c>
      <c r="FC31" s="100">
        <v>-4798</v>
      </c>
      <c r="FD31" s="100">
        <v>2168156.5362085537</v>
      </c>
      <c r="FE31" s="100">
        <v>0</v>
      </c>
      <c r="FF31" s="100">
        <v>44048.987375967408</v>
      </c>
      <c r="FG31" s="100">
        <v>2142986</v>
      </c>
      <c r="FH31" s="100">
        <v>0</v>
      </c>
      <c r="FI31" s="100">
        <v>43522</v>
      </c>
      <c r="FJ31" s="100">
        <v>25171</v>
      </c>
      <c r="FK31" s="100">
        <v>0</v>
      </c>
      <c r="FL31" s="100">
        <v>527</v>
      </c>
      <c r="FM31" s="100">
        <v>0</v>
      </c>
      <c r="FN31" s="100">
        <v>0</v>
      </c>
      <c r="FO31" s="100">
        <v>0</v>
      </c>
      <c r="FP31" s="100">
        <v>0</v>
      </c>
      <c r="FQ31" s="100">
        <v>0</v>
      </c>
      <c r="FR31" s="100">
        <v>0</v>
      </c>
      <c r="FS31" s="100">
        <v>0</v>
      </c>
      <c r="FT31" s="100">
        <v>0</v>
      </c>
      <c r="FU31" s="100">
        <v>0</v>
      </c>
      <c r="FV31" s="100">
        <v>10222125</v>
      </c>
      <c r="FW31" s="100">
        <v>0</v>
      </c>
      <c r="FX31" s="100">
        <v>208415</v>
      </c>
      <c r="FY31" s="546">
        <v>0.5</v>
      </c>
      <c r="FZ31" s="546">
        <v>0.49</v>
      </c>
      <c r="GA31" s="546">
        <v>0</v>
      </c>
      <c r="GB31" s="546">
        <v>0.01</v>
      </c>
      <c r="GC31" s="84" t="s">
        <v>1054</v>
      </c>
    </row>
    <row r="32" spans="1:185" s="84" customFormat="1" x14ac:dyDescent="0.25">
      <c r="A32" t="s">
        <v>1026</v>
      </c>
      <c r="B32" s="82" t="s">
        <v>423</v>
      </c>
      <c r="C32" s="85" t="s">
        <v>422</v>
      </c>
      <c r="D32" s="100">
        <v>156695</v>
      </c>
      <c r="E32" s="100">
        <v>0</v>
      </c>
      <c r="F32" s="100">
        <v>156695</v>
      </c>
      <c r="G32" s="100">
        <v>204621</v>
      </c>
      <c r="H32" s="100">
        <v>0</v>
      </c>
      <c r="I32" s="100">
        <v>204621</v>
      </c>
      <c r="J32" s="100">
        <v>-47926</v>
      </c>
      <c r="K32" s="100">
        <v>0</v>
      </c>
      <c r="L32" s="100">
        <v>-47926</v>
      </c>
      <c r="M32" s="100">
        <v>149530</v>
      </c>
      <c r="N32" s="100">
        <v>149530</v>
      </c>
      <c r="O32" s="100">
        <v>0</v>
      </c>
      <c r="P32" s="100">
        <v>0</v>
      </c>
      <c r="Q32" s="100">
        <v>0</v>
      </c>
      <c r="R32" s="100">
        <v>0</v>
      </c>
      <c r="S32" s="100">
        <v>0</v>
      </c>
      <c r="T32" s="100">
        <v>0</v>
      </c>
      <c r="U32" s="100">
        <v>527</v>
      </c>
      <c r="V32" s="100">
        <v>0</v>
      </c>
      <c r="W32" s="100">
        <v>-527</v>
      </c>
      <c r="X32" s="100">
        <v>0</v>
      </c>
      <c r="Y32" s="100">
        <v>0</v>
      </c>
      <c r="Z32" s="100">
        <v>0</v>
      </c>
      <c r="AA32" s="100">
        <v>0</v>
      </c>
      <c r="AB32" s="100">
        <v>0</v>
      </c>
      <c r="AC32" s="100">
        <v>0</v>
      </c>
      <c r="AD32" s="100">
        <v>0</v>
      </c>
      <c r="AE32" s="100">
        <v>0</v>
      </c>
      <c r="AF32" s="100">
        <v>0</v>
      </c>
      <c r="AG32" s="100">
        <v>0</v>
      </c>
      <c r="AH32" s="100">
        <v>0</v>
      </c>
      <c r="AI32" s="100">
        <v>0</v>
      </c>
      <c r="AJ32" s="100">
        <v>0</v>
      </c>
      <c r="AK32" s="100">
        <v>0</v>
      </c>
      <c r="AL32" s="100">
        <v>0</v>
      </c>
      <c r="AM32" s="100">
        <v>0</v>
      </c>
      <c r="AN32" s="100">
        <v>0</v>
      </c>
      <c r="AO32" s="100">
        <v>0</v>
      </c>
      <c r="AP32" s="100">
        <v>0</v>
      </c>
      <c r="AQ32" s="100">
        <v>0</v>
      </c>
      <c r="AR32" s="100">
        <v>0</v>
      </c>
      <c r="AS32" s="100">
        <v>0</v>
      </c>
      <c r="AT32" s="100">
        <v>0</v>
      </c>
      <c r="AU32" s="100">
        <v>0</v>
      </c>
      <c r="AV32" s="100">
        <v>0</v>
      </c>
      <c r="AW32" s="100">
        <v>0</v>
      </c>
      <c r="AX32" s="100">
        <v>0</v>
      </c>
      <c r="AY32" s="100">
        <v>0</v>
      </c>
      <c r="AZ32" s="100">
        <v>0</v>
      </c>
      <c r="BA32" s="100">
        <v>0</v>
      </c>
      <c r="BB32" s="100">
        <v>0</v>
      </c>
      <c r="BC32" s="100">
        <v>0</v>
      </c>
      <c r="BD32" s="100">
        <v>0</v>
      </c>
      <c r="BE32" s="100">
        <v>0</v>
      </c>
      <c r="BF32" s="100">
        <v>1031194.0607778818</v>
      </c>
      <c r="BG32" s="100">
        <v>0</v>
      </c>
      <c r="BH32" s="100">
        <v>13935.054875376783</v>
      </c>
      <c r="BI32" s="100">
        <v>95137</v>
      </c>
      <c r="BJ32" s="100">
        <v>0</v>
      </c>
      <c r="BK32" s="100">
        <v>1286</v>
      </c>
      <c r="BL32" s="100">
        <v>900229</v>
      </c>
      <c r="BM32" s="100">
        <v>0</v>
      </c>
      <c r="BN32" s="100">
        <v>12166</v>
      </c>
      <c r="BO32" s="100">
        <v>226102</v>
      </c>
      <c r="BP32" s="100">
        <v>0</v>
      </c>
      <c r="BQ32" s="100">
        <v>3055</v>
      </c>
      <c r="BR32" s="100">
        <v>2695.0302647657841</v>
      </c>
      <c r="BS32" s="100">
        <v>0</v>
      </c>
      <c r="BT32" s="100">
        <v>36.419327902240326</v>
      </c>
      <c r="BU32" s="100">
        <v>576</v>
      </c>
      <c r="BV32" s="100">
        <v>0</v>
      </c>
      <c r="BW32" s="100">
        <v>8</v>
      </c>
      <c r="BX32" s="100">
        <v>2119</v>
      </c>
      <c r="BY32" s="100">
        <v>0</v>
      </c>
      <c r="BZ32" s="100">
        <v>28</v>
      </c>
      <c r="CA32" s="100">
        <v>0</v>
      </c>
      <c r="CB32" s="100">
        <v>0</v>
      </c>
      <c r="CC32" s="100">
        <v>0</v>
      </c>
      <c r="CD32" s="100">
        <v>0</v>
      </c>
      <c r="CE32" s="100">
        <v>0</v>
      </c>
      <c r="CF32" s="100">
        <v>0</v>
      </c>
      <c r="CG32" s="100">
        <v>0</v>
      </c>
      <c r="CH32" s="100">
        <v>0</v>
      </c>
      <c r="CI32" s="100">
        <v>0</v>
      </c>
      <c r="CJ32" s="100">
        <v>0</v>
      </c>
      <c r="CK32" s="100">
        <v>0</v>
      </c>
      <c r="CL32" s="100">
        <v>0</v>
      </c>
      <c r="CM32" s="100">
        <v>0</v>
      </c>
      <c r="CN32" s="100">
        <v>0</v>
      </c>
      <c r="CO32" s="100">
        <v>0</v>
      </c>
      <c r="CP32" s="100">
        <v>0</v>
      </c>
      <c r="CQ32" s="100">
        <v>0</v>
      </c>
      <c r="CR32" s="100">
        <v>0</v>
      </c>
      <c r="CS32" s="100">
        <v>0</v>
      </c>
      <c r="CT32" s="100">
        <v>0</v>
      </c>
      <c r="CU32" s="100">
        <v>0</v>
      </c>
      <c r="CV32" s="100">
        <v>0</v>
      </c>
      <c r="CW32" s="100">
        <v>0</v>
      </c>
      <c r="CX32" s="100">
        <v>0</v>
      </c>
      <c r="CY32" s="100">
        <v>0</v>
      </c>
      <c r="CZ32" s="100">
        <v>0</v>
      </c>
      <c r="DA32" s="100">
        <v>0</v>
      </c>
      <c r="DB32" s="100">
        <v>0</v>
      </c>
      <c r="DC32" s="100">
        <v>0</v>
      </c>
      <c r="DD32" s="100">
        <v>0</v>
      </c>
      <c r="DE32" s="100">
        <v>0</v>
      </c>
      <c r="DF32" s="100">
        <v>0</v>
      </c>
      <c r="DG32" s="100">
        <v>0</v>
      </c>
      <c r="DH32" s="100">
        <v>0</v>
      </c>
      <c r="DI32" s="100">
        <v>0</v>
      </c>
      <c r="DJ32" s="100">
        <v>0</v>
      </c>
      <c r="DK32" s="100">
        <v>0</v>
      </c>
      <c r="DL32" s="100">
        <v>0</v>
      </c>
      <c r="DM32" s="100">
        <v>0</v>
      </c>
      <c r="DN32" s="100">
        <v>83169.229979633397</v>
      </c>
      <c r="DO32" s="100">
        <v>0</v>
      </c>
      <c r="DP32" s="100">
        <v>1123.9085132382893</v>
      </c>
      <c r="DQ32" s="100">
        <v>2142</v>
      </c>
      <c r="DR32" s="100">
        <v>0</v>
      </c>
      <c r="DS32" s="100">
        <v>29</v>
      </c>
      <c r="DT32" s="100">
        <v>81027</v>
      </c>
      <c r="DU32" s="100">
        <v>0</v>
      </c>
      <c r="DV32" s="100">
        <v>1095</v>
      </c>
      <c r="DW32" s="100">
        <v>26329.842036659877</v>
      </c>
      <c r="DX32" s="100">
        <v>0</v>
      </c>
      <c r="DY32" s="100">
        <v>355.80867617107941</v>
      </c>
      <c r="DZ32" s="100">
        <v>0</v>
      </c>
      <c r="EA32" s="100">
        <v>0</v>
      </c>
      <c r="EB32" s="100">
        <v>0</v>
      </c>
      <c r="EC32" s="100">
        <v>35912</v>
      </c>
      <c r="ED32" s="100">
        <v>0</v>
      </c>
      <c r="EE32" s="100">
        <v>485</v>
      </c>
      <c r="EF32" s="100">
        <v>-9582</v>
      </c>
      <c r="EG32" s="100">
        <v>0</v>
      </c>
      <c r="EH32" s="100">
        <v>-129</v>
      </c>
      <c r="EI32" s="100">
        <v>416.44215885947051</v>
      </c>
      <c r="EJ32" s="100">
        <v>0</v>
      </c>
      <c r="EK32" s="100">
        <v>5.6275967413441963</v>
      </c>
      <c r="EL32" s="100">
        <v>0</v>
      </c>
      <c r="EM32" s="100">
        <v>0</v>
      </c>
      <c r="EN32" s="100">
        <v>0</v>
      </c>
      <c r="EO32" s="100">
        <v>0</v>
      </c>
      <c r="EP32" s="100">
        <v>0</v>
      </c>
      <c r="EQ32" s="100">
        <v>0</v>
      </c>
      <c r="ER32" s="100">
        <v>0</v>
      </c>
      <c r="ES32" s="100">
        <v>0</v>
      </c>
      <c r="ET32" s="100">
        <v>0</v>
      </c>
      <c r="EU32" s="100">
        <v>525556.11739307537</v>
      </c>
      <c r="EV32" s="100">
        <v>0</v>
      </c>
      <c r="EW32" s="100">
        <v>7102.1096945010186</v>
      </c>
      <c r="EX32" s="100">
        <v>130722</v>
      </c>
      <c r="EY32" s="100">
        <v>0</v>
      </c>
      <c r="EZ32" s="100">
        <v>1767</v>
      </c>
      <c r="FA32" s="100">
        <v>394834</v>
      </c>
      <c r="FB32" s="100">
        <v>0</v>
      </c>
      <c r="FC32" s="100">
        <v>5335</v>
      </c>
      <c r="FD32" s="100">
        <v>1717431.064765784</v>
      </c>
      <c r="FE32" s="100">
        <v>0</v>
      </c>
      <c r="FF32" s="100">
        <v>23208.527902240327</v>
      </c>
      <c r="FG32" s="100">
        <v>1775053</v>
      </c>
      <c r="FH32" s="100">
        <v>0</v>
      </c>
      <c r="FI32" s="100">
        <v>23987</v>
      </c>
      <c r="FJ32" s="100">
        <v>-57622</v>
      </c>
      <c r="FK32" s="100">
        <v>0</v>
      </c>
      <c r="FL32" s="100">
        <v>-778</v>
      </c>
      <c r="FM32" s="100">
        <v>0</v>
      </c>
      <c r="FN32" s="100">
        <v>0</v>
      </c>
      <c r="FO32" s="100">
        <v>0</v>
      </c>
      <c r="FP32" s="100">
        <v>0</v>
      </c>
      <c r="FQ32" s="100">
        <v>0</v>
      </c>
      <c r="FR32" s="100">
        <v>0</v>
      </c>
      <c r="FS32" s="100">
        <v>0</v>
      </c>
      <c r="FT32" s="100">
        <v>0</v>
      </c>
      <c r="FU32" s="100">
        <v>0</v>
      </c>
      <c r="FV32" s="100">
        <v>3481928</v>
      </c>
      <c r="FW32" s="100">
        <v>0</v>
      </c>
      <c r="FX32" s="100">
        <v>47054</v>
      </c>
      <c r="FY32" s="546">
        <v>0.25</v>
      </c>
      <c r="FZ32" s="546">
        <v>0.74</v>
      </c>
      <c r="GA32" s="546">
        <v>0</v>
      </c>
      <c r="GB32" s="546">
        <v>0.01</v>
      </c>
      <c r="GC32" s="84" t="s">
        <v>1054</v>
      </c>
    </row>
    <row r="33" spans="1:185" s="84" customFormat="1" x14ac:dyDescent="0.25">
      <c r="A33" t="s">
        <v>1026</v>
      </c>
      <c r="B33" s="82" t="s">
        <v>425</v>
      </c>
      <c r="C33" s="85" t="s">
        <v>424</v>
      </c>
      <c r="D33" s="100">
        <v>-1620688</v>
      </c>
      <c r="E33" s="100">
        <v>0</v>
      </c>
      <c r="F33" s="100">
        <v>-1620688</v>
      </c>
      <c r="G33" s="100">
        <v>-915811</v>
      </c>
      <c r="H33" s="100">
        <v>0</v>
      </c>
      <c r="I33" s="100">
        <v>-915811</v>
      </c>
      <c r="J33" s="100">
        <v>-704877</v>
      </c>
      <c r="K33" s="100">
        <v>0</v>
      </c>
      <c r="L33" s="100">
        <v>-704877</v>
      </c>
      <c r="M33" s="100">
        <v>727519</v>
      </c>
      <c r="N33" s="100">
        <v>727519</v>
      </c>
      <c r="O33" s="100">
        <v>0</v>
      </c>
      <c r="P33" s="100">
        <v>0</v>
      </c>
      <c r="Q33" s="100">
        <v>0</v>
      </c>
      <c r="R33" s="100">
        <v>0</v>
      </c>
      <c r="S33" s="100">
        <v>0</v>
      </c>
      <c r="T33" s="100">
        <v>0</v>
      </c>
      <c r="U33" s="100">
        <v>0</v>
      </c>
      <c r="V33" s="100">
        <v>0</v>
      </c>
      <c r="W33" s="100">
        <v>0</v>
      </c>
      <c r="X33" s="100">
        <v>0</v>
      </c>
      <c r="Y33" s="100">
        <v>0</v>
      </c>
      <c r="Z33" s="100">
        <v>0</v>
      </c>
      <c r="AA33" s="100">
        <v>0</v>
      </c>
      <c r="AB33" s="100">
        <v>0</v>
      </c>
      <c r="AC33" s="100">
        <v>0</v>
      </c>
      <c r="AD33" s="100">
        <v>0</v>
      </c>
      <c r="AE33" s="100">
        <v>0</v>
      </c>
      <c r="AF33" s="100">
        <v>0</v>
      </c>
      <c r="AG33" s="100">
        <v>0</v>
      </c>
      <c r="AH33" s="100">
        <v>0</v>
      </c>
      <c r="AI33" s="100">
        <v>0</v>
      </c>
      <c r="AJ33" s="100">
        <v>0</v>
      </c>
      <c r="AK33" s="100">
        <v>0</v>
      </c>
      <c r="AL33" s="100">
        <v>0</v>
      </c>
      <c r="AM33" s="100">
        <v>0</v>
      </c>
      <c r="AN33" s="100">
        <v>0</v>
      </c>
      <c r="AO33" s="100">
        <v>0</v>
      </c>
      <c r="AP33" s="100">
        <v>0</v>
      </c>
      <c r="AQ33" s="100">
        <v>0</v>
      </c>
      <c r="AR33" s="100">
        <v>0</v>
      </c>
      <c r="AS33" s="100">
        <v>0</v>
      </c>
      <c r="AT33" s="100">
        <v>0</v>
      </c>
      <c r="AU33" s="100">
        <v>0</v>
      </c>
      <c r="AV33" s="100">
        <v>0</v>
      </c>
      <c r="AW33" s="100">
        <v>0</v>
      </c>
      <c r="AX33" s="100">
        <v>0</v>
      </c>
      <c r="AY33" s="100">
        <v>0</v>
      </c>
      <c r="AZ33" s="100">
        <v>0</v>
      </c>
      <c r="BA33" s="100">
        <v>0</v>
      </c>
      <c r="BB33" s="100">
        <v>0</v>
      </c>
      <c r="BC33" s="100">
        <v>0</v>
      </c>
      <c r="BD33" s="100">
        <v>0</v>
      </c>
      <c r="BE33" s="100">
        <v>0</v>
      </c>
      <c r="BF33" s="100">
        <v>13596726.893703666</v>
      </c>
      <c r="BG33" s="100">
        <v>0</v>
      </c>
      <c r="BH33" s="100">
        <v>183739.55261761713</v>
      </c>
      <c r="BI33" s="100">
        <v>510670</v>
      </c>
      <c r="BJ33" s="100">
        <v>0</v>
      </c>
      <c r="BK33" s="100">
        <v>6901</v>
      </c>
      <c r="BL33" s="100">
        <v>13950863</v>
      </c>
      <c r="BM33" s="100">
        <v>0</v>
      </c>
      <c r="BN33" s="100">
        <v>188525</v>
      </c>
      <c r="BO33" s="100">
        <v>156534</v>
      </c>
      <c r="BP33" s="100">
        <v>0</v>
      </c>
      <c r="BQ33" s="100">
        <v>2116</v>
      </c>
      <c r="BR33" s="100">
        <v>59548.172260692467</v>
      </c>
      <c r="BS33" s="100">
        <v>0</v>
      </c>
      <c r="BT33" s="100">
        <v>804.7050305498982</v>
      </c>
      <c r="BU33" s="100">
        <v>38206</v>
      </c>
      <c r="BV33" s="100">
        <v>0</v>
      </c>
      <c r="BW33" s="100">
        <v>516</v>
      </c>
      <c r="BX33" s="100">
        <v>21342</v>
      </c>
      <c r="BY33" s="100">
        <v>0</v>
      </c>
      <c r="BZ33" s="100">
        <v>289</v>
      </c>
      <c r="CA33" s="100">
        <v>0</v>
      </c>
      <c r="CB33" s="100">
        <v>0</v>
      </c>
      <c r="CC33" s="100">
        <v>0</v>
      </c>
      <c r="CD33" s="100">
        <v>0</v>
      </c>
      <c r="CE33" s="100">
        <v>0</v>
      </c>
      <c r="CF33" s="100">
        <v>0</v>
      </c>
      <c r="CG33" s="100">
        <v>-5045.6666847250508</v>
      </c>
      <c r="CH33" s="100">
        <v>0</v>
      </c>
      <c r="CI33" s="100">
        <v>-68.184684928716905</v>
      </c>
      <c r="CJ33" s="100">
        <v>2938.018533604888</v>
      </c>
      <c r="CK33" s="100">
        <v>0</v>
      </c>
      <c r="CL33" s="100">
        <v>39.702953156822815</v>
      </c>
      <c r="CM33" s="100">
        <v>0</v>
      </c>
      <c r="CN33" s="100">
        <v>0</v>
      </c>
      <c r="CO33" s="100">
        <v>0</v>
      </c>
      <c r="CP33" s="100">
        <v>2938</v>
      </c>
      <c r="CQ33" s="100">
        <v>0</v>
      </c>
      <c r="CR33" s="100">
        <v>40</v>
      </c>
      <c r="CS33" s="100">
        <v>0</v>
      </c>
      <c r="CT33" s="100">
        <v>0</v>
      </c>
      <c r="CU33" s="100">
        <v>0</v>
      </c>
      <c r="CV33" s="100">
        <v>4126.9799999999996</v>
      </c>
      <c r="CW33" s="100">
        <v>0</v>
      </c>
      <c r="CX33" s="100">
        <v>55.77</v>
      </c>
      <c r="CY33" s="100">
        <v>3717</v>
      </c>
      <c r="CZ33" s="100">
        <v>0</v>
      </c>
      <c r="DA33" s="100">
        <v>50</v>
      </c>
      <c r="DB33" s="100">
        <v>410</v>
      </c>
      <c r="DC33" s="100">
        <v>0</v>
      </c>
      <c r="DD33" s="100">
        <v>6</v>
      </c>
      <c r="DE33" s="100">
        <v>0</v>
      </c>
      <c r="DF33" s="100">
        <v>0</v>
      </c>
      <c r="DG33" s="100">
        <v>0</v>
      </c>
      <c r="DH33" s="100">
        <v>0</v>
      </c>
      <c r="DI33" s="100">
        <v>0</v>
      </c>
      <c r="DJ33" s="100">
        <v>0</v>
      </c>
      <c r="DK33" s="100">
        <v>0</v>
      </c>
      <c r="DL33" s="100">
        <v>0</v>
      </c>
      <c r="DM33" s="100">
        <v>0</v>
      </c>
      <c r="DN33" s="100">
        <v>38256.898289205703</v>
      </c>
      <c r="DO33" s="100">
        <v>0</v>
      </c>
      <c r="DP33" s="100">
        <v>516.98511201629333</v>
      </c>
      <c r="DQ33" s="100">
        <v>46368</v>
      </c>
      <c r="DR33" s="100">
        <v>0</v>
      </c>
      <c r="DS33" s="100">
        <v>627</v>
      </c>
      <c r="DT33" s="100">
        <v>-8111</v>
      </c>
      <c r="DU33" s="100">
        <v>0</v>
      </c>
      <c r="DV33" s="100">
        <v>-110</v>
      </c>
      <c r="DW33" s="100">
        <v>130980.61038696537</v>
      </c>
      <c r="DX33" s="100">
        <v>0</v>
      </c>
      <c r="DY33" s="100">
        <v>1770.0082484725051</v>
      </c>
      <c r="DZ33" s="100">
        <v>-24211.717881873727</v>
      </c>
      <c r="EA33" s="100">
        <v>0</v>
      </c>
      <c r="EB33" s="100">
        <v>-327.18537678207741</v>
      </c>
      <c r="EC33" s="100">
        <v>152477</v>
      </c>
      <c r="ED33" s="100">
        <v>0</v>
      </c>
      <c r="EE33" s="100">
        <v>2060</v>
      </c>
      <c r="EF33" s="100">
        <v>-45708</v>
      </c>
      <c r="EG33" s="100">
        <v>0</v>
      </c>
      <c r="EH33" s="100">
        <v>-617</v>
      </c>
      <c r="EI33" s="100">
        <v>-1406.8103828920569</v>
      </c>
      <c r="EJ33" s="100">
        <v>0</v>
      </c>
      <c r="EK33" s="100">
        <v>-19.010951120162932</v>
      </c>
      <c r="EL33" s="100">
        <v>0</v>
      </c>
      <c r="EM33" s="100">
        <v>0</v>
      </c>
      <c r="EN33" s="100">
        <v>0</v>
      </c>
      <c r="EO33" s="100">
        <v>0</v>
      </c>
      <c r="EP33" s="100">
        <v>0</v>
      </c>
      <c r="EQ33" s="100">
        <v>0</v>
      </c>
      <c r="ER33" s="100">
        <v>0</v>
      </c>
      <c r="ES33" s="100">
        <v>0</v>
      </c>
      <c r="ET33" s="100">
        <v>0</v>
      </c>
      <c r="EU33" s="100">
        <v>2627186.8703462323</v>
      </c>
      <c r="EV33" s="100">
        <v>0</v>
      </c>
      <c r="EW33" s="100">
        <v>35502.525274949083</v>
      </c>
      <c r="EX33" s="100">
        <v>3126755</v>
      </c>
      <c r="EY33" s="100">
        <v>0</v>
      </c>
      <c r="EZ33" s="100">
        <v>42253</v>
      </c>
      <c r="FA33" s="100">
        <v>-499568</v>
      </c>
      <c r="FB33" s="100">
        <v>0</v>
      </c>
      <c r="FC33" s="100">
        <v>-6750</v>
      </c>
      <c r="FD33" s="100">
        <v>3147171.3713596733</v>
      </c>
      <c r="FE33" s="100">
        <v>0</v>
      </c>
      <c r="FF33" s="100">
        <v>42529.342856211806</v>
      </c>
      <c r="FG33" s="100">
        <v>3120541</v>
      </c>
      <c r="FH33" s="100">
        <v>0</v>
      </c>
      <c r="FI33" s="100">
        <v>42169</v>
      </c>
      <c r="FJ33" s="100">
        <v>26630</v>
      </c>
      <c r="FK33" s="100">
        <v>0</v>
      </c>
      <c r="FL33" s="100">
        <v>360</v>
      </c>
      <c r="FM33" s="100">
        <v>0</v>
      </c>
      <c r="FN33" s="100">
        <v>0</v>
      </c>
      <c r="FO33" s="100">
        <v>0</v>
      </c>
      <c r="FP33" s="100">
        <v>0</v>
      </c>
      <c r="FQ33" s="100">
        <v>0</v>
      </c>
      <c r="FR33" s="100">
        <v>0</v>
      </c>
      <c r="FS33" s="100">
        <v>0</v>
      </c>
      <c r="FT33" s="100">
        <v>0</v>
      </c>
      <c r="FU33" s="100">
        <v>0</v>
      </c>
      <c r="FV33" s="100">
        <v>20086941</v>
      </c>
      <c r="FW33" s="100">
        <v>0</v>
      </c>
      <c r="FX33" s="100">
        <v>271447</v>
      </c>
      <c r="FY33" s="546">
        <v>0.25</v>
      </c>
      <c r="FZ33" s="546">
        <v>0.74</v>
      </c>
      <c r="GA33" s="546">
        <v>0</v>
      </c>
      <c r="GB33" s="546">
        <v>0.01</v>
      </c>
      <c r="GC33" s="84" t="s">
        <v>1047</v>
      </c>
    </row>
    <row r="34" spans="1:185" s="84" customFormat="1" x14ac:dyDescent="0.25">
      <c r="A34" t="s">
        <v>1026</v>
      </c>
      <c r="B34" s="82" t="s">
        <v>427</v>
      </c>
      <c r="C34" s="85" t="s">
        <v>426</v>
      </c>
      <c r="D34" s="100">
        <v>220978</v>
      </c>
      <c r="E34" s="100">
        <v>0</v>
      </c>
      <c r="F34" s="100">
        <v>220978</v>
      </c>
      <c r="G34" s="100">
        <v>214649</v>
      </c>
      <c r="H34" s="100">
        <v>0</v>
      </c>
      <c r="I34" s="100">
        <v>214649</v>
      </c>
      <c r="J34" s="100">
        <v>6329</v>
      </c>
      <c r="K34" s="100">
        <v>0</v>
      </c>
      <c r="L34" s="100">
        <v>6329</v>
      </c>
      <c r="M34" s="100">
        <v>188693</v>
      </c>
      <c r="N34" s="100">
        <v>188693</v>
      </c>
      <c r="O34" s="100">
        <v>0</v>
      </c>
      <c r="P34" s="100">
        <v>0</v>
      </c>
      <c r="Q34" s="100">
        <v>0</v>
      </c>
      <c r="R34" s="100">
        <v>0</v>
      </c>
      <c r="S34" s="100">
        <v>-36109</v>
      </c>
      <c r="T34" s="100">
        <v>109771</v>
      </c>
      <c r="U34" s="100">
        <v>99000</v>
      </c>
      <c r="V34" s="100">
        <v>107000</v>
      </c>
      <c r="W34" s="100">
        <v>-135109</v>
      </c>
      <c r="X34" s="100">
        <v>2771</v>
      </c>
      <c r="Y34" s="100">
        <v>0</v>
      </c>
      <c r="Z34" s="100">
        <v>0</v>
      </c>
      <c r="AA34" s="100">
        <v>0</v>
      </c>
      <c r="AB34" s="100">
        <v>0</v>
      </c>
      <c r="AC34" s="100">
        <v>0</v>
      </c>
      <c r="AD34" s="100">
        <v>0</v>
      </c>
      <c r="AE34" s="100">
        <v>0</v>
      </c>
      <c r="AF34" s="100">
        <v>0</v>
      </c>
      <c r="AG34" s="100">
        <v>0</v>
      </c>
      <c r="AH34" s="100">
        <v>0</v>
      </c>
      <c r="AI34" s="100">
        <v>0</v>
      </c>
      <c r="AJ34" s="100">
        <v>0</v>
      </c>
      <c r="AK34" s="100">
        <v>0</v>
      </c>
      <c r="AL34" s="100">
        <v>0</v>
      </c>
      <c r="AM34" s="100">
        <v>0</v>
      </c>
      <c r="AN34" s="100">
        <v>0</v>
      </c>
      <c r="AO34" s="100">
        <v>0</v>
      </c>
      <c r="AP34" s="100">
        <v>0</v>
      </c>
      <c r="AQ34" s="100">
        <v>0</v>
      </c>
      <c r="AR34" s="100">
        <v>0</v>
      </c>
      <c r="AS34" s="100">
        <v>0</v>
      </c>
      <c r="AT34" s="100">
        <v>0</v>
      </c>
      <c r="AU34" s="100">
        <v>0</v>
      </c>
      <c r="AV34" s="100">
        <v>0</v>
      </c>
      <c r="AW34" s="100">
        <v>0</v>
      </c>
      <c r="AX34" s="100">
        <v>0</v>
      </c>
      <c r="AY34" s="100">
        <v>0</v>
      </c>
      <c r="AZ34" s="100">
        <v>0</v>
      </c>
      <c r="BA34" s="100">
        <v>0</v>
      </c>
      <c r="BB34" s="100">
        <v>0</v>
      </c>
      <c r="BC34" s="100">
        <v>0</v>
      </c>
      <c r="BD34" s="100">
        <v>0</v>
      </c>
      <c r="BE34" s="100">
        <v>0</v>
      </c>
      <c r="BF34" s="100">
        <v>1697534.9564871693</v>
      </c>
      <c r="BG34" s="100">
        <v>381945.36520961305</v>
      </c>
      <c r="BH34" s="100">
        <v>42438.373912179239</v>
      </c>
      <c r="BI34" s="100">
        <v>121829</v>
      </c>
      <c r="BJ34" s="100">
        <v>27411</v>
      </c>
      <c r="BK34" s="100">
        <v>3046</v>
      </c>
      <c r="BL34" s="100">
        <v>1629049</v>
      </c>
      <c r="BM34" s="100">
        <v>366536</v>
      </c>
      <c r="BN34" s="100">
        <v>40727</v>
      </c>
      <c r="BO34" s="100">
        <v>190315</v>
      </c>
      <c r="BP34" s="100">
        <v>42820</v>
      </c>
      <c r="BQ34" s="100">
        <v>4757</v>
      </c>
      <c r="BR34" s="100">
        <v>0</v>
      </c>
      <c r="BS34" s="100">
        <v>0</v>
      </c>
      <c r="BT34" s="100">
        <v>0</v>
      </c>
      <c r="BU34" s="100">
        <v>0</v>
      </c>
      <c r="BV34" s="100">
        <v>0</v>
      </c>
      <c r="BW34" s="100">
        <v>0</v>
      </c>
      <c r="BX34" s="100">
        <v>0</v>
      </c>
      <c r="BY34" s="100">
        <v>0</v>
      </c>
      <c r="BZ34" s="100">
        <v>0</v>
      </c>
      <c r="CA34" s="100">
        <v>0</v>
      </c>
      <c r="CB34" s="100">
        <v>0</v>
      </c>
      <c r="CC34" s="100">
        <v>0</v>
      </c>
      <c r="CD34" s="100">
        <v>0</v>
      </c>
      <c r="CE34" s="100">
        <v>0</v>
      </c>
      <c r="CF34" s="100">
        <v>0</v>
      </c>
      <c r="CG34" s="100">
        <v>0</v>
      </c>
      <c r="CH34" s="100">
        <v>0</v>
      </c>
      <c r="CI34" s="100">
        <v>0</v>
      </c>
      <c r="CJ34" s="100">
        <v>0</v>
      </c>
      <c r="CK34" s="100">
        <v>0</v>
      </c>
      <c r="CL34" s="100">
        <v>0</v>
      </c>
      <c r="CM34" s="100">
        <v>0</v>
      </c>
      <c r="CN34" s="100">
        <v>0</v>
      </c>
      <c r="CO34" s="100">
        <v>0</v>
      </c>
      <c r="CP34" s="100">
        <v>0</v>
      </c>
      <c r="CQ34" s="100">
        <v>0</v>
      </c>
      <c r="CR34" s="100">
        <v>0</v>
      </c>
      <c r="CS34" s="100">
        <v>0</v>
      </c>
      <c r="CT34" s="100">
        <v>0</v>
      </c>
      <c r="CU34" s="100">
        <v>0</v>
      </c>
      <c r="CV34" s="100">
        <v>3789.5926680244402</v>
      </c>
      <c r="CW34" s="100">
        <v>852.65835030549886</v>
      </c>
      <c r="CX34" s="100">
        <v>94.739816700611001</v>
      </c>
      <c r="CY34" s="100">
        <v>5576</v>
      </c>
      <c r="CZ34" s="100">
        <v>1255</v>
      </c>
      <c r="DA34" s="100">
        <v>139</v>
      </c>
      <c r="DB34" s="100">
        <v>-1786</v>
      </c>
      <c r="DC34" s="100">
        <v>-402</v>
      </c>
      <c r="DD34" s="100">
        <v>-44</v>
      </c>
      <c r="DE34" s="100">
        <v>619.55193482688401</v>
      </c>
      <c r="DF34" s="100">
        <v>139.39918533604887</v>
      </c>
      <c r="DG34" s="100">
        <v>15.488798370672098</v>
      </c>
      <c r="DH34" s="100">
        <v>620</v>
      </c>
      <c r="DI34" s="100">
        <v>139</v>
      </c>
      <c r="DJ34" s="100">
        <v>15</v>
      </c>
      <c r="DK34" s="100">
        <v>0</v>
      </c>
      <c r="DL34" s="100">
        <v>0</v>
      </c>
      <c r="DM34" s="100">
        <v>0</v>
      </c>
      <c r="DN34" s="100">
        <v>5732.920570264766</v>
      </c>
      <c r="DO34" s="100">
        <v>1289.9071283095723</v>
      </c>
      <c r="DP34" s="100">
        <v>143.32301425661913</v>
      </c>
      <c r="DQ34" s="100">
        <v>7434</v>
      </c>
      <c r="DR34" s="100">
        <v>1673</v>
      </c>
      <c r="DS34" s="100">
        <v>186</v>
      </c>
      <c r="DT34" s="100">
        <v>-1701</v>
      </c>
      <c r="DU34" s="100">
        <v>-383</v>
      </c>
      <c r="DV34" s="100">
        <v>-43</v>
      </c>
      <c r="DW34" s="100">
        <v>20934.659877800408</v>
      </c>
      <c r="DX34" s="100">
        <v>4710.298472505091</v>
      </c>
      <c r="DY34" s="100">
        <v>523.36649694501011</v>
      </c>
      <c r="DZ34" s="100">
        <v>-4903.9600814663954</v>
      </c>
      <c r="EA34" s="100">
        <v>-1103.3910183299388</v>
      </c>
      <c r="EB34" s="100">
        <v>-122.59900203665988</v>
      </c>
      <c r="EC34" s="100">
        <v>23543</v>
      </c>
      <c r="ED34" s="100">
        <v>5297</v>
      </c>
      <c r="EE34" s="100">
        <v>589</v>
      </c>
      <c r="EF34" s="100">
        <v>-7512</v>
      </c>
      <c r="EG34" s="100">
        <v>-1690</v>
      </c>
      <c r="EH34" s="100">
        <v>-188</v>
      </c>
      <c r="EI34" s="100">
        <v>-826.06924643584523</v>
      </c>
      <c r="EJ34" s="100">
        <v>-185.86558044806515</v>
      </c>
      <c r="EK34" s="100">
        <v>-20.65173116089613</v>
      </c>
      <c r="EL34" s="100">
        <v>0</v>
      </c>
      <c r="EM34" s="100">
        <v>0</v>
      </c>
      <c r="EN34" s="100">
        <v>0</v>
      </c>
      <c r="EO34" s="100">
        <v>0</v>
      </c>
      <c r="EP34" s="100">
        <v>0</v>
      </c>
      <c r="EQ34" s="100">
        <v>0</v>
      </c>
      <c r="ER34" s="100">
        <v>0</v>
      </c>
      <c r="ES34" s="100">
        <v>0</v>
      </c>
      <c r="ET34" s="100">
        <v>0</v>
      </c>
      <c r="EU34" s="100">
        <v>356026.34541751532</v>
      </c>
      <c r="EV34" s="100">
        <v>80105.927718940933</v>
      </c>
      <c r="EW34" s="100">
        <v>8900.6586354378815</v>
      </c>
      <c r="EX34" s="100">
        <v>481216</v>
      </c>
      <c r="EY34" s="100">
        <v>108274</v>
      </c>
      <c r="EZ34" s="100">
        <v>12030</v>
      </c>
      <c r="FA34" s="100">
        <v>-125190</v>
      </c>
      <c r="FB34" s="100">
        <v>-28168</v>
      </c>
      <c r="FC34" s="100">
        <v>-3129</v>
      </c>
      <c r="FD34" s="100">
        <v>542724.22973523417</v>
      </c>
      <c r="FE34" s="100">
        <v>125954.76105906312</v>
      </c>
      <c r="FF34" s="100">
        <v>13597.522443991853</v>
      </c>
      <c r="FG34" s="100">
        <v>546069</v>
      </c>
      <c r="FH34" s="100">
        <v>125626</v>
      </c>
      <c r="FI34" s="100">
        <v>13571</v>
      </c>
      <c r="FJ34" s="100">
        <v>-3345</v>
      </c>
      <c r="FK34" s="100">
        <v>329</v>
      </c>
      <c r="FL34" s="100">
        <v>27</v>
      </c>
      <c r="FM34" s="100">
        <v>0</v>
      </c>
      <c r="FN34" s="100">
        <v>0</v>
      </c>
      <c r="FO34" s="100">
        <v>0</v>
      </c>
      <c r="FP34" s="100">
        <v>0</v>
      </c>
      <c r="FQ34" s="100">
        <v>0</v>
      </c>
      <c r="FR34" s="100">
        <v>0</v>
      </c>
      <c r="FS34" s="100">
        <v>0</v>
      </c>
      <c r="FT34" s="100">
        <v>0</v>
      </c>
      <c r="FU34" s="100">
        <v>0</v>
      </c>
      <c r="FV34" s="100">
        <v>2743462</v>
      </c>
      <c r="FW34" s="100">
        <v>621120</v>
      </c>
      <c r="FX34" s="100">
        <v>68615</v>
      </c>
      <c r="FY34" s="546">
        <v>0.5</v>
      </c>
      <c r="FZ34" s="546">
        <v>0.4</v>
      </c>
      <c r="GA34" s="546">
        <v>0.09</v>
      </c>
      <c r="GB34" s="546">
        <v>0.01</v>
      </c>
      <c r="GC34" s="84" t="s">
        <v>1029</v>
      </c>
    </row>
    <row r="35" spans="1:185" s="84" customFormat="1" x14ac:dyDescent="0.25">
      <c r="A35" t="s">
        <v>1026</v>
      </c>
      <c r="B35" s="82" t="s">
        <v>429</v>
      </c>
      <c r="C35" s="85" t="s">
        <v>428</v>
      </c>
      <c r="D35" s="100">
        <v>232365</v>
      </c>
      <c r="E35" s="100">
        <v>0</v>
      </c>
      <c r="F35" s="100">
        <v>232365</v>
      </c>
      <c r="G35" s="100">
        <v>292382</v>
      </c>
      <c r="H35" s="100">
        <v>0</v>
      </c>
      <c r="I35" s="100">
        <v>292382</v>
      </c>
      <c r="J35" s="100">
        <v>-60017</v>
      </c>
      <c r="K35" s="100">
        <v>0</v>
      </c>
      <c r="L35" s="100">
        <v>-60017</v>
      </c>
      <c r="M35" s="100">
        <v>167726</v>
      </c>
      <c r="N35" s="100">
        <v>167726</v>
      </c>
      <c r="O35" s="100">
        <v>0</v>
      </c>
      <c r="P35" s="100">
        <v>0</v>
      </c>
      <c r="Q35" s="100">
        <v>0</v>
      </c>
      <c r="R35" s="100">
        <v>0</v>
      </c>
      <c r="S35" s="100">
        <v>2520322</v>
      </c>
      <c r="T35" s="100">
        <v>0</v>
      </c>
      <c r="U35" s="100">
        <v>2462330</v>
      </c>
      <c r="V35" s="100">
        <v>0</v>
      </c>
      <c r="W35" s="100">
        <v>57992</v>
      </c>
      <c r="X35" s="100">
        <v>0</v>
      </c>
      <c r="Y35" s="100">
        <v>0</v>
      </c>
      <c r="Z35" s="100">
        <v>0</v>
      </c>
      <c r="AA35" s="100">
        <v>0</v>
      </c>
      <c r="AB35" s="100">
        <v>0</v>
      </c>
      <c r="AC35" s="100">
        <v>0</v>
      </c>
      <c r="AD35" s="100">
        <v>0</v>
      </c>
      <c r="AE35" s="100">
        <v>0</v>
      </c>
      <c r="AF35" s="100">
        <v>0</v>
      </c>
      <c r="AG35" s="100">
        <v>0</v>
      </c>
      <c r="AH35" s="100">
        <v>0</v>
      </c>
      <c r="AI35" s="100">
        <v>0</v>
      </c>
      <c r="AJ35" s="100">
        <v>0</v>
      </c>
      <c r="AK35" s="100">
        <v>0</v>
      </c>
      <c r="AL35" s="100">
        <v>0</v>
      </c>
      <c r="AM35" s="100">
        <v>0</v>
      </c>
      <c r="AN35" s="100">
        <v>0</v>
      </c>
      <c r="AO35" s="100">
        <v>0</v>
      </c>
      <c r="AP35" s="100">
        <v>0</v>
      </c>
      <c r="AQ35" s="100">
        <v>0</v>
      </c>
      <c r="AR35" s="100">
        <v>0</v>
      </c>
      <c r="AS35" s="100">
        <v>0</v>
      </c>
      <c r="AT35" s="100">
        <v>0</v>
      </c>
      <c r="AU35" s="100">
        <v>0</v>
      </c>
      <c r="AV35" s="100">
        <v>0</v>
      </c>
      <c r="AW35" s="100">
        <v>0</v>
      </c>
      <c r="AX35" s="100">
        <v>0</v>
      </c>
      <c r="AY35" s="100">
        <v>0</v>
      </c>
      <c r="AZ35" s="100">
        <v>0</v>
      </c>
      <c r="BA35" s="100">
        <v>0</v>
      </c>
      <c r="BB35" s="100">
        <v>0</v>
      </c>
      <c r="BC35" s="100">
        <v>0</v>
      </c>
      <c r="BD35" s="100">
        <v>0</v>
      </c>
      <c r="BE35" s="100">
        <v>0</v>
      </c>
      <c r="BF35" s="100">
        <v>1506321.3120181772</v>
      </c>
      <c r="BG35" s="100">
        <v>1151892.7680139004</v>
      </c>
      <c r="BH35" s="100">
        <v>0</v>
      </c>
      <c r="BI35" s="100">
        <v>89702</v>
      </c>
      <c r="BJ35" s="100">
        <v>68596</v>
      </c>
      <c r="BK35" s="100">
        <v>0</v>
      </c>
      <c r="BL35" s="100">
        <v>1539604</v>
      </c>
      <c r="BM35" s="100">
        <v>1177344</v>
      </c>
      <c r="BN35" s="100">
        <v>0</v>
      </c>
      <c r="BO35" s="100">
        <v>56419</v>
      </c>
      <c r="BP35" s="100">
        <v>43145</v>
      </c>
      <c r="BQ35" s="100">
        <v>0</v>
      </c>
      <c r="BR35" s="100">
        <v>0</v>
      </c>
      <c r="BS35" s="100">
        <v>0</v>
      </c>
      <c r="BT35" s="100">
        <v>0</v>
      </c>
      <c r="BU35" s="100">
        <v>0</v>
      </c>
      <c r="BV35" s="100">
        <v>0</v>
      </c>
      <c r="BW35" s="100">
        <v>0</v>
      </c>
      <c r="BX35" s="100">
        <v>0</v>
      </c>
      <c r="BY35" s="100">
        <v>0</v>
      </c>
      <c r="BZ35" s="100">
        <v>0</v>
      </c>
      <c r="CA35" s="100">
        <v>0</v>
      </c>
      <c r="CB35" s="100">
        <v>0</v>
      </c>
      <c r="CC35" s="100">
        <v>0</v>
      </c>
      <c r="CD35" s="100">
        <v>0</v>
      </c>
      <c r="CE35" s="100">
        <v>0</v>
      </c>
      <c r="CF35" s="100">
        <v>0</v>
      </c>
      <c r="CG35" s="100">
        <v>0</v>
      </c>
      <c r="CH35" s="100">
        <v>0</v>
      </c>
      <c r="CI35" s="100">
        <v>0</v>
      </c>
      <c r="CJ35" s="100">
        <v>0</v>
      </c>
      <c r="CK35" s="100">
        <v>0</v>
      </c>
      <c r="CL35" s="100">
        <v>0</v>
      </c>
      <c r="CM35" s="100">
        <v>0</v>
      </c>
      <c r="CN35" s="100">
        <v>0</v>
      </c>
      <c r="CO35" s="100">
        <v>0</v>
      </c>
      <c r="CP35" s="100">
        <v>0</v>
      </c>
      <c r="CQ35" s="100">
        <v>0</v>
      </c>
      <c r="CR35" s="100">
        <v>0</v>
      </c>
      <c r="CS35" s="100">
        <v>-786.85677189409364</v>
      </c>
      <c r="CT35" s="100">
        <v>-601.71400203665996</v>
      </c>
      <c r="CU35" s="100">
        <v>0</v>
      </c>
      <c r="CV35" s="100">
        <v>29873.787525458247</v>
      </c>
      <c r="CW35" s="100">
        <v>22844.661048879836</v>
      </c>
      <c r="CX35" s="100">
        <v>0</v>
      </c>
      <c r="CY35" s="100">
        <v>27217</v>
      </c>
      <c r="CZ35" s="100">
        <v>20813</v>
      </c>
      <c r="DA35" s="100">
        <v>0</v>
      </c>
      <c r="DB35" s="100">
        <v>2657</v>
      </c>
      <c r="DC35" s="100">
        <v>2032</v>
      </c>
      <c r="DD35" s="100">
        <v>0</v>
      </c>
      <c r="DE35" s="100">
        <v>549.43930753564155</v>
      </c>
      <c r="DF35" s="100">
        <v>420.15947046843178</v>
      </c>
      <c r="DG35" s="100">
        <v>0</v>
      </c>
      <c r="DH35" s="100">
        <v>550</v>
      </c>
      <c r="DI35" s="100">
        <v>420</v>
      </c>
      <c r="DJ35" s="100">
        <v>0</v>
      </c>
      <c r="DK35" s="100">
        <v>-1</v>
      </c>
      <c r="DL35" s="100">
        <v>0</v>
      </c>
      <c r="DM35" s="100">
        <v>0</v>
      </c>
      <c r="DN35" s="100">
        <v>12854.773319755599</v>
      </c>
      <c r="DO35" s="100">
        <v>9830.1207739307538</v>
      </c>
      <c r="DP35" s="100">
        <v>0</v>
      </c>
      <c r="DQ35" s="100">
        <v>16979</v>
      </c>
      <c r="DR35" s="100">
        <v>12984</v>
      </c>
      <c r="DS35" s="100">
        <v>0</v>
      </c>
      <c r="DT35" s="100">
        <v>-4124</v>
      </c>
      <c r="DU35" s="100">
        <v>-3154</v>
      </c>
      <c r="DV35" s="100">
        <v>0</v>
      </c>
      <c r="DW35" s="100">
        <v>24633.927036659876</v>
      </c>
      <c r="DX35" s="100">
        <v>18837.708910386966</v>
      </c>
      <c r="DY35" s="100">
        <v>0</v>
      </c>
      <c r="DZ35" s="100">
        <v>-1830.4403767820772</v>
      </c>
      <c r="EA35" s="100">
        <v>-1399.7485234215885</v>
      </c>
      <c r="EB35" s="100">
        <v>0</v>
      </c>
      <c r="EC35" s="100">
        <v>28252</v>
      </c>
      <c r="ED35" s="100">
        <v>21605</v>
      </c>
      <c r="EE35" s="100">
        <v>0</v>
      </c>
      <c r="EF35" s="100">
        <v>-5449</v>
      </c>
      <c r="EG35" s="100">
        <v>-4167</v>
      </c>
      <c r="EH35" s="100">
        <v>0</v>
      </c>
      <c r="EI35" s="100">
        <v>-18.431670061099794</v>
      </c>
      <c r="EJ35" s="100">
        <v>-14.094806517311609</v>
      </c>
      <c r="EK35" s="100">
        <v>0</v>
      </c>
      <c r="EL35" s="100">
        <v>0</v>
      </c>
      <c r="EM35" s="100">
        <v>0</v>
      </c>
      <c r="EN35" s="100">
        <v>0</v>
      </c>
      <c r="EO35" s="100">
        <v>0</v>
      </c>
      <c r="EP35" s="100">
        <v>0</v>
      </c>
      <c r="EQ35" s="100">
        <v>0</v>
      </c>
      <c r="ER35" s="100">
        <v>0</v>
      </c>
      <c r="ES35" s="100">
        <v>0</v>
      </c>
      <c r="ET35" s="100">
        <v>0</v>
      </c>
      <c r="EU35" s="100">
        <v>306097.81664969452</v>
      </c>
      <c r="EV35" s="100">
        <v>234074.80096741347</v>
      </c>
      <c r="EW35" s="100">
        <v>0</v>
      </c>
      <c r="EX35" s="100">
        <v>413976</v>
      </c>
      <c r="EY35" s="100">
        <v>316570</v>
      </c>
      <c r="EZ35" s="100">
        <v>0</v>
      </c>
      <c r="FA35" s="100">
        <v>-107878</v>
      </c>
      <c r="FB35" s="100">
        <v>-82495</v>
      </c>
      <c r="FC35" s="100">
        <v>0</v>
      </c>
      <c r="FD35" s="100">
        <v>517837.45220366598</v>
      </c>
      <c r="FE35" s="100">
        <v>333189.10763340123</v>
      </c>
      <c r="FF35" s="100">
        <v>0</v>
      </c>
      <c r="FG35" s="100">
        <v>503198</v>
      </c>
      <c r="FH35" s="100">
        <v>323439</v>
      </c>
      <c r="FI35" s="100">
        <v>0</v>
      </c>
      <c r="FJ35" s="100">
        <v>14639</v>
      </c>
      <c r="FK35" s="100">
        <v>9750</v>
      </c>
      <c r="FL35" s="100">
        <v>0</v>
      </c>
      <c r="FM35" s="100">
        <v>0</v>
      </c>
      <c r="FN35" s="100">
        <v>0</v>
      </c>
      <c r="FO35" s="100">
        <v>0</v>
      </c>
      <c r="FP35" s="100">
        <v>0</v>
      </c>
      <c r="FQ35" s="100">
        <v>0</v>
      </c>
      <c r="FR35" s="100">
        <v>0</v>
      </c>
      <c r="FS35" s="100">
        <v>0</v>
      </c>
      <c r="FT35" s="100">
        <v>0</v>
      </c>
      <c r="FU35" s="100">
        <v>0</v>
      </c>
      <c r="FV35" s="100">
        <v>2485235</v>
      </c>
      <c r="FW35" s="100">
        <v>1837670</v>
      </c>
      <c r="FX35" s="100">
        <v>0</v>
      </c>
      <c r="FY35" s="546">
        <v>0.25</v>
      </c>
      <c r="FZ35" s="546">
        <v>0.42499999999999999</v>
      </c>
      <c r="GA35" s="546">
        <v>0.32500000000000001</v>
      </c>
      <c r="GB35" s="546">
        <v>0</v>
      </c>
      <c r="GC35" s="84" t="s">
        <v>1029</v>
      </c>
    </row>
    <row r="36" spans="1:185" s="84" customFormat="1" x14ac:dyDescent="0.25">
      <c r="A36" t="s">
        <v>1026</v>
      </c>
      <c r="B36" s="82" t="s">
        <v>431</v>
      </c>
      <c r="C36" s="85" t="s">
        <v>430</v>
      </c>
      <c r="D36" s="100">
        <v>1297359</v>
      </c>
      <c r="E36" s="100">
        <v>0</v>
      </c>
      <c r="F36" s="100">
        <v>1297359</v>
      </c>
      <c r="G36" s="100">
        <v>1042541</v>
      </c>
      <c r="H36" s="100">
        <v>0</v>
      </c>
      <c r="I36" s="100">
        <v>1042541</v>
      </c>
      <c r="J36" s="100">
        <v>254818</v>
      </c>
      <c r="K36" s="100">
        <v>0</v>
      </c>
      <c r="L36" s="100">
        <v>254818</v>
      </c>
      <c r="M36" s="100">
        <v>427032</v>
      </c>
      <c r="N36" s="100">
        <v>427032</v>
      </c>
      <c r="O36" s="100">
        <v>0</v>
      </c>
      <c r="P36" s="100">
        <v>0</v>
      </c>
      <c r="Q36" s="100">
        <v>0</v>
      </c>
      <c r="R36" s="100">
        <v>0</v>
      </c>
      <c r="S36" s="100">
        <v>0</v>
      </c>
      <c r="T36" s="100">
        <v>0</v>
      </c>
      <c r="U36" s="100">
        <v>0</v>
      </c>
      <c r="V36" s="100">
        <v>0</v>
      </c>
      <c r="W36" s="100">
        <v>0</v>
      </c>
      <c r="X36" s="100">
        <v>0</v>
      </c>
      <c r="Y36" s="100">
        <v>0</v>
      </c>
      <c r="Z36" s="100">
        <v>0</v>
      </c>
      <c r="AA36" s="100">
        <v>0</v>
      </c>
      <c r="AB36" s="100">
        <v>0</v>
      </c>
      <c r="AC36" s="100">
        <v>0</v>
      </c>
      <c r="AD36" s="100">
        <v>0</v>
      </c>
      <c r="AE36" s="100">
        <v>0</v>
      </c>
      <c r="AF36" s="100">
        <v>0</v>
      </c>
      <c r="AG36" s="100">
        <v>0</v>
      </c>
      <c r="AH36" s="100">
        <v>0</v>
      </c>
      <c r="AI36" s="100">
        <v>0</v>
      </c>
      <c r="AJ36" s="100">
        <v>0</v>
      </c>
      <c r="AK36" s="100">
        <v>0</v>
      </c>
      <c r="AL36" s="100">
        <v>0</v>
      </c>
      <c r="AM36" s="100">
        <v>0</v>
      </c>
      <c r="AN36" s="100">
        <v>0</v>
      </c>
      <c r="AO36" s="100">
        <v>0</v>
      </c>
      <c r="AP36" s="100">
        <v>0</v>
      </c>
      <c r="AQ36" s="100">
        <v>0</v>
      </c>
      <c r="AR36" s="100">
        <v>0</v>
      </c>
      <c r="AS36" s="100">
        <v>0</v>
      </c>
      <c r="AT36" s="100">
        <v>0</v>
      </c>
      <c r="AU36" s="100">
        <v>0</v>
      </c>
      <c r="AV36" s="100">
        <v>0</v>
      </c>
      <c r="AW36" s="100">
        <v>0</v>
      </c>
      <c r="AX36" s="100">
        <v>0</v>
      </c>
      <c r="AY36" s="100">
        <v>0</v>
      </c>
      <c r="AZ36" s="100">
        <v>0</v>
      </c>
      <c r="BA36" s="100">
        <v>0</v>
      </c>
      <c r="BB36" s="100">
        <v>0</v>
      </c>
      <c r="BC36" s="100">
        <v>0</v>
      </c>
      <c r="BD36" s="100">
        <v>0</v>
      </c>
      <c r="BE36" s="100">
        <v>0</v>
      </c>
      <c r="BF36" s="100">
        <v>3800826.9123910391</v>
      </c>
      <c r="BG36" s="100">
        <v>2137965.1382199596</v>
      </c>
      <c r="BH36" s="100">
        <v>0</v>
      </c>
      <c r="BI36" s="100">
        <v>235792</v>
      </c>
      <c r="BJ36" s="100">
        <v>132633</v>
      </c>
      <c r="BK36" s="100">
        <v>0</v>
      </c>
      <c r="BL36" s="100">
        <v>3725124</v>
      </c>
      <c r="BM36" s="100">
        <v>2095382</v>
      </c>
      <c r="BN36" s="100">
        <v>0</v>
      </c>
      <c r="BO36" s="100">
        <v>311495</v>
      </c>
      <c r="BP36" s="100">
        <v>175216</v>
      </c>
      <c r="BQ36" s="100">
        <v>0</v>
      </c>
      <c r="BR36" s="100">
        <v>2044.0257433808556</v>
      </c>
      <c r="BS36" s="100">
        <v>1149.7644806517312</v>
      </c>
      <c r="BT36" s="100">
        <v>0</v>
      </c>
      <c r="BU36" s="100">
        <v>2044</v>
      </c>
      <c r="BV36" s="100">
        <v>1150</v>
      </c>
      <c r="BW36" s="100">
        <v>0</v>
      </c>
      <c r="BX36" s="100">
        <v>0</v>
      </c>
      <c r="BY36" s="100">
        <v>0</v>
      </c>
      <c r="BZ36" s="100">
        <v>0</v>
      </c>
      <c r="CA36" s="100">
        <v>16301.650509164967</v>
      </c>
      <c r="CB36" s="100">
        <v>9169.6784114052953</v>
      </c>
      <c r="CC36" s="100">
        <v>0</v>
      </c>
      <c r="CD36" s="100">
        <v>0</v>
      </c>
      <c r="CE36" s="100">
        <v>0</v>
      </c>
      <c r="CF36" s="100">
        <v>0</v>
      </c>
      <c r="CG36" s="100">
        <v>-3479.8993075356416</v>
      </c>
      <c r="CH36" s="100">
        <v>-1957.4433604887986</v>
      </c>
      <c r="CI36" s="100">
        <v>0</v>
      </c>
      <c r="CJ36" s="100">
        <v>0</v>
      </c>
      <c r="CK36" s="100">
        <v>0</v>
      </c>
      <c r="CL36" s="100">
        <v>0</v>
      </c>
      <c r="CM36" s="100">
        <v>0</v>
      </c>
      <c r="CN36" s="100">
        <v>0</v>
      </c>
      <c r="CO36" s="100">
        <v>0</v>
      </c>
      <c r="CP36" s="100">
        <v>0</v>
      </c>
      <c r="CQ36" s="100">
        <v>0</v>
      </c>
      <c r="CR36" s="100">
        <v>0</v>
      </c>
      <c r="CS36" s="100">
        <v>0</v>
      </c>
      <c r="CT36" s="100">
        <v>0</v>
      </c>
      <c r="CU36" s="100">
        <v>0</v>
      </c>
      <c r="CV36" s="100">
        <v>0</v>
      </c>
      <c r="CW36" s="100">
        <v>0</v>
      </c>
      <c r="CX36" s="100">
        <v>0</v>
      </c>
      <c r="CY36" s="100">
        <v>0</v>
      </c>
      <c r="CZ36" s="100">
        <v>0</v>
      </c>
      <c r="DA36" s="100">
        <v>0</v>
      </c>
      <c r="DB36" s="100">
        <v>0</v>
      </c>
      <c r="DC36" s="100">
        <v>0</v>
      </c>
      <c r="DD36" s="100">
        <v>0</v>
      </c>
      <c r="DE36" s="100">
        <v>0</v>
      </c>
      <c r="DF36" s="100">
        <v>0</v>
      </c>
      <c r="DG36" s="100">
        <v>0</v>
      </c>
      <c r="DH36" s="100">
        <v>0</v>
      </c>
      <c r="DI36" s="100">
        <v>0</v>
      </c>
      <c r="DJ36" s="100">
        <v>0</v>
      </c>
      <c r="DK36" s="100">
        <v>0</v>
      </c>
      <c r="DL36" s="100">
        <v>0</v>
      </c>
      <c r="DM36" s="100">
        <v>0</v>
      </c>
      <c r="DN36" s="100">
        <v>43111.89311608961</v>
      </c>
      <c r="DO36" s="100">
        <v>24250.439877800411</v>
      </c>
      <c r="DP36" s="100">
        <v>0</v>
      </c>
      <c r="DQ36" s="100">
        <v>57532</v>
      </c>
      <c r="DR36" s="100">
        <v>32362</v>
      </c>
      <c r="DS36" s="100">
        <v>0</v>
      </c>
      <c r="DT36" s="100">
        <v>-14420</v>
      </c>
      <c r="DU36" s="100">
        <v>-8112</v>
      </c>
      <c r="DV36" s="100">
        <v>0</v>
      </c>
      <c r="DW36" s="100">
        <v>108634.21881873727</v>
      </c>
      <c r="DX36" s="100">
        <v>61106.748085539715</v>
      </c>
      <c r="DY36" s="100">
        <v>0</v>
      </c>
      <c r="DZ36" s="100">
        <v>-13009.103706720978</v>
      </c>
      <c r="EA36" s="100">
        <v>-7317.6208350305506</v>
      </c>
      <c r="EB36" s="100">
        <v>0</v>
      </c>
      <c r="EC36" s="100">
        <v>108634</v>
      </c>
      <c r="ED36" s="100">
        <v>61107</v>
      </c>
      <c r="EE36" s="100">
        <v>0</v>
      </c>
      <c r="EF36" s="100">
        <v>-13009</v>
      </c>
      <c r="EG36" s="100">
        <v>-7318</v>
      </c>
      <c r="EH36" s="100">
        <v>0</v>
      </c>
      <c r="EI36" s="100">
        <v>0</v>
      </c>
      <c r="EJ36" s="100">
        <v>0</v>
      </c>
      <c r="EK36" s="100">
        <v>0</v>
      </c>
      <c r="EL36" s="100">
        <v>0</v>
      </c>
      <c r="EM36" s="100">
        <v>0</v>
      </c>
      <c r="EN36" s="100">
        <v>0</v>
      </c>
      <c r="EO36" s="100">
        <v>0</v>
      </c>
      <c r="EP36" s="100">
        <v>0</v>
      </c>
      <c r="EQ36" s="100">
        <v>0</v>
      </c>
      <c r="ER36" s="100">
        <v>0</v>
      </c>
      <c r="ES36" s="100">
        <v>0</v>
      </c>
      <c r="ET36" s="100">
        <v>0</v>
      </c>
      <c r="EU36" s="100">
        <v>2245871.3029735233</v>
      </c>
      <c r="EV36" s="100">
        <v>1263302.6079226071</v>
      </c>
      <c r="EW36" s="100">
        <v>0</v>
      </c>
      <c r="EX36" s="100">
        <v>2434207</v>
      </c>
      <c r="EY36" s="100">
        <v>1369242</v>
      </c>
      <c r="EZ36" s="100">
        <v>0</v>
      </c>
      <c r="FA36" s="100">
        <v>-188336</v>
      </c>
      <c r="FB36" s="100">
        <v>-105939</v>
      </c>
      <c r="FC36" s="100">
        <v>0</v>
      </c>
      <c r="FD36" s="100">
        <v>1992123.6464358449</v>
      </c>
      <c r="FE36" s="100">
        <v>1120569.5511201629</v>
      </c>
      <c r="FF36" s="100">
        <v>0</v>
      </c>
      <c r="FG36" s="100">
        <v>2032646</v>
      </c>
      <c r="FH36" s="100">
        <v>1143363</v>
      </c>
      <c r="FI36" s="100">
        <v>0</v>
      </c>
      <c r="FJ36" s="100">
        <v>-40522</v>
      </c>
      <c r="FK36" s="100">
        <v>-22793</v>
      </c>
      <c r="FL36" s="100">
        <v>0</v>
      </c>
      <c r="FM36" s="100">
        <v>0</v>
      </c>
      <c r="FN36" s="100">
        <v>0</v>
      </c>
      <c r="FO36" s="100">
        <v>0</v>
      </c>
      <c r="FP36" s="100">
        <v>0</v>
      </c>
      <c r="FQ36" s="100">
        <v>0</v>
      </c>
      <c r="FR36" s="100">
        <v>0</v>
      </c>
      <c r="FS36" s="100">
        <v>0</v>
      </c>
      <c r="FT36" s="100">
        <v>0</v>
      </c>
      <c r="FU36" s="100">
        <v>0</v>
      </c>
      <c r="FV36" s="100">
        <v>8428217</v>
      </c>
      <c r="FW36" s="100">
        <v>4740873</v>
      </c>
      <c r="FX36" s="100">
        <v>0</v>
      </c>
      <c r="FY36" s="546">
        <v>0.25</v>
      </c>
      <c r="FZ36" s="546">
        <v>0.48</v>
      </c>
      <c r="GA36" s="546">
        <v>0.27</v>
      </c>
      <c r="GB36" s="546">
        <v>0</v>
      </c>
      <c r="GC36" s="84" t="s">
        <v>1044</v>
      </c>
    </row>
    <row r="37" spans="1:185" s="84" customFormat="1" x14ac:dyDescent="0.25">
      <c r="A37" t="s">
        <v>1026</v>
      </c>
      <c r="B37" s="82" t="s">
        <v>433</v>
      </c>
      <c r="C37" s="85" t="s">
        <v>432</v>
      </c>
      <c r="D37" s="100">
        <v>-5090</v>
      </c>
      <c r="E37" s="100">
        <v>0</v>
      </c>
      <c r="F37" s="100">
        <v>-5090</v>
      </c>
      <c r="G37" s="100">
        <v>-20123</v>
      </c>
      <c r="H37" s="100">
        <v>0</v>
      </c>
      <c r="I37" s="100">
        <v>-20123</v>
      </c>
      <c r="J37" s="100">
        <v>15033</v>
      </c>
      <c r="K37" s="100">
        <v>0</v>
      </c>
      <c r="L37" s="100">
        <v>15033</v>
      </c>
      <c r="M37" s="100">
        <v>102237</v>
      </c>
      <c r="N37" s="100">
        <v>102237</v>
      </c>
      <c r="O37" s="100">
        <v>0</v>
      </c>
      <c r="P37" s="100">
        <v>0</v>
      </c>
      <c r="Q37" s="100">
        <v>0</v>
      </c>
      <c r="R37" s="100">
        <v>0</v>
      </c>
      <c r="S37" s="100">
        <v>0</v>
      </c>
      <c r="T37" s="100">
        <v>0</v>
      </c>
      <c r="U37" s="100">
        <v>0</v>
      </c>
      <c r="V37" s="100">
        <v>0</v>
      </c>
      <c r="W37" s="100">
        <v>0</v>
      </c>
      <c r="X37" s="100">
        <v>0</v>
      </c>
      <c r="Y37" s="100">
        <v>0</v>
      </c>
      <c r="Z37" s="100">
        <v>0</v>
      </c>
      <c r="AA37" s="100">
        <v>0</v>
      </c>
      <c r="AB37" s="100">
        <v>0</v>
      </c>
      <c r="AC37" s="100">
        <v>0</v>
      </c>
      <c r="AD37" s="100">
        <v>0</v>
      </c>
      <c r="AE37" s="100">
        <v>0</v>
      </c>
      <c r="AF37" s="100">
        <v>0</v>
      </c>
      <c r="AG37" s="100">
        <v>0</v>
      </c>
      <c r="AH37" s="100">
        <v>0</v>
      </c>
      <c r="AI37" s="100">
        <v>0</v>
      </c>
      <c r="AJ37" s="100">
        <v>0</v>
      </c>
      <c r="AK37" s="100">
        <v>0</v>
      </c>
      <c r="AL37" s="100">
        <v>0</v>
      </c>
      <c r="AM37" s="100">
        <v>0</v>
      </c>
      <c r="AN37" s="100">
        <v>0</v>
      </c>
      <c r="AO37" s="100">
        <v>0</v>
      </c>
      <c r="AP37" s="100">
        <v>0</v>
      </c>
      <c r="AQ37" s="100">
        <v>0</v>
      </c>
      <c r="AR37" s="100">
        <v>0</v>
      </c>
      <c r="AS37" s="100">
        <v>0</v>
      </c>
      <c r="AT37" s="100">
        <v>0</v>
      </c>
      <c r="AU37" s="100">
        <v>0</v>
      </c>
      <c r="AV37" s="100">
        <v>0</v>
      </c>
      <c r="AW37" s="100">
        <v>0</v>
      </c>
      <c r="AX37" s="100">
        <v>0</v>
      </c>
      <c r="AY37" s="100">
        <v>0</v>
      </c>
      <c r="AZ37" s="100">
        <v>0</v>
      </c>
      <c r="BA37" s="100">
        <v>0</v>
      </c>
      <c r="BB37" s="100">
        <v>0</v>
      </c>
      <c r="BC37" s="100">
        <v>0</v>
      </c>
      <c r="BD37" s="100">
        <v>0</v>
      </c>
      <c r="BE37" s="100">
        <v>0</v>
      </c>
      <c r="BF37" s="100">
        <v>892847.21061018331</v>
      </c>
      <c r="BG37" s="100">
        <v>200890.62238729125</v>
      </c>
      <c r="BH37" s="100">
        <v>22321.180265254588</v>
      </c>
      <c r="BI37" s="100">
        <v>76165</v>
      </c>
      <c r="BJ37" s="100">
        <v>17137</v>
      </c>
      <c r="BK37" s="100">
        <v>1904</v>
      </c>
      <c r="BL37" s="100">
        <v>823595</v>
      </c>
      <c r="BM37" s="100">
        <v>185309</v>
      </c>
      <c r="BN37" s="100">
        <v>20590</v>
      </c>
      <c r="BO37" s="100">
        <v>145417</v>
      </c>
      <c r="BP37" s="100">
        <v>32719</v>
      </c>
      <c r="BQ37" s="100">
        <v>3635</v>
      </c>
      <c r="BR37" s="100">
        <v>0</v>
      </c>
      <c r="BS37" s="100">
        <v>0</v>
      </c>
      <c r="BT37" s="100">
        <v>0</v>
      </c>
      <c r="BU37" s="100">
        <v>0</v>
      </c>
      <c r="BV37" s="100">
        <v>0</v>
      </c>
      <c r="BW37" s="100">
        <v>0</v>
      </c>
      <c r="BX37" s="100">
        <v>0</v>
      </c>
      <c r="BY37" s="100">
        <v>0</v>
      </c>
      <c r="BZ37" s="100">
        <v>0</v>
      </c>
      <c r="CA37" s="100">
        <v>0</v>
      </c>
      <c r="CB37" s="100">
        <v>0</v>
      </c>
      <c r="CC37" s="100">
        <v>0</v>
      </c>
      <c r="CD37" s="100">
        <v>0</v>
      </c>
      <c r="CE37" s="100">
        <v>0</v>
      </c>
      <c r="CF37" s="100">
        <v>0</v>
      </c>
      <c r="CG37" s="100">
        <v>0</v>
      </c>
      <c r="CH37" s="100">
        <v>0</v>
      </c>
      <c r="CI37" s="100">
        <v>0</v>
      </c>
      <c r="CJ37" s="100">
        <v>0</v>
      </c>
      <c r="CK37" s="100">
        <v>0</v>
      </c>
      <c r="CL37" s="100">
        <v>0</v>
      </c>
      <c r="CM37" s="100">
        <v>0</v>
      </c>
      <c r="CN37" s="100">
        <v>0</v>
      </c>
      <c r="CO37" s="100">
        <v>0</v>
      </c>
      <c r="CP37" s="100">
        <v>0</v>
      </c>
      <c r="CQ37" s="100">
        <v>0</v>
      </c>
      <c r="CR37" s="100">
        <v>0</v>
      </c>
      <c r="CS37" s="100">
        <v>0</v>
      </c>
      <c r="CT37" s="100">
        <v>0</v>
      </c>
      <c r="CU37" s="100">
        <v>0</v>
      </c>
      <c r="CV37" s="100">
        <v>0</v>
      </c>
      <c r="CW37" s="100">
        <v>0</v>
      </c>
      <c r="CX37" s="100">
        <v>0</v>
      </c>
      <c r="CY37" s="100">
        <v>0</v>
      </c>
      <c r="CZ37" s="100">
        <v>0</v>
      </c>
      <c r="DA37" s="100">
        <v>0</v>
      </c>
      <c r="DB37" s="100">
        <v>0</v>
      </c>
      <c r="DC37" s="100">
        <v>0</v>
      </c>
      <c r="DD37" s="100">
        <v>0</v>
      </c>
      <c r="DE37" s="100">
        <v>0</v>
      </c>
      <c r="DF37" s="100">
        <v>0</v>
      </c>
      <c r="DG37" s="100">
        <v>0</v>
      </c>
      <c r="DH37" s="100">
        <v>0</v>
      </c>
      <c r="DI37" s="100">
        <v>0</v>
      </c>
      <c r="DJ37" s="100">
        <v>0</v>
      </c>
      <c r="DK37" s="100">
        <v>0</v>
      </c>
      <c r="DL37" s="100">
        <v>0</v>
      </c>
      <c r="DM37" s="100">
        <v>0</v>
      </c>
      <c r="DN37" s="100">
        <v>2102.3462321792263</v>
      </c>
      <c r="DO37" s="100">
        <v>473.02790224032583</v>
      </c>
      <c r="DP37" s="100">
        <v>52.558655804480651</v>
      </c>
      <c r="DQ37" s="100">
        <v>2110</v>
      </c>
      <c r="DR37" s="100">
        <v>475</v>
      </c>
      <c r="DS37" s="100">
        <v>53</v>
      </c>
      <c r="DT37" s="100">
        <v>-8</v>
      </c>
      <c r="DU37" s="100">
        <v>-2</v>
      </c>
      <c r="DV37" s="100">
        <v>0</v>
      </c>
      <c r="DW37" s="100">
        <v>0</v>
      </c>
      <c r="DX37" s="100">
        <v>0</v>
      </c>
      <c r="DY37" s="100">
        <v>0</v>
      </c>
      <c r="DZ37" s="100">
        <v>-2453.0126272912426</v>
      </c>
      <c r="EA37" s="100">
        <v>-551.92784114052949</v>
      </c>
      <c r="EB37" s="100">
        <v>-61.325315682281065</v>
      </c>
      <c r="EC37" s="100">
        <v>10326</v>
      </c>
      <c r="ED37" s="100">
        <v>2323</v>
      </c>
      <c r="EE37" s="100">
        <v>258</v>
      </c>
      <c r="EF37" s="100">
        <v>-12779</v>
      </c>
      <c r="EG37" s="100">
        <v>-2875</v>
      </c>
      <c r="EH37" s="100">
        <v>-319</v>
      </c>
      <c r="EI37" s="100">
        <v>150.34460285132386</v>
      </c>
      <c r="EJ37" s="100">
        <v>33.827535641547861</v>
      </c>
      <c r="EK37" s="100">
        <v>3.7586150712830961</v>
      </c>
      <c r="EL37" s="100">
        <v>0</v>
      </c>
      <c r="EM37" s="100">
        <v>0</v>
      </c>
      <c r="EN37" s="100">
        <v>0</v>
      </c>
      <c r="EO37" s="100">
        <v>0</v>
      </c>
      <c r="EP37" s="100">
        <v>0</v>
      </c>
      <c r="EQ37" s="100">
        <v>0</v>
      </c>
      <c r="ER37" s="100">
        <v>0</v>
      </c>
      <c r="ES37" s="100">
        <v>0</v>
      </c>
      <c r="ET37" s="100">
        <v>0</v>
      </c>
      <c r="EU37" s="100">
        <v>420813.30427698581</v>
      </c>
      <c r="EV37" s="100">
        <v>94682.9934623218</v>
      </c>
      <c r="EW37" s="100">
        <v>10520.332606924645</v>
      </c>
      <c r="EX37" s="100">
        <v>432575</v>
      </c>
      <c r="EY37" s="100">
        <v>97329</v>
      </c>
      <c r="EZ37" s="100">
        <v>10814</v>
      </c>
      <c r="FA37" s="100">
        <v>-11762</v>
      </c>
      <c r="FB37" s="100">
        <v>-2646</v>
      </c>
      <c r="FC37" s="100">
        <v>-294</v>
      </c>
      <c r="FD37" s="100">
        <v>329735.24725050916</v>
      </c>
      <c r="FE37" s="100">
        <v>74190.43063136455</v>
      </c>
      <c r="FF37" s="100">
        <v>8243.3811812627282</v>
      </c>
      <c r="FG37" s="100">
        <v>343874</v>
      </c>
      <c r="FH37" s="100">
        <v>77372</v>
      </c>
      <c r="FI37" s="100">
        <v>8597</v>
      </c>
      <c r="FJ37" s="100">
        <v>-14139</v>
      </c>
      <c r="FK37" s="100">
        <v>-3182</v>
      </c>
      <c r="FL37" s="100">
        <v>-354</v>
      </c>
      <c r="FM37" s="100">
        <v>0</v>
      </c>
      <c r="FN37" s="100">
        <v>0</v>
      </c>
      <c r="FO37" s="100">
        <v>0</v>
      </c>
      <c r="FP37" s="100">
        <v>0</v>
      </c>
      <c r="FQ37" s="100">
        <v>0</v>
      </c>
      <c r="FR37" s="100">
        <v>0</v>
      </c>
      <c r="FS37" s="100">
        <v>0</v>
      </c>
      <c r="FT37" s="100">
        <v>0</v>
      </c>
      <c r="FU37" s="100">
        <v>0</v>
      </c>
      <c r="FV37" s="100">
        <v>1719359</v>
      </c>
      <c r="FW37" s="100">
        <v>386856</v>
      </c>
      <c r="FX37" s="100">
        <v>42984</v>
      </c>
      <c r="FY37" s="546">
        <v>0.5</v>
      </c>
      <c r="FZ37" s="546">
        <v>0.4</v>
      </c>
      <c r="GA37" s="546">
        <v>0.09</v>
      </c>
      <c r="GB37" s="546">
        <v>0.01</v>
      </c>
      <c r="GC37" s="84" t="s">
        <v>1029</v>
      </c>
    </row>
    <row r="38" spans="1:185" s="84" customFormat="1" x14ac:dyDescent="0.25">
      <c r="A38" t="s">
        <v>1026</v>
      </c>
      <c r="B38" s="82" t="s">
        <v>435</v>
      </c>
      <c r="C38" s="85" t="s">
        <v>434</v>
      </c>
      <c r="D38" s="100">
        <v>1988467</v>
      </c>
      <c r="E38" s="100">
        <v>0</v>
      </c>
      <c r="F38" s="100">
        <v>1988467</v>
      </c>
      <c r="G38" s="100">
        <v>2480908</v>
      </c>
      <c r="H38" s="100">
        <v>0</v>
      </c>
      <c r="I38" s="100">
        <v>2480908</v>
      </c>
      <c r="J38" s="100">
        <v>-492441</v>
      </c>
      <c r="K38" s="100">
        <v>0</v>
      </c>
      <c r="L38" s="100">
        <v>-492441</v>
      </c>
      <c r="M38" s="100">
        <v>444785</v>
      </c>
      <c r="N38" s="100">
        <v>444785</v>
      </c>
      <c r="O38" s="100">
        <v>0</v>
      </c>
      <c r="P38" s="100">
        <v>0</v>
      </c>
      <c r="Q38" s="100">
        <v>0</v>
      </c>
      <c r="R38" s="100">
        <v>0</v>
      </c>
      <c r="S38" s="100">
        <v>0</v>
      </c>
      <c r="T38" s="100">
        <v>0</v>
      </c>
      <c r="U38" s="100">
        <v>0</v>
      </c>
      <c r="V38" s="100">
        <v>0</v>
      </c>
      <c r="W38" s="100">
        <v>0</v>
      </c>
      <c r="X38" s="100">
        <v>0</v>
      </c>
      <c r="Y38" s="100">
        <v>0</v>
      </c>
      <c r="Z38" s="100">
        <v>0</v>
      </c>
      <c r="AA38" s="100">
        <v>0</v>
      </c>
      <c r="AB38" s="100">
        <v>0</v>
      </c>
      <c r="AC38" s="100">
        <v>0</v>
      </c>
      <c r="AD38" s="100">
        <v>0</v>
      </c>
      <c r="AE38" s="100">
        <v>0</v>
      </c>
      <c r="AF38" s="100">
        <v>0</v>
      </c>
      <c r="AG38" s="100">
        <v>0</v>
      </c>
      <c r="AH38" s="100">
        <v>0</v>
      </c>
      <c r="AI38" s="100">
        <v>0</v>
      </c>
      <c r="AJ38" s="100">
        <v>0</v>
      </c>
      <c r="AK38" s="100">
        <v>0</v>
      </c>
      <c r="AL38" s="100">
        <v>0</v>
      </c>
      <c r="AM38" s="100">
        <v>0</v>
      </c>
      <c r="AN38" s="100">
        <v>0</v>
      </c>
      <c r="AO38" s="100">
        <v>0</v>
      </c>
      <c r="AP38" s="100">
        <v>0</v>
      </c>
      <c r="AQ38" s="100">
        <v>0</v>
      </c>
      <c r="AR38" s="100">
        <v>0</v>
      </c>
      <c r="AS38" s="100">
        <v>0</v>
      </c>
      <c r="AT38" s="100">
        <v>0</v>
      </c>
      <c r="AU38" s="100">
        <v>0</v>
      </c>
      <c r="AV38" s="100">
        <v>0</v>
      </c>
      <c r="AW38" s="100">
        <v>0</v>
      </c>
      <c r="AX38" s="100">
        <v>0</v>
      </c>
      <c r="AY38" s="100">
        <v>0</v>
      </c>
      <c r="AZ38" s="100">
        <v>0</v>
      </c>
      <c r="BA38" s="100">
        <v>0</v>
      </c>
      <c r="BB38" s="100">
        <v>0</v>
      </c>
      <c r="BC38" s="100">
        <v>0</v>
      </c>
      <c r="BD38" s="100">
        <v>0</v>
      </c>
      <c r="BE38" s="100">
        <v>0</v>
      </c>
      <c r="BF38" s="100">
        <v>4260883.3167048264</v>
      </c>
      <c r="BG38" s="100">
        <v>0</v>
      </c>
      <c r="BH38" s="100">
        <v>86956.802381731162</v>
      </c>
      <c r="BI38" s="100">
        <v>326948</v>
      </c>
      <c r="BJ38" s="100">
        <v>0</v>
      </c>
      <c r="BK38" s="100">
        <v>6672</v>
      </c>
      <c r="BL38" s="100">
        <v>4331645</v>
      </c>
      <c r="BM38" s="100">
        <v>0</v>
      </c>
      <c r="BN38" s="100">
        <v>88400</v>
      </c>
      <c r="BO38" s="100">
        <v>256186</v>
      </c>
      <c r="BP38" s="100">
        <v>0</v>
      </c>
      <c r="BQ38" s="100">
        <v>5229</v>
      </c>
      <c r="BR38" s="100">
        <v>15082.888594704684</v>
      </c>
      <c r="BS38" s="100">
        <v>0</v>
      </c>
      <c r="BT38" s="100">
        <v>307.81405295315682</v>
      </c>
      <c r="BU38" s="100">
        <v>2852</v>
      </c>
      <c r="BV38" s="100">
        <v>0</v>
      </c>
      <c r="BW38" s="100">
        <v>58</v>
      </c>
      <c r="BX38" s="100">
        <v>12231</v>
      </c>
      <c r="BY38" s="100">
        <v>0</v>
      </c>
      <c r="BZ38" s="100">
        <v>250</v>
      </c>
      <c r="CA38" s="100">
        <v>0</v>
      </c>
      <c r="CB38" s="100">
        <v>0</v>
      </c>
      <c r="CC38" s="100">
        <v>0</v>
      </c>
      <c r="CD38" s="100">
        <v>0</v>
      </c>
      <c r="CE38" s="100">
        <v>0</v>
      </c>
      <c r="CF38" s="100">
        <v>0</v>
      </c>
      <c r="CG38" s="100">
        <v>-1210.7800203665988</v>
      </c>
      <c r="CH38" s="100">
        <v>0</v>
      </c>
      <c r="CI38" s="100">
        <v>-24.709796334012221</v>
      </c>
      <c r="CJ38" s="100">
        <v>0</v>
      </c>
      <c r="CK38" s="100">
        <v>0</v>
      </c>
      <c r="CL38" s="100">
        <v>0</v>
      </c>
      <c r="CM38" s="100">
        <v>0</v>
      </c>
      <c r="CN38" s="100">
        <v>0</v>
      </c>
      <c r="CO38" s="100">
        <v>0</v>
      </c>
      <c r="CP38" s="100">
        <v>0</v>
      </c>
      <c r="CQ38" s="100">
        <v>0</v>
      </c>
      <c r="CR38" s="100">
        <v>0</v>
      </c>
      <c r="CS38" s="100">
        <v>0</v>
      </c>
      <c r="CT38" s="100">
        <v>0</v>
      </c>
      <c r="CU38" s="100">
        <v>0</v>
      </c>
      <c r="CV38" s="100">
        <v>0</v>
      </c>
      <c r="CW38" s="100">
        <v>0</v>
      </c>
      <c r="CX38" s="100">
        <v>0</v>
      </c>
      <c r="CY38" s="100">
        <v>0</v>
      </c>
      <c r="CZ38" s="100">
        <v>0</v>
      </c>
      <c r="DA38" s="100">
        <v>0</v>
      </c>
      <c r="DB38" s="100">
        <v>0</v>
      </c>
      <c r="DC38" s="100">
        <v>0</v>
      </c>
      <c r="DD38" s="100">
        <v>0</v>
      </c>
      <c r="DE38" s="100">
        <v>0</v>
      </c>
      <c r="DF38" s="100">
        <v>0</v>
      </c>
      <c r="DG38" s="100">
        <v>0</v>
      </c>
      <c r="DH38" s="100">
        <v>0</v>
      </c>
      <c r="DI38" s="100">
        <v>0</v>
      </c>
      <c r="DJ38" s="100">
        <v>0</v>
      </c>
      <c r="DK38" s="100">
        <v>0</v>
      </c>
      <c r="DL38" s="100">
        <v>0</v>
      </c>
      <c r="DM38" s="100">
        <v>0</v>
      </c>
      <c r="DN38" s="100">
        <v>79848.741384928711</v>
      </c>
      <c r="DO38" s="100">
        <v>0</v>
      </c>
      <c r="DP38" s="100">
        <v>1629.5661507128309</v>
      </c>
      <c r="DQ38" s="100">
        <v>85411</v>
      </c>
      <c r="DR38" s="100">
        <v>0</v>
      </c>
      <c r="DS38" s="100">
        <v>1743</v>
      </c>
      <c r="DT38" s="100">
        <v>-5562</v>
      </c>
      <c r="DU38" s="100">
        <v>0</v>
      </c>
      <c r="DV38" s="100">
        <v>-113</v>
      </c>
      <c r="DW38" s="100">
        <v>113331.1349694501</v>
      </c>
      <c r="DX38" s="100">
        <v>0</v>
      </c>
      <c r="DY38" s="100">
        <v>2312.8803054989817</v>
      </c>
      <c r="DZ38" s="100">
        <v>-2348.700733197556</v>
      </c>
      <c r="EA38" s="100">
        <v>0</v>
      </c>
      <c r="EB38" s="100">
        <v>-47.93266802443992</v>
      </c>
      <c r="EC38" s="100">
        <v>113680</v>
      </c>
      <c r="ED38" s="100">
        <v>0</v>
      </c>
      <c r="EE38" s="100">
        <v>2320</v>
      </c>
      <c r="EF38" s="100">
        <v>-2698</v>
      </c>
      <c r="EG38" s="100">
        <v>0</v>
      </c>
      <c r="EH38" s="100">
        <v>-55</v>
      </c>
      <c r="EI38" s="100">
        <v>-397.69038696537677</v>
      </c>
      <c r="EJ38" s="100">
        <v>0</v>
      </c>
      <c r="EK38" s="100">
        <v>-8.116130346232179</v>
      </c>
      <c r="EL38" s="100">
        <v>0</v>
      </c>
      <c r="EM38" s="100">
        <v>0</v>
      </c>
      <c r="EN38" s="100">
        <v>0</v>
      </c>
      <c r="EO38" s="100">
        <v>0</v>
      </c>
      <c r="EP38" s="100">
        <v>0</v>
      </c>
      <c r="EQ38" s="100">
        <v>0</v>
      </c>
      <c r="ER38" s="100">
        <v>0</v>
      </c>
      <c r="ES38" s="100">
        <v>0</v>
      </c>
      <c r="ET38" s="100">
        <v>0</v>
      </c>
      <c r="EU38" s="100">
        <v>2439887.1923828917</v>
      </c>
      <c r="EV38" s="100">
        <v>0</v>
      </c>
      <c r="EW38" s="100">
        <v>49793.616171079426</v>
      </c>
      <c r="EX38" s="100">
        <v>2684359</v>
      </c>
      <c r="EY38" s="100">
        <v>0</v>
      </c>
      <c r="EZ38" s="100">
        <v>54783</v>
      </c>
      <c r="FA38" s="100">
        <v>-244472</v>
      </c>
      <c r="FB38" s="100">
        <v>0</v>
      </c>
      <c r="FC38" s="100">
        <v>-4989</v>
      </c>
      <c r="FD38" s="100">
        <v>1930209.309327902</v>
      </c>
      <c r="FE38" s="100">
        <v>0</v>
      </c>
      <c r="FF38" s="100">
        <v>39392.026720977592</v>
      </c>
      <c r="FG38" s="100">
        <v>1865395</v>
      </c>
      <c r="FH38" s="100">
        <v>0</v>
      </c>
      <c r="FI38" s="100">
        <v>38069</v>
      </c>
      <c r="FJ38" s="100">
        <v>64814</v>
      </c>
      <c r="FK38" s="100">
        <v>0</v>
      </c>
      <c r="FL38" s="100">
        <v>1323</v>
      </c>
      <c r="FM38" s="100">
        <v>0</v>
      </c>
      <c r="FN38" s="100">
        <v>0</v>
      </c>
      <c r="FO38" s="100">
        <v>0</v>
      </c>
      <c r="FP38" s="100">
        <v>0</v>
      </c>
      <c r="FQ38" s="100">
        <v>0</v>
      </c>
      <c r="FR38" s="100">
        <v>0</v>
      </c>
      <c r="FS38" s="100">
        <v>0</v>
      </c>
      <c r="FT38" s="100">
        <v>0</v>
      </c>
      <c r="FU38" s="100">
        <v>0</v>
      </c>
      <c r="FV38" s="100">
        <v>9162232</v>
      </c>
      <c r="FW38" s="100">
        <v>0</v>
      </c>
      <c r="FX38" s="100">
        <v>186985</v>
      </c>
      <c r="FY38" s="546">
        <v>0.5</v>
      </c>
      <c r="FZ38" s="546">
        <v>0.49</v>
      </c>
      <c r="GA38" s="546">
        <v>0</v>
      </c>
      <c r="GB38" s="546">
        <v>0.01</v>
      </c>
      <c r="GC38" s="84" t="s">
        <v>1054</v>
      </c>
    </row>
    <row r="39" spans="1:185" s="84" customFormat="1" x14ac:dyDescent="0.25">
      <c r="A39" t="s">
        <v>1026</v>
      </c>
      <c r="B39" s="82" t="s">
        <v>437</v>
      </c>
      <c r="C39" s="85" t="s">
        <v>436</v>
      </c>
      <c r="D39" s="100">
        <v>-2984932</v>
      </c>
      <c r="E39" s="100">
        <v>105675</v>
      </c>
      <c r="F39" s="100">
        <v>-2879257</v>
      </c>
      <c r="G39" s="100">
        <v>-2656767</v>
      </c>
      <c r="H39" s="100">
        <v>-104788</v>
      </c>
      <c r="I39" s="100">
        <v>-2761555</v>
      </c>
      <c r="J39" s="100">
        <v>-328165</v>
      </c>
      <c r="K39" s="100">
        <v>210463</v>
      </c>
      <c r="L39" s="100">
        <v>-117702</v>
      </c>
      <c r="M39" s="100">
        <v>703945</v>
      </c>
      <c r="N39" s="100">
        <v>703945</v>
      </c>
      <c r="O39" s="100">
        <v>0</v>
      </c>
      <c r="P39" s="100">
        <v>8129043</v>
      </c>
      <c r="Q39" s="100">
        <v>5541756</v>
      </c>
      <c r="R39" s="100">
        <v>2587287</v>
      </c>
      <c r="S39" s="100">
        <v>168619</v>
      </c>
      <c r="T39" s="100">
        <v>0</v>
      </c>
      <c r="U39" s="100">
        <v>165987</v>
      </c>
      <c r="V39" s="100">
        <v>0</v>
      </c>
      <c r="W39" s="100">
        <v>2632</v>
      </c>
      <c r="X39" s="100">
        <v>0</v>
      </c>
      <c r="Y39" s="100">
        <v>0</v>
      </c>
      <c r="Z39" s="100">
        <v>0</v>
      </c>
      <c r="AA39" s="100">
        <v>0</v>
      </c>
      <c r="AB39" s="100">
        <v>0</v>
      </c>
      <c r="AC39" s="100">
        <v>0</v>
      </c>
      <c r="AD39" s="100">
        <v>0</v>
      </c>
      <c r="AE39" s="100">
        <v>0</v>
      </c>
      <c r="AF39" s="100">
        <v>0</v>
      </c>
      <c r="AG39" s="100">
        <v>0</v>
      </c>
      <c r="AH39" s="100">
        <v>0</v>
      </c>
      <c r="AI39" s="100">
        <v>0</v>
      </c>
      <c r="AJ39" s="100">
        <v>0</v>
      </c>
      <c r="AK39" s="100">
        <v>0</v>
      </c>
      <c r="AL39" s="100">
        <v>0</v>
      </c>
      <c r="AM39" s="100">
        <v>0</v>
      </c>
      <c r="AN39" s="100">
        <v>0</v>
      </c>
      <c r="AO39" s="100">
        <v>0</v>
      </c>
      <c r="AP39" s="100">
        <v>0</v>
      </c>
      <c r="AQ39" s="100">
        <v>0</v>
      </c>
      <c r="AR39" s="100">
        <v>0</v>
      </c>
      <c r="AS39" s="100">
        <v>0</v>
      </c>
      <c r="AT39" s="100">
        <v>0</v>
      </c>
      <c r="AU39" s="100">
        <v>0</v>
      </c>
      <c r="AV39" s="100">
        <v>0</v>
      </c>
      <c r="AW39" s="100">
        <v>0</v>
      </c>
      <c r="AX39" s="100">
        <v>0</v>
      </c>
      <c r="AY39" s="100">
        <v>0</v>
      </c>
      <c r="AZ39" s="100">
        <v>0</v>
      </c>
      <c r="BA39" s="100">
        <v>0</v>
      </c>
      <c r="BB39" s="100">
        <v>0</v>
      </c>
      <c r="BC39" s="100">
        <v>0</v>
      </c>
      <c r="BD39" s="100">
        <v>0</v>
      </c>
      <c r="BE39" s="100">
        <v>0</v>
      </c>
      <c r="BF39" s="100">
        <v>11244447.82978167</v>
      </c>
      <c r="BG39" s="100">
        <v>581911.55576578423</v>
      </c>
      <c r="BH39" s="100">
        <v>116382.31115315683</v>
      </c>
      <c r="BI39" s="100">
        <v>886031</v>
      </c>
      <c r="BJ39" s="100">
        <v>43571</v>
      </c>
      <c r="BK39" s="100">
        <v>8714</v>
      </c>
      <c r="BL39" s="100">
        <v>9768330</v>
      </c>
      <c r="BM39" s="100">
        <v>506015</v>
      </c>
      <c r="BN39" s="100">
        <v>101203</v>
      </c>
      <c r="BO39" s="100">
        <v>2362149</v>
      </c>
      <c r="BP39" s="100">
        <v>119468</v>
      </c>
      <c r="BQ39" s="100">
        <v>23893</v>
      </c>
      <c r="BR39" s="100">
        <v>57539.915315682279</v>
      </c>
      <c r="BS39" s="100">
        <v>3002.1937881873728</v>
      </c>
      <c r="BT39" s="100">
        <v>600.43875763747451</v>
      </c>
      <c r="BU39" s="100">
        <v>30954</v>
      </c>
      <c r="BV39" s="100">
        <v>1646</v>
      </c>
      <c r="BW39" s="100">
        <v>329</v>
      </c>
      <c r="BX39" s="100">
        <v>26586</v>
      </c>
      <c r="BY39" s="100">
        <v>1356</v>
      </c>
      <c r="BZ39" s="100">
        <v>271</v>
      </c>
      <c r="CA39" s="100">
        <v>0</v>
      </c>
      <c r="CB39" s="100">
        <v>0</v>
      </c>
      <c r="CC39" s="100">
        <v>0</v>
      </c>
      <c r="CD39" s="100">
        <v>0</v>
      </c>
      <c r="CE39" s="100">
        <v>0</v>
      </c>
      <c r="CF39" s="100">
        <v>0</v>
      </c>
      <c r="CG39" s="100">
        <v>-1264.7326680244398</v>
      </c>
      <c r="CH39" s="100">
        <v>-67.273014256619149</v>
      </c>
      <c r="CI39" s="100">
        <v>-13.45460285132383</v>
      </c>
      <c r="CJ39" s="100">
        <v>0</v>
      </c>
      <c r="CK39" s="100">
        <v>0</v>
      </c>
      <c r="CL39" s="100">
        <v>0</v>
      </c>
      <c r="CM39" s="100">
        <v>0</v>
      </c>
      <c r="CN39" s="100">
        <v>0</v>
      </c>
      <c r="CO39" s="100">
        <v>0</v>
      </c>
      <c r="CP39" s="100">
        <v>0</v>
      </c>
      <c r="CQ39" s="100">
        <v>0</v>
      </c>
      <c r="CR39" s="100">
        <v>0</v>
      </c>
      <c r="CS39" s="100">
        <v>0</v>
      </c>
      <c r="CT39" s="100">
        <v>0</v>
      </c>
      <c r="CU39" s="100">
        <v>0</v>
      </c>
      <c r="CV39" s="100">
        <v>0</v>
      </c>
      <c r="CW39" s="100">
        <v>0</v>
      </c>
      <c r="CX39" s="100">
        <v>0</v>
      </c>
      <c r="CY39" s="100">
        <v>0</v>
      </c>
      <c r="CZ39" s="100">
        <v>0</v>
      </c>
      <c r="DA39" s="100">
        <v>0</v>
      </c>
      <c r="DB39" s="100">
        <v>0</v>
      </c>
      <c r="DC39" s="100">
        <v>0</v>
      </c>
      <c r="DD39" s="100">
        <v>0</v>
      </c>
      <c r="DE39" s="100">
        <v>1455.9470468431771</v>
      </c>
      <c r="DF39" s="100">
        <v>77.443991853360501</v>
      </c>
      <c r="DG39" s="100">
        <v>15.488798370672098</v>
      </c>
      <c r="DH39" s="100">
        <v>1457</v>
      </c>
      <c r="DI39" s="100">
        <v>77</v>
      </c>
      <c r="DJ39" s="100">
        <v>15</v>
      </c>
      <c r="DK39" s="100">
        <v>-1</v>
      </c>
      <c r="DL39" s="100">
        <v>0</v>
      </c>
      <c r="DM39" s="100">
        <v>0</v>
      </c>
      <c r="DN39" s="100">
        <v>60126.751160896129</v>
      </c>
      <c r="DO39" s="100">
        <v>3094.0939918533604</v>
      </c>
      <c r="DP39" s="100">
        <v>618.81879837067208</v>
      </c>
      <c r="DQ39" s="100">
        <v>62866</v>
      </c>
      <c r="DR39" s="100">
        <v>3240</v>
      </c>
      <c r="DS39" s="100">
        <v>648</v>
      </c>
      <c r="DT39" s="100">
        <v>-2739</v>
      </c>
      <c r="DU39" s="100">
        <v>-146</v>
      </c>
      <c r="DV39" s="100">
        <v>-29</v>
      </c>
      <c r="DW39" s="100">
        <v>164798.64623217922</v>
      </c>
      <c r="DX39" s="100">
        <v>8120.5188391038701</v>
      </c>
      <c r="DY39" s="100">
        <v>1624.103767820774</v>
      </c>
      <c r="DZ39" s="100">
        <v>-39853.153197556006</v>
      </c>
      <c r="EA39" s="100">
        <v>-2119.8485743380857</v>
      </c>
      <c r="EB39" s="100">
        <v>-423.96971486761709</v>
      </c>
      <c r="EC39" s="100">
        <v>190097</v>
      </c>
      <c r="ED39" s="100">
        <v>9381</v>
      </c>
      <c r="EE39" s="100">
        <v>1876</v>
      </c>
      <c r="EF39" s="100">
        <v>-65152</v>
      </c>
      <c r="EG39" s="100">
        <v>-3380</v>
      </c>
      <c r="EH39" s="100">
        <v>-676</v>
      </c>
      <c r="EI39" s="100">
        <v>660.02932790224031</v>
      </c>
      <c r="EJ39" s="100">
        <v>35.107942973523421</v>
      </c>
      <c r="EK39" s="100">
        <v>7.0215885947046841</v>
      </c>
      <c r="EL39" s="100">
        <v>0</v>
      </c>
      <c r="EM39" s="100">
        <v>0</v>
      </c>
      <c r="EN39" s="100">
        <v>0</v>
      </c>
      <c r="EO39" s="100">
        <v>0</v>
      </c>
      <c r="EP39" s="100">
        <v>0</v>
      </c>
      <c r="EQ39" s="100">
        <v>0</v>
      </c>
      <c r="ER39" s="100">
        <v>0</v>
      </c>
      <c r="ES39" s="100">
        <v>0</v>
      </c>
      <c r="ET39" s="100">
        <v>0</v>
      </c>
      <c r="EU39" s="100">
        <v>3404868.4085132377</v>
      </c>
      <c r="EV39" s="100">
        <v>178929.23187372708</v>
      </c>
      <c r="EW39" s="100">
        <v>35785.846374745415</v>
      </c>
      <c r="EX39" s="100">
        <v>3284110</v>
      </c>
      <c r="EY39" s="100">
        <v>170165</v>
      </c>
      <c r="EZ39" s="100">
        <v>34033</v>
      </c>
      <c r="FA39" s="100">
        <v>120758</v>
      </c>
      <c r="FB39" s="100">
        <v>8764</v>
      </c>
      <c r="FC39" s="100">
        <v>1753</v>
      </c>
      <c r="FD39" s="100">
        <v>6782717.3904684307</v>
      </c>
      <c r="FE39" s="100">
        <v>346400.27372708754</v>
      </c>
      <c r="FF39" s="100">
        <v>69280.05474541751</v>
      </c>
      <c r="FG39" s="100">
        <v>6616303</v>
      </c>
      <c r="FH39" s="100">
        <v>342038</v>
      </c>
      <c r="FI39" s="100">
        <v>68408</v>
      </c>
      <c r="FJ39" s="100">
        <v>166414</v>
      </c>
      <c r="FK39" s="100">
        <v>4362</v>
      </c>
      <c r="FL39" s="100">
        <v>872</v>
      </c>
      <c r="FM39" s="100">
        <v>947427.07942973531</v>
      </c>
      <c r="FN39" s="100">
        <v>0</v>
      </c>
      <c r="FO39" s="100">
        <v>0</v>
      </c>
      <c r="FP39" s="100">
        <v>1479559</v>
      </c>
      <c r="FQ39" s="100">
        <v>0</v>
      </c>
      <c r="FR39" s="100">
        <v>0</v>
      </c>
      <c r="FS39" s="100">
        <v>-532132</v>
      </c>
      <c r="FT39" s="100">
        <v>0</v>
      </c>
      <c r="FU39" s="100">
        <v>0</v>
      </c>
      <c r="FV39" s="100">
        <v>23508955</v>
      </c>
      <c r="FW39" s="100">
        <v>1162954</v>
      </c>
      <c r="FX39" s="100">
        <v>232590</v>
      </c>
      <c r="FY39" s="546">
        <v>0</v>
      </c>
      <c r="FZ39" s="546">
        <v>0.94</v>
      </c>
      <c r="GA39" s="546">
        <v>0.05</v>
      </c>
      <c r="GB39" s="546">
        <v>0.01</v>
      </c>
      <c r="GC39" s="84" t="s">
        <v>1054</v>
      </c>
    </row>
    <row r="40" spans="1:185" s="84" customFormat="1" x14ac:dyDescent="0.25">
      <c r="A40" t="s">
        <v>1026</v>
      </c>
      <c r="B40" s="82" t="s">
        <v>439</v>
      </c>
      <c r="C40" s="85" t="s">
        <v>438</v>
      </c>
      <c r="D40" s="100">
        <v>-250118</v>
      </c>
      <c r="E40" s="100">
        <v>0</v>
      </c>
      <c r="F40" s="100">
        <v>-250118</v>
      </c>
      <c r="G40" s="100">
        <v>-513065</v>
      </c>
      <c r="H40" s="100">
        <v>0</v>
      </c>
      <c r="I40" s="100">
        <v>-513065</v>
      </c>
      <c r="J40" s="100">
        <v>262947</v>
      </c>
      <c r="K40" s="100">
        <v>0</v>
      </c>
      <c r="L40" s="100">
        <v>262947</v>
      </c>
      <c r="M40" s="100">
        <v>139999</v>
      </c>
      <c r="N40" s="100">
        <v>139999</v>
      </c>
      <c r="O40" s="100">
        <v>0</v>
      </c>
      <c r="P40" s="100">
        <v>0</v>
      </c>
      <c r="Q40" s="100">
        <v>0</v>
      </c>
      <c r="R40" s="100">
        <v>0</v>
      </c>
      <c r="S40" s="100">
        <v>150035</v>
      </c>
      <c r="T40" s="100">
        <v>0</v>
      </c>
      <c r="U40" s="100">
        <v>153987</v>
      </c>
      <c r="V40" s="100">
        <v>0</v>
      </c>
      <c r="W40" s="100">
        <v>-3952</v>
      </c>
      <c r="X40" s="100">
        <v>0</v>
      </c>
      <c r="Y40" s="100">
        <v>0</v>
      </c>
      <c r="Z40" s="100">
        <v>0</v>
      </c>
      <c r="AA40" s="100">
        <v>0</v>
      </c>
      <c r="AB40" s="100">
        <v>0</v>
      </c>
      <c r="AC40" s="100">
        <v>0</v>
      </c>
      <c r="AD40" s="100">
        <v>0</v>
      </c>
      <c r="AE40" s="100">
        <v>0</v>
      </c>
      <c r="AF40" s="100">
        <v>0</v>
      </c>
      <c r="AG40" s="100">
        <v>0</v>
      </c>
      <c r="AH40" s="100">
        <v>0</v>
      </c>
      <c r="AI40" s="100">
        <v>0</v>
      </c>
      <c r="AJ40" s="100">
        <v>0</v>
      </c>
      <c r="AK40" s="100">
        <v>0</v>
      </c>
      <c r="AL40" s="100">
        <v>0</v>
      </c>
      <c r="AM40" s="100">
        <v>0</v>
      </c>
      <c r="AN40" s="100">
        <v>0</v>
      </c>
      <c r="AO40" s="100">
        <v>0</v>
      </c>
      <c r="AP40" s="100">
        <v>0</v>
      </c>
      <c r="AQ40" s="100">
        <v>0</v>
      </c>
      <c r="AR40" s="100">
        <v>0</v>
      </c>
      <c r="AS40" s="100">
        <v>0</v>
      </c>
      <c r="AT40" s="100">
        <v>0</v>
      </c>
      <c r="AU40" s="100">
        <v>0</v>
      </c>
      <c r="AV40" s="100">
        <v>0</v>
      </c>
      <c r="AW40" s="100">
        <v>0</v>
      </c>
      <c r="AX40" s="100">
        <v>0</v>
      </c>
      <c r="AY40" s="100">
        <v>0</v>
      </c>
      <c r="AZ40" s="100">
        <v>0</v>
      </c>
      <c r="BA40" s="100">
        <v>0</v>
      </c>
      <c r="BB40" s="100">
        <v>0</v>
      </c>
      <c r="BC40" s="100">
        <v>0</v>
      </c>
      <c r="BD40" s="100">
        <v>0</v>
      </c>
      <c r="BE40" s="100">
        <v>0</v>
      </c>
      <c r="BF40" s="100">
        <v>1253889.9806097252</v>
      </c>
      <c r="BG40" s="100">
        <v>958857.04399567225</v>
      </c>
      <c r="BH40" s="100">
        <v>0</v>
      </c>
      <c r="BI40" s="100">
        <v>72150</v>
      </c>
      <c r="BJ40" s="100">
        <v>55173</v>
      </c>
      <c r="BK40" s="100">
        <v>0</v>
      </c>
      <c r="BL40" s="100">
        <v>1271536</v>
      </c>
      <c r="BM40" s="100">
        <v>972350</v>
      </c>
      <c r="BN40" s="100">
        <v>0</v>
      </c>
      <c r="BO40" s="100">
        <v>54504</v>
      </c>
      <c r="BP40" s="100">
        <v>41680</v>
      </c>
      <c r="BQ40" s="100">
        <v>0</v>
      </c>
      <c r="BR40" s="100">
        <v>1343.3176680244399</v>
      </c>
      <c r="BS40" s="100">
        <v>1027.2429226069246</v>
      </c>
      <c r="BT40" s="100">
        <v>0</v>
      </c>
      <c r="BU40" s="100">
        <v>5125</v>
      </c>
      <c r="BV40" s="100">
        <v>3920</v>
      </c>
      <c r="BW40" s="100">
        <v>0</v>
      </c>
      <c r="BX40" s="100">
        <v>-3782</v>
      </c>
      <c r="BY40" s="100">
        <v>-2893</v>
      </c>
      <c r="BZ40" s="100">
        <v>0</v>
      </c>
      <c r="CA40" s="100">
        <v>0</v>
      </c>
      <c r="CB40" s="100">
        <v>0</v>
      </c>
      <c r="CC40" s="100">
        <v>0</v>
      </c>
      <c r="CD40" s="100">
        <v>0</v>
      </c>
      <c r="CE40" s="100">
        <v>0</v>
      </c>
      <c r="CF40" s="100">
        <v>0</v>
      </c>
      <c r="CG40" s="100">
        <v>0</v>
      </c>
      <c r="CH40" s="100">
        <v>0</v>
      </c>
      <c r="CI40" s="100">
        <v>0</v>
      </c>
      <c r="CJ40" s="100">
        <v>0</v>
      </c>
      <c r="CK40" s="100">
        <v>0</v>
      </c>
      <c r="CL40" s="100">
        <v>0</v>
      </c>
      <c r="CM40" s="100">
        <v>0</v>
      </c>
      <c r="CN40" s="100">
        <v>0</v>
      </c>
      <c r="CO40" s="100">
        <v>0</v>
      </c>
      <c r="CP40" s="100">
        <v>0</v>
      </c>
      <c r="CQ40" s="100">
        <v>0</v>
      </c>
      <c r="CR40" s="100">
        <v>0</v>
      </c>
      <c r="CS40" s="100">
        <v>0</v>
      </c>
      <c r="CT40" s="100">
        <v>0</v>
      </c>
      <c r="CU40" s="100">
        <v>0</v>
      </c>
      <c r="CV40" s="100">
        <v>17240.194246435844</v>
      </c>
      <c r="CW40" s="100">
        <v>13183.677953156823</v>
      </c>
      <c r="CX40" s="100">
        <v>0</v>
      </c>
      <c r="CY40" s="100">
        <v>19794</v>
      </c>
      <c r="CZ40" s="100">
        <v>15136</v>
      </c>
      <c r="DA40" s="100">
        <v>0</v>
      </c>
      <c r="DB40" s="100">
        <v>-2554</v>
      </c>
      <c r="DC40" s="100">
        <v>-1952</v>
      </c>
      <c r="DD40" s="100">
        <v>0</v>
      </c>
      <c r="DE40" s="100">
        <v>0</v>
      </c>
      <c r="DF40" s="100">
        <v>0</v>
      </c>
      <c r="DG40" s="100">
        <v>0</v>
      </c>
      <c r="DH40" s="100">
        <v>0</v>
      </c>
      <c r="DI40" s="100">
        <v>0</v>
      </c>
      <c r="DJ40" s="100">
        <v>0</v>
      </c>
      <c r="DK40" s="100">
        <v>0</v>
      </c>
      <c r="DL40" s="100">
        <v>0</v>
      </c>
      <c r="DM40" s="100">
        <v>0</v>
      </c>
      <c r="DN40" s="100">
        <v>8640.9424643584516</v>
      </c>
      <c r="DO40" s="100">
        <v>6607.7795315682288</v>
      </c>
      <c r="DP40" s="100">
        <v>0</v>
      </c>
      <c r="DQ40" s="100">
        <v>14399</v>
      </c>
      <c r="DR40" s="100">
        <v>11010</v>
      </c>
      <c r="DS40" s="100">
        <v>0</v>
      </c>
      <c r="DT40" s="100">
        <v>-5758</v>
      </c>
      <c r="DU40" s="100">
        <v>-4402</v>
      </c>
      <c r="DV40" s="100">
        <v>0</v>
      </c>
      <c r="DW40" s="100">
        <v>24766.898370672097</v>
      </c>
      <c r="DX40" s="100">
        <v>18939.39287169043</v>
      </c>
      <c r="DY40" s="100">
        <v>0</v>
      </c>
      <c r="DZ40" s="100">
        <v>1140.1304480651731</v>
      </c>
      <c r="EA40" s="100">
        <v>871.8644602851324</v>
      </c>
      <c r="EB40" s="100">
        <v>0</v>
      </c>
      <c r="EC40" s="100">
        <v>25454</v>
      </c>
      <c r="ED40" s="100">
        <v>19464</v>
      </c>
      <c r="EE40" s="100">
        <v>0</v>
      </c>
      <c r="EF40" s="100">
        <v>453</v>
      </c>
      <c r="EG40" s="100">
        <v>347</v>
      </c>
      <c r="EH40" s="100">
        <v>0</v>
      </c>
      <c r="EI40" s="100">
        <v>0</v>
      </c>
      <c r="EJ40" s="100">
        <v>0</v>
      </c>
      <c r="EK40" s="100">
        <v>0</v>
      </c>
      <c r="EL40" s="100">
        <v>0</v>
      </c>
      <c r="EM40" s="100">
        <v>0</v>
      </c>
      <c r="EN40" s="100">
        <v>0</v>
      </c>
      <c r="EO40" s="100">
        <v>0</v>
      </c>
      <c r="EP40" s="100">
        <v>0</v>
      </c>
      <c r="EQ40" s="100">
        <v>0</v>
      </c>
      <c r="ER40" s="100">
        <v>0</v>
      </c>
      <c r="ES40" s="100">
        <v>0</v>
      </c>
      <c r="ET40" s="100">
        <v>0</v>
      </c>
      <c r="EU40" s="100">
        <v>189671.53961303463</v>
      </c>
      <c r="EV40" s="100">
        <v>145042.94205702649</v>
      </c>
      <c r="EW40" s="100">
        <v>0</v>
      </c>
      <c r="EX40" s="100">
        <v>224235</v>
      </c>
      <c r="EY40" s="100">
        <v>171474</v>
      </c>
      <c r="EZ40" s="100">
        <v>0</v>
      </c>
      <c r="FA40" s="100">
        <v>-34563</v>
      </c>
      <c r="FB40" s="100">
        <v>-26431</v>
      </c>
      <c r="FC40" s="100">
        <v>0</v>
      </c>
      <c r="FD40" s="100">
        <v>422061.27169042767</v>
      </c>
      <c r="FE40" s="100">
        <v>319013.99511201627</v>
      </c>
      <c r="FF40" s="100">
        <v>0</v>
      </c>
      <c r="FG40" s="100">
        <v>406724</v>
      </c>
      <c r="FH40" s="100">
        <v>307187</v>
      </c>
      <c r="FI40" s="100">
        <v>0</v>
      </c>
      <c r="FJ40" s="100">
        <v>15337</v>
      </c>
      <c r="FK40" s="100">
        <v>11827</v>
      </c>
      <c r="FL40" s="100">
        <v>0</v>
      </c>
      <c r="FM40" s="100">
        <v>0</v>
      </c>
      <c r="FN40" s="100">
        <v>0</v>
      </c>
      <c r="FO40" s="100">
        <v>0</v>
      </c>
      <c r="FP40" s="100">
        <v>0</v>
      </c>
      <c r="FQ40" s="100">
        <v>0</v>
      </c>
      <c r="FR40" s="100">
        <v>0</v>
      </c>
      <c r="FS40" s="100">
        <v>0</v>
      </c>
      <c r="FT40" s="100">
        <v>0</v>
      </c>
      <c r="FU40" s="100">
        <v>0</v>
      </c>
      <c r="FV40" s="100">
        <v>1990904</v>
      </c>
      <c r="FW40" s="100">
        <v>1518717</v>
      </c>
      <c r="FX40" s="100">
        <v>0</v>
      </c>
      <c r="FY40" s="546">
        <v>0.25</v>
      </c>
      <c r="FZ40" s="546">
        <v>0.42499999999999999</v>
      </c>
      <c r="GA40" s="546">
        <v>0.32500000000000001</v>
      </c>
      <c r="GB40" s="546">
        <v>0</v>
      </c>
      <c r="GC40" s="84" t="s">
        <v>1029</v>
      </c>
    </row>
    <row r="41" spans="1:185" s="84" customFormat="1" x14ac:dyDescent="0.25">
      <c r="A41" t="s">
        <v>1037</v>
      </c>
      <c r="B41" s="82" t="s">
        <v>441</v>
      </c>
      <c r="C41" s="85" t="s">
        <v>440</v>
      </c>
      <c r="D41" s="100">
        <v>1870989</v>
      </c>
      <c r="E41" s="100">
        <v>0</v>
      </c>
      <c r="F41" s="100">
        <v>1870989</v>
      </c>
      <c r="G41" s="100">
        <v>2044034</v>
      </c>
      <c r="H41" s="100">
        <v>0</v>
      </c>
      <c r="I41" s="100">
        <v>2044034</v>
      </c>
      <c r="J41" s="100">
        <v>-173045</v>
      </c>
      <c r="K41" s="100">
        <v>0</v>
      </c>
      <c r="L41" s="100">
        <v>-173045</v>
      </c>
      <c r="M41" s="100">
        <v>325447</v>
      </c>
      <c r="N41" s="100">
        <v>325447</v>
      </c>
      <c r="O41" s="100">
        <v>0</v>
      </c>
      <c r="P41" s="100">
        <v>0</v>
      </c>
      <c r="Q41" s="100">
        <v>0</v>
      </c>
      <c r="R41" s="100">
        <v>0</v>
      </c>
      <c r="S41" s="100">
        <v>0</v>
      </c>
      <c r="T41" s="100">
        <v>0</v>
      </c>
      <c r="U41" s="100">
        <v>0</v>
      </c>
      <c r="V41" s="100">
        <v>0</v>
      </c>
      <c r="W41" s="100">
        <v>0</v>
      </c>
      <c r="X41" s="100">
        <v>0</v>
      </c>
      <c r="Y41" s="100">
        <v>0</v>
      </c>
      <c r="Z41" s="100">
        <v>0</v>
      </c>
      <c r="AA41" s="100">
        <v>0</v>
      </c>
      <c r="AB41" s="100">
        <v>0</v>
      </c>
      <c r="AC41" s="100">
        <v>0</v>
      </c>
      <c r="AD41" s="100">
        <v>0</v>
      </c>
      <c r="AE41" s="100">
        <v>0</v>
      </c>
      <c r="AF41" s="100">
        <v>0</v>
      </c>
      <c r="AG41" s="100">
        <v>0</v>
      </c>
      <c r="AH41" s="100">
        <v>0</v>
      </c>
      <c r="AI41" s="100">
        <v>0</v>
      </c>
      <c r="AJ41" s="100">
        <v>0</v>
      </c>
      <c r="AK41" s="100">
        <v>0</v>
      </c>
      <c r="AL41" s="100">
        <v>0</v>
      </c>
      <c r="AM41" s="100">
        <v>0</v>
      </c>
      <c r="AN41" s="100">
        <v>0</v>
      </c>
      <c r="AO41" s="100">
        <v>0</v>
      </c>
      <c r="AP41" s="100">
        <v>0</v>
      </c>
      <c r="AQ41" s="100">
        <v>0</v>
      </c>
      <c r="AR41" s="100">
        <v>0</v>
      </c>
      <c r="AS41" s="100">
        <v>0</v>
      </c>
      <c r="AT41" s="100">
        <v>0</v>
      </c>
      <c r="AU41" s="100">
        <v>0</v>
      </c>
      <c r="AV41" s="100">
        <v>0</v>
      </c>
      <c r="AW41" s="100">
        <v>0</v>
      </c>
      <c r="AX41" s="100">
        <v>0</v>
      </c>
      <c r="AY41" s="100">
        <v>0</v>
      </c>
      <c r="AZ41" s="100">
        <v>0</v>
      </c>
      <c r="BA41" s="100">
        <v>0</v>
      </c>
      <c r="BB41" s="100">
        <v>0</v>
      </c>
      <c r="BC41" s="100">
        <v>0</v>
      </c>
      <c r="BD41" s="100">
        <v>0</v>
      </c>
      <c r="BE41" s="100">
        <v>0</v>
      </c>
      <c r="BF41" s="100">
        <v>2722710.4131402038</v>
      </c>
      <c r="BG41" s="100">
        <v>1531524.6073913646</v>
      </c>
      <c r="BH41" s="100">
        <v>0</v>
      </c>
      <c r="BI41" s="100">
        <v>156209</v>
      </c>
      <c r="BJ41" s="100">
        <v>87868</v>
      </c>
      <c r="BK41" s="100">
        <v>0</v>
      </c>
      <c r="BL41" s="100">
        <v>2845849</v>
      </c>
      <c r="BM41" s="100">
        <v>1600790</v>
      </c>
      <c r="BN41" s="100">
        <v>0</v>
      </c>
      <c r="BO41" s="100">
        <v>33070</v>
      </c>
      <c r="BP41" s="100">
        <v>18603</v>
      </c>
      <c r="BQ41" s="100">
        <v>0</v>
      </c>
      <c r="BR41" s="100">
        <v>0</v>
      </c>
      <c r="BS41" s="100">
        <v>0</v>
      </c>
      <c r="BT41" s="100">
        <v>0</v>
      </c>
      <c r="BU41" s="100">
        <v>0</v>
      </c>
      <c r="BV41" s="100">
        <v>0</v>
      </c>
      <c r="BW41" s="100">
        <v>0</v>
      </c>
      <c r="BX41" s="100">
        <v>0</v>
      </c>
      <c r="BY41" s="100">
        <v>0</v>
      </c>
      <c r="BZ41" s="100">
        <v>0</v>
      </c>
      <c r="CA41" s="100">
        <v>0</v>
      </c>
      <c r="CB41" s="100">
        <v>0</v>
      </c>
      <c r="CC41" s="100">
        <v>0</v>
      </c>
      <c r="CD41" s="100">
        <v>0</v>
      </c>
      <c r="CE41" s="100">
        <v>0</v>
      </c>
      <c r="CF41" s="100">
        <v>0</v>
      </c>
      <c r="CG41" s="100">
        <v>0</v>
      </c>
      <c r="CH41" s="100">
        <v>0</v>
      </c>
      <c r="CI41" s="100">
        <v>0</v>
      </c>
      <c r="CJ41" s="100">
        <v>0</v>
      </c>
      <c r="CK41" s="100">
        <v>0</v>
      </c>
      <c r="CL41" s="100">
        <v>0</v>
      </c>
      <c r="CM41" s="100">
        <v>0</v>
      </c>
      <c r="CN41" s="100">
        <v>0</v>
      </c>
      <c r="CO41" s="100">
        <v>0</v>
      </c>
      <c r="CP41" s="100">
        <v>0</v>
      </c>
      <c r="CQ41" s="100">
        <v>0</v>
      </c>
      <c r="CR41" s="100">
        <v>0</v>
      </c>
      <c r="CS41" s="100">
        <v>0</v>
      </c>
      <c r="CT41" s="100">
        <v>0</v>
      </c>
      <c r="CU41" s="100">
        <v>0</v>
      </c>
      <c r="CV41" s="100">
        <v>0</v>
      </c>
      <c r="CW41" s="100">
        <v>0</v>
      </c>
      <c r="CX41" s="100">
        <v>0</v>
      </c>
      <c r="CY41" s="100">
        <v>0</v>
      </c>
      <c r="CZ41" s="100">
        <v>0</v>
      </c>
      <c r="DA41" s="100">
        <v>0</v>
      </c>
      <c r="DB41" s="100">
        <v>0</v>
      </c>
      <c r="DC41" s="100">
        <v>0</v>
      </c>
      <c r="DD41" s="100">
        <v>0</v>
      </c>
      <c r="DE41" s="100">
        <v>0</v>
      </c>
      <c r="DF41" s="100">
        <v>0</v>
      </c>
      <c r="DG41" s="100">
        <v>0</v>
      </c>
      <c r="DH41" s="100">
        <v>0</v>
      </c>
      <c r="DI41" s="100">
        <v>0</v>
      </c>
      <c r="DJ41" s="100">
        <v>0</v>
      </c>
      <c r="DK41" s="100">
        <v>0</v>
      </c>
      <c r="DL41" s="100">
        <v>0</v>
      </c>
      <c r="DM41" s="100">
        <v>0</v>
      </c>
      <c r="DN41" s="100">
        <v>36160.02476578411</v>
      </c>
      <c r="DO41" s="100">
        <v>20340.013930753565</v>
      </c>
      <c r="DP41" s="100">
        <v>0</v>
      </c>
      <c r="DQ41" s="100">
        <v>1132</v>
      </c>
      <c r="DR41" s="100">
        <v>637</v>
      </c>
      <c r="DS41" s="100">
        <v>0</v>
      </c>
      <c r="DT41" s="100">
        <v>35028</v>
      </c>
      <c r="DU41" s="100">
        <v>19703</v>
      </c>
      <c r="DV41" s="100">
        <v>0</v>
      </c>
      <c r="DW41" s="100">
        <v>111209.07665987778</v>
      </c>
      <c r="DX41" s="100">
        <v>62555.105621181261</v>
      </c>
      <c r="DY41" s="100">
        <v>0</v>
      </c>
      <c r="DZ41" s="100">
        <v>132906.28105906313</v>
      </c>
      <c r="EA41" s="100">
        <v>74759.783095723018</v>
      </c>
      <c r="EB41" s="100">
        <v>0</v>
      </c>
      <c r="EC41" s="100">
        <v>139251</v>
      </c>
      <c r="ED41" s="100">
        <v>78329</v>
      </c>
      <c r="EE41" s="100">
        <v>0</v>
      </c>
      <c r="EF41" s="100">
        <v>104864</v>
      </c>
      <c r="EG41" s="100">
        <v>58986</v>
      </c>
      <c r="EH41" s="100">
        <v>0</v>
      </c>
      <c r="EI41" s="100">
        <v>0</v>
      </c>
      <c r="EJ41" s="100">
        <v>0</v>
      </c>
      <c r="EK41" s="100">
        <v>0</v>
      </c>
      <c r="EL41" s="100">
        <v>0</v>
      </c>
      <c r="EM41" s="100">
        <v>0</v>
      </c>
      <c r="EN41" s="100">
        <v>0</v>
      </c>
      <c r="EO41" s="100">
        <v>0</v>
      </c>
      <c r="EP41" s="100">
        <v>0</v>
      </c>
      <c r="EQ41" s="100">
        <v>0</v>
      </c>
      <c r="ER41" s="100">
        <v>0</v>
      </c>
      <c r="ES41" s="100">
        <v>0</v>
      </c>
      <c r="ET41" s="100">
        <v>0</v>
      </c>
      <c r="EU41" s="100">
        <v>1177988.7885947046</v>
      </c>
      <c r="EV41" s="100">
        <v>662618.69358452142</v>
      </c>
      <c r="EW41" s="100">
        <v>0</v>
      </c>
      <c r="EX41" s="100">
        <v>1953622</v>
      </c>
      <c r="EY41" s="100">
        <v>1098912</v>
      </c>
      <c r="EZ41" s="100">
        <v>0</v>
      </c>
      <c r="FA41" s="100">
        <v>-775633</v>
      </c>
      <c r="FB41" s="100">
        <v>-436293</v>
      </c>
      <c r="FC41" s="100">
        <v>0</v>
      </c>
      <c r="FD41" s="100">
        <v>1431135.4812219958</v>
      </c>
      <c r="FE41" s="100">
        <v>805013.70818737266</v>
      </c>
      <c r="FF41" s="100">
        <v>0</v>
      </c>
      <c r="FG41" s="100">
        <v>1448383</v>
      </c>
      <c r="FH41" s="100">
        <v>814716</v>
      </c>
      <c r="FI41" s="100">
        <v>0</v>
      </c>
      <c r="FJ41" s="100">
        <v>-17248</v>
      </c>
      <c r="FK41" s="100">
        <v>-9702</v>
      </c>
      <c r="FL41" s="100">
        <v>0</v>
      </c>
      <c r="FM41" s="100">
        <v>0</v>
      </c>
      <c r="FN41" s="100">
        <v>0</v>
      </c>
      <c r="FO41" s="100">
        <v>0</v>
      </c>
      <c r="FP41" s="100">
        <v>0</v>
      </c>
      <c r="FQ41" s="100">
        <v>0</v>
      </c>
      <c r="FR41" s="100">
        <v>0</v>
      </c>
      <c r="FS41" s="100">
        <v>0</v>
      </c>
      <c r="FT41" s="100">
        <v>0</v>
      </c>
      <c r="FU41" s="100">
        <v>0</v>
      </c>
      <c r="FV41" s="100">
        <v>5768318</v>
      </c>
      <c r="FW41" s="100">
        <v>3244681</v>
      </c>
      <c r="FX41" s="100">
        <v>0</v>
      </c>
      <c r="FY41" s="546">
        <v>0.25</v>
      </c>
      <c r="FZ41" s="546">
        <v>0.48</v>
      </c>
      <c r="GA41" s="546">
        <v>0.27</v>
      </c>
      <c r="GB41" s="546">
        <v>0</v>
      </c>
      <c r="GC41" s="84" t="s">
        <v>1044</v>
      </c>
    </row>
    <row r="42" spans="1:185" s="84" customFormat="1" x14ac:dyDescent="0.25">
      <c r="A42" t="s">
        <v>1037</v>
      </c>
      <c r="B42" s="82" t="s">
        <v>443</v>
      </c>
      <c r="C42" s="85" t="s">
        <v>442</v>
      </c>
      <c r="D42" s="100">
        <v>-189995</v>
      </c>
      <c r="E42" s="100">
        <v>0</v>
      </c>
      <c r="F42" s="100">
        <v>-189995</v>
      </c>
      <c r="G42" s="100">
        <v>-196579</v>
      </c>
      <c r="H42" s="100">
        <v>0</v>
      </c>
      <c r="I42" s="100">
        <v>-196579</v>
      </c>
      <c r="J42" s="100">
        <v>6584</v>
      </c>
      <c r="K42" s="100">
        <v>0</v>
      </c>
      <c r="L42" s="100">
        <v>6584</v>
      </c>
      <c r="M42" s="100">
        <v>126252</v>
      </c>
      <c r="N42" s="100">
        <v>126252</v>
      </c>
      <c r="O42" s="100">
        <v>0</v>
      </c>
      <c r="P42" s="100">
        <v>0</v>
      </c>
      <c r="Q42" s="100">
        <v>0</v>
      </c>
      <c r="R42" s="100">
        <v>0</v>
      </c>
      <c r="S42" s="100">
        <v>0</v>
      </c>
      <c r="T42" s="100">
        <v>0</v>
      </c>
      <c r="U42" s="100">
        <v>0</v>
      </c>
      <c r="V42" s="100">
        <v>0</v>
      </c>
      <c r="W42" s="100">
        <v>0</v>
      </c>
      <c r="X42" s="100">
        <v>0</v>
      </c>
      <c r="Y42" s="100">
        <v>0</v>
      </c>
      <c r="Z42" s="100">
        <v>0</v>
      </c>
      <c r="AA42" s="100">
        <v>0</v>
      </c>
      <c r="AB42" s="100">
        <v>0</v>
      </c>
      <c r="AC42" s="100">
        <v>0</v>
      </c>
      <c r="AD42" s="100">
        <v>0</v>
      </c>
      <c r="AE42" s="100">
        <v>0</v>
      </c>
      <c r="AF42" s="100">
        <v>0</v>
      </c>
      <c r="AG42" s="100">
        <v>0</v>
      </c>
      <c r="AH42" s="100">
        <v>0</v>
      </c>
      <c r="AI42" s="100">
        <v>0</v>
      </c>
      <c r="AJ42" s="100">
        <v>0</v>
      </c>
      <c r="AK42" s="100">
        <v>0</v>
      </c>
      <c r="AL42" s="100">
        <v>0</v>
      </c>
      <c r="AM42" s="100">
        <v>0</v>
      </c>
      <c r="AN42" s="100">
        <v>0</v>
      </c>
      <c r="AO42" s="100">
        <v>0</v>
      </c>
      <c r="AP42" s="100">
        <v>0</v>
      </c>
      <c r="AQ42" s="100">
        <v>0</v>
      </c>
      <c r="AR42" s="100">
        <v>0</v>
      </c>
      <c r="AS42" s="100">
        <v>0</v>
      </c>
      <c r="AT42" s="100">
        <v>0</v>
      </c>
      <c r="AU42" s="100">
        <v>0</v>
      </c>
      <c r="AV42" s="100">
        <v>0</v>
      </c>
      <c r="AW42" s="100">
        <v>0</v>
      </c>
      <c r="AX42" s="100">
        <v>0</v>
      </c>
      <c r="AY42" s="100">
        <v>0</v>
      </c>
      <c r="AZ42" s="100">
        <v>0</v>
      </c>
      <c r="BA42" s="100">
        <v>0</v>
      </c>
      <c r="BB42" s="100">
        <v>0</v>
      </c>
      <c r="BC42" s="100">
        <v>0</v>
      </c>
      <c r="BD42" s="100">
        <v>0</v>
      </c>
      <c r="BE42" s="100">
        <v>0</v>
      </c>
      <c r="BF42" s="100">
        <v>0</v>
      </c>
      <c r="BG42" s="100">
        <v>2358583.7075063395</v>
      </c>
      <c r="BH42" s="100">
        <v>31872.752804139716</v>
      </c>
      <c r="BI42" s="100">
        <v>0</v>
      </c>
      <c r="BJ42" s="100">
        <v>0</v>
      </c>
      <c r="BK42" s="100">
        <v>0</v>
      </c>
      <c r="BL42" s="100">
        <v>0</v>
      </c>
      <c r="BM42" s="100">
        <v>2081064</v>
      </c>
      <c r="BN42" s="100">
        <v>28122</v>
      </c>
      <c r="BO42" s="100">
        <v>0</v>
      </c>
      <c r="BP42" s="100">
        <v>277520</v>
      </c>
      <c r="BQ42" s="100">
        <v>3751</v>
      </c>
      <c r="BR42" s="100">
        <v>0</v>
      </c>
      <c r="BS42" s="100">
        <v>258.27054989816702</v>
      </c>
      <c r="BT42" s="100">
        <v>3.4901425661914458</v>
      </c>
      <c r="BU42" s="100">
        <v>0</v>
      </c>
      <c r="BV42" s="100">
        <v>0</v>
      </c>
      <c r="BW42" s="100">
        <v>0</v>
      </c>
      <c r="BX42" s="100">
        <v>0</v>
      </c>
      <c r="BY42" s="100">
        <v>258</v>
      </c>
      <c r="BZ42" s="100">
        <v>3</v>
      </c>
      <c r="CA42" s="100">
        <v>0</v>
      </c>
      <c r="CB42" s="100">
        <v>0</v>
      </c>
      <c r="CC42" s="100">
        <v>0</v>
      </c>
      <c r="CD42" s="100">
        <v>0</v>
      </c>
      <c r="CE42" s="100">
        <v>0</v>
      </c>
      <c r="CF42" s="100">
        <v>0</v>
      </c>
      <c r="CG42" s="100">
        <v>0</v>
      </c>
      <c r="CH42" s="100">
        <v>0</v>
      </c>
      <c r="CI42" s="100">
        <v>0</v>
      </c>
      <c r="CJ42" s="100">
        <v>0</v>
      </c>
      <c r="CK42" s="100">
        <v>0</v>
      </c>
      <c r="CL42" s="100">
        <v>0</v>
      </c>
      <c r="CM42" s="100">
        <v>0</v>
      </c>
      <c r="CN42" s="100">
        <v>0</v>
      </c>
      <c r="CO42" s="100">
        <v>0</v>
      </c>
      <c r="CP42" s="100">
        <v>0</v>
      </c>
      <c r="CQ42" s="100">
        <v>0</v>
      </c>
      <c r="CR42" s="100">
        <v>0</v>
      </c>
      <c r="CS42" s="100">
        <v>0</v>
      </c>
      <c r="CT42" s="100">
        <v>0</v>
      </c>
      <c r="CU42" s="100">
        <v>0</v>
      </c>
      <c r="CV42" s="100">
        <v>0</v>
      </c>
      <c r="CW42" s="100">
        <v>1017.0358044806517</v>
      </c>
      <c r="CX42" s="100">
        <v>13.743727087576374</v>
      </c>
      <c r="CY42" s="100">
        <v>0</v>
      </c>
      <c r="CZ42" s="100">
        <v>1017</v>
      </c>
      <c r="DA42" s="100">
        <v>14</v>
      </c>
      <c r="DB42" s="100">
        <v>0</v>
      </c>
      <c r="DC42" s="100">
        <v>0</v>
      </c>
      <c r="DD42" s="100">
        <v>0</v>
      </c>
      <c r="DE42" s="100">
        <v>0</v>
      </c>
      <c r="DF42" s="100">
        <v>0</v>
      </c>
      <c r="DG42" s="100">
        <v>0</v>
      </c>
      <c r="DH42" s="100">
        <v>0</v>
      </c>
      <c r="DI42" s="100">
        <v>0</v>
      </c>
      <c r="DJ42" s="100">
        <v>0</v>
      </c>
      <c r="DK42" s="100">
        <v>0</v>
      </c>
      <c r="DL42" s="100">
        <v>0</v>
      </c>
      <c r="DM42" s="100">
        <v>0</v>
      </c>
      <c r="DN42" s="100">
        <v>0</v>
      </c>
      <c r="DO42" s="100">
        <v>12360.98898207739</v>
      </c>
      <c r="DP42" s="100">
        <v>167.04039164969447</v>
      </c>
      <c r="DQ42" s="100">
        <v>0</v>
      </c>
      <c r="DR42" s="100">
        <v>15033</v>
      </c>
      <c r="DS42" s="100">
        <v>203</v>
      </c>
      <c r="DT42" s="100">
        <v>0</v>
      </c>
      <c r="DU42" s="100">
        <v>-2672</v>
      </c>
      <c r="DV42" s="100">
        <v>-36</v>
      </c>
      <c r="DW42" s="100">
        <v>0</v>
      </c>
      <c r="DX42" s="100">
        <v>19445.090367006109</v>
      </c>
      <c r="DY42" s="100">
        <v>262.77149144602851</v>
      </c>
      <c r="DZ42" s="100">
        <v>0</v>
      </c>
      <c r="EA42" s="100">
        <v>30762.490581262726</v>
      </c>
      <c r="EB42" s="100">
        <v>415.70933217922607</v>
      </c>
      <c r="EC42" s="100">
        <v>0</v>
      </c>
      <c r="ED42" s="100">
        <v>0</v>
      </c>
      <c r="EE42" s="100">
        <v>0</v>
      </c>
      <c r="EF42" s="100">
        <v>0</v>
      </c>
      <c r="EG42" s="100">
        <v>50208</v>
      </c>
      <c r="EH42" s="100">
        <v>678</v>
      </c>
      <c r="EI42" s="100">
        <v>0</v>
      </c>
      <c r="EJ42" s="100">
        <v>-378.91651771894095</v>
      </c>
      <c r="EK42" s="100">
        <v>-5.1204934826883912</v>
      </c>
      <c r="EL42" s="100">
        <v>0</v>
      </c>
      <c r="EM42" s="100">
        <v>0</v>
      </c>
      <c r="EN42" s="100">
        <v>0</v>
      </c>
      <c r="EO42" s="100">
        <v>0</v>
      </c>
      <c r="EP42" s="100">
        <v>0</v>
      </c>
      <c r="EQ42" s="100">
        <v>0</v>
      </c>
      <c r="ER42" s="100">
        <v>0</v>
      </c>
      <c r="ES42" s="100">
        <v>0</v>
      </c>
      <c r="ET42" s="100">
        <v>0</v>
      </c>
      <c r="EU42" s="100">
        <v>0</v>
      </c>
      <c r="EV42" s="100">
        <v>423836.94137718936</v>
      </c>
      <c r="EW42" s="100">
        <v>5727.5262348268834</v>
      </c>
      <c r="EX42" s="100">
        <v>1</v>
      </c>
      <c r="EY42" s="100">
        <v>514850</v>
      </c>
      <c r="EZ42" s="100">
        <v>6957</v>
      </c>
      <c r="FA42" s="100">
        <v>-1</v>
      </c>
      <c r="FB42" s="100">
        <v>-91013</v>
      </c>
      <c r="FC42" s="100">
        <v>-1229</v>
      </c>
      <c r="FD42" s="100">
        <v>0</v>
      </c>
      <c r="FE42" s="100">
        <v>664636.64546150691</v>
      </c>
      <c r="FF42" s="100">
        <v>8981.5762900203645</v>
      </c>
      <c r="FG42" s="100">
        <v>0</v>
      </c>
      <c r="FH42" s="100">
        <v>576944</v>
      </c>
      <c r="FI42" s="100">
        <v>7797</v>
      </c>
      <c r="FJ42" s="100">
        <v>0</v>
      </c>
      <c r="FK42" s="100">
        <v>87693</v>
      </c>
      <c r="FL42" s="100">
        <v>1185</v>
      </c>
      <c r="FM42" s="100">
        <v>0</v>
      </c>
      <c r="FN42" s="100">
        <v>0</v>
      </c>
      <c r="FO42" s="100">
        <v>0</v>
      </c>
      <c r="FP42" s="100">
        <v>0</v>
      </c>
      <c r="FQ42" s="100">
        <v>0</v>
      </c>
      <c r="FR42" s="100">
        <v>0</v>
      </c>
      <c r="FS42" s="100">
        <v>0</v>
      </c>
      <c r="FT42" s="100">
        <v>0</v>
      </c>
      <c r="FU42" s="100">
        <v>0</v>
      </c>
      <c r="FV42" s="100">
        <v>0</v>
      </c>
      <c r="FW42" s="100">
        <v>3510522</v>
      </c>
      <c r="FX42" s="100">
        <v>47441</v>
      </c>
      <c r="FY42" s="546">
        <v>0.25</v>
      </c>
      <c r="FZ42" s="546">
        <v>0</v>
      </c>
      <c r="GA42" s="546">
        <v>0.74</v>
      </c>
      <c r="GB42" s="546">
        <v>0.01</v>
      </c>
      <c r="GC42" s="84" t="s">
        <v>1029</v>
      </c>
    </row>
    <row r="43" spans="1:185" s="84" customFormat="1" x14ac:dyDescent="0.25">
      <c r="A43" t="s">
        <v>1026</v>
      </c>
      <c r="B43" s="82" t="s">
        <v>445</v>
      </c>
      <c r="C43" s="85" t="s">
        <v>444</v>
      </c>
      <c r="D43" s="100">
        <v>-668176</v>
      </c>
      <c r="E43" s="100">
        <v>0</v>
      </c>
      <c r="F43" s="100">
        <v>-668176</v>
      </c>
      <c r="G43" s="100">
        <v>-805799</v>
      </c>
      <c r="H43" s="100">
        <v>0</v>
      </c>
      <c r="I43" s="100">
        <v>-805799</v>
      </c>
      <c r="J43" s="100">
        <v>137623</v>
      </c>
      <c r="K43" s="100">
        <v>0</v>
      </c>
      <c r="L43" s="100">
        <v>137623</v>
      </c>
      <c r="M43" s="100">
        <v>110735</v>
      </c>
      <c r="N43" s="100">
        <v>110735</v>
      </c>
      <c r="O43" s="100">
        <v>0</v>
      </c>
      <c r="P43" s="100">
        <v>0</v>
      </c>
      <c r="Q43" s="100">
        <v>0</v>
      </c>
      <c r="R43" s="100">
        <v>0</v>
      </c>
      <c r="S43" s="100">
        <v>0</v>
      </c>
      <c r="T43" s="100">
        <v>0</v>
      </c>
      <c r="U43" s="100">
        <v>0</v>
      </c>
      <c r="V43" s="100">
        <v>0</v>
      </c>
      <c r="W43" s="100">
        <v>0</v>
      </c>
      <c r="X43" s="100">
        <v>0</v>
      </c>
      <c r="Y43" s="100">
        <v>0</v>
      </c>
      <c r="Z43" s="100">
        <v>0</v>
      </c>
      <c r="AA43" s="100">
        <v>0</v>
      </c>
      <c r="AB43" s="100">
        <v>0</v>
      </c>
      <c r="AC43" s="100">
        <v>0</v>
      </c>
      <c r="AD43" s="100">
        <v>0</v>
      </c>
      <c r="AE43" s="100">
        <v>0</v>
      </c>
      <c r="AF43" s="100">
        <v>0</v>
      </c>
      <c r="AG43" s="100">
        <v>0</v>
      </c>
      <c r="AH43" s="100">
        <v>0</v>
      </c>
      <c r="AI43" s="100">
        <v>0</v>
      </c>
      <c r="AJ43" s="100">
        <v>0</v>
      </c>
      <c r="AK43" s="100">
        <v>0</v>
      </c>
      <c r="AL43" s="100">
        <v>0</v>
      </c>
      <c r="AM43" s="100">
        <v>0</v>
      </c>
      <c r="AN43" s="100">
        <v>0</v>
      </c>
      <c r="AO43" s="100">
        <v>0</v>
      </c>
      <c r="AP43" s="100">
        <v>0</v>
      </c>
      <c r="AQ43" s="100">
        <v>0</v>
      </c>
      <c r="AR43" s="100">
        <v>0</v>
      </c>
      <c r="AS43" s="100">
        <v>0</v>
      </c>
      <c r="AT43" s="100">
        <v>0</v>
      </c>
      <c r="AU43" s="100">
        <v>0</v>
      </c>
      <c r="AV43" s="100">
        <v>0</v>
      </c>
      <c r="AW43" s="100">
        <v>0</v>
      </c>
      <c r="AX43" s="100">
        <v>0</v>
      </c>
      <c r="AY43" s="100">
        <v>0</v>
      </c>
      <c r="AZ43" s="100">
        <v>0</v>
      </c>
      <c r="BA43" s="100">
        <v>0</v>
      </c>
      <c r="BB43" s="100">
        <v>0</v>
      </c>
      <c r="BC43" s="100">
        <v>0</v>
      </c>
      <c r="BD43" s="100">
        <v>0</v>
      </c>
      <c r="BE43" s="100">
        <v>0</v>
      </c>
      <c r="BF43" s="100">
        <v>824472.70720478613</v>
      </c>
      <c r="BG43" s="100">
        <v>942254.52251975588</v>
      </c>
      <c r="BH43" s="100">
        <v>0</v>
      </c>
      <c r="BI43" s="100">
        <v>57061</v>
      </c>
      <c r="BJ43" s="100">
        <v>65213</v>
      </c>
      <c r="BK43" s="100">
        <v>0</v>
      </c>
      <c r="BL43" s="100">
        <v>840721</v>
      </c>
      <c r="BM43" s="100">
        <v>960824</v>
      </c>
      <c r="BN43" s="100">
        <v>0</v>
      </c>
      <c r="BO43" s="100">
        <v>40813</v>
      </c>
      <c r="BP43" s="100">
        <v>46644</v>
      </c>
      <c r="BQ43" s="100">
        <v>0</v>
      </c>
      <c r="BR43" s="100">
        <v>0</v>
      </c>
      <c r="BS43" s="100">
        <v>0</v>
      </c>
      <c r="BT43" s="100">
        <v>0</v>
      </c>
      <c r="BU43" s="100">
        <v>0</v>
      </c>
      <c r="BV43" s="100">
        <v>0</v>
      </c>
      <c r="BW43" s="100">
        <v>0</v>
      </c>
      <c r="BX43" s="100">
        <v>0</v>
      </c>
      <c r="BY43" s="100">
        <v>0</v>
      </c>
      <c r="BZ43" s="100">
        <v>0</v>
      </c>
      <c r="CA43" s="100">
        <v>0</v>
      </c>
      <c r="CB43" s="100">
        <v>0</v>
      </c>
      <c r="CC43" s="100">
        <v>0</v>
      </c>
      <c r="CD43" s="100">
        <v>0</v>
      </c>
      <c r="CE43" s="100">
        <v>0</v>
      </c>
      <c r="CF43" s="100">
        <v>0</v>
      </c>
      <c r="CG43" s="100">
        <v>0</v>
      </c>
      <c r="CH43" s="100">
        <v>0</v>
      </c>
      <c r="CI43" s="100">
        <v>0</v>
      </c>
      <c r="CJ43" s="100">
        <v>0</v>
      </c>
      <c r="CK43" s="100">
        <v>0</v>
      </c>
      <c r="CL43" s="100">
        <v>0</v>
      </c>
      <c r="CM43" s="100">
        <v>0</v>
      </c>
      <c r="CN43" s="100">
        <v>0</v>
      </c>
      <c r="CO43" s="100">
        <v>0</v>
      </c>
      <c r="CP43" s="100">
        <v>0</v>
      </c>
      <c r="CQ43" s="100">
        <v>0</v>
      </c>
      <c r="CR43" s="100">
        <v>0</v>
      </c>
      <c r="CS43" s="100">
        <v>0</v>
      </c>
      <c r="CT43" s="100">
        <v>0</v>
      </c>
      <c r="CU43" s="100">
        <v>0</v>
      </c>
      <c r="CV43" s="100">
        <v>0</v>
      </c>
      <c r="CW43" s="100">
        <v>0</v>
      </c>
      <c r="CX43" s="100">
        <v>0</v>
      </c>
      <c r="CY43" s="100">
        <v>0</v>
      </c>
      <c r="CZ43" s="100">
        <v>0</v>
      </c>
      <c r="DA43" s="100">
        <v>0</v>
      </c>
      <c r="DB43" s="100">
        <v>0</v>
      </c>
      <c r="DC43" s="100">
        <v>0</v>
      </c>
      <c r="DD43" s="100">
        <v>0</v>
      </c>
      <c r="DE43" s="100">
        <v>0</v>
      </c>
      <c r="DF43" s="100">
        <v>0</v>
      </c>
      <c r="DG43" s="100">
        <v>0</v>
      </c>
      <c r="DH43" s="100">
        <v>0</v>
      </c>
      <c r="DI43" s="100">
        <v>0</v>
      </c>
      <c r="DJ43" s="100">
        <v>0</v>
      </c>
      <c r="DK43" s="100">
        <v>0</v>
      </c>
      <c r="DL43" s="100">
        <v>0</v>
      </c>
      <c r="DM43" s="100">
        <v>0</v>
      </c>
      <c r="DN43" s="100">
        <v>4171.701323828921</v>
      </c>
      <c r="DO43" s="100">
        <v>4767.6586558044819</v>
      </c>
      <c r="DP43" s="100">
        <v>0</v>
      </c>
      <c r="DQ43" s="100">
        <v>6677</v>
      </c>
      <c r="DR43" s="100">
        <v>7632</v>
      </c>
      <c r="DS43" s="100">
        <v>0</v>
      </c>
      <c r="DT43" s="100">
        <v>-2505</v>
      </c>
      <c r="DU43" s="100">
        <v>-2864</v>
      </c>
      <c r="DV43" s="100">
        <v>0</v>
      </c>
      <c r="DW43" s="100">
        <v>2817.1542769857433</v>
      </c>
      <c r="DX43" s="100">
        <v>3219.6048879837072</v>
      </c>
      <c r="DY43" s="100">
        <v>0</v>
      </c>
      <c r="DZ43" s="100">
        <v>-4506.7240325865578</v>
      </c>
      <c r="EA43" s="100">
        <v>-5150.5417515274958</v>
      </c>
      <c r="EB43" s="100">
        <v>0</v>
      </c>
      <c r="EC43" s="100">
        <v>4306</v>
      </c>
      <c r="ED43" s="100">
        <v>4921</v>
      </c>
      <c r="EE43" s="100">
        <v>0</v>
      </c>
      <c r="EF43" s="100">
        <v>-5996</v>
      </c>
      <c r="EG43" s="100">
        <v>-6852</v>
      </c>
      <c r="EH43" s="100">
        <v>0</v>
      </c>
      <c r="EI43" s="100">
        <v>0</v>
      </c>
      <c r="EJ43" s="100">
        <v>0</v>
      </c>
      <c r="EK43" s="100">
        <v>0</v>
      </c>
      <c r="EL43" s="100">
        <v>0</v>
      </c>
      <c r="EM43" s="100">
        <v>0</v>
      </c>
      <c r="EN43" s="100">
        <v>0</v>
      </c>
      <c r="EO43" s="100">
        <v>0</v>
      </c>
      <c r="EP43" s="100">
        <v>0</v>
      </c>
      <c r="EQ43" s="100">
        <v>0</v>
      </c>
      <c r="ER43" s="100">
        <v>0</v>
      </c>
      <c r="ES43" s="100">
        <v>0</v>
      </c>
      <c r="ET43" s="100">
        <v>0</v>
      </c>
      <c r="EU43" s="100">
        <v>302589.11334012222</v>
      </c>
      <c r="EV43" s="100">
        <v>345816.12953156827</v>
      </c>
      <c r="EW43" s="100">
        <v>0</v>
      </c>
      <c r="EX43" s="100">
        <v>332086</v>
      </c>
      <c r="EY43" s="100">
        <v>379528</v>
      </c>
      <c r="EZ43" s="100">
        <v>0</v>
      </c>
      <c r="FA43" s="100">
        <v>-29497</v>
      </c>
      <c r="FB43" s="100">
        <v>-33712</v>
      </c>
      <c r="FC43" s="100">
        <v>0</v>
      </c>
      <c r="FD43" s="100">
        <v>433470.76008146635</v>
      </c>
      <c r="FE43" s="100">
        <v>495395.1543788187</v>
      </c>
      <c r="FF43" s="100">
        <v>0</v>
      </c>
      <c r="FG43" s="100">
        <v>462153</v>
      </c>
      <c r="FH43" s="100">
        <v>528175</v>
      </c>
      <c r="FI43" s="100">
        <v>0</v>
      </c>
      <c r="FJ43" s="100">
        <v>-28682</v>
      </c>
      <c r="FK43" s="100">
        <v>-32780</v>
      </c>
      <c r="FL43" s="100">
        <v>0</v>
      </c>
      <c r="FM43" s="100">
        <v>0</v>
      </c>
      <c r="FN43" s="100">
        <v>0</v>
      </c>
      <c r="FO43" s="100">
        <v>0</v>
      </c>
      <c r="FP43" s="100">
        <v>0</v>
      </c>
      <c r="FQ43" s="100">
        <v>0</v>
      </c>
      <c r="FR43" s="100">
        <v>0</v>
      </c>
      <c r="FS43" s="100">
        <v>0</v>
      </c>
      <c r="FT43" s="100">
        <v>0</v>
      </c>
      <c r="FU43" s="100">
        <v>0</v>
      </c>
      <c r="FV43" s="100">
        <v>1620076</v>
      </c>
      <c r="FW43" s="100">
        <v>1851516</v>
      </c>
      <c r="FX43" s="100">
        <v>0</v>
      </c>
      <c r="FY43" s="546">
        <v>0.25</v>
      </c>
      <c r="FZ43" s="546">
        <v>0.35</v>
      </c>
      <c r="GA43" s="546">
        <v>0.4</v>
      </c>
      <c r="GB43" s="546">
        <v>0</v>
      </c>
      <c r="GC43" s="84" t="s">
        <v>1029</v>
      </c>
    </row>
    <row r="44" spans="1:185" s="84" customFormat="1" x14ac:dyDescent="0.25">
      <c r="A44" t="s">
        <v>1026</v>
      </c>
      <c r="B44" s="82" t="s">
        <v>447</v>
      </c>
      <c r="C44" s="85" t="s">
        <v>446</v>
      </c>
      <c r="D44" s="100">
        <v>347166</v>
      </c>
      <c r="E44" s="100">
        <v>1572</v>
      </c>
      <c r="F44" s="100">
        <v>348738</v>
      </c>
      <c r="G44" s="100">
        <v>400814</v>
      </c>
      <c r="H44" s="100">
        <v>1908</v>
      </c>
      <c r="I44" s="100">
        <v>402722</v>
      </c>
      <c r="J44" s="100">
        <v>-53648</v>
      </c>
      <c r="K44" s="100">
        <v>-336</v>
      </c>
      <c r="L44" s="100">
        <v>-53984</v>
      </c>
      <c r="M44" s="100">
        <v>102982</v>
      </c>
      <c r="N44" s="100">
        <v>102982</v>
      </c>
      <c r="O44" s="100">
        <v>0</v>
      </c>
      <c r="P44" s="100">
        <v>0</v>
      </c>
      <c r="Q44" s="100">
        <v>0</v>
      </c>
      <c r="R44" s="100">
        <v>0</v>
      </c>
      <c r="S44" s="100">
        <v>0</v>
      </c>
      <c r="T44" s="100">
        <v>0</v>
      </c>
      <c r="U44" s="100">
        <v>0</v>
      </c>
      <c r="V44" s="100">
        <v>0</v>
      </c>
      <c r="W44" s="100">
        <v>0</v>
      </c>
      <c r="X44" s="100">
        <v>0</v>
      </c>
      <c r="Y44" s="100">
        <v>0</v>
      </c>
      <c r="Z44" s="100">
        <v>0</v>
      </c>
      <c r="AA44" s="100">
        <v>0</v>
      </c>
      <c r="AB44" s="100">
        <v>0</v>
      </c>
      <c r="AC44" s="100">
        <v>0</v>
      </c>
      <c r="AD44" s="100">
        <v>0</v>
      </c>
      <c r="AE44" s="100">
        <v>0</v>
      </c>
      <c r="AF44" s="100">
        <v>0</v>
      </c>
      <c r="AG44" s="100">
        <v>0</v>
      </c>
      <c r="AH44" s="100">
        <v>113585</v>
      </c>
      <c r="AI44" s="100">
        <v>113584.52138492872</v>
      </c>
      <c r="AJ44" s="100">
        <v>0</v>
      </c>
      <c r="AK44" s="100">
        <v>0</v>
      </c>
      <c r="AL44" s="100">
        <v>110000</v>
      </c>
      <c r="AM44" s="100">
        <v>110000</v>
      </c>
      <c r="AN44" s="100">
        <v>0</v>
      </c>
      <c r="AO44" s="100">
        <v>0</v>
      </c>
      <c r="AP44" s="100">
        <v>3585</v>
      </c>
      <c r="AQ44" s="100">
        <v>3585</v>
      </c>
      <c r="AR44" s="100">
        <v>0</v>
      </c>
      <c r="AS44" s="100">
        <v>0</v>
      </c>
      <c r="AT44" s="100">
        <v>0</v>
      </c>
      <c r="AU44" s="100">
        <v>0</v>
      </c>
      <c r="AV44" s="100">
        <v>0</v>
      </c>
      <c r="AW44" s="100">
        <v>0</v>
      </c>
      <c r="AX44" s="100">
        <v>0</v>
      </c>
      <c r="AY44" s="100">
        <v>0</v>
      </c>
      <c r="AZ44" s="100">
        <v>0</v>
      </c>
      <c r="BA44" s="100">
        <v>0</v>
      </c>
      <c r="BB44" s="100">
        <v>0</v>
      </c>
      <c r="BC44" s="100">
        <v>0</v>
      </c>
      <c r="BD44" s="100">
        <v>0</v>
      </c>
      <c r="BE44" s="100">
        <v>0</v>
      </c>
      <c r="BF44" s="100">
        <v>794722.578063544</v>
      </c>
      <c r="BG44" s="100">
        <v>178812.58006429736</v>
      </c>
      <c r="BH44" s="100">
        <v>19868.064451588594</v>
      </c>
      <c r="BI44" s="100">
        <v>47942</v>
      </c>
      <c r="BJ44" s="100">
        <v>10787</v>
      </c>
      <c r="BK44" s="100">
        <v>1199</v>
      </c>
      <c r="BL44" s="100">
        <v>827485</v>
      </c>
      <c r="BM44" s="100">
        <v>186184</v>
      </c>
      <c r="BN44" s="100">
        <v>20688</v>
      </c>
      <c r="BO44" s="100">
        <v>15180</v>
      </c>
      <c r="BP44" s="100">
        <v>3416</v>
      </c>
      <c r="BQ44" s="100">
        <v>379</v>
      </c>
      <c r="BR44" s="100">
        <v>12254.324236252547</v>
      </c>
      <c r="BS44" s="100">
        <v>2757.2229531568228</v>
      </c>
      <c r="BT44" s="100">
        <v>306.35810590631365</v>
      </c>
      <c r="BU44" s="100">
        <v>0</v>
      </c>
      <c r="BV44" s="100">
        <v>0</v>
      </c>
      <c r="BW44" s="100">
        <v>0</v>
      </c>
      <c r="BX44" s="100">
        <v>12254</v>
      </c>
      <c r="BY44" s="100">
        <v>2757</v>
      </c>
      <c r="BZ44" s="100">
        <v>306</v>
      </c>
      <c r="CA44" s="100">
        <v>0</v>
      </c>
      <c r="CB44" s="100">
        <v>0</v>
      </c>
      <c r="CC44" s="100">
        <v>0</v>
      </c>
      <c r="CD44" s="100">
        <v>0</v>
      </c>
      <c r="CE44" s="100">
        <v>0</v>
      </c>
      <c r="CF44" s="100">
        <v>0</v>
      </c>
      <c r="CG44" s="100">
        <v>183870.62321792264</v>
      </c>
      <c r="CH44" s="100">
        <v>41370.890224032584</v>
      </c>
      <c r="CI44" s="100">
        <v>4596.7655804480655</v>
      </c>
      <c r="CJ44" s="100">
        <v>0</v>
      </c>
      <c r="CK44" s="100">
        <v>0</v>
      </c>
      <c r="CL44" s="100">
        <v>0</v>
      </c>
      <c r="CM44" s="100">
        <v>0</v>
      </c>
      <c r="CN44" s="100">
        <v>0</v>
      </c>
      <c r="CO44" s="100">
        <v>0</v>
      </c>
      <c r="CP44" s="100">
        <v>0</v>
      </c>
      <c r="CQ44" s="100">
        <v>0</v>
      </c>
      <c r="CR44" s="100">
        <v>0</v>
      </c>
      <c r="CS44" s="100">
        <v>0</v>
      </c>
      <c r="CT44" s="100">
        <v>0</v>
      </c>
      <c r="CU44" s="100">
        <v>0</v>
      </c>
      <c r="CV44" s="100">
        <v>1092.0635437881874</v>
      </c>
      <c r="CW44" s="100">
        <v>245.71429735234216</v>
      </c>
      <c r="CX44" s="100">
        <v>27.301588594704686</v>
      </c>
      <c r="CY44" s="100">
        <v>1089</v>
      </c>
      <c r="CZ44" s="100">
        <v>245</v>
      </c>
      <c r="DA44" s="100">
        <v>27</v>
      </c>
      <c r="DB44" s="100">
        <v>3</v>
      </c>
      <c r="DC44" s="100">
        <v>1</v>
      </c>
      <c r="DD44" s="100">
        <v>0</v>
      </c>
      <c r="DE44" s="100">
        <v>0</v>
      </c>
      <c r="DF44" s="100">
        <v>0</v>
      </c>
      <c r="DG44" s="100">
        <v>0</v>
      </c>
      <c r="DH44" s="100">
        <v>0</v>
      </c>
      <c r="DI44" s="100">
        <v>0</v>
      </c>
      <c r="DJ44" s="100">
        <v>0</v>
      </c>
      <c r="DK44" s="100">
        <v>0</v>
      </c>
      <c r="DL44" s="100">
        <v>0</v>
      </c>
      <c r="DM44" s="100">
        <v>0</v>
      </c>
      <c r="DN44" s="100">
        <v>1852.047250509165</v>
      </c>
      <c r="DO44" s="100">
        <v>416.71063136456206</v>
      </c>
      <c r="DP44" s="100">
        <v>46.301181262729116</v>
      </c>
      <c r="DQ44" s="100">
        <v>4033</v>
      </c>
      <c r="DR44" s="100">
        <v>908</v>
      </c>
      <c r="DS44" s="100">
        <v>101</v>
      </c>
      <c r="DT44" s="100">
        <v>-2181</v>
      </c>
      <c r="DU44" s="100">
        <v>-491</v>
      </c>
      <c r="DV44" s="100">
        <v>-55</v>
      </c>
      <c r="DW44" s="100">
        <v>7448.2533604887985</v>
      </c>
      <c r="DX44" s="100">
        <v>1675.8570061099795</v>
      </c>
      <c r="DY44" s="100">
        <v>186.20633401221997</v>
      </c>
      <c r="DZ44" s="100">
        <v>-620.37800407331986</v>
      </c>
      <c r="EA44" s="100">
        <v>-139.58505091649695</v>
      </c>
      <c r="EB44" s="100">
        <v>-15.509450101832995</v>
      </c>
      <c r="EC44" s="100">
        <v>7905</v>
      </c>
      <c r="ED44" s="100">
        <v>1779</v>
      </c>
      <c r="EE44" s="100">
        <v>198</v>
      </c>
      <c r="EF44" s="100">
        <v>-1077</v>
      </c>
      <c r="EG44" s="100">
        <v>-243</v>
      </c>
      <c r="EH44" s="100">
        <v>-27</v>
      </c>
      <c r="EI44" s="100">
        <v>0</v>
      </c>
      <c r="EJ44" s="100">
        <v>0</v>
      </c>
      <c r="EK44" s="100">
        <v>0</v>
      </c>
      <c r="EL44" s="100">
        <v>0</v>
      </c>
      <c r="EM44" s="100">
        <v>0</v>
      </c>
      <c r="EN44" s="100">
        <v>0</v>
      </c>
      <c r="EO44" s="100">
        <v>0</v>
      </c>
      <c r="EP44" s="100">
        <v>0</v>
      </c>
      <c r="EQ44" s="100">
        <v>0</v>
      </c>
      <c r="ER44" s="100">
        <v>0</v>
      </c>
      <c r="ES44" s="100">
        <v>0</v>
      </c>
      <c r="ET44" s="100">
        <v>0</v>
      </c>
      <c r="EU44" s="100">
        <v>0</v>
      </c>
      <c r="EV44" s="100">
        <v>0</v>
      </c>
      <c r="EW44" s="100">
        <v>0</v>
      </c>
      <c r="EX44" s="100">
        <v>206950</v>
      </c>
      <c r="EY44" s="100">
        <v>46564</v>
      </c>
      <c r="EZ44" s="100">
        <v>5174</v>
      </c>
      <c r="FA44" s="100">
        <v>-206950</v>
      </c>
      <c r="FB44" s="100">
        <v>-46564</v>
      </c>
      <c r="FC44" s="100">
        <v>-5174</v>
      </c>
      <c r="FD44" s="100">
        <v>350225.21873727086</v>
      </c>
      <c r="FE44" s="100">
        <v>78800.674215885942</v>
      </c>
      <c r="FF44" s="100">
        <v>8755.6304684317729</v>
      </c>
      <c r="FG44" s="100">
        <v>360484</v>
      </c>
      <c r="FH44" s="100">
        <v>80302</v>
      </c>
      <c r="FI44" s="100">
        <v>8922</v>
      </c>
      <c r="FJ44" s="100">
        <v>-10259</v>
      </c>
      <c r="FK44" s="100">
        <v>-1501</v>
      </c>
      <c r="FL44" s="100">
        <v>-166</v>
      </c>
      <c r="FM44" s="100">
        <v>0</v>
      </c>
      <c r="FN44" s="100">
        <v>0</v>
      </c>
      <c r="FO44" s="100">
        <v>0</v>
      </c>
      <c r="FP44" s="100">
        <v>0</v>
      </c>
      <c r="FQ44" s="100">
        <v>0</v>
      </c>
      <c r="FR44" s="100">
        <v>0</v>
      </c>
      <c r="FS44" s="100">
        <v>0</v>
      </c>
      <c r="FT44" s="100">
        <v>0</v>
      </c>
      <c r="FU44" s="100">
        <v>0</v>
      </c>
      <c r="FV44" s="100">
        <v>1398787</v>
      </c>
      <c r="FW44" s="100">
        <v>314728</v>
      </c>
      <c r="FX44" s="100">
        <v>34969</v>
      </c>
      <c r="FY44" s="546">
        <v>0.5</v>
      </c>
      <c r="FZ44" s="546">
        <v>0.4</v>
      </c>
      <c r="GA44" s="546">
        <v>0.09</v>
      </c>
      <c r="GB44" s="546">
        <v>0.01</v>
      </c>
      <c r="GC44" s="84" t="s">
        <v>1029</v>
      </c>
    </row>
    <row r="45" spans="1:185" s="84" customFormat="1" x14ac:dyDescent="0.25">
      <c r="A45" t="s">
        <v>1026</v>
      </c>
      <c r="B45" s="82" t="s">
        <v>449</v>
      </c>
      <c r="C45" s="85" t="s">
        <v>448</v>
      </c>
      <c r="D45" s="100">
        <v>-89646</v>
      </c>
      <c r="E45" s="100">
        <v>0</v>
      </c>
      <c r="F45" s="100">
        <v>-89646</v>
      </c>
      <c r="G45" s="100">
        <v>-294106</v>
      </c>
      <c r="H45" s="100">
        <v>0</v>
      </c>
      <c r="I45" s="100">
        <v>-294106</v>
      </c>
      <c r="J45" s="100">
        <v>204460</v>
      </c>
      <c r="K45" s="100">
        <v>0</v>
      </c>
      <c r="L45" s="100">
        <v>204460</v>
      </c>
      <c r="M45" s="100">
        <v>148271</v>
      </c>
      <c r="N45" s="100">
        <v>148271</v>
      </c>
      <c r="O45" s="100">
        <v>0</v>
      </c>
      <c r="P45" s="100">
        <v>0</v>
      </c>
      <c r="Q45" s="100">
        <v>0</v>
      </c>
      <c r="R45" s="100">
        <v>0</v>
      </c>
      <c r="S45" s="100">
        <v>241811</v>
      </c>
      <c r="T45" s="100">
        <v>0</v>
      </c>
      <c r="U45" s="100">
        <v>239000</v>
      </c>
      <c r="V45" s="100">
        <v>0</v>
      </c>
      <c r="W45" s="100">
        <v>2811</v>
      </c>
      <c r="X45" s="100">
        <v>0</v>
      </c>
      <c r="Y45" s="100">
        <v>0</v>
      </c>
      <c r="Z45" s="100">
        <v>0</v>
      </c>
      <c r="AA45" s="100">
        <v>0</v>
      </c>
      <c r="AB45" s="100">
        <v>0</v>
      </c>
      <c r="AC45" s="100">
        <v>0</v>
      </c>
      <c r="AD45" s="100">
        <v>0</v>
      </c>
      <c r="AE45" s="100">
        <v>0</v>
      </c>
      <c r="AF45" s="100">
        <v>0</v>
      </c>
      <c r="AG45" s="100">
        <v>0</v>
      </c>
      <c r="AH45" s="100">
        <v>0</v>
      </c>
      <c r="AI45" s="100">
        <v>0</v>
      </c>
      <c r="AJ45" s="100">
        <v>0</v>
      </c>
      <c r="AK45" s="100">
        <v>0</v>
      </c>
      <c r="AL45" s="100">
        <v>0</v>
      </c>
      <c r="AM45" s="100">
        <v>0</v>
      </c>
      <c r="AN45" s="100">
        <v>0</v>
      </c>
      <c r="AO45" s="100">
        <v>0</v>
      </c>
      <c r="AP45" s="100">
        <v>0</v>
      </c>
      <c r="AQ45" s="100">
        <v>0</v>
      </c>
      <c r="AR45" s="100">
        <v>0</v>
      </c>
      <c r="AS45" s="100">
        <v>0</v>
      </c>
      <c r="AT45" s="100">
        <v>0</v>
      </c>
      <c r="AU45" s="100">
        <v>0</v>
      </c>
      <c r="AV45" s="100">
        <v>0</v>
      </c>
      <c r="AW45" s="100">
        <v>0</v>
      </c>
      <c r="AX45" s="100">
        <v>0</v>
      </c>
      <c r="AY45" s="100">
        <v>0</v>
      </c>
      <c r="AZ45" s="100">
        <v>0</v>
      </c>
      <c r="BA45" s="100">
        <v>0</v>
      </c>
      <c r="BB45" s="100">
        <v>0</v>
      </c>
      <c r="BC45" s="100">
        <v>0</v>
      </c>
      <c r="BD45" s="100">
        <v>0</v>
      </c>
      <c r="BE45" s="100">
        <v>0</v>
      </c>
      <c r="BF45" s="100">
        <v>1566718.2319605704</v>
      </c>
      <c r="BG45" s="100">
        <v>489599.44748767826</v>
      </c>
      <c r="BH45" s="100">
        <v>41965.666927515282</v>
      </c>
      <c r="BI45" s="100">
        <v>69811</v>
      </c>
      <c r="BJ45" s="100">
        <v>21816</v>
      </c>
      <c r="BK45" s="100">
        <v>1870</v>
      </c>
      <c r="BL45" s="100">
        <v>1498502</v>
      </c>
      <c r="BM45" s="100">
        <v>468282</v>
      </c>
      <c r="BN45" s="100">
        <v>40139</v>
      </c>
      <c r="BO45" s="100">
        <v>138027</v>
      </c>
      <c r="BP45" s="100">
        <v>43133</v>
      </c>
      <c r="BQ45" s="100">
        <v>3697</v>
      </c>
      <c r="BR45" s="100">
        <v>6219.0623217922612</v>
      </c>
      <c r="BS45" s="100">
        <v>1943.4569755600814</v>
      </c>
      <c r="BT45" s="100">
        <v>166.58202647657839</v>
      </c>
      <c r="BU45" s="100">
        <v>6970</v>
      </c>
      <c r="BV45" s="100">
        <v>2178</v>
      </c>
      <c r="BW45" s="100">
        <v>187</v>
      </c>
      <c r="BX45" s="100">
        <v>-751</v>
      </c>
      <c r="BY45" s="100">
        <v>-235</v>
      </c>
      <c r="BZ45" s="100">
        <v>-20</v>
      </c>
      <c r="CA45" s="100">
        <v>0</v>
      </c>
      <c r="CB45" s="100">
        <v>0</v>
      </c>
      <c r="CC45" s="100">
        <v>0</v>
      </c>
      <c r="CD45" s="100">
        <v>0</v>
      </c>
      <c r="CE45" s="100">
        <v>0</v>
      </c>
      <c r="CF45" s="100">
        <v>0</v>
      </c>
      <c r="CG45" s="100">
        <v>0</v>
      </c>
      <c r="CH45" s="100">
        <v>0</v>
      </c>
      <c r="CI45" s="100">
        <v>0</v>
      </c>
      <c r="CJ45" s="100">
        <v>1220.6825254582486</v>
      </c>
      <c r="CK45" s="100">
        <v>381.46328920570261</v>
      </c>
      <c r="CL45" s="100">
        <v>32.696853360488795</v>
      </c>
      <c r="CM45" s="100">
        <v>0</v>
      </c>
      <c r="CN45" s="100">
        <v>0</v>
      </c>
      <c r="CO45" s="100">
        <v>0</v>
      </c>
      <c r="CP45" s="100">
        <v>1221</v>
      </c>
      <c r="CQ45" s="100">
        <v>381</v>
      </c>
      <c r="CR45" s="100">
        <v>33</v>
      </c>
      <c r="CS45" s="100">
        <v>0</v>
      </c>
      <c r="CT45" s="100">
        <v>0</v>
      </c>
      <c r="CU45" s="100">
        <v>0</v>
      </c>
      <c r="CV45" s="100">
        <v>1068.0249287169045</v>
      </c>
      <c r="CW45" s="100">
        <v>333.75779022403253</v>
      </c>
      <c r="CX45" s="100">
        <v>28.607810590631363</v>
      </c>
      <c r="CY45" s="100">
        <v>0</v>
      </c>
      <c r="CZ45" s="100">
        <v>0</v>
      </c>
      <c r="DA45" s="100">
        <v>0</v>
      </c>
      <c r="DB45" s="100">
        <v>1068</v>
      </c>
      <c r="DC45" s="100">
        <v>334</v>
      </c>
      <c r="DD45" s="100">
        <v>29</v>
      </c>
      <c r="DE45" s="100">
        <v>0</v>
      </c>
      <c r="DF45" s="100">
        <v>0</v>
      </c>
      <c r="DG45" s="100">
        <v>0</v>
      </c>
      <c r="DH45" s="100">
        <v>0</v>
      </c>
      <c r="DI45" s="100">
        <v>0</v>
      </c>
      <c r="DJ45" s="100">
        <v>0</v>
      </c>
      <c r="DK45" s="100">
        <v>0</v>
      </c>
      <c r="DL45" s="100">
        <v>0</v>
      </c>
      <c r="DM45" s="100">
        <v>0</v>
      </c>
      <c r="DN45" s="100">
        <v>4754.3589409368642</v>
      </c>
      <c r="DO45" s="100">
        <v>1485.7371690427699</v>
      </c>
      <c r="DP45" s="100">
        <v>127.34890020366599</v>
      </c>
      <c r="DQ45" s="100">
        <v>6939</v>
      </c>
      <c r="DR45" s="100">
        <v>2168</v>
      </c>
      <c r="DS45" s="100">
        <v>186</v>
      </c>
      <c r="DT45" s="100">
        <v>-2185</v>
      </c>
      <c r="DU45" s="100">
        <v>-682</v>
      </c>
      <c r="DV45" s="100">
        <v>-59</v>
      </c>
      <c r="DW45" s="100">
        <v>9513.9221181262728</v>
      </c>
      <c r="DX45" s="100">
        <v>2973.10066191446</v>
      </c>
      <c r="DY45" s="100">
        <v>254.83719959266799</v>
      </c>
      <c r="DZ45" s="100">
        <v>-1615.626232179226</v>
      </c>
      <c r="EA45" s="100">
        <v>-504.8831975560081</v>
      </c>
      <c r="EB45" s="100">
        <v>-43.275702647657837</v>
      </c>
      <c r="EC45" s="100">
        <v>10408</v>
      </c>
      <c r="ED45" s="100">
        <v>3253</v>
      </c>
      <c r="EE45" s="100">
        <v>279</v>
      </c>
      <c r="EF45" s="100">
        <v>-2510</v>
      </c>
      <c r="EG45" s="100">
        <v>-785</v>
      </c>
      <c r="EH45" s="100">
        <v>-67</v>
      </c>
      <c r="EI45" s="100">
        <v>-33.538411405295321</v>
      </c>
      <c r="EJ45" s="100">
        <v>-10.480753564154785</v>
      </c>
      <c r="EK45" s="100">
        <v>-0.89835030549898165</v>
      </c>
      <c r="EL45" s="100">
        <v>0</v>
      </c>
      <c r="EM45" s="100">
        <v>0</v>
      </c>
      <c r="EN45" s="100">
        <v>0</v>
      </c>
      <c r="EO45" s="100">
        <v>0</v>
      </c>
      <c r="EP45" s="100">
        <v>0</v>
      </c>
      <c r="EQ45" s="100">
        <v>0</v>
      </c>
      <c r="ER45" s="100">
        <v>0</v>
      </c>
      <c r="ES45" s="100">
        <v>0</v>
      </c>
      <c r="ET45" s="100">
        <v>0</v>
      </c>
      <c r="EU45" s="100">
        <v>273225.29450101836</v>
      </c>
      <c r="EV45" s="100">
        <v>85382.904531568231</v>
      </c>
      <c r="EW45" s="100">
        <v>7318.5346741344192</v>
      </c>
      <c r="EX45" s="100">
        <v>312255</v>
      </c>
      <c r="EY45" s="100">
        <v>97579</v>
      </c>
      <c r="EZ45" s="100">
        <v>8364</v>
      </c>
      <c r="FA45" s="100">
        <v>-39030</v>
      </c>
      <c r="FB45" s="100">
        <v>-12196</v>
      </c>
      <c r="FC45" s="100">
        <v>-1045</v>
      </c>
      <c r="FD45" s="100">
        <v>536641.48725050921</v>
      </c>
      <c r="FE45" s="100">
        <v>165238.0309572301</v>
      </c>
      <c r="FF45" s="100">
        <v>14163.25979633401</v>
      </c>
      <c r="FG45" s="100">
        <v>521865</v>
      </c>
      <c r="FH45" s="100">
        <v>160649</v>
      </c>
      <c r="FI45" s="100">
        <v>13770</v>
      </c>
      <c r="FJ45" s="100">
        <v>14776</v>
      </c>
      <c r="FK45" s="100">
        <v>4589</v>
      </c>
      <c r="FL45" s="100">
        <v>393</v>
      </c>
      <c r="FM45" s="100">
        <v>0</v>
      </c>
      <c r="FN45" s="100">
        <v>0</v>
      </c>
      <c r="FO45" s="100">
        <v>0</v>
      </c>
      <c r="FP45" s="100">
        <v>0</v>
      </c>
      <c r="FQ45" s="100">
        <v>0</v>
      </c>
      <c r="FR45" s="100">
        <v>0</v>
      </c>
      <c r="FS45" s="100">
        <v>0</v>
      </c>
      <c r="FT45" s="100">
        <v>0</v>
      </c>
      <c r="FU45" s="100">
        <v>0</v>
      </c>
      <c r="FV45" s="100">
        <v>2467521</v>
      </c>
      <c r="FW45" s="100">
        <v>768638</v>
      </c>
      <c r="FX45" s="100">
        <v>65885</v>
      </c>
      <c r="FY45" s="546">
        <v>0.24999999999999989</v>
      </c>
      <c r="FZ45" s="546">
        <v>0.56000000000000005</v>
      </c>
      <c r="GA45" s="546">
        <v>0.17499999999999999</v>
      </c>
      <c r="GB45" s="546">
        <v>1.4999999999999999E-2</v>
      </c>
      <c r="GC45" s="84" t="s">
        <v>1029</v>
      </c>
    </row>
    <row r="46" spans="1:185" s="84" customFormat="1" x14ac:dyDescent="0.25">
      <c r="A46" t="s">
        <v>1026</v>
      </c>
      <c r="B46" s="82" t="s">
        <v>451</v>
      </c>
      <c r="C46" s="85" t="s">
        <v>450</v>
      </c>
      <c r="D46" s="100">
        <v>-281359</v>
      </c>
      <c r="E46" s="100">
        <v>0</v>
      </c>
      <c r="F46" s="100">
        <v>-281359</v>
      </c>
      <c r="G46" s="100">
        <v>-209694</v>
      </c>
      <c r="H46" s="100">
        <v>0</v>
      </c>
      <c r="I46" s="100">
        <v>-209694</v>
      </c>
      <c r="J46" s="100">
        <v>-71665</v>
      </c>
      <c r="K46" s="100">
        <v>0</v>
      </c>
      <c r="L46" s="100">
        <v>-71665</v>
      </c>
      <c r="M46" s="100">
        <v>234797</v>
      </c>
      <c r="N46" s="100">
        <v>234797</v>
      </c>
      <c r="O46" s="100">
        <v>0</v>
      </c>
      <c r="P46" s="100">
        <v>0</v>
      </c>
      <c r="Q46" s="100">
        <v>0</v>
      </c>
      <c r="R46" s="100">
        <v>0</v>
      </c>
      <c r="S46" s="100">
        <v>0</v>
      </c>
      <c r="T46" s="100">
        <v>0</v>
      </c>
      <c r="U46" s="100">
        <v>0</v>
      </c>
      <c r="V46" s="100">
        <v>0</v>
      </c>
      <c r="W46" s="100">
        <v>0</v>
      </c>
      <c r="X46" s="100">
        <v>0</v>
      </c>
      <c r="Y46" s="100">
        <v>0</v>
      </c>
      <c r="Z46" s="100">
        <v>0</v>
      </c>
      <c r="AA46" s="100">
        <v>0</v>
      </c>
      <c r="AB46" s="100">
        <v>0</v>
      </c>
      <c r="AC46" s="100">
        <v>0</v>
      </c>
      <c r="AD46" s="100">
        <v>0</v>
      </c>
      <c r="AE46" s="100">
        <v>0</v>
      </c>
      <c r="AF46" s="100">
        <v>0</v>
      </c>
      <c r="AG46" s="100">
        <v>0</v>
      </c>
      <c r="AH46" s="100">
        <v>0</v>
      </c>
      <c r="AI46" s="100">
        <v>0</v>
      </c>
      <c r="AJ46" s="100">
        <v>0</v>
      </c>
      <c r="AK46" s="100">
        <v>0</v>
      </c>
      <c r="AL46" s="100">
        <v>0</v>
      </c>
      <c r="AM46" s="100">
        <v>0</v>
      </c>
      <c r="AN46" s="100">
        <v>0</v>
      </c>
      <c r="AO46" s="100">
        <v>0</v>
      </c>
      <c r="AP46" s="100">
        <v>0</v>
      </c>
      <c r="AQ46" s="100">
        <v>0</v>
      </c>
      <c r="AR46" s="100">
        <v>0</v>
      </c>
      <c r="AS46" s="100">
        <v>0</v>
      </c>
      <c r="AT46" s="100">
        <v>0</v>
      </c>
      <c r="AU46" s="100">
        <v>0</v>
      </c>
      <c r="AV46" s="100">
        <v>0</v>
      </c>
      <c r="AW46" s="100">
        <v>0</v>
      </c>
      <c r="AX46" s="100">
        <v>0</v>
      </c>
      <c r="AY46" s="100">
        <v>0</v>
      </c>
      <c r="AZ46" s="100">
        <v>0</v>
      </c>
      <c r="BA46" s="100">
        <v>0</v>
      </c>
      <c r="BB46" s="100">
        <v>0</v>
      </c>
      <c r="BC46" s="100">
        <v>0</v>
      </c>
      <c r="BD46" s="100">
        <v>0</v>
      </c>
      <c r="BE46" s="100">
        <v>0</v>
      </c>
      <c r="BF46" s="100">
        <v>5846749.5109182894</v>
      </c>
      <c r="BG46" s="100">
        <v>0</v>
      </c>
      <c r="BH46" s="100">
        <v>59058.075867861517</v>
      </c>
      <c r="BI46" s="100">
        <v>301305</v>
      </c>
      <c r="BJ46" s="100">
        <v>0</v>
      </c>
      <c r="BK46" s="100">
        <v>3043</v>
      </c>
      <c r="BL46" s="100">
        <v>5696420</v>
      </c>
      <c r="BM46" s="100">
        <v>0</v>
      </c>
      <c r="BN46" s="100">
        <v>57539</v>
      </c>
      <c r="BO46" s="100">
        <v>451635</v>
      </c>
      <c r="BP46" s="100">
        <v>0</v>
      </c>
      <c r="BQ46" s="100">
        <v>4562</v>
      </c>
      <c r="BR46" s="100">
        <v>11963.516883910386</v>
      </c>
      <c r="BS46" s="100">
        <v>0</v>
      </c>
      <c r="BT46" s="100">
        <v>120.8436048879837</v>
      </c>
      <c r="BU46" s="100">
        <v>0</v>
      </c>
      <c r="BV46" s="100">
        <v>0</v>
      </c>
      <c r="BW46" s="100">
        <v>0</v>
      </c>
      <c r="BX46" s="100">
        <v>11964</v>
      </c>
      <c r="BY46" s="100">
        <v>0</v>
      </c>
      <c r="BZ46" s="100">
        <v>121</v>
      </c>
      <c r="CA46" s="100">
        <v>22682.942505091647</v>
      </c>
      <c r="CB46" s="100">
        <v>0</v>
      </c>
      <c r="CC46" s="100">
        <v>229.12063136456212</v>
      </c>
      <c r="CD46" s="100">
        <v>0</v>
      </c>
      <c r="CE46" s="100">
        <v>0</v>
      </c>
      <c r="CF46" s="100">
        <v>0</v>
      </c>
      <c r="CG46" s="100">
        <v>-3743.5186558044807</v>
      </c>
      <c r="CH46" s="100">
        <v>0</v>
      </c>
      <c r="CI46" s="100">
        <v>-37.813319755600816</v>
      </c>
      <c r="CJ46" s="100">
        <v>0</v>
      </c>
      <c r="CK46" s="100">
        <v>0</v>
      </c>
      <c r="CL46" s="100">
        <v>0</v>
      </c>
      <c r="CM46" s="100">
        <v>0</v>
      </c>
      <c r="CN46" s="100">
        <v>0</v>
      </c>
      <c r="CO46" s="100">
        <v>0</v>
      </c>
      <c r="CP46" s="100">
        <v>0</v>
      </c>
      <c r="CQ46" s="100">
        <v>0</v>
      </c>
      <c r="CR46" s="100">
        <v>0</v>
      </c>
      <c r="CS46" s="100">
        <v>97.114765784114056</v>
      </c>
      <c r="CT46" s="100">
        <v>0</v>
      </c>
      <c r="CU46" s="100">
        <v>0.98095723014256619</v>
      </c>
      <c r="CV46" s="100">
        <v>1623.3499796334013</v>
      </c>
      <c r="CW46" s="100">
        <v>0</v>
      </c>
      <c r="CX46" s="100">
        <v>16.397474541751528</v>
      </c>
      <c r="CY46" s="100">
        <v>1624</v>
      </c>
      <c r="CZ46" s="100">
        <v>0</v>
      </c>
      <c r="DA46" s="100">
        <v>16</v>
      </c>
      <c r="DB46" s="100">
        <v>-1</v>
      </c>
      <c r="DC46" s="100">
        <v>0</v>
      </c>
      <c r="DD46" s="100">
        <v>0</v>
      </c>
      <c r="DE46" s="100">
        <v>0</v>
      </c>
      <c r="DF46" s="100">
        <v>0</v>
      </c>
      <c r="DG46" s="100">
        <v>0</v>
      </c>
      <c r="DH46" s="100">
        <v>0</v>
      </c>
      <c r="DI46" s="100">
        <v>0</v>
      </c>
      <c r="DJ46" s="100">
        <v>0</v>
      </c>
      <c r="DK46" s="100">
        <v>0</v>
      </c>
      <c r="DL46" s="100">
        <v>0</v>
      </c>
      <c r="DM46" s="100">
        <v>0</v>
      </c>
      <c r="DN46" s="100">
        <v>30464.390896130342</v>
      </c>
      <c r="DO46" s="100">
        <v>0</v>
      </c>
      <c r="DP46" s="100">
        <v>307.72112016293278</v>
      </c>
      <c r="DQ46" s="100">
        <v>42491</v>
      </c>
      <c r="DR46" s="100">
        <v>0</v>
      </c>
      <c r="DS46" s="100">
        <v>429</v>
      </c>
      <c r="DT46" s="100">
        <v>-12027</v>
      </c>
      <c r="DU46" s="100">
        <v>0</v>
      </c>
      <c r="DV46" s="100">
        <v>-121</v>
      </c>
      <c r="DW46" s="100">
        <v>71003.160916496941</v>
      </c>
      <c r="DX46" s="100">
        <v>0</v>
      </c>
      <c r="DY46" s="100">
        <v>717.20364562118118</v>
      </c>
      <c r="DZ46" s="100">
        <v>-11978.850794297352</v>
      </c>
      <c r="EA46" s="100">
        <v>0</v>
      </c>
      <c r="EB46" s="100">
        <v>-120.99849287169043</v>
      </c>
      <c r="EC46" s="100">
        <v>77630</v>
      </c>
      <c r="ED46" s="100">
        <v>0</v>
      </c>
      <c r="EE46" s="100">
        <v>784</v>
      </c>
      <c r="EF46" s="100">
        <v>-18606</v>
      </c>
      <c r="EG46" s="100">
        <v>0</v>
      </c>
      <c r="EH46" s="100">
        <v>-188</v>
      </c>
      <c r="EI46" s="100">
        <v>-5430.2487983706724</v>
      </c>
      <c r="EJ46" s="100">
        <v>0</v>
      </c>
      <c r="EK46" s="100">
        <v>-54.850997963340127</v>
      </c>
      <c r="EL46" s="100">
        <v>0</v>
      </c>
      <c r="EM46" s="100">
        <v>0</v>
      </c>
      <c r="EN46" s="100">
        <v>0</v>
      </c>
      <c r="EO46" s="100">
        <v>0</v>
      </c>
      <c r="EP46" s="100">
        <v>0</v>
      </c>
      <c r="EQ46" s="100">
        <v>0</v>
      </c>
      <c r="ER46" s="100">
        <v>0</v>
      </c>
      <c r="ES46" s="100">
        <v>0</v>
      </c>
      <c r="ET46" s="100">
        <v>0</v>
      </c>
      <c r="EU46" s="100">
        <v>1441673.8093686355</v>
      </c>
      <c r="EV46" s="100">
        <v>0</v>
      </c>
      <c r="EW46" s="100">
        <v>14562.361710794299</v>
      </c>
      <c r="EX46" s="100">
        <v>1391077</v>
      </c>
      <c r="EY46" s="100">
        <v>0</v>
      </c>
      <c r="EZ46" s="100">
        <v>14051</v>
      </c>
      <c r="FA46" s="100">
        <v>50597</v>
      </c>
      <c r="FB46" s="100">
        <v>0</v>
      </c>
      <c r="FC46" s="100">
        <v>511</v>
      </c>
      <c r="FD46" s="100">
        <v>1665633.198207739</v>
      </c>
      <c r="FE46" s="100">
        <v>0</v>
      </c>
      <c r="FF46" s="100">
        <v>16824.577759674135</v>
      </c>
      <c r="FG46" s="100">
        <v>1524578</v>
      </c>
      <c r="FH46" s="100">
        <v>0</v>
      </c>
      <c r="FI46" s="100">
        <v>15400</v>
      </c>
      <c r="FJ46" s="100">
        <v>141055</v>
      </c>
      <c r="FK46" s="100">
        <v>0</v>
      </c>
      <c r="FL46" s="100">
        <v>1425</v>
      </c>
      <c r="FM46" s="100">
        <v>0</v>
      </c>
      <c r="FN46" s="100">
        <v>0</v>
      </c>
      <c r="FO46" s="100">
        <v>0</v>
      </c>
      <c r="FP46" s="100">
        <v>0</v>
      </c>
      <c r="FQ46" s="100">
        <v>0</v>
      </c>
      <c r="FR46" s="100">
        <v>0</v>
      </c>
      <c r="FS46" s="100">
        <v>0</v>
      </c>
      <c r="FT46" s="100">
        <v>0</v>
      </c>
      <c r="FU46" s="100">
        <v>0</v>
      </c>
      <c r="FV46" s="100">
        <v>9372043</v>
      </c>
      <c r="FW46" s="100">
        <v>0</v>
      </c>
      <c r="FX46" s="100">
        <v>94666</v>
      </c>
      <c r="FY46" s="546">
        <v>0</v>
      </c>
      <c r="FZ46" s="546">
        <v>0.99</v>
      </c>
      <c r="GA46" s="546">
        <v>0</v>
      </c>
      <c r="GB46" s="546">
        <v>0.01</v>
      </c>
      <c r="GC46" s="84" t="s">
        <v>1047</v>
      </c>
    </row>
    <row r="47" spans="1:185" s="84" customFormat="1" x14ac:dyDescent="0.25">
      <c r="A47" t="s">
        <v>1026</v>
      </c>
      <c r="B47" s="82" t="s">
        <v>453</v>
      </c>
      <c r="C47" s="85" t="s">
        <v>452</v>
      </c>
      <c r="D47" s="100">
        <v>-276040</v>
      </c>
      <c r="E47" s="100">
        <v>0</v>
      </c>
      <c r="F47" s="100">
        <v>-276040</v>
      </c>
      <c r="G47" s="100">
        <v>82679</v>
      </c>
      <c r="H47" s="100">
        <v>0</v>
      </c>
      <c r="I47" s="100">
        <v>82679</v>
      </c>
      <c r="J47" s="100">
        <v>-358719</v>
      </c>
      <c r="K47" s="100">
        <v>0</v>
      </c>
      <c r="L47" s="100">
        <v>-358719</v>
      </c>
      <c r="M47" s="100">
        <v>349398</v>
      </c>
      <c r="N47" s="100">
        <v>349398</v>
      </c>
      <c r="O47" s="100">
        <v>0</v>
      </c>
      <c r="P47" s="100">
        <v>0</v>
      </c>
      <c r="Q47" s="100">
        <v>0</v>
      </c>
      <c r="R47" s="100">
        <v>0</v>
      </c>
      <c r="S47" s="100">
        <v>445475</v>
      </c>
      <c r="T47" s="100">
        <v>0</v>
      </c>
      <c r="U47" s="100">
        <v>447947</v>
      </c>
      <c r="V47" s="100">
        <v>0</v>
      </c>
      <c r="W47" s="100">
        <v>-2472</v>
      </c>
      <c r="X47" s="100">
        <v>0</v>
      </c>
      <c r="Y47" s="100">
        <v>0</v>
      </c>
      <c r="Z47" s="100">
        <v>0</v>
      </c>
      <c r="AA47" s="100">
        <v>0</v>
      </c>
      <c r="AB47" s="100">
        <v>0</v>
      </c>
      <c r="AC47" s="100">
        <v>0</v>
      </c>
      <c r="AD47" s="100">
        <v>0</v>
      </c>
      <c r="AE47" s="100">
        <v>0</v>
      </c>
      <c r="AF47" s="100">
        <v>0</v>
      </c>
      <c r="AG47" s="100">
        <v>0</v>
      </c>
      <c r="AH47" s="100">
        <v>0</v>
      </c>
      <c r="AI47" s="100">
        <v>0</v>
      </c>
      <c r="AJ47" s="100">
        <v>0</v>
      </c>
      <c r="AK47" s="100">
        <v>0</v>
      </c>
      <c r="AL47" s="100">
        <v>0</v>
      </c>
      <c r="AM47" s="100">
        <v>0</v>
      </c>
      <c r="AN47" s="100">
        <v>0</v>
      </c>
      <c r="AO47" s="100">
        <v>0</v>
      </c>
      <c r="AP47" s="100">
        <v>0</v>
      </c>
      <c r="AQ47" s="100">
        <v>0</v>
      </c>
      <c r="AR47" s="100">
        <v>0</v>
      </c>
      <c r="AS47" s="100">
        <v>0</v>
      </c>
      <c r="AT47" s="100">
        <v>0</v>
      </c>
      <c r="AU47" s="100">
        <v>0</v>
      </c>
      <c r="AV47" s="100">
        <v>0</v>
      </c>
      <c r="AW47" s="100">
        <v>0</v>
      </c>
      <c r="AX47" s="100">
        <v>0</v>
      </c>
      <c r="AY47" s="100">
        <v>0</v>
      </c>
      <c r="AZ47" s="100">
        <v>0</v>
      </c>
      <c r="BA47" s="100">
        <v>0</v>
      </c>
      <c r="BB47" s="100">
        <v>0</v>
      </c>
      <c r="BC47" s="100">
        <v>0</v>
      </c>
      <c r="BD47" s="100">
        <v>0</v>
      </c>
      <c r="BE47" s="100">
        <v>0</v>
      </c>
      <c r="BF47" s="100">
        <v>5838459.7505640741</v>
      </c>
      <c r="BG47" s="100">
        <v>0</v>
      </c>
      <c r="BH47" s="100">
        <v>78898.104737352347</v>
      </c>
      <c r="BI47" s="100">
        <v>234867</v>
      </c>
      <c r="BJ47" s="100">
        <v>0</v>
      </c>
      <c r="BK47" s="100">
        <v>3174</v>
      </c>
      <c r="BL47" s="100">
        <v>5743922</v>
      </c>
      <c r="BM47" s="100">
        <v>0</v>
      </c>
      <c r="BN47" s="100">
        <v>77621</v>
      </c>
      <c r="BO47" s="100">
        <v>329405</v>
      </c>
      <c r="BP47" s="100">
        <v>0</v>
      </c>
      <c r="BQ47" s="100">
        <v>4451</v>
      </c>
      <c r="BR47" s="100">
        <v>0</v>
      </c>
      <c r="BS47" s="100">
        <v>0</v>
      </c>
      <c r="BT47" s="100">
        <v>0</v>
      </c>
      <c r="BU47" s="100">
        <v>0</v>
      </c>
      <c r="BV47" s="100">
        <v>0</v>
      </c>
      <c r="BW47" s="100">
        <v>0</v>
      </c>
      <c r="BX47" s="100">
        <v>0</v>
      </c>
      <c r="BY47" s="100">
        <v>0</v>
      </c>
      <c r="BZ47" s="100">
        <v>0</v>
      </c>
      <c r="CA47" s="100">
        <v>0</v>
      </c>
      <c r="CB47" s="100">
        <v>0</v>
      </c>
      <c r="CC47" s="100">
        <v>0</v>
      </c>
      <c r="CD47" s="100">
        <v>0</v>
      </c>
      <c r="CE47" s="100">
        <v>0</v>
      </c>
      <c r="CF47" s="100">
        <v>0</v>
      </c>
      <c r="CG47" s="100">
        <v>-1671.1174338085539</v>
      </c>
      <c r="CH47" s="100">
        <v>0</v>
      </c>
      <c r="CI47" s="100">
        <v>-22.582668024439918</v>
      </c>
      <c r="CJ47" s="100">
        <v>111386.43372708758</v>
      </c>
      <c r="CK47" s="100">
        <v>0</v>
      </c>
      <c r="CL47" s="100">
        <v>1505.2220773930756</v>
      </c>
      <c r="CM47" s="100">
        <v>0</v>
      </c>
      <c r="CN47" s="100">
        <v>0</v>
      </c>
      <c r="CO47" s="100">
        <v>0</v>
      </c>
      <c r="CP47" s="100">
        <v>111386</v>
      </c>
      <c r="CQ47" s="100">
        <v>0</v>
      </c>
      <c r="CR47" s="100">
        <v>1505</v>
      </c>
      <c r="CS47" s="100">
        <v>0</v>
      </c>
      <c r="CT47" s="100">
        <v>0</v>
      </c>
      <c r="CU47" s="100">
        <v>0</v>
      </c>
      <c r="CV47" s="100">
        <v>5214.3142973523418</v>
      </c>
      <c r="CW47" s="100">
        <v>0</v>
      </c>
      <c r="CX47" s="100">
        <v>70.463706720977598</v>
      </c>
      <c r="CY47" s="100">
        <v>5215</v>
      </c>
      <c r="CZ47" s="100">
        <v>0</v>
      </c>
      <c r="DA47" s="100">
        <v>70</v>
      </c>
      <c r="DB47" s="100">
        <v>-1</v>
      </c>
      <c r="DC47" s="100">
        <v>0</v>
      </c>
      <c r="DD47" s="100">
        <v>0</v>
      </c>
      <c r="DE47" s="100">
        <v>1146.1710794297353</v>
      </c>
      <c r="DF47" s="100">
        <v>0</v>
      </c>
      <c r="DG47" s="100">
        <v>15.488798370672098</v>
      </c>
      <c r="DH47" s="100">
        <v>1147</v>
      </c>
      <c r="DI47" s="100">
        <v>0</v>
      </c>
      <c r="DJ47" s="100">
        <v>15</v>
      </c>
      <c r="DK47" s="100">
        <v>-1</v>
      </c>
      <c r="DL47" s="100">
        <v>0</v>
      </c>
      <c r="DM47" s="100">
        <v>0</v>
      </c>
      <c r="DN47" s="100">
        <v>19375.6400407332</v>
      </c>
      <c r="DO47" s="100">
        <v>0</v>
      </c>
      <c r="DP47" s="100">
        <v>261.83297352342163</v>
      </c>
      <c r="DQ47" s="100">
        <v>33270</v>
      </c>
      <c r="DR47" s="100">
        <v>0</v>
      </c>
      <c r="DS47" s="100">
        <v>450</v>
      </c>
      <c r="DT47" s="100">
        <v>-13894</v>
      </c>
      <c r="DU47" s="100">
        <v>0</v>
      </c>
      <c r="DV47" s="100">
        <v>-188</v>
      </c>
      <c r="DW47" s="100">
        <v>0</v>
      </c>
      <c r="DX47" s="100">
        <v>0</v>
      </c>
      <c r="DY47" s="100">
        <v>0</v>
      </c>
      <c r="DZ47" s="100">
        <v>-7962.0684317718942</v>
      </c>
      <c r="EA47" s="100">
        <v>0</v>
      </c>
      <c r="EB47" s="100">
        <v>-107.59551934826885</v>
      </c>
      <c r="EC47" s="100">
        <v>48450</v>
      </c>
      <c r="ED47" s="100">
        <v>0</v>
      </c>
      <c r="EE47" s="100">
        <v>655</v>
      </c>
      <c r="EF47" s="100">
        <v>-56412</v>
      </c>
      <c r="EG47" s="100">
        <v>0</v>
      </c>
      <c r="EH47" s="100">
        <v>-763</v>
      </c>
      <c r="EI47" s="100">
        <v>-916.93686354378815</v>
      </c>
      <c r="EJ47" s="100">
        <v>0</v>
      </c>
      <c r="EK47" s="100">
        <v>-12.391038696537677</v>
      </c>
      <c r="EL47" s="100">
        <v>0</v>
      </c>
      <c r="EM47" s="100">
        <v>0</v>
      </c>
      <c r="EN47" s="100">
        <v>0</v>
      </c>
      <c r="EO47" s="100">
        <v>0</v>
      </c>
      <c r="EP47" s="100">
        <v>0</v>
      </c>
      <c r="EQ47" s="100">
        <v>0</v>
      </c>
      <c r="ER47" s="100">
        <v>0</v>
      </c>
      <c r="ES47" s="100">
        <v>0</v>
      </c>
      <c r="ET47" s="100">
        <v>0</v>
      </c>
      <c r="EU47" s="100">
        <v>1233670.5437474542</v>
      </c>
      <c r="EV47" s="100">
        <v>0</v>
      </c>
      <c r="EW47" s="100">
        <v>16671.223564154785</v>
      </c>
      <c r="EX47" s="100">
        <v>1406269</v>
      </c>
      <c r="EY47" s="100">
        <v>0</v>
      </c>
      <c r="EZ47" s="100">
        <v>19004</v>
      </c>
      <c r="FA47" s="100">
        <v>-172598</v>
      </c>
      <c r="FB47" s="100">
        <v>0</v>
      </c>
      <c r="FC47" s="100">
        <v>-2333</v>
      </c>
      <c r="FD47" s="100">
        <v>1358806.441059063</v>
      </c>
      <c r="FE47" s="100">
        <v>0</v>
      </c>
      <c r="FF47" s="100">
        <v>18166.080325865576</v>
      </c>
      <c r="FG47" s="100">
        <v>1296649</v>
      </c>
      <c r="FH47" s="100">
        <v>0</v>
      </c>
      <c r="FI47" s="100">
        <v>17325</v>
      </c>
      <c r="FJ47" s="100">
        <v>62157</v>
      </c>
      <c r="FK47" s="100">
        <v>0</v>
      </c>
      <c r="FL47" s="100">
        <v>841</v>
      </c>
      <c r="FM47" s="100">
        <v>0</v>
      </c>
      <c r="FN47" s="100">
        <v>0</v>
      </c>
      <c r="FO47" s="100">
        <v>0</v>
      </c>
      <c r="FP47" s="100">
        <v>0</v>
      </c>
      <c r="FQ47" s="100">
        <v>0</v>
      </c>
      <c r="FR47" s="100">
        <v>0</v>
      </c>
      <c r="FS47" s="100">
        <v>0</v>
      </c>
      <c r="FT47" s="100">
        <v>0</v>
      </c>
      <c r="FU47" s="100">
        <v>0</v>
      </c>
      <c r="FV47" s="100">
        <v>8792376</v>
      </c>
      <c r="FW47" s="100">
        <v>0</v>
      </c>
      <c r="FX47" s="100">
        <v>118618</v>
      </c>
      <c r="FY47" s="546">
        <v>0.25</v>
      </c>
      <c r="FZ47" s="546">
        <v>0.74</v>
      </c>
      <c r="GA47" s="546">
        <v>0</v>
      </c>
      <c r="GB47" s="546">
        <v>0.01</v>
      </c>
      <c r="GC47" s="84" t="s">
        <v>1047</v>
      </c>
    </row>
    <row r="48" spans="1:185" s="84" customFormat="1" x14ac:dyDescent="0.25">
      <c r="A48" t="s">
        <v>1026</v>
      </c>
      <c r="B48" s="82" t="s">
        <v>455</v>
      </c>
      <c r="C48" s="85" t="s">
        <v>454</v>
      </c>
      <c r="D48" s="100">
        <v>-331129</v>
      </c>
      <c r="E48" s="100">
        <v>0</v>
      </c>
      <c r="F48" s="100">
        <v>-331129</v>
      </c>
      <c r="G48" s="100">
        <v>-31767</v>
      </c>
      <c r="H48" s="100">
        <v>0</v>
      </c>
      <c r="I48" s="100">
        <v>-31767</v>
      </c>
      <c r="J48" s="100">
        <v>-299362</v>
      </c>
      <c r="K48" s="100">
        <v>0</v>
      </c>
      <c r="L48" s="100">
        <v>-299362</v>
      </c>
      <c r="M48" s="100">
        <v>236985</v>
      </c>
      <c r="N48" s="100">
        <v>236985</v>
      </c>
      <c r="O48" s="100">
        <v>0</v>
      </c>
      <c r="P48" s="100">
        <v>0</v>
      </c>
      <c r="Q48" s="100">
        <v>0</v>
      </c>
      <c r="R48" s="100">
        <v>0</v>
      </c>
      <c r="S48" s="100">
        <v>0</v>
      </c>
      <c r="T48" s="100">
        <v>0</v>
      </c>
      <c r="U48" s="100">
        <v>0</v>
      </c>
      <c r="V48" s="100">
        <v>0</v>
      </c>
      <c r="W48" s="100">
        <v>0</v>
      </c>
      <c r="X48" s="100">
        <v>0</v>
      </c>
      <c r="Y48" s="100">
        <v>0</v>
      </c>
      <c r="Z48" s="100">
        <v>0</v>
      </c>
      <c r="AA48" s="100">
        <v>0</v>
      </c>
      <c r="AB48" s="100">
        <v>0</v>
      </c>
      <c r="AC48" s="100">
        <v>0</v>
      </c>
      <c r="AD48" s="100">
        <v>0</v>
      </c>
      <c r="AE48" s="100">
        <v>0</v>
      </c>
      <c r="AF48" s="100">
        <v>0</v>
      </c>
      <c r="AG48" s="100">
        <v>0</v>
      </c>
      <c r="AH48" s="100">
        <v>0</v>
      </c>
      <c r="AI48" s="100">
        <v>0</v>
      </c>
      <c r="AJ48" s="100">
        <v>0</v>
      </c>
      <c r="AK48" s="100">
        <v>0</v>
      </c>
      <c r="AL48" s="100">
        <v>0</v>
      </c>
      <c r="AM48" s="100">
        <v>0</v>
      </c>
      <c r="AN48" s="100">
        <v>0</v>
      </c>
      <c r="AO48" s="100">
        <v>0</v>
      </c>
      <c r="AP48" s="100">
        <v>0</v>
      </c>
      <c r="AQ48" s="100">
        <v>0</v>
      </c>
      <c r="AR48" s="100">
        <v>0</v>
      </c>
      <c r="AS48" s="100">
        <v>0</v>
      </c>
      <c r="AT48" s="100">
        <v>0</v>
      </c>
      <c r="AU48" s="100">
        <v>0</v>
      </c>
      <c r="AV48" s="100">
        <v>0</v>
      </c>
      <c r="AW48" s="100">
        <v>0</v>
      </c>
      <c r="AX48" s="100">
        <v>0</v>
      </c>
      <c r="AY48" s="100">
        <v>0</v>
      </c>
      <c r="AZ48" s="100">
        <v>0</v>
      </c>
      <c r="BA48" s="100">
        <v>0</v>
      </c>
      <c r="BB48" s="100">
        <v>0</v>
      </c>
      <c r="BC48" s="100">
        <v>0</v>
      </c>
      <c r="BD48" s="100">
        <v>0</v>
      </c>
      <c r="BE48" s="100">
        <v>0</v>
      </c>
      <c r="BF48" s="100">
        <v>903228.03292545839</v>
      </c>
      <c r="BG48" s="100">
        <v>203226.30740822808</v>
      </c>
      <c r="BH48" s="100">
        <v>22580.70082313646</v>
      </c>
      <c r="BI48" s="100">
        <v>133076</v>
      </c>
      <c r="BJ48" s="100">
        <v>29942</v>
      </c>
      <c r="BK48" s="100">
        <v>3327</v>
      </c>
      <c r="BL48" s="100">
        <v>1016626</v>
      </c>
      <c r="BM48" s="100">
        <v>228741</v>
      </c>
      <c r="BN48" s="100">
        <v>25416</v>
      </c>
      <c r="BO48" s="100">
        <v>19678</v>
      </c>
      <c r="BP48" s="100">
        <v>4427</v>
      </c>
      <c r="BQ48" s="100">
        <v>492</v>
      </c>
      <c r="BR48" s="100">
        <v>1673.6162932790226</v>
      </c>
      <c r="BS48" s="100">
        <v>376.56366598778004</v>
      </c>
      <c r="BT48" s="100">
        <v>41.840407331975562</v>
      </c>
      <c r="BU48" s="100">
        <v>6195</v>
      </c>
      <c r="BV48" s="100">
        <v>1394</v>
      </c>
      <c r="BW48" s="100">
        <v>155</v>
      </c>
      <c r="BX48" s="100">
        <v>-4521</v>
      </c>
      <c r="BY48" s="100">
        <v>-1017</v>
      </c>
      <c r="BZ48" s="100">
        <v>-113</v>
      </c>
      <c r="CA48" s="100">
        <v>0</v>
      </c>
      <c r="CB48" s="100">
        <v>0</v>
      </c>
      <c r="CC48" s="100">
        <v>0</v>
      </c>
      <c r="CD48" s="100">
        <v>0</v>
      </c>
      <c r="CE48" s="100">
        <v>0</v>
      </c>
      <c r="CF48" s="100">
        <v>0</v>
      </c>
      <c r="CG48" s="100">
        <v>595.59592668024447</v>
      </c>
      <c r="CH48" s="100">
        <v>134.009083503055</v>
      </c>
      <c r="CI48" s="100">
        <v>14.889898167006111</v>
      </c>
      <c r="CJ48" s="100">
        <v>0</v>
      </c>
      <c r="CK48" s="100">
        <v>0</v>
      </c>
      <c r="CL48" s="100">
        <v>0</v>
      </c>
      <c r="CM48" s="100">
        <v>0</v>
      </c>
      <c r="CN48" s="100">
        <v>0</v>
      </c>
      <c r="CO48" s="100">
        <v>0</v>
      </c>
      <c r="CP48" s="100">
        <v>0</v>
      </c>
      <c r="CQ48" s="100">
        <v>0</v>
      </c>
      <c r="CR48" s="100">
        <v>0</v>
      </c>
      <c r="CS48" s="100">
        <v>0</v>
      </c>
      <c r="CT48" s="100">
        <v>0</v>
      </c>
      <c r="CU48" s="100">
        <v>0</v>
      </c>
      <c r="CV48" s="100">
        <v>0</v>
      </c>
      <c r="CW48" s="100">
        <v>0</v>
      </c>
      <c r="CX48" s="100">
        <v>0</v>
      </c>
      <c r="CY48" s="100">
        <v>0</v>
      </c>
      <c r="CZ48" s="100">
        <v>0</v>
      </c>
      <c r="DA48" s="100">
        <v>0</v>
      </c>
      <c r="DB48" s="100">
        <v>0</v>
      </c>
      <c r="DC48" s="100">
        <v>0</v>
      </c>
      <c r="DD48" s="100">
        <v>0</v>
      </c>
      <c r="DE48" s="100">
        <v>0</v>
      </c>
      <c r="DF48" s="100">
        <v>0</v>
      </c>
      <c r="DG48" s="100">
        <v>0</v>
      </c>
      <c r="DH48" s="100">
        <v>0</v>
      </c>
      <c r="DI48" s="100">
        <v>0</v>
      </c>
      <c r="DJ48" s="100">
        <v>0</v>
      </c>
      <c r="DK48" s="100">
        <v>0</v>
      </c>
      <c r="DL48" s="100">
        <v>0</v>
      </c>
      <c r="DM48" s="100">
        <v>0</v>
      </c>
      <c r="DN48" s="100">
        <v>4350.0806517311612</v>
      </c>
      <c r="DO48" s="100">
        <v>978.7681466395112</v>
      </c>
      <c r="DP48" s="100">
        <v>108.75201629327903</v>
      </c>
      <c r="DQ48" s="100">
        <v>4131</v>
      </c>
      <c r="DR48" s="100">
        <v>929</v>
      </c>
      <c r="DS48" s="100">
        <v>103</v>
      </c>
      <c r="DT48" s="100">
        <v>219</v>
      </c>
      <c r="DU48" s="100">
        <v>50</v>
      </c>
      <c r="DV48" s="100">
        <v>6</v>
      </c>
      <c r="DW48" s="100">
        <v>35262.830957230144</v>
      </c>
      <c r="DX48" s="100">
        <v>7934.1369653767815</v>
      </c>
      <c r="DY48" s="100">
        <v>881.57077393075349</v>
      </c>
      <c r="DZ48" s="100">
        <v>-591.05254582484724</v>
      </c>
      <c r="EA48" s="100">
        <v>-132.98682281059061</v>
      </c>
      <c r="EB48" s="100">
        <v>-14.776313645621181</v>
      </c>
      <c r="EC48" s="100">
        <v>36347</v>
      </c>
      <c r="ED48" s="100">
        <v>8178</v>
      </c>
      <c r="EE48" s="100">
        <v>909</v>
      </c>
      <c r="EF48" s="100">
        <v>-1675</v>
      </c>
      <c r="EG48" s="100">
        <v>-377</v>
      </c>
      <c r="EH48" s="100">
        <v>-42</v>
      </c>
      <c r="EI48" s="100">
        <v>0</v>
      </c>
      <c r="EJ48" s="100">
        <v>0</v>
      </c>
      <c r="EK48" s="100">
        <v>0</v>
      </c>
      <c r="EL48" s="100">
        <v>0</v>
      </c>
      <c r="EM48" s="100">
        <v>0</v>
      </c>
      <c r="EN48" s="100">
        <v>0</v>
      </c>
      <c r="EO48" s="100">
        <v>0</v>
      </c>
      <c r="EP48" s="100">
        <v>0</v>
      </c>
      <c r="EQ48" s="100">
        <v>0</v>
      </c>
      <c r="ER48" s="100">
        <v>0</v>
      </c>
      <c r="ES48" s="100">
        <v>0</v>
      </c>
      <c r="ET48" s="100">
        <v>0</v>
      </c>
      <c r="EU48" s="100">
        <v>808046.89368635439</v>
      </c>
      <c r="EV48" s="100">
        <v>181810.55107942972</v>
      </c>
      <c r="EW48" s="100">
        <v>20201.172342158858</v>
      </c>
      <c r="EX48" s="100">
        <v>802197</v>
      </c>
      <c r="EY48" s="100">
        <v>180495</v>
      </c>
      <c r="EZ48" s="100">
        <v>20055</v>
      </c>
      <c r="FA48" s="100">
        <v>5850</v>
      </c>
      <c r="FB48" s="100">
        <v>1316</v>
      </c>
      <c r="FC48" s="100">
        <v>146</v>
      </c>
      <c r="FD48" s="100">
        <v>1484964.49694501</v>
      </c>
      <c r="FE48" s="100">
        <v>334117.0118126272</v>
      </c>
      <c r="FF48" s="100">
        <v>37124.112423625251</v>
      </c>
      <c r="FG48" s="100">
        <v>1434760</v>
      </c>
      <c r="FH48" s="100">
        <v>322821</v>
      </c>
      <c r="FI48" s="100">
        <v>35869</v>
      </c>
      <c r="FJ48" s="100">
        <v>50204</v>
      </c>
      <c r="FK48" s="100">
        <v>11296</v>
      </c>
      <c r="FL48" s="100">
        <v>1255</v>
      </c>
      <c r="FM48" s="100">
        <v>0</v>
      </c>
      <c r="FN48" s="100">
        <v>0</v>
      </c>
      <c r="FO48" s="100">
        <v>0</v>
      </c>
      <c r="FP48" s="100">
        <v>0</v>
      </c>
      <c r="FQ48" s="100">
        <v>0</v>
      </c>
      <c r="FR48" s="100">
        <v>0</v>
      </c>
      <c r="FS48" s="100">
        <v>0</v>
      </c>
      <c r="FT48" s="100">
        <v>0</v>
      </c>
      <c r="FU48" s="100">
        <v>0</v>
      </c>
      <c r="FV48" s="100">
        <v>3370607</v>
      </c>
      <c r="FW48" s="100">
        <v>758387</v>
      </c>
      <c r="FX48" s="100">
        <v>84266</v>
      </c>
      <c r="FY48" s="546">
        <v>0.5</v>
      </c>
      <c r="FZ48" s="546">
        <v>0.4</v>
      </c>
      <c r="GA48" s="546">
        <v>0.09</v>
      </c>
      <c r="GB48" s="546">
        <v>0.01</v>
      </c>
      <c r="GC48" s="84" t="s">
        <v>1029</v>
      </c>
    </row>
    <row r="49" spans="1:185" s="84" customFormat="1" x14ac:dyDescent="0.25">
      <c r="A49" t="s">
        <v>1037</v>
      </c>
      <c r="B49" s="82" t="s">
        <v>457</v>
      </c>
      <c r="C49" s="85" t="s">
        <v>456</v>
      </c>
      <c r="D49" s="100">
        <v>5227644</v>
      </c>
      <c r="E49" s="100">
        <v>0</v>
      </c>
      <c r="F49" s="100">
        <v>5227644</v>
      </c>
      <c r="G49" s="100">
        <v>6921078</v>
      </c>
      <c r="H49" s="100">
        <v>0</v>
      </c>
      <c r="I49" s="100">
        <v>6921078</v>
      </c>
      <c r="J49" s="100">
        <v>-1693434</v>
      </c>
      <c r="K49" s="100">
        <v>0</v>
      </c>
      <c r="L49" s="100">
        <v>-1693434</v>
      </c>
      <c r="M49" s="100">
        <v>1307964</v>
      </c>
      <c r="N49" s="100">
        <v>1307964</v>
      </c>
      <c r="O49" s="100">
        <v>0</v>
      </c>
      <c r="P49" s="100">
        <v>0</v>
      </c>
      <c r="Q49" s="100">
        <v>0</v>
      </c>
      <c r="R49" s="100">
        <v>0</v>
      </c>
      <c r="S49" s="100">
        <v>0</v>
      </c>
      <c r="T49" s="100">
        <v>0</v>
      </c>
      <c r="U49" s="100">
        <v>0</v>
      </c>
      <c r="V49" s="100">
        <v>0</v>
      </c>
      <c r="W49" s="100">
        <v>0</v>
      </c>
      <c r="X49" s="100">
        <v>0</v>
      </c>
      <c r="Y49" s="100">
        <v>0</v>
      </c>
      <c r="Z49" s="100">
        <v>0</v>
      </c>
      <c r="AA49" s="100">
        <v>0</v>
      </c>
      <c r="AB49" s="100">
        <v>0</v>
      </c>
      <c r="AC49" s="100">
        <v>0</v>
      </c>
      <c r="AD49" s="100">
        <v>0</v>
      </c>
      <c r="AE49" s="100">
        <v>0</v>
      </c>
      <c r="AF49" s="100">
        <v>0</v>
      </c>
      <c r="AG49" s="100">
        <v>0</v>
      </c>
      <c r="AH49" s="100">
        <v>0</v>
      </c>
      <c r="AI49" s="100">
        <v>0</v>
      </c>
      <c r="AJ49" s="100">
        <v>0</v>
      </c>
      <c r="AK49" s="100">
        <v>0</v>
      </c>
      <c r="AL49" s="100">
        <v>0</v>
      </c>
      <c r="AM49" s="100">
        <v>0</v>
      </c>
      <c r="AN49" s="100">
        <v>0</v>
      </c>
      <c r="AO49" s="100">
        <v>0</v>
      </c>
      <c r="AP49" s="100">
        <v>0</v>
      </c>
      <c r="AQ49" s="100">
        <v>0</v>
      </c>
      <c r="AR49" s="100">
        <v>0</v>
      </c>
      <c r="AS49" s="100">
        <v>0</v>
      </c>
      <c r="AT49" s="100">
        <v>0</v>
      </c>
      <c r="AU49" s="100">
        <v>0</v>
      </c>
      <c r="AV49" s="100">
        <v>0</v>
      </c>
      <c r="AW49" s="100">
        <v>0</v>
      </c>
      <c r="AX49" s="100">
        <v>0</v>
      </c>
      <c r="AY49" s="100">
        <v>0</v>
      </c>
      <c r="AZ49" s="100">
        <v>0</v>
      </c>
      <c r="BA49" s="100">
        <v>0</v>
      </c>
      <c r="BB49" s="100">
        <v>0</v>
      </c>
      <c r="BC49" s="100">
        <v>0</v>
      </c>
      <c r="BD49" s="100">
        <v>0</v>
      </c>
      <c r="BE49" s="100">
        <v>0</v>
      </c>
      <c r="BF49" s="100">
        <v>2313280.4107606099</v>
      </c>
      <c r="BG49" s="100">
        <v>1301220.2310528429</v>
      </c>
      <c r="BH49" s="100">
        <v>0</v>
      </c>
      <c r="BI49" s="100">
        <v>609243</v>
      </c>
      <c r="BJ49" s="100">
        <v>342699</v>
      </c>
      <c r="BK49" s="100">
        <v>0</v>
      </c>
      <c r="BL49" s="100">
        <v>2756405</v>
      </c>
      <c r="BM49" s="100">
        <v>1550477</v>
      </c>
      <c r="BN49" s="100">
        <v>0</v>
      </c>
      <c r="BO49" s="100">
        <v>166118</v>
      </c>
      <c r="BP49" s="100">
        <v>93442</v>
      </c>
      <c r="BQ49" s="100">
        <v>0</v>
      </c>
      <c r="BR49" s="100">
        <v>0</v>
      </c>
      <c r="BS49" s="100">
        <v>0</v>
      </c>
      <c r="BT49" s="100">
        <v>0</v>
      </c>
      <c r="BU49" s="100">
        <v>0</v>
      </c>
      <c r="BV49" s="100">
        <v>0</v>
      </c>
      <c r="BW49" s="100">
        <v>0</v>
      </c>
      <c r="BX49" s="100">
        <v>0</v>
      </c>
      <c r="BY49" s="100">
        <v>0</v>
      </c>
      <c r="BZ49" s="100">
        <v>0</v>
      </c>
      <c r="CA49" s="100">
        <v>0</v>
      </c>
      <c r="CB49" s="100">
        <v>0</v>
      </c>
      <c r="CC49" s="100">
        <v>0</v>
      </c>
      <c r="CD49" s="100">
        <v>0</v>
      </c>
      <c r="CE49" s="100">
        <v>0</v>
      </c>
      <c r="CF49" s="100">
        <v>0</v>
      </c>
      <c r="CG49" s="100">
        <v>0</v>
      </c>
      <c r="CH49" s="100">
        <v>0</v>
      </c>
      <c r="CI49" s="100">
        <v>0</v>
      </c>
      <c r="CJ49" s="100">
        <v>0</v>
      </c>
      <c r="CK49" s="100">
        <v>0</v>
      </c>
      <c r="CL49" s="100">
        <v>0</v>
      </c>
      <c r="CM49" s="100">
        <v>0</v>
      </c>
      <c r="CN49" s="100">
        <v>0</v>
      </c>
      <c r="CO49" s="100">
        <v>0</v>
      </c>
      <c r="CP49" s="100">
        <v>0</v>
      </c>
      <c r="CQ49" s="100">
        <v>0</v>
      </c>
      <c r="CR49" s="100">
        <v>0</v>
      </c>
      <c r="CS49" s="100">
        <v>-458.96407331975558</v>
      </c>
      <c r="CT49" s="100">
        <v>-258.16729124236252</v>
      </c>
      <c r="CU49" s="100">
        <v>0</v>
      </c>
      <c r="CV49" s="100">
        <v>0</v>
      </c>
      <c r="CW49" s="100">
        <v>0</v>
      </c>
      <c r="CX49" s="100">
        <v>0</v>
      </c>
      <c r="CY49" s="100">
        <v>0</v>
      </c>
      <c r="CZ49" s="100">
        <v>0</v>
      </c>
      <c r="DA49" s="100">
        <v>0</v>
      </c>
      <c r="DB49" s="100">
        <v>0</v>
      </c>
      <c r="DC49" s="100">
        <v>0</v>
      </c>
      <c r="DD49" s="100">
        <v>0</v>
      </c>
      <c r="DE49" s="100">
        <v>743.4623217922607</v>
      </c>
      <c r="DF49" s="100">
        <v>418.19755600814665</v>
      </c>
      <c r="DG49" s="100">
        <v>0</v>
      </c>
      <c r="DH49" s="100">
        <v>744</v>
      </c>
      <c r="DI49" s="100">
        <v>418</v>
      </c>
      <c r="DJ49" s="100">
        <v>0</v>
      </c>
      <c r="DK49" s="100">
        <v>-1</v>
      </c>
      <c r="DL49" s="100">
        <v>0</v>
      </c>
      <c r="DM49" s="100">
        <v>0</v>
      </c>
      <c r="DN49" s="100">
        <v>72962.837142158853</v>
      </c>
      <c r="DO49" s="100">
        <v>41041.595892464364</v>
      </c>
      <c r="DP49" s="100">
        <v>0</v>
      </c>
      <c r="DQ49" s="100">
        <v>86401</v>
      </c>
      <c r="DR49" s="100">
        <v>48600</v>
      </c>
      <c r="DS49" s="100">
        <v>0</v>
      </c>
      <c r="DT49" s="100">
        <v>-13438</v>
      </c>
      <c r="DU49" s="100">
        <v>-7558</v>
      </c>
      <c r="DV49" s="100">
        <v>0</v>
      </c>
      <c r="DW49" s="100">
        <v>558157.3119348269</v>
      </c>
      <c r="DX49" s="100">
        <v>313963.48796334019</v>
      </c>
      <c r="DY49" s="100">
        <v>0</v>
      </c>
      <c r="DZ49" s="100">
        <v>-40272.858329938892</v>
      </c>
      <c r="EA49" s="100">
        <v>-22653.482810590631</v>
      </c>
      <c r="EB49" s="100">
        <v>0</v>
      </c>
      <c r="EC49" s="100">
        <v>558092</v>
      </c>
      <c r="ED49" s="100">
        <v>313927</v>
      </c>
      <c r="EE49" s="100">
        <v>0</v>
      </c>
      <c r="EF49" s="100">
        <v>-40208</v>
      </c>
      <c r="EG49" s="100">
        <v>-22617</v>
      </c>
      <c r="EH49" s="100">
        <v>0</v>
      </c>
      <c r="EI49" s="100">
        <v>304.32391038696539</v>
      </c>
      <c r="EJ49" s="100">
        <v>171.18219959266804</v>
      </c>
      <c r="EK49" s="100">
        <v>0</v>
      </c>
      <c r="EL49" s="100">
        <v>0</v>
      </c>
      <c r="EM49" s="100">
        <v>0</v>
      </c>
      <c r="EN49" s="100">
        <v>0</v>
      </c>
      <c r="EO49" s="100">
        <v>0</v>
      </c>
      <c r="EP49" s="100">
        <v>0</v>
      </c>
      <c r="EQ49" s="100">
        <v>0</v>
      </c>
      <c r="ER49" s="100">
        <v>0</v>
      </c>
      <c r="ES49" s="100">
        <v>0</v>
      </c>
      <c r="ET49" s="100">
        <v>0</v>
      </c>
      <c r="EU49" s="100">
        <v>4253697.0034900205</v>
      </c>
      <c r="EV49" s="100">
        <v>2392704.5644631367</v>
      </c>
      <c r="EW49" s="100">
        <v>0</v>
      </c>
      <c r="EX49" s="100">
        <v>3965132</v>
      </c>
      <c r="EY49" s="100">
        <v>2230387</v>
      </c>
      <c r="EZ49" s="100">
        <v>0</v>
      </c>
      <c r="FA49" s="100">
        <v>288565</v>
      </c>
      <c r="FB49" s="100">
        <v>162318</v>
      </c>
      <c r="FC49" s="100">
        <v>0</v>
      </c>
      <c r="FD49" s="100">
        <v>10322775.761096211</v>
      </c>
      <c r="FE49" s="100">
        <v>5806561.3656166196</v>
      </c>
      <c r="FF49" s="100">
        <v>0</v>
      </c>
      <c r="FG49" s="100">
        <v>10260855</v>
      </c>
      <c r="FH49" s="100">
        <v>5771731</v>
      </c>
      <c r="FI49" s="100">
        <v>0</v>
      </c>
      <c r="FJ49" s="100">
        <v>61921</v>
      </c>
      <c r="FK49" s="100">
        <v>34830</v>
      </c>
      <c r="FL49" s="100">
        <v>0</v>
      </c>
      <c r="FM49" s="100">
        <v>0</v>
      </c>
      <c r="FN49" s="100">
        <v>0</v>
      </c>
      <c r="FO49" s="100">
        <v>0</v>
      </c>
      <c r="FP49" s="100">
        <v>0</v>
      </c>
      <c r="FQ49" s="100">
        <v>0</v>
      </c>
      <c r="FR49" s="100">
        <v>0</v>
      </c>
      <c r="FS49" s="100">
        <v>0</v>
      </c>
      <c r="FT49" s="100">
        <v>0</v>
      </c>
      <c r="FU49" s="100">
        <v>0</v>
      </c>
      <c r="FV49" s="100">
        <v>18090431</v>
      </c>
      <c r="FW49" s="100">
        <v>10175868</v>
      </c>
      <c r="FX49" s="100">
        <v>0</v>
      </c>
      <c r="FY49" s="546">
        <v>0.25</v>
      </c>
      <c r="FZ49" s="546">
        <v>0.48</v>
      </c>
      <c r="GA49" s="546">
        <v>0.27</v>
      </c>
      <c r="GB49" s="546">
        <v>0</v>
      </c>
      <c r="GC49" s="84" t="s">
        <v>1073</v>
      </c>
    </row>
    <row r="50" spans="1:185" s="84" customFormat="1" x14ac:dyDescent="0.25">
      <c r="A50" t="s">
        <v>1026</v>
      </c>
      <c r="B50" s="82" t="s">
        <v>459</v>
      </c>
      <c r="C50" s="85" t="s">
        <v>458</v>
      </c>
      <c r="D50" s="100">
        <v>201308</v>
      </c>
      <c r="E50" s="100">
        <v>0</v>
      </c>
      <c r="F50" s="100">
        <v>201308</v>
      </c>
      <c r="G50" s="100">
        <v>-193365</v>
      </c>
      <c r="H50" s="100">
        <v>0</v>
      </c>
      <c r="I50" s="100">
        <v>-193365</v>
      </c>
      <c r="J50" s="100">
        <v>394673</v>
      </c>
      <c r="K50" s="100">
        <v>0</v>
      </c>
      <c r="L50" s="100">
        <v>394673</v>
      </c>
      <c r="M50" s="100">
        <v>135576</v>
      </c>
      <c r="N50" s="100">
        <v>135576</v>
      </c>
      <c r="O50" s="100">
        <v>0</v>
      </c>
      <c r="P50" s="100">
        <v>0</v>
      </c>
      <c r="Q50" s="100">
        <v>0</v>
      </c>
      <c r="R50" s="100">
        <v>0</v>
      </c>
      <c r="S50" s="100">
        <v>0</v>
      </c>
      <c r="T50" s="100">
        <v>0</v>
      </c>
      <c r="U50" s="100">
        <v>0</v>
      </c>
      <c r="V50" s="100">
        <v>0</v>
      </c>
      <c r="W50" s="100">
        <v>0</v>
      </c>
      <c r="X50" s="100">
        <v>0</v>
      </c>
      <c r="Y50" s="100">
        <v>0</v>
      </c>
      <c r="Z50" s="100">
        <v>0</v>
      </c>
      <c r="AA50" s="100">
        <v>0</v>
      </c>
      <c r="AB50" s="100">
        <v>0</v>
      </c>
      <c r="AC50" s="100">
        <v>0</v>
      </c>
      <c r="AD50" s="100">
        <v>0</v>
      </c>
      <c r="AE50" s="100">
        <v>0</v>
      </c>
      <c r="AF50" s="100">
        <v>0</v>
      </c>
      <c r="AG50" s="100">
        <v>0</v>
      </c>
      <c r="AH50" s="100">
        <v>0</v>
      </c>
      <c r="AI50" s="100">
        <v>0</v>
      </c>
      <c r="AJ50" s="100">
        <v>0</v>
      </c>
      <c r="AK50" s="100">
        <v>0</v>
      </c>
      <c r="AL50" s="100">
        <v>0</v>
      </c>
      <c r="AM50" s="100">
        <v>0</v>
      </c>
      <c r="AN50" s="100">
        <v>0</v>
      </c>
      <c r="AO50" s="100">
        <v>0</v>
      </c>
      <c r="AP50" s="100">
        <v>0</v>
      </c>
      <c r="AQ50" s="100">
        <v>0</v>
      </c>
      <c r="AR50" s="100">
        <v>0</v>
      </c>
      <c r="AS50" s="100">
        <v>0</v>
      </c>
      <c r="AT50" s="100">
        <v>0</v>
      </c>
      <c r="AU50" s="100">
        <v>0</v>
      </c>
      <c r="AV50" s="100">
        <v>0</v>
      </c>
      <c r="AW50" s="100">
        <v>0</v>
      </c>
      <c r="AX50" s="100">
        <v>0</v>
      </c>
      <c r="AY50" s="100">
        <v>0</v>
      </c>
      <c r="AZ50" s="100">
        <v>0</v>
      </c>
      <c r="BA50" s="100">
        <v>0</v>
      </c>
      <c r="BB50" s="100">
        <v>0</v>
      </c>
      <c r="BC50" s="100">
        <v>0</v>
      </c>
      <c r="BD50" s="100">
        <v>0</v>
      </c>
      <c r="BE50" s="100">
        <v>0</v>
      </c>
      <c r="BF50" s="100">
        <v>1333582.2408073321</v>
      </c>
      <c r="BG50" s="100">
        <v>1133544.9046862321</v>
      </c>
      <c r="BH50" s="100">
        <v>33339.556020183292</v>
      </c>
      <c r="BI50" s="100">
        <v>70864</v>
      </c>
      <c r="BJ50" s="100">
        <v>60235</v>
      </c>
      <c r="BK50" s="100">
        <v>1772</v>
      </c>
      <c r="BL50" s="100">
        <v>1366775</v>
      </c>
      <c r="BM50" s="100">
        <v>1161759</v>
      </c>
      <c r="BN50" s="100">
        <v>34170</v>
      </c>
      <c r="BO50" s="100">
        <v>37671</v>
      </c>
      <c r="BP50" s="100">
        <v>32021</v>
      </c>
      <c r="BQ50" s="100">
        <v>942</v>
      </c>
      <c r="BR50" s="100">
        <v>0</v>
      </c>
      <c r="BS50" s="100">
        <v>0</v>
      </c>
      <c r="BT50" s="100">
        <v>0</v>
      </c>
      <c r="BU50" s="100">
        <v>0</v>
      </c>
      <c r="BV50" s="100">
        <v>0</v>
      </c>
      <c r="BW50" s="100">
        <v>0</v>
      </c>
      <c r="BX50" s="100">
        <v>0</v>
      </c>
      <c r="BY50" s="100">
        <v>0</v>
      </c>
      <c r="BZ50" s="100">
        <v>0</v>
      </c>
      <c r="CA50" s="100">
        <v>0</v>
      </c>
      <c r="CB50" s="100">
        <v>0</v>
      </c>
      <c r="CC50" s="100">
        <v>0</v>
      </c>
      <c r="CD50" s="100">
        <v>0</v>
      </c>
      <c r="CE50" s="100">
        <v>0</v>
      </c>
      <c r="CF50" s="100">
        <v>0</v>
      </c>
      <c r="CG50" s="100">
        <v>-1032.5865580448067</v>
      </c>
      <c r="CH50" s="100">
        <v>-877.69857433808556</v>
      </c>
      <c r="CI50" s="100">
        <v>-25.814663951120167</v>
      </c>
      <c r="CJ50" s="100">
        <v>0</v>
      </c>
      <c r="CK50" s="100">
        <v>0</v>
      </c>
      <c r="CL50" s="100">
        <v>0</v>
      </c>
      <c r="CM50" s="100">
        <v>0</v>
      </c>
      <c r="CN50" s="100">
        <v>0</v>
      </c>
      <c r="CO50" s="100">
        <v>0</v>
      </c>
      <c r="CP50" s="100">
        <v>0</v>
      </c>
      <c r="CQ50" s="100">
        <v>0</v>
      </c>
      <c r="CR50" s="100">
        <v>0</v>
      </c>
      <c r="CS50" s="100">
        <v>0</v>
      </c>
      <c r="CT50" s="100">
        <v>0</v>
      </c>
      <c r="CU50" s="100">
        <v>0</v>
      </c>
      <c r="CV50" s="100">
        <v>0</v>
      </c>
      <c r="CW50" s="100">
        <v>0</v>
      </c>
      <c r="CX50" s="100">
        <v>0</v>
      </c>
      <c r="CY50" s="100">
        <v>0</v>
      </c>
      <c r="CZ50" s="100">
        <v>0</v>
      </c>
      <c r="DA50" s="100">
        <v>0</v>
      </c>
      <c r="DB50" s="100">
        <v>0</v>
      </c>
      <c r="DC50" s="100">
        <v>0</v>
      </c>
      <c r="DD50" s="100">
        <v>0</v>
      </c>
      <c r="DE50" s="100">
        <v>619.55193482688401</v>
      </c>
      <c r="DF50" s="100">
        <v>526.61914460285129</v>
      </c>
      <c r="DG50" s="100">
        <v>15.488798370672098</v>
      </c>
      <c r="DH50" s="100">
        <v>620</v>
      </c>
      <c r="DI50" s="100">
        <v>527</v>
      </c>
      <c r="DJ50" s="100">
        <v>15</v>
      </c>
      <c r="DK50" s="100">
        <v>0</v>
      </c>
      <c r="DL50" s="100">
        <v>0</v>
      </c>
      <c r="DM50" s="100">
        <v>0</v>
      </c>
      <c r="DN50" s="100">
        <v>2306.7983706720979</v>
      </c>
      <c r="DO50" s="100">
        <v>1960.778615071283</v>
      </c>
      <c r="DP50" s="100">
        <v>57.669959266802444</v>
      </c>
      <c r="DQ50" s="100">
        <v>2306</v>
      </c>
      <c r="DR50" s="100">
        <v>1961</v>
      </c>
      <c r="DS50" s="100">
        <v>58</v>
      </c>
      <c r="DT50" s="100">
        <v>1</v>
      </c>
      <c r="DU50" s="100">
        <v>0</v>
      </c>
      <c r="DV50" s="100">
        <v>0</v>
      </c>
      <c r="DW50" s="100">
        <v>10067.305906313646</v>
      </c>
      <c r="DX50" s="100">
        <v>8557.2100203665977</v>
      </c>
      <c r="DY50" s="100">
        <v>251.68264765784116</v>
      </c>
      <c r="DZ50" s="100">
        <v>0</v>
      </c>
      <c r="EA50" s="100">
        <v>0</v>
      </c>
      <c r="EB50" s="100">
        <v>0</v>
      </c>
      <c r="EC50" s="100">
        <v>10950</v>
      </c>
      <c r="ED50" s="100">
        <v>9307</v>
      </c>
      <c r="EE50" s="100">
        <v>274</v>
      </c>
      <c r="EF50" s="100">
        <v>-883</v>
      </c>
      <c r="EG50" s="100">
        <v>-750</v>
      </c>
      <c r="EH50" s="100">
        <v>-22</v>
      </c>
      <c r="EI50" s="100">
        <v>0</v>
      </c>
      <c r="EJ50" s="100">
        <v>0</v>
      </c>
      <c r="EK50" s="100">
        <v>0</v>
      </c>
      <c r="EL50" s="100">
        <v>0</v>
      </c>
      <c r="EM50" s="100">
        <v>0</v>
      </c>
      <c r="EN50" s="100">
        <v>0</v>
      </c>
      <c r="EO50" s="100">
        <v>0</v>
      </c>
      <c r="EP50" s="100">
        <v>0</v>
      </c>
      <c r="EQ50" s="100">
        <v>0</v>
      </c>
      <c r="ER50" s="100">
        <v>0</v>
      </c>
      <c r="ES50" s="100">
        <v>0</v>
      </c>
      <c r="ET50" s="100">
        <v>0</v>
      </c>
      <c r="EU50" s="100">
        <v>258596.43421588597</v>
      </c>
      <c r="EV50" s="100">
        <v>219806.96908350303</v>
      </c>
      <c r="EW50" s="100">
        <v>6464.9108553971491</v>
      </c>
      <c r="EX50" s="100">
        <v>324255</v>
      </c>
      <c r="EY50" s="100">
        <v>275616</v>
      </c>
      <c r="EZ50" s="100">
        <v>8106</v>
      </c>
      <c r="FA50" s="100">
        <v>-65659</v>
      </c>
      <c r="FB50" s="100">
        <v>-55809</v>
      </c>
      <c r="FC50" s="100">
        <v>-1641</v>
      </c>
      <c r="FD50" s="100">
        <v>425332.03421588591</v>
      </c>
      <c r="FE50" s="100">
        <v>361532.22908350301</v>
      </c>
      <c r="FF50" s="100">
        <v>10633.300855397147</v>
      </c>
      <c r="FG50" s="100">
        <v>422210</v>
      </c>
      <c r="FH50" s="100">
        <v>358879</v>
      </c>
      <c r="FI50" s="100">
        <v>10555</v>
      </c>
      <c r="FJ50" s="100">
        <v>3122</v>
      </c>
      <c r="FK50" s="100">
        <v>2653</v>
      </c>
      <c r="FL50" s="100">
        <v>78</v>
      </c>
      <c r="FM50" s="100">
        <v>0</v>
      </c>
      <c r="FN50" s="100">
        <v>0</v>
      </c>
      <c r="FO50" s="100">
        <v>0</v>
      </c>
      <c r="FP50" s="100">
        <v>0</v>
      </c>
      <c r="FQ50" s="100">
        <v>0</v>
      </c>
      <c r="FR50" s="100">
        <v>0</v>
      </c>
      <c r="FS50" s="100">
        <v>0</v>
      </c>
      <c r="FT50" s="100">
        <v>0</v>
      </c>
      <c r="FU50" s="100">
        <v>0</v>
      </c>
      <c r="FV50" s="100">
        <v>2100335</v>
      </c>
      <c r="FW50" s="100">
        <v>1785286</v>
      </c>
      <c r="FX50" s="100">
        <v>52509</v>
      </c>
      <c r="FY50" s="546">
        <v>0.25</v>
      </c>
      <c r="FZ50" s="546">
        <v>0.4</v>
      </c>
      <c r="GA50" s="546">
        <v>0.33999999999999997</v>
      </c>
      <c r="GB50" s="546">
        <v>0.01</v>
      </c>
      <c r="GC50" s="84" t="s">
        <v>1029</v>
      </c>
    </row>
    <row r="51" spans="1:185" s="84" customFormat="1" x14ac:dyDescent="0.25">
      <c r="A51" t="s">
        <v>1026</v>
      </c>
      <c r="B51" s="82" t="s">
        <v>461</v>
      </c>
      <c r="C51" s="85" t="s">
        <v>460</v>
      </c>
      <c r="D51" s="100">
        <v>-1464413</v>
      </c>
      <c r="E51" s="100">
        <v>0</v>
      </c>
      <c r="F51" s="100">
        <v>-1464413</v>
      </c>
      <c r="G51" s="100">
        <v>-1324955.1600000001</v>
      </c>
      <c r="H51" s="100">
        <v>0</v>
      </c>
      <c r="I51" s="100">
        <v>-1324955.1600000001</v>
      </c>
      <c r="J51" s="100">
        <v>-139457.83999999985</v>
      </c>
      <c r="K51" s="100">
        <v>0</v>
      </c>
      <c r="L51" s="100">
        <v>-139457.83999999985</v>
      </c>
      <c r="M51" s="100">
        <v>233880</v>
      </c>
      <c r="N51" s="100">
        <v>233880</v>
      </c>
      <c r="O51" s="100">
        <v>0</v>
      </c>
      <c r="P51" s="100">
        <v>0</v>
      </c>
      <c r="Q51" s="100">
        <v>0</v>
      </c>
      <c r="R51" s="100">
        <v>0</v>
      </c>
      <c r="S51" s="100">
        <v>309494</v>
      </c>
      <c r="T51" s="100">
        <v>0</v>
      </c>
      <c r="U51" s="100">
        <v>316433</v>
      </c>
      <c r="V51" s="100">
        <v>0</v>
      </c>
      <c r="W51" s="100">
        <v>-6939</v>
      </c>
      <c r="X51" s="100">
        <v>0</v>
      </c>
      <c r="Y51" s="100">
        <v>0</v>
      </c>
      <c r="Z51" s="100">
        <v>0</v>
      </c>
      <c r="AA51" s="100">
        <v>0</v>
      </c>
      <c r="AB51" s="100">
        <v>0</v>
      </c>
      <c r="AC51" s="100">
        <v>0</v>
      </c>
      <c r="AD51" s="100">
        <v>0</v>
      </c>
      <c r="AE51" s="100">
        <v>0</v>
      </c>
      <c r="AF51" s="100">
        <v>0</v>
      </c>
      <c r="AG51" s="100">
        <v>0</v>
      </c>
      <c r="AH51" s="100">
        <v>0</v>
      </c>
      <c r="AI51" s="100">
        <v>0</v>
      </c>
      <c r="AJ51" s="100">
        <v>0</v>
      </c>
      <c r="AK51" s="100">
        <v>0</v>
      </c>
      <c r="AL51" s="100">
        <v>0</v>
      </c>
      <c r="AM51" s="100">
        <v>0</v>
      </c>
      <c r="AN51" s="100">
        <v>0</v>
      </c>
      <c r="AO51" s="100">
        <v>0</v>
      </c>
      <c r="AP51" s="100">
        <v>0</v>
      </c>
      <c r="AQ51" s="100">
        <v>0</v>
      </c>
      <c r="AR51" s="100">
        <v>0</v>
      </c>
      <c r="AS51" s="100">
        <v>0</v>
      </c>
      <c r="AT51" s="100">
        <v>0</v>
      </c>
      <c r="AU51" s="100">
        <v>0</v>
      </c>
      <c r="AV51" s="100">
        <v>0</v>
      </c>
      <c r="AW51" s="100">
        <v>0</v>
      </c>
      <c r="AX51" s="100">
        <v>0</v>
      </c>
      <c r="AY51" s="100">
        <v>0</v>
      </c>
      <c r="AZ51" s="100">
        <v>0</v>
      </c>
      <c r="BA51" s="100">
        <v>0</v>
      </c>
      <c r="BB51" s="100">
        <v>0</v>
      </c>
      <c r="BC51" s="100">
        <v>0</v>
      </c>
      <c r="BD51" s="100">
        <v>0</v>
      </c>
      <c r="BE51" s="100">
        <v>0</v>
      </c>
      <c r="BF51" s="100">
        <v>1733457.1245262732</v>
      </c>
      <c r="BG51" s="100">
        <v>390027.85301841149</v>
      </c>
      <c r="BH51" s="100">
        <v>43336.428113156828</v>
      </c>
      <c r="BI51" s="100">
        <v>105680</v>
      </c>
      <c r="BJ51" s="100">
        <v>23778</v>
      </c>
      <c r="BK51" s="100">
        <v>2642</v>
      </c>
      <c r="BL51" s="100">
        <v>1704169</v>
      </c>
      <c r="BM51" s="100">
        <v>383438</v>
      </c>
      <c r="BN51" s="100">
        <v>42604</v>
      </c>
      <c r="BO51" s="100">
        <v>134968</v>
      </c>
      <c r="BP51" s="100">
        <v>30368</v>
      </c>
      <c r="BQ51" s="100">
        <v>3374</v>
      </c>
      <c r="BR51" s="100">
        <v>2711.9853360488801</v>
      </c>
      <c r="BS51" s="100">
        <v>610.19670061099794</v>
      </c>
      <c r="BT51" s="100">
        <v>67.799633401221996</v>
      </c>
      <c r="BU51" s="100">
        <v>1344</v>
      </c>
      <c r="BV51" s="100">
        <v>302</v>
      </c>
      <c r="BW51" s="100">
        <v>34</v>
      </c>
      <c r="BX51" s="100">
        <v>1368</v>
      </c>
      <c r="BY51" s="100">
        <v>308</v>
      </c>
      <c r="BZ51" s="100">
        <v>34</v>
      </c>
      <c r="CA51" s="100">
        <v>0</v>
      </c>
      <c r="CB51" s="100">
        <v>0</v>
      </c>
      <c r="CC51" s="100">
        <v>0</v>
      </c>
      <c r="CD51" s="100">
        <v>0</v>
      </c>
      <c r="CE51" s="100">
        <v>0</v>
      </c>
      <c r="CF51" s="100">
        <v>0</v>
      </c>
      <c r="CG51" s="100">
        <v>3097.7596741344196</v>
      </c>
      <c r="CH51" s="100">
        <v>696.99592668024434</v>
      </c>
      <c r="CI51" s="100">
        <v>77.443991853360487</v>
      </c>
      <c r="CJ51" s="100">
        <v>0</v>
      </c>
      <c r="CK51" s="100">
        <v>0</v>
      </c>
      <c r="CL51" s="100">
        <v>0</v>
      </c>
      <c r="CM51" s="100">
        <v>0</v>
      </c>
      <c r="CN51" s="100">
        <v>0</v>
      </c>
      <c r="CO51" s="100">
        <v>0</v>
      </c>
      <c r="CP51" s="100">
        <v>0</v>
      </c>
      <c r="CQ51" s="100">
        <v>0</v>
      </c>
      <c r="CR51" s="100">
        <v>0</v>
      </c>
      <c r="CS51" s="100">
        <v>0</v>
      </c>
      <c r="CT51" s="100">
        <v>0</v>
      </c>
      <c r="CU51" s="100">
        <v>0</v>
      </c>
      <c r="CV51" s="100">
        <v>6581.2936863543791</v>
      </c>
      <c r="CW51" s="100">
        <v>1480.7910794297352</v>
      </c>
      <c r="CX51" s="100">
        <v>164.53234215885948</v>
      </c>
      <c r="CY51" s="100">
        <v>5847</v>
      </c>
      <c r="CZ51" s="100">
        <v>1316</v>
      </c>
      <c r="DA51" s="100">
        <v>146</v>
      </c>
      <c r="DB51" s="100">
        <v>734</v>
      </c>
      <c r="DC51" s="100">
        <v>165</v>
      </c>
      <c r="DD51" s="100">
        <v>19</v>
      </c>
      <c r="DE51" s="100">
        <v>0</v>
      </c>
      <c r="DF51" s="100">
        <v>0</v>
      </c>
      <c r="DG51" s="100">
        <v>0</v>
      </c>
      <c r="DH51" s="100">
        <v>0</v>
      </c>
      <c r="DI51" s="100">
        <v>0</v>
      </c>
      <c r="DJ51" s="100">
        <v>0</v>
      </c>
      <c r="DK51" s="100">
        <v>0</v>
      </c>
      <c r="DL51" s="100">
        <v>0</v>
      </c>
      <c r="DM51" s="100">
        <v>0</v>
      </c>
      <c r="DN51" s="100">
        <v>29727.245938900203</v>
      </c>
      <c r="DO51" s="100">
        <v>6688.6303362525459</v>
      </c>
      <c r="DP51" s="100">
        <v>743.18114847250513</v>
      </c>
      <c r="DQ51" s="100">
        <v>34761</v>
      </c>
      <c r="DR51" s="100">
        <v>7821</v>
      </c>
      <c r="DS51" s="100">
        <v>869</v>
      </c>
      <c r="DT51" s="100">
        <v>-5034</v>
      </c>
      <c r="DU51" s="100">
        <v>-1132</v>
      </c>
      <c r="DV51" s="100">
        <v>-126</v>
      </c>
      <c r="DW51" s="100">
        <v>32505.3870305499</v>
      </c>
      <c r="DX51" s="100">
        <v>7313.7120818737276</v>
      </c>
      <c r="DY51" s="100">
        <v>812.63467576374751</v>
      </c>
      <c r="DZ51" s="100">
        <v>-1305.6107046843179</v>
      </c>
      <c r="EA51" s="100">
        <v>-293.76240855397145</v>
      </c>
      <c r="EB51" s="100">
        <v>-32.640267617107945</v>
      </c>
      <c r="EC51" s="100">
        <v>35088</v>
      </c>
      <c r="ED51" s="100">
        <v>7895</v>
      </c>
      <c r="EE51" s="100">
        <v>877</v>
      </c>
      <c r="EF51" s="100">
        <v>-3888</v>
      </c>
      <c r="EG51" s="100">
        <v>-875</v>
      </c>
      <c r="EH51" s="100">
        <v>-97</v>
      </c>
      <c r="EI51" s="100">
        <v>-1079.5485947046843</v>
      </c>
      <c r="EJ51" s="100">
        <v>-242.89843380855393</v>
      </c>
      <c r="EK51" s="100">
        <v>-26.988714867617105</v>
      </c>
      <c r="EL51" s="100">
        <v>0</v>
      </c>
      <c r="EM51" s="100">
        <v>0</v>
      </c>
      <c r="EN51" s="100">
        <v>0</v>
      </c>
      <c r="EO51" s="100">
        <v>0</v>
      </c>
      <c r="EP51" s="100">
        <v>0</v>
      </c>
      <c r="EQ51" s="100">
        <v>0</v>
      </c>
      <c r="ER51" s="100">
        <v>0</v>
      </c>
      <c r="ES51" s="100">
        <v>0</v>
      </c>
      <c r="ET51" s="100">
        <v>0</v>
      </c>
      <c r="EU51" s="100">
        <v>710073.99064765789</v>
      </c>
      <c r="EV51" s="100">
        <v>159766.64789572303</v>
      </c>
      <c r="EW51" s="100">
        <v>17751.849766191448</v>
      </c>
      <c r="EX51" s="100">
        <v>678406</v>
      </c>
      <c r="EY51" s="100">
        <v>152641</v>
      </c>
      <c r="EZ51" s="100">
        <v>16960</v>
      </c>
      <c r="FA51" s="100">
        <v>31668</v>
      </c>
      <c r="FB51" s="100">
        <v>7126</v>
      </c>
      <c r="FC51" s="100">
        <v>792</v>
      </c>
      <c r="FD51" s="100">
        <v>666970.10548268841</v>
      </c>
      <c r="FE51" s="100">
        <v>147799.071289613</v>
      </c>
      <c r="FF51" s="100">
        <v>16422.119032179227</v>
      </c>
      <c r="FG51" s="100">
        <v>649486</v>
      </c>
      <c r="FH51" s="100">
        <v>143814</v>
      </c>
      <c r="FI51" s="100">
        <v>15979</v>
      </c>
      <c r="FJ51" s="100">
        <v>17484</v>
      </c>
      <c r="FK51" s="100">
        <v>3985</v>
      </c>
      <c r="FL51" s="100">
        <v>443</v>
      </c>
      <c r="FM51" s="100">
        <v>0</v>
      </c>
      <c r="FN51" s="100">
        <v>0</v>
      </c>
      <c r="FO51" s="100">
        <v>0</v>
      </c>
      <c r="FP51" s="100">
        <v>0</v>
      </c>
      <c r="FQ51" s="100">
        <v>0</v>
      </c>
      <c r="FR51" s="100">
        <v>0</v>
      </c>
      <c r="FS51" s="100">
        <v>0</v>
      </c>
      <c r="FT51" s="100">
        <v>0</v>
      </c>
      <c r="FU51" s="100">
        <v>0</v>
      </c>
      <c r="FV51" s="100">
        <v>3288418</v>
      </c>
      <c r="FW51" s="100">
        <v>737626</v>
      </c>
      <c r="FX51" s="100">
        <v>81958</v>
      </c>
      <c r="FY51" s="546">
        <v>0.5</v>
      </c>
      <c r="FZ51" s="546">
        <v>0.4</v>
      </c>
      <c r="GA51" s="546">
        <v>0.09</v>
      </c>
      <c r="GB51" s="546">
        <v>0.01</v>
      </c>
      <c r="GC51" s="84" t="s">
        <v>1029</v>
      </c>
    </row>
    <row r="52" spans="1:185" s="84" customFormat="1" x14ac:dyDescent="0.25">
      <c r="A52" t="s">
        <v>1026</v>
      </c>
      <c r="B52" s="82" t="s">
        <v>463</v>
      </c>
      <c r="C52" s="85" t="s">
        <v>462</v>
      </c>
      <c r="D52" s="100">
        <v>-566329</v>
      </c>
      <c r="E52" s="100">
        <v>-817</v>
      </c>
      <c r="F52" s="100">
        <v>-567146</v>
      </c>
      <c r="G52" s="100">
        <v>-965304</v>
      </c>
      <c r="H52" s="100">
        <v>-504</v>
      </c>
      <c r="I52" s="100">
        <v>-965808</v>
      </c>
      <c r="J52" s="100">
        <v>398975</v>
      </c>
      <c r="K52" s="100">
        <v>-313</v>
      </c>
      <c r="L52" s="100">
        <v>398662</v>
      </c>
      <c r="M52" s="100">
        <v>178465</v>
      </c>
      <c r="N52" s="100">
        <v>178465</v>
      </c>
      <c r="O52" s="100">
        <v>0</v>
      </c>
      <c r="P52" s="100">
        <v>0</v>
      </c>
      <c r="Q52" s="100">
        <v>0</v>
      </c>
      <c r="R52" s="100">
        <v>0</v>
      </c>
      <c r="S52" s="100">
        <v>350691</v>
      </c>
      <c r="T52" s="100">
        <v>0</v>
      </c>
      <c r="U52" s="100">
        <v>355377</v>
      </c>
      <c r="V52" s="100">
        <v>0</v>
      </c>
      <c r="W52" s="100">
        <v>-4686</v>
      </c>
      <c r="X52" s="100">
        <v>0</v>
      </c>
      <c r="Y52" s="100">
        <v>0</v>
      </c>
      <c r="Z52" s="100">
        <v>0</v>
      </c>
      <c r="AA52" s="100">
        <v>0</v>
      </c>
      <c r="AB52" s="100">
        <v>0</v>
      </c>
      <c r="AC52" s="100">
        <v>0</v>
      </c>
      <c r="AD52" s="100">
        <v>0</v>
      </c>
      <c r="AE52" s="100">
        <v>0</v>
      </c>
      <c r="AF52" s="100">
        <v>0</v>
      </c>
      <c r="AG52" s="100">
        <v>0</v>
      </c>
      <c r="AH52" s="100">
        <v>335600</v>
      </c>
      <c r="AI52" s="100">
        <v>335599.92464358453</v>
      </c>
      <c r="AJ52" s="100">
        <v>0</v>
      </c>
      <c r="AK52" s="100">
        <v>0</v>
      </c>
      <c r="AL52" s="100">
        <v>163714</v>
      </c>
      <c r="AM52" s="100">
        <v>163714</v>
      </c>
      <c r="AN52" s="100">
        <v>0</v>
      </c>
      <c r="AO52" s="100">
        <v>0</v>
      </c>
      <c r="AP52" s="100">
        <v>171886</v>
      </c>
      <c r="AQ52" s="100">
        <v>171886</v>
      </c>
      <c r="AR52" s="100">
        <v>0</v>
      </c>
      <c r="AS52" s="100">
        <v>0</v>
      </c>
      <c r="AT52" s="100">
        <v>0</v>
      </c>
      <c r="AU52" s="100">
        <v>0</v>
      </c>
      <c r="AV52" s="100">
        <v>0</v>
      </c>
      <c r="AW52" s="100">
        <v>0</v>
      </c>
      <c r="AX52" s="100">
        <v>0</v>
      </c>
      <c r="AY52" s="100">
        <v>0</v>
      </c>
      <c r="AZ52" s="100">
        <v>0</v>
      </c>
      <c r="BA52" s="100">
        <v>0</v>
      </c>
      <c r="BB52" s="100">
        <v>0</v>
      </c>
      <c r="BC52" s="100">
        <v>0</v>
      </c>
      <c r="BD52" s="100">
        <v>0</v>
      </c>
      <c r="BE52" s="100">
        <v>0</v>
      </c>
      <c r="BF52" s="100">
        <v>1301083.7677698578</v>
      </c>
      <c r="BG52" s="100">
        <v>307605.966626273</v>
      </c>
      <c r="BH52" s="100">
        <v>0</v>
      </c>
      <c r="BI52" s="100">
        <v>92423</v>
      </c>
      <c r="BJ52" s="100">
        <v>21838</v>
      </c>
      <c r="BK52" s="100">
        <v>0</v>
      </c>
      <c r="BL52" s="100">
        <v>1341215</v>
      </c>
      <c r="BM52" s="100">
        <v>318862</v>
      </c>
      <c r="BN52" s="100">
        <v>0</v>
      </c>
      <c r="BO52" s="100">
        <v>52292</v>
      </c>
      <c r="BP52" s="100">
        <v>10582</v>
      </c>
      <c r="BQ52" s="100">
        <v>0</v>
      </c>
      <c r="BR52" s="100">
        <v>9794.4965376782075</v>
      </c>
      <c r="BS52" s="100">
        <v>1973.3761710794297</v>
      </c>
      <c r="BT52" s="100">
        <v>0</v>
      </c>
      <c r="BU52" s="100">
        <v>10505</v>
      </c>
      <c r="BV52" s="100">
        <v>2626</v>
      </c>
      <c r="BW52" s="100">
        <v>0</v>
      </c>
      <c r="BX52" s="100">
        <v>-711</v>
      </c>
      <c r="BY52" s="100">
        <v>-653</v>
      </c>
      <c r="BZ52" s="100">
        <v>0</v>
      </c>
      <c r="CA52" s="100">
        <v>0</v>
      </c>
      <c r="CB52" s="100">
        <v>0</v>
      </c>
      <c r="CC52" s="100">
        <v>0</v>
      </c>
      <c r="CD52" s="100">
        <v>0</v>
      </c>
      <c r="CE52" s="100">
        <v>0</v>
      </c>
      <c r="CF52" s="100">
        <v>0</v>
      </c>
      <c r="CG52" s="100">
        <v>0</v>
      </c>
      <c r="CH52" s="100">
        <v>0</v>
      </c>
      <c r="CI52" s="100">
        <v>0</v>
      </c>
      <c r="CJ52" s="100">
        <v>-10465.471283095723</v>
      </c>
      <c r="CK52" s="100">
        <v>-2616.3678207739308</v>
      </c>
      <c r="CL52" s="100">
        <v>0</v>
      </c>
      <c r="CM52" s="100">
        <v>0</v>
      </c>
      <c r="CN52" s="100">
        <v>0</v>
      </c>
      <c r="CO52" s="100">
        <v>0</v>
      </c>
      <c r="CP52" s="100">
        <v>-10465</v>
      </c>
      <c r="CQ52" s="100">
        <v>-2616</v>
      </c>
      <c r="CR52" s="100">
        <v>0</v>
      </c>
      <c r="CS52" s="100">
        <v>-5.7824847250509173</v>
      </c>
      <c r="CT52" s="100">
        <v>-1.4456211812627293</v>
      </c>
      <c r="CU52" s="100">
        <v>0</v>
      </c>
      <c r="CV52" s="100">
        <v>9581.1641547861509</v>
      </c>
      <c r="CW52" s="100">
        <v>2395.2910386965377</v>
      </c>
      <c r="CX52" s="100">
        <v>0</v>
      </c>
      <c r="CY52" s="100">
        <v>10229</v>
      </c>
      <c r="CZ52" s="100">
        <v>2557</v>
      </c>
      <c r="DA52" s="100">
        <v>0</v>
      </c>
      <c r="DB52" s="100">
        <v>-648</v>
      </c>
      <c r="DC52" s="100">
        <v>-162</v>
      </c>
      <c r="DD52" s="100">
        <v>0</v>
      </c>
      <c r="DE52" s="100">
        <v>619.55193482688401</v>
      </c>
      <c r="DF52" s="100">
        <v>154.887983706721</v>
      </c>
      <c r="DG52" s="100">
        <v>0</v>
      </c>
      <c r="DH52" s="100">
        <v>619</v>
      </c>
      <c r="DI52" s="100">
        <v>155</v>
      </c>
      <c r="DJ52" s="100">
        <v>0</v>
      </c>
      <c r="DK52" s="100">
        <v>1</v>
      </c>
      <c r="DL52" s="100">
        <v>0</v>
      </c>
      <c r="DM52" s="100">
        <v>0</v>
      </c>
      <c r="DN52" s="100">
        <v>5555.3156822810588</v>
      </c>
      <c r="DO52" s="100">
        <v>1388.8289205702647</v>
      </c>
      <c r="DP52" s="100">
        <v>0</v>
      </c>
      <c r="DQ52" s="100">
        <v>5614</v>
      </c>
      <c r="DR52" s="100">
        <v>1404</v>
      </c>
      <c r="DS52" s="100">
        <v>0</v>
      </c>
      <c r="DT52" s="100">
        <v>-59</v>
      </c>
      <c r="DU52" s="100">
        <v>-15</v>
      </c>
      <c r="DV52" s="100">
        <v>0</v>
      </c>
      <c r="DW52" s="100">
        <v>11767.975967413444</v>
      </c>
      <c r="DX52" s="100">
        <v>2732.6370672097764</v>
      </c>
      <c r="DY52" s="100">
        <v>0</v>
      </c>
      <c r="DZ52" s="100">
        <v>-480.77230142566196</v>
      </c>
      <c r="EA52" s="100">
        <v>-120.19307535641549</v>
      </c>
      <c r="EB52" s="100">
        <v>0</v>
      </c>
      <c r="EC52" s="100">
        <v>16396</v>
      </c>
      <c r="ED52" s="100">
        <v>4099</v>
      </c>
      <c r="EE52" s="100">
        <v>0</v>
      </c>
      <c r="EF52" s="100">
        <v>-5109</v>
      </c>
      <c r="EG52" s="100">
        <v>-1487</v>
      </c>
      <c r="EH52" s="100">
        <v>0</v>
      </c>
      <c r="EI52" s="100">
        <v>0</v>
      </c>
      <c r="EJ52" s="100">
        <v>0</v>
      </c>
      <c r="EK52" s="100">
        <v>0</v>
      </c>
      <c r="EL52" s="100">
        <v>0</v>
      </c>
      <c r="EM52" s="100">
        <v>0</v>
      </c>
      <c r="EN52" s="100">
        <v>0</v>
      </c>
      <c r="EO52" s="100">
        <v>0</v>
      </c>
      <c r="EP52" s="100">
        <v>0</v>
      </c>
      <c r="EQ52" s="100">
        <v>0</v>
      </c>
      <c r="ER52" s="100">
        <v>0</v>
      </c>
      <c r="ES52" s="100">
        <v>0</v>
      </c>
      <c r="ET52" s="100">
        <v>0</v>
      </c>
      <c r="EU52" s="100">
        <v>324995.88024439919</v>
      </c>
      <c r="EV52" s="100">
        <v>81248.970061099797</v>
      </c>
      <c r="EW52" s="100">
        <v>0</v>
      </c>
      <c r="EX52" s="100">
        <v>526974</v>
      </c>
      <c r="EY52" s="100">
        <v>131743</v>
      </c>
      <c r="EZ52" s="100">
        <v>0</v>
      </c>
      <c r="FA52" s="100">
        <v>-201978</v>
      </c>
      <c r="FB52" s="100">
        <v>-50494</v>
      </c>
      <c r="FC52" s="100">
        <v>0</v>
      </c>
      <c r="FD52" s="100">
        <v>537869.78411405289</v>
      </c>
      <c r="FE52" s="100">
        <v>131610.49287169043</v>
      </c>
      <c r="FF52" s="100">
        <v>0</v>
      </c>
      <c r="FG52" s="100">
        <v>553477</v>
      </c>
      <c r="FH52" s="100">
        <v>134140</v>
      </c>
      <c r="FI52" s="100">
        <v>0</v>
      </c>
      <c r="FJ52" s="100">
        <v>-15607</v>
      </c>
      <c r="FK52" s="100">
        <v>-2530</v>
      </c>
      <c r="FL52" s="100">
        <v>0</v>
      </c>
      <c r="FM52" s="100">
        <v>0</v>
      </c>
      <c r="FN52" s="100">
        <v>0</v>
      </c>
      <c r="FO52" s="100">
        <v>0</v>
      </c>
      <c r="FP52" s="100">
        <v>0</v>
      </c>
      <c r="FQ52" s="100">
        <v>0</v>
      </c>
      <c r="FR52" s="100">
        <v>0</v>
      </c>
      <c r="FS52" s="100">
        <v>0</v>
      </c>
      <c r="FT52" s="100">
        <v>0</v>
      </c>
      <c r="FU52" s="100">
        <v>0</v>
      </c>
      <c r="FV52" s="100">
        <v>2282739</v>
      </c>
      <c r="FW52" s="100">
        <v>548211</v>
      </c>
      <c r="FX52" s="100">
        <v>0</v>
      </c>
      <c r="FY52" s="546">
        <v>0.5</v>
      </c>
      <c r="FZ52" s="546">
        <v>0.4</v>
      </c>
      <c r="GA52" s="546">
        <v>0.1</v>
      </c>
      <c r="GB52" s="546">
        <v>0</v>
      </c>
      <c r="GC52" s="84" t="s">
        <v>1029</v>
      </c>
    </row>
    <row r="53" spans="1:185" s="84" customFormat="1" x14ac:dyDescent="0.25">
      <c r="A53" t="s">
        <v>1026</v>
      </c>
      <c r="B53" s="82" t="s">
        <v>465</v>
      </c>
      <c r="C53" s="85" t="s">
        <v>464</v>
      </c>
      <c r="D53" s="100">
        <v>12606</v>
      </c>
      <c r="E53" s="100">
        <v>0</v>
      </c>
      <c r="F53" s="100">
        <v>12606</v>
      </c>
      <c r="G53" s="100">
        <v>44648</v>
      </c>
      <c r="H53" s="100">
        <v>0</v>
      </c>
      <c r="I53" s="100">
        <v>44648</v>
      </c>
      <c r="J53" s="100">
        <v>-32042</v>
      </c>
      <c r="K53" s="100">
        <v>0</v>
      </c>
      <c r="L53" s="100">
        <v>-32042</v>
      </c>
      <c r="M53" s="100">
        <v>76312</v>
      </c>
      <c r="N53" s="100">
        <v>76312</v>
      </c>
      <c r="O53" s="100">
        <v>0</v>
      </c>
      <c r="P53" s="100">
        <v>0</v>
      </c>
      <c r="Q53" s="100">
        <v>0</v>
      </c>
      <c r="R53" s="100">
        <v>0</v>
      </c>
      <c r="S53" s="100">
        <v>0</v>
      </c>
      <c r="T53" s="100">
        <v>0</v>
      </c>
      <c r="U53" s="100">
        <v>0</v>
      </c>
      <c r="V53" s="100">
        <v>0</v>
      </c>
      <c r="W53" s="100">
        <v>0</v>
      </c>
      <c r="X53" s="100">
        <v>0</v>
      </c>
      <c r="Y53" s="100">
        <v>0</v>
      </c>
      <c r="Z53" s="100">
        <v>0</v>
      </c>
      <c r="AA53" s="100">
        <v>0</v>
      </c>
      <c r="AB53" s="100">
        <v>0</v>
      </c>
      <c r="AC53" s="100">
        <v>0</v>
      </c>
      <c r="AD53" s="100">
        <v>0</v>
      </c>
      <c r="AE53" s="100">
        <v>0</v>
      </c>
      <c r="AF53" s="100">
        <v>0</v>
      </c>
      <c r="AG53" s="100">
        <v>0</v>
      </c>
      <c r="AH53" s="100">
        <v>0</v>
      </c>
      <c r="AI53" s="100">
        <v>0</v>
      </c>
      <c r="AJ53" s="100">
        <v>0</v>
      </c>
      <c r="AK53" s="100">
        <v>0</v>
      </c>
      <c r="AL53" s="100">
        <v>0</v>
      </c>
      <c r="AM53" s="100">
        <v>0</v>
      </c>
      <c r="AN53" s="100">
        <v>0</v>
      </c>
      <c r="AO53" s="100">
        <v>0</v>
      </c>
      <c r="AP53" s="100">
        <v>0</v>
      </c>
      <c r="AQ53" s="100">
        <v>0</v>
      </c>
      <c r="AR53" s="100">
        <v>0</v>
      </c>
      <c r="AS53" s="100">
        <v>0</v>
      </c>
      <c r="AT53" s="100">
        <v>0</v>
      </c>
      <c r="AU53" s="100">
        <v>0</v>
      </c>
      <c r="AV53" s="100">
        <v>0</v>
      </c>
      <c r="AW53" s="100">
        <v>0</v>
      </c>
      <c r="AX53" s="100">
        <v>0</v>
      </c>
      <c r="AY53" s="100">
        <v>0</v>
      </c>
      <c r="AZ53" s="100">
        <v>0</v>
      </c>
      <c r="BA53" s="100">
        <v>0</v>
      </c>
      <c r="BB53" s="100">
        <v>0</v>
      </c>
      <c r="BC53" s="100">
        <v>0</v>
      </c>
      <c r="BD53" s="100">
        <v>0</v>
      </c>
      <c r="BE53" s="100">
        <v>0</v>
      </c>
      <c r="BF53" s="100">
        <v>1009605.8543364563</v>
      </c>
      <c r="BG53" s="100">
        <v>227161.31722570266</v>
      </c>
      <c r="BH53" s="100">
        <v>25240.14635841141</v>
      </c>
      <c r="BI53" s="100">
        <v>34657</v>
      </c>
      <c r="BJ53" s="100">
        <v>7798</v>
      </c>
      <c r="BK53" s="100">
        <v>866</v>
      </c>
      <c r="BL53" s="100">
        <v>954632</v>
      </c>
      <c r="BM53" s="100">
        <v>214793</v>
      </c>
      <c r="BN53" s="100">
        <v>23865</v>
      </c>
      <c r="BO53" s="100">
        <v>89631</v>
      </c>
      <c r="BP53" s="100">
        <v>20166</v>
      </c>
      <c r="BQ53" s="100">
        <v>2241</v>
      </c>
      <c r="BR53" s="100">
        <v>0</v>
      </c>
      <c r="BS53" s="100">
        <v>0</v>
      </c>
      <c r="BT53" s="100">
        <v>0</v>
      </c>
      <c r="BU53" s="100">
        <v>1339</v>
      </c>
      <c r="BV53" s="100">
        <v>301</v>
      </c>
      <c r="BW53" s="100">
        <v>33</v>
      </c>
      <c r="BX53" s="100">
        <v>-1339</v>
      </c>
      <c r="BY53" s="100">
        <v>-301</v>
      </c>
      <c r="BZ53" s="100">
        <v>-33</v>
      </c>
      <c r="CA53" s="100">
        <v>0</v>
      </c>
      <c r="CB53" s="100">
        <v>0</v>
      </c>
      <c r="CC53" s="100">
        <v>0</v>
      </c>
      <c r="CD53" s="100">
        <v>0</v>
      </c>
      <c r="CE53" s="100">
        <v>0</v>
      </c>
      <c r="CF53" s="100">
        <v>0</v>
      </c>
      <c r="CG53" s="100">
        <v>0</v>
      </c>
      <c r="CH53" s="100">
        <v>0</v>
      </c>
      <c r="CI53" s="100">
        <v>0</v>
      </c>
      <c r="CJ53" s="100">
        <v>0</v>
      </c>
      <c r="CK53" s="100">
        <v>0</v>
      </c>
      <c r="CL53" s="100">
        <v>0</v>
      </c>
      <c r="CM53" s="100">
        <v>0</v>
      </c>
      <c r="CN53" s="100">
        <v>0</v>
      </c>
      <c r="CO53" s="100">
        <v>0</v>
      </c>
      <c r="CP53" s="100">
        <v>0</v>
      </c>
      <c r="CQ53" s="100">
        <v>0</v>
      </c>
      <c r="CR53" s="100">
        <v>0</v>
      </c>
      <c r="CS53" s="100">
        <v>0</v>
      </c>
      <c r="CT53" s="100">
        <v>0</v>
      </c>
      <c r="CU53" s="100">
        <v>0</v>
      </c>
      <c r="CV53" s="100">
        <v>0</v>
      </c>
      <c r="CW53" s="100">
        <v>0</v>
      </c>
      <c r="CX53" s="100">
        <v>0</v>
      </c>
      <c r="CY53" s="100">
        <v>0</v>
      </c>
      <c r="CZ53" s="100">
        <v>0</v>
      </c>
      <c r="DA53" s="100">
        <v>0</v>
      </c>
      <c r="DB53" s="100">
        <v>0</v>
      </c>
      <c r="DC53" s="100">
        <v>0</v>
      </c>
      <c r="DD53" s="100">
        <v>0</v>
      </c>
      <c r="DE53" s="100">
        <v>0</v>
      </c>
      <c r="DF53" s="100">
        <v>0</v>
      </c>
      <c r="DG53" s="100">
        <v>0</v>
      </c>
      <c r="DH53" s="100">
        <v>0</v>
      </c>
      <c r="DI53" s="100">
        <v>0</v>
      </c>
      <c r="DJ53" s="100">
        <v>0</v>
      </c>
      <c r="DK53" s="100">
        <v>0</v>
      </c>
      <c r="DL53" s="100">
        <v>0</v>
      </c>
      <c r="DM53" s="100">
        <v>0</v>
      </c>
      <c r="DN53" s="100">
        <v>3590.0969450101834</v>
      </c>
      <c r="DO53" s="100">
        <v>807.77181262729118</v>
      </c>
      <c r="DP53" s="100">
        <v>89.752423625254579</v>
      </c>
      <c r="DQ53" s="100">
        <v>4123</v>
      </c>
      <c r="DR53" s="100">
        <v>927</v>
      </c>
      <c r="DS53" s="100">
        <v>103</v>
      </c>
      <c r="DT53" s="100">
        <v>-533</v>
      </c>
      <c r="DU53" s="100">
        <v>-119</v>
      </c>
      <c r="DV53" s="100">
        <v>-13</v>
      </c>
      <c r="DW53" s="100">
        <v>5741.1812627291247</v>
      </c>
      <c r="DX53" s="100">
        <v>1291.7657841140528</v>
      </c>
      <c r="DY53" s="100">
        <v>143.52953156822809</v>
      </c>
      <c r="DZ53" s="100">
        <v>-397.33930753564158</v>
      </c>
      <c r="EA53" s="100">
        <v>-89.401344195519343</v>
      </c>
      <c r="EB53" s="100">
        <v>-9.9334826883910381</v>
      </c>
      <c r="EC53" s="100">
        <v>3549</v>
      </c>
      <c r="ED53" s="100">
        <v>799</v>
      </c>
      <c r="EE53" s="100">
        <v>89</v>
      </c>
      <c r="EF53" s="100">
        <v>1795</v>
      </c>
      <c r="EG53" s="100">
        <v>403</v>
      </c>
      <c r="EH53" s="100">
        <v>45</v>
      </c>
      <c r="EI53" s="100">
        <v>0</v>
      </c>
      <c r="EJ53" s="100">
        <v>0</v>
      </c>
      <c r="EK53" s="100">
        <v>0</v>
      </c>
      <c r="EL53" s="100">
        <v>0</v>
      </c>
      <c r="EM53" s="100">
        <v>0</v>
      </c>
      <c r="EN53" s="100">
        <v>0</v>
      </c>
      <c r="EO53" s="100">
        <v>0</v>
      </c>
      <c r="EP53" s="100">
        <v>0</v>
      </c>
      <c r="EQ53" s="100">
        <v>0</v>
      </c>
      <c r="ER53" s="100">
        <v>0</v>
      </c>
      <c r="ES53" s="100">
        <v>0</v>
      </c>
      <c r="ET53" s="100">
        <v>0</v>
      </c>
      <c r="EU53" s="100">
        <v>163310.58574338086</v>
      </c>
      <c r="EV53" s="100">
        <v>36744.88179226069</v>
      </c>
      <c r="EW53" s="100">
        <v>4082.7646435845213</v>
      </c>
      <c r="EX53" s="100">
        <v>116585</v>
      </c>
      <c r="EY53" s="100">
        <v>26232</v>
      </c>
      <c r="EZ53" s="100">
        <v>2915</v>
      </c>
      <c r="FA53" s="100">
        <v>46726</v>
      </c>
      <c r="FB53" s="100">
        <v>10513</v>
      </c>
      <c r="FC53" s="100">
        <v>1168</v>
      </c>
      <c r="FD53" s="100">
        <v>179465.09178004073</v>
      </c>
      <c r="FE53" s="100">
        <v>40379.645650509156</v>
      </c>
      <c r="FF53" s="100">
        <v>4486.6272945010178</v>
      </c>
      <c r="FG53" s="100">
        <v>179836</v>
      </c>
      <c r="FH53" s="100">
        <v>40463</v>
      </c>
      <c r="FI53" s="100">
        <v>4496</v>
      </c>
      <c r="FJ53" s="100">
        <v>-371</v>
      </c>
      <c r="FK53" s="100">
        <v>-83</v>
      </c>
      <c r="FL53" s="100">
        <v>-9</v>
      </c>
      <c r="FM53" s="100">
        <v>0</v>
      </c>
      <c r="FN53" s="100">
        <v>0</v>
      </c>
      <c r="FO53" s="100">
        <v>0</v>
      </c>
      <c r="FP53" s="100">
        <v>0</v>
      </c>
      <c r="FQ53" s="100">
        <v>0</v>
      </c>
      <c r="FR53" s="100">
        <v>0</v>
      </c>
      <c r="FS53" s="100">
        <v>0</v>
      </c>
      <c r="FT53" s="100">
        <v>0</v>
      </c>
      <c r="FU53" s="100">
        <v>0</v>
      </c>
      <c r="FV53" s="100">
        <v>1395973</v>
      </c>
      <c r="FW53" s="100">
        <v>314095</v>
      </c>
      <c r="FX53" s="100">
        <v>34900</v>
      </c>
      <c r="FY53" s="546">
        <v>0.5</v>
      </c>
      <c r="FZ53" s="546">
        <v>0.4</v>
      </c>
      <c r="GA53" s="546">
        <v>0.09</v>
      </c>
      <c r="GB53" s="546">
        <v>0.01</v>
      </c>
      <c r="GC53" s="84" t="s">
        <v>1029</v>
      </c>
    </row>
    <row r="54" spans="1:185" s="84" customFormat="1" x14ac:dyDescent="0.25">
      <c r="A54" t="s">
        <v>1026</v>
      </c>
      <c r="B54" s="82" t="s">
        <v>467</v>
      </c>
      <c r="C54" s="85" t="s">
        <v>466</v>
      </c>
      <c r="D54" s="100">
        <v>314153</v>
      </c>
      <c r="E54" s="100">
        <v>0</v>
      </c>
      <c r="F54" s="100">
        <v>314153</v>
      </c>
      <c r="G54" s="100">
        <v>-222589</v>
      </c>
      <c r="H54" s="100">
        <v>0</v>
      </c>
      <c r="I54" s="100">
        <v>-222589</v>
      </c>
      <c r="J54" s="100">
        <v>536742</v>
      </c>
      <c r="K54" s="100">
        <v>0</v>
      </c>
      <c r="L54" s="100">
        <v>536742</v>
      </c>
      <c r="M54" s="100">
        <v>299463</v>
      </c>
      <c r="N54" s="100">
        <v>299463</v>
      </c>
      <c r="O54" s="100">
        <v>0</v>
      </c>
      <c r="P54" s="100">
        <v>0</v>
      </c>
      <c r="Q54" s="100">
        <v>0</v>
      </c>
      <c r="R54" s="100">
        <v>0</v>
      </c>
      <c r="S54" s="100">
        <v>375473</v>
      </c>
      <c r="T54" s="100">
        <v>0</v>
      </c>
      <c r="U54" s="100">
        <v>408398</v>
      </c>
      <c r="V54" s="100">
        <v>0</v>
      </c>
      <c r="W54" s="100">
        <v>-32925</v>
      </c>
      <c r="X54" s="100">
        <v>0</v>
      </c>
      <c r="Y54" s="100">
        <v>0</v>
      </c>
      <c r="Z54" s="100">
        <v>0</v>
      </c>
      <c r="AA54" s="100">
        <v>0</v>
      </c>
      <c r="AB54" s="100">
        <v>0</v>
      </c>
      <c r="AC54" s="100">
        <v>0</v>
      </c>
      <c r="AD54" s="100">
        <v>0</v>
      </c>
      <c r="AE54" s="100">
        <v>0</v>
      </c>
      <c r="AF54" s="100">
        <v>0</v>
      </c>
      <c r="AG54" s="100">
        <v>0</v>
      </c>
      <c r="AH54" s="100">
        <v>0</v>
      </c>
      <c r="AI54" s="100">
        <v>0</v>
      </c>
      <c r="AJ54" s="100">
        <v>0</v>
      </c>
      <c r="AK54" s="100">
        <v>0</v>
      </c>
      <c r="AL54" s="100">
        <v>0</v>
      </c>
      <c r="AM54" s="100">
        <v>0</v>
      </c>
      <c r="AN54" s="100">
        <v>0</v>
      </c>
      <c r="AO54" s="100">
        <v>0</v>
      </c>
      <c r="AP54" s="100">
        <v>0</v>
      </c>
      <c r="AQ54" s="100">
        <v>0</v>
      </c>
      <c r="AR54" s="100">
        <v>0</v>
      </c>
      <c r="AS54" s="100">
        <v>0</v>
      </c>
      <c r="AT54" s="100">
        <v>0</v>
      </c>
      <c r="AU54" s="100">
        <v>0</v>
      </c>
      <c r="AV54" s="100">
        <v>0</v>
      </c>
      <c r="AW54" s="100">
        <v>0</v>
      </c>
      <c r="AX54" s="100">
        <v>0</v>
      </c>
      <c r="AY54" s="100">
        <v>0</v>
      </c>
      <c r="AZ54" s="100">
        <v>0</v>
      </c>
      <c r="BA54" s="100">
        <v>0</v>
      </c>
      <c r="BB54" s="100">
        <v>0</v>
      </c>
      <c r="BC54" s="100">
        <v>0</v>
      </c>
      <c r="BD54" s="100">
        <v>0</v>
      </c>
      <c r="BE54" s="100">
        <v>0</v>
      </c>
      <c r="BF54" s="100">
        <v>3109965.6241273317</v>
      </c>
      <c r="BG54" s="100">
        <v>0</v>
      </c>
      <c r="BH54" s="100">
        <v>63468.68620668025</v>
      </c>
      <c r="BI54" s="100">
        <v>203752</v>
      </c>
      <c r="BJ54" s="100">
        <v>0</v>
      </c>
      <c r="BK54" s="100">
        <v>4045</v>
      </c>
      <c r="BL54" s="100">
        <v>3259791</v>
      </c>
      <c r="BM54" s="100">
        <v>0</v>
      </c>
      <c r="BN54" s="100">
        <v>66413</v>
      </c>
      <c r="BO54" s="100">
        <v>53927</v>
      </c>
      <c r="BP54" s="100">
        <v>0</v>
      </c>
      <c r="BQ54" s="100">
        <v>1101</v>
      </c>
      <c r="BR54" s="100">
        <v>0</v>
      </c>
      <c r="BS54" s="100">
        <v>0</v>
      </c>
      <c r="BT54" s="100">
        <v>0</v>
      </c>
      <c r="BU54" s="100">
        <v>0</v>
      </c>
      <c r="BV54" s="100">
        <v>0</v>
      </c>
      <c r="BW54" s="100">
        <v>0</v>
      </c>
      <c r="BX54" s="100">
        <v>0</v>
      </c>
      <c r="BY54" s="100">
        <v>0</v>
      </c>
      <c r="BZ54" s="100">
        <v>0</v>
      </c>
      <c r="CA54" s="100">
        <v>-10053.57250509165</v>
      </c>
      <c r="CB54" s="100">
        <v>0</v>
      </c>
      <c r="CC54" s="100">
        <v>-205.17494908350307</v>
      </c>
      <c r="CD54" s="100">
        <v>0</v>
      </c>
      <c r="CE54" s="100">
        <v>0</v>
      </c>
      <c r="CF54" s="100">
        <v>0</v>
      </c>
      <c r="CG54" s="100">
        <v>-1145.0042566191444</v>
      </c>
      <c r="CH54" s="100">
        <v>0</v>
      </c>
      <c r="CI54" s="100">
        <v>-23.367433808553969</v>
      </c>
      <c r="CJ54" s="100">
        <v>0</v>
      </c>
      <c r="CK54" s="100">
        <v>0</v>
      </c>
      <c r="CL54" s="100">
        <v>0</v>
      </c>
      <c r="CM54" s="100">
        <v>0</v>
      </c>
      <c r="CN54" s="100">
        <v>0</v>
      </c>
      <c r="CO54" s="100">
        <v>0</v>
      </c>
      <c r="CP54" s="100">
        <v>0</v>
      </c>
      <c r="CQ54" s="100">
        <v>0</v>
      </c>
      <c r="CR54" s="100">
        <v>0</v>
      </c>
      <c r="CS54" s="100">
        <v>0</v>
      </c>
      <c r="CT54" s="100">
        <v>0</v>
      </c>
      <c r="CU54" s="100">
        <v>0</v>
      </c>
      <c r="CV54" s="100">
        <v>917.82488798370673</v>
      </c>
      <c r="CW54" s="100">
        <v>0</v>
      </c>
      <c r="CX54" s="100">
        <v>18.731120162932793</v>
      </c>
      <c r="CY54" s="100">
        <v>12885</v>
      </c>
      <c r="CZ54" s="100">
        <v>0</v>
      </c>
      <c r="DA54" s="100">
        <v>263</v>
      </c>
      <c r="DB54" s="100">
        <v>-11967</v>
      </c>
      <c r="DC54" s="100">
        <v>0</v>
      </c>
      <c r="DD54" s="100">
        <v>-244</v>
      </c>
      <c r="DE54" s="100">
        <v>0</v>
      </c>
      <c r="DF54" s="100">
        <v>0</v>
      </c>
      <c r="DG54" s="100">
        <v>0</v>
      </c>
      <c r="DH54" s="100">
        <v>0</v>
      </c>
      <c r="DI54" s="100">
        <v>0</v>
      </c>
      <c r="DJ54" s="100">
        <v>0</v>
      </c>
      <c r="DK54" s="100">
        <v>0</v>
      </c>
      <c r="DL54" s="100">
        <v>0</v>
      </c>
      <c r="DM54" s="100">
        <v>0</v>
      </c>
      <c r="DN54" s="100">
        <v>11641.804215885948</v>
      </c>
      <c r="DO54" s="100">
        <v>0</v>
      </c>
      <c r="DP54" s="100">
        <v>237.58784114052955</v>
      </c>
      <c r="DQ54" s="100">
        <v>7423</v>
      </c>
      <c r="DR54" s="100">
        <v>0</v>
      </c>
      <c r="DS54" s="100">
        <v>151</v>
      </c>
      <c r="DT54" s="100">
        <v>4219</v>
      </c>
      <c r="DU54" s="100">
        <v>0</v>
      </c>
      <c r="DV54" s="100">
        <v>87</v>
      </c>
      <c r="DW54" s="100">
        <v>36312.269327902235</v>
      </c>
      <c r="DX54" s="100">
        <v>0</v>
      </c>
      <c r="DY54" s="100">
        <v>741.06672097759667</v>
      </c>
      <c r="DZ54" s="100">
        <v>-6315.4852545824842</v>
      </c>
      <c r="EA54" s="100">
        <v>0</v>
      </c>
      <c r="EB54" s="100">
        <v>-128.88745417515275</v>
      </c>
      <c r="EC54" s="100">
        <v>36935</v>
      </c>
      <c r="ED54" s="100">
        <v>0</v>
      </c>
      <c r="EE54" s="100">
        <v>754</v>
      </c>
      <c r="EF54" s="100">
        <v>-6938</v>
      </c>
      <c r="EG54" s="100">
        <v>0</v>
      </c>
      <c r="EH54" s="100">
        <v>-142</v>
      </c>
      <c r="EI54" s="100">
        <v>0</v>
      </c>
      <c r="EJ54" s="100">
        <v>0</v>
      </c>
      <c r="EK54" s="100">
        <v>0</v>
      </c>
      <c r="EL54" s="100">
        <v>0</v>
      </c>
      <c r="EM54" s="100">
        <v>0</v>
      </c>
      <c r="EN54" s="100">
        <v>0</v>
      </c>
      <c r="EO54" s="100">
        <v>0</v>
      </c>
      <c r="EP54" s="100">
        <v>0</v>
      </c>
      <c r="EQ54" s="100">
        <v>0</v>
      </c>
      <c r="ER54" s="100">
        <v>0</v>
      </c>
      <c r="ES54" s="100">
        <v>0</v>
      </c>
      <c r="ET54" s="100">
        <v>0</v>
      </c>
      <c r="EU54" s="100">
        <v>939129.65786150715</v>
      </c>
      <c r="EV54" s="100">
        <v>0</v>
      </c>
      <c r="EW54" s="100">
        <v>19165.911384928717</v>
      </c>
      <c r="EX54" s="100">
        <v>687273</v>
      </c>
      <c r="EY54" s="100">
        <v>0</v>
      </c>
      <c r="EZ54" s="100">
        <v>14026</v>
      </c>
      <c r="FA54" s="100">
        <v>251857</v>
      </c>
      <c r="FB54" s="100">
        <v>0</v>
      </c>
      <c r="FC54" s="100">
        <v>5140</v>
      </c>
      <c r="FD54" s="100">
        <v>1343495.1240733196</v>
      </c>
      <c r="FE54" s="100">
        <v>0</v>
      </c>
      <c r="FF54" s="100">
        <v>27168.566354378818</v>
      </c>
      <c r="FG54" s="100">
        <v>1508830</v>
      </c>
      <c r="FH54" s="100">
        <v>0</v>
      </c>
      <c r="FI54" s="100">
        <v>30521</v>
      </c>
      <c r="FJ54" s="100">
        <v>-165335</v>
      </c>
      <c r="FK54" s="100">
        <v>0</v>
      </c>
      <c r="FL54" s="100">
        <v>-3352</v>
      </c>
      <c r="FM54" s="100">
        <v>0</v>
      </c>
      <c r="FN54" s="100">
        <v>0</v>
      </c>
      <c r="FO54" s="100">
        <v>0</v>
      </c>
      <c r="FP54" s="100">
        <v>0</v>
      </c>
      <c r="FQ54" s="100">
        <v>0</v>
      </c>
      <c r="FR54" s="100">
        <v>0</v>
      </c>
      <c r="FS54" s="100">
        <v>0</v>
      </c>
      <c r="FT54" s="100">
        <v>0</v>
      </c>
      <c r="FU54" s="100">
        <v>0</v>
      </c>
      <c r="FV54" s="100">
        <v>5627701</v>
      </c>
      <c r="FW54" s="100">
        <v>0</v>
      </c>
      <c r="FX54" s="100">
        <v>114490</v>
      </c>
      <c r="FY54" s="546">
        <v>0.5</v>
      </c>
      <c r="FZ54" s="546">
        <v>0.49</v>
      </c>
      <c r="GA54" s="546">
        <v>0</v>
      </c>
      <c r="GB54" s="546">
        <v>0.01</v>
      </c>
      <c r="GC54" s="84" t="s">
        <v>1054</v>
      </c>
    </row>
    <row r="55" spans="1:185" s="84" customFormat="1" x14ac:dyDescent="0.25">
      <c r="A55" t="s">
        <v>1026</v>
      </c>
      <c r="B55" s="82" t="s">
        <v>469</v>
      </c>
      <c r="C55" s="85" t="s">
        <v>468</v>
      </c>
      <c r="D55" s="100">
        <v>630642</v>
      </c>
      <c r="E55" s="100">
        <v>0</v>
      </c>
      <c r="F55" s="100">
        <v>630642</v>
      </c>
      <c r="G55" s="100">
        <v>770269</v>
      </c>
      <c r="H55" s="100">
        <v>0</v>
      </c>
      <c r="I55" s="100">
        <v>770269</v>
      </c>
      <c r="J55" s="100">
        <v>-139627</v>
      </c>
      <c r="K55" s="100">
        <v>0</v>
      </c>
      <c r="L55" s="100">
        <v>-139627</v>
      </c>
      <c r="M55" s="100">
        <v>189436</v>
      </c>
      <c r="N55" s="100">
        <v>189436</v>
      </c>
      <c r="O55" s="100">
        <v>0</v>
      </c>
      <c r="P55" s="100">
        <v>1125193</v>
      </c>
      <c r="Q55" s="100">
        <v>634526</v>
      </c>
      <c r="R55" s="100">
        <v>490667</v>
      </c>
      <c r="S55" s="100">
        <v>-57114</v>
      </c>
      <c r="T55" s="100">
        <v>4321</v>
      </c>
      <c r="U55" s="100">
        <v>187104</v>
      </c>
      <c r="V55" s="100">
        <v>12686</v>
      </c>
      <c r="W55" s="100">
        <v>-244218</v>
      </c>
      <c r="X55" s="100">
        <v>-8365</v>
      </c>
      <c r="Y55" s="100">
        <v>0</v>
      </c>
      <c r="Z55" s="100">
        <v>0</v>
      </c>
      <c r="AA55" s="100">
        <v>0</v>
      </c>
      <c r="AB55" s="100">
        <v>0</v>
      </c>
      <c r="AC55" s="100">
        <v>0</v>
      </c>
      <c r="AD55" s="100">
        <v>0</v>
      </c>
      <c r="AE55" s="100">
        <v>0</v>
      </c>
      <c r="AF55" s="100">
        <v>0</v>
      </c>
      <c r="AG55" s="100">
        <v>0</v>
      </c>
      <c r="AH55" s="100">
        <v>123382</v>
      </c>
      <c r="AI55" s="100">
        <v>123381.70264765785</v>
      </c>
      <c r="AJ55" s="100">
        <v>0</v>
      </c>
      <c r="AK55" s="100">
        <v>0</v>
      </c>
      <c r="AL55" s="100">
        <v>0</v>
      </c>
      <c r="AM55" s="100">
        <v>0</v>
      </c>
      <c r="AN55" s="100">
        <v>0</v>
      </c>
      <c r="AO55" s="100">
        <v>0</v>
      </c>
      <c r="AP55" s="100">
        <v>123382</v>
      </c>
      <c r="AQ55" s="100">
        <v>123382</v>
      </c>
      <c r="AR55" s="100">
        <v>0</v>
      </c>
      <c r="AS55" s="100">
        <v>0</v>
      </c>
      <c r="AT55" s="100">
        <v>0</v>
      </c>
      <c r="AU55" s="100">
        <v>0</v>
      </c>
      <c r="AV55" s="100">
        <v>0</v>
      </c>
      <c r="AW55" s="100">
        <v>0</v>
      </c>
      <c r="AX55" s="100">
        <v>0</v>
      </c>
      <c r="AY55" s="100">
        <v>0</v>
      </c>
      <c r="AZ55" s="100">
        <v>0</v>
      </c>
      <c r="BA55" s="100">
        <v>0</v>
      </c>
      <c r="BB55" s="100">
        <v>0</v>
      </c>
      <c r="BC55" s="100">
        <v>0</v>
      </c>
      <c r="BD55" s="100">
        <v>0</v>
      </c>
      <c r="BE55" s="100">
        <v>0</v>
      </c>
      <c r="BF55" s="100">
        <v>1669453.573651222</v>
      </c>
      <c r="BG55" s="100">
        <v>1624934.8116871896</v>
      </c>
      <c r="BH55" s="100">
        <v>44518.761964032587</v>
      </c>
      <c r="BI55" s="100">
        <v>101409</v>
      </c>
      <c r="BJ55" s="100">
        <v>98705</v>
      </c>
      <c r="BK55" s="100">
        <v>2704</v>
      </c>
      <c r="BL55" s="100">
        <v>1638028</v>
      </c>
      <c r="BM55" s="100">
        <v>1594346</v>
      </c>
      <c r="BN55" s="100">
        <v>43680</v>
      </c>
      <c r="BO55" s="100">
        <v>132835</v>
      </c>
      <c r="BP55" s="100">
        <v>129294</v>
      </c>
      <c r="BQ55" s="100">
        <v>3543</v>
      </c>
      <c r="BR55" s="100">
        <v>7697.9327902240329</v>
      </c>
      <c r="BS55" s="100">
        <v>7492.6545824847253</v>
      </c>
      <c r="BT55" s="100">
        <v>205.27820773930756</v>
      </c>
      <c r="BU55" s="100">
        <v>4680</v>
      </c>
      <c r="BV55" s="100">
        <v>4555</v>
      </c>
      <c r="BW55" s="100">
        <v>125</v>
      </c>
      <c r="BX55" s="100">
        <v>3018</v>
      </c>
      <c r="BY55" s="100">
        <v>2938</v>
      </c>
      <c r="BZ55" s="100">
        <v>80</v>
      </c>
      <c r="CA55" s="100">
        <v>0</v>
      </c>
      <c r="CB55" s="100">
        <v>0</v>
      </c>
      <c r="CC55" s="100">
        <v>0</v>
      </c>
      <c r="CD55" s="100">
        <v>0</v>
      </c>
      <c r="CE55" s="100">
        <v>0</v>
      </c>
      <c r="CF55" s="100">
        <v>0</v>
      </c>
      <c r="CG55" s="100">
        <v>0</v>
      </c>
      <c r="CH55" s="100">
        <v>0</v>
      </c>
      <c r="CI55" s="100">
        <v>0</v>
      </c>
      <c r="CJ55" s="100">
        <v>0</v>
      </c>
      <c r="CK55" s="100">
        <v>0</v>
      </c>
      <c r="CL55" s="100">
        <v>0</v>
      </c>
      <c r="CM55" s="100">
        <v>0</v>
      </c>
      <c r="CN55" s="100">
        <v>0</v>
      </c>
      <c r="CO55" s="100">
        <v>0</v>
      </c>
      <c r="CP55" s="100">
        <v>0</v>
      </c>
      <c r="CQ55" s="100">
        <v>0</v>
      </c>
      <c r="CR55" s="100">
        <v>0</v>
      </c>
      <c r="CS55" s="100">
        <v>0</v>
      </c>
      <c r="CT55" s="100">
        <v>0</v>
      </c>
      <c r="CU55" s="100">
        <v>0</v>
      </c>
      <c r="CV55" s="100">
        <v>1141.9116598778005</v>
      </c>
      <c r="CW55" s="100">
        <v>1111.460682281059</v>
      </c>
      <c r="CX55" s="100">
        <v>30.450977596741346</v>
      </c>
      <c r="CY55" s="100">
        <v>771</v>
      </c>
      <c r="CZ55" s="100">
        <v>750</v>
      </c>
      <c r="DA55" s="100">
        <v>21</v>
      </c>
      <c r="DB55" s="100">
        <v>371</v>
      </c>
      <c r="DC55" s="100">
        <v>361</v>
      </c>
      <c r="DD55" s="100">
        <v>9</v>
      </c>
      <c r="DE55" s="100">
        <v>415.87423625254581</v>
      </c>
      <c r="DF55" s="100">
        <v>404.78425661914457</v>
      </c>
      <c r="DG55" s="100">
        <v>11.089979633401223</v>
      </c>
      <c r="DH55" s="100">
        <v>582</v>
      </c>
      <c r="DI55" s="100">
        <v>565</v>
      </c>
      <c r="DJ55" s="100">
        <v>15</v>
      </c>
      <c r="DK55" s="100">
        <v>-166</v>
      </c>
      <c r="DL55" s="100">
        <v>-160</v>
      </c>
      <c r="DM55" s="100">
        <v>-4</v>
      </c>
      <c r="DN55" s="100">
        <v>18736.024949083505</v>
      </c>
      <c r="DO55" s="100">
        <v>18236.397617107941</v>
      </c>
      <c r="DP55" s="100">
        <v>499.62733197556008</v>
      </c>
      <c r="DQ55" s="100">
        <v>19064</v>
      </c>
      <c r="DR55" s="100">
        <v>18555</v>
      </c>
      <c r="DS55" s="100">
        <v>508</v>
      </c>
      <c r="DT55" s="100">
        <v>-328</v>
      </c>
      <c r="DU55" s="100">
        <v>-319</v>
      </c>
      <c r="DV55" s="100">
        <v>-8</v>
      </c>
      <c r="DW55" s="100">
        <v>33116.987016293278</v>
      </c>
      <c r="DX55" s="100">
        <v>32233.867362525456</v>
      </c>
      <c r="DY55" s="100">
        <v>883.11965376782075</v>
      </c>
      <c r="DZ55" s="100">
        <v>-3513.2466904276989</v>
      </c>
      <c r="EA55" s="100">
        <v>-3419.5601120162933</v>
      </c>
      <c r="EB55" s="100">
        <v>-93.686578411405307</v>
      </c>
      <c r="EC55" s="100">
        <v>36447</v>
      </c>
      <c r="ED55" s="100">
        <v>35475</v>
      </c>
      <c r="EE55" s="100">
        <v>972</v>
      </c>
      <c r="EF55" s="100">
        <v>-6843</v>
      </c>
      <c r="EG55" s="100">
        <v>-6661</v>
      </c>
      <c r="EH55" s="100">
        <v>-183</v>
      </c>
      <c r="EI55" s="100">
        <v>-327.9753054989817</v>
      </c>
      <c r="EJ55" s="100">
        <v>-319.22929735234214</v>
      </c>
      <c r="EK55" s="100">
        <v>-8.746008146639511</v>
      </c>
      <c r="EL55" s="100">
        <v>0</v>
      </c>
      <c r="EM55" s="100">
        <v>0</v>
      </c>
      <c r="EN55" s="100">
        <v>0</v>
      </c>
      <c r="EO55" s="100">
        <v>0</v>
      </c>
      <c r="EP55" s="100">
        <v>0</v>
      </c>
      <c r="EQ55" s="100">
        <v>0</v>
      </c>
      <c r="ER55" s="100">
        <v>0</v>
      </c>
      <c r="ES55" s="100">
        <v>0</v>
      </c>
      <c r="ET55" s="100">
        <v>0</v>
      </c>
      <c r="EU55" s="100">
        <v>360514.56033604889</v>
      </c>
      <c r="EV55" s="100">
        <v>350900.8387270876</v>
      </c>
      <c r="EW55" s="100">
        <v>9613.7216089613048</v>
      </c>
      <c r="EX55" s="100">
        <v>382369</v>
      </c>
      <c r="EY55" s="100">
        <v>372173</v>
      </c>
      <c r="EZ55" s="100">
        <v>10197</v>
      </c>
      <c r="FA55" s="100">
        <v>-21854</v>
      </c>
      <c r="FB55" s="100">
        <v>-21272</v>
      </c>
      <c r="FC55" s="100">
        <v>-583</v>
      </c>
      <c r="FD55" s="100">
        <v>647213.89816700609</v>
      </c>
      <c r="FE55" s="100">
        <v>596218.78289205697</v>
      </c>
      <c r="FF55" s="100">
        <v>16330.903462321792</v>
      </c>
      <c r="FG55" s="100">
        <v>581036</v>
      </c>
      <c r="FH55" s="100">
        <v>539895</v>
      </c>
      <c r="FI55" s="100">
        <v>14780</v>
      </c>
      <c r="FJ55" s="100">
        <v>66178</v>
      </c>
      <c r="FK55" s="100">
        <v>56324</v>
      </c>
      <c r="FL55" s="100">
        <v>1551</v>
      </c>
      <c r="FM55" s="100">
        <v>0</v>
      </c>
      <c r="FN55" s="100">
        <v>0</v>
      </c>
      <c r="FO55" s="100">
        <v>0</v>
      </c>
      <c r="FP55" s="100">
        <v>0</v>
      </c>
      <c r="FQ55" s="100">
        <v>0</v>
      </c>
      <c r="FR55" s="100">
        <v>0</v>
      </c>
      <c r="FS55" s="100">
        <v>0</v>
      </c>
      <c r="FT55" s="100">
        <v>0</v>
      </c>
      <c r="FU55" s="100">
        <v>0</v>
      </c>
      <c r="FV55" s="100">
        <v>2835860</v>
      </c>
      <c r="FW55" s="100">
        <v>2726500</v>
      </c>
      <c r="FX55" s="100">
        <v>74694</v>
      </c>
      <c r="FY55" s="546">
        <v>0.25</v>
      </c>
      <c r="FZ55" s="546">
        <v>0.375</v>
      </c>
      <c r="GA55" s="546">
        <v>0.36499999999999999</v>
      </c>
      <c r="GB55" s="546">
        <v>0.01</v>
      </c>
      <c r="GC55" s="84" t="s">
        <v>1029</v>
      </c>
    </row>
    <row r="56" spans="1:185" s="84" customFormat="1" x14ac:dyDescent="0.25">
      <c r="A56" t="s">
        <v>1026</v>
      </c>
      <c r="B56" s="82" t="s">
        <v>471</v>
      </c>
      <c r="C56" s="85" t="s">
        <v>470</v>
      </c>
      <c r="D56" s="100">
        <v>-1070908</v>
      </c>
      <c r="E56" s="100">
        <v>0</v>
      </c>
      <c r="F56" s="100">
        <v>-1070908</v>
      </c>
      <c r="G56" s="100">
        <v>-867664</v>
      </c>
      <c r="H56" s="100">
        <v>0</v>
      </c>
      <c r="I56" s="100">
        <v>-867664</v>
      </c>
      <c r="J56" s="100">
        <v>-203244</v>
      </c>
      <c r="K56" s="100">
        <v>0</v>
      </c>
      <c r="L56" s="100">
        <v>-203244</v>
      </c>
      <c r="M56" s="100">
        <v>217456</v>
      </c>
      <c r="N56" s="100">
        <v>217456</v>
      </c>
      <c r="O56" s="100">
        <v>0</v>
      </c>
      <c r="P56" s="100">
        <v>0</v>
      </c>
      <c r="Q56" s="100">
        <v>0</v>
      </c>
      <c r="R56" s="100">
        <v>0</v>
      </c>
      <c r="S56" s="100">
        <v>0</v>
      </c>
      <c r="T56" s="100">
        <v>0</v>
      </c>
      <c r="U56" s="100">
        <v>0</v>
      </c>
      <c r="V56" s="100">
        <v>0</v>
      </c>
      <c r="W56" s="100">
        <v>0</v>
      </c>
      <c r="X56" s="100">
        <v>0</v>
      </c>
      <c r="Y56" s="100">
        <v>0</v>
      </c>
      <c r="Z56" s="100">
        <v>0</v>
      </c>
      <c r="AA56" s="100">
        <v>0</v>
      </c>
      <c r="AB56" s="100">
        <v>0</v>
      </c>
      <c r="AC56" s="100">
        <v>0</v>
      </c>
      <c r="AD56" s="100">
        <v>0</v>
      </c>
      <c r="AE56" s="100">
        <v>0</v>
      </c>
      <c r="AF56" s="100">
        <v>0</v>
      </c>
      <c r="AG56" s="100">
        <v>0</v>
      </c>
      <c r="AH56" s="100">
        <v>0</v>
      </c>
      <c r="AI56" s="100">
        <v>0</v>
      </c>
      <c r="AJ56" s="100">
        <v>0</v>
      </c>
      <c r="AK56" s="100">
        <v>0</v>
      </c>
      <c r="AL56" s="100">
        <v>0</v>
      </c>
      <c r="AM56" s="100">
        <v>0</v>
      </c>
      <c r="AN56" s="100">
        <v>0</v>
      </c>
      <c r="AO56" s="100">
        <v>0</v>
      </c>
      <c r="AP56" s="100">
        <v>0</v>
      </c>
      <c r="AQ56" s="100">
        <v>0</v>
      </c>
      <c r="AR56" s="100">
        <v>0</v>
      </c>
      <c r="AS56" s="100">
        <v>0</v>
      </c>
      <c r="AT56" s="100">
        <v>0</v>
      </c>
      <c r="AU56" s="100">
        <v>0</v>
      </c>
      <c r="AV56" s="100">
        <v>0</v>
      </c>
      <c r="AW56" s="100">
        <v>0</v>
      </c>
      <c r="AX56" s="100">
        <v>0</v>
      </c>
      <c r="AY56" s="100">
        <v>0</v>
      </c>
      <c r="AZ56" s="100">
        <v>0</v>
      </c>
      <c r="BA56" s="100">
        <v>0</v>
      </c>
      <c r="BB56" s="100">
        <v>0</v>
      </c>
      <c r="BC56" s="100">
        <v>0</v>
      </c>
      <c r="BD56" s="100">
        <v>0</v>
      </c>
      <c r="BE56" s="100">
        <v>0</v>
      </c>
      <c r="BF56" s="100">
        <v>1657002.0040594707</v>
      </c>
      <c r="BG56" s="100">
        <v>372825.45091338083</v>
      </c>
      <c r="BH56" s="100">
        <v>41425.050101486762</v>
      </c>
      <c r="BI56" s="100">
        <v>130008</v>
      </c>
      <c r="BJ56" s="100">
        <v>29252</v>
      </c>
      <c r="BK56" s="100">
        <v>3250</v>
      </c>
      <c r="BL56" s="100">
        <v>1722278</v>
      </c>
      <c r="BM56" s="100">
        <v>387513</v>
      </c>
      <c r="BN56" s="100">
        <v>43057</v>
      </c>
      <c r="BO56" s="100">
        <v>64732</v>
      </c>
      <c r="BP56" s="100">
        <v>14564</v>
      </c>
      <c r="BQ56" s="100">
        <v>1618</v>
      </c>
      <c r="BR56" s="100">
        <v>0</v>
      </c>
      <c r="BS56" s="100">
        <v>0</v>
      </c>
      <c r="BT56" s="100">
        <v>0</v>
      </c>
      <c r="BU56" s="100">
        <v>0</v>
      </c>
      <c r="BV56" s="100">
        <v>0</v>
      </c>
      <c r="BW56" s="100">
        <v>0</v>
      </c>
      <c r="BX56" s="100">
        <v>0</v>
      </c>
      <c r="BY56" s="100">
        <v>0</v>
      </c>
      <c r="BZ56" s="100">
        <v>0</v>
      </c>
      <c r="CA56" s="100">
        <v>0</v>
      </c>
      <c r="CB56" s="100">
        <v>0</v>
      </c>
      <c r="CC56" s="100">
        <v>0</v>
      </c>
      <c r="CD56" s="100">
        <v>0</v>
      </c>
      <c r="CE56" s="100">
        <v>0</v>
      </c>
      <c r="CF56" s="100">
        <v>0</v>
      </c>
      <c r="CG56" s="100">
        <v>625875.08187372715</v>
      </c>
      <c r="CH56" s="100">
        <v>140821.89342158861</v>
      </c>
      <c r="CI56" s="100">
        <v>15646.877046843178</v>
      </c>
      <c r="CJ56" s="100">
        <v>0</v>
      </c>
      <c r="CK56" s="100">
        <v>0</v>
      </c>
      <c r="CL56" s="100">
        <v>0</v>
      </c>
      <c r="CM56" s="100">
        <v>0</v>
      </c>
      <c r="CN56" s="100">
        <v>0</v>
      </c>
      <c r="CO56" s="100">
        <v>0</v>
      </c>
      <c r="CP56" s="100">
        <v>0</v>
      </c>
      <c r="CQ56" s="100">
        <v>0</v>
      </c>
      <c r="CR56" s="100">
        <v>0</v>
      </c>
      <c r="CS56" s="100">
        <v>0</v>
      </c>
      <c r="CT56" s="100">
        <v>0</v>
      </c>
      <c r="CU56" s="100">
        <v>0</v>
      </c>
      <c r="CV56" s="100">
        <v>2087.063951120163</v>
      </c>
      <c r="CW56" s="100">
        <v>469.58938900203663</v>
      </c>
      <c r="CX56" s="100">
        <v>52.17659877800407</v>
      </c>
      <c r="CY56" s="100">
        <v>2087</v>
      </c>
      <c r="CZ56" s="100">
        <v>470</v>
      </c>
      <c r="DA56" s="100">
        <v>52</v>
      </c>
      <c r="DB56" s="100">
        <v>0</v>
      </c>
      <c r="DC56" s="100">
        <v>0</v>
      </c>
      <c r="DD56" s="100">
        <v>0</v>
      </c>
      <c r="DE56" s="100">
        <v>619.55193482688401</v>
      </c>
      <c r="DF56" s="100">
        <v>139.39918533604887</v>
      </c>
      <c r="DG56" s="100">
        <v>15.488798370672098</v>
      </c>
      <c r="DH56" s="100">
        <v>620</v>
      </c>
      <c r="DI56" s="100">
        <v>139</v>
      </c>
      <c r="DJ56" s="100">
        <v>15</v>
      </c>
      <c r="DK56" s="100">
        <v>0</v>
      </c>
      <c r="DL56" s="100">
        <v>0</v>
      </c>
      <c r="DM56" s="100">
        <v>0</v>
      </c>
      <c r="DN56" s="100">
        <v>8447.7971486761726</v>
      </c>
      <c r="DO56" s="100">
        <v>1900.7543584521381</v>
      </c>
      <c r="DP56" s="100">
        <v>211.19492871690429</v>
      </c>
      <c r="DQ56" s="100">
        <v>12476</v>
      </c>
      <c r="DR56" s="100">
        <v>2807</v>
      </c>
      <c r="DS56" s="100">
        <v>312</v>
      </c>
      <c r="DT56" s="100">
        <v>-4028</v>
      </c>
      <c r="DU56" s="100">
        <v>-906</v>
      </c>
      <c r="DV56" s="100">
        <v>-101</v>
      </c>
      <c r="DW56" s="100">
        <v>8798.8765784114057</v>
      </c>
      <c r="DX56" s="100">
        <v>1979.747230142566</v>
      </c>
      <c r="DY56" s="100">
        <v>219.97191446028512</v>
      </c>
      <c r="DZ56" s="100">
        <v>-5307.4949083503052</v>
      </c>
      <c r="EA56" s="100">
        <v>-1194.1863543788186</v>
      </c>
      <c r="EB56" s="100">
        <v>-132.68737270875764</v>
      </c>
      <c r="EC56" s="100">
        <v>22446</v>
      </c>
      <c r="ED56" s="100">
        <v>5050</v>
      </c>
      <c r="EE56" s="100">
        <v>561</v>
      </c>
      <c r="EF56" s="100">
        <v>-18955</v>
      </c>
      <c r="EG56" s="100">
        <v>-4264</v>
      </c>
      <c r="EH56" s="100">
        <v>-474</v>
      </c>
      <c r="EI56" s="100">
        <v>451.44684317718941</v>
      </c>
      <c r="EJ56" s="100">
        <v>101.5755397148676</v>
      </c>
      <c r="EK56" s="100">
        <v>11.286171079429735</v>
      </c>
      <c r="EL56" s="100">
        <v>0</v>
      </c>
      <c r="EM56" s="100">
        <v>0</v>
      </c>
      <c r="EN56" s="100">
        <v>0</v>
      </c>
      <c r="EO56" s="100">
        <v>0</v>
      </c>
      <c r="EP56" s="100">
        <v>0</v>
      </c>
      <c r="EQ56" s="100">
        <v>0</v>
      </c>
      <c r="ER56" s="100">
        <v>0</v>
      </c>
      <c r="ES56" s="100">
        <v>0</v>
      </c>
      <c r="ET56" s="100">
        <v>0</v>
      </c>
      <c r="EU56" s="100">
        <v>0</v>
      </c>
      <c r="EV56" s="100">
        <v>0</v>
      </c>
      <c r="EW56" s="100">
        <v>0</v>
      </c>
      <c r="EX56" s="100">
        <v>661227</v>
      </c>
      <c r="EY56" s="100">
        <v>148776</v>
      </c>
      <c r="EZ56" s="100">
        <v>16531</v>
      </c>
      <c r="FA56" s="100">
        <v>-661227</v>
      </c>
      <c r="FB56" s="100">
        <v>-148776</v>
      </c>
      <c r="FC56" s="100">
        <v>-16531</v>
      </c>
      <c r="FD56" s="100">
        <v>960027.92016293271</v>
      </c>
      <c r="FE56" s="100">
        <v>216006.28203665983</v>
      </c>
      <c r="FF56" s="100">
        <v>24000.698004073318</v>
      </c>
      <c r="FG56" s="100">
        <v>1023717</v>
      </c>
      <c r="FH56" s="100">
        <v>230336</v>
      </c>
      <c r="FI56" s="100">
        <v>25593</v>
      </c>
      <c r="FJ56" s="100">
        <v>-63689</v>
      </c>
      <c r="FK56" s="100">
        <v>-14330</v>
      </c>
      <c r="FL56" s="100">
        <v>-1592</v>
      </c>
      <c r="FM56" s="100">
        <v>0</v>
      </c>
      <c r="FN56" s="100">
        <v>0</v>
      </c>
      <c r="FO56" s="100">
        <v>0</v>
      </c>
      <c r="FP56" s="100">
        <v>0</v>
      </c>
      <c r="FQ56" s="100">
        <v>0</v>
      </c>
      <c r="FR56" s="100">
        <v>0</v>
      </c>
      <c r="FS56" s="100">
        <v>0</v>
      </c>
      <c r="FT56" s="100">
        <v>0</v>
      </c>
      <c r="FU56" s="100">
        <v>0</v>
      </c>
      <c r="FV56" s="100">
        <v>3388011</v>
      </c>
      <c r="FW56" s="100">
        <v>762303</v>
      </c>
      <c r="FX56" s="100">
        <v>84699</v>
      </c>
      <c r="FY56" s="546">
        <v>0.5</v>
      </c>
      <c r="FZ56" s="546">
        <v>0.4</v>
      </c>
      <c r="GA56" s="546">
        <v>0.09</v>
      </c>
      <c r="GB56" s="546">
        <v>0.01</v>
      </c>
      <c r="GC56" s="84" t="s">
        <v>1029</v>
      </c>
    </row>
    <row r="57" spans="1:185" s="84" customFormat="1" x14ac:dyDescent="0.25">
      <c r="A57" t="s">
        <v>1026</v>
      </c>
      <c r="B57" s="82" t="s">
        <v>473</v>
      </c>
      <c r="C57" s="85" t="s">
        <v>472</v>
      </c>
      <c r="D57" s="100">
        <v>-559840</v>
      </c>
      <c r="E57" s="100">
        <v>0</v>
      </c>
      <c r="F57" s="100">
        <v>-559840</v>
      </c>
      <c r="G57" s="100">
        <v>-530376</v>
      </c>
      <c r="H57" s="100">
        <v>0</v>
      </c>
      <c r="I57" s="100">
        <v>-530376</v>
      </c>
      <c r="J57" s="100">
        <v>-29464</v>
      </c>
      <c r="K57" s="100">
        <v>0</v>
      </c>
      <c r="L57" s="100">
        <v>-29464</v>
      </c>
      <c r="M57" s="100">
        <v>167257</v>
      </c>
      <c r="N57" s="100">
        <v>167257</v>
      </c>
      <c r="O57" s="100">
        <v>0</v>
      </c>
      <c r="P57" s="100">
        <v>0</v>
      </c>
      <c r="Q57" s="100">
        <v>0</v>
      </c>
      <c r="R57" s="100">
        <v>0</v>
      </c>
      <c r="S57" s="100">
        <v>0</v>
      </c>
      <c r="T57" s="100">
        <v>0</v>
      </c>
      <c r="U57" s="100">
        <v>0</v>
      </c>
      <c r="V57" s="100">
        <v>0</v>
      </c>
      <c r="W57" s="100">
        <v>0</v>
      </c>
      <c r="X57" s="100">
        <v>0</v>
      </c>
      <c r="Y57" s="100">
        <v>0</v>
      </c>
      <c r="Z57" s="100">
        <v>0</v>
      </c>
      <c r="AA57" s="100">
        <v>0</v>
      </c>
      <c r="AB57" s="100">
        <v>0</v>
      </c>
      <c r="AC57" s="100">
        <v>0</v>
      </c>
      <c r="AD57" s="100">
        <v>0</v>
      </c>
      <c r="AE57" s="100">
        <v>0</v>
      </c>
      <c r="AF57" s="100">
        <v>0</v>
      </c>
      <c r="AG57" s="100">
        <v>0</v>
      </c>
      <c r="AH57" s="100">
        <v>0</v>
      </c>
      <c r="AI57" s="100">
        <v>0</v>
      </c>
      <c r="AJ57" s="100">
        <v>0</v>
      </c>
      <c r="AK57" s="100">
        <v>0</v>
      </c>
      <c r="AL57" s="100">
        <v>0</v>
      </c>
      <c r="AM57" s="100">
        <v>0</v>
      </c>
      <c r="AN57" s="100">
        <v>0</v>
      </c>
      <c r="AO57" s="100">
        <v>0</v>
      </c>
      <c r="AP57" s="100">
        <v>0</v>
      </c>
      <c r="AQ57" s="100">
        <v>0</v>
      </c>
      <c r="AR57" s="100">
        <v>0</v>
      </c>
      <c r="AS57" s="100">
        <v>0</v>
      </c>
      <c r="AT57" s="100">
        <v>0</v>
      </c>
      <c r="AU57" s="100">
        <v>0</v>
      </c>
      <c r="AV57" s="100">
        <v>0</v>
      </c>
      <c r="AW57" s="100">
        <v>0</v>
      </c>
      <c r="AX57" s="100">
        <v>0</v>
      </c>
      <c r="AY57" s="100">
        <v>0</v>
      </c>
      <c r="AZ57" s="100">
        <v>0</v>
      </c>
      <c r="BA57" s="100">
        <v>0</v>
      </c>
      <c r="BB57" s="100">
        <v>0</v>
      </c>
      <c r="BC57" s="100">
        <v>0</v>
      </c>
      <c r="BD57" s="100">
        <v>0</v>
      </c>
      <c r="BE57" s="100">
        <v>0</v>
      </c>
      <c r="BF57" s="100">
        <v>1191014.2418639513</v>
      </c>
      <c r="BG57" s="100">
        <v>297753.56046598783</v>
      </c>
      <c r="BH57" s="100">
        <v>0</v>
      </c>
      <c r="BI57" s="100">
        <v>96833</v>
      </c>
      <c r="BJ57" s="100">
        <v>24208</v>
      </c>
      <c r="BK57" s="100">
        <v>0</v>
      </c>
      <c r="BL57" s="100">
        <v>1185391</v>
      </c>
      <c r="BM57" s="100">
        <v>296347</v>
      </c>
      <c r="BN57" s="100">
        <v>0</v>
      </c>
      <c r="BO57" s="100">
        <v>102456</v>
      </c>
      <c r="BP57" s="100">
        <v>25615</v>
      </c>
      <c r="BQ57" s="100">
        <v>0</v>
      </c>
      <c r="BR57" s="100">
        <v>0</v>
      </c>
      <c r="BS57" s="100">
        <v>0</v>
      </c>
      <c r="BT57" s="100">
        <v>0</v>
      </c>
      <c r="BU57" s="100">
        <v>206</v>
      </c>
      <c r="BV57" s="100">
        <v>52</v>
      </c>
      <c r="BW57" s="100">
        <v>0</v>
      </c>
      <c r="BX57" s="100">
        <v>-206</v>
      </c>
      <c r="BY57" s="100">
        <v>-52</v>
      </c>
      <c r="BZ57" s="100">
        <v>0</v>
      </c>
      <c r="CA57" s="100">
        <v>0</v>
      </c>
      <c r="CB57" s="100">
        <v>0</v>
      </c>
      <c r="CC57" s="100">
        <v>0</v>
      </c>
      <c r="CD57" s="100">
        <v>0</v>
      </c>
      <c r="CE57" s="100">
        <v>0</v>
      </c>
      <c r="CF57" s="100">
        <v>0</v>
      </c>
      <c r="CG57" s="100">
        <v>0</v>
      </c>
      <c r="CH57" s="100">
        <v>0</v>
      </c>
      <c r="CI57" s="100">
        <v>0</v>
      </c>
      <c r="CJ57" s="100">
        <v>0</v>
      </c>
      <c r="CK57" s="100">
        <v>0</v>
      </c>
      <c r="CL57" s="100">
        <v>0</v>
      </c>
      <c r="CM57" s="100">
        <v>0</v>
      </c>
      <c r="CN57" s="100">
        <v>0</v>
      </c>
      <c r="CO57" s="100">
        <v>0</v>
      </c>
      <c r="CP57" s="100">
        <v>0</v>
      </c>
      <c r="CQ57" s="100">
        <v>0</v>
      </c>
      <c r="CR57" s="100">
        <v>0</v>
      </c>
      <c r="CS57" s="100">
        <v>0</v>
      </c>
      <c r="CT57" s="100">
        <v>0</v>
      </c>
      <c r="CU57" s="100">
        <v>0</v>
      </c>
      <c r="CV57" s="100">
        <v>0</v>
      </c>
      <c r="CW57" s="100">
        <v>0</v>
      </c>
      <c r="CX57" s="100">
        <v>0</v>
      </c>
      <c r="CY57" s="100">
        <v>0</v>
      </c>
      <c r="CZ57" s="100">
        <v>0</v>
      </c>
      <c r="DA57" s="100">
        <v>0</v>
      </c>
      <c r="DB57" s="100">
        <v>0</v>
      </c>
      <c r="DC57" s="100">
        <v>0</v>
      </c>
      <c r="DD57" s="100">
        <v>0</v>
      </c>
      <c r="DE57" s="100">
        <v>0</v>
      </c>
      <c r="DF57" s="100">
        <v>0</v>
      </c>
      <c r="DG57" s="100">
        <v>0</v>
      </c>
      <c r="DH57" s="100">
        <v>0</v>
      </c>
      <c r="DI57" s="100">
        <v>0</v>
      </c>
      <c r="DJ57" s="100">
        <v>0</v>
      </c>
      <c r="DK57" s="100">
        <v>0</v>
      </c>
      <c r="DL57" s="100">
        <v>0</v>
      </c>
      <c r="DM57" s="100">
        <v>0</v>
      </c>
      <c r="DN57" s="100">
        <v>6293.408553971487</v>
      </c>
      <c r="DO57" s="100">
        <v>1573.3521384928717</v>
      </c>
      <c r="DP57" s="100">
        <v>0</v>
      </c>
      <c r="DQ57" s="100">
        <v>6055</v>
      </c>
      <c r="DR57" s="100">
        <v>1514</v>
      </c>
      <c r="DS57" s="100">
        <v>0</v>
      </c>
      <c r="DT57" s="100">
        <v>238</v>
      </c>
      <c r="DU57" s="100">
        <v>59</v>
      </c>
      <c r="DV57" s="100">
        <v>0</v>
      </c>
      <c r="DW57" s="100">
        <v>18994.636252545824</v>
      </c>
      <c r="DX57" s="100">
        <v>4748.6590631364561</v>
      </c>
      <c r="DY57" s="100">
        <v>0</v>
      </c>
      <c r="DZ57" s="100">
        <v>-1122.2150712830958</v>
      </c>
      <c r="EA57" s="100">
        <v>-280.55376782077394</v>
      </c>
      <c r="EB57" s="100">
        <v>0</v>
      </c>
      <c r="EC57" s="100">
        <v>22304</v>
      </c>
      <c r="ED57" s="100">
        <v>5576</v>
      </c>
      <c r="EE57" s="100">
        <v>0</v>
      </c>
      <c r="EF57" s="100">
        <v>-4432</v>
      </c>
      <c r="EG57" s="100">
        <v>-1108</v>
      </c>
      <c r="EH57" s="100">
        <v>0</v>
      </c>
      <c r="EI57" s="100">
        <v>-188.97573116089612</v>
      </c>
      <c r="EJ57" s="100">
        <v>-47.243932790224029</v>
      </c>
      <c r="EK57" s="100">
        <v>0</v>
      </c>
      <c r="EL57" s="100">
        <v>0</v>
      </c>
      <c r="EM57" s="100">
        <v>0</v>
      </c>
      <c r="EN57" s="100">
        <v>0</v>
      </c>
      <c r="EO57" s="100">
        <v>0</v>
      </c>
      <c r="EP57" s="100">
        <v>0</v>
      </c>
      <c r="EQ57" s="100">
        <v>0</v>
      </c>
      <c r="ER57" s="100">
        <v>0</v>
      </c>
      <c r="ES57" s="100">
        <v>0</v>
      </c>
      <c r="ET57" s="100">
        <v>0</v>
      </c>
      <c r="EU57" s="100">
        <v>389600.69083503057</v>
      </c>
      <c r="EV57" s="100">
        <v>97400.172708757644</v>
      </c>
      <c r="EW57" s="100">
        <v>0</v>
      </c>
      <c r="EX57" s="100">
        <v>326298</v>
      </c>
      <c r="EY57" s="100">
        <v>81574</v>
      </c>
      <c r="EZ57" s="100">
        <v>0</v>
      </c>
      <c r="FA57" s="100">
        <v>63303</v>
      </c>
      <c r="FB57" s="100">
        <v>15826</v>
      </c>
      <c r="FC57" s="100">
        <v>0</v>
      </c>
      <c r="FD57" s="100">
        <v>707526.76496945007</v>
      </c>
      <c r="FE57" s="100">
        <v>176881.69124236252</v>
      </c>
      <c r="FF57" s="100">
        <v>0</v>
      </c>
      <c r="FG57" s="100">
        <v>716702</v>
      </c>
      <c r="FH57" s="100">
        <v>179175</v>
      </c>
      <c r="FI57" s="100">
        <v>0</v>
      </c>
      <c r="FJ57" s="100">
        <v>-9175</v>
      </c>
      <c r="FK57" s="100">
        <v>-2293</v>
      </c>
      <c r="FL57" s="100">
        <v>0</v>
      </c>
      <c r="FM57" s="100">
        <v>0</v>
      </c>
      <c r="FN57" s="100">
        <v>0</v>
      </c>
      <c r="FO57" s="100">
        <v>0</v>
      </c>
      <c r="FP57" s="100">
        <v>0</v>
      </c>
      <c r="FQ57" s="100">
        <v>0</v>
      </c>
      <c r="FR57" s="100">
        <v>0</v>
      </c>
      <c r="FS57" s="100">
        <v>0</v>
      </c>
      <c r="FT57" s="100">
        <v>0</v>
      </c>
      <c r="FU57" s="100">
        <v>0</v>
      </c>
      <c r="FV57" s="100">
        <v>2408952</v>
      </c>
      <c r="FW57" s="100">
        <v>602238</v>
      </c>
      <c r="FX57" s="100">
        <v>0</v>
      </c>
      <c r="FY57" s="546">
        <v>0.5</v>
      </c>
      <c r="FZ57" s="546">
        <v>0.4</v>
      </c>
      <c r="GA57" s="546">
        <v>0.1</v>
      </c>
      <c r="GB57" s="546">
        <v>0</v>
      </c>
      <c r="GC57" s="84" t="s">
        <v>1029</v>
      </c>
    </row>
    <row r="58" spans="1:185" s="84" customFormat="1" x14ac:dyDescent="0.25">
      <c r="A58" t="s">
        <v>1026</v>
      </c>
      <c r="B58" s="82" t="s">
        <v>475</v>
      </c>
      <c r="C58" s="85" t="s">
        <v>474</v>
      </c>
      <c r="D58" s="100">
        <v>818024</v>
      </c>
      <c r="E58" s="100">
        <v>0</v>
      </c>
      <c r="F58" s="100">
        <v>818024</v>
      </c>
      <c r="G58" s="100">
        <v>738903</v>
      </c>
      <c r="H58" s="100">
        <v>0</v>
      </c>
      <c r="I58" s="100">
        <v>738903</v>
      </c>
      <c r="J58" s="100">
        <v>79121</v>
      </c>
      <c r="K58" s="100">
        <v>0</v>
      </c>
      <c r="L58" s="100">
        <v>79121</v>
      </c>
      <c r="M58" s="100">
        <v>231469</v>
      </c>
      <c r="N58" s="100">
        <v>231469</v>
      </c>
      <c r="O58" s="100">
        <v>0</v>
      </c>
      <c r="P58" s="100">
        <v>0</v>
      </c>
      <c r="Q58" s="100">
        <v>0</v>
      </c>
      <c r="R58" s="100">
        <v>0</v>
      </c>
      <c r="S58" s="100">
        <v>237624</v>
      </c>
      <c r="T58" s="100">
        <v>243180</v>
      </c>
      <c r="U58" s="100">
        <v>241616</v>
      </c>
      <c r="V58" s="100">
        <v>243180</v>
      </c>
      <c r="W58" s="100">
        <v>-3992</v>
      </c>
      <c r="X58" s="100">
        <v>0</v>
      </c>
      <c r="Y58" s="100">
        <v>0</v>
      </c>
      <c r="Z58" s="100">
        <v>0</v>
      </c>
      <c r="AA58" s="100">
        <v>0</v>
      </c>
      <c r="AB58" s="100">
        <v>0</v>
      </c>
      <c r="AC58" s="100">
        <v>0</v>
      </c>
      <c r="AD58" s="100">
        <v>0</v>
      </c>
      <c r="AE58" s="100">
        <v>0</v>
      </c>
      <c r="AF58" s="100">
        <v>0</v>
      </c>
      <c r="AG58" s="100">
        <v>0</v>
      </c>
      <c r="AH58" s="100">
        <v>0</v>
      </c>
      <c r="AI58" s="100">
        <v>0</v>
      </c>
      <c r="AJ58" s="100">
        <v>0</v>
      </c>
      <c r="AK58" s="100">
        <v>0</v>
      </c>
      <c r="AL58" s="100">
        <v>0</v>
      </c>
      <c r="AM58" s="100">
        <v>0</v>
      </c>
      <c r="AN58" s="100">
        <v>0</v>
      </c>
      <c r="AO58" s="100">
        <v>0</v>
      </c>
      <c r="AP58" s="100">
        <v>0</v>
      </c>
      <c r="AQ58" s="100">
        <v>0</v>
      </c>
      <c r="AR58" s="100">
        <v>0</v>
      </c>
      <c r="AS58" s="100">
        <v>0</v>
      </c>
      <c r="AT58" s="100">
        <v>0</v>
      </c>
      <c r="AU58" s="100">
        <v>0</v>
      </c>
      <c r="AV58" s="100">
        <v>0</v>
      </c>
      <c r="AW58" s="100">
        <v>0</v>
      </c>
      <c r="AX58" s="100">
        <v>0</v>
      </c>
      <c r="AY58" s="100">
        <v>0</v>
      </c>
      <c r="AZ58" s="100">
        <v>0</v>
      </c>
      <c r="BA58" s="100">
        <v>0</v>
      </c>
      <c r="BB58" s="100">
        <v>0</v>
      </c>
      <c r="BC58" s="100">
        <v>0</v>
      </c>
      <c r="BD58" s="100">
        <v>0</v>
      </c>
      <c r="BE58" s="100">
        <v>0</v>
      </c>
      <c r="BF58" s="100">
        <v>1378232.259578004</v>
      </c>
      <c r="BG58" s="100">
        <v>344558.064894501</v>
      </c>
      <c r="BH58" s="100">
        <v>0</v>
      </c>
      <c r="BI58" s="100">
        <v>140202</v>
      </c>
      <c r="BJ58" s="100">
        <v>35051</v>
      </c>
      <c r="BK58" s="100">
        <v>0</v>
      </c>
      <c r="BL58" s="100">
        <v>1367790</v>
      </c>
      <c r="BM58" s="100">
        <v>341948</v>
      </c>
      <c r="BN58" s="100">
        <v>0</v>
      </c>
      <c r="BO58" s="100">
        <v>150644</v>
      </c>
      <c r="BP58" s="100">
        <v>37661</v>
      </c>
      <c r="BQ58" s="100">
        <v>0</v>
      </c>
      <c r="BR58" s="100">
        <v>0</v>
      </c>
      <c r="BS58" s="100">
        <v>0</v>
      </c>
      <c r="BT58" s="100">
        <v>0</v>
      </c>
      <c r="BU58" s="100">
        <v>0</v>
      </c>
      <c r="BV58" s="100">
        <v>0</v>
      </c>
      <c r="BW58" s="100">
        <v>0</v>
      </c>
      <c r="BX58" s="100">
        <v>0</v>
      </c>
      <c r="BY58" s="100">
        <v>0</v>
      </c>
      <c r="BZ58" s="100">
        <v>0</v>
      </c>
      <c r="CA58" s="100">
        <v>0</v>
      </c>
      <c r="CB58" s="100">
        <v>0</v>
      </c>
      <c r="CC58" s="100">
        <v>0</v>
      </c>
      <c r="CD58" s="100">
        <v>0</v>
      </c>
      <c r="CE58" s="100">
        <v>0</v>
      </c>
      <c r="CF58" s="100">
        <v>0</v>
      </c>
      <c r="CG58" s="100">
        <v>97.472040733197559</v>
      </c>
      <c r="CH58" s="100">
        <v>24.36801018329939</v>
      </c>
      <c r="CI58" s="100">
        <v>0</v>
      </c>
      <c r="CJ58" s="100">
        <v>0</v>
      </c>
      <c r="CK58" s="100">
        <v>0</v>
      </c>
      <c r="CL58" s="100">
        <v>0</v>
      </c>
      <c r="CM58" s="100">
        <v>0</v>
      </c>
      <c r="CN58" s="100">
        <v>0</v>
      </c>
      <c r="CO58" s="100">
        <v>0</v>
      </c>
      <c r="CP58" s="100">
        <v>0</v>
      </c>
      <c r="CQ58" s="100">
        <v>0</v>
      </c>
      <c r="CR58" s="100">
        <v>0</v>
      </c>
      <c r="CS58" s="100">
        <v>0</v>
      </c>
      <c r="CT58" s="100">
        <v>0</v>
      </c>
      <c r="CU58" s="100">
        <v>0</v>
      </c>
      <c r="CV58" s="100">
        <v>23212.132790224034</v>
      </c>
      <c r="CW58" s="100">
        <v>5803.0331975560084</v>
      </c>
      <c r="CX58" s="100">
        <v>0</v>
      </c>
      <c r="CY58" s="100">
        <v>24349</v>
      </c>
      <c r="CZ58" s="100">
        <v>6087</v>
      </c>
      <c r="DA58" s="100">
        <v>0</v>
      </c>
      <c r="DB58" s="100">
        <v>-1137</v>
      </c>
      <c r="DC58" s="100">
        <v>-284</v>
      </c>
      <c r="DD58" s="100">
        <v>0</v>
      </c>
      <c r="DE58" s="100">
        <v>360.16619144602851</v>
      </c>
      <c r="DF58" s="100">
        <v>90.041547861507127</v>
      </c>
      <c r="DG58" s="100">
        <v>0</v>
      </c>
      <c r="DH58" s="100">
        <v>352</v>
      </c>
      <c r="DI58" s="100">
        <v>88</v>
      </c>
      <c r="DJ58" s="100">
        <v>0</v>
      </c>
      <c r="DK58" s="100">
        <v>8</v>
      </c>
      <c r="DL58" s="100">
        <v>2</v>
      </c>
      <c r="DM58" s="100">
        <v>0</v>
      </c>
      <c r="DN58" s="100">
        <v>19187.523421588594</v>
      </c>
      <c r="DO58" s="100">
        <v>4796.8808553971485</v>
      </c>
      <c r="DP58" s="100">
        <v>0</v>
      </c>
      <c r="DQ58" s="100">
        <v>19267</v>
      </c>
      <c r="DR58" s="100">
        <v>4817</v>
      </c>
      <c r="DS58" s="100">
        <v>0</v>
      </c>
      <c r="DT58" s="100">
        <v>-79</v>
      </c>
      <c r="DU58" s="100">
        <v>-20</v>
      </c>
      <c r="DV58" s="100">
        <v>0</v>
      </c>
      <c r="DW58" s="100">
        <v>55897.214663951127</v>
      </c>
      <c r="DX58" s="100">
        <v>13974.303665987782</v>
      </c>
      <c r="DY58" s="100">
        <v>0</v>
      </c>
      <c r="DZ58" s="100">
        <v>-1319.2325865580449</v>
      </c>
      <c r="EA58" s="100">
        <v>-329.80814663951122</v>
      </c>
      <c r="EB58" s="100">
        <v>0</v>
      </c>
      <c r="EC58" s="100">
        <v>60837</v>
      </c>
      <c r="ED58" s="100">
        <v>15209</v>
      </c>
      <c r="EE58" s="100">
        <v>0</v>
      </c>
      <c r="EF58" s="100">
        <v>-6259</v>
      </c>
      <c r="EG58" s="100">
        <v>-1565</v>
      </c>
      <c r="EH58" s="100">
        <v>0</v>
      </c>
      <c r="EI58" s="100">
        <v>198.02945010183299</v>
      </c>
      <c r="EJ58" s="100">
        <v>49.507362525458248</v>
      </c>
      <c r="EK58" s="100">
        <v>0</v>
      </c>
      <c r="EL58" s="100">
        <v>0</v>
      </c>
      <c r="EM58" s="100">
        <v>0</v>
      </c>
      <c r="EN58" s="100">
        <v>0</v>
      </c>
      <c r="EO58" s="100">
        <v>0</v>
      </c>
      <c r="EP58" s="100">
        <v>0</v>
      </c>
      <c r="EQ58" s="100">
        <v>0</v>
      </c>
      <c r="ER58" s="100">
        <v>0</v>
      </c>
      <c r="ES58" s="100">
        <v>0</v>
      </c>
      <c r="ET58" s="100">
        <v>0</v>
      </c>
      <c r="EU58" s="100">
        <v>432296.07983706729</v>
      </c>
      <c r="EV58" s="100">
        <v>108074.01995926682</v>
      </c>
      <c r="EW58" s="100">
        <v>0</v>
      </c>
      <c r="EX58" s="100">
        <v>628963</v>
      </c>
      <c r="EY58" s="100">
        <v>157241</v>
      </c>
      <c r="EZ58" s="100">
        <v>0</v>
      </c>
      <c r="FA58" s="100">
        <v>-196667</v>
      </c>
      <c r="FB58" s="100">
        <v>-49167</v>
      </c>
      <c r="FC58" s="100">
        <v>0</v>
      </c>
      <c r="FD58" s="100">
        <v>1291415.2537678208</v>
      </c>
      <c r="FE58" s="100">
        <v>328842.37556008145</v>
      </c>
      <c r="FF58" s="100">
        <v>0</v>
      </c>
      <c r="FG58" s="100">
        <v>1239004</v>
      </c>
      <c r="FH58" s="100">
        <v>315707</v>
      </c>
      <c r="FI58" s="100">
        <v>0</v>
      </c>
      <c r="FJ58" s="100">
        <v>52411</v>
      </c>
      <c r="FK58" s="100">
        <v>13135</v>
      </c>
      <c r="FL58" s="100">
        <v>0</v>
      </c>
      <c r="FM58" s="100">
        <v>0</v>
      </c>
      <c r="FN58" s="100">
        <v>0</v>
      </c>
      <c r="FO58" s="100">
        <v>0</v>
      </c>
      <c r="FP58" s="100">
        <v>0</v>
      </c>
      <c r="FQ58" s="100">
        <v>0</v>
      </c>
      <c r="FR58" s="100">
        <v>0</v>
      </c>
      <c r="FS58" s="100">
        <v>0</v>
      </c>
      <c r="FT58" s="100">
        <v>0</v>
      </c>
      <c r="FU58" s="100">
        <v>0</v>
      </c>
      <c r="FV58" s="100">
        <v>3339778</v>
      </c>
      <c r="FW58" s="100">
        <v>840933</v>
      </c>
      <c r="FX58" s="100">
        <v>0</v>
      </c>
      <c r="FY58" s="546">
        <v>0.5</v>
      </c>
      <c r="FZ58" s="546">
        <v>0.4</v>
      </c>
      <c r="GA58" s="546">
        <v>0.1</v>
      </c>
      <c r="GB58" s="546">
        <v>0</v>
      </c>
      <c r="GC58" s="84" t="s">
        <v>1029</v>
      </c>
    </row>
    <row r="59" spans="1:185" s="84" customFormat="1" x14ac:dyDescent="0.25">
      <c r="A59" t="s">
        <v>1026</v>
      </c>
      <c r="B59" s="82" t="s">
        <v>477</v>
      </c>
      <c r="C59" s="85" t="s">
        <v>476</v>
      </c>
      <c r="D59" s="100">
        <v>-560273</v>
      </c>
      <c r="E59" s="100">
        <v>179344</v>
      </c>
      <c r="F59" s="100">
        <v>-380929</v>
      </c>
      <c r="G59" s="100">
        <v>-504731</v>
      </c>
      <c r="H59" s="100">
        <v>60597</v>
      </c>
      <c r="I59" s="100">
        <v>-444134</v>
      </c>
      <c r="J59" s="100">
        <v>-55542</v>
      </c>
      <c r="K59" s="100">
        <v>118747</v>
      </c>
      <c r="L59" s="100">
        <v>63205</v>
      </c>
      <c r="M59" s="100">
        <v>571288</v>
      </c>
      <c r="N59" s="100">
        <v>571288</v>
      </c>
      <c r="O59" s="100">
        <v>0</v>
      </c>
      <c r="P59" s="100">
        <v>0</v>
      </c>
      <c r="Q59" s="100">
        <v>440074</v>
      </c>
      <c r="R59" s="100">
        <v>-440074</v>
      </c>
      <c r="S59" s="100">
        <v>127672</v>
      </c>
      <c r="T59" s="100">
        <v>0</v>
      </c>
      <c r="U59" s="100">
        <v>87517</v>
      </c>
      <c r="V59" s="100">
        <v>0</v>
      </c>
      <c r="W59" s="100">
        <v>40155</v>
      </c>
      <c r="X59" s="100">
        <v>0</v>
      </c>
      <c r="Y59" s="100">
        <v>0</v>
      </c>
      <c r="Z59" s="100">
        <v>0</v>
      </c>
      <c r="AA59" s="100">
        <v>0</v>
      </c>
      <c r="AB59" s="100">
        <v>0</v>
      </c>
      <c r="AC59" s="100">
        <v>0</v>
      </c>
      <c r="AD59" s="100">
        <v>0</v>
      </c>
      <c r="AE59" s="100">
        <v>0</v>
      </c>
      <c r="AF59" s="100">
        <v>0</v>
      </c>
      <c r="AG59" s="100">
        <v>0</v>
      </c>
      <c r="AH59" s="100">
        <v>409094</v>
      </c>
      <c r="AI59" s="100">
        <v>409094.27291242365</v>
      </c>
      <c r="AJ59" s="100">
        <v>0</v>
      </c>
      <c r="AK59" s="100">
        <v>0</v>
      </c>
      <c r="AL59" s="100">
        <v>437400</v>
      </c>
      <c r="AM59" s="100">
        <v>437400</v>
      </c>
      <c r="AN59" s="100">
        <v>0</v>
      </c>
      <c r="AO59" s="100">
        <v>0</v>
      </c>
      <c r="AP59" s="100">
        <v>-28306</v>
      </c>
      <c r="AQ59" s="100">
        <v>-28306</v>
      </c>
      <c r="AR59" s="100">
        <v>0</v>
      </c>
      <c r="AS59" s="100">
        <v>0</v>
      </c>
      <c r="AT59" s="100">
        <v>0</v>
      </c>
      <c r="AU59" s="100">
        <v>0</v>
      </c>
      <c r="AV59" s="100">
        <v>0</v>
      </c>
      <c r="AW59" s="100">
        <v>0</v>
      </c>
      <c r="AX59" s="100">
        <v>0</v>
      </c>
      <c r="AY59" s="100">
        <v>0</v>
      </c>
      <c r="AZ59" s="100">
        <v>0</v>
      </c>
      <c r="BA59" s="100">
        <v>0</v>
      </c>
      <c r="BB59" s="100">
        <v>0</v>
      </c>
      <c r="BC59" s="100">
        <v>0</v>
      </c>
      <c r="BD59" s="100">
        <v>0</v>
      </c>
      <c r="BE59" s="100">
        <v>0</v>
      </c>
      <c r="BF59" s="100">
        <v>5530566.9945243178</v>
      </c>
      <c r="BG59" s="100">
        <v>0</v>
      </c>
      <c r="BH59" s="100">
        <v>112480.36220480653</v>
      </c>
      <c r="BI59" s="100">
        <v>360271</v>
      </c>
      <c r="BJ59" s="100">
        <v>0</v>
      </c>
      <c r="BK59" s="100">
        <v>7304</v>
      </c>
      <c r="BL59" s="100">
        <v>5479019</v>
      </c>
      <c r="BM59" s="100">
        <v>0</v>
      </c>
      <c r="BN59" s="100">
        <v>111421</v>
      </c>
      <c r="BO59" s="100">
        <v>411819</v>
      </c>
      <c r="BP59" s="100">
        <v>0</v>
      </c>
      <c r="BQ59" s="100">
        <v>8363</v>
      </c>
      <c r="BR59" s="100">
        <v>70467.114256619141</v>
      </c>
      <c r="BS59" s="100">
        <v>0</v>
      </c>
      <c r="BT59" s="100">
        <v>1429.8226069246434</v>
      </c>
      <c r="BU59" s="100">
        <v>43096</v>
      </c>
      <c r="BV59" s="100">
        <v>0</v>
      </c>
      <c r="BW59" s="100">
        <v>880</v>
      </c>
      <c r="BX59" s="100">
        <v>27371</v>
      </c>
      <c r="BY59" s="100">
        <v>0</v>
      </c>
      <c r="BZ59" s="100">
        <v>550</v>
      </c>
      <c r="CA59" s="100">
        <v>0</v>
      </c>
      <c r="CB59" s="100">
        <v>0</v>
      </c>
      <c r="CC59" s="100">
        <v>0</v>
      </c>
      <c r="CD59" s="100">
        <v>0</v>
      </c>
      <c r="CE59" s="100">
        <v>0</v>
      </c>
      <c r="CF59" s="100">
        <v>0</v>
      </c>
      <c r="CG59" s="100">
        <v>0</v>
      </c>
      <c r="CH59" s="100">
        <v>0</v>
      </c>
      <c r="CI59" s="100">
        <v>0</v>
      </c>
      <c r="CJ59" s="100">
        <v>0</v>
      </c>
      <c r="CK59" s="100">
        <v>0</v>
      </c>
      <c r="CL59" s="100">
        <v>0</v>
      </c>
      <c r="CM59" s="100">
        <v>0</v>
      </c>
      <c r="CN59" s="100">
        <v>0</v>
      </c>
      <c r="CO59" s="100">
        <v>0</v>
      </c>
      <c r="CP59" s="100">
        <v>0</v>
      </c>
      <c r="CQ59" s="100">
        <v>0</v>
      </c>
      <c r="CR59" s="100">
        <v>0</v>
      </c>
      <c r="CS59" s="100">
        <v>0</v>
      </c>
      <c r="CT59" s="100">
        <v>0</v>
      </c>
      <c r="CU59" s="100">
        <v>0</v>
      </c>
      <c r="CV59" s="100">
        <v>7145.2718126272903</v>
      </c>
      <c r="CW59" s="100">
        <v>0</v>
      </c>
      <c r="CX59" s="100">
        <v>145.82187372708756</v>
      </c>
      <c r="CY59" s="100">
        <v>6773</v>
      </c>
      <c r="CZ59" s="100">
        <v>0</v>
      </c>
      <c r="DA59" s="100">
        <v>138</v>
      </c>
      <c r="DB59" s="100">
        <v>372</v>
      </c>
      <c r="DC59" s="100">
        <v>0</v>
      </c>
      <c r="DD59" s="100">
        <v>8</v>
      </c>
      <c r="DE59" s="100">
        <v>758.95112016293274</v>
      </c>
      <c r="DF59" s="100">
        <v>0</v>
      </c>
      <c r="DG59" s="100">
        <v>15.488798370672098</v>
      </c>
      <c r="DH59" s="100">
        <v>759</v>
      </c>
      <c r="DI59" s="100">
        <v>0</v>
      </c>
      <c r="DJ59" s="100">
        <v>15</v>
      </c>
      <c r="DK59" s="100">
        <v>0</v>
      </c>
      <c r="DL59" s="100">
        <v>0</v>
      </c>
      <c r="DM59" s="100">
        <v>0</v>
      </c>
      <c r="DN59" s="100">
        <v>35637.814765784111</v>
      </c>
      <c r="DO59" s="100">
        <v>0</v>
      </c>
      <c r="DP59" s="100">
        <v>727.30234215885946</v>
      </c>
      <c r="DQ59" s="100">
        <v>30012</v>
      </c>
      <c r="DR59" s="100">
        <v>0</v>
      </c>
      <c r="DS59" s="100">
        <v>613</v>
      </c>
      <c r="DT59" s="100">
        <v>5626</v>
      </c>
      <c r="DU59" s="100">
        <v>0</v>
      </c>
      <c r="DV59" s="100">
        <v>114</v>
      </c>
      <c r="DW59" s="100">
        <v>70906.779287169047</v>
      </c>
      <c r="DX59" s="100">
        <v>0</v>
      </c>
      <c r="DY59" s="100">
        <v>1447.0771283095723</v>
      </c>
      <c r="DZ59" s="100">
        <v>-2121.0153971486761</v>
      </c>
      <c r="EA59" s="100">
        <v>0</v>
      </c>
      <c r="EB59" s="100">
        <v>-43.286028513238293</v>
      </c>
      <c r="EC59" s="100">
        <v>76557</v>
      </c>
      <c r="ED59" s="100">
        <v>0</v>
      </c>
      <c r="EE59" s="100">
        <v>1562</v>
      </c>
      <c r="EF59" s="100">
        <v>-7771</v>
      </c>
      <c r="EG59" s="100">
        <v>0</v>
      </c>
      <c r="EH59" s="100">
        <v>-158</v>
      </c>
      <c r="EI59" s="100">
        <v>-2211.0775967413442</v>
      </c>
      <c r="EJ59" s="100">
        <v>0</v>
      </c>
      <c r="EK59" s="100">
        <v>-45.124032586558044</v>
      </c>
      <c r="EL59" s="100">
        <v>0</v>
      </c>
      <c r="EM59" s="100">
        <v>0</v>
      </c>
      <c r="EN59" s="100">
        <v>0</v>
      </c>
      <c r="EO59" s="100">
        <v>0</v>
      </c>
      <c r="EP59" s="100">
        <v>0</v>
      </c>
      <c r="EQ59" s="100">
        <v>0</v>
      </c>
      <c r="ER59" s="100">
        <v>0</v>
      </c>
      <c r="ES59" s="100">
        <v>0</v>
      </c>
      <c r="ET59" s="100">
        <v>0</v>
      </c>
      <c r="EU59" s="100">
        <v>1411537.2647046843</v>
      </c>
      <c r="EV59" s="100">
        <v>0</v>
      </c>
      <c r="EW59" s="100">
        <v>28806.882953156826</v>
      </c>
      <c r="EX59" s="100">
        <v>1310878</v>
      </c>
      <c r="EY59" s="100">
        <v>0</v>
      </c>
      <c r="EZ59" s="100">
        <v>26753</v>
      </c>
      <c r="FA59" s="100">
        <v>100659</v>
      </c>
      <c r="FB59" s="100">
        <v>0</v>
      </c>
      <c r="FC59" s="100">
        <v>2054</v>
      </c>
      <c r="FD59" s="100">
        <v>2170680.0423625251</v>
      </c>
      <c r="FE59" s="100">
        <v>0</v>
      </c>
      <c r="FF59" s="100">
        <v>44214.686761710786</v>
      </c>
      <c r="FG59" s="100">
        <v>2257419</v>
      </c>
      <c r="FH59" s="100">
        <v>0</v>
      </c>
      <c r="FI59" s="100">
        <v>45428</v>
      </c>
      <c r="FJ59" s="100">
        <v>-86739</v>
      </c>
      <c r="FK59" s="100">
        <v>0</v>
      </c>
      <c r="FL59" s="100">
        <v>-1213</v>
      </c>
      <c r="FM59" s="100">
        <v>0</v>
      </c>
      <c r="FN59" s="100">
        <v>0</v>
      </c>
      <c r="FO59" s="100">
        <v>0</v>
      </c>
      <c r="FP59" s="100">
        <v>0</v>
      </c>
      <c r="FQ59" s="100">
        <v>0</v>
      </c>
      <c r="FR59" s="100">
        <v>0</v>
      </c>
      <c r="FS59" s="100">
        <v>0</v>
      </c>
      <c r="FT59" s="100">
        <v>0</v>
      </c>
      <c r="FU59" s="100">
        <v>0</v>
      </c>
      <c r="FV59" s="100">
        <v>9653639</v>
      </c>
      <c r="FW59" s="100">
        <v>0</v>
      </c>
      <c r="FX59" s="100">
        <v>196483</v>
      </c>
      <c r="FY59" s="546">
        <v>0.5</v>
      </c>
      <c r="FZ59" s="546">
        <v>0.49</v>
      </c>
      <c r="GA59" s="546">
        <v>0</v>
      </c>
      <c r="GB59" s="546">
        <v>0.01</v>
      </c>
      <c r="GC59" s="84" t="s">
        <v>1054</v>
      </c>
    </row>
    <row r="60" spans="1:185" s="84" customFormat="1" x14ac:dyDescent="0.25">
      <c r="A60" t="s">
        <v>1026</v>
      </c>
      <c r="B60" s="82" t="s">
        <v>479</v>
      </c>
      <c r="C60" s="85" t="s">
        <v>478</v>
      </c>
      <c r="D60" s="100">
        <v>-7137374</v>
      </c>
      <c r="E60" s="100">
        <v>0</v>
      </c>
      <c r="F60" s="100">
        <v>-7137374</v>
      </c>
      <c r="G60" s="100">
        <v>-5700000</v>
      </c>
      <c r="H60" s="100">
        <v>0</v>
      </c>
      <c r="I60" s="100">
        <v>-5700000</v>
      </c>
      <c r="J60" s="100">
        <v>-1437374</v>
      </c>
      <c r="K60" s="100">
        <v>0</v>
      </c>
      <c r="L60" s="100">
        <v>-1437374</v>
      </c>
      <c r="M60" s="100">
        <v>470534</v>
      </c>
      <c r="N60" s="100">
        <v>470534</v>
      </c>
      <c r="O60" s="100">
        <v>0</v>
      </c>
      <c r="P60" s="100">
        <v>47859</v>
      </c>
      <c r="Q60" s="100">
        <v>56478</v>
      </c>
      <c r="R60" s="100">
        <v>-8619</v>
      </c>
      <c r="S60" s="100">
        <v>349529</v>
      </c>
      <c r="T60" s="100">
        <v>0</v>
      </c>
      <c r="U60" s="100">
        <v>484000</v>
      </c>
      <c r="V60" s="100">
        <v>0</v>
      </c>
      <c r="W60" s="100">
        <v>-134471</v>
      </c>
      <c r="X60" s="100">
        <v>0</v>
      </c>
      <c r="Y60" s="100">
        <v>0</v>
      </c>
      <c r="Z60" s="100">
        <v>0</v>
      </c>
      <c r="AA60" s="100">
        <v>0</v>
      </c>
      <c r="AB60" s="100">
        <v>0</v>
      </c>
      <c r="AC60" s="100">
        <v>0</v>
      </c>
      <c r="AD60" s="100">
        <v>0</v>
      </c>
      <c r="AE60" s="100">
        <v>0</v>
      </c>
      <c r="AF60" s="100">
        <v>0</v>
      </c>
      <c r="AG60" s="100">
        <v>0</v>
      </c>
      <c r="AH60" s="100">
        <v>225182</v>
      </c>
      <c r="AI60" s="100">
        <v>225182.34623217923</v>
      </c>
      <c r="AJ60" s="100">
        <v>0</v>
      </c>
      <c r="AK60" s="100">
        <v>0</v>
      </c>
      <c r="AL60" s="100">
        <v>219826</v>
      </c>
      <c r="AM60" s="100">
        <v>219826</v>
      </c>
      <c r="AN60" s="100">
        <v>0</v>
      </c>
      <c r="AO60" s="100">
        <v>0</v>
      </c>
      <c r="AP60" s="100">
        <v>5356</v>
      </c>
      <c r="AQ60" s="100">
        <v>5356</v>
      </c>
      <c r="AR60" s="100">
        <v>0</v>
      </c>
      <c r="AS60" s="100">
        <v>0</v>
      </c>
      <c r="AT60" s="100">
        <v>0</v>
      </c>
      <c r="AU60" s="100">
        <v>0</v>
      </c>
      <c r="AV60" s="100">
        <v>0</v>
      </c>
      <c r="AW60" s="100">
        <v>0</v>
      </c>
      <c r="AX60" s="100">
        <v>0</v>
      </c>
      <c r="AY60" s="100">
        <v>0</v>
      </c>
      <c r="AZ60" s="100">
        <v>0</v>
      </c>
      <c r="BA60" s="100">
        <v>0</v>
      </c>
      <c r="BB60" s="100">
        <v>0</v>
      </c>
      <c r="BC60" s="100">
        <v>0</v>
      </c>
      <c r="BD60" s="100">
        <v>0</v>
      </c>
      <c r="BE60" s="100">
        <v>0</v>
      </c>
      <c r="BF60" s="100">
        <v>4113299.296419959</v>
      </c>
      <c r="BG60" s="100">
        <v>0</v>
      </c>
      <c r="BH60" s="100">
        <v>83944.883600407338</v>
      </c>
      <c r="BI60" s="100">
        <v>284727</v>
      </c>
      <c r="BJ60" s="100">
        <v>0</v>
      </c>
      <c r="BK60" s="100">
        <v>5797</v>
      </c>
      <c r="BL60" s="100">
        <v>4171674</v>
      </c>
      <c r="BM60" s="100">
        <v>0</v>
      </c>
      <c r="BN60" s="100">
        <v>85122</v>
      </c>
      <c r="BO60" s="100">
        <v>226352</v>
      </c>
      <c r="BP60" s="100">
        <v>0</v>
      </c>
      <c r="BQ60" s="100">
        <v>4620</v>
      </c>
      <c r="BR60" s="100">
        <v>15630.851303462321</v>
      </c>
      <c r="BS60" s="100">
        <v>0</v>
      </c>
      <c r="BT60" s="100">
        <v>318.99696537678204</v>
      </c>
      <c r="BU60" s="100">
        <v>17203</v>
      </c>
      <c r="BV60" s="100">
        <v>0</v>
      </c>
      <c r="BW60" s="100">
        <v>351</v>
      </c>
      <c r="BX60" s="100">
        <v>-1572</v>
      </c>
      <c r="BY60" s="100">
        <v>0</v>
      </c>
      <c r="BZ60" s="100">
        <v>-32</v>
      </c>
      <c r="CA60" s="100">
        <v>0</v>
      </c>
      <c r="CB60" s="100">
        <v>0</v>
      </c>
      <c r="CC60" s="100">
        <v>0</v>
      </c>
      <c r="CD60" s="100">
        <v>0</v>
      </c>
      <c r="CE60" s="100">
        <v>0</v>
      </c>
      <c r="CF60" s="100">
        <v>0</v>
      </c>
      <c r="CG60" s="100">
        <v>0</v>
      </c>
      <c r="CH60" s="100">
        <v>0</v>
      </c>
      <c r="CI60" s="100">
        <v>0</v>
      </c>
      <c r="CJ60" s="100">
        <v>0</v>
      </c>
      <c r="CK60" s="100">
        <v>0</v>
      </c>
      <c r="CL60" s="100">
        <v>0</v>
      </c>
      <c r="CM60" s="100">
        <v>0</v>
      </c>
      <c r="CN60" s="100">
        <v>0</v>
      </c>
      <c r="CO60" s="100">
        <v>0</v>
      </c>
      <c r="CP60" s="100">
        <v>0</v>
      </c>
      <c r="CQ60" s="100">
        <v>0</v>
      </c>
      <c r="CR60" s="100">
        <v>0</v>
      </c>
      <c r="CS60" s="100">
        <v>0</v>
      </c>
      <c r="CT60" s="100">
        <v>0</v>
      </c>
      <c r="CU60" s="100">
        <v>0</v>
      </c>
      <c r="CV60" s="100">
        <v>2639.126028513238</v>
      </c>
      <c r="CW60" s="100">
        <v>0</v>
      </c>
      <c r="CX60" s="100">
        <v>53.859714867617107</v>
      </c>
      <c r="CY60" s="100">
        <v>0</v>
      </c>
      <c r="CZ60" s="100">
        <v>0</v>
      </c>
      <c r="DA60" s="100">
        <v>0</v>
      </c>
      <c r="DB60" s="100">
        <v>2639</v>
      </c>
      <c r="DC60" s="100">
        <v>0</v>
      </c>
      <c r="DD60" s="100">
        <v>54</v>
      </c>
      <c r="DE60" s="100">
        <v>758.95112016293274</v>
      </c>
      <c r="DF60" s="100">
        <v>0</v>
      </c>
      <c r="DG60" s="100">
        <v>15.488798370672098</v>
      </c>
      <c r="DH60" s="100">
        <v>1012</v>
      </c>
      <c r="DI60" s="100">
        <v>0</v>
      </c>
      <c r="DJ60" s="100">
        <v>21</v>
      </c>
      <c r="DK60" s="100">
        <v>-253</v>
      </c>
      <c r="DL60" s="100">
        <v>0</v>
      </c>
      <c r="DM60" s="100">
        <v>-6</v>
      </c>
      <c r="DN60" s="100">
        <v>30115.686415478616</v>
      </c>
      <c r="DO60" s="100">
        <v>0</v>
      </c>
      <c r="DP60" s="100">
        <v>614.60584521384931</v>
      </c>
      <c r="DQ60" s="100">
        <v>25299</v>
      </c>
      <c r="DR60" s="100">
        <v>0</v>
      </c>
      <c r="DS60" s="100">
        <v>516</v>
      </c>
      <c r="DT60" s="100">
        <v>4817</v>
      </c>
      <c r="DU60" s="100">
        <v>0</v>
      </c>
      <c r="DV60" s="100">
        <v>99</v>
      </c>
      <c r="DW60" s="100">
        <v>87815.755906313643</v>
      </c>
      <c r="DX60" s="100">
        <v>0</v>
      </c>
      <c r="DY60" s="100">
        <v>1780.2308553971488</v>
      </c>
      <c r="DZ60" s="100">
        <v>0</v>
      </c>
      <c r="EA60" s="100">
        <v>0</v>
      </c>
      <c r="EB60" s="100">
        <v>0</v>
      </c>
      <c r="EC60" s="100">
        <v>91074</v>
      </c>
      <c r="ED60" s="100">
        <v>0</v>
      </c>
      <c r="EE60" s="100">
        <v>1859</v>
      </c>
      <c r="EF60" s="100">
        <v>-3258</v>
      </c>
      <c r="EG60" s="100">
        <v>0</v>
      </c>
      <c r="EH60" s="100">
        <v>-79</v>
      </c>
      <c r="EI60" s="100">
        <v>1180.9279429735234</v>
      </c>
      <c r="EJ60" s="100">
        <v>0</v>
      </c>
      <c r="EK60" s="100">
        <v>24.100570264765786</v>
      </c>
      <c r="EL60" s="100">
        <v>0</v>
      </c>
      <c r="EM60" s="100">
        <v>0</v>
      </c>
      <c r="EN60" s="100">
        <v>0</v>
      </c>
      <c r="EO60" s="100">
        <v>0</v>
      </c>
      <c r="EP60" s="100">
        <v>0</v>
      </c>
      <c r="EQ60" s="100">
        <v>0</v>
      </c>
      <c r="ER60" s="100">
        <v>0</v>
      </c>
      <c r="ES60" s="100">
        <v>0</v>
      </c>
      <c r="ET60" s="100">
        <v>0</v>
      </c>
      <c r="EU60" s="100">
        <v>1460269.0101629328</v>
      </c>
      <c r="EV60" s="100">
        <v>0</v>
      </c>
      <c r="EW60" s="100">
        <v>29801.408370672096</v>
      </c>
      <c r="EX60" s="100">
        <v>1315516</v>
      </c>
      <c r="EY60" s="100">
        <v>0</v>
      </c>
      <c r="EZ60" s="100">
        <v>26847</v>
      </c>
      <c r="FA60" s="100">
        <v>144753</v>
      </c>
      <c r="FB60" s="100">
        <v>0</v>
      </c>
      <c r="FC60" s="100">
        <v>2954</v>
      </c>
      <c r="FD60" s="100">
        <v>2376896.2300610999</v>
      </c>
      <c r="FE60" s="100">
        <v>0</v>
      </c>
      <c r="FF60" s="100">
        <v>48243.810672097752</v>
      </c>
      <c r="FG60" s="100">
        <v>2293032</v>
      </c>
      <c r="FH60" s="100">
        <v>0</v>
      </c>
      <c r="FI60" s="100">
        <v>46291</v>
      </c>
      <c r="FJ60" s="100">
        <v>83864</v>
      </c>
      <c r="FK60" s="100">
        <v>0</v>
      </c>
      <c r="FL60" s="100">
        <v>1953</v>
      </c>
      <c r="FM60" s="100">
        <v>0</v>
      </c>
      <c r="FN60" s="100">
        <v>0</v>
      </c>
      <c r="FO60" s="100">
        <v>0</v>
      </c>
      <c r="FP60" s="100">
        <v>0</v>
      </c>
      <c r="FQ60" s="100">
        <v>0</v>
      </c>
      <c r="FR60" s="100">
        <v>0</v>
      </c>
      <c r="FS60" s="100">
        <v>0</v>
      </c>
      <c r="FT60" s="100">
        <v>0</v>
      </c>
      <c r="FU60" s="100">
        <v>0</v>
      </c>
      <c r="FV60" s="100">
        <v>8373333</v>
      </c>
      <c r="FW60" s="100">
        <v>0</v>
      </c>
      <c r="FX60" s="100">
        <v>170594</v>
      </c>
      <c r="FY60" s="546">
        <v>0.5</v>
      </c>
      <c r="FZ60" s="546">
        <v>0.49</v>
      </c>
      <c r="GA60" s="546">
        <v>0</v>
      </c>
      <c r="GB60" s="546">
        <v>0.01</v>
      </c>
      <c r="GC60" s="84" t="s">
        <v>1054</v>
      </c>
    </row>
    <row r="61" spans="1:185" s="84" customFormat="1" x14ac:dyDescent="0.25">
      <c r="A61" t="s">
        <v>1026</v>
      </c>
      <c r="B61" s="82" t="s">
        <v>481</v>
      </c>
      <c r="C61" s="85" t="s">
        <v>480</v>
      </c>
      <c r="D61" s="100">
        <v>-232855</v>
      </c>
      <c r="E61" s="100">
        <v>0</v>
      </c>
      <c r="F61" s="100">
        <v>-232855</v>
      </c>
      <c r="G61" s="100">
        <v>-124955</v>
      </c>
      <c r="H61" s="100">
        <v>0</v>
      </c>
      <c r="I61" s="100">
        <v>-124955</v>
      </c>
      <c r="J61" s="100">
        <v>-107900</v>
      </c>
      <c r="K61" s="100">
        <v>0</v>
      </c>
      <c r="L61" s="100">
        <v>-107900</v>
      </c>
      <c r="M61" s="100">
        <v>163692</v>
      </c>
      <c r="N61" s="100">
        <v>163692</v>
      </c>
      <c r="O61" s="100">
        <v>0</v>
      </c>
      <c r="P61" s="100">
        <v>2064849</v>
      </c>
      <c r="Q61" s="100">
        <v>1890253</v>
      </c>
      <c r="R61" s="100">
        <v>174596</v>
      </c>
      <c r="S61" s="100">
        <v>49320</v>
      </c>
      <c r="T61" s="100">
        <v>0</v>
      </c>
      <c r="U61" s="100">
        <v>49532</v>
      </c>
      <c r="V61" s="100">
        <v>0</v>
      </c>
      <c r="W61" s="100">
        <v>-212</v>
      </c>
      <c r="X61" s="100">
        <v>0</v>
      </c>
      <c r="Y61" s="100">
        <v>0</v>
      </c>
      <c r="Z61" s="100">
        <v>0</v>
      </c>
      <c r="AA61" s="100">
        <v>0</v>
      </c>
      <c r="AB61" s="100">
        <v>0</v>
      </c>
      <c r="AC61" s="100">
        <v>0</v>
      </c>
      <c r="AD61" s="100">
        <v>0</v>
      </c>
      <c r="AE61" s="100">
        <v>0</v>
      </c>
      <c r="AF61" s="100">
        <v>0</v>
      </c>
      <c r="AG61" s="100">
        <v>0</v>
      </c>
      <c r="AH61" s="100">
        <v>0</v>
      </c>
      <c r="AI61" s="100">
        <v>0</v>
      </c>
      <c r="AJ61" s="100">
        <v>0</v>
      </c>
      <c r="AK61" s="100">
        <v>0</v>
      </c>
      <c r="AL61" s="100">
        <v>0</v>
      </c>
      <c r="AM61" s="100">
        <v>0</v>
      </c>
      <c r="AN61" s="100">
        <v>0</v>
      </c>
      <c r="AO61" s="100">
        <v>0</v>
      </c>
      <c r="AP61" s="100">
        <v>0</v>
      </c>
      <c r="AQ61" s="100">
        <v>0</v>
      </c>
      <c r="AR61" s="100">
        <v>0</v>
      </c>
      <c r="AS61" s="100">
        <v>0</v>
      </c>
      <c r="AT61" s="100">
        <v>0</v>
      </c>
      <c r="AU61" s="100">
        <v>0</v>
      </c>
      <c r="AV61" s="100">
        <v>0</v>
      </c>
      <c r="AW61" s="100">
        <v>0</v>
      </c>
      <c r="AX61" s="100">
        <v>0</v>
      </c>
      <c r="AY61" s="100">
        <v>0</v>
      </c>
      <c r="AZ61" s="100">
        <v>0</v>
      </c>
      <c r="BA61" s="100">
        <v>0</v>
      </c>
      <c r="BB61" s="100">
        <v>0</v>
      </c>
      <c r="BC61" s="100">
        <v>0</v>
      </c>
      <c r="BD61" s="100">
        <v>0</v>
      </c>
      <c r="BE61" s="100">
        <v>0</v>
      </c>
      <c r="BF61" s="100">
        <v>1388238.5454012223</v>
      </c>
      <c r="BG61" s="100">
        <v>312353.67271527497</v>
      </c>
      <c r="BH61" s="100">
        <v>34705.963635030552</v>
      </c>
      <c r="BI61" s="100">
        <v>92044</v>
      </c>
      <c r="BJ61" s="100">
        <v>20710</v>
      </c>
      <c r="BK61" s="100">
        <v>2301</v>
      </c>
      <c r="BL61" s="100">
        <v>1410313</v>
      </c>
      <c r="BM61" s="100">
        <v>317320</v>
      </c>
      <c r="BN61" s="100">
        <v>35258</v>
      </c>
      <c r="BO61" s="100">
        <v>69970</v>
      </c>
      <c r="BP61" s="100">
        <v>15744</v>
      </c>
      <c r="BQ61" s="100">
        <v>1749</v>
      </c>
      <c r="BR61" s="100">
        <v>2210.5613034623216</v>
      </c>
      <c r="BS61" s="100">
        <v>497.37629327902238</v>
      </c>
      <c r="BT61" s="100">
        <v>55.264032586558045</v>
      </c>
      <c r="BU61" s="100">
        <v>2211</v>
      </c>
      <c r="BV61" s="100">
        <v>497</v>
      </c>
      <c r="BW61" s="100">
        <v>55</v>
      </c>
      <c r="BX61" s="100">
        <v>0</v>
      </c>
      <c r="BY61" s="100">
        <v>0</v>
      </c>
      <c r="BZ61" s="100">
        <v>0</v>
      </c>
      <c r="CA61" s="100">
        <v>0</v>
      </c>
      <c r="CB61" s="100">
        <v>0</v>
      </c>
      <c r="CC61" s="100">
        <v>0</v>
      </c>
      <c r="CD61" s="100">
        <v>0</v>
      </c>
      <c r="CE61" s="100">
        <v>0</v>
      </c>
      <c r="CF61" s="100">
        <v>0</v>
      </c>
      <c r="CG61" s="100">
        <v>0</v>
      </c>
      <c r="CH61" s="100">
        <v>0</v>
      </c>
      <c r="CI61" s="100">
        <v>0</v>
      </c>
      <c r="CJ61" s="100">
        <v>0</v>
      </c>
      <c r="CK61" s="100">
        <v>0</v>
      </c>
      <c r="CL61" s="100">
        <v>0</v>
      </c>
      <c r="CM61" s="100">
        <v>0</v>
      </c>
      <c r="CN61" s="100">
        <v>0</v>
      </c>
      <c r="CO61" s="100">
        <v>0</v>
      </c>
      <c r="CP61" s="100">
        <v>0</v>
      </c>
      <c r="CQ61" s="100">
        <v>0</v>
      </c>
      <c r="CR61" s="100">
        <v>0</v>
      </c>
      <c r="CS61" s="100">
        <v>0</v>
      </c>
      <c r="CT61" s="100">
        <v>0</v>
      </c>
      <c r="CU61" s="100">
        <v>0</v>
      </c>
      <c r="CV61" s="100">
        <v>1373.3401221995928</v>
      </c>
      <c r="CW61" s="100">
        <v>309.00152749490832</v>
      </c>
      <c r="CX61" s="100">
        <v>34.333503054989812</v>
      </c>
      <c r="CY61" s="100">
        <v>1642</v>
      </c>
      <c r="CZ61" s="100">
        <v>369</v>
      </c>
      <c r="DA61" s="100">
        <v>41</v>
      </c>
      <c r="DB61" s="100">
        <v>-269</v>
      </c>
      <c r="DC61" s="100">
        <v>-60</v>
      </c>
      <c r="DD61" s="100">
        <v>-7</v>
      </c>
      <c r="DE61" s="100">
        <v>192.88716904276987</v>
      </c>
      <c r="DF61" s="100">
        <v>43.399613034623215</v>
      </c>
      <c r="DG61" s="100">
        <v>4.8221792260692462</v>
      </c>
      <c r="DH61" s="100">
        <v>620</v>
      </c>
      <c r="DI61" s="100">
        <v>139</v>
      </c>
      <c r="DJ61" s="100">
        <v>15</v>
      </c>
      <c r="DK61" s="100">
        <v>-427</v>
      </c>
      <c r="DL61" s="100">
        <v>-96</v>
      </c>
      <c r="DM61" s="100">
        <v>-10</v>
      </c>
      <c r="DN61" s="100">
        <v>6258.713645621182</v>
      </c>
      <c r="DO61" s="100">
        <v>1408.2105702647657</v>
      </c>
      <c r="DP61" s="100">
        <v>156.46784114052954</v>
      </c>
      <c r="DQ61" s="100">
        <v>9553</v>
      </c>
      <c r="DR61" s="100">
        <v>2149</v>
      </c>
      <c r="DS61" s="100">
        <v>239</v>
      </c>
      <c r="DT61" s="100">
        <v>-3294</v>
      </c>
      <c r="DU61" s="100">
        <v>-741</v>
      </c>
      <c r="DV61" s="100">
        <v>-83</v>
      </c>
      <c r="DW61" s="100">
        <v>22944.899389002036</v>
      </c>
      <c r="DX61" s="100">
        <v>5162.6023625254575</v>
      </c>
      <c r="DY61" s="100">
        <v>573.62248472505087</v>
      </c>
      <c r="DZ61" s="100">
        <v>-2188.2574338085537</v>
      </c>
      <c r="EA61" s="100">
        <v>-492.3579226069246</v>
      </c>
      <c r="EB61" s="100">
        <v>-54.706435845213846</v>
      </c>
      <c r="EC61" s="100">
        <v>25853</v>
      </c>
      <c r="ED61" s="100">
        <v>5817</v>
      </c>
      <c r="EE61" s="100">
        <v>646</v>
      </c>
      <c r="EF61" s="100">
        <v>-5096</v>
      </c>
      <c r="EG61" s="100">
        <v>-1147</v>
      </c>
      <c r="EH61" s="100">
        <v>-127</v>
      </c>
      <c r="EI61" s="100">
        <v>-989.21792260692462</v>
      </c>
      <c r="EJ61" s="100">
        <v>-222.57403258655802</v>
      </c>
      <c r="EK61" s="100">
        <v>-24.730448065173114</v>
      </c>
      <c r="EL61" s="100">
        <v>0</v>
      </c>
      <c r="EM61" s="100">
        <v>0</v>
      </c>
      <c r="EN61" s="100">
        <v>0</v>
      </c>
      <c r="EO61" s="100">
        <v>0</v>
      </c>
      <c r="EP61" s="100">
        <v>0</v>
      </c>
      <c r="EQ61" s="100">
        <v>0</v>
      </c>
      <c r="ER61" s="100">
        <v>0</v>
      </c>
      <c r="ES61" s="100">
        <v>0</v>
      </c>
      <c r="ET61" s="100">
        <v>0</v>
      </c>
      <c r="EU61" s="100">
        <v>419724.5450101833</v>
      </c>
      <c r="EV61" s="100">
        <v>94438.02262729124</v>
      </c>
      <c r="EW61" s="100">
        <v>10493.113625254582</v>
      </c>
      <c r="EX61" s="100">
        <v>693467</v>
      </c>
      <c r="EY61" s="100">
        <v>156030</v>
      </c>
      <c r="EZ61" s="100">
        <v>17337</v>
      </c>
      <c r="FA61" s="100">
        <v>-273742</v>
      </c>
      <c r="FB61" s="100">
        <v>-61592</v>
      </c>
      <c r="FC61" s="100">
        <v>-6844</v>
      </c>
      <c r="FD61" s="100">
        <v>548427.81588594709</v>
      </c>
      <c r="FE61" s="100">
        <v>107895.22313645619</v>
      </c>
      <c r="FF61" s="100">
        <v>11988.358126272911</v>
      </c>
      <c r="FG61" s="100">
        <v>538673</v>
      </c>
      <c r="FH61" s="100">
        <v>106979</v>
      </c>
      <c r="FI61" s="100">
        <v>11887</v>
      </c>
      <c r="FJ61" s="100">
        <v>9755</v>
      </c>
      <c r="FK61" s="100">
        <v>916</v>
      </c>
      <c r="FL61" s="100">
        <v>101</v>
      </c>
      <c r="FM61" s="100">
        <v>0</v>
      </c>
      <c r="FN61" s="100">
        <v>0</v>
      </c>
      <c r="FO61" s="100">
        <v>0</v>
      </c>
      <c r="FP61" s="100">
        <v>0</v>
      </c>
      <c r="FQ61" s="100">
        <v>0</v>
      </c>
      <c r="FR61" s="100">
        <v>0</v>
      </c>
      <c r="FS61" s="100">
        <v>0</v>
      </c>
      <c r="FT61" s="100">
        <v>0</v>
      </c>
      <c r="FU61" s="100">
        <v>0</v>
      </c>
      <c r="FV61" s="100">
        <v>2478240</v>
      </c>
      <c r="FW61" s="100">
        <v>542102</v>
      </c>
      <c r="FX61" s="100">
        <v>60232</v>
      </c>
      <c r="FY61" s="546">
        <v>0.5</v>
      </c>
      <c r="FZ61" s="546">
        <v>0.4</v>
      </c>
      <c r="GA61" s="546">
        <v>0.09</v>
      </c>
      <c r="GB61" s="546">
        <v>0.01</v>
      </c>
      <c r="GC61" s="84" t="s">
        <v>1029</v>
      </c>
    </row>
    <row r="62" spans="1:185" s="84" customFormat="1" x14ac:dyDescent="0.25">
      <c r="A62" t="s">
        <v>1026</v>
      </c>
      <c r="B62" s="82" t="s">
        <v>483</v>
      </c>
      <c r="C62" s="85" t="s">
        <v>482</v>
      </c>
      <c r="D62" s="100">
        <v>552500</v>
      </c>
      <c r="E62" s="100">
        <v>0</v>
      </c>
      <c r="F62" s="100">
        <v>552500</v>
      </c>
      <c r="G62" s="100">
        <v>672979</v>
      </c>
      <c r="H62" s="100">
        <v>0</v>
      </c>
      <c r="I62" s="100">
        <v>672979</v>
      </c>
      <c r="J62" s="100">
        <v>-120479</v>
      </c>
      <c r="K62" s="100">
        <v>0</v>
      </c>
      <c r="L62" s="100">
        <v>-120479</v>
      </c>
      <c r="M62" s="100">
        <v>199143</v>
      </c>
      <c r="N62" s="100">
        <v>199143</v>
      </c>
      <c r="O62" s="100">
        <v>0</v>
      </c>
      <c r="P62" s="100">
        <v>0</v>
      </c>
      <c r="Q62" s="100">
        <v>0</v>
      </c>
      <c r="R62" s="100">
        <v>0</v>
      </c>
      <c r="S62" s="100">
        <v>103918</v>
      </c>
      <c r="T62" s="100">
        <v>29644</v>
      </c>
      <c r="U62" s="100">
        <v>106199</v>
      </c>
      <c r="V62" s="100">
        <v>12335</v>
      </c>
      <c r="W62" s="100">
        <v>-2281</v>
      </c>
      <c r="X62" s="100">
        <v>17309</v>
      </c>
      <c r="Y62" s="100">
        <v>0</v>
      </c>
      <c r="Z62" s="100">
        <v>0</v>
      </c>
      <c r="AA62" s="100">
        <v>0</v>
      </c>
      <c r="AB62" s="100">
        <v>0</v>
      </c>
      <c r="AC62" s="100">
        <v>0</v>
      </c>
      <c r="AD62" s="100">
        <v>0</v>
      </c>
      <c r="AE62" s="100">
        <v>0</v>
      </c>
      <c r="AF62" s="100">
        <v>0</v>
      </c>
      <c r="AG62" s="100">
        <v>0</v>
      </c>
      <c r="AH62" s="100">
        <v>0</v>
      </c>
      <c r="AI62" s="100">
        <v>0</v>
      </c>
      <c r="AJ62" s="100">
        <v>0</v>
      </c>
      <c r="AK62" s="100">
        <v>0</v>
      </c>
      <c r="AL62" s="100">
        <v>0</v>
      </c>
      <c r="AM62" s="100">
        <v>0</v>
      </c>
      <c r="AN62" s="100">
        <v>0</v>
      </c>
      <c r="AO62" s="100">
        <v>0</v>
      </c>
      <c r="AP62" s="100">
        <v>0</v>
      </c>
      <c r="AQ62" s="100">
        <v>0</v>
      </c>
      <c r="AR62" s="100">
        <v>0</v>
      </c>
      <c r="AS62" s="100">
        <v>0</v>
      </c>
      <c r="AT62" s="100">
        <v>0</v>
      </c>
      <c r="AU62" s="100">
        <v>0</v>
      </c>
      <c r="AV62" s="100">
        <v>0</v>
      </c>
      <c r="AW62" s="100">
        <v>0</v>
      </c>
      <c r="AX62" s="100">
        <v>0</v>
      </c>
      <c r="AY62" s="100">
        <v>0</v>
      </c>
      <c r="AZ62" s="100">
        <v>0</v>
      </c>
      <c r="BA62" s="100">
        <v>0</v>
      </c>
      <c r="BB62" s="100">
        <v>0</v>
      </c>
      <c r="BC62" s="100">
        <v>0</v>
      </c>
      <c r="BD62" s="100">
        <v>0</v>
      </c>
      <c r="BE62" s="100">
        <v>0</v>
      </c>
      <c r="BF62" s="100">
        <v>887841.79989893304</v>
      </c>
      <c r="BG62" s="100">
        <v>2441564.9497220661</v>
      </c>
      <c r="BH62" s="100">
        <v>0</v>
      </c>
      <c r="BI62" s="100">
        <v>52623</v>
      </c>
      <c r="BJ62" s="100">
        <v>144714</v>
      </c>
      <c r="BK62" s="100">
        <v>0</v>
      </c>
      <c r="BL62" s="100">
        <v>831801</v>
      </c>
      <c r="BM62" s="100">
        <v>2287452</v>
      </c>
      <c r="BN62" s="100">
        <v>0</v>
      </c>
      <c r="BO62" s="100">
        <v>108664</v>
      </c>
      <c r="BP62" s="100">
        <v>298827</v>
      </c>
      <c r="BQ62" s="100">
        <v>0</v>
      </c>
      <c r="BR62" s="100">
        <v>4051.3657515274954</v>
      </c>
      <c r="BS62" s="100">
        <v>11141.255816700614</v>
      </c>
      <c r="BT62" s="100">
        <v>0</v>
      </c>
      <c r="BU62" s="100">
        <v>1962</v>
      </c>
      <c r="BV62" s="100">
        <v>5395</v>
      </c>
      <c r="BW62" s="100">
        <v>0</v>
      </c>
      <c r="BX62" s="100">
        <v>2089</v>
      </c>
      <c r="BY62" s="100">
        <v>5746</v>
      </c>
      <c r="BZ62" s="100">
        <v>0</v>
      </c>
      <c r="CA62" s="100">
        <v>0</v>
      </c>
      <c r="CB62" s="100">
        <v>0</v>
      </c>
      <c r="CC62" s="100">
        <v>0</v>
      </c>
      <c r="CD62" s="100">
        <v>0</v>
      </c>
      <c r="CE62" s="100">
        <v>0</v>
      </c>
      <c r="CF62" s="100">
        <v>0</v>
      </c>
      <c r="CG62" s="100">
        <v>0</v>
      </c>
      <c r="CH62" s="100">
        <v>0</v>
      </c>
      <c r="CI62" s="100">
        <v>0</v>
      </c>
      <c r="CJ62" s="100">
        <v>0</v>
      </c>
      <c r="CK62" s="100">
        <v>0</v>
      </c>
      <c r="CL62" s="100">
        <v>0</v>
      </c>
      <c r="CM62" s="100">
        <v>0</v>
      </c>
      <c r="CN62" s="100">
        <v>0</v>
      </c>
      <c r="CO62" s="100">
        <v>0</v>
      </c>
      <c r="CP62" s="100">
        <v>0</v>
      </c>
      <c r="CQ62" s="100">
        <v>0</v>
      </c>
      <c r="CR62" s="100">
        <v>0</v>
      </c>
      <c r="CS62" s="100">
        <v>0</v>
      </c>
      <c r="CT62" s="100">
        <v>0</v>
      </c>
      <c r="CU62" s="100">
        <v>0</v>
      </c>
      <c r="CV62" s="100">
        <v>3762.7454175152752</v>
      </c>
      <c r="CW62" s="100">
        <v>10347.549898167008</v>
      </c>
      <c r="CX62" s="100">
        <v>0</v>
      </c>
      <c r="CY62" s="100">
        <v>4062</v>
      </c>
      <c r="CZ62" s="100">
        <v>11170</v>
      </c>
      <c r="DA62" s="100">
        <v>0</v>
      </c>
      <c r="DB62" s="100">
        <v>-299</v>
      </c>
      <c r="DC62" s="100">
        <v>-822</v>
      </c>
      <c r="DD62" s="100">
        <v>0</v>
      </c>
      <c r="DE62" s="100">
        <v>91.693686354378826</v>
      </c>
      <c r="DF62" s="100">
        <v>252.15763747454176</v>
      </c>
      <c r="DG62" s="100">
        <v>0</v>
      </c>
      <c r="DH62" s="100">
        <v>619</v>
      </c>
      <c r="DI62" s="100">
        <v>1704</v>
      </c>
      <c r="DJ62" s="100">
        <v>0</v>
      </c>
      <c r="DK62" s="100">
        <v>-527</v>
      </c>
      <c r="DL62" s="100">
        <v>-1452</v>
      </c>
      <c r="DM62" s="100">
        <v>0</v>
      </c>
      <c r="DN62" s="100">
        <v>11790.899389002037</v>
      </c>
      <c r="DO62" s="100">
        <v>32424.973319755602</v>
      </c>
      <c r="DP62" s="100">
        <v>0</v>
      </c>
      <c r="DQ62" s="100">
        <v>11798</v>
      </c>
      <c r="DR62" s="100">
        <v>32443</v>
      </c>
      <c r="DS62" s="100">
        <v>0</v>
      </c>
      <c r="DT62" s="100">
        <v>-7</v>
      </c>
      <c r="DU62" s="100">
        <v>-18</v>
      </c>
      <c r="DV62" s="100">
        <v>0</v>
      </c>
      <c r="DW62" s="100">
        <v>16930.702240325867</v>
      </c>
      <c r="DX62" s="100">
        <v>46559.431160896136</v>
      </c>
      <c r="DY62" s="100">
        <v>0</v>
      </c>
      <c r="DZ62" s="100">
        <v>0</v>
      </c>
      <c r="EA62" s="100">
        <v>0</v>
      </c>
      <c r="EB62" s="100">
        <v>0</v>
      </c>
      <c r="EC62" s="100">
        <v>18896</v>
      </c>
      <c r="ED62" s="100">
        <v>51965</v>
      </c>
      <c r="EE62" s="100">
        <v>0</v>
      </c>
      <c r="EF62" s="100">
        <v>-1965</v>
      </c>
      <c r="EG62" s="100">
        <v>-5406</v>
      </c>
      <c r="EH62" s="100">
        <v>0</v>
      </c>
      <c r="EI62" s="100">
        <v>-214.98452138492871</v>
      </c>
      <c r="EJ62" s="100">
        <v>-591.20743380855401</v>
      </c>
      <c r="EK62" s="100">
        <v>0</v>
      </c>
      <c r="EL62" s="100">
        <v>0</v>
      </c>
      <c r="EM62" s="100">
        <v>0</v>
      </c>
      <c r="EN62" s="100">
        <v>0</v>
      </c>
      <c r="EO62" s="100">
        <v>0</v>
      </c>
      <c r="EP62" s="100">
        <v>0</v>
      </c>
      <c r="EQ62" s="100">
        <v>0</v>
      </c>
      <c r="ER62" s="100">
        <v>0</v>
      </c>
      <c r="ES62" s="100">
        <v>0</v>
      </c>
      <c r="ET62" s="100">
        <v>0</v>
      </c>
      <c r="EU62" s="100">
        <v>304571.11160896131</v>
      </c>
      <c r="EV62" s="100">
        <v>837570.55692464369</v>
      </c>
      <c r="EW62" s="100">
        <v>0</v>
      </c>
      <c r="EX62" s="100">
        <v>337863</v>
      </c>
      <c r="EY62" s="100">
        <v>929121</v>
      </c>
      <c r="EZ62" s="100">
        <v>0</v>
      </c>
      <c r="FA62" s="100">
        <v>-33292</v>
      </c>
      <c r="FB62" s="100">
        <v>-91550</v>
      </c>
      <c r="FC62" s="100">
        <v>0</v>
      </c>
      <c r="FD62" s="100">
        <v>307397.62443991849</v>
      </c>
      <c r="FE62" s="100">
        <v>836997.05580448068</v>
      </c>
      <c r="FF62" s="100">
        <v>0</v>
      </c>
      <c r="FG62" s="100">
        <v>315206</v>
      </c>
      <c r="FH62" s="100">
        <v>857701</v>
      </c>
      <c r="FI62" s="100">
        <v>0</v>
      </c>
      <c r="FJ62" s="100">
        <v>-7808</v>
      </c>
      <c r="FK62" s="100">
        <v>-20704</v>
      </c>
      <c r="FL62" s="100">
        <v>0</v>
      </c>
      <c r="FM62" s="100">
        <v>0</v>
      </c>
      <c r="FN62" s="100">
        <v>0</v>
      </c>
      <c r="FO62" s="100">
        <v>0</v>
      </c>
      <c r="FP62" s="100">
        <v>0</v>
      </c>
      <c r="FQ62" s="100">
        <v>0</v>
      </c>
      <c r="FR62" s="100">
        <v>0</v>
      </c>
      <c r="FS62" s="100">
        <v>0</v>
      </c>
      <c r="FT62" s="100">
        <v>0</v>
      </c>
      <c r="FU62" s="100">
        <v>0</v>
      </c>
      <c r="FV62" s="100">
        <v>1588847</v>
      </c>
      <c r="FW62" s="100">
        <v>4360981</v>
      </c>
      <c r="FX62" s="100">
        <v>0</v>
      </c>
      <c r="FY62" s="546">
        <v>0.25</v>
      </c>
      <c r="FZ62" s="546">
        <v>0.2</v>
      </c>
      <c r="GA62" s="546">
        <v>0.55000000000000004</v>
      </c>
      <c r="GB62" s="546">
        <v>0</v>
      </c>
      <c r="GC62" s="84" t="s">
        <v>1029</v>
      </c>
    </row>
    <row r="63" spans="1:185" s="84" customFormat="1" x14ac:dyDescent="0.25">
      <c r="A63" t="s">
        <v>1037</v>
      </c>
      <c r="B63" s="82" t="s">
        <v>485</v>
      </c>
      <c r="C63" s="85" t="s">
        <v>484</v>
      </c>
      <c r="D63" s="100">
        <v>354788</v>
      </c>
      <c r="E63" s="100">
        <v>0</v>
      </c>
      <c r="F63" s="100">
        <v>354788</v>
      </c>
      <c r="G63" s="100">
        <v>356385.05000000005</v>
      </c>
      <c r="H63" s="100">
        <v>0</v>
      </c>
      <c r="I63" s="100">
        <v>356385.05000000005</v>
      </c>
      <c r="J63" s="100">
        <v>-1597.0500000000466</v>
      </c>
      <c r="K63" s="100">
        <v>0</v>
      </c>
      <c r="L63" s="100">
        <v>-1597.0500000000466</v>
      </c>
      <c r="M63" s="100">
        <v>108531</v>
      </c>
      <c r="N63" s="100">
        <v>108531</v>
      </c>
      <c r="O63" s="100">
        <v>0</v>
      </c>
      <c r="P63" s="100">
        <v>0</v>
      </c>
      <c r="Q63" s="100">
        <v>0</v>
      </c>
      <c r="R63" s="100">
        <v>0</v>
      </c>
      <c r="S63" s="100">
        <v>0</v>
      </c>
      <c r="T63" s="100">
        <v>0</v>
      </c>
      <c r="U63" s="100">
        <v>0</v>
      </c>
      <c r="V63" s="100">
        <v>0</v>
      </c>
      <c r="W63" s="100">
        <v>0</v>
      </c>
      <c r="X63" s="100">
        <v>0</v>
      </c>
      <c r="Y63" s="100">
        <v>0</v>
      </c>
      <c r="Z63" s="100">
        <v>0</v>
      </c>
      <c r="AA63" s="100">
        <v>0</v>
      </c>
      <c r="AB63" s="100">
        <v>0</v>
      </c>
      <c r="AC63" s="100">
        <v>0</v>
      </c>
      <c r="AD63" s="100">
        <v>0</v>
      </c>
      <c r="AE63" s="100">
        <v>0</v>
      </c>
      <c r="AF63" s="100">
        <v>0</v>
      </c>
      <c r="AG63" s="100">
        <v>0</v>
      </c>
      <c r="AH63" s="100">
        <v>0</v>
      </c>
      <c r="AI63" s="100">
        <v>0</v>
      </c>
      <c r="AJ63" s="100">
        <v>0</v>
      </c>
      <c r="AK63" s="100">
        <v>0</v>
      </c>
      <c r="AL63" s="100">
        <v>0</v>
      </c>
      <c r="AM63" s="100">
        <v>0</v>
      </c>
      <c r="AN63" s="100">
        <v>0</v>
      </c>
      <c r="AO63" s="100">
        <v>0</v>
      </c>
      <c r="AP63" s="100">
        <v>0</v>
      </c>
      <c r="AQ63" s="100">
        <v>0</v>
      </c>
      <c r="AR63" s="100">
        <v>0</v>
      </c>
      <c r="AS63" s="100">
        <v>0</v>
      </c>
      <c r="AT63" s="100">
        <v>0</v>
      </c>
      <c r="AU63" s="100">
        <v>0</v>
      </c>
      <c r="AV63" s="100">
        <v>0</v>
      </c>
      <c r="AW63" s="100">
        <v>0</v>
      </c>
      <c r="AX63" s="100">
        <v>0</v>
      </c>
      <c r="AY63" s="100">
        <v>0</v>
      </c>
      <c r="AZ63" s="100">
        <v>0</v>
      </c>
      <c r="BA63" s="100">
        <v>0</v>
      </c>
      <c r="BB63" s="100">
        <v>0</v>
      </c>
      <c r="BC63" s="100">
        <v>0</v>
      </c>
      <c r="BD63" s="100">
        <v>0</v>
      </c>
      <c r="BE63" s="100">
        <v>0</v>
      </c>
      <c r="BF63" s="100">
        <v>999382.91046952561</v>
      </c>
      <c r="BG63" s="100">
        <v>740719.09834800113</v>
      </c>
      <c r="BH63" s="100">
        <v>23514.892011047657</v>
      </c>
      <c r="BI63" s="100">
        <v>79941</v>
      </c>
      <c r="BJ63" s="100">
        <v>59250</v>
      </c>
      <c r="BK63" s="100">
        <v>1881</v>
      </c>
      <c r="BL63" s="100">
        <v>995305</v>
      </c>
      <c r="BM63" s="100">
        <v>737697</v>
      </c>
      <c r="BN63" s="100">
        <v>23419</v>
      </c>
      <c r="BO63" s="100">
        <v>84019</v>
      </c>
      <c r="BP63" s="100">
        <v>62272</v>
      </c>
      <c r="BQ63" s="100">
        <v>1977</v>
      </c>
      <c r="BR63" s="100">
        <v>0</v>
      </c>
      <c r="BS63" s="100">
        <v>0</v>
      </c>
      <c r="BT63" s="100">
        <v>0</v>
      </c>
      <c r="BU63" s="100">
        <v>0</v>
      </c>
      <c r="BV63" s="100">
        <v>0</v>
      </c>
      <c r="BW63" s="100">
        <v>0</v>
      </c>
      <c r="BX63" s="100">
        <v>0</v>
      </c>
      <c r="BY63" s="100">
        <v>0</v>
      </c>
      <c r="BZ63" s="100">
        <v>0</v>
      </c>
      <c r="CA63" s="100">
        <v>0</v>
      </c>
      <c r="CB63" s="100">
        <v>0</v>
      </c>
      <c r="CC63" s="100">
        <v>0</v>
      </c>
      <c r="CD63" s="100">
        <v>0</v>
      </c>
      <c r="CE63" s="100">
        <v>0</v>
      </c>
      <c r="CF63" s="100">
        <v>0</v>
      </c>
      <c r="CG63" s="100">
        <v>0</v>
      </c>
      <c r="CH63" s="100">
        <v>0</v>
      </c>
      <c r="CI63" s="100">
        <v>0</v>
      </c>
      <c r="CJ63" s="100">
        <v>0</v>
      </c>
      <c r="CK63" s="100">
        <v>0</v>
      </c>
      <c r="CL63" s="100">
        <v>0</v>
      </c>
      <c r="CM63" s="100">
        <v>0</v>
      </c>
      <c r="CN63" s="100">
        <v>0</v>
      </c>
      <c r="CO63" s="100">
        <v>0</v>
      </c>
      <c r="CP63" s="100">
        <v>0</v>
      </c>
      <c r="CQ63" s="100">
        <v>0</v>
      </c>
      <c r="CR63" s="100">
        <v>0</v>
      </c>
      <c r="CS63" s="100">
        <v>0</v>
      </c>
      <c r="CT63" s="100">
        <v>0</v>
      </c>
      <c r="CU63" s="100">
        <v>0</v>
      </c>
      <c r="CV63" s="100">
        <v>0</v>
      </c>
      <c r="CW63" s="100">
        <v>0</v>
      </c>
      <c r="CX63" s="100">
        <v>0</v>
      </c>
      <c r="CY63" s="100">
        <v>0</v>
      </c>
      <c r="CZ63" s="100">
        <v>0</v>
      </c>
      <c r="DA63" s="100">
        <v>0</v>
      </c>
      <c r="DB63" s="100">
        <v>0</v>
      </c>
      <c r="DC63" s="100">
        <v>0</v>
      </c>
      <c r="DD63" s="100">
        <v>0</v>
      </c>
      <c r="DE63" s="100">
        <v>0</v>
      </c>
      <c r="DF63" s="100">
        <v>0</v>
      </c>
      <c r="DG63" s="100">
        <v>0</v>
      </c>
      <c r="DH63" s="100">
        <v>0</v>
      </c>
      <c r="DI63" s="100">
        <v>0</v>
      </c>
      <c r="DJ63" s="100">
        <v>0</v>
      </c>
      <c r="DK63" s="100">
        <v>0</v>
      </c>
      <c r="DL63" s="100">
        <v>0</v>
      </c>
      <c r="DM63" s="100">
        <v>0</v>
      </c>
      <c r="DN63" s="100">
        <v>8123.8024643584522</v>
      </c>
      <c r="DO63" s="100">
        <v>6021.1712382892056</v>
      </c>
      <c r="DP63" s="100">
        <v>191.14829327902243</v>
      </c>
      <c r="DQ63" s="100">
        <v>8369</v>
      </c>
      <c r="DR63" s="100">
        <v>6202</v>
      </c>
      <c r="DS63" s="100">
        <v>197</v>
      </c>
      <c r="DT63" s="100">
        <v>-245</v>
      </c>
      <c r="DU63" s="100">
        <v>-181</v>
      </c>
      <c r="DV63" s="100">
        <v>-6</v>
      </c>
      <c r="DW63" s="100">
        <v>14124.377473014256</v>
      </c>
      <c r="DX63" s="100">
        <v>10468.656244704684</v>
      </c>
      <c r="DY63" s="100">
        <v>332.33829348268841</v>
      </c>
      <c r="DZ63" s="100">
        <v>1668.9262851323829</v>
      </c>
      <c r="EA63" s="100">
        <v>1236.9688936863545</v>
      </c>
      <c r="EB63" s="100">
        <v>39.268853767820772</v>
      </c>
      <c r="EC63" s="100">
        <v>17198</v>
      </c>
      <c r="ED63" s="100">
        <v>12746</v>
      </c>
      <c r="EE63" s="100">
        <v>405</v>
      </c>
      <c r="EF63" s="100">
        <v>-1405</v>
      </c>
      <c r="EG63" s="100">
        <v>-1040</v>
      </c>
      <c r="EH63" s="100">
        <v>-33</v>
      </c>
      <c r="EI63" s="100">
        <v>-714.1789414460286</v>
      </c>
      <c r="EJ63" s="100">
        <v>-529.33262718940944</v>
      </c>
      <c r="EK63" s="100">
        <v>-16.80421038696538</v>
      </c>
      <c r="EL63" s="100">
        <v>0</v>
      </c>
      <c r="EM63" s="100">
        <v>0</v>
      </c>
      <c r="EN63" s="100">
        <v>0</v>
      </c>
      <c r="EO63" s="100">
        <v>0</v>
      </c>
      <c r="EP63" s="100">
        <v>0</v>
      </c>
      <c r="EQ63" s="100">
        <v>0</v>
      </c>
      <c r="ER63" s="100">
        <v>0</v>
      </c>
      <c r="ES63" s="100">
        <v>0</v>
      </c>
      <c r="ET63" s="100">
        <v>0</v>
      </c>
      <c r="EU63" s="100">
        <v>366812.03185997962</v>
      </c>
      <c r="EV63" s="100">
        <v>271872.44714327902</v>
      </c>
      <c r="EW63" s="100">
        <v>8630.8713378818738</v>
      </c>
      <c r="EX63" s="100">
        <v>370923</v>
      </c>
      <c r="EY63" s="100">
        <v>274920</v>
      </c>
      <c r="EZ63" s="100">
        <v>8728</v>
      </c>
      <c r="FA63" s="100">
        <v>-4111</v>
      </c>
      <c r="FB63" s="100">
        <v>-3048</v>
      </c>
      <c r="FC63" s="100">
        <v>-97</v>
      </c>
      <c r="FD63" s="100">
        <v>308722.75240733195</v>
      </c>
      <c r="FE63" s="100">
        <v>228818.04001955193</v>
      </c>
      <c r="FF63" s="100">
        <v>7264.0647625254578</v>
      </c>
      <c r="FG63" s="100">
        <v>292889</v>
      </c>
      <c r="FH63" s="100">
        <v>217082</v>
      </c>
      <c r="FI63" s="100">
        <v>6892</v>
      </c>
      <c r="FJ63" s="100">
        <v>15834</v>
      </c>
      <c r="FK63" s="100">
        <v>11736</v>
      </c>
      <c r="FL63" s="100">
        <v>372</v>
      </c>
      <c r="FM63" s="100">
        <v>0</v>
      </c>
      <c r="FN63" s="100">
        <v>0</v>
      </c>
      <c r="FO63" s="100">
        <v>0</v>
      </c>
      <c r="FP63" s="100">
        <v>0</v>
      </c>
      <c r="FQ63" s="100">
        <v>0</v>
      </c>
      <c r="FR63" s="100">
        <v>0</v>
      </c>
      <c r="FS63" s="100">
        <v>0</v>
      </c>
      <c r="FT63" s="100">
        <v>0</v>
      </c>
      <c r="FU63" s="100">
        <v>0</v>
      </c>
      <c r="FV63" s="100">
        <v>1778062</v>
      </c>
      <c r="FW63" s="100">
        <v>1317857</v>
      </c>
      <c r="FX63" s="100">
        <v>41836</v>
      </c>
      <c r="FY63" s="546">
        <v>0.25</v>
      </c>
      <c r="FZ63" s="546">
        <v>0.42499999999999999</v>
      </c>
      <c r="GA63" s="546">
        <v>0.315</v>
      </c>
      <c r="GB63" s="546">
        <v>0.01</v>
      </c>
      <c r="GC63" s="84" t="s">
        <v>1029</v>
      </c>
    </row>
    <row r="64" spans="1:185" s="84" customFormat="1" x14ac:dyDescent="0.25">
      <c r="A64" t="s">
        <v>1037</v>
      </c>
      <c r="B64" s="82" t="s">
        <v>487</v>
      </c>
      <c r="C64" s="85" t="s">
        <v>486</v>
      </c>
      <c r="D64" s="100">
        <v>-261111</v>
      </c>
      <c r="E64" s="100">
        <v>0</v>
      </c>
      <c r="F64" s="100">
        <v>-261111</v>
      </c>
      <c r="G64" s="100">
        <v>-274293</v>
      </c>
      <c r="H64" s="100">
        <v>0</v>
      </c>
      <c r="I64" s="100">
        <v>-274293</v>
      </c>
      <c r="J64" s="100">
        <v>13182</v>
      </c>
      <c r="K64" s="100">
        <v>0</v>
      </c>
      <c r="L64" s="100">
        <v>13182</v>
      </c>
      <c r="M64" s="100">
        <v>131191</v>
      </c>
      <c r="N64" s="100">
        <v>131191</v>
      </c>
      <c r="O64" s="100">
        <v>0</v>
      </c>
      <c r="P64" s="100">
        <v>0</v>
      </c>
      <c r="Q64" s="100">
        <v>0</v>
      </c>
      <c r="R64" s="100">
        <v>0</v>
      </c>
      <c r="S64" s="100">
        <v>0</v>
      </c>
      <c r="T64" s="100">
        <v>0</v>
      </c>
      <c r="U64" s="100">
        <v>0</v>
      </c>
      <c r="V64" s="100">
        <v>0</v>
      </c>
      <c r="W64" s="100">
        <v>0</v>
      </c>
      <c r="X64" s="100">
        <v>0</v>
      </c>
      <c r="Y64" s="100">
        <v>0</v>
      </c>
      <c r="Z64" s="100">
        <v>0</v>
      </c>
      <c r="AA64" s="100">
        <v>0</v>
      </c>
      <c r="AB64" s="100">
        <v>0</v>
      </c>
      <c r="AC64" s="100">
        <v>0</v>
      </c>
      <c r="AD64" s="100">
        <v>0</v>
      </c>
      <c r="AE64" s="100">
        <v>0</v>
      </c>
      <c r="AF64" s="100">
        <v>0</v>
      </c>
      <c r="AG64" s="100">
        <v>0</v>
      </c>
      <c r="AH64" s="100">
        <v>0</v>
      </c>
      <c r="AI64" s="100">
        <v>0</v>
      </c>
      <c r="AJ64" s="100">
        <v>0</v>
      </c>
      <c r="AK64" s="100">
        <v>0</v>
      </c>
      <c r="AL64" s="100">
        <v>0</v>
      </c>
      <c r="AM64" s="100">
        <v>0</v>
      </c>
      <c r="AN64" s="100">
        <v>0</v>
      </c>
      <c r="AO64" s="100">
        <v>0</v>
      </c>
      <c r="AP64" s="100">
        <v>0</v>
      </c>
      <c r="AQ64" s="100">
        <v>0</v>
      </c>
      <c r="AR64" s="100">
        <v>0</v>
      </c>
      <c r="AS64" s="100">
        <v>0</v>
      </c>
      <c r="AT64" s="100">
        <v>0</v>
      </c>
      <c r="AU64" s="100">
        <v>0</v>
      </c>
      <c r="AV64" s="100">
        <v>0</v>
      </c>
      <c r="AW64" s="100">
        <v>0</v>
      </c>
      <c r="AX64" s="100">
        <v>0</v>
      </c>
      <c r="AY64" s="100">
        <v>0</v>
      </c>
      <c r="AZ64" s="100">
        <v>0</v>
      </c>
      <c r="BA64" s="100">
        <v>0</v>
      </c>
      <c r="BB64" s="100">
        <v>0</v>
      </c>
      <c r="BC64" s="100">
        <v>0</v>
      </c>
      <c r="BD64" s="100">
        <v>0</v>
      </c>
      <c r="BE64" s="100">
        <v>0</v>
      </c>
      <c r="BF64" s="100">
        <v>1396089.0653244809</v>
      </c>
      <c r="BG64" s="100">
        <v>436277.8329139002</v>
      </c>
      <c r="BH64" s="100">
        <v>37395.242821191445</v>
      </c>
      <c r="BI64" s="100">
        <v>80133</v>
      </c>
      <c r="BJ64" s="100">
        <v>25041</v>
      </c>
      <c r="BK64" s="100">
        <v>2146</v>
      </c>
      <c r="BL64" s="100">
        <v>1463807</v>
      </c>
      <c r="BM64" s="100">
        <v>457439</v>
      </c>
      <c r="BN64" s="100">
        <v>39209</v>
      </c>
      <c r="BO64" s="100">
        <v>12415</v>
      </c>
      <c r="BP64" s="100">
        <v>3880</v>
      </c>
      <c r="BQ64" s="100">
        <v>332</v>
      </c>
      <c r="BR64" s="100">
        <v>0</v>
      </c>
      <c r="BS64" s="100">
        <v>0</v>
      </c>
      <c r="BT64" s="100">
        <v>0</v>
      </c>
      <c r="BU64" s="100">
        <v>0</v>
      </c>
      <c r="BV64" s="100">
        <v>0</v>
      </c>
      <c r="BW64" s="100">
        <v>0</v>
      </c>
      <c r="BX64" s="100">
        <v>0</v>
      </c>
      <c r="BY64" s="100">
        <v>0</v>
      </c>
      <c r="BZ64" s="100">
        <v>0</v>
      </c>
      <c r="CA64" s="100">
        <v>0</v>
      </c>
      <c r="CB64" s="100">
        <v>0</v>
      </c>
      <c r="CC64" s="100">
        <v>0</v>
      </c>
      <c r="CD64" s="100">
        <v>0</v>
      </c>
      <c r="CE64" s="100">
        <v>0</v>
      </c>
      <c r="CF64" s="100">
        <v>0</v>
      </c>
      <c r="CG64" s="100">
        <v>0</v>
      </c>
      <c r="CH64" s="100">
        <v>0</v>
      </c>
      <c r="CI64" s="100">
        <v>0</v>
      </c>
      <c r="CJ64" s="100">
        <v>0</v>
      </c>
      <c r="CK64" s="100">
        <v>0</v>
      </c>
      <c r="CL64" s="100">
        <v>0</v>
      </c>
      <c r="CM64" s="100">
        <v>0</v>
      </c>
      <c r="CN64" s="100">
        <v>0</v>
      </c>
      <c r="CO64" s="100">
        <v>0</v>
      </c>
      <c r="CP64" s="100">
        <v>0</v>
      </c>
      <c r="CQ64" s="100">
        <v>0</v>
      </c>
      <c r="CR64" s="100">
        <v>0</v>
      </c>
      <c r="CS64" s="100">
        <v>0</v>
      </c>
      <c r="CT64" s="100">
        <v>0</v>
      </c>
      <c r="CU64" s="100">
        <v>0</v>
      </c>
      <c r="CV64" s="100">
        <v>2715.4548268839108</v>
      </c>
      <c r="CW64" s="100">
        <v>848.57963340122194</v>
      </c>
      <c r="CX64" s="100">
        <v>72.735397148676171</v>
      </c>
      <c r="CY64" s="100">
        <v>3242</v>
      </c>
      <c r="CZ64" s="100">
        <v>1013</v>
      </c>
      <c r="DA64" s="100">
        <v>87</v>
      </c>
      <c r="DB64" s="100">
        <v>-527</v>
      </c>
      <c r="DC64" s="100">
        <v>-164</v>
      </c>
      <c r="DD64" s="100">
        <v>-14</v>
      </c>
      <c r="DE64" s="100">
        <v>0</v>
      </c>
      <c r="DF64" s="100">
        <v>0</v>
      </c>
      <c r="DG64" s="100">
        <v>0</v>
      </c>
      <c r="DH64" s="100">
        <v>0</v>
      </c>
      <c r="DI64" s="100">
        <v>0</v>
      </c>
      <c r="DJ64" s="100">
        <v>0</v>
      </c>
      <c r="DK64" s="100">
        <v>0</v>
      </c>
      <c r="DL64" s="100">
        <v>0</v>
      </c>
      <c r="DM64" s="100">
        <v>0</v>
      </c>
      <c r="DN64" s="100">
        <v>14087.86753564155</v>
      </c>
      <c r="DO64" s="100">
        <v>4402.4586048879837</v>
      </c>
      <c r="DP64" s="100">
        <v>377.35359470468427</v>
      </c>
      <c r="DQ64" s="100">
        <v>13611</v>
      </c>
      <c r="DR64" s="100">
        <v>4254</v>
      </c>
      <c r="DS64" s="100">
        <v>365</v>
      </c>
      <c r="DT64" s="100">
        <v>477</v>
      </c>
      <c r="DU64" s="100">
        <v>148</v>
      </c>
      <c r="DV64" s="100">
        <v>12</v>
      </c>
      <c r="DW64" s="100">
        <v>12798.373441955195</v>
      </c>
      <c r="DX64" s="100">
        <v>3999.4917006109977</v>
      </c>
      <c r="DY64" s="100">
        <v>342.81357433808552</v>
      </c>
      <c r="DZ64" s="100">
        <v>-21.973441955193486</v>
      </c>
      <c r="EA64" s="100">
        <v>-6.8667006109979631</v>
      </c>
      <c r="EB64" s="100">
        <v>-0.58857433808553972</v>
      </c>
      <c r="EC64" s="100">
        <v>13692</v>
      </c>
      <c r="ED64" s="100">
        <v>4279</v>
      </c>
      <c r="EE64" s="100">
        <v>367</v>
      </c>
      <c r="EF64" s="100">
        <v>-916</v>
      </c>
      <c r="EG64" s="100">
        <v>-286</v>
      </c>
      <c r="EH64" s="100">
        <v>-25</v>
      </c>
      <c r="EI64" s="100">
        <v>741.3145417515276</v>
      </c>
      <c r="EJ64" s="100">
        <v>231.66079429735234</v>
      </c>
      <c r="EK64" s="100">
        <v>19.856639511201628</v>
      </c>
      <c r="EL64" s="100">
        <v>0</v>
      </c>
      <c r="EM64" s="100">
        <v>0</v>
      </c>
      <c r="EN64" s="100">
        <v>0</v>
      </c>
      <c r="EO64" s="100">
        <v>0</v>
      </c>
      <c r="EP64" s="100">
        <v>0</v>
      </c>
      <c r="EQ64" s="100">
        <v>0</v>
      </c>
      <c r="ER64" s="100">
        <v>0</v>
      </c>
      <c r="ES64" s="100">
        <v>0</v>
      </c>
      <c r="ET64" s="100">
        <v>0</v>
      </c>
      <c r="EU64" s="100">
        <v>358632.59389002039</v>
      </c>
      <c r="EV64" s="100">
        <v>112072.68559063136</v>
      </c>
      <c r="EW64" s="100">
        <v>9606.2301934826883</v>
      </c>
      <c r="EX64" s="100">
        <v>435374</v>
      </c>
      <c r="EY64" s="100">
        <v>136055</v>
      </c>
      <c r="EZ64" s="100">
        <v>11662</v>
      </c>
      <c r="FA64" s="100">
        <v>-76741</v>
      </c>
      <c r="FB64" s="100">
        <v>-23982</v>
      </c>
      <c r="FC64" s="100">
        <v>-2056</v>
      </c>
      <c r="FD64" s="100">
        <v>458981.41979633406</v>
      </c>
      <c r="FE64" s="100">
        <v>143431.69368635435</v>
      </c>
      <c r="FF64" s="100">
        <v>12294.145173116087</v>
      </c>
      <c r="FG64" s="100">
        <v>445708</v>
      </c>
      <c r="FH64" s="100">
        <v>139284</v>
      </c>
      <c r="FI64" s="100">
        <v>11939</v>
      </c>
      <c r="FJ64" s="100">
        <v>13273</v>
      </c>
      <c r="FK64" s="100">
        <v>4148</v>
      </c>
      <c r="FL64" s="100">
        <v>355</v>
      </c>
      <c r="FM64" s="100">
        <v>0</v>
      </c>
      <c r="FN64" s="100">
        <v>0</v>
      </c>
      <c r="FO64" s="100">
        <v>0</v>
      </c>
      <c r="FP64" s="100">
        <v>0</v>
      </c>
      <c r="FQ64" s="100">
        <v>0</v>
      </c>
      <c r="FR64" s="100">
        <v>0</v>
      </c>
      <c r="FS64" s="100">
        <v>0</v>
      </c>
      <c r="FT64" s="100">
        <v>0</v>
      </c>
      <c r="FU64" s="100">
        <v>0</v>
      </c>
      <c r="FV64" s="100">
        <v>2324156</v>
      </c>
      <c r="FW64" s="100">
        <v>726299</v>
      </c>
      <c r="FX64" s="100">
        <v>62253</v>
      </c>
      <c r="FY64" s="546">
        <v>0.24999999999999989</v>
      </c>
      <c r="FZ64" s="546">
        <v>0.56000000000000005</v>
      </c>
      <c r="GA64" s="546">
        <v>0.17499999999999999</v>
      </c>
      <c r="GB64" s="546">
        <v>1.4999999999999999E-2</v>
      </c>
      <c r="GC64" s="84" t="s">
        <v>1029</v>
      </c>
    </row>
    <row r="65" spans="1:185" s="84" customFormat="1" x14ac:dyDescent="0.25">
      <c r="A65" t="s">
        <v>1026</v>
      </c>
      <c r="B65" s="82" t="s">
        <v>489</v>
      </c>
      <c r="C65" s="85" t="s">
        <v>488</v>
      </c>
      <c r="D65" s="100">
        <v>3133667</v>
      </c>
      <c r="E65" s="100">
        <v>0</v>
      </c>
      <c r="F65" s="100">
        <v>3133667</v>
      </c>
      <c r="G65" s="100">
        <v>4326284</v>
      </c>
      <c r="H65" s="100">
        <v>0</v>
      </c>
      <c r="I65" s="100">
        <v>4326284</v>
      </c>
      <c r="J65" s="100">
        <v>-1192617</v>
      </c>
      <c r="K65" s="100">
        <v>0</v>
      </c>
      <c r="L65" s="100">
        <v>-1192617</v>
      </c>
      <c r="M65" s="100">
        <v>1988445</v>
      </c>
      <c r="N65" s="100">
        <v>1988445</v>
      </c>
      <c r="O65" s="100">
        <v>0</v>
      </c>
      <c r="P65" s="100">
        <v>0</v>
      </c>
      <c r="Q65" s="100">
        <v>0</v>
      </c>
      <c r="R65" s="100">
        <v>0</v>
      </c>
      <c r="S65" s="100">
        <v>0</v>
      </c>
      <c r="T65" s="100">
        <v>0</v>
      </c>
      <c r="U65" s="100">
        <v>0</v>
      </c>
      <c r="V65" s="100">
        <v>0</v>
      </c>
      <c r="W65" s="100">
        <v>0</v>
      </c>
      <c r="X65" s="100">
        <v>0</v>
      </c>
      <c r="Y65" s="100">
        <v>0</v>
      </c>
      <c r="Z65" s="100">
        <v>0</v>
      </c>
      <c r="AA65" s="100">
        <v>0</v>
      </c>
      <c r="AB65" s="100">
        <v>0</v>
      </c>
      <c r="AC65" s="100">
        <v>0</v>
      </c>
      <c r="AD65" s="100">
        <v>0</v>
      </c>
      <c r="AE65" s="100">
        <v>0</v>
      </c>
      <c r="AF65" s="100">
        <v>0</v>
      </c>
      <c r="AG65" s="100">
        <v>0</v>
      </c>
      <c r="AH65" s="100">
        <v>0</v>
      </c>
      <c r="AI65" s="100">
        <v>0</v>
      </c>
      <c r="AJ65" s="100">
        <v>0</v>
      </c>
      <c r="AK65" s="100">
        <v>0</v>
      </c>
      <c r="AL65" s="100">
        <v>0</v>
      </c>
      <c r="AM65" s="100">
        <v>0</v>
      </c>
      <c r="AN65" s="100">
        <v>0</v>
      </c>
      <c r="AO65" s="100">
        <v>0</v>
      </c>
      <c r="AP65" s="100">
        <v>0</v>
      </c>
      <c r="AQ65" s="100">
        <v>0</v>
      </c>
      <c r="AR65" s="100">
        <v>0</v>
      </c>
      <c r="AS65" s="100">
        <v>0</v>
      </c>
      <c r="AT65" s="100">
        <v>0</v>
      </c>
      <c r="AU65" s="100">
        <v>0</v>
      </c>
      <c r="AV65" s="100">
        <v>0</v>
      </c>
      <c r="AW65" s="100">
        <v>0</v>
      </c>
      <c r="AX65" s="100">
        <v>0</v>
      </c>
      <c r="AY65" s="100">
        <v>0</v>
      </c>
      <c r="AZ65" s="100">
        <v>0</v>
      </c>
      <c r="BA65" s="100">
        <v>0</v>
      </c>
      <c r="BB65" s="100">
        <v>0</v>
      </c>
      <c r="BC65" s="100">
        <v>0</v>
      </c>
      <c r="BD65" s="100">
        <v>0</v>
      </c>
      <c r="BE65" s="100">
        <v>0</v>
      </c>
      <c r="BF65" s="100">
        <v>621677.35680782073</v>
      </c>
      <c r="BG65" s="100">
        <v>349693.51320439915</v>
      </c>
      <c r="BH65" s="100">
        <v>0</v>
      </c>
      <c r="BI65" s="100">
        <v>410987</v>
      </c>
      <c r="BJ65" s="100">
        <v>231180</v>
      </c>
      <c r="BK65" s="100">
        <v>0</v>
      </c>
      <c r="BL65" s="100">
        <v>746547</v>
      </c>
      <c r="BM65" s="100">
        <v>419932</v>
      </c>
      <c r="BN65" s="100">
        <v>0</v>
      </c>
      <c r="BO65" s="100">
        <v>286117</v>
      </c>
      <c r="BP65" s="100">
        <v>160942</v>
      </c>
      <c r="BQ65" s="100">
        <v>0</v>
      </c>
      <c r="BR65" s="100">
        <v>0</v>
      </c>
      <c r="BS65" s="100">
        <v>0</v>
      </c>
      <c r="BT65" s="100">
        <v>0</v>
      </c>
      <c r="BU65" s="100">
        <v>0</v>
      </c>
      <c r="BV65" s="100">
        <v>0</v>
      </c>
      <c r="BW65" s="100">
        <v>0</v>
      </c>
      <c r="BX65" s="100">
        <v>0</v>
      </c>
      <c r="BY65" s="100">
        <v>0</v>
      </c>
      <c r="BZ65" s="100">
        <v>0</v>
      </c>
      <c r="CA65" s="100">
        <v>0</v>
      </c>
      <c r="CB65" s="100">
        <v>0</v>
      </c>
      <c r="CC65" s="100">
        <v>0</v>
      </c>
      <c r="CD65" s="100">
        <v>0</v>
      </c>
      <c r="CE65" s="100">
        <v>0</v>
      </c>
      <c r="CF65" s="100">
        <v>0</v>
      </c>
      <c r="CG65" s="100">
        <v>82.27649694501018</v>
      </c>
      <c r="CH65" s="100">
        <v>46.280529531568234</v>
      </c>
      <c r="CI65" s="100">
        <v>0</v>
      </c>
      <c r="CJ65" s="100">
        <v>0</v>
      </c>
      <c r="CK65" s="100">
        <v>0</v>
      </c>
      <c r="CL65" s="100">
        <v>0</v>
      </c>
      <c r="CM65" s="100">
        <v>0</v>
      </c>
      <c r="CN65" s="100">
        <v>0</v>
      </c>
      <c r="CO65" s="100">
        <v>0</v>
      </c>
      <c r="CP65" s="100">
        <v>0</v>
      </c>
      <c r="CQ65" s="100">
        <v>0</v>
      </c>
      <c r="CR65" s="100">
        <v>0</v>
      </c>
      <c r="CS65" s="100">
        <v>0</v>
      </c>
      <c r="CT65" s="100">
        <v>0</v>
      </c>
      <c r="CU65" s="100">
        <v>0</v>
      </c>
      <c r="CV65" s="100">
        <v>0</v>
      </c>
      <c r="CW65" s="100">
        <v>0</v>
      </c>
      <c r="CX65" s="100">
        <v>0</v>
      </c>
      <c r="CY65" s="100">
        <v>0</v>
      </c>
      <c r="CZ65" s="100">
        <v>0</v>
      </c>
      <c r="DA65" s="100">
        <v>0</v>
      </c>
      <c r="DB65" s="100">
        <v>0</v>
      </c>
      <c r="DC65" s="100">
        <v>0</v>
      </c>
      <c r="DD65" s="100">
        <v>0</v>
      </c>
      <c r="DE65" s="100">
        <v>0</v>
      </c>
      <c r="DF65" s="100">
        <v>0</v>
      </c>
      <c r="DG65" s="100">
        <v>0</v>
      </c>
      <c r="DH65" s="100">
        <v>0</v>
      </c>
      <c r="DI65" s="100">
        <v>0</v>
      </c>
      <c r="DJ65" s="100">
        <v>0</v>
      </c>
      <c r="DK65" s="100">
        <v>0</v>
      </c>
      <c r="DL65" s="100">
        <v>0</v>
      </c>
      <c r="DM65" s="100">
        <v>0</v>
      </c>
      <c r="DN65" s="100">
        <v>9954.4648472505087</v>
      </c>
      <c r="DO65" s="100">
        <v>5599.3864765784119</v>
      </c>
      <c r="DP65" s="100">
        <v>0</v>
      </c>
      <c r="DQ65" s="100">
        <v>12155</v>
      </c>
      <c r="DR65" s="100">
        <v>6837</v>
      </c>
      <c r="DS65" s="100">
        <v>0</v>
      </c>
      <c r="DT65" s="100">
        <v>-2201</v>
      </c>
      <c r="DU65" s="100">
        <v>-1238</v>
      </c>
      <c r="DV65" s="100">
        <v>0</v>
      </c>
      <c r="DW65" s="100">
        <v>475540.30924643582</v>
      </c>
      <c r="DX65" s="100">
        <v>267491.42395112017</v>
      </c>
      <c r="DY65" s="100">
        <v>0</v>
      </c>
      <c r="DZ65" s="100">
        <v>-48322.077067209779</v>
      </c>
      <c r="EA65" s="100">
        <v>-27181.168350305503</v>
      </c>
      <c r="EB65" s="100">
        <v>0</v>
      </c>
      <c r="EC65" s="100">
        <v>549170</v>
      </c>
      <c r="ED65" s="100">
        <v>308909</v>
      </c>
      <c r="EE65" s="100">
        <v>0</v>
      </c>
      <c r="EF65" s="100">
        <v>-121952</v>
      </c>
      <c r="EG65" s="100">
        <v>-68599</v>
      </c>
      <c r="EH65" s="100">
        <v>0</v>
      </c>
      <c r="EI65" s="100">
        <v>-8.9215478615071273</v>
      </c>
      <c r="EJ65" s="100">
        <v>-5.0183706720977597</v>
      </c>
      <c r="EK65" s="100">
        <v>0</v>
      </c>
      <c r="EL65" s="100">
        <v>0</v>
      </c>
      <c r="EM65" s="100">
        <v>0</v>
      </c>
      <c r="EN65" s="100">
        <v>0</v>
      </c>
      <c r="EO65" s="100">
        <v>0</v>
      </c>
      <c r="EP65" s="100">
        <v>0</v>
      </c>
      <c r="EQ65" s="100">
        <v>0</v>
      </c>
      <c r="ER65" s="100">
        <v>0</v>
      </c>
      <c r="ES65" s="100">
        <v>0</v>
      </c>
      <c r="ET65" s="100">
        <v>0</v>
      </c>
      <c r="EU65" s="100">
        <v>799740.93262729119</v>
      </c>
      <c r="EV65" s="100">
        <v>449854.27460285136</v>
      </c>
      <c r="EW65" s="100">
        <v>0</v>
      </c>
      <c r="EX65" s="100">
        <v>1219179</v>
      </c>
      <c r="EY65" s="100">
        <v>685788</v>
      </c>
      <c r="EZ65" s="100">
        <v>0</v>
      </c>
      <c r="FA65" s="100">
        <v>-419438</v>
      </c>
      <c r="FB65" s="100">
        <v>-235934</v>
      </c>
      <c r="FC65" s="100">
        <v>0</v>
      </c>
      <c r="FD65" s="100">
        <v>18760237.193645619</v>
      </c>
      <c r="FE65" s="100">
        <v>10552633.421425661</v>
      </c>
      <c r="FF65" s="100">
        <v>0</v>
      </c>
      <c r="FG65" s="100">
        <v>18376946</v>
      </c>
      <c r="FH65" s="100">
        <v>10119437</v>
      </c>
      <c r="FI65" s="100">
        <v>0</v>
      </c>
      <c r="FJ65" s="100">
        <v>383291</v>
      </c>
      <c r="FK65" s="100">
        <v>433196</v>
      </c>
      <c r="FL65" s="100">
        <v>0</v>
      </c>
      <c r="FM65" s="100">
        <v>0</v>
      </c>
      <c r="FN65" s="100">
        <v>0</v>
      </c>
      <c r="FO65" s="100">
        <v>0</v>
      </c>
      <c r="FP65" s="100">
        <v>0</v>
      </c>
      <c r="FQ65" s="100">
        <v>0</v>
      </c>
      <c r="FR65" s="100">
        <v>0</v>
      </c>
      <c r="FS65" s="100">
        <v>0</v>
      </c>
      <c r="FT65" s="100">
        <v>0</v>
      </c>
      <c r="FU65" s="100">
        <v>0</v>
      </c>
      <c r="FV65" s="100">
        <v>21029887</v>
      </c>
      <c r="FW65" s="100">
        <v>11829311</v>
      </c>
      <c r="FX65" s="100">
        <v>0</v>
      </c>
      <c r="FY65" s="546">
        <v>0.25</v>
      </c>
      <c r="FZ65" s="546">
        <v>0.48</v>
      </c>
      <c r="GA65" s="546">
        <v>0.27</v>
      </c>
      <c r="GB65" s="546">
        <v>0</v>
      </c>
      <c r="GC65" s="84" t="s">
        <v>1073</v>
      </c>
    </row>
    <row r="66" spans="1:185" s="84" customFormat="1" x14ac:dyDescent="0.25">
      <c r="A66" t="s">
        <v>1026</v>
      </c>
      <c r="B66" s="82" t="s">
        <v>491</v>
      </c>
      <c r="C66" s="85" t="s">
        <v>490</v>
      </c>
      <c r="D66" s="100">
        <v>-435426</v>
      </c>
      <c r="E66" s="100">
        <v>0</v>
      </c>
      <c r="F66" s="100">
        <v>-435426</v>
      </c>
      <c r="G66" s="100">
        <v>-285676</v>
      </c>
      <c r="H66" s="100">
        <v>0</v>
      </c>
      <c r="I66" s="100">
        <v>-285676</v>
      </c>
      <c r="J66" s="100">
        <v>-149750</v>
      </c>
      <c r="K66" s="100">
        <v>0</v>
      </c>
      <c r="L66" s="100">
        <v>-149750</v>
      </c>
      <c r="M66" s="100">
        <v>247044</v>
      </c>
      <c r="N66" s="100">
        <v>243244</v>
      </c>
      <c r="O66" s="100">
        <v>3800</v>
      </c>
      <c r="P66" s="100">
        <v>0</v>
      </c>
      <c r="Q66" s="100">
        <v>0</v>
      </c>
      <c r="R66" s="100">
        <v>0</v>
      </c>
      <c r="S66" s="100">
        <v>0</v>
      </c>
      <c r="T66" s="100">
        <v>0</v>
      </c>
      <c r="U66" s="100">
        <v>0</v>
      </c>
      <c r="V66" s="100">
        <v>0</v>
      </c>
      <c r="W66" s="100">
        <v>0</v>
      </c>
      <c r="X66" s="100">
        <v>0</v>
      </c>
      <c r="Y66" s="100">
        <v>0</v>
      </c>
      <c r="Z66" s="100">
        <v>0</v>
      </c>
      <c r="AA66" s="100">
        <v>0</v>
      </c>
      <c r="AB66" s="100">
        <v>0</v>
      </c>
      <c r="AC66" s="100">
        <v>0</v>
      </c>
      <c r="AD66" s="100">
        <v>0</v>
      </c>
      <c r="AE66" s="100">
        <v>0</v>
      </c>
      <c r="AF66" s="100">
        <v>0</v>
      </c>
      <c r="AG66" s="100">
        <v>0</v>
      </c>
      <c r="AH66" s="100">
        <v>0</v>
      </c>
      <c r="AI66" s="100">
        <v>0</v>
      </c>
      <c r="AJ66" s="100">
        <v>0</v>
      </c>
      <c r="AK66" s="100">
        <v>0</v>
      </c>
      <c r="AL66" s="100">
        <v>0</v>
      </c>
      <c r="AM66" s="100">
        <v>0</v>
      </c>
      <c r="AN66" s="100">
        <v>0</v>
      </c>
      <c r="AO66" s="100">
        <v>0</v>
      </c>
      <c r="AP66" s="100">
        <v>0</v>
      </c>
      <c r="AQ66" s="100">
        <v>0</v>
      </c>
      <c r="AR66" s="100">
        <v>0</v>
      </c>
      <c r="AS66" s="100">
        <v>0</v>
      </c>
      <c r="AT66" s="100">
        <v>0</v>
      </c>
      <c r="AU66" s="100">
        <v>0</v>
      </c>
      <c r="AV66" s="100">
        <v>0</v>
      </c>
      <c r="AW66" s="100">
        <v>0</v>
      </c>
      <c r="AX66" s="100">
        <v>0</v>
      </c>
      <c r="AY66" s="100">
        <v>0</v>
      </c>
      <c r="AZ66" s="100">
        <v>0</v>
      </c>
      <c r="BA66" s="100">
        <v>0</v>
      </c>
      <c r="BB66" s="100">
        <v>0</v>
      </c>
      <c r="BC66" s="100">
        <v>0</v>
      </c>
      <c r="BD66" s="100">
        <v>0</v>
      </c>
      <c r="BE66" s="100">
        <v>0</v>
      </c>
      <c r="BF66" s="100">
        <v>1808743.524288391</v>
      </c>
      <c r="BG66" s="100">
        <v>406967.29296488798</v>
      </c>
      <c r="BH66" s="100">
        <v>45218.588107209776</v>
      </c>
      <c r="BI66" s="100">
        <v>130567</v>
      </c>
      <c r="BJ66" s="100">
        <v>29378</v>
      </c>
      <c r="BK66" s="100">
        <v>3264</v>
      </c>
      <c r="BL66" s="100">
        <v>1881261</v>
      </c>
      <c r="BM66" s="100">
        <v>423284</v>
      </c>
      <c r="BN66" s="100">
        <v>47031</v>
      </c>
      <c r="BO66" s="100">
        <v>58050</v>
      </c>
      <c r="BP66" s="100">
        <v>13061</v>
      </c>
      <c r="BQ66" s="100">
        <v>1452</v>
      </c>
      <c r="BR66" s="100">
        <v>0</v>
      </c>
      <c r="BS66" s="100">
        <v>0</v>
      </c>
      <c r="BT66" s="100">
        <v>0</v>
      </c>
      <c r="BU66" s="100">
        <v>0</v>
      </c>
      <c r="BV66" s="100">
        <v>0</v>
      </c>
      <c r="BW66" s="100">
        <v>0</v>
      </c>
      <c r="BX66" s="100">
        <v>0</v>
      </c>
      <c r="BY66" s="100">
        <v>0</v>
      </c>
      <c r="BZ66" s="100">
        <v>0</v>
      </c>
      <c r="CA66" s="100">
        <v>0</v>
      </c>
      <c r="CB66" s="100">
        <v>0</v>
      </c>
      <c r="CC66" s="100">
        <v>0</v>
      </c>
      <c r="CD66" s="100">
        <v>0</v>
      </c>
      <c r="CE66" s="100">
        <v>0</v>
      </c>
      <c r="CF66" s="100">
        <v>0</v>
      </c>
      <c r="CG66" s="100">
        <v>0</v>
      </c>
      <c r="CH66" s="100">
        <v>0</v>
      </c>
      <c r="CI66" s="100">
        <v>0</v>
      </c>
      <c r="CJ66" s="100">
        <v>0</v>
      </c>
      <c r="CK66" s="100">
        <v>0</v>
      </c>
      <c r="CL66" s="100">
        <v>0</v>
      </c>
      <c r="CM66" s="100">
        <v>0</v>
      </c>
      <c r="CN66" s="100">
        <v>0</v>
      </c>
      <c r="CO66" s="100">
        <v>0</v>
      </c>
      <c r="CP66" s="100">
        <v>0</v>
      </c>
      <c r="CQ66" s="100">
        <v>0</v>
      </c>
      <c r="CR66" s="100">
        <v>0</v>
      </c>
      <c r="CS66" s="100">
        <v>0</v>
      </c>
      <c r="CT66" s="100">
        <v>0</v>
      </c>
      <c r="CU66" s="100">
        <v>0</v>
      </c>
      <c r="CV66" s="100">
        <v>2360.4928716904278</v>
      </c>
      <c r="CW66" s="100">
        <v>531.11089613034619</v>
      </c>
      <c r="CX66" s="100">
        <v>59.012321792260693</v>
      </c>
      <c r="CY66" s="100">
        <v>2361</v>
      </c>
      <c r="CZ66" s="100">
        <v>531</v>
      </c>
      <c r="DA66" s="100">
        <v>59</v>
      </c>
      <c r="DB66" s="100">
        <v>-1</v>
      </c>
      <c r="DC66" s="100">
        <v>0</v>
      </c>
      <c r="DD66" s="100">
        <v>0</v>
      </c>
      <c r="DE66" s="100">
        <v>619.55193482688401</v>
      </c>
      <c r="DF66" s="100">
        <v>139.39918533604887</v>
      </c>
      <c r="DG66" s="100">
        <v>15.488798370672098</v>
      </c>
      <c r="DH66" s="100">
        <v>620</v>
      </c>
      <c r="DI66" s="100">
        <v>139</v>
      </c>
      <c r="DJ66" s="100">
        <v>15</v>
      </c>
      <c r="DK66" s="100">
        <v>0</v>
      </c>
      <c r="DL66" s="100">
        <v>0</v>
      </c>
      <c r="DM66" s="100">
        <v>0</v>
      </c>
      <c r="DN66" s="100">
        <v>6320.6688391038706</v>
      </c>
      <c r="DO66" s="100">
        <v>1422.1504887983706</v>
      </c>
      <c r="DP66" s="100">
        <v>158.01672097759675</v>
      </c>
      <c r="DQ66" s="100">
        <v>10411</v>
      </c>
      <c r="DR66" s="100">
        <v>2343</v>
      </c>
      <c r="DS66" s="100">
        <v>260</v>
      </c>
      <c r="DT66" s="100">
        <v>-4090</v>
      </c>
      <c r="DU66" s="100">
        <v>-921</v>
      </c>
      <c r="DV66" s="100">
        <v>-102</v>
      </c>
      <c r="DW66" s="100">
        <v>14121.240733197556</v>
      </c>
      <c r="DX66" s="100">
        <v>3177.27916496945</v>
      </c>
      <c r="DY66" s="100">
        <v>353.03101832993889</v>
      </c>
      <c r="DZ66" s="100">
        <v>-2021.8044806517312</v>
      </c>
      <c r="EA66" s="100">
        <v>-454.90600814663946</v>
      </c>
      <c r="EB66" s="100">
        <v>-50.545112016293281</v>
      </c>
      <c r="EC66" s="100">
        <v>24587</v>
      </c>
      <c r="ED66" s="100">
        <v>5532</v>
      </c>
      <c r="EE66" s="100">
        <v>615</v>
      </c>
      <c r="EF66" s="100">
        <v>-12488</v>
      </c>
      <c r="EG66" s="100">
        <v>-2810</v>
      </c>
      <c r="EH66" s="100">
        <v>-313</v>
      </c>
      <c r="EI66" s="100">
        <v>-449.38167006109984</v>
      </c>
      <c r="EJ66" s="100">
        <v>-101.11087576374744</v>
      </c>
      <c r="EK66" s="100">
        <v>-11.234541751527495</v>
      </c>
      <c r="EL66" s="100">
        <v>0</v>
      </c>
      <c r="EM66" s="100">
        <v>0</v>
      </c>
      <c r="EN66" s="100">
        <v>0</v>
      </c>
      <c r="EO66" s="100">
        <v>0</v>
      </c>
      <c r="EP66" s="100">
        <v>0</v>
      </c>
      <c r="EQ66" s="100">
        <v>0</v>
      </c>
      <c r="ER66" s="100">
        <v>0</v>
      </c>
      <c r="ES66" s="100">
        <v>0</v>
      </c>
      <c r="ET66" s="100">
        <v>0</v>
      </c>
      <c r="EU66" s="100">
        <v>559099.77433808555</v>
      </c>
      <c r="EV66" s="100">
        <v>125797.44922606925</v>
      </c>
      <c r="EW66" s="100">
        <v>13977.494358452139</v>
      </c>
      <c r="EX66" s="100">
        <v>578249</v>
      </c>
      <c r="EY66" s="100">
        <v>130106</v>
      </c>
      <c r="EZ66" s="100">
        <v>14456</v>
      </c>
      <c r="FA66" s="100">
        <v>-19149</v>
      </c>
      <c r="FB66" s="100">
        <v>-4309</v>
      </c>
      <c r="FC66" s="100">
        <v>-479</v>
      </c>
      <c r="FD66" s="100">
        <v>870378.08879837068</v>
      </c>
      <c r="FE66" s="100">
        <v>195835.06997963338</v>
      </c>
      <c r="FF66" s="100">
        <v>21759.452219959268</v>
      </c>
      <c r="FG66" s="100">
        <v>809084</v>
      </c>
      <c r="FH66" s="100">
        <v>182044</v>
      </c>
      <c r="FI66" s="100">
        <v>20227</v>
      </c>
      <c r="FJ66" s="100">
        <v>61294</v>
      </c>
      <c r="FK66" s="100">
        <v>13791</v>
      </c>
      <c r="FL66" s="100">
        <v>1532</v>
      </c>
      <c r="FM66" s="100">
        <v>0</v>
      </c>
      <c r="FN66" s="100">
        <v>0</v>
      </c>
      <c r="FO66" s="100">
        <v>0</v>
      </c>
      <c r="FP66" s="100">
        <v>0</v>
      </c>
      <c r="FQ66" s="100">
        <v>0</v>
      </c>
      <c r="FR66" s="100">
        <v>0</v>
      </c>
      <c r="FS66" s="100">
        <v>0</v>
      </c>
      <c r="FT66" s="100">
        <v>0</v>
      </c>
      <c r="FU66" s="100">
        <v>0</v>
      </c>
      <c r="FV66" s="100">
        <v>3389740</v>
      </c>
      <c r="FW66" s="100">
        <v>762690</v>
      </c>
      <c r="FX66" s="100">
        <v>84742</v>
      </c>
      <c r="FY66" s="546">
        <v>0.5</v>
      </c>
      <c r="FZ66" s="546">
        <v>0.4</v>
      </c>
      <c r="GA66" s="546">
        <v>0.09</v>
      </c>
      <c r="GB66" s="546">
        <v>0.01</v>
      </c>
      <c r="GC66" s="84" t="s">
        <v>1029</v>
      </c>
    </row>
    <row r="67" spans="1:185" s="84" customFormat="1" x14ac:dyDescent="0.25">
      <c r="A67" t="s">
        <v>1037</v>
      </c>
      <c r="B67" s="82" t="s">
        <v>493</v>
      </c>
      <c r="C67" s="85" t="s">
        <v>492</v>
      </c>
      <c r="D67" s="100">
        <v>-4288377</v>
      </c>
      <c r="E67" s="100">
        <v>0</v>
      </c>
      <c r="F67" s="100">
        <v>-4288377</v>
      </c>
      <c r="G67" s="100">
        <v>-4263364</v>
      </c>
      <c r="H67" s="100">
        <v>0</v>
      </c>
      <c r="I67" s="100">
        <v>-4263364</v>
      </c>
      <c r="J67" s="100">
        <v>-25013</v>
      </c>
      <c r="K67" s="100">
        <v>0</v>
      </c>
      <c r="L67" s="100">
        <v>-25013</v>
      </c>
      <c r="M67" s="100">
        <v>102408</v>
      </c>
      <c r="N67" s="100">
        <v>102408</v>
      </c>
      <c r="O67" s="100">
        <v>0</v>
      </c>
      <c r="P67" s="100">
        <v>0</v>
      </c>
      <c r="Q67" s="100">
        <v>0</v>
      </c>
      <c r="R67" s="100">
        <v>0</v>
      </c>
      <c r="S67" s="100">
        <v>51935</v>
      </c>
      <c r="T67" s="100">
        <v>0</v>
      </c>
      <c r="U67" s="100">
        <v>50962</v>
      </c>
      <c r="V67" s="100">
        <v>0</v>
      </c>
      <c r="W67" s="100">
        <v>973</v>
      </c>
      <c r="X67" s="100">
        <v>0</v>
      </c>
      <c r="Y67" s="100">
        <v>0</v>
      </c>
      <c r="Z67" s="100">
        <v>0</v>
      </c>
      <c r="AA67" s="100">
        <v>0</v>
      </c>
      <c r="AB67" s="100">
        <v>0</v>
      </c>
      <c r="AC67" s="100">
        <v>0</v>
      </c>
      <c r="AD67" s="100">
        <v>0</v>
      </c>
      <c r="AE67" s="100">
        <v>0</v>
      </c>
      <c r="AF67" s="100">
        <v>0</v>
      </c>
      <c r="AG67" s="100">
        <v>0</v>
      </c>
      <c r="AH67" s="100">
        <v>0</v>
      </c>
      <c r="AI67" s="100">
        <v>0</v>
      </c>
      <c r="AJ67" s="100">
        <v>0</v>
      </c>
      <c r="AK67" s="100">
        <v>0</v>
      </c>
      <c r="AL67" s="100">
        <v>0</v>
      </c>
      <c r="AM67" s="100">
        <v>0</v>
      </c>
      <c r="AN67" s="100">
        <v>0</v>
      </c>
      <c r="AO67" s="100">
        <v>0</v>
      </c>
      <c r="AP67" s="100">
        <v>0</v>
      </c>
      <c r="AQ67" s="100">
        <v>0</v>
      </c>
      <c r="AR67" s="100">
        <v>0</v>
      </c>
      <c r="AS67" s="100">
        <v>0</v>
      </c>
      <c r="AT67" s="100">
        <v>0</v>
      </c>
      <c r="AU67" s="100">
        <v>0</v>
      </c>
      <c r="AV67" s="100">
        <v>0</v>
      </c>
      <c r="AW67" s="100">
        <v>0</v>
      </c>
      <c r="AX67" s="100">
        <v>0</v>
      </c>
      <c r="AY67" s="100">
        <v>0</v>
      </c>
      <c r="AZ67" s="100">
        <v>0</v>
      </c>
      <c r="BA67" s="100">
        <v>0</v>
      </c>
      <c r="BB67" s="100">
        <v>0</v>
      </c>
      <c r="BC67" s="100">
        <v>0</v>
      </c>
      <c r="BD67" s="100">
        <v>0</v>
      </c>
      <c r="BE67" s="100">
        <v>0</v>
      </c>
      <c r="BF67" s="100">
        <v>683316.8849450103</v>
      </c>
      <c r="BG67" s="100">
        <v>170829.22123625258</v>
      </c>
      <c r="BH67" s="100">
        <v>0</v>
      </c>
      <c r="BI67" s="100">
        <v>37122</v>
      </c>
      <c r="BJ67" s="100">
        <v>9280</v>
      </c>
      <c r="BK67" s="100">
        <v>0</v>
      </c>
      <c r="BL67" s="100">
        <v>660902</v>
      </c>
      <c r="BM67" s="100">
        <v>165225</v>
      </c>
      <c r="BN67" s="100">
        <v>0</v>
      </c>
      <c r="BO67" s="100">
        <v>59537</v>
      </c>
      <c r="BP67" s="100">
        <v>14884</v>
      </c>
      <c r="BQ67" s="100">
        <v>0</v>
      </c>
      <c r="BR67" s="100">
        <v>228.82118126272914</v>
      </c>
      <c r="BS67" s="100">
        <v>57.205295315682285</v>
      </c>
      <c r="BT67" s="100">
        <v>0</v>
      </c>
      <c r="BU67" s="100">
        <v>0</v>
      </c>
      <c r="BV67" s="100">
        <v>0</v>
      </c>
      <c r="BW67" s="100">
        <v>0</v>
      </c>
      <c r="BX67" s="100">
        <v>229</v>
      </c>
      <c r="BY67" s="100">
        <v>57</v>
      </c>
      <c r="BZ67" s="100">
        <v>0</v>
      </c>
      <c r="CA67" s="100">
        <v>0</v>
      </c>
      <c r="CB67" s="100">
        <v>0</v>
      </c>
      <c r="CC67" s="100">
        <v>0</v>
      </c>
      <c r="CD67" s="100">
        <v>0</v>
      </c>
      <c r="CE67" s="100">
        <v>0</v>
      </c>
      <c r="CF67" s="100">
        <v>0</v>
      </c>
      <c r="CG67" s="100">
        <v>-2550.4887983706722</v>
      </c>
      <c r="CH67" s="100">
        <v>-637.62219959266804</v>
      </c>
      <c r="CI67" s="100">
        <v>0</v>
      </c>
      <c r="CJ67" s="100">
        <v>0</v>
      </c>
      <c r="CK67" s="100">
        <v>0</v>
      </c>
      <c r="CL67" s="100">
        <v>0</v>
      </c>
      <c r="CM67" s="100">
        <v>0</v>
      </c>
      <c r="CN67" s="100">
        <v>0</v>
      </c>
      <c r="CO67" s="100">
        <v>0</v>
      </c>
      <c r="CP67" s="100">
        <v>0</v>
      </c>
      <c r="CQ67" s="100">
        <v>0</v>
      </c>
      <c r="CR67" s="100">
        <v>0</v>
      </c>
      <c r="CS67" s="100">
        <v>0</v>
      </c>
      <c r="CT67" s="100">
        <v>0</v>
      </c>
      <c r="CU67" s="100">
        <v>0</v>
      </c>
      <c r="CV67" s="100">
        <v>7774.5507128309582</v>
      </c>
      <c r="CW67" s="100">
        <v>1943.6376782077396</v>
      </c>
      <c r="CX67" s="100">
        <v>0</v>
      </c>
      <c r="CY67" s="100">
        <v>7774</v>
      </c>
      <c r="CZ67" s="100">
        <v>1944</v>
      </c>
      <c r="DA67" s="100">
        <v>0</v>
      </c>
      <c r="DB67" s="100">
        <v>1</v>
      </c>
      <c r="DC67" s="100">
        <v>0</v>
      </c>
      <c r="DD67" s="100">
        <v>0</v>
      </c>
      <c r="DE67" s="100">
        <v>0</v>
      </c>
      <c r="DF67" s="100">
        <v>0</v>
      </c>
      <c r="DG67" s="100">
        <v>0</v>
      </c>
      <c r="DH67" s="100">
        <v>0</v>
      </c>
      <c r="DI67" s="100">
        <v>0</v>
      </c>
      <c r="DJ67" s="100">
        <v>0</v>
      </c>
      <c r="DK67" s="100">
        <v>0</v>
      </c>
      <c r="DL67" s="100">
        <v>0</v>
      </c>
      <c r="DM67" s="100">
        <v>0</v>
      </c>
      <c r="DN67" s="100">
        <v>6324.799185336049</v>
      </c>
      <c r="DO67" s="100">
        <v>1581.1997963340123</v>
      </c>
      <c r="DP67" s="100">
        <v>0</v>
      </c>
      <c r="DQ67" s="100">
        <v>6838</v>
      </c>
      <c r="DR67" s="100">
        <v>1710</v>
      </c>
      <c r="DS67" s="100">
        <v>0</v>
      </c>
      <c r="DT67" s="100">
        <v>-513</v>
      </c>
      <c r="DU67" s="100">
        <v>-129</v>
      </c>
      <c r="DV67" s="100">
        <v>0</v>
      </c>
      <c r="DW67" s="100">
        <v>15604.448065173117</v>
      </c>
      <c r="DX67" s="100">
        <v>3901.1120162932793</v>
      </c>
      <c r="DY67" s="100">
        <v>0</v>
      </c>
      <c r="DZ67" s="100">
        <v>-1053.2382892057028</v>
      </c>
      <c r="EA67" s="100">
        <v>-263.3095723014257</v>
      </c>
      <c r="EB67" s="100">
        <v>0</v>
      </c>
      <c r="EC67" s="100">
        <v>16524</v>
      </c>
      <c r="ED67" s="100">
        <v>4131</v>
      </c>
      <c r="EE67" s="100">
        <v>0</v>
      </c>
      <c r="EF67" s="100">
        <v>-1973</v>
      </c>
      <c r="EG67" s="100">
        <v>-493</v>
      </c>
      <c r="EH67" s="100">
        <v>0</v>
      </c>
      <c r="EI67" s="100">
        <v>-826.06924643584523</v>
      </c>
      <c r="EJ67" s="100">
        <v>-206.51731160896131</v>
      </c>
      <c r="EK67" s="100">
        <v>0</v>
      </c>
      <c r="EL67" s="100">
        <v>0</v>
      </c>
      <c r="EM67" s="100">
        <v>0</v>
      </c>
      <c r="EN67" s="100">
        <v>0</v>
      </c>
      <c r="EO67" s="100">
        <v>0</v>
      </c>
      <c r="EP67" s="100">
        <v>0</v>
      </c>
      <c r="EQ67" s="100">
        <v>0</v>
      </c>
      <c r="ER67" s="100">
        <v>0</v>
      </c>
      <c r="ES67" s="100">
        <v>0</v>
      </c>
      <c r="ET67" s="100">
        <v>0</v>
      </c>
      <c r="EU67" s="100">
        <v>173853.29450101836</v>
      </c>
      <c r="EV67" s="100">
        <v>43463.32362525459</v>
      </c>
      <c r="EW67" s="100">
        <v>0</v>
      </c>
      <c r="EX67" s="100">
        <v>211064</v>
      </c>
      <c r="EY67" s="100">
        <v>52766</v>
      </c>
      <c r="EZ67" s="100">
        <v>0</v>
      </c>
      <c r="FA67" s="100">
        <v>-37211</v>
      </c>
      <c r="FB67" s="100">
        <v>-9303</v>
      </c>
      <c r="FC67" s="100">
        <v>0</v>
      </c>
      <c r="FD67" s="100">
        <v>463863.26028513239</v>
      </c>
      <c r="FE67" s="100">
        <v>115542.71934826883</v>
      </c>
      <c r="FF67" s="100">
        <v>0</v>
      </c>
      <c r="FG67" s="100">
        <v>464131</v>
      </c>
      <c r="FH67" s="100">
        <v>115617</v>
      </c>
      <c r="FI67" s="100">
        <v>0</v>
      </c>
      <c r="FJ67" s="100">
        <v>-268</v>
      </c>
      <c r="FK67" s="100">
        <v>-74</v>
      </c>
      <c r="FL67" s="100">
        <v>0</v>
      </c>
      <c r="FM67" s="100">
        <v>0</v>
      </c>
      <c r="FN67" s="100">
        <v>0</v>
      </c>
      <c r="FO67" s="100">
        <v>0</v>
      </c>
      <c r="FP67" s="100">
        <v>0</v>
      </c>
      <c r="FQ67" s="100">
        <v>0</v>
      </c>
      <c r="FR67" s="100">
        <v>0</v>
      </c>
      <c r="FS67" s="100">
        <v>0</v>
      </c>
      <c r="FT67" s="100">
        <v>0</v>
      </c>
      <c r="FU67" s="100">
        <v>0</v>
      </c>
      <c r="FV67" s="100">
        <v>1383659</v>
      </c>
      <c r="FW67" s="100">
        <v>345490</v>
      </c>
      <c r="FX67" s="100">
        <v>0</v>
      </c>
      <c r="FY67" s="546">
        <v>0.5</v>
      </c>
      <c r="FZ67" s="546">
        <v>0.4</v>
      </c>
      <c r="GA67" s="546">
        <v>0.1</v>
      </c>
      <c r="GB67" s="546">
        <v>0</v>
      </c>
      <c r="GC67" s="84" t="s">
        <v>1029</v>
      </c>
    </row>
    <row r="68" spans="1:185" s="84" customFormat="1" x14ac:dyDescent="0.25">
      <c r="A68" t="s">
        <v>1037</v>
      </c>
      <c r="B68" s="82" t="s">
        <v>495</v>
      </c>
      <c r="C68" s="85" t="s">
        <v>494</v>
      </c>
      <c r="D68" s="100">
        <v>-852993</v>
      </c>
      <c r="E68" s="100">
        <v>0</v>
      </c>
      <c r="F68" s="100">
        <v>-852993</v>
      </c>
      <c r="G68" s="100">
        <v>-646113</v>
      </c>
      <c r="H68" s="100">
        <v>0</v>
      </c>
      <c r="I68" s="100">
        <v>-646113</v>
      </c>
      <c r="J68" s="100">
        <v>-206880</v>
      </c>
      <c r="K68" s="100">
        <v>0</v>
      </c>
      <c r="L68" s="100">
        <v>-206880</v>
      </c>
      <c r="M68" s="100">
        <v>88490</v>
      </c>
      <c r="N68" s="100">
        <v>88490</v>
      </c>
      <c r="O68" s="100">
        <v>0</v>
      </c>
      <c r="P68" s="100">
        <v>0</v>
      </c>
      <c r="Q68" s="100">
        <v>0</v>
      </c>
      <c r="R68" s="100">
        <v>0</v>
      </c>
      <c r="S68" s="100">
        <v>0</v>
      </c>
      <c r="T68" s="100">
        <v>0</v>
      </c>
      <c r="U68" s="100">
        <v>0</v>
      </c>
      <c r="V68" s="100">
        <v>0</v>
      </c>
      <c r="W68" s="100">
        <v>0</v>
      </c>
      <c r="X68" s="100">
        <v>0</v>
      </c>
      <c r="Y68" s="100">
        <v>0</v>
      </c>
      <c r="Z68" s="100">
        <v>0</v>
      </c>
      <c r="AA68" s="100">
        <v>0</v>
      </c>
      <c r="AB68" s="100">
        <v>0</v>
      </c>
      <c r="AC68" s="100">
        <v>0</v>
      </c>
      <c r="AD68" s="100">
        <v>0</v>
      </c>
      <c r="AE68" s="100">
        <v>0</v>
      </c>
      <c r="AF68" s="100">
        <v>0</v>
      </c>
      <c r="AG68" s="100">
        <v>0</v>
      </c>
      <c r="AH68" s="100">
        <v>0</v>
      </c>
      <c r="AI68" s="100">
        <v>0</v>
      </c>
      <c r="AJ68" s="100">
        <v>0</v>
      </c>
      <c r="AK68" s="100">
        <v>0</v>
      </c>
      <c r="AL68" s="100">
        <v>0</v>
      </c>
      <c r="AM68" s="100">
        <v>0</v>
      </c>
      <c r="AN68" s="100">
        <v>0</v>
      </c>
      <c r="AO68" s="100">
        <v>0</v>
      </c>
      <c r="AP68" s="100">
        <v>0</v>
      </c>
      <c r="AQ68" s="100">
        <v>0</v>
      </c>
      <c r="AR68" s="100">
        <v>0</v>
      </c>
      <c r="AS68" s="100">
        <v>0</v>
      </c>
      <c r="AT68" s="100">
        <v>0</v>
      </c>
      <c r="AU68" s="100">
        <v>0</v>
      </c>
      <c r="AV68" s="100">
        <v>0</v>
      </c>
      <c r="AW68" s="100">
        <v>0</v>
      </c>
      <c r="AX68" s="100">
        <v>0</v>
      </c>
      <c r="AY68" s="100">
        <v>0</v>
      </c>
      <c r="AZ68" s="100">
        <v>0</v>
      </c>
      <c r="BA68" s="100">
        <v>0</v>
      </c>
      <c r="BB68" s="100">
        <v>0</v>
      </c>
      <c r="BC68" s="100">
        <v>0</v>
      </c>
      <c r="BD68" s="100">
        <v>0</v>
      </c>
      <c r="BE68" s="100">
        <v>0</v>
      </c>
      <c r="BF68" s="100">
        <v>560910.95511690434</v>
      </c>
      <c r="BG68" s="100">
        <v>476774.31184936856</v>
      </c>
      <c r="BH68" s="100">
        <v>14022.773877922607</v>
      </c>
      <c r="BI68" s="100">
        <v>0</v>
      </c>
      <c r="BJ68" s="100">
        <v>0</v>
      </c>
      <c r="BK68" s="100">
        <v>0</v>
      </c>
      <c r="BL68" s="100">
        <v>540392</v>
      </c>
      <c r="BM68" s="100">
        <v>459333</v>
      </c>
      <c r="BN68" s="100">
        <v>13510</v>
      </c>
      <c r="BO68" s="100">
        <v>20519</v>
      </c>
      <c r="BP68" s="100">
        <v>17441</v>
      </c>
      <c r="BQ68" s="100">
        <v>513</v>
      </c>
      <c r="BR68" s="100">
        <v>0</v>
      </c>
      <c r="BS68" s="100">
        <v>0</v>
      </c>
      <c r="BT68" s="100">
        <v>0</v>
      </c>
      <c r="BU68" s="100">
        <v>0</v>
      </c>
      <c r="BV68" s="100">
        <v>0</v>
      </c>
      <c r="BW68" s="100">
        <v>0</v>
      </c>
      <c r="BX68" s="100">
        <v>0</v>
      </c>
      <c r="BY68" s="100">
        <v>0</v>
      </c>
      <c r="BZ68" s="100">
        <v>0</v>
      </c>
      <c r="CA68" s="100">
        <v>0</v>
      </c>
      <c r="CB68" s="100">
        <v>0</v>
      </c>
      <c r="CC68" s="100">
        <v>0</v>
      </c>
      <c r="CD68" s="100">
        <v>0</v>
      </c>
      <c r="CE68" s="100">
        <v>0</v>
      </c>
      <c r="CF68" s="100">
        <v>0</v>
      </c>
      <c r="CG68" s="100">
        <v>0</v>
      </c>
      <c r="CH68" s="100">
        <v>0</v>
      </c>
      <c r="CI68" s="100">
        <v>0</v>
      </c>
      <c r="CJ68" s="100">
        <v>0</v>
      </c>
      <c r="CK68" s="100">
        <v>0</v>
      </c>
      <c r="CL68" s="100">
        <v>0</v>
      </c>
      <c r="CM68" s="100">
        <v>0</v>
      </c>
      <c r="CN68" s="100">
        <v>0</v>
      </c>
      <c r="CO68" s="100">
        <v>0</v>
      </c>
      <c r="CP68" s="100">
        <v>0</v>
      </c>
      <c r="CQ68" s="100">
        <v>0</v>
      </c>
      <c r="CR68" s="100">
        <v>0</v>
      </c>
      <c r="CS68" s="100">
        <v>0</v>
      </c>
      <c r="CT68" s="100">
        <v>0</v>
      </c>
      <c r="CU68" s="100">
        <v>0</v>
      </c>
      <c r="CV68" s="100">
        <v>0</v>
      </c>
      <c r="CW68" s="100">
        <v>0</v>
      </c>
      <c r="CX68" s="100">
        <v>0</v>
      </c>
      <c r="CY68" s="100">
        <v>0</v>
      </c>
      <c r="CZ68" s="100">
        <v>0</v>
      </c>
      <c r="DA68" s="100">
        <v>0</v>
      </c>
      <c r="DB68" s="100">
        <v>0</v>
      </c>
      <c r="DC68" s="100">
        <v>0</v>
      </c>
      <c r="DD68" s="100">
        <v>0</v>
      </c>
      <c r="DE68" s="100">
        <v>0</v>
      </c>
      <c r="DF68" s="100">
        <v>0</v>
      </c>
      <c r="DG68" s="100">
        <v>0</v>
      </c>
      <c r="DH68" s="100">
        <v>0</v>
      </c>
      <c r="DI68" s="100">
        <v>0</v>
      </c>
      <c r="DJ68" s="100">
        <v>0</v>
      </c>
      <c r="DK68" s="100">
        <v>0</v>
      </c>
      <c r="DL68" s="100">
        <v>0</v>
      </c>
      <c r="DM68" s="100">
        <v>0</v>
      </c>
      <c r="DN68" s="100">
        <v>3949.8501018329939</v>
      </c>
      <c r="DO68" s="100">
        <v>3357.3725865580445</v>
      </c>
      <c r="DP68" s="100">
        <v>98.746252545824845</v>
      </c>
      <c r="DQ68" s="100">
        <v>0</v>
      </c>
      <c r="DR68" s="100">
        <v>0</v>
      </c>
      <c r="DS68" s="100">
        <v>0</v>
      </c>
      <c r="DT68" s="100">
        <v>3950</v>
      </c>
      <c r="DU68" s="100">
        <v>3357</v>
      </c>
      <c r="DV68" s="100">
        <v>99</v>
      </c>
      <c r="DW68" s="100">
        <v>0</v>
      </c>
      <c r="DX68" s="100">
        <v>0</v>
      </c>
      <c r="DY68" s="100">
        <v>0</v>
      </c>
      <c r="DZ68" s="100">
        <v>0</v>
      </c>
      <c r="EA68" s="100">
        <v>0</v>
      </c>
      <c r="EB68" s="100">
        <v>0</v>
      </c>
      <c r="EC68" s="100">
        <v>4130</v>
      </c>
      <c r="ED68" s="100">
        <v>3511</v>
      </c>
      <c r="EE68" s="100">
        <v>103</v>
      </c>
      <c r="EF68" s="100">
        <v>-4130</v>
      </c>
      <c r="EG68" s="100">
        <v>-3511</v>
      </c>
      <c r="EH68" s="100">
        <v>-103</v>
      </c>
      <c r="EI68" s="100">
        <v>459.29450101832992</v>
      </c>
      <c r="EJ68" s="100">
        <v>390.40032586558038</v>
      </c>
      <c r="EK68" s="100">
        <v>11.482362525458248</v>
      </c>
      <c r="EL68" s="100">
        <v>0</v>
      </c>
      <c r="EM68" s="100">
        <v>0</v>
      </c>
      <c r="EN68" s="100">
        <v>0</v>
      </c>
      <c r="EO68" s="100">
        <v>0</v>
      </c>
      <c r="EP68" s="100">
        <v>0</v>
      </c>
      <c r="EQ68" s="100">
        <v>0</v>
      </c>
      <c r="ER68" s="100">
        <v>0</v>
      </c>
      <c r="ES68" s="100">
        <v>0</v>
      </c>
      <c r="ET68" s="100">
        <v>0</v>
      </c>
      <c r="EU68" s="100">
        <v>0</v>
      </c>
      <c r="EV68" s="100">
        <v>0</v>
      </c>
      <c r="EW68" s="100">
        <v>0</v>
      </c>
      <c r="EX68" s="100">
        <v>136301</v>
      </c>
      <c r="EY68" s="100">
        <v>115856</v>
      </c>
      <c r="EZ68" s="100">
        <v>3408</v>
      </c>
      <c r="FA68" s="100">
        <v>-136301</v>
      </c>
      <c r="FB68" s="100">
        <v>-115856</v>
      </c>
      <c r="FC68" s="100">
        <v>-3408</v>
      </c>
      <c r="FD68" s="100">
        <v>486498.60692464357</v>
      </c>
      <c r="FE68" s="100">
        <v>413523.81588594697</v>
      </c>
      <c r="FF68" s="100">
        <v>12162.465173116088</v>
      </c>
      <c r="FG68" s="100">
        <v>471213</v>
      </c>
      <c r="FH68" s="100">
        <v>400531</v>
      </c>
      <c r="FI68" s="100">
        <v>11780</v>
      </c>
      <c r="FJ68" s="100">
        <v>15286</v>
      </c>
      <c r="FK68" s="100">
        <v>12993</v>
      </c>
      <c r="FL68" s="100">
        <v>382</v>
      </c>
      <c r="FM68" s="100">
        <v>0</v>
      </c>
      <c r="FN68" s="100">
        <v>0</v>
      </c>
      <c r="FO68" s="100">
        <v>0</v>
      </c>
      <c r="FP68" s="100">
        <v>0</v>
      </c>
      <c r="FQ68" s="100">
        <v>0</v>
      </c>
      <c r="FR68" s="100">
        <v>0</v>
      </c>
      <c r="FS68" s="100">
        <v>0</v>
      </c>
      <c r="FT68" s="100">
        <v>0</v>
      </c>
      <c r="FU68" s="100">
        <v>0</v>
      </c>
      <c r="FV68" s="100">
        <v>1051819</v>
      </c>
      <c r="FW68" s="100">
        <v>894045</v>
      </c>
      <c r="FX68" s="100">
        <v>26295</v>
      </c>
      <c r="FY68" s="546">
        <v>0.25</v>
      </c>
      <c r="FZ68" s="546">
        <v>0.4</v>
      </c>
      <c r="GA68" s="546">
        <v>0.33999999999999997</v>
      </c>
      <c r="GB68" s="546">
        <v>0.01</v>
      </c>
      <c r="GC68" s="84" t="s">
        <v>1029</v>
      </c>
    </row>
    <row r="69" spans="1:185" s="84" customFormat="1" x14ac:dyDescent="0.25">
      <c r="A69" t="s">
        <v>1026</v>
      </c>
      <c r="B69" s="82" t="s">
        <v>497</v>
      </c>
      <c r="C69" s="85" t="s">
        <v>496</v>
      </c>
      <c r="D69" s="100">
        <v>457005</v>
      </c>
      <c r="E69" s="100">
        <v>0</v>
      </c>
      <c r="F69" s="100">
        <v>457005</v>
      </c>
      <c r="G69" s="100">
        <v>244018</v>
      </c>
      <c r="H69" s="100">
        <v>0</v>
      </c>
      <c r="I69" s="100">
        <v>244018</v>
      </c>
      <c r="J69" s="100">
        <v>212987</v>
      </c>
      <c r="K69" s="100">
        <v>0</v>
      </c>
      <c r="L69" s="100">
        <v>212987</v>
      </c>
      <c r="M69" s="100">
        <v>1145208</v>
      </c>
      <c r="N69" s="100">
        <v>1145208</v>
      </c>
      <c r="O69" s="100">
        <v>0</v>
      </c>
      <c r="P69" s="100">
        <v>140436</v>
      </c>
      <c r="Q69" s="100">
        <v>111455</v>
      </c>
      <c r="R69" s="100">
        <v>28981</v>
      </c>
      <c r="S69" s="100">
        <v>1718199</v>
      </c>
      <c r="T69" s="100">
        <v>0</v>
      </c>
      <c r="U69" s="100">
        <v>1900000</v>
      </c>
      <c r="V69" s="100">
        <v>0</v>
      </c>
      <c r="W69" s="100">
        <v>-181801</v>
      </c>
      <c r="X69" s="100">
        <v>0</v>
      </c>
      <c r="Y69" s="100">
        <v>0</v>
      </c>
      <c r="Z69" s="100">
        <v>0</v>
      </c>
      <c r="AA69" s="100">
        <v>0</v>
      </c>
      <c r="AB69" s="100">
        <v>0</v>
      </c>
      <c r="AC69" s="100">
        <v>0</v>
      </c>
      <c r="AD69" s="100">
        <v>0</v>
      </c>
      <c r="AE69" s="100">
        <v>0</v>
      </c>
      <c r="AF69" s="100">
        <v>0</v>
      </c>
      <c r="AG69" s="100">
        <v>0</v>
      </c>
      <c r="AH69" s="100">
        <v>0</v>
      </c>
      <c r="AI69" s="100">
        <v>0</v>
      </c>
      <c r="AJ69" s="100">
        <v>0</v>
      </c>
      <c r="AK69" s="100">
        <v>0</v>
      </c>
      <c r="AL69" s="100">
        <v>0</v>
      </c>
      <c r="AM69" s="100">
        <v>0</v>
      </c>
      <c r="AN69" s="100">
        <v>0</v>
      </c>
      <c r="AO69" s="100">
        <v>0</v>
      </c>
      <c r="AP69" s="100">
        <v>0</v>
      </c>
      <c r="AQ69" s="100">
        <v>0</v>
      </c>
      <c r="AR69" s="100">
        <v>0</v>
      </c>
      <c r="AS69" s="100">
        <v>0</v>
      </c>
      <c r="AT69" s="100">
        <v>0</v>
      </c>
      <c r="AU69" s="100">
        <v>0</v>
      </c>
      <c r="AV69" s="100">
        <v>0</v>
      </c>
      <c r="AW69" s="100">
        <v>0</v>
      </c>
      <c r="AX69" s="100">
        <v>0</v>
      </c>
      <c r="AY69" s="100">
        <v>0</v>
      </c>
      <c r="AZ69" s="100">
        <v>0</v>
      </c>
      <c r="BA69" s="100">
        <v>0</v>
      </c>
      <c r="BB69" s="100">
        <v>0</v>
      </c>
      <c r="BC69" s="100">
        <v>0</v>
      </c>
      <c r="BD69" s="100">
        <v>0</v>
      </c>
      <c r="BE69" s="100">
        <v>0</v>
      </c>
      <c r="BF69" s="100">
        <v>29808597.959034625</v>
      </c>
      <c r="BG69" s="100">
        <v>0</v>
      </c>
      <c r="BH69" s="100">
        <v>0</v>
      </c>
      <c r="BI69" s="100">
        <v>1127682</v>
      </c>
      <c r="BJ69" s="100">
        <v>0</v>
      </c>
      <c r="BK69" s="100">
        <v>0</v>
      </c>
      <c r="BL69" s="100">
        <v>27604432</v>
      </c>
      <c r="BM69" s="100">
        <v>0</v>
      </c>
      <c r="BN69" s="100">
        <v>0</v>
      </c>
      <c r="BO69" s="100">
        <v>3331848</v>
      </c>
      <c r="BP69" s="100">
        <v>0</v>
      </c>
      <c r="BQ69" s="100">
        <v>0</v>
      </c>
      <c r="BR69" s="100">
        <v>45506.089613034623</v>
      </c>
      <c r="BS69" s="100">
        <v>0</v>
      </c>
      <c r="BT69" s="100">
        <v>0</v>
      </c>
      <c r="BU69" s="100">
        <v>11281</v>
      </c>
      <c r="BV69" s="100">
        <v>0</v>
      </c>
      <c r="BW69" s="100">
        <v>0</v>
      </c>
      <c r="BX69" s="100">
        <v>34225</v>
      </c>
      <c r="BY69" s="100">
        <v>0</v>
      </c>
      <c r="BZ69" s="100">
        <v>0</v>
      </c>
      <c r="CA69" s="100">
        <v>0</v>
      </c>
      <c r="CB69" s="100">
        <v>0</v>
      </c>
      <c r="CC69" s="100">
        <v>0</v>
      </c>
      <c r="CD69" s="100">
        <v>0</v>
      </c>
      <c r="CE69" s="100">
        <v>0</v>
      </c>
      <c r="CF69" s="100">
        <v>0</v>
      </c>
      <c r="CG69" s="100">
        <v>-8984.5356415478618</v>
      </c>
      <c r="CH69" s="100">
        <v>0</v>
      </c>
      <c r="CI69" s="100">
        <v>0</v>
      </c>
      <c r="CJ69" s="100">
        <v>0</v>
      </c>
      <c r="CK69" s="100">
        <v>0</v>
      </c>
      <c r="CL69" s="100">
        <v>0</v>
      </c>
      <c r="CM69" s="100">
        <v>0</v>
      </c>
      <c r="CN69" s="100">
        <v>0</v>
      </c>
      <c r="CO69" s="100">
        <v>0</v>
      </c>
      <c r="CP69" s="100">
        <v>0</v>
      </c>
      <c r="CQ69" s="100">
        <v>0</v>
      </c>
      <c r="CR69" s="100">
        <v>0</v>
      </c>
      <c r="CS69" s="100">
        <v>-17.553971486761711</v>
      </c>
      <c r="CT69" s="100">
        <v>0</v>
      </c>
      <c r="CU69" s="100">
        <v>0</v>
      </c>
      <c r="CV69" s="100">
        <v>170505.8553971487</v>
      </c>
      <c r="CW69" s="100">
        <v>0</v>
      </c>
      <c r="CX69" s="100">
        <v>0</v>
      </c>
      <c r="CY69" s="100">
        <v>180182</v>
      </c>
      <c r="CZ69" s="100">
        <v>0</v>
      </c>
      <c r="DA69" s="100">
        <v>0</v>
      </c>
      <c r="DB69" s="100">
        <v>-9676</v>
      </c>
      <c r="DC69" s="100">
        <v>0</v>
      </c>
      <c r="DD69" s="100">
        <v>0</v>
      </c>
      <c r="DE69" s="100">
        <v>7744.3991853360485</v>
      </c>
      <c r="DF69" s="100">
        <v>0</v>
      </c>
      <c r="DG69" s="100">
        <v>0</v>
      </c>
      <c r="DH69" s="100">
        <v>9293</v>
      </c>
      <c r="DI69" s="100">
        <v>0</v>
      </c>
      <c r="DJ69" s="100">
        <v>0</v>
      </c>
      <c r="DK69" s="100">
        <v>-1549</v>
      </c>
      <c r="DL69" s="100">
        <v>0</v>
      </c>
      <c r="DM69" s="100">
        <v>0</v>
      </c>
      <c r="DN69" s="100">
        <v>222663.86761710796</v>
      </c>
      <c r="DO69" s="100">
        <v>0</v>
      </c>
      <c r="DP69" s="100">
        <v>0</v>
      </c>
      <c r="DQ69" s="100">
        <v>332454</v>
      </c>
      <c r="DR69" s="100">
        <v>0</v>
      </c>
      <c r="DS69" s="100">
        <v>0</v>
      </c>
      <c r="DT69" s="100">
        <v>-109790</v>
      </c>
      <c r="DU69" s="100">
        <v>0</v>
      </c>
      <c r="DV69" s="100">
        <v>0</v>
      </c>
      <c r="DW69" s="100">
        <v>263216.63951120165</v>
      </c>
      <c r="DX69" s="100">
        <v>0</v>
      </c>
      <c r="DY69" s="100">
        <v>0</v>
      </c>
      <c r="DZ69" s="100">
        <v>-11319.213849287169</v>
      </c>
      <c r="EA69" s="100">
        <v>0</v>
      </c>
      <c r="EB69" s="100">
        <v>0</v>
      </c>
      <c r="EC69" s="100">
        <v>327719</v>
      </c>
      <c r="ED69" s="100">
        <v>0</v>
      </c>
      <c r="EE69" s="100">
        <v>0</v>
      </c>
      <c r="EF69" s="100">
        <v>-75822</v>
      </c>
      <c r="EG69" s="100">
        <v>0</v>
      </c>
      <c r="EH69" s="100">
        <v>0</v>
      </c>
      <c r="EI69" s="100">
        <v>-1400.1873727087577</v>
      </c>
      <c r="EJ69" s="100">
        <v>0</v>
      </c>
      <c r="EK69" s="100">
        <v>0</v>
      </c>
      <c r="EL69" s="100">
        <v>0</v>
      </c>
      <c r="EM69" s="100">
        <v>0</v>
      </c>
      <c r="EN69" s="100">
        <v>0</v>
      </c>
      <c r="EO69" s="100">
        <v>0</v>
      </c>
      <c r="EP69" s="100">
        <v>0</v>
      </c>
      <c r="EQ69" s="100">
        <v>0</v>
      </c>
      <c r="ER69" s="100">
        <v>0</v>
      </c>
      <c r="ES69" s="100">
        <v>0</v>
      </c>
      <c r="ET69" s="100">
        <v>0</v>
      </c>
      <c r="EU69" s="100">
        <v>5685670.4419551939</v>
      </c>
      <c r="EV69" s="100">
        <v>0</v>
      </c>
      <c r="EW69" s="100">
        <v>0</v>
      </c>
      <c r="EX69" s="100">
        <v>5494513</v>
      </c>
      <c r="EY69" s="100">
        <v>0</v>
      </c>
      <c r="EZ69" s="100">
        <v>0</v>
      </c>
      <c r="FA69" s="100">
        <v>191157</v>
      </c>
      <c r="FB69" s="100">
        <v>0</v>
      </c>
      <c r="FC69" s="100">
        <v>0</v>
      </c>
      <c r="FD69" s="100">
        <v>5130636.7087576371</v>
      </c>
      <c r="FE69" s="100">
        <v>0</v>
      </c>
      <c r="FF69" s="100">
        <v>0</v>
      </c>
      <c r="FG69" s="100">
        <v>4919647</v>
      </c>
      <c r="FH69" s="100">
        <v>0</v>
      </c>
      <c r="FI69" s="100">
        <v>0</v>
      </c>
      <c r="FJ69" s="100">
        <v>210990</v>
      </c>
      <c r="FK69" s="100">
        <v>0</v>
      </c>
      <c r="FL69" s="100">
        <v>0</v>
      </c>
      <c r="FM69" s="100">
        <v>285415.18533604889</v>
      </c>
      <c r="FN69" s="100">
        <v>0</v>
      </c>
      <c r="FO69" s="100">
        <v>0</v>
      </c>
      <c r="FP69" s="100">
        <v>266978</v>
      </c>
      <c r="FQ69" s="100">
        <v>0</v>
      </c>
      <c r="FR69" s="100">
        <v>0</v>
      </c>
      <c r="FS69" s="100">
        <v>18437</v>
      </c>
      <c r="FT69" s="100">
        <v>0</v>
      </c>
      <c r="FU69" s="100">
        <v>0</v>
      </c>
      <c r="FV69" s="100">
        <v>42725917</v>
      </c>
      <c r="FW69" s="100">
        <v>0</v>
      </c>
      <c r="FX69" s="100">
        <v>0</v>
      </c>
      <c r="FY69" s="546">
        <v>0</v>
      </c>
      <c r="FZ69" s="546">
        <v>1</v>
      </c>
      <c r="GA69" s="546">
        <v>0</v>
      </c>
      <c r="GB69" s="546">
        <v>0</v>
      </c>
      <c r="GC69" s="84" t="s">
        <v>1054</v>
      </c>
    </row>
    <row r="70" spans="1:185" s="84" customFormat="1" x14ac:dyDescent="0.25">
      <c r="A70" t="s">
        <v>1026</v>
      </c>
      <c r="B70" s="82" t="s">
        <v>499</v>
      </c>
      <c r="C70" s="85" t="s">
        <v>498</v>
      </c>
      <c r="D70" s="100">
        <v>538979</v>
      </c>
      <c r="E70" s="100">
        <v>0</v>
      </c>
      <c r="F70" s="100">
        <v>538979</v>
      </c>
      <c r="G70" s="100">
        <v>575573</v>
      </c>
      <c r="H70" s="100">
        <v>0</v>
      </c>
      <c r="I70" s="100">
        <v>575573</v>
      </c>
      <c r="J70" s="100">
        <v>-36594</v>
      </c>
      <c r="K70" s="100">
        <v>0</v>
      </c>
      <c r="L70" s="100">
        <v>-36594</v>
      </c>
      <c r="M70" s="100">
        <v>180554</v>
      </c>
      <c r="N70" s="100">
        <v>180554</v>
      </c>
      <c r="O70" s="100">
        <v>0</v>
      </c>
      <c r="P70" s="100">
        <v>0</v>
      </c>
      <c r="Q70" s="100">
        <v>0</v>
      </c>
      <c r="R70" s="100">
        <v>0</v>
      </c>
      <c r="S70" s="100">
        <v>74088</v>
      </c>
      <c r="T70" s="100">
        <v>0</v>
      </c>
      <c r="U70" s="100">
        <v>71325</v>
      </c>
      <c r="V70" s="100">
        <v>0</v>
      </c>
      <c r="W70" s="100">
        <v>2763</v>
      </c>
      <c r="X70" s="100">
        <v>0</v>
      </c>
      <c r="Y70" s="100">
        <v>0</v>
      </c>
      <c r="Z70" s="100">
        <v>0</v>
      </c>
      <c r="AA70" s="100">
        <v>0</v>
      </c>
      <c r="AB70" s="100">
        <v>0</v>
      </c>
      <c r="AC70" s="100">
        <v>0</v>
      </c>
      <c r="AD70" s="100">
        <v>0</v>
      </c>
      <c r="AE70" s="100">
        <v>0</v>
      </c>
      <c r="AF70" s="100">
        <v>0</v>
      </c>
      <c r="AG70" s="100">
        <v>0</v>
      </c>
      <c r="AH70" s="100">
        <v>0</v>
      </c>
      <c r="AI70" s="100">
        <v>0</v>
      </c>
      <c r="AJ70" s="100">
        <v>0</v>
      </c>
      <c r="AK70" s="100">
        <v>0</v>
      </c>
      <c r="AL70" s="100">
        <v>0</v>
      </c>
      <c r="AM70" s="100">
        <v>0</v>
      </c>
      <c r="AN70" s="100">
        <v>0</v>
      </c>
      <c r="AO70" s="100">
        <v>0</v>
      </c>
      <c r="AP70" s="100">
        <v>0</v>
      </c>
      <c r="AQ70" s="100">
        <v>0</v>
      </c>
      <c r="AR70" s="100">
        <v>0</v>
      </c>
      <c r="AS70" s="100">
        <v>0</v>
      </c>
      <c r="AT70" s="100">
        <v>0</v>
      </c>
      <c r="AU70" s="100">
        <v>0</v>
      </c>
      <c r="AV70" s="100">
        <v>0</v>
      </c>
      <c r="AW70" s="100">
        <v>0</v>
      </c>
      <c r="AX70" s="100">
        <v>0</v>
      </c>
      <c r="AY70" s="100">
        <v>0</v>
      </c>
      <c r="AZ70" s="100">
        <v>0</v>
      </c>
      <c r="BA70" s="100">
        <v>0</v>
      </c>
      <c r="BB70" s="100">
        <v>0</v>
      </c>
      <c r="BC70" s="100">
        <v>0</v>
      </c>
      <c r="BD70" s="100">
        <v>0</v>
      </c>
      <c r="BE70" s="100">
        <v>0</v>
      </c>
      <c r="BF70" s="100">
        <v>1780948.0222826886</v>
      </c>
      <c r="BG70" s="100">
        <v>445237.00557067216</v>
      </c>
      <c r="BH70" s="100">
        <v>0</v>
      </c>
      <c r="BI70" s="100">
        <v>94665</v>
      </c>
      <c r="BJ70" s="100">
        <v>23666</v>
      </c>
      <c r="BK70" s="100">
        <v>0</v>
      </c>
      <c r="BL70" s="100">
        <v>1674514</v>
      </c>
      <c r="BM70" s="100">
        <v>418628</v>
      </c>
      <c r="BN70" s="100">
        <v>0</v>
      </c>
      <c r="BO70" s="100">
        <v>201099</v>
      </c>
      <c r="BP70" s="100">
        <v>50275</v>
      </c>
      <c r="BQ70" s="100">
        <v>0</v>
      </c>
      <c r="BR70" s="100">
        <v>5086.5213849287165</v>
      </c>
      <c r="BS70" s="100">
        <v>1271.6303462321791</v>
      </c>
      <c r="BT70" s="100">
        <v>0</v>
      </c>
      <c r="BU70" s="100">
        <v>4130</v>
      </c>
      <c r="BV70" s="100">
        <v>1033</v>
      </c>
      <c r="BW70" s="100">
        <v>0</v>
      </c>
      <c r="BX70" s="100">
        <v>957</v>
      </c>
      <c r="BY70" s="100">
        <v>239</v>
      </c>
      <c r="BZ70" s="100">
        <v>0</v>
      </c>
      <c r="CA70" s="100">
        <v>0</v>
      </c>
      <c r="CB70" s="100">
        <v>0</v>
      </c>
      <c r="CC70" s="100">
        <v>0</v>
      </c>
      <c r="CD70" s="100">
        <v>0</v>
      </c>
      <c r="CE70" s="100">
        <v>0</v>
      </c>
      <c r="CF70" s="100">
        <v>0</v>
      </c>
      <c r="CG70" s="100">
        <v>0</v>
      </c>
      <c r="CH70" s="100">
        <v>0</v>
      </c>
      <c r="CI70" s="100">
        <v>0</v>
      </c>
      <c r="CJ70" s="100">
        <v>0</v>
      </c>
      <c r="CK70" s="100">
        <v>0</v>
      </c>
      <c r="CL70" s="100">
        <v>0</v>
      </c>
      <c r="CM70" s="100">
        <v>0</v>
      </c>
      <c r="CN70" s="100">
        <v>0</v>
      </c>
      <c r="CO70" s="100">
        <v>0</v>
      </c>
      <c r="CP70" s="100">
        <v>0</v>
      </c>
      <c r="CQ70" s="100">
        <v>0</v>
      </c>
      <c r="CR70" s="100">
        <v>0</v>
      </c>
      <c r="CS70" s="100">
        <v>0</v>
      </c>
      <c r="CT70" s="100">
        <v>0</v>
      </c>
      <c r="CU70" s="100">
        <v>0</v>
      </c>
      <c r="CV70" s="100">
        <v>15079.068024439919</v>
      </c>
      <c r="CW70" s="100">
        <v>3769.7670061099798</v>
      </c>
      <c r="CX70" s="100">
        <v>0</v>
      </c>
      <c r="CY70" s="100">
        <v>11722</v>
      </c>
      <c r="CZ70" s="100">
        <v>2931</v>
      </c>
      <c r="DA70" s="100">
        <v>0</v>
      </c>
      <c r="DB70" s="100">
        <v>3357</v>
      </c>
      <c r="DC70" s="100">
        <v>839</v>
      </c>
      <c r="DD70" s="100">
        <v>0</v>
      </c>
      <c r="DE70" s="100">
        <v>0</v>
      </c>
      <c r="DF70" s="100">
        <v>0</v>
      </c>
      <c r="DG70" s="100">
        <v>0</v>
      </c>
      <c r="DH70" s="100">
        <v>619</v>
      </c>
      <c r="DI70" s="100">
        <v>155</v>
      </c>
      <c r="DJ70" s="100">
        <v>0</v>
      </c>
      <c r="DK70" s="100">
        <v>-619</v>
      </c>
      <c r="DL70" s="100">
        <v>-155</v>
      </c>
      <c r="DM70" s="100">
        <v>0</v>
      </c>
      <c r="DN70" s="100">
        <v>7135.1731160896134</v>
      </c>
      <c r="DO70" s="100">
        <v>1783.7932790224033</v>
      </c>
      <c r="DP70" s="100">
        <v>0</v>
      </c>
      <c r="DQ70" s="100">
        <v>7889</v>
      </c>
      <c r="DR70" s="100">
        <v>1972</v>
      </c>
      <c r="DS70" s="100">
        <v>0</v>
      </c>
      <c r="DT70" s="100">
        <v>-754</v>
      </c>
      <c r="DU70" s="100">
        <v>-188</v>
      </c>
      <c r="DV70" s="100">
        <v>0</v>
      </c>
      <c r="DW70" s="100">
        <v>29128.02769857434</v>
      </c>
      <c r="DX70" s="100">
        <v>7282.0069246435851</v>
      </c>
      <c r="DY70" s="100">
        <v>0</v>
      </c>
      <c r="DZ70" s="100">
        <v>1910.285132382892</v>
      </c>
      <c r="EA70" s="100">
        <v>477.571283095723</v>
      </c>
      <c r="EB70" s="100">
        <v>0</v>
      </c>
      <c r="EC70" s="100">
        <v>30516</v>
      </c>
      <c r="ED70" s="100">
        <v>7629</v>
      </c>
      <c r="EE70" s="100">
        <v>0</v>
      </c>
      <c r="EF70" s="100">
        <v>522</v>
      </c>
      <c r="EG70" s="100">
        <v>131</v>
      </c>
      <c r="EH70" s="100">
        <v>0</v>
      </c>
      <c r="EI70" s="100">
        <v>-425.42566191446031</v>
      </c>
      <c r="EJ70" s="100">
        <v>-106.35641547861508</v>
      </c>
      <c r="EK70" s="100">
        <v>0</v>
      </c>
      <c r="EL70" s="100">
        <v>0</v>
      </c>
      <c r="EM70" s="100">
        <v>0</v>
      </c>
      <c r="EN70" s="100">
        <v>0</v>
      </c>
      <c r="EO70" s="100">
        <v>0</v>
      </c>
      <c r="EP70" s="100">
        <v>0</v>
      </c>
      <c r="EQ70" s="100">
        <v>0</v>
      </c>
      <c r="ER70" s="100">
        <v>0</v>
      </c>
      <c r="ES70" s="100">
        <v>0</v>
      </c>
      <c r="ET70" s="100">
        <v>0</v>
      </c>
      <c r="EU70" s="100">
        <v>607044.83340122201</v>
      </c>
      <c r="EV70" s="100">
        <v>151761.2083503055</v>
      </c>
      <c r="EW70" s="100">
        <v>0</v>
      </c>
      <c r="EX70" s="100">
        <v>347563</v>
      </c>
      <c r="EY70" s="100">
        <v>86891</v>
      </c>
      <c r="EZ70" s="100">
        <v>0</v>
      </c>
      <c r="FA70" s="100">
        <v>259482</v>
      </c>
      <c r="FB70" s="100">
        <v>64870</v>
      </c>
      <c r="FC70" s="100">
        <v>0</v>
      </c>
      <c r="FD70" s="100">
        <v>438265.02647657838</v>
      </c>
      <c r="FE70" s="100">
        <v>108962.68839103868</v>
      </c>
      <c r="FF70" s="100">
        <v>0</v>
      </c>
      <c r="FG70" s="100">
        <v>429251</v>
      </c>
      <c r="FH70" s="100">
        <v>106732</v>
      </c>
      <c r="FI70" s="100">
        <v>0</v>
      </c>
      <c r="FJ70" s="100">
        <v>9014</v>
      </c>
      <c r="FK70" s="100">
        <v>2231</v>
      </c>
      <c r="FL70" s="100">
        <v>0</v>
      </c>
      <c r="FM70" s="100">
        <v>0</v>
      </c>
      <c r="FN70" s="100">
        <v>0</v>
      </c>
      <c r="FO70" s="100">
        <v>0</v>
      </c>
      <c r="FP70" s="100">
        <v>0</v>
      </c>
      <c r="FQ70" s="100">
        <v>0</v>
      </c>
      <c r="FR70" s="100">
        <v>0</v>
      </c>
      <c r="FS70" s="100">
        <v>0</v>
      </c>
      <c r="FT70" s="100">
        <v>0</v>
      </c>
      <c r="FU70" s="100">
        <v>0</v>
      </c>
      <c r="FV70" s="100">
        <v>2978837</v>
      </c>
      <c r="FW70" s="100">
        <v>744107</v>
      </c>
      <c r="FX70" s="100">
        <v>0</v>
      </c>
      <c r="FY70" s="546">
        <v>0.5</v>
      </c>
      <c r="FZ70" s="546">
        <v>0.4</v>
      </c>
      <c r="GA70" s="546">
        <v>0.1</v>
      </c>
      <c r="GB70" s="546">
        <v>0</v>
      </c>
      <c r="GC70" s="84" t="s">
        <v>1029</v>
      </c>
    </row>
    <row r="71" spans="1:185" s="84" customFormat="1" x14ac:dyDescent="0.25">
      <c r="A71" t="s">
        <v>1037</v>
      </c>
      <c r="B71" s="82" t="s">
        <v>501</v>
      </c>
      <c r="C71" s="85" t="s">
        <v>500</v>
      </c>
      <c r="D71" s="100">
        <v>-2148895</v>
      </c>
      <c r="E71" s="100">
        <v>0</v>
      </c>
      <c r="F71" s="100">
        <v>-2148895</v>
      </c>
      <c r="G71" s="100">
        <v>-1819559</v>
      </c>
      <c r="H71" s="100">
        <v>0</v>
      </c>
      <c r="I71" s="100">
        <v>-1819559</v>
      </c>
      <c r="J71" s="100">
        <v>-329336</v>
      </c>
      <c r="K71" s="100">
        <v>0</v>
      </c>
      <c r="L71" s="100">
        <v>-329336</v>
      </c>
      <c r="M71" s="100">
        <v>377276</v>
      </c>
      <c r="N71" s="100">
        <v>377276</v>
      </c>
      <c r="O71" s="100">
        <v>0</v>
      </c>
      <c r="P71" s="100">
        <v>0</v>
      </c>
      <c r="Q71" s="100">
        <v>0</v>
      </c>
      <c r="R71" s="100">
        <v>0</v>
      </c>
      <c r="S71" s="100">
        <v>0</v>
      </c>
      <c r="T71" s="100">
        <v>0</v>
      </c>
      <c r="U71" s="100">
        <v>0</v>
      </c>
      <c r="V71" s="100">
        <v>0</v>
      </c>
      <c r="W71" s="100">
        <v>0</v>
      </c>
      <c r="X71" s="100">
        <v>0</v>
      </c>
      <c r="Y71" s="100">
        <v>0</v>
      </c>
      <c r="Z71" s="100">
        <v>0</v>
      </c>
      <c r="AA71" s="100">
        <v>0</v>
      </c>
      <c r="AB71" s="100">
        <v>0</v>
      </c>
      <c r="AC71" s="100">
        <v>0</v>
      </c>
      <c r="AD71" s="100">
        <v>0</v>
      </c>
      <c r="AE71" s="100">
        <v>0</v>
      </c>
      <c r="AF71" s="100">
        <v>0</v>
      </c>
      <c r="AG71" s="100">
        <v>0</v>
      </c>
      <c r="AH71" s="100">
        <v>0</v>
      </c>
      <c r="AI71" s="100">
        <v>0</v>
      </c>
      <c r="AJ71" s="100">
        <v>0</v>
      </c>
      <c r="AK71" s="100">
        <v>0</v>
      </c>
      <c r="AL71" s="100">
        <v>0</v>
      </c>
      <c r="AM71" s="100">
        <v>0</v>
      </c>
      <c r="AN71" s="100">
        <v>0</v>
      </c>
      <c r="AO71" s="100">
        <v>0</v>
      </c>
      <c r="AP71" s="100">
        <v>0</v>
      </c>
      <c r="AQ71" s="100">
        <v>0</v>
      </c>
      <c r="AR71" s="100">
        <v>0</v>
      </c>
      <c r="AS71" s="100">
        <v>0</v>
      </c>
      <c r="AT71" s="100">
        <v>0</v>
      </c>
      <c r="AU71" s="100">
        <v>0</v>
      </c>
      <c r="AV71" s="100">
        <v>0</v>
      </c>
      <c r="AW71" s="100">
        <v>0</v>
      </c>
      <c r="AX71" s="100">
        <v>0</v>
      </c>
      <c r="AY71" s="100">
        <v>0</v>
      </c>
      <c r="AZ71" s="100">
        <v>0</v>
      </c>
      <c r="BA71" s="100">
        <v>0</v>
      </c>
      <c r="BB71" s="100">
        <v>0</v>
      </c>
      <c r="BC71" s="100">
        <v>0</v>
      </c>
      <c r="BD71" s="100">
        <v>0</v>
      </c>
      <c r="BE71" s="100">
        <v>0</v>
      </c>
      <c r="BF71" s="100">
        <v>6759412.2483580457</v>
      </c>
      <c r="BG71" s="100">
        <v>0</v>
      </c>
      <c r="BH71" s="100">
        <v>68276.891397556014</v>
      </c>
      <c r="BI71" s="100">
        <v>438565</v>
      </c>
      <c r="BJ71" s="100">
        <v>0</v>
      </c>
      <c r="BK71" s="100">
        <v>4430</v>
      </c>
      <c r="BL71" s="100">
        <v>6649616</v>
      </c>
      <c r="BM71" s="100">
        <v>0</v>
      </c>
      <c r="BN71" s="100">
        <v>67168</v>
      </c>
      <c r="BO71" s="100">
        <v>548361</v>
      </c>
      <c r="BP71" s="100">
        <v>0</v>
      </c>
      <c r="BQ71" s="100">
        <v>5539</v>
      </c>
      <c r="BR71" s="100">
        <v>5303.4884725050924</v>
      </c>
      <c r="BS71" s="100">
        <v>0</v>
      </c>
      <c r="BT71" s="100">
        <v>53.570590631364553</v>
      </c>
      <c r="BU71" s="100">
        <v>0</v>
      </c>
      <c r="BV71" s="100">
        <v>0</v>
      </c>
      <c r="BW71" s="100">
        <v>0</v>
      </c>
      <c r="BX71" s="100">
        <v>5303</v>
      </c>
      <c r="BY71" s="100">
        <v>0</v>
      </c>
      <c r="BZ71" s="100">
        <v>54</v>
      </c>
      <c r="CA71" s="100">
        <v>0</v>
      </c>
      <c r="CB71" s="100">
        <v>0</v>
      </c>
      <c r="CC71" s="100">
        <v>0</v>
      </c>
      <c r="CD71" s="100">
        <v>0</v>
      </c>
      <c r="CE71" s="100">
        <v>0</v>
      </c>
      <c r="CF71" s="100">
        <v>0</v>
      </c>
      <c r="CG71" s="100">
        <v>-4891.5174134419549</v>
      </c>
      <c r="CH71" s="100">
        <v>0</v>
      </c>
      <c r="CI71" s="100">
        <v>-49.409266802443994</v>
      </c>
      <c r="CJ71" s="100">
        <v>0</v>
      </c>
      <c r="CK71" s="100">
        <v>0</v>
      </c>
      <c r="CL71" s="100">
        <v>0</v>
      </c>
      <c r="CM71" s="100">
        <v>0</v>
      </c>
      <c r="CN71" s="100">
        <v>0</v>
      </c>
      <c r="CO71" s="100">
        <v>0</v>
      </c>
      <c r="CP71" s="100">
        <v>0</v>
      </c>
      <c r="CQ71" s="100">
        <v>0</v>
      </c>
      <c r="CR71" s="100">
        <v>0</v>
      </c>
      <c r="CS71" s="100">
        <v>0</v>
      </c>
      <c r="CT71" s="100">
        <v>0</v>
      </c>
      <c r="CU71" s="100">
        <v>0</v>
      </c>
      <c r="CV71" s="100">
        <v>0</v>
      </c>
      <c r="CW71" s="100">
        <v>0</v>
      </c>
      <c r="CX71" s="100">
        <v>0</v>
      </c>
      <c r="CY71" s="100">
        <v>0</v>
      </c>
      <c r="CZ71" s="100">
        <v>0</v>
      </c>
      <c r="DA71" s="100">
        <v>0</v>
      </c>
      <c r="DB71" s="100">
        <v>0</v>
      </c>
      <c r="DC71" s="100">
        <v>0</v>
      </c>
      <c r="DD71" s="100">
        <v>0</v>
      </c>
      <c r="DE71" s="100">
        <v>1533.3910386965376</v>
      </c>
      <c r="DF71" s="100">
        <v>0</v>
      </c>
      <c r="DG71" s="100">
        <v>15.488798370672098</v>
      </c>
      <c r="DH71" s="100">
        <v>1534</v>
      </c>
      <c r="DI71" s="100">
        <v>0</v>
      </c>
      <c r="DJ71" s="100">
        <v>15</v>
      </c>
      <c r="DK71" s="100">
        <v>-1</v>
      </c>
      <c r="DL71" s="100">
        <v>0</v>
      </c>
      <c r="DM71" s="100">
        <v>0</v>
      </c>
      <c r="DN71" s="100">
        <v>58409.93144602851</v>
      </c>
      <c r="DO71" s="100">
        <v>0</v>
      </c>
      <c r="DP71" s="100">
        <v>589.99930753564149</v>
      </c>
      <c r="DQ71" s="100">
        <v>61335</v>
      </c>
      <c r="DR71" s="100">
        <v>0</v>
      </c>
      <c r="DS71" s="100">
        <v>620</v>
      </c>
      <c r="DT71" s="100">
        <v>-2925</v>
      </c>
      <c r="DU71" s="100">
        <v>0</v>
      </c>
      <c r="DV71" s="100">
        <v>-30</v>
      </c>
      <c r="DW71" s="100">
        <v>76078.68525458248</v>
      </c>
      <c r="DX71" s="100">
        <v>0</v>
      </c>
      <c r="DY71" s="100">
        <v>768.47156822810587</v>
      </c>
      <c r="DZ71" s="100">
        <v>-10759.293788187371</v>
      </c>
      <c r="EA71" s="100">
        <v>0</v>
      </c>
      <c r="EB71" s="100">
        <v>-108.67973523421588</v>
      </c>
      <c r="EC71" s="100">
        <v>85870</v>
      </c>
      <c r="ED71" s="100">
        <v>0</v>
      </c>
      <c r="EE71" s="100">
        <v>867</v>
      </c>
      <c r="EF71" s="100">
        <v>-20551</v>
      </c>
      <c r="EG71" s="100">
        <v>0</v>
      </c>
      <c r="EH71" s="100">
        <v>-207</v>
      </c>
      <c r="EI71" s="100">
        <v>204.45213849287168</v>
      </c>
      <c r="EJ71" s="100">
        <v>0</v>
      </c>
      <c r="EK71" s="100">
        <v>2.0651731160896132</v>
      </c>
      <c r="EL71" s="100">
        <v>0</v>
      </c>
      <c r="EM71" s="100">
        <v>0</v>
      </c>
      <c r="EN71" s="100">
        <v>0</v>
      </c>
      <c r="EO71" s="100">
        <v>0</v>
      </c>
      <c r="EP71" s="100">
        <v>0</v>
      </c>
      <c r="EQ71" s="100">
        <v>0</v>
      </c>
      <c r="ER71" s="100">
        <v>0</v>
      </c>
      <c r="ES71" s="100">
        <v>0</v>
      </c>
      <c r="ET71" s="100">
        <v>0</v>
      </c>
      <c r="EU71" s="100">
        <v>1796856.2424439918</v>
      </c>
      <c r="EV71" s="100">
        <v>0</v>
      </c>
      <c r="EW71" s="100">
        <v>18150.063054989816</v>
      </c>
      <c r="EX71" s="100">
        <v>2346088</v>
      </c>
      <c r="EY71" s="100">
        <v>0</v>
      </c>
      <c r="EZ71" s="100">
        <v>23698</v>
      </c>
      <c r="FA71" s="100">
        <v>-549232</v>
      </c>
      <c r="FB71" s="100">
        <v>0</v>
      </c>
      <c r="FC71" s="100">
        <v>-5548</v>
      </c>
      <c r="FD71" s="100">
        <v>3738706.5863951119</v>
      </c>
      <c r="FE71" s="100">
        <v>0</v>
      </c>
      <c r="FF71" s="100">
        <v>37764.712993890018</v>
      </c>
      <c r="FG71" s="100">
        <v>3775985</v>
      </c>
      <c r="FH71" s="100">
        <v>0</v>
      </c>
      <c r="FI71" s="100">
        <v>38141</v>
      </c>
      <c r="FJ71" s="100">
        <v>-37278</v>
      </c>
      <c r="FK71" s="100">
        <v>0</v>
      </c>
      <c r="FL71" s="100">
        <v>-376</v>
      </c>
      <c r="FM71" s="100">
        <v>0</v>
      </c>
      <c r="FN71" s="100">
        <v>0</v>
      </c>
      <c r="FO71" s="100">
        <v>0</v>
      </c>
      <c r="FP71" s="100">
        <v>0</v>
      </c>
      <c r="FQ71" s="100">
        <v>0</v>
      </c>
      <c r="FR71" s="100">
        <v>0</v>
      </c>
      <c r="FS71" s="100">
        <v>0</v>
      </c>
      <c r="FT71" s="100">
        <v>0</v>
      </c>
      <c r="FU71" s="100">
        <v>0</v>
      </c>
      <c r="FV71" s="100">
        <v>12859418</v>
      </c>
      <c r="FW71" s="100">
        <v>0</v>
      </c>
      <c r="FX71" s="100">
        <v>129893</v>
      </c>
      <c r="FY71" s="546">
        <v>0</v>
      </c>
      <c r="FZ71" s="546">
        <v>0.99</v>
      </c>
      <c r="GA71" s="546">
        <v>0</v>
      </c>
      <c r="GB71" s="546">
        <v>0.01</v>
      </c>
      <c r="GC71" s="84" t="s">
        <v>1047</v>
      </c>
    </row>
    <row r="72" spans="1:185" s="84" customFormat="1" x14ac:dyDescent="0.25">
      <c r="A72" t="s">
        <v>1026</v>
      </c>
      <c r="B72" s="82" t="s">
        <v>503</v>
      </c>
      <c r="C72" s="85" t="s">
        <v>502</v>
      </c>
      <c r="D72" s="100">
        <v>285993</v>
      </c>
      <c r="E72" s="100">
        <v>0</v>
      </c>
      <c r="F72" s="100">
        <v>285993</v>
      </c>
      <c r="G72" s="100">
        <v>318490</v>
      </c>
      <c r="H72" s="100">
        <v>0</v>
      </c>
      <c r="I72" s="100">
        <v>318490</v>
      </c>
      <c r="J72" s="100">
        <v>-32497</v>
      </c>
      <c r="K72" s="100">
        <v>0</v>
      </c>
      <c r="L72" s="100">
        <v>-32497</v>
      </c>
      <c r="M72" s="100">
        <v>117745</v>
      </c>
      <c r="N72" s="100">
        <v>117745</v>
      </c>
      <c r="O72" s="100">
        <v>0</v>
      </c>
      <c r="P72" s="100">
        <v>0</v>
      </c>
      <c r="Q72" s="100">
        <v>0</v>
      </c>
      <c r="R72" s="100">
        <v>0</v>
      </c>
      <c r="S72" s="100">
        <v>0</v>
      </c>
      <c r="T72" s="100">
        <v>0</v>
      </c>
      <c r="U72" s="100">
        <v>0</v>
      </c>
      <c r="V72" s="100">
        <v>0</v>
      </c>
      <c r="W72" s="100">
        <v>0</v>
      </c>
      <c r="X72" s="100">
        <v>0</v>
      </c>
      <c r="Y72" s="100">
        <v>0</v>
      </c>
      <c r="Z72" s="100">
        <v>0</v>
      </c>
      <c r="AA72" s="100">
        <v>0</v>
      </c>
      <c r="AB72" s="100">
        <v>0</v>
      </c>
      <c r="AC72" s="100">
        <v>0</v>
      </c>
      <c r="AD72" s="100">
        <v>0</v>
      </c>
      <c r="AE72" s="100">
        <v>0</v>
      </c>
      <c r="AF72" s="100">
        <v>0</v>
      </c>
      <c r="AG72" s="100">
        <v>0</v>
      </c>
      <c r="AH72" s="100">
        <v>0</v>
      </c>
      <c r="AI72" s="100">
        <v>0</v>
      </c>
      <c r="AJ72" s="100">
        <v>0</v>
      </c>
      <c r="AK72" s="100">
        <v>0</v>
      </c>
      <c r="AL72" s="100">
        <v>0</v>
      </c>
      <c r="AM72" s="100">
        <v>0</v>
      </c>
      <c r="AN72" s="100">
        <v>0</v>
      </c>
      <c r="AO72" s="100">
        <v>0</v>
      </c>
      <c r="AP72" s="100">
        <v>0</v>
      </c>
      <c r="AQ72" s="100">
        <v>0</v>
      </c>
      <c r="AR72" s="100">
        <v>0</v>
      </c>
      <c r="AS72" s="100">
        <v>0</v>
      </c>
      <c r="AT72" s="100">
        <v>0</v>
      </c>
      <c r="AU72" s="100">
        <v>0</v>
      </c>
      <c r="AV72" s="100">
        <v>0</v>
      </c>
      <c r="AW72" s="100">
        <v>0</v>
      </c>
      <c r="AX72" s="100">
        <v>0</v>
      </c>
      <c r="AY72" s="100">
        <v>0</v>
      </c>
      <c r="AZ72" s="100">
        <v>0</v>
      </c>
      <c r="BA72" s="100">
        <v>0</v>
      </c>
      <c r="BB72" s="100">
        <v>0</v>
      </c>
      <c r="BC72" s="100">
        <v>0</v>
      </c>
      <c r="BD72" s="100">
        <v>0</v>
      </c>
      <c r="BE72" s="100">
        <v>0</v>
      </c>
      <c r="BF72" s="100">
        <v>1437614.0362457233</v>
      </c>
      <c r="BG72" s="100">
        <v>588737.17674824863</v>
      </c>
      <c r="BH72" s="100">
        <v>27383.12449991854</v>
      </c>
      <c r="BI72" s="100">
        <v>76656</v>
      </c>
      <c r="BJ72" s="100">
        <v>31392</v>
      </c>
      <c r="BK72" s="100">
        <v>1460</v>
      </c>
      <c r="BL72" s="100">
        <v>1406243</v>
      </c>
      <c r="BM72" s="100">
        <v>575890</v>
      </c>
      <c r="BN72" s="100">
        <v>26785</v>
      </c>
      <c r="BO72" s="100">
        <v>108027</v>
      </c>
      <c r="BP72" s="100">
        <v>44239</v>
      </c>
      <c r="BQ72" s="100">
        <v>2058</v>
      </c>
      <c r="BR72" s="100">
        <v>8723.0589103869661</v>
      </c>
      <c r="BS72" s="100">
        <v>3572.3003156822811</v>
      </c>
      <c r="BT72" s="100">
        <v>166.15350305498984</v>
      </c>
      <c r="BU72" s="100">
        <v>8055</v>
      </c>
      <c r="BV72" s="100">
        <v>3299</v>
      </c>
      <c r="BW72" s="100">
        <v>153</v>
      </c>
      <c r="BX72" s="100">
        <v>668</v>
      </c>
      <c r="BY72" s="100">
        <v>273</v>
      </c>
      <c r="BZ72" s="100">
        <v>13</v>
      </c>
      <c r="CA72" s="100">
        <v>0</v>
      </c>
      <c r="CB72" s="100">
        <v>0</v>
      </c>
      <c r="CC72" s="100">
        <v>0</v>
      </c>
      <c r="CD72" s="100">
        <v>0</v>
      </c>
      <c r="CE72" s="100">
        <v>0</v>
      </c>
      <c r="CF72" s="100">
        <v>0</v>
      </c>
      <c r="CG72" s="100">
        <v>-1612.7711303462322</v>
      </c>
      <c r="CH72" s="100">
        <v>-660.4681771894094</v>
      </c>
      <c r="CI72" s="100">
        <v>-30.719450101832994</v>
      </c>
      <c r="CJ72" s="100">
        <v>0</v>
      </c>
      <c r="CK72" s="100">
        <v>0</v>
      </c>
      <c r="CL72" s="100">
        <v>0</v>
      </c>
      <c r="CM72" s="100">
        <v>0</v>
      </c>
      <c r="CN72" s="100">
        <v>0</v>
      </c>
      <c r="CO72" s="100">
        <v>0</v>
      </c>
      <c r="CP72" s="100">
        <v>0</v>
      </c>
      <c r="CQ72" s="100">
        <v>0</v>
      </c>
      <c r="CR72" s="100">
        <v>0</v>
      </c>
      <c r="CS72" s="100">
        <v>0</v>
      </c>
      <c r="CT72" s="100">
        <v>0</v>
      </c>
      <c r="CU72" s="100">
        <v>0</v>
      </c>
      <c r="CV72" s="100">
        <v>3007.6148676171083</v>
      </c>
      <c r="CW72" s="100">
        <v>1231.689898167006</v>
      </c>
      <c r="CX72" s="100">
        <v>57.287902240325863</v>
      </c>
      <c r="CY72" s="100">
        <v>0</v>
      </c>
      <c r="CZ72" s="100">
        <v>0</v>
      </c>
      <c r="DA72" s="100">
        <v>0</v>
      </c>
      <c r="DB72" s="100">
        <v>3008</v>
      </c>
      <c r="DC72" s="100">
        <v>1232</v>
      </c>
      <c r="DD72" s="100">
        <v>57</v>
      </c>
      <c r="DE72" s="100">
        <v>0</v>
      </c>
      <c r="DF72" s="100">
        <v>0</v>
      </c>
      <c r="DG72" s="100">
        <v>0</v>
      </c>
      <c r="DH72" s="100">
        <v>0</v>
      </c>
      <c r="DI72" s="100">
        <v>0</v>
      </c>
      <c r="DJ72" s="100">
        <v>0</v>
      </c>
      <c r="DK72" s="100">
        <v>0</v>
      </c>
      <c r="DL72" s="100">
        <v>0</v>
      </c>
      <c r="DM72" s="100">
        <v>0</v>
      </c>
      <c r="DN72" s="100">
        <v>8577.2318737270871</v>
      </c>
      <c r="DO72" s="100">
        <v>3512.5806720977598</v>
      </c>
      <c r="DP72" s="100">
        <v>163.37584521384932</v>
      </c>
      <c r="DQ72" s="100">
        <v>0</v>
      </c>
      <c r="DR72" s="100">
        <v>0</v>
      </c>
      <c r="DS72" s="100">
        <v>0</v>
      </c>
      <c r="DT72" s="100">
        <v>8577</v>
      </c>
      <c r="DU72" s="100">
        <v>3513</v>
      </c>
      <c r="DV72" s="100">
        <v>163</v>
      </c>
      <c r="DW72" s="100">
        <v>15995.979073319757</v>
      </c>
      <c r="DX72" s="100">
        <v>6550.7342871690425</v>
      </c>
      <c r="DY72" s="100">
        <v>304.6853156822811</v>
      </c>
      <c r="DZ72" s="100">
        <v>558.37118126272912</v>
      </c>
      <c r="EA72" s="100">
        <v>228.6662932790224</v>
      </c>
      <c r="EB72" s="100">
        <v>10.635641547861509</v>
      </c>
      <c r="EC72" s="100">
        <v>17890</v>
      </c>
      <c r="ED72" s="100">
        <v>7326</v>
      </c>
      <c r="EE72" s="100">
        <v>341</v>
      </c>
      <c r="EF72" s="100">
        <v>-1336</v>
      </c>
      <c r="EG72" s="100">
        <v>-547</v>
      </c>
      <c r="EH72" s="100">
        <v>-26</v>
      </c>
      <c r="EI72" s="100">
        <v>610.41354378818733</v>
      </c>
      <c r="EJ72" s="100">
        <v>249.97887983706718</v>
      </c>
      <c r="EK72" s="100">
        <v>11.626924643584521</v>
      </c>
      <c r="EL72" s="100">
        <v>0</v>
      </c>
      <c r="EM72" s="100">
        <v>0</v>
      </c>
      <c r="EN72" s="100">
        <v>0</v>
      </c>
      <c r="EO72" s="100">
        <v>0</v>
      </c>
      <c r="EP72" s="100">
        <v>0</v>
      </c>
      <c r="EQ72" s="100">
        <v>0</v>
      </c>
      <c r="ER72" s="100">
        <v>0</v>
      </c>
      <c r="ES72" s="100">
        <v>0</v>
      </c>
      <c r="ET72" s="100">
        <v>0</v>
      </c>
      <c r="EU72" s="100">
        <v>383846.03431771894</v>
      </c>
      <c r="EV72" s="100">
        <v>157194.09024439918</v>
      </c>
      <c r="EW72" s="100">
        <v>7311.3530346232174</v>
      </c>
      <c r="EX72" s="100">
        <v>445233</v>
      </c>
      <c r="EY72" s="100">
        <v>182334</v>
      </c>
      <c r="EZ72" s="100">
        <v>8481</v>
      </c>
      <c r="FA72" s="100">
        <v>-61387</v>
      </c>
      <c r="FB72" s="100">
        <v>-25140</v>
      </c>
      <c r="FC72" s="100">
        <v>-1170</v>
      </c>
      <c r="FD72" s="100">
        <v>311743.46883910388</v>
      </c>
      <c r="FE72" s="100">
        <v>127666.37295315681</v>
      </c>
      <c r="FF72" s="100">
        <v>5937.97083503055</v>
      </c>
      <c r="FG72" s="100">
        <v>307850</v>
      </c>
      <c r="FH72" s="100">
        <v>126072</v>
      </c>
      <c r="FI72" s="100">
        <v>5864</v>
      </c>
      <c r="FJ72" s="100">
        <v>3893</v>
      </c>
      <c r="FK72" s="100">
        <v>1594</v>
      </c>
      <c r="FL72" s="100">
        <v>74</v>
      </c>
      <c r="FM72" s="100">
        <v>0</v>
      </c>
      <c r="FN72" s="100">
        <v>0</v>
      </c>
      <c r="FO72" s="100">
        <v>0</v>
      </c>
      <c r="FP72" s="100">
        <v>0</v>
      </c>
      <c r="FQ72" s="100">
        <v>0</v>
      </c>
      <c r="FR72" s="100">
        <v>0</v>
      </c>
      <c r="FS72" s="100">
        <v>0</v>
      </c>
      <c r="FT72" s="100">
        <v>0</v>
      </c>
      <c r="FU72" s="100">
        <v>0</v>
      </c>
      <c r="FV72" s="100">
        <v>2245718</v>
      </c>
      <c r="FW72" s="100">
        <v>919676</v>
      </c>
      <c r="FX72" s="100">
        <v>42775</v>
      </c>
      <c r="FY72" s="546">
        <v>0.25</v>
      </c>
      <c r="FZ72" s="546">
        <v>0.52500000000000002</v>
      </c>
      <c r="GA72" s="546">
        <v>0.215</v>
      </c>
      <c r="GB72" s="546">
        <v>0.01</v>
      </c>
      <c r="GC72" s="84" t="s">
        <v>1029</v>
      </c>
    </row>
    <row r="73" spans="1:185" s="84" customFormat="1" x14ac:dyDescent="0.25">
      <c r="A73" t="s">
        <v>1026</v>
      </c>
      <c r="B73" s="82" t="s">
        <v>505</v>
      </c>
      <c r="C73" s="85" t="s">
        <v>504</v>
      </c>
      <c r="D73" s="100">
        <v>-3066113</v>
      </c>
      <c r="E73" s="100">
        <v>0</v>
      </c>
      <c r="F73" s="100">
        <v>-3066113</v>
      </c>
      <c r="G73" s="100">
        <v>-995223</v>
      </c>
      <c r="H73" s="100">
        <v>0</v>
      </c>
      <c r="I73" s="100">
        <v>-995223</v>
      </c>
      <c r="J73" s="100">
        <v>-2070890</v>
      </c>
      <c r="K73" s="100">
        <v>0</v>
      </c>
      <c r="L73" s="100">
        <v>-2070890</v>
      </c>
      <c r="M73" s="100">
        <v>212145</v>
      </c>
      <c r="N73" s="100">
        <v>212145</v>
      </c>
      <c r="O73" s="100">
        <v>0</v>
      </c>
      <c r="P73" s="100">
        <v>0</v>
      </c>
      <c r="Q73" s="100">
        <v>0</v>
      </c>
      <c r="R73" s="100">
        <v>0</v>
      </c>
      <c r="S73" s="100">
        <v>5040</v>
      </c>
      <c r="T73" s="100">
        <v>0</v>
      </c>
      <c r="U73" s="100">
        <v>5040</v>
      </c>
      <c r="V73" s="100">
        <v>0</v>
      </c>
      <c r="W73" s="100">
        <v>0</v>
      </c>
      <c r="X73" s="100">
        <v>0</v>
      </c>
      <c r="Y73" s="100">
        <v>0</v>
      </c>
      <c r="Z73" s="100">
        <v>0</v>
      </c>
      <c r="AA73" s="100">
        <v>0</v>
      </c>
      <c r="AB73" s="100">
        <v>0</v>
      </c>
      <c r="AC73" s="100">
        <v>0</v>
      </c>
      <c r="AD73" s="100">
        <v>0</v>
      </c>
      <c r="AE73" s="100">
        <v>0</v>
      </c>
      <c r="AF73" s="100">
        <v>0</v>
      </c>
      <c r="AG73" s="100">
        <v>0</v>
      </c>
      <c r="AH73" s="100">
        <v>0</v>
      </c>
      <c r="AI73" s="100">
        <v>0</v>
      </c>
      <c r="AJ73" s="100">
        <v>0</v>
      </c>
      <c r="AK73" s="100">
        <v>0</v>
      </c>
      <c r="AL73" s="100">
        <v>0</v>
      </c>
      <c r="AM73" s="100">
        <v>0</v>
      </c>
      <c r="AN73" s="100">
        <v>0</v>
      </c>
      <c r="AO73" s="100">
        <v>0</v>
      </c>
      <c r="AP73" s="100">
        <v>0</v>
      </c>
      <c r="AQ73" s="100">
        <v>0</v>
      </c>
      <c r="AR73" s="100">
        <v>0</v>
      </c>
      <c r="AS73" s="100">
        <v>0</v>
      </c>
      <c r="AT73" s="100">
        <v>0</v>
      </c>
      <c r="AU73" s="100">
        <v>0</v>
      </c>
      <c r="AV73" s="100">
        <v>0</v>
      </c>
      <c r="AW73" s="100">
        <v>0</v>
      </c>
      <c r="AX73" s="100">
        <v>0</v>
      </c>
      <c r="AY73" s="100">
        <v>0</v>
      </c>
      <c r="AZ73" s="100">
        <v>0</v>
      </c>
      <c r="BA73" s="100">
        <v>0</v>
      </c>
      <c r="BB73" s="100">
        <v>0</v>
      </c>
      <c r="BC73" s="100">
        <v>0</v>
      </c>
      <c r="BD73" s="100">
        <v>0</v>
      </c>
      <c r="BE73" s="100">
        <v>0</v>
      </c>
      <c r="BF73" s="100">
        <v>286333.39744399185</v>
      </c>
      <c r="BG73" s="100">
        <v>787416.84297097777</v>
      </c>
      <c r="BH73" s="100">
        <v>0</v>
      </c>
      <c r="BI73" s="100">
        <v>46657</v>
      </c>
      <c r="BJ73" s="100">
        <v>128306</v>
      </c>
      <c r="BK73" s="100">
        <v>0</v>
      </c>
      <c r="BL73" s="100">
        <v>303325</v>
      </c>
      <c r="BM73" s="100">
        <v>834143</v>
      </c>
      <c r="BN73" s="100">
        <v>0</v>
      </c>
      <c r="BO73" s="100">
        <v>29665</v>
      </c>
      <c r="BP73" s="100">
        <v>81580</v>
      </c>
      <c r="BQ73" s="100">
        <v>0</v>
      </c>
      <c r="BR73" s="100">
        <v>4552.4676171079427</v>
      </c>
      <c r="BS73" s="100">
        <v>12519.285947046843</v>
      </c>
      <c r="BT73" s="100">
        <v>0</v>
      </c>
      <c r="BU73" s="100">
        <v>2272</v>
      </c>
      <c r="BV73" s="100">
        <v>6247</v>
      </c>
      <c r="BW73" s="100">
        <v>0</v>
      </c>
      <c r="BX73" s="100">
        <v>2280</v>
      </c>
      <c r="BY73" s="100">
        <v>6272</v>
      </c>
      <c r="BZ73" s="100">
        <v>0</v>
      </c>
      <c r="CA73" s="100">
        <v>0</v>
      </c>
      <c r="CB73" s="100">
        <v>0</v>
      </c>
      <c r="CC73" s="100">
        <v>0</v>
      </c>
      <c r="CD73" s="100">
        <v>0</v>
      </c>
      <c r="CE73" s="100">
        <v>0</v>
      </c>
      <c r="CF73" s="100">
        <v>0</v>
      </c>
      <c r="CG73" s="100">
        <v>0</v>
      </c>
      <c r="CH73" s="100">
        <v>0</v>
      </c>
      <c r="CI73" s="100">
        <v>0</v>
      </c>
      <c r="CJ73" s="100">
        <v>0</v>
      </c>
      <c r="CK73" s="100">
        <v>0</v>
      </c>
      <c r="CL73" s="100">
        <v>0</v>
      </c>
      <c r="CM73" s="100">
        <v>0</v>
      </c>
      <c r="CN73" s="100">
        <v>0</v>
      </c>
      <c r="CO73" s="100">
        <v>0</v>
      </c>
      <c r="CP73" s="100">
        <v>0</v>
      </c>
      <c r="CQ73" s="100">
        <v>0</v>
      </c>
      <c r="CR73" s="100">
        <v>0</v>
      </c>
      <c r="CS73" s="100">
        <v>0</v>
      </c>
      <c r="CT73" s="100">
        <v>0</v>
      </c>
      <c r="CU73" s="100">
        <v>0</v>
      </c>
      <c r="CV73" s="100">
        <v>0</v>
      </c>
      <c r="CW73" s="100">
        <v>0</v>
      </c>
      <c r="CX73" s="100">
        <v>0</v>
      </c>
      <c r="CY73" s="100">
        <v>0</v>
      </c>
      <c r="CZ73" s="100">
        <v>0</v>
      </c>
      <c r="DA73" s="100">
        <v>0</v>
      </c>
      <c r="DB73" s="100">
        <v>0</v>
      </c>
      <c r="DC73" s="100">
        <v>0</v>
      </c>
      <c r="DD73" s="100">
        <v>0</v>
      </c>
      <c r="DE73" s="100">
        <v>0</v>
      </c>
      <c r="DF73" s="100">
        <v>0</v>
      </c>
      <c r="DG73" s="100">
        <v>0</v>
      </c>
      <c r="DH73" s="100">
        <v>0</v>
      </c>
      <c r="DI73" s="100">
        <v>0</v>
      </c>
      <c r="DJ73" s="100">
        <v>0</v>
      </c>
      <c r="DK73" s="100">
        <v>0</v>
      </c>
      <c r="DL73" s="100">
        <v>0</v>
      </c>
      <c r="DM73" s="100">
        <v>0</v>
      </c>
      <c r="DN73" s="100">
        <v>3585.3470468431769</v>
      </c>
      <c r="DO73" s="100">
        <v>9859.7043788187366</v>
      </c>
      <c r="DP73" s="100">
        <v>0</v>
      </c>
      <c r="DQ73" s="100">
        <v>3654</v>
      </c>
      <c r="DR73" s="100">
        <v>10048</v>
      </c>
      <c r="DS73" s="100">
        <v>0</v>
      </c>
      <c r="DT73" s="100">
        <v>-69</v>
      </c>
      <c r="DU73" s="100">
        <v>-188</v>
      </c>
      <c r="DV73" s="100">
        <v>0</v>
      </c>
      <c r="DW73" s="100">
        <v>6722.5515274949084</v>
      </c>
      <c r="DX73" s="100">
        <v>18487.016700610999</v>
      </c>
      <c r="DY73" s="100">
        <v>0</v>
      </c>
      <c r="DZ73" s="100">
        <v>-1307.8741344195521</v>
      </c>
      <c r="EA73" s="100">
        <v>-3596.6538696537682</v>
      </c>
      <c r="EB73" s="100">
        <v>0</v>
      </c>
      <c r="EC73" s="100">
        <v>7344</v>
      </c>
      <c r="ED73" s="100">
        <v>20195</v>
      </c>
      <c r="EE73" s="100">
        <v>0</v>
      </c>
      <c r="EF73" s="100">
        <v>-1929</v>
      </c>
      <c r="EG73" s="100">
        <v>-5305</v>
      </c>
      <c r="EH73" s="100">
        <v>0</v>
      </c>
      <c r="EI73" s="100">
        <v>0</v>
      </c>
      <c r="EJ73" s="100">
        <v>0</v>
      </c>
      <c r="EK73" s="100">
        <v>0</v>
      </c>
      <c r="EL73" s="100">
        <v>0</v>
      </c>
      <c r="EM73" s="100">
        <v>0</v>
      </c>
      <c r="EN73" s="100">
        <v>0</v>
      </c>
      <c r="EO73" s="100">
        <v>0</v>
      </c>
      <c r="EP73" s="100">
        <v>0</v>
      </c>
      <c r="EQ73" s="100">
        <v>0</v>
      </c>
      <c r="ER73" s="100">
        <v>0</v>
      </c>
      <c r="ES73" s="100">
        <v>0</v>
      </c>
      <c r="ET73" s="100">
        <v>0</v>
      </c>
      <c r="EU73" s="100">
        <v>139455.56456211812</v>
      </c>
      <c r="EV73" s="100">
        <v>383502.80254582484</v>
      </c>
      <c r="EW73" s="100">
        <v>0</v>
      </c>
      <c r="EX73" s="100">
        <v>180410</v>
      </c>
      <c r="EY73" s="100">
        <v>496129</v>
      </c>
      <c r="EZ73" s="100">
        <v>0</v>
      </c>
      <c r="FA73" s="100">
        <v>-40954</v>
      </c>
      <c r="FB73" s="100">
        <v>-112626</v>
      </c>
      <c r="FC73" s="100">
        <v>0</v>
      </c>
      <c r="FD73" s="100">
        <v>802608.83421588596</v>
      </c>
      <c r="FE73" s="100">
        <v>2206722.6443991852</v>
      </c>
      <c r="FF73" s="100">
        <v>0</v>
      </c>
      <c r="FG73" s="100">
        <v>807452</v>
      </c>
      <c r="FH73" s="100">
        <v>2220042</v>
      </c>
      <c r="FI73" s="100">
        <v>0</v>
      </c>
      <c r="FJ73" s="100">
        <v>-4843</v>
      </c>
      <c r="FK73" s="100">
        <v>-13319</v>
      </c>
      <c r="FL73" s="100">
        <v>0</v>
      </c>
      <c r="FM73" s="100">
        <v>0</v>
      </c>
      <c r="FN73" s="100">
        <v>0</v>
      </c>
      <c r="FO73" s="100">
        <v>0</v>
      </c>
      <c r="FP73" s="100">
        <v>0</v>
      </c>
      <c r="FQ73" s="100">
        <v>0</v>
      </c>
      <c r="FR73" s="100">
        <v>0</v>
      </c>
      <c r="FS73" s="100">
        <v>0</v>
      </c>
      <c r="FT73" s="100">
        <v>0</v>
      </c>
      <c r="FU73" s="100">
        <v>0</v>
      </c>
      <c r="FV73" s="100">
        <v>1288607</v>
      </c>
      <c r="FW73" s="100">
        <v>3543218</v>
      </c>
      <c r="FX73" s="100">
        <v>0</v>
      </c>
      <c r="FY73" s="546">
        <v>0.25</v>
      </c>
      <c r="FZ73" s="546">
        <v>0.2</v>
      </c>
      <c r="GA73" s="546">
        <v>0.55000000000000004</v>
      </c>
      <c r="GB73" s="546">
        <v>0</v>
      </c>
      <c r="GC73" s="84" t="s">
        <v>1029</v>
      </c>
    </row>
    <row r="74" spans="1:185" s="84" customFormat="1" x14ac:dyDescent="0.25">
      <c r="A74" t="s">
        <v>1026</v>
      </c>
      <c r="B74" s="82" t="s">
        <v>507</v>
      </c>
      <c r="C74" s="85" t="s">
        <v>506</v>
      </c>
      <c r="D74" s="100">
        <v>2778605</v>
      </c>
      <c r="E74" s="100">
        <v>-266207</v>
      </c>
      <c r="F74" s="100">
        <v>2512398</v>
      </c>
      <c r="G74" s="100">
        <v>3377969</v>
      </c>
      <c r="H74" s="100">
        <v>-345750</v>
      </c>
      <c r="I74" s="100">
        <v>3032219</v>
      </c>
      <c r="J74" s="100">
        <v>-599364</v>
      </c>
      <c r="K74" s="100">
        <v>79543</v>
      </c>
      <c r="L74" s="100">
        <v>-519821</v>
      </c>
      <c r="M74" s="100">
        <v>416869</v>
      </c>
      <c r="N74" s="100">
        <v>416869</v>
      </c>
      <c r="O74" s="100">
        <v>0</v>
      </c>
      <c r="P74" s="100">
        <v>2021207</v>
      </c>
      <c r="Q74" s="100">
        <v>1170217</v>
      </c>
      <c r="R74" s="100">
        <v>850990</v>
      </c>
      <c r="S74" s="100">
        <v>0</v>
      </c>
      <c r="T74" s="100">
        <v>0</v>
      </c>
      <c r="U74" s="100">
        <v>0</v>
      </c>
      <c r="V74" s="100">
        <v>0</v>
      </c>
      <c r="W74" s="100">
        <v>0</v>
      </c>
      <c r="X74" s="100">
        <v>0</v>
      </c>
      <c r="Y74" s="100">
        <v>0</v>
      </c>
      <c r="Z74" s="100">
        <v>0</v>
      </c>
      <c r="AA74" s="100">
        <v>0</v>
      </c>
      <c r="AB74" s="100">
        <v>0</v>
      </c>
      <c r="AC74" s="100">
        <v>0</v>
      </c>
      <c r="AD74" s="100">
        <v>0</v>
      </c>
      <c r="AE74" s="100">
        <v>0</v>
      </c>
      <c r="AF74" s="100">
        <v>0</v>
      </c>
      <c r="AG74" s="100">
        <v>0</v>
      </c>
      <c r="AH74" s="100">
        <v>0</v>
      </c>
      <c r="AI74" s="100">
        <v>0</v>
      </c>
      <c r="AJ74" s="100">
        <v>0</v>
      </c>
      <c r="AK74" s="100">
        <v>0</v>
      </c>
      <c r="AL74" s="100">
        <v>0</v>
      </c>
      <c r="AM74" s="100">
        <v>0</v>
      </c>
      <c r="AN74" s="100">
        <v>0</v>
      </c>
      <c r="AO74" s="100">
        <v>0</v>
      </c>
      <c r="AP74" s="100">
        <v>0</v>
      </c>
      <c r="AQ74" s="100">
        <v>0</v>
      </c>
      <c r="AR74" s="100">
        <v>0</v>
      </c>
      <c r="AS74" s="100">
        <v>0</v>
      </c>
      <c r="AT74" s="100">
        <v>0</v>
      </c>
      <c r="AU74" s="100">
        <v>0</v>
      </c>
      <c r="AV74" s="100">
        <v>0</v>
      </c>
      <c r="AW74" s="100">
        <v>0</v>
      </c>
      <c r="AX74" s="100">
        <v>0</v>
      </c>
      <c r="AY74" s="100">
        <v>0</v>
      </c>
      <c r="AZ74" s="100">
        <v>0</v>
      </c>
      <c r="BA74" s="100">
        <v>0</v>
      </c>
      <c r="BB74" s="100">
        <v>0</v>
      </c>
      <c r="BC74" s="100">
        <v>0</v>
      </c>
      <c r="BD74" s="100">
        <v>0</v>
      </c>
      <c r="BE74" s="100">
        <v>0</v>
      </c>
      <c r="BF74" s="100">
        <v>3607696.432375479</v>
      </c>
      <c r="BG74" s="100">
        <v>1887594.1091341958</v>
      </c>
      <c r="BH74" s="100">
        <v>0</v>
      </c>
      <c r="BI74" s="100">
        <v>184375</v>
      </c>
      <c r="BJ74" s="100">
        <v>84364</v>
      </c>
      <c r="BK74" s="100">
        <v>0</v>
      </c>
      <c r="BL74" s="100">
        <v>3551656</v>
      </c>
      <c r="BM74" s="100">
        <v>1855168</v>
      </c>
      <c r="BN74" s="100">
        <v>0</v>
      </c>
      <c r="BO74" s="100">
        <v>240415</v>
      </c>
      <c r="BP74" s="100">
        <v>116790</v>
      </c>
      <c r="BQ74" s="100">
        <v>0</v>
      </c>
      <c r="BR74" s="100">
        <v>14129.460122199594</v>
      </c>
      <c r="BS74" s="100">
        <v>6251.2170672097773</v>
      </c>
      <c r="BT74" s="100">
        <v>0</v>
      </c>
      <c r="BU74" s="100">
        <v>0</v>
      </c>
      <c r="BV74" s="100">
        <v>0</v>
      </c>
      <c r="BW74" s="100">
        <v>0</v>
      </c>
      <c r="BX74" s="100">
        <v>14129</v>
      </c>
      <c r="BY74" s="100">
        <v>6251</v>
      </c>
      <c r="BZ74" s="100">
        <v>0</v>
      </c>
      <c r="CA74" s="100">
        <v>0</v>
      </c>
      <c r="CB74" s="100">
        <v>0</v>
      </c>
      <c r="CC74" s="100">
        <v>0</v>
      </c>
      <c r="CD74" s="100">
        <v>0</v>
      </c>
      <c r="CE74" s="100">
        <v>0</v>
      </c>
      <c r="CF74" s="100">
        <v>0</v>
      </c>
      <c r="CG74" s="100">
        <v>0</v>
      </c>
      <c r="CH74" s="100">
        <v>0</v>
      </c>
      <c r="CI74" s="100">
        <v>0</v>
      </c>
      <c r="CJ74" s="100">
        <v>0</v>
      </c>
      <c r="CK74" s="100">
        <v>0</v>
      </c>
      <c r="CL74" s="100">
        <v>0</v>
      </c>
      <c r="CM74" s="100">
        <v>0</v>
      </c>
      <c r="CN74" s="100">
        <v>0</v>
      </c>
      <c r="CO74" s="100">
        <v>0</v>
      </c>
      <c r="CP74" s="100">
        <v>0</v>
      </c>
      <c r="CQ74" s="100">
        <v>0</v>
      </c>
      <c r="CR74" s="100">
        <v>0</v>
      </c>
      <c r="CS74" s="100">
        <v>0</v>
      </c>
      <c r="CT74" s="100">
        <v>0</v>
      </c>
      <c r="CU74" s="100">
        <v>0</v>
      </c>
      <c r="CV74" s="100">
        <v>0</v>
      </c>
      <c r="CW74" s="100">
        <v>0</v>
      </c>
      <c r="CX74" s="100">
        <v>0</v>
      </c>
      <c r="CY74" s="100">
        <v>0</v>
      </c>
      <c r="CZ74" s="100">
        <v>0</v>
      </c>
      <c r="DA74" s="100">
        <v>0</v>
      </c>
      <c r="DB74" s="100">
        <v>0</v>
      </c>
      <c r="DC74" s="100">
        <v>0</v>
      </c>
      <c r="DD74" s="100">
        <v>0</v>
      </c>
      <c r="DE74" s="100">
        <v>0</v>
      </c>
      <c r="DF74" s="100">
        <v>0</v>
      </c>
      <c r="DG74" s="100">
        <v>0</v>
      </c>
      <c r="DH74" s="100">
        <v>0</v>
      </c>
      <c r="DI74" s="100">
        <v>0</v>
      </c>
      <c r="DJ74" s="100">
        <v>0</v>
      </c>
      <c r="DK74" s="100">
        <v>0</v>
      </c>
      <c r="DL74" s="100">
        <v>0</v>
      </c>
      <c r="DM74" s="100">
        <v>0</v>
      </c>
      <c r="DN74" s="100">
        <v>125946.73026476576</v>
      </c>
      <c r="DO74" s="100">
        <v>70297.893971486774</v>
      </c>
      <c r="DP74" s="100">
        <v>0</v>
      </c>
      <c r="DQ74" s="100">
        <v>143772</v>
      </c>
      <c r="DR74" s="100">
        <v>80277</v>
      </c>
      <c r="DS74" s="100">
        <v>0</v>
      </c>
      <c r="DT74" s="100">
        <v>-17825</v>
      </c>
      <c r="DU74" s="100">
        <v>-9979</v>
      </c>
      <c r="DV74" s="100">
        <v>0</v>
      </c>
      <c r="DW74" s="100">
        <v>174560.69890020363</v>
      </c>
      <c r="DX74" s="100">
        <v>87425.871873727083</v>
      </c>
      <c r="DY74" s="100">
        <v>0</v>
      </c>
      <c r="DZ74" s="100">
        <v>-13796.223788187372</v>
      </c>
      <c r="EA74" s="100">
        <v>-7216.1382281059068</v>
      </c>
      <c r="EB74" s="100">
        <v>0</v>
      </c>
      <c r="EC74" s="100">
        <v>210198</v>
      </c>
      <c r="ED74" s="100">
        <v>82874</v>
      </c>
      <c r="EE74" s="100">
        <v>0</v>
      </c>
      <c r="EF74" s="100">
        <v>-49434</v>
      </c>
      <c r="EG74" s="100">
        <v>-2664</v>
      </c>
      <c r="EH74" s="100">
        <v>0</v>
      </c>
      <c r="EI74" s="100">
        <v>0</v>
      </c>
      <c r="EJ74" s="100">
        <v>0</v>
      </c>
      <c r="EK74" s="100">
        <v>0</v>
      </c>
      <c r="EL74" s="100">
        <v>0</v>
      </c>
      <c r="EM74" s="100">
        <v>0</v>
      </c>
      <c r="EN74" s="100">
        <v>0</v>
      </c>
      <c r="EO74" s="100">
        <v>0</v>
      </c>
      <c r="EP74" s="100">
        <v>0</v>
      </c>
      <c r="EQ74" s="100">
        <v>0</v>
      </c>
      <c r="ER74" s="100">
        <v>0</v>
      </c>
      <c r="ES74" s="100">
        <v>0</v>
      </c>
      <c r="ET74" s="100">
        <v>0</v>
      </c>
      <c r="EU74" s="100">
        <v>1759831.7775152749</v>
      </c>
      <c r="EV74" s="100">
        <v>776883.09061099798</v>
      </c>
      <c r="EW74" s="100">
        <v>0</v>
      </c>
      <c r="EX74" s="100">
        <v>2011079</v>
      </c>
      <c r="EY74" s="100">
        <v>909444</v>
      </c>
      <c r="EZ74" s="100">
        <v>0</v>
      </c>
      <c r="FA74" s="100">
        <v>-251247</v>
      </c>
      <c r="FB74" s="100">
        <v>-132561</v>
      </c>
      <c r="FC74" s="100">
        <v>0</v>
      </c>
      <c r="FD74" s="100">
        <v>1931977.0760081464</v>
      </c>
      <c r="FE74" s="100">
        <v>1049688.5044399186</v>
      </c>
      <c r="FF74" s="100">
        <v>0</v>
      </c>
      <c r="FG74" s="100">
        <v>1985568</v>
      </c>
      <c r="FH74" s="100">
        <v>1095432</v>
      </c>
      <c r="FI74" s="100">
        <v>0</v>
      </c>
      <c r="FJ74" s="100">
        <v>-53591</v>
      </c>
      <c r="FK74" s="100">
        <v>-45743</v>
      </c>
      <c r="FL74" s="100">
        <v>0</v>
      </c>
      <c r="FM74" s="100">
        <v>0</v>
      </c>
      <c r="FN74" s="100">
        <v>0</v>
      </c>
      <c r="FO74" s="100">
        <v>0</v>
      </c>
      <c r="FP74" s="100">
        <v>0</v>
      </c>
      <c r="FQ74" s="100">
        <v>0</v>
      </c>
      <c r="FR74" s="100">
        <v>0</v>
      </c>
      <c r="FS74" s="100">
        <v>0</v>
      </c>
      <c r="FT74" s="100">
        <v>0</v>
      </c>
      <c r="FU74" s="100">
        <v>0</v>
      </c>
      <c r="FV74" s="100">
        <v>7784721</v>
      </c>
      <c r="FW74" s="100">
        <v>3955289</v>
      </c>
      <c r="FX74" s="100">
        <v>0</v>
      </c>
      <c r="FY74" s="546">
        <v>0.25</v>
      </c>
      <c r="FZ74" s="546">
        <v>0.48</v>
      </c>
      <c r="GA74" s="546">
        <v>0.27</v>
      </c>
      <c r="GB74" s="546">
        <v>0</v>
      </c>
      <c r="GC74" s="84" t="s">
        <v>1044</v>
      </c>
    </row>
    <row r="75" spans="1:185" s="84" customFormat="1" x14ac:dyDescent="0.25">
      <c r="A75" t="s">
        <v>1026</v>
      </c>
      <c r="B75" s="82" t="s">
        <v>509</v>
      </c>
      <c r="C75" s="85" t="s">
        <v>508</v>
      </c>
      <c r="D75" s="100">
        <v>-80931</v>
      </c>
      <c r="E75" s="100">
        <v>0</v>
      </c>
      <c r="F75" s="100">
        <v>-80931</v>
      </c>
      <c r="G75" s="100">
        <v>85242</v>
      </c>
      <c r="H75" s="100">
        <v>0</v>
      </c>
      <c r="I75" s="100">
        <v>85242</v>
      </c>
      <c r="J75" s="100">
        <v>-166173</v>
      </c>
      <c r="K75" s="100">
        <v>0</v>
      </c>
      <c r="L75" s="100">
        <v>-166173</v>
      </c>
      <c r="M75" s="100">
        <v>205335</v>
      </c>
      <c r="N75" s="100">
        <v>205335</v>
      </c>
      <c r="O75" s="100">
        <v>0</v>
      </c>
      <c r="P75" s="100">
        <v>1029040</v>
      </c>
      <c r="Q75" s="100">
        <v>742045</v>
      </c>
      <c r="R75" s="100">
        <v>286995</v>
      </c>
      <c r="S75" s="100">
        <v>37768</v>
      </c>
      <c r="T75" s="100">
        <v>0</v>
      </c>
      <c r="U75" s="100">
        <v>371307</v>
      </c>
      <c r="V75" s="100">
        <v>0</v>
      </c>
      <c r="W75" s="100">
        <v>-333539</v>
      </c>
      <c r="X75" s="100">
        <v>0</v>
      </c>
      <c r="Y75" s="100">
        <v>0</v>
      </c>
      <c r="Z75" s="100">
        <v>0</v>
      </c>
      <c r="AA75" s="100">
        <v>0</v>
      </c>
      <c r="AB75" s="100">
        <v>0</v>
      </c>
      <c r="AC75" s="100">
        <v>0</v>
      </c>
      <c r="AD75" s="100">
        <v>0</v>
      </c>
      <c r="AE75" s="100">
        <v>0</v>
      </c>
      <c r="AF75" s="100">
        <v>0</v>
      </c>
      <c r="AG75" s="100">
        <v>0</v>
      </c>
      <c r="AH75" s="100">
        <v>52573</v>
      </c>
      <c r="AI75" s="100">
        <v>52573.112016293286</v>
      </c>
      <c r="AJ75" s="100">
        <v>0</v>
      </c>
      <c r="AK75" s="100">
        <v>0</v>
      </c>
      <c r="AL75" s="100">
        <v>0</v>
      </c>
      <c r="AM75" s="100">
        <v>0</v>
      </c>
      <c r="AN75" s="100">
        <v>0</v>
      </c>
      <c r="AO75" s="100">
        <v>0</v>
      </c>
      <c r="AP75" s="100">
        <v>52573</v>
      </c>
      <c r="AQ75" s="100">
        <v>52573</v>
      </c>
      <c r="AR75" s="100">
        <v>0</v>
      </c>
      <c r="AS75" s="100">
        <v>0</v>
      </c>
      <c r="AT75" s="100">
        <v>0</v>
      </c>
      <c r="AU75" s="100">
        <v>0</v>
      </c>
      <c r="AV75" s="100">
        <v>0</v>
      </c>
      <c r="AW75" s="100">
        <v>0</v>
      </c>
      <c r="AX75" s="100">
        <v>0</v>
      </c>
      <c r="AY75" s="100">
        <v>0</v>
      </c>
      <c r="AZ75" s="100">
        <v>0</v>
      </c>
      <c r="BA75" s="100">
        <v>0</v>
      </c>
      <c r="BB75" s="100">
        <v>0</v>
      </c>
      <c r="BC75" s="100">
        <v>0</v>
      </c>
      <c r="BD75" s="100">
        <v>0</v>
      </c>
      <c r="BE75" s="100">
        <v>0</v>
      </c>
      <c r="BF75" s="100">
        <v>1153138.3924203634</v>
      </c>
      <c r="BG75" s="100">
        <v>1317872.4484804159</v>
      </c>
      <c r="BH75" s="100">
        <v>0</v>
      </c>
      <c r="BI75" s="100">
        <v>107557</v>
      </c>
      <c r="BJ75" s="100">
        <v>122922</v>
      </c>
      <c r="BK75" s="100">
        <v>0</v>
      </c>
      <c r="BL75" s="100">
        <v>1135814</v>
      </c>
      <c r="BM75" s="100">
        <v>1298072</v>
      </c>
      <c r="BN75" s="100">
        <v>0</v>
      </c>
      <c r="BO75" s="100">
        <v>124881</v>
      </c>
      <c r="BP75" s="100">
        <v>142722</v>
      </c>
      <c r="BQ75" s="100">
        <v>0</v>
      </c>
      <c r="BR75" s="100">
        <v>0</v>
      </c>
      <c r="BS75" s="100">
        <v>0</v>
      </c>
      <c r="BT75" s="100">
        <v>0</v>
      </c>
      <c r="BU75" s="100">
        <v>0</v>
      </c>
      <c r="BV75" s="100">
        <v>0</v>
      </c>
      <c r="BW75" s="100">
        <v>0</v>
      </c>
      <c r="BX75" s="100">
        <v>0</v>
      </c>
      <c r="BY75" s="100">
        <v>0</v>
      </c>
      <c r="BZ75" s="100">
        <v>0</v>
      </c>
      <c r="CA75" s="100">
        <v>0</v>
      </c>
      <c r="CB75" s="100">
        <v>0</v>
      </c>
      <c r="CC75" s="100">
        <v>0</v>
      </c>
      <c r="CD75" s="100">
        <v>0</v>
      </c>
      <c r="CE75" s="100">
        <v>0</v>
      </c>
      <c r="CF75" s="100">
        <v>0</v>
      </c>
      <c r="CG75" s="100">
        <v>0</v>
      </c>
      <c r="CH75" s="100">
        <v>0</v>
      </c>
      <c r="CI75" s="100">
        <v>0</v>
      </c>
      <c r="CJ75" s="100">
        <v>0</v>
      </c>
      <c r="CK75" s="100">
        <v>0</v>
      </c>
      <c r="CL75" s="100">
        <v>0</v>
      </c>
      <c r="CM75" s="100">
        <v>0</v>
      </c>
      <c r="CN75" s="100">
        <v>0</v>
      </c>
      <c r="CO75" s="100">
        <v>0</v>
      </c>
      <c r="CP75" s="100">
        <v>0</v>
      </c>
      <c r="CQ75" s="100">
        <v>0</v>
      </c>
      <c r="CR75" s="100">
        <v>0</v>
      </c>
      <c r="CS75" s="100">
        <v>0</v>
      </c>
      <c r="CT75" s="100">
        <v>0</v>
      </c>
      <c r="CU75" s="100">
        <v>0</v>
      </c>
      <c r="CV75" s="100">
        <v>1575.7270875763747</v>
      </c>
      <c r="CW75" s="100">
        <v>1800.8309572301428</v>
      </c>
      <c r="CX75" s="100">
        <v>0</v>
      </c>
      <c r="CY75" s="100">
        <v>1576</v>
      </c>
      <c r="CZ75" s="100">
        <v>1801</v>
      </c>
      <c r="DA75" s="100">
        <v>0</v>
      </c>
      <c r="DB75" s="100">
        <v>0</v>
      </c>
      <c r="DC75" s="100">
        <v>0</v>
      </c>
      <c r="DD75" s="100">
        <v>0</v>
      </c>
      <c r="DE75" s="100">
        <v>0</v>
      </c>
      <c r="DF75" s="100">
        <v>0</v>
      </c>
      <c r="DG75" s="100">
        <v>0</v>
      </c>
      <c r="DH75" s="100">
        <v>0</v>
      </c>
      <c r="DI75" s="100">
        <v>0</v>
      </c>
      <c r="DJ75" s="100">
        <v>0</v>
      </c>
      <c r="DK75" s="100">
        <v>0</v>
      </c>
      <c r="DL75" s="100">
        <v>0</v>
      </c>
      <c r="DM75" s="100">
        <v>0</v>
      </c>
      <c r="DN75" s="100">
        <v>4044.2083778004067</v>
      </c>
      <c r="DO75" s="100">
        <v>4621.9524317718933</v>
      </c>
      <c r="DP75" s="100">
        <v>0</v>
      </c>
      <c r="DQ75" s="100">
        <v>6619</v>
      </c>
      <c r="DR75" s="100">
        <v>7566</v>
      </c>
      <c r="DS75" s="100">
        <v>0</v>
      </c>
      <c r="DT75" s="100">
        <v>-2575</v>
      </c>
      <c r="DU75" s="100">
        <v>-2944</v>
      </c>
      <c r="DV75" s="100">
        <v>0</v>
      </c>
      <c r="DW75" s="100">
        <v>25668.449694501014</v>
      </c>
      <c r="DX75" s="100">
        <v>29335.371079429737</v>
      </c>
      <c r="DY75" s="100">
        <v>0</v>
      </c>
      <c r="DZ75" s="100">
        <v>-1517.5914317718939</v>
      </c>
      <c r="EA75" s="100">
        <v>-1734.3902077393077</v>
      </c>
      <c r="EB75" s="100">
        <v>0</v>
      </c>
      <c r="EC75" s="100">
        <v>27611</v>
      </c>
      <c r="ED75" s="100">
        <v>31556</v>
      </c>
      <c r="EE75" s="100">
        <v>0</v>
      </c>
      <c r="EF75" s="100">
        <v>-3460</v>
      </c>
      <c r="EG75" s="100">
        <v>-3955</v>
      </c>
      <c r="EH75" s="100">
        <v>0</v>
      </c>
      <c r="EI75" s="100">
        <v>-722.81059063136445</v>
      </c>
      <c r="EJ75" s="100">
        <v>-826.06924643584523</v>
      </c>
      <c r="EK75" s="100">
        <v>0</v>
      </c>
      <c r="EL75" s="100">
        <v>0</v>
      </c>
      <c r="EM75" s="100">
        <v>0</v>
      </c>
      <c r="EN75" s="100">
        <v>0</v>
      </c>
      <c r="EO75" s="100">
        <v>0</v>
      </c>
      <c r="EP75" s="100">
        <v>0</v>
      </c>
      <c r="EQ75" s="100">
        <v>0</v>
      </c>
      <c r="ER75" s="100">
        <v>0</v>
      </c>
      <c r="ES75" s="100">
        <v>0</v>
      </c>
      <c r="ET75" s="100">
        <v>0</v>
      </c>
      <c r="EU75" s="100">
        <v>456536.56558044802</v>
      </c>
      <c r="EV75" s="100">
        <v>521756.0749490835</v>
      </c>
      <c r="EW75" s="100">
        <v>0</v>
      </c>
      <c r="EX75" s="100">
        <v>703293</v>
      </c>
      <c r="EY75" s="100">
        <v>803763</v>
      </c>
      <c r="EZ75" s="100">
        <v>0</v>
      </c>
      <c r="FA75" s="100">
        <v>-246756</v>
      </c>
      <c r="FB75" s="100">
        <v>-282007</v>
      </c>
      <c r="FC75" s="100">
        <v>0</v>
      </c>
      <c r="FD75" s="100">
        <v>736109.83864765766</v>
      </c>
      <c r="FE75" s="100">
        <v>801538.55752342159</v>
      </c>
      <c r="FF75" s="100">
        <v>0</v>
      </c>
      <c r="FG75" s="100">
        <v>772985</v>
      </c>
      <c r="FH75" s="100">
        <v>841948</v>
      </c>
      <c r="FI75" s="100">
        <v>0</v>
      </c>
      <c r="FJ75" s="100">
        <v>-36875</v>
      </c>
      <c r="FK75" s="100">
        <v>-40409</v>
      </c>
      <c r="FL75" s="100">
        <v>0</v>
      </c>
      <c r="FM75" s="100">
        <v>0</v>
      </c>
      <c r="FN75" s="100">
        <v>0</v>
      </c>
      <c r="FO75" s="100">
        <v>0</v>
      </c>
      <c r="FP75" s="100">
        <v>0</v>
      </c>
      <c r="FQ75" s="100">
        <v>0</v>
      </c>
      <c r="FR75" s="100">
        <v>0</v>
      </c>
      <c r="FS75" s="100">
        <v>0</v>
      </c>
      <c r="FT75" s="100">
        <v>0</v>
      </c>
      <c r="FU75" s="100">
        <v>0</v>
      </c>
      <c r="FV75" s="100">
        <v>2482389</v>
      </c>
      <c r="FW75" s="100">
        <v>2797287</v>
      </c>
      <c r="FX75" s="100">
        <v>0</v>
      </c>
      <c r="FY75" s="546">
        <v>0.25</v>
      </c>
      <c r="FZ75" s="546">
        <v>0.35</v>
      </c>
      <c r="GA75" s="546">
        <v>0.4</v>
      </c>
      <c r="GB75" s="546">
        <v>0</v>
      </c>
      <c r="GC75" s="84" t="s">
        <v>1029</v>
      </c>
    </row>
    <row r="76" spans="1:185" s="84" customFormat="1" x14ac:dyDescent="0.25">
      <c r="A76" t="s">
        <v>1026</v>
      </c>
      <c r="B76" s="82" t="s">
        <v>511</v>
      </c>
      <c r="C76" s="85" t="s">
        <v>510</v>
      </c>
      <c r="D76" s="100">
        <v>-1293546</v>
      </c>
      <c r="E76" s="100">
        <v>0</v>
      </c>
      <c r="F76" s="100">
        <v>-1293546</v>
      </c>
      <c r="G76" s="100">
        <v>-1203980</v>
      </c>
      <c r="H76" s="100">
        <v>0</v>
      </c>
      <c r="I76" s="100">
        <v>-1203980</v>
      </c>
      <c r="J76" s="100">
        <v>-89566</v>
      </c>
      <c r="K76" s="100">
        <v>0</v>
      </c>
      <c r="L76" s="100">
        <v>-89566</v>
      </c>
      <c r="M76" s="100">
        <v>144509</v>
      </c>
      <c r="N76" s="100">
        <v>144509</v>
      </c>
      <c r="O76" s="100">
        <v>0</v>
      </c>
      <c r="P76" s="100">
        <v>199564</v>
      </c>
      <c r="Q76" s="100">
        <v>208022</v>
      </c>
      <c r="R76" s="100">
        <v>-8458</v>
      </c>
      <c r="S76" s="100">
        <v>0</v>
      </c>
      <c r="T76" s="100">
        <v>0</v>
      </c>
      <c r="U76" s="100">
        <v>0</v>
      </c>
      <c r="V76" s="100">
        <v>0</v>
      </c>
      <c r="W76" s="100">
        <v>0</v>
      </c>
      <c r="X76" s="100">
        <v>0</v>
      </c>
      <c r="Y76" s="100">
        <v>0</v>
      </c>
      <c r="Z76" s="100">
        <v>0</v>
      </c>
      <c r="AA76" s="100">
        <v>0</v>
      </c>
      <c r="AB76" s="100">
        <v>0</v>
      </c>
      <c r="AC76" s="100">
        <v>0</v>
      </c>
      <c r="AD76" s="100">
        <v>0</v>
      </c>
      <c r="AE76" s="100">
        <v>0</v>
      </c>
      <c r="AF76" s="100">
        <v>0</v>
      </c>
      <c r="AG76" s="100">
        <v>0</v>
      </c>
      <c r="AH76" s="100">
        <v>28975</v>
      </c>
      <c r="AI76" s="100">
        <v>28975.411405295319</v>
      </c>
      <c r="AJ76" s="100">
        <v>0</v>
      </c>
      <c r="AK76" s="100">
        <v>0</v>
      </c>
      <c r="AL76" s="100">
        <v>24845</v>
      </c>
      <c r="AM76" s="100">
        <v>24845</v>
      </c>
      <c r="AN76" s="100">
        <v>0</v>
      </c>
      <c r="AO76" s="100">
        <v>0</v>
      </c>
      <c r="AP76" s="100">
        <v>4130</v>
      </c>
      <c r="AQ76" s="100">
        <v>4130</v>
      </c>
      <c r="AR76" s="100">
        <v>0</v>
      </c>
      <c r="AS76" s="100">
        <v>0</v>
      </c>
      <c r="AT76" s="100">
        <v>142254</v>
      </c>
      <c r="AU76" s="100">
        <v>142254</v>
      </c>
      <c r="AV76" s="100">
        <v>646423</v>
      </c>
      <c r="AW76" s="100">
        <v>646423</v>
      </c>
      <c r="AX76" s="100">
        <v>-504169</v>
      </c>
      <c r="AY76" s="100">
        <v>-504169</v>
      </c>
      <c r="AZ76" s="100">
        <v>0</v>
      </c>
      <c r="BA76" s="100">
        <v>0</v>
      </c>
      <c r="BB76" s="100">
        <v>0</v>
      </c>
      <c r="BC76" s="100">
        <v>0</v>
      </c>
      <c r="BD76" s="100">
        <v>0</v>
      </c>
      <c r="BE76" s="100">
        <v>0</v>
      </c>
      <c r="BF76" s="100">
        <v>1595169.3752556415</v>
      </c>
      <c r="BG76" s="100">
        <v>0</v>
      </c>
      <c r="BH76" s="100">
        <v>31451.890222973529</v>
      </c>
      <c r="BI76" s="100">
        <v>69492</v>
      </c>
      <c r="BJ76" s="100">
        <v>0</v>
      </c>
      <c r="BK76" s="100">
        <v>1411</v>
      </c>
      <c r="BL76" s="100">
        <v>1482375</v>
      </c>
      <c r="BM76" s="100">
        <v>0</v>
      </c>
      <c r="BN76" s="100">
        <v>29135</v>
      </c>
      <c r="BO76" s="100">
        <v>182286</v>
      </c>
      <c r="BP76" s="100">
        <v>0</v>
      </c>
      <c r="BQ76" s="100">
        <v>3728</v>
      </c>
      <c r="BR76" s="100">
        <v>19603.201466395112</v>
      </c>
      <c r="BS76" s="100">
        <v>0</v>
      </c>
      <c r="BT76" s="100">
        <v>400.06533604887983</v>
      </c>
      <c r="BU76" s="100">
        <v>11032</v>
      </c>
      <c r="BV76" s="100">
        <v>0</v>
      </c>
      <c r="BW76" s="100">
        <v>225</v>
      </c>
      <c r="BX76" s="100">
        <v>8571</v>
      </c>
      <c r="BY76" s="100">
        <v>0</v>
      </c>
      <c r="BZ76" s="100">
        <v>175</v>
      </c>
      <c r="CA76" s="100">
        <v>0</v>
      </c>
      <c r="CB76" s="100">
        <v>0</v>
      </c>
      <c r="CC76" s="100">
        <v>0</v>
      </c>
      <c r="CD76" s="100">
        <v>-3608.5595926680244</v>
      </c>
      <c r="CE76" s="100">
        <v>0</v>
      </c>
      <c r="CF76" s="100">
        <v>-73.644073319755606</v>
      </c>
      <c r="CG76" s="100">
        <v>-1264.9185336048881</v>
      </c>
      <c r="CH76" s="100">
        <v>0</v>
      </c>
      <c r="CI76" s="100">
        <v>-25.814663951120167</v>
      </c>
      <c r="CJ76" s="100">
        <v>0</v>
      </c>
      <c r="CK76" s="100">
        <v>0</v>
      </c>
      <c r="CL76" s="100">
        <v>0</v>
      </c>
      <c r="CM76" s="100">
        <v>0</v>
      </c>
      <c r="CN76" s="100">
        <v>0</v>
      </c>
      <c r="CO76" s="100">
        <v>0</v>
      </c>
      <c r="CP76" s="100">
        <v>0</v>
      </c>
      <c r="CQ76" s="100">
        <v>0</v>
      </c>
      <c r="CR76" s="100">
        <v>0</v>
      </c>
      <c r="CS76" s="100">
        <v>0</v>
      </c>
      <c r="CT76" s="100">
        <v>0</v>
      </c>
      <c r="CU76" s="100">
        <v>0</v>
      </c>
      <c r="CV76" s="100">
        <v>0</v>
      </c>
      <c r="CW76" s="100">
        <v>0</v>
      </c>
      <c r="CX76" s="100">
        <v>0</v>
      </c>
      <c r="CY76" s="100">
        <v>0</v>
      </c>
      <c r="CZ76" s="100">
        <v>0</v>
      </c>
      <c r="DA76" s="100">
        <v>0</v>
      </c>
      <c r="DB76" s="100">
        <v>0</v>
      </c>
      <c r="DC76" s="100">
        <v>0</v>
      </c>
      <c r="DD76" s="100">
        <v>0</v>
      </c>
      <c r="DE76" s="100">
        <v>0</v>
      </c>
      <c r="DF76" s="100">
        <v>0</v>
      </c>
      <c r="DG76" s="100">
        <v>0</v>
      </c>
      <c r="DH76" s="100">
        <v>0</v>
      </c>
      <c r="DI76" s="100">
        <v>0</v>
      </c>
      <c r="DJ76" s="100">
        <v>0</v>
      </c>
      <c r="DK76" s="100">
        <v>0</v>
      </c>
      <c r="DL76" s="100">
        <v>0</v>
      </c>
      <c r="DM76" s="100">
        <v>0</v>
      </c>
      <c r="DN76" s="100">
        <v>8163.2782484725039</v>
      </c>
      <c r="DO76" s="100">
        <v>0</v>
      </c>
      <c r="DP76" s="100">
        <v>166.59751527494907</v>
      </c>
      <c r="DQ76" s="100">
        <v>10061</v>
      </c>
      <c r="DR76" s="100">
        <v>0</v>
      </c>
      <c r="DS76" s="100">
        <v>205</v>
      </c>
      <c r="DT76" s="100">
        <v>-1898</v>
      </c>
      <c r="DU76" s="100">
        <v>0</v>
      </c>
      <c r="DV76" s="100">
        <v>-38</v>
      </c>
      <c r="DW76" s="100">
        <v>13506.800101832994</v>
      </c>
      <c r="DX76" s="100">
        <v>0</v>
      </c>
      <c r="DY76" s="100">
        <v>275.64898167006112</v>
      </c>
      <c r="DZ76" s="100">
        <v>-2241.4356415478615</v>
      </c>
      <c r="EA76" s="100">
        <v>0</v>
      </c>
      <c r="EB76" s="100">
        <v>-45.743584521384932</v>
      </c>
      <c r="EC76" s="100">
        <v>13506</v>
      </c>
      <c r="ED76" s="100">
        <v>0</v>
      </c>
      <c r="EE76" s="100">
        <v>276</v>
      </c>
      <c r="EF76" s="100">
        <v>-2241</v>
      </c>
      <c r="EG76" s="100">
        <v>0</v>
      </c>
      <c r="EH76" s="100">
        <v>-46</v>
      </c>
      <c r="EI76" s="100">
        <v>-1128.3073319755601</v>
      </c>
      <c r="EJ76" s="100">
        <v>0</v>
      </c>
      <c r="EK76" s="100">
        <v>-23.026680244399184</v>
      </c>
      <c r="EL76" s="100">
        <v>0</v>
      </c>
      <c r="EM76" s="100">
        <v>0</v>
      </c>
      <c r="EN76" s="100">
        <v>0</v>
      </c>
      <c r="EO76" s="100">
        <v>0</v>
      </c>
      <c r="EP76" s="100">
        <v>0</v>
      </c>
      <c r="EQ76" s="100">
        <v>0</v>
      </c>
      <c r="ER76" s="100">
        <v>0</v>
      </c>
      <c r="ES76" s="100">
        <v>0</v>
      </c>
      <c r="ET76" s="100">
        <v>0</v>
      </c>
      <c r="EU76" s="100">
        <v>351041.70934826887</v>
      </c>
      <c r="EV76" s="100">
        <v>0</v>
      </c>
      <c r="EW76" s="100">
        <v>7164.1165173116096</v>
      </c>
      <c r="EX76" s="100">
        <v>374390</v>
      </c>
      <c r="EY76" s="100">
        <v>0</v>
      </c>
      <c r="EZ76" s="100">
        <v>7641</v>
      </c>
      <c r="FA76" s="100">
        <v>-23348</v>
      </c>
      <c r="FB76" s="100">
        <v>0</v>
      </c>
      <c r="FC76" s="100">
        <v>-477</v>
      </c>
      <c r="FD76" s="100">
        <v>518137.22460285126</v>
      </c>
      <c r="FE76" s="100">
        <v>0</v>
      </c>
      <c r="FF76" s="100">
        <v>10441.512668024438</v>
      </c>
      <c r="FG76" s="100">
        <v>556991</v>
      </c>
      <c r="FH76" s="100">
        <v>0</v>
      </c>
      <c r="FI76" s="100">
        <v>11212</v>
      </c>
      <c r="FJ76" s="100">
        <v>-38854</v>
      </c>
      <c r="FK76" s="100">
        <v>0</v>
      </c>
      <c r="FL76" s="100">
        <v>-770</v>
      </c>
      <c r="FM76" s="100">
        <v>0</v>
      </c>
      <c r="FN76" s="100">
        <v>0</v>
      </c>
      <c r="FO76" s="100">
        <v>0</v>
      </c>
      <c r="FP76" s="100">
        <v>0</v>
      </c>
      <c r="FQ76" s="100">
        <v>0</v>
      </c>
      <c r="FR76" s="100">
        <v>0</v>
      </c>
      <c r="FS76" s="100">
        <v>0</v>
      </c>
      <c r="FT76" s="100">
        <v>0</v>
      </c>
      <c r="FU76" s="100">
        <v>0</v>
      </c>
      <c r="FV76" s="100">
        <v>2566870</v>
      </c>
      <c r="FW76" s="100">
        <v>0</v>
      </c>
      <c r="FX76" s="100">
        <v>51143</v>
      </c>
      <c r="FY76" s="546">
        <v>0.5</v>
      </c>
      <c r="FZ76" s="546">
        <v>0.49</v>
      </c>
      <c r="GA76" s="546">
        <v>0</v>
      </c>
      <c r="GB76" s="546">
        <v>0.01</v>
      </c>
      <c r="GC76" s="84" t="s">
        <v>1054</v>
      </c>
    </row>
    <row r="77" spans="1:185" s="84" customFormat="1" x14ac:dyDescent="0.25">
      <c r="A77" t="s">
        <v>1026</v>
      </c>
      <c r="B77" s="82" t="s">
        <v>513</v>
      </c>
      <c r="C77" s="85" t="s">
        <v>512</v>
      </c>
      <c r="D77" s="100">
        <v>-3874198</v>
      </c>
      <c r="E77" s="100">
        <v>0</v>
      </c>
      <c r="F77" s="100">
        <v>-3874198</v>
      </c>
      <c r="G77" s="100">
        <v>-2746456</v>
      </c>
      <c r="H77" s="100">
        <v>0</v>
      </c>
      <c r="I77" s="100">
        <v>-2746456</v>
      </c>
      <c r="J77" s="100">
        <v>-1127742</v>
      </c>
      <c r="K77" s="100">
        <v>0</v>
      </c>
      <c r="L77" s="100">
        <v>-1127742</v>
      </c>
      <c r="M77" s="100">
        <v>172101</v>
      </c>
      <c r="N77" s="100">
        <v>172101</v>
      </c>
      <c r="O77" s="100">
        <v>0</v>
      </c>
      <c r="P77" s="100">
        <v>0</v>
      </c>
      <c r="Q77" s="100">
        <v>0</v>
      </c>
      <c r="R77" s="100">
        <v>0</v>
      </c>
      <c r="S77" s="100">
        <v>0</v>
      </c>
      <c r="T77" s="100">
        <v>0</v>
      </c>
      <c r="U77" s="100">
        <v>0</v>
      </c>
      <c r="V77" s="100">
        <v>0</v>
      </c>
      <c r="W77" s="100">
        <v>0</v>
      </c>
      <c r="X77" s="100">
        <v>0</v>
      </c>
      <c r="Y77" s="100">
        <v>0</v>
      </c>
      <c r="Z77" s="100">
        <v>0</v>
      </c>
      <c r="AA77" s="100">
        <v>0</v>
      </c>
      <c r="AB77" s="100">
        <v>0</v>
      </c>
      <c r="AC77" s="100">
        <v>0</v>
      </c>
      <c r="AD77" s="100">
        <v>0</v>
      </c>
      <c r="AE77" s="100">
        <v>0</v>
      </c>
      <c r="AF77" s="100">
        <v>0</v>
      </c>
      <c r="AG77" s="100">
        <v>0</v>
      </c>
      <c r="AH77" s="100">
        <v>0</v>
      </c>
      <c r="AI77" s="100">
        <v>0</v>
      </c>
      <c r="AJ77" s="100">
        <v>0</v>
      </c>
      <c r="AK77" s="100">
        <v>0</v>
      </c>
      <c r="AL77" s="100">
        <v>0</v>
      </c>
      <c r="AM77" s="100">
        <v>0</v>
      </c>
      <c r="AN77" s="100">
        <v>0</v>
      </c>
      <c r="AO77" s="100">
        <v>0</v>
      </c>
      <c r="AP77" s="100">
        <v>0</v>
      </c>
      <c r="AQ77" s="100">
        <v>0</v>
      </c>
      <c r="AR77" s="100">
        <v>0</v>
      </c>
      <c r="AS77" s="100">
        <v>0</v>
      </c>
      <c r="AT77" s="100">
        <v>0</v>
      </c>
      <c r="AU77" s="100">
        <v>0</v>
      </c>
      <c r="AV77" s="100">
        <v>0</v>
      </c>
      <c r="AW77" s="100">
        <v>0</v>
      </c>
      <c r="AX77" s="100">
        <v>0</v>
      </c>
      <c r="AY77" s="100">
        <v>0</v>
      </c>
      <c r="AZ77" s="100">
        <v>0</v>
      </c>
      <c r="BA77" s="100">
        <v>0</v>
      </c>
      <c r="BB77" s="100">
        <v>0</v>
      </c>
      <c r="BC77" s="100">
        <v>0</v>
      </c>
      <c r="BD77" s="100">
        <v>0</v>
      </c>
      <c r="BE77" s="100">
        <v>0</v>
      </c>
      <c r="BF77" s="100">
        <v>809839.93563665985</v>
      </c>
      <c r="BG77" s="100">
        <v>182213.98551824846</v>
      </c>
      <c r="BH77" s="100">
        <v>20245.998390916498</v>
      </c>
      <c r="BI77" s="100">
        <v>72791</v>
      </c>
      <c r="BJ77" s="100">
        <v>16378</v>
      </c>
      <c r="BK77" s="100">
        <v>1820</v>
      </c>
      <c r="BL77" s="100">
        <v>726224</v>
      </c>
      <c r="BM77" s="100">
        <v>163401</v>
      </c>
      <c r="BN77" s="100">
        <v>18156</v>
      </c>
      <c r="BO77" s="100">
        <v>156407</v>
      </c>
      <c r="BP77" s="100">
        <v>35191</v>
      </c>
      <c r="BQ77" s="100">
        <v>3910</v>
      </c>
      <c r="BR77" s="100">
        <v>432.44725050916503</v>
      </c>
      <c r="BS77" s="100">
        <v>97.300631364562122</v>
      </c>
      <c r="BT77" s="100">
        <v>10.811181262729125</v>
      </c>
      <c r="BU77" s="100">
        <v>0</v>
      </c>
      <c r="BV77" s="100">
        <v>0</v>
      </c>
      <c r="BW77" s="100">
        <v>0</v>
      </c>
      <c r="BX77" s="100">
        <v>432</v>
      </c>
      <c r="BY77" s="100">
        <v>97</v>
      </c>
      <c r="BZ77" s="100">
        <v>11</v>
      </c>
      <c r="CA77" s="100">
        <v>0</v>
      </c>
      <c r="CB77" s="100">
        <v>0</v>
      </c>
      <c r="CC77" s="100">
        <v>0</v>
      </c>
      <c r="CD77" s="100">
        <v>0</v>
      </c>
      <c r="CE77" s="100">
        <v>0</v>
      </c>
      <c r="CF77" s="100">
        <v>0</v>
      </c>
      <c r="CG77" s="100">
        <v>0</v>
      </c>
      <c r="CH77" s="100">
        <v>0</v>
      </c>
      <c r="CI77" s="100">
        <v>0</v>
      </c>
      <c r="CJ77" s="100">
        <v>0</v>
      </c>
      <c r="CK77" s="100">
        <v>0</v>
      </c>
      <c r="CL77" s="100">
        <v>0</v>
      </c>
      <c r="CM77" s="100">
        <v>0</v>
      </c>
      <c r="CN77" s="100">
        <v>0</v>
      </c>
      <c r="CO77" s="100">
        <v>0</v>
      </c>
      <c r="CP77" s="100">
        <v>0</v>
      </c>
      <c r="CQ77" s="100">
        <v>0</v>
      </c>
      <c r="CR77" s="100">
        <v>0</v>
      </c>
      <c r="CS77" s="100">
        <v>0</v>
      </c>
      <c r="CT77" s="100">
        <v>0</v>
      </c>
      <c r="CU77" s="100">
        <v>0</v>
      </c>
      <c r="CV77" s="100">
        <v>0</v>
      </c>
      <c r="CW77" s="100">
        <v>0</v>
      </c>
      <c r="CX77" s="100">
        <v>0</v>
      </c>
      <c r="CY77" s="100">
        <v>0</v>
      </c>
      <c r="CZ77" s="100">
        <v>0</v>
      </c>
      <c r="DA77" s="100">
        <v>0</v>
      </c>
      <c r="DB77" s="100">
        <v>0</v>
      </c>
      <c r="DC77" s="100">
        <v>0</v>
      </c>
      <c r="DD77" s="100">
        <v>0</v>
      </c>
      <c r="DE77" s="100">
        <v>0</v>
      </c>
      <c r="DF77" s="100">
        <v>0</v>
      </c>
      <c r="DG77" s="100">
        <v>0</v>
      </c>
      <c r="DH77" s="100">
        <v>0</v>
      </c>
      <c r="DI77" s="100">
        <v>0</v>
      </c>
      <c r="DJ77" s="100">
        <v>0</v>
      </c>
      <c r="DK77" s="100">
        <v>0</v>
      </c>
      <c r="DL77" s="100">
        <v>0</v>
      </c>
      <c r="DM77" s="100">
        <v>0</v>
      </c>
      <c r="DN77" s="100">
        <v>-192.474134419552</v>
      </c>
      <c r="DO77" s="100">
        <v>-43.306680244399161</v>
      </c>
      <c r="DP77" s="100">
        <v>-4.8118533604887972</v>
      </c>
      <c r="DQ77" s="100">
        <v>1296</v>
      </c>
      <c r="DR77" s="100">
        <v>292</v>
      </c>
      <c r="DS77" s="100">
        <v>32</v>
      </c>
      <c r="DT77" s="100">
        <v>-1488</v>
      </c>
      <c r="DU77" s="100">
        <v>-335</v>
      </c>
      <c r="DV77" s="100">
        <v>-37</v>
      </c>
      <c r="DW77" s="100">
        <v>14514.449694501018</v>
      </c>
      <c r="DX77" s="100">
        <v>3265.751181262729</v>
      </c>
      <c r="DY77" s="100">
        <v>362.86124236252545</v>
      </c>
      <c r="DZ77" s="100">
        <v>-65.259470468431772</v>
      </c>
      <c r="EA77" s="100">
        <v>-14.683380855397147</v>
      </c>
      <c r="EB77" s="100">
        <v>-1.6314867617107942</v>
      </c>
      <c r="EC77" s="100">
        <v>14923</v>
      </c>
      <c r="ED77" s="100">
        <v>3357</v>
      </c>
      <c r="EE77" s="100">
        <v>373</v>
      </c>
      <c r="EF77" s="100">
        <v>-474</v>
      </c>
      <c r="EG77" s="100">
        <v>-106</v>
      </c>
      <c r="EH77" s="100">
        <v>-12</v>
      </c>
      <c r="EI77" s="100">
        <v>344.05784114052955</v>
      </c>
      <c r="EJ77" s="100">
        <v>77.413014256619149</v>
      </c>
      <c r="EK77" s="100">
        <v>8.601446028513239</v>
      </c>
      <c r="EL77" s="100">
        <v>0</v>
      </c>
      <c r="EM77" s="100">
        <v>0</v>
      </c>
      <c r="EN77" s="100">
        <v>0</v>
      </c>
      <c r="EO77" s="100">
        <v>0</v>
      </c>
      <c r="EP77" s="100">
        <v>0</v>
      </c>
      <c r="EQ77" s="100">
        <v>0</v>
      </c>
      <c r="ER77" s="100">
        <v>0</v>
      </c>
      <c r="ES77" s="100">
        <v>0</v>
      </c>
      <c r="ET77" s="100">
        <v>0</v>
      </c>
      <c r="EU77" s="100">
        <v>258019.42484725054</v>
      </c>
      <c r="EV77" s="100">
        <v>58054.370590631363</v>
      </c>
      <c r="EW77" s="100">
        <v>6450.485621181263</v>
      </c>
      <c r="EX77" s="100">
        <v>268467</v>
      </c>
      <c r="EY77" s="100">
        <v>60405</v>
      </c>
      <c r="EZ77" s="100">
        <v>6712</v>
      </c>
      <c r="FA77" s="100">
        <v>-10448</v>
      </c>
      <c r="FB77" s="100">
        <v>-2351</v>
      </c>
      <c r="FC77" s="100">
        <v>-262</v>
      </c>
      <c r="FD77" s="100">
        <v>1133935.7588594705</v>
      </c>
      <c r="FE77" s="100">
        <v>255135.54574338082</v>
      </c>
      <c r="FF77" s="100">
        <v>28348.393971486759</v>
      </c>
      <c r="FG77" s="100">
        <v>1109424</v>
      </c>
      <c r="FH77" s="100">
        <v>249620</v>
      </c>
      <c r="FI77" s="100">
        <v>27736</v>
      </c>
      <c r="FJ77" s="100">
        <v>24512</v>
      </c>
      <c r="FK77" s="100">
        <v>5516</v>
      </c>
      <c r="FL77" s="100">
        <v>612</v>
      </c>
      <c r="FM77" s="100">
        <v>0</v>
      </c>
      <c r="FN77" s="100">
        <v>0</v>
      </c>
      <c r="FO77" s="100">
        <v>0</v>
      </c>
      <c r="FP77" s="100">
        <v>0</v>
      </c>
      <c r="FQ77" s="100">
        <v>0</v>
      </c>
      <c r="FR77" s="100">
        <v>0</v>
      </c>
      <c r="FS77" s="100">
        <v>0</v>
      </c>
      <c r="FT77" s="100">
        <v>0</v>
      </c>
      <c r="FU77" s="100">
        <v>0</v>
      </c>
      <c r="FV77" s="100">
        <v>2289619</v>
      </c>
      <c r="FW77" s="100">
        <v>515164</v>
      </c>
      <c r="FX77" s="100">
        <v>57240</v>
      </c>
      <c r="FY77" s="546">
        <v>0.5</v>
      </c>
      <c r="FZ77" s="546">
        <v>0.4</v>
      </c>
      <c r="GA77" s="546">
        <v>0.09</v>
      </c>
      <c r="GB77" s="546">
        <v>0.01</v>
      </c>
      <c r="GC77" s="84" t="s">
        <v>1029</v>
      </c>
    </row>
    <row r="78" spans="1:185" s="84" customFormat="1" x14ac:dyDescent="0.25">
      <c r="A78" t="s">
        <v>1026</v>
      </c>
      <c r="B78" s="82" t="s">
        <v>515</v>
      </c>
      <c r="C78" s="85" t="s">
        <v>514</v>
      </c>
      <c r="D78" s="100">
        <v>-352375</v>
      </c>
      <c r="E78" s="100">
        <v>0</v>
      </c>
      <c r="F78" s="100">
        <v>-352375</v>
      </c>
      <c r="G78" s="100">
        <v>-136669</v>
      </c>
      <c r="H78" s="100">
        <v>0</v>
      </c>
      <c r="I78" s="100">
        <v>-136669</v>
      </c>
      <c r="J78" s="100">
        <v>-215706</v>
      </c>
      <c r="K78" s="100">
        <v>0</v>
      </c>
      <c r="L78" s="100">
        <v>-215706</v>
      </c>
      <c r="M78" s="100">
        <v>118649</v>
      </c>
      <c r="N78" s="100">
        <v>118649</v>
      </c>
      <c r="O78" s="100">
        <v>0</v>
      </c>
      <c r="P78" s="100">
        <v>0</v>
      </c>
      <c r="Q78" s="100">
        <v>0</v>
      </c>
      <c r="R78" s="100">
        <v>0</v>
      </c>
      <c r="S78" s="100">
        <v>824205</v>
      </c>
      <c r="T78" s="100">
        <v>277200</v>
      </c>
      <c r="U78" s="100">
        <v>821861</v>
      </c>
      <c r="V78" s="100">
        <v>0</v>
      </c>
      <c r="W78" s="100">
        <v>2344</v>
      </c>
      <c r="X78" s="100">
        <v>277200</v>
      </c>
      <c r="Y78" s="100">
        <v>0</v>
      </c>
      <c r="Z78" s="100">
        <v>0</v>
      </c>
      <c r="AA78" s="100">
        <v>0</v>
      </c>
      <c r="AB78" s="100">
        <v>0</v>
      </c>
      <c r="AC78" s="100">
        <v>0</v>
      </c>
      <c r="AD78" s="100">
        <v>0</v>
      </c>
      <c r="AE78" s="100">
        <v>0</v>
      </c>
      <c r="AF78" s="100">
        <v>0</v>
      </c>
      <c r="AG78" s="100">
        <v>0</v>
      </c>
      <c r="AH78" s="100">
        <v>0</v>
      </c>
      <c r="AI78" s="100">
        <v>0</v>
      </c>
      <c r="AJ78" s="100">
        <v>0</v>
      </c>
      <c r="AK78" s="100">
        <v>0</v>
      </c>
      <c r="AL78" s="100">
        <v>0</v>
      </c>
      <c r="AM78" s="100">
        <v>0</v>
      </c>
      <c r="AN78" s="100">
        <v>0</v>
      </c>
      <c r="AO78" s="100">
        <v>0</v>
      </c>
      <c r="AP78" s="100">
        <v>0</v>
      </c>
      <c r="AQ78" s="100">
        <v>0</v>
      </c>
      <c r="AR78" s="100">
        <v>0</v>
      </c>
      <c r="AS78" s="100">
        <v>0</v>
      </c>
      <c r="AT78" s="100">
        <v>0</v>
      </c>
      <c r="AU78" s="100">
        <v>0</v>
      </c>
      <c r="AV78" s="100">
        <v>0</v>
      </c>
      <c r="AW78" s="100">
        <v>0</v>
      </c>
      <c r="AX78" s="100">
        <v>0</v>
      </c>
      <c r="AY78" s="100">
        <v>0</v>
      </c>
      <c r="AZ78" s="100">
        <v>0</v>
      </c>
      <c r="BA78" s="100">
        <v>0</v>
      </c>
      <c r="BB78" s="100">
        <v>0</v>
      </c>
      <c r="BC78" s="100">
        <v>0</v>
      </c>
      <c r="BD78" s="100">
        <v>0</v>
      </c>
      <c r="BE78" s="100">
        <v>0</v>
      </c>
      <c r="BF78" s="100">
        <v>796051.72802444</v>
      </c>
      <c r="BG78" s="100">
        <v>676643.96882077388</v>
      </c>
      <c r="BH78" s="100">
        <v>19901.293200611002</v>
      </c>
      <c r="BI78" s="100">
        <v>58558</v>
      </c>
      <c r="BJ78" s="100">
        <v>49774</v>
      </c>
      <c r="BK78" s="100">
        <v>1464</v>
      </c>
      <c r="BL78" s="100">
        <v>802819</v>
      </c>
      <c r="BM78" s="100">
        <v>682396</v>
      </c>
      <c r="BN78" s="100">
        <v>20071</v>
      </c>
      <c r="BO78" s="100">
        <v>51791</v>
      </c>
      <c r="BP78" s="100">
        <v>44022</v>
      </c>
      <c r="BQ78" s="100">
        <v>1294</v>
      </c>
      <c r="BR78" s="100">
        <v>0</v>
      </c>
      <c r="BS78" s="100">
        <v>0</v>
      </c>
      <c r="BT78" s="100">
        <v>0</v>
      </c>
      <c r="BU78" s="100">
        <v>0</v>
      </c>
      <c r="BV78" s="100">
        <v>0</v>
      </c>
      <c r="BW78" s="100">
        <v>0</v>
      </c>
      <c r="BX78" s="100">
        <v>0</v>
      </c>
      <c r="BY78" s="100">
        <v>0</v>
      </c>
      <c r="BZ78" s="100">
        <v>0</v>
      </c>
      <c r="CA78" s="100">
        <v>0</v>
      </c>
      <c r="CB78" s="100">
        <v>0</v>
      </c>
      <c r="CC78" s="100">
        <v>0</v>
      </c>
      <c r="CD78" s="100">
        <v>0</v>
      </c>
      <c r="CE78" s="100">
        <v>0</v>
      </c>
      <c r="CF78" s="100">
        <v>0</v>
      </c>
      <c r="CG78" s="100">
        <v>0</v>
      </c>
      <c r="CH78" s="100">
        <v>0</v>
      </c>
      <c r="CI78" s="100">
        <v>0</v>
      </c>
      <c r="CJ78" s="100">
        <v>0</v>
      </c>
      <c r="CK78" s="100">
        <v>0</v>
      </c>
      <c r="CL78" s="100">
        <v>0</v>
      </c>
      <c r="CM78" s="100">
        <v>0</v>
      </c>
      <c r="CN78" s="100">
        <v>0</v>
      </c>
      <c r="CO78" s="100">
        <v>0</v>
      </c>
      <c r="CP78" s="100">
        <v>0</v>
      </c>
      <c r="CQ78" s="100">
        <v>0</v>
      </c>
      <c r="CR78" s="100">
        <v>0</v>
      </c>
      <c r="CS78" s="100">
        <v>0</v>
      </c>
      <c r="CT78" s="100">
        <v>0</v>
      </c>
      <c r="CU78" s="100">
        <v>0</v>
      </c>
      <c r="CV78" s="100">
        <v>18050.439103869652</v>
      </c>
      <c r="CW78" s="100">
        <v>15342.873238289205</v>
      </c>
      <c r="CX78" s="100">
        <v>451.26097759674138</v>
      </c>
      <c r="CY78" s="100">
        <v>18271</v>
      </c>
      <c r="CZ78" s="100">
        <v>15530</v>
      </c>
      <c r="DA78" s="100">
        <v>457</v>
      </c>
      <c r="DB78" s="100">
        <v>-221</v>
      </c>
      <c r="DC78" s="100">
        <v>-187</v>
      </c>
      <c r="DD78" s="100">
        <v>-6</v>
      </c>
      <c r="DE78" s="100">
        <v>0</v>
      </c>
      <c r="DF78" s="100">
        <v>0</v>
      </c>
      <c r="DG78" s="100">
        <v>0</v>
      </c>
      <c r="DH78" s="100">
        <v>0</v>
      </c>
      <c r="DI78" s="100">
        <v>0</v>
      </c>
      <c r="DJ78" s="100">
        <v>0</v>
      </c>
      <c r="DK78" s="100">
        <v>0</v>
      </c>
      <c r="DL78" s="100">
        <v>0</v>
      </c>
      <c r="DM78" s="100">
        <v>0</v>
      </c>
      <c r="DN78" s="100">
        <v>8920.3087576374746</v>
      </c>
      <c r="DO78" s="100">
        <v>7582.2624439918527</v>
      </c>
      <c r="DP78" s="100">
        <v>223.00771894093688</v>
      </c>
      <c r="DQ78" s="100">
        <v>9312</v>
      </c>
      <c r="DR78" s="100">
        <v>7916</v>
      </c>
      <c r="DS78" s="100">
        <v>233</v>
      </c>
      <c r="DT78" s="100">
        <v>-392</v>
      </c>
      <c r="DU78" s="100">
        <v>-334</v>
      </c>
      <c r="DV78" s="100">
        <v>-10</v>
      </c>
      <c r="DW78" s="100">
        <v>6487.1217922606929</v>
      </c>
      <c r="DX78" s="100">
        <v>5514.0535234215886</v>
      </c>
      <c r="DY78" s="100">
        <v>162.17804480651733</v>
      </c>
      <c r="DZ78" s="100">
        <v>0</v>
      </c>
      <c r="EA78" s="100">
        <v>0</v>
      </c>
      <c r="EB78" s="100">
        <v>0</v>
      </c>
      <c r="EC78" s="100">
        <v>7168</v>
      </c>
      <c r="ED78" s="100">
        <v>6092</v>
      </c>
      <c r="EE78" s="100">
        <v>179</v>
      </c>
      <c r="EF78" s="100">
        <v>-681</v>
      </c>
      <c r="EG78" s="100">
        <v>-578</v>
      </c>
      <c r="EH78" s="100">
        <v>-17</v>
      </c>
      <c r="EI78" s="100">
        <v>0</v>
      </c>
      <c r="EJ78" s="100">
        <v>0</v>
      </c>
      <c r="EK78" s="100">
        <v>0</v>
      </c>
      <c r="EL78" s="100">
        <v>0</v>
      </c>
      <c r="EM78" s="100">
        <v>0</v>
      </c>
      <c r="EN78" s="100">
        <v>0</v>
      </c>
      <c r="EO78" s="100">
        <v>0</v>
      </c>
      <c r="EP78" s="100">
        <v>0</v>
      </c>
      <c r="EQ78" s="100">
        <v>0</v>
      </c>
      <c r="ER78" s="100">
        <v>0</v>
      </c>
      <c r="ES78" s="100">
        <v>0</v>
      </c>
      <c r="ET78" s="100">
        <v>0</v>
      </c>
      <c r="EU78" s="100">
        <v>134634.00488798373</v>
      </c>
      <c r="EV78" s="100">
        <v>114438.90415478614</v>
      </c>
      <c r="EW78" s="100">
        <v>3365.850122199593</v>
      </c>
      <c r="EX78" s="100">
        <v>155175</v>
      </c>
      <c r="EY78" s="100">
        <v>131898</v>
      </c>
      <c r="EZ78" s="100">
        <v>3879</v>
      </c>
      <c r="FA78" s="100">
        <v>-20541</v>
      </c>
      <c r="FB78" s="100">
        <v>-17459</v>
      </c>
      <c r="FC78" s="100">
        <v>-513</v>
      </c>
      <c r="FD78" s="100">
        <v>621247.75885947049</v>
      </c>
      <c r="FE78" s="100">
        <v>514264.28545824834</v>
      </c>
      <c r="FF78" s="100">
        <v>14859.743869653767</v>
      </c>
      <c r="FG78" s="100">
        <v>637169</v>
      </c>
      <c r="FH78" s="100">
        <v>518829</v>
      </c>
      <c r="FI78" s="100">
        <v>15260</v>
      </c>
      <c r="FJ78" s="100">
        <v>-15921</v>
      </c>
      <c r="FK78" s="100">
        <v>-4565</v>
      </c>
      <c r="FL78" s="100">
        <v>-400</v>
      </c>
      <c r="FM78" s="100">
        <v>0</v>
      </c>
      <c r="FN78" s="100">
        <v>0</v>
      </c>
      <c r="FO78" s="100">
        <v>0</v>
      </c>
      <c r="FP78" s="100">
        <v>0</v>
      </c>
      <c r="FQ78" s="100">
        <v>0</v>
      </c>
      <c r="FR78" s="100">
        <v>0</v>
      </c>
      <c r="FS78" s="100">
        <v>0</v>
      </c>
      <c r="FT78" s="100">
        <v>0</v>
      </c>
      <c r="FU78" s="100">
        <v>0</v>
      </c>
      <c r="FV78" s="100">
        <v>1643949</v>
      </c>
      <c r="FW78" s="100">
        <v>1383560</v>
      </c>
      <c r="FX78" s="100">
        <v>40427</v>
      </c>
      <c r="FY78" s="546">
        <v>0.25</v>
      </c>
      <c r="FZ78" s="546">
        <v>0.4</v>
      </c>
      <c r="GA78" s="546">
        <v>0.33999999999999997</v>
      </c>
      <c r="GB78" s="546">
        <v>0.01</v>
      </c>
      <c r="GC78" s="84" t="s">
        <v>1029</v>
      </c>
    </row>
    <row r="79" spans="1:185" s="84" customFormat="1" x14ac:dyDescent="0.25">
      <c r="A79" t="s">
        <v>1026</v>
      </c>
      <c r="B79" s="82" t="s">
        <v>517</v>
      </c>
      <c r="C79" s="85" t="s">
        <v>516</v>
      </c>
      <c r="D79" s="100">
        <v>1331162</v>
      </c>
      <c r="E79" s="100">
        <v>0</v>
      </c>
      <c r="F79" s="100">
        <v>1331162</v>
      </c>
      <c r="G79" s="100">
        <v>1263050</v>
      </c>
      <c r="H79" s="100">
        <v>0</v>
      </c>
      <c r="I79" s="100">
        <v>1263050</v>
      </c>
      <c r="J79" s="100">
        <v>68112</v>
      </c>
      <c r="K79" s="100">
        <v>0</v>
      </c>
      <c r="L79" s="100">
        <v>68112</v>
      </c>
      <c r="M79" s="100">
        <v>317726</v>
      </c>
      <c r="N79" s="100">
        <v>317726</v>
      </c>
      <c r="O79" s="100">
        <v>0</v>
      </c>
      <c r="P79" s="100">
        <v>118491</v>
      </c>
      <c r="Q79" s="100">
        <v>124784</v>
      </c>
      <c r="R79" s="100">
        <v>-6293</v>
      </c>
      <c r="S79" s="100">
        <v>728784</v>
      </c>
      <c r="T79" s="100">
        <v>0</v>
      </c>
      <c r="U79" s="100">
        <v>728784</v>
      </c>
      <c r="V79" s="100">
        <v>0</v>
      </c>
      <c r="W79" s="100">
        <v>0</v>
      </c>
      <c r="X79" s="100">
        <v>0</v>
      </c>
      <c r="Y79" s="100">
        <v>0</v>
      </c>
      <c r="Z79" s="100">
        <v>0</v>
      </c>
      <c r="AA79" s="100">
        <v>0</v>
      </c>
      <c r="AB79" s="100">
        <v>0</v>
      </c>
      <c r="AC79" s="100">
        <v>0</v>
      </c>
      <c r="AD79" s="100">
        <v>0</v>
      </c>
      <c r="AE79" s="100">
        <v>0</v>
      </c>
      <c r="AF79" s="100">
        <v>0</v>
      </c>
      <c r="AG79" s="100">
        <v>0</v>
      </c>
      <c r="AH79" s="100">
        <v>43267</v>
      </c>
      <c r="AI79" s="100">
        <v>43267.441955193484</v>
      </c>
      <c r="AJ79" s="100">
        <v>0</v>
      </c>
      <c r="AK79" s="100">
        <v>0</v>
      </c>
      <c r="AL79" s="100">
        <v>36432</v>
      </c>
      <c r="AM79" s="100">
        <v>36432</v>
      </c>
      <c r="AN79" s="100">
        <v>0</v>
      </c>
      <c r="AO79" s="100">
        <v>0</v>
      </c>
      <c r="AP79" s="100">
        <v>6835</v>
      </c>
      <c r="AQ79" s="100">
        <v>6835</v>
      </c>
      <c r="AR79" s="100">
        <v>0</v>
      </c>
      <c r="AS79" s="100">
        <v>0</v>
      </c>
      <c r="AT79" s="100">
        <v>0</v>
      </c>
      <c r="AU79" s="100">
        <v>0</v>
      </c>
      <c r="AV79" s="100">
        <v>0</v>
      </c>
      <c r="AW79" s="100">
        <v>0</v>
      </c>
      <c r="AX79" s="100">
        <v>0</v>
      </c>
      <c r="AY79" s="100">
        <v>0</v>
      </c>
      <c r="AZ79" s="100">
        <v>0</v>
      </c>
      <c r="BA79" s="100">
        <v>0</v>
      </c>
      <c r="BB79" s="100">
        <v>0</v>
      </c>
      <c r="BC79" s="100">
        <v>0</v>
      </c>
      <c r="BD79" s="100">
        <v>0</v>
      </c>
      <c r="BE79" s="100">
        <v>0</v>
      </c>
      <c r="BF79" s="100">
        <v>2597567.5662355605</v>
      </c>
      <c r="BG79" s="100">
        <v>0</v>
      </c>
      <c r="BH79" s="100">
        <v>52873.468336741353</v>
      </c>
      <c r="BI79" s="100">
        <v>215199</v>
      </c>
      <c r="BJ79" s="100">
        <v>0</v>
      </c>
      <c r="BK79" s="100">
        <v>4386</v>
      </c>
      <c r="BL79" s="100">
        <v>2500534</v>
      </c>
      <c r="BM79" s="100">
        <v>0</v>
      </c>
      <c r="BN79" s="100">
        <v>50867</v>
      </c>
      <c r="BO79" s="100">
        <v>312233</v>
      </c>
      <c r="BP79" s="100">
        <v>0</v>
      </c>
      <c r="BQ79" s="100">
        <v>6392</v>
      </c>
      <c r="BR79" s="100">
        <v>0</v>
      </c>
      <c r="BS79" s="100">
        <v>0</v>
      </c>
      <c r="BT79" s="100">
        <v>0</v>
      </c>
      <c r="BU79" s="100">
        <v>0</v>
      </c>
      <c r="BV79" s="100">
        <v>0</v>
      </c>
      <c r="BW79" s="100">
        <v>0</v>
      </c>
      <c r="BX79" s="100">
        <v>0</v>
      </c>
      <c r="BY79" s="100">
        <v>0</v>
      </c>
      <c r="BZ79" s="100">
        <v>0</v>
      </c>
      <c r="CA79" s="100">
        <v>0</v>
      </c>
      <c r="CB79" s="100">
        <v>0</v>
      </c>
      <c r="CC79" s="100">
        <v>0</v>
      </c>
      <c r="CD79" s="100">
        <v>0</v>
      </c>
      <c r="CE79" s="100">
        <v>0</v>
      </c>
      <c r="CF79" s="100">
        <v>0</v>
      </c>
      <c r="CG79" s="100">
        <v>0</v>
      </c>
      <c r="CH79" s="100">
        <v>0</v>
      </c>
      <c r="CI79" s="100">
        <v>0</v>
      </c>
      <c r="CJ79" s="100">
        <v>0</v>
      </c>
      <c r="CK79" s="100">
        <v>0</v>
      </c>
      <c r="CL79" s="100">
        <v>0</v>
      </c>
      <c r="CM79" s="100">
        <v>0</v>
      </c>
      <c r="CN79" s="100">
        <v>0</v>
      </c>
      <c r="CO79" s="100">
        <v>0</v>
      </c>
      <c r="CP79" s="100">
        <v>0</v>
      </c>
      <c r="CQ79" s="100">
        <v>0</v>
      </c>
      <c r="CR79" s="100">
        <v>0</v>
      </c>
      <c r="CS79" s="100">
        <v>0</v>
      </c>
      <c r="CT79" s="100">
        <v>0</v>
      </c>
      <c r="CU79" s="100">
        <v>0</v>
      </c>
      <c r="CV79" s="100">
        <v>0</v>
      </c>
      <c r="CW79" s="100">
        <v>0</v>
      </c>
      <c r="CX79" s="100">
        <v>0</v>
      </c>
      <c r="CY79" s="100">
        <v>0</v>
      </c>
      <c r="CZ79" s="100">
        <v>0</v>
      </c>
      <c r="DA79" s="100">
        <v>0</v>
      </c>
      <c r="DB79" s="100">
        <v>0</v>
      </c>
      <c r="DC79" s="100">
        <v>0</v>
      </c>
      <c r="DD79" s="100">
        <v>0</v>
      </c>
      <c r="DE79" s="100">
        <v>758.95112016293274</v>
      </c>
      <c r="DF79" s="100">
        <v>0</v>
      </c>
      <c r="DG79" s="100">
        <v>15.488798370672098</v>
      </c>
      <c r="DH79" s="100">
        <v>759</v>
      </c>
      <c r="DI79" s="100">
        <v>0</v>
      </c>
      <c r="DJ79" s="100">
        <v>15</v>
      </c>
      <c r="DK79" s="100">
        <v>0</v>
      </c>
      <c r="DL79" s="100">
        <v>0</v>
      </c>
      <c r="DM79" s="100">
        <v>0</v>
      </c>
      <c r="DN79" s="100">
        <v>35242.148248472506</v>
      </c>
      <c r="DO79" s="100">
        <v>0</v>
      </c>
      <c r="DP79" s="100">
        <v>719.22751527494904</v>
      </c>
      <c r="DQ79" s="100">
        <v>41992</v>
      </c>
      <c r="DR79" s="100">
        <v>0</v>
      </c>
      <c r="DS79" s="100">
        <v>857</v>
      </c>
      <c r="DT79" s="100">
        <v>-6750</v>
      </c>
      <c r="DU79" s="100">
        <v>0</v>
      </c>
      <c r="DV79" s="100">
        <v>-138</v>
      </c>
      <c r="DW79" s="100">
        <v>5466.9779022403254</v>
      </c>
      <c r="DX79" s="100">
        <v>0</v>
      </c>
      <c r="DY79" s="100">
        <v>111.57097759674134</v>
      </c>
      <c r="DZ79" s="100">
        <v>-1734.9622606924645</v>
      </c>
      <c r="EA79" s="100">
        <v>0</v>
      </c>
      <c r="EB79" s="100">
        <v>-35.407393075356417</v>
      </c>
      <c r="EC79" s="100">
        <v>7619</v>
      </c>
      <c r="ED79" s="100">
        <v>0</v>
      </c>
      <c r="EE79" s="100">
        <v>155</v>
      </c>
      <c r="EF79" s="100">
        <v>-3887</v>
      </c>
      <c r="EG79" s="100">
        <v>0</v>
      </c>
      <c r="EH79" s="100">
        <v>-79</v>
      </c>
      <c r="EI79" s="100">
        <v>0</v>
      </c>
      <c r="EJ79" s="100">
        <v>0</v>
      </c>
      <c r="EK79" s="100">
        <v>0</v>
      </c>
      <c r="EL79" s="100">
        <v>0</v>
      </c>
      <c r="EM79" s="100">
        <v>0</v>
      </c>
      <c r="EN79" s="100">
        <v>0</v>
      </c>
      <c r="EO79" s="100">
        <v>0</v>
      </c>
      <c r="EP79" s="100">
        <v>0</v>
      </c>
      <c r="EQ79" s="100">
        <v>0</v>
      </c>
      <c r="ER79" s="100">
        <v>0</v>
      </c>
      <c r="ES79" s="100">
        <v>0</v>
      </c>
      <c r="ET79" s="100">
        <v>0</v>
      </c>
      <c r="EU79" s="100">
        <v>822632.6847861507</v>
      </c>
      <c r="EV79" s="100">
        <v>0</v>
      </c>
      <c r="EW79" s="100">
        <v>16788.422138492871</v>
      </c>
      <c r="EX79" s="100">
        <v>1300701</v>
      </c>
      <c r="EY79" s="100">
        <v>0</v>
      </c>
      <c r="EZ79" s="100">
        <v>26545</v>
      </c>
      <c r="FA79" s="100">
        <v>-478068</v>
      </c>
      <c r="FB79" s="100">
        <v>0</v>
      </c>
      <c r="FC79" s="100">
        <v>-9757</v>
      </c>
      <c r="FD79" s="100">
        <v>1402597.7101425659</v>
      </c>
      <c r="FE79" s="100">
        <v>0</v>
      </c>
      <c r="FF79" s="100">
        <v>28060.978248472504</v>
      </c>
      <c r="FG79" s="100">
        <v>1475755</v>
      </c>
      <c r="FH79" s="100">
        <v>0</v>
      </c>
      <c r="FI79" s="100">
        <v>29526</v>
      </c>
      <c r="FJ79" s="100">
        <v>-73157</v>
      </c>
      <c r="FK79" s="100">
        <v>0</v>
      </c>
      <c r="FL79" s="100">
        <v>-1465</v>
      </c>
      <c r="FM79" s="100">
        <v>0</v>
      </c>
      <c r="FN79" s="100">
        <v>0</v>
      </c>
      <c r="FO79" s="100">
        <v>0</v>
      </c>
      <c r="FP79" s="100">
        <v>0</v>
      </c>
      <c r="FQ79" s="100">
        <v>0</v>
      </c>
      <c r="FR79" s="100">
        <v>0</v>
      </c>
      <c r="FS79" s="100">
        <v>0</v>
      </c>
      <c r="FT79" s="100">
        <v>0</v>
      </c>
      <c r="FU79" s="100">
        <v>0</v>
      </c>
      <c r="FV79" s="100">
        <v>5077731</v>
      </c>
      <c r="FW79" s="100">
        <v>0</v>
      </c>
      <c r="FX79" s="100">
        <v>102919</v>
      </c>
      <c r="FY79" s="546">
        <v>0.5</v>
      </c>
      <c r="FZ79" s="546">
        <v>0.49</v>
      </c>
      <c r="GA79" s="546">
        <v>0</v>
      </c>
      <c r="GB79" s="546">
        <v>0.01</v>
      </c>
      <c r="GC79" s="84" t="s">
        <v>1054</v>
      </c>
    </row>
    <row r="80" spans="1:185" s="84" customFormat="1" x14ac:dyDescent="0.25">
      <c r="A80" t="s">
        <v>1026</v>
      </c>
      <c r="B80" s="82" t="s">
        <v>519</v>
      </c>
      <c r="C80" s="85" t="s">
        <v>518</v>
      </c>
      <c r="D80" s="100">
        <v>1113053</v>
      </c>
      <c r="E80" s="100">
        <v>0</v>
      </c>
      <c r="F80" s="100">
        <v>1113053</v>
      </c>
      <c r="G80" s="100">
        <v>1155602</v>
      </c>
      <c r="H80" s="100">
        <v>0</v>
      </c>
      <c r="I80" s="100">
        <v>1155602</v>
      </c>
      <c r="J80" s="100">
        <v>-42549</v>
      </c>
      <c r="K80" s="100">
        <v>0</v>
      </c>
      <c r="L80" s="100">
        <v>-42549</v>
      </c>
      <c r="M80" s="100">
        <v>147327</v>
      </c>
      <c r="N80" s="100">
        <v>147327</v>
      </c>
      <c r="O80" s="100">
        <v>0</v>
      </c>
      <c r="P80" s="100">
        <v>0</v>
      </c>
      <c r="Q80" s="100">
        <v>0</v>
      </c>
      <c r="R80" s="100">
        <v>0</v>
      </c>
      <c r="S80" s="100">
        <v>177253</v>
      </c>
      <c r="T80" s="100">
        <v>0</v>
      </c>
      <c r="U80" s="100">
        <v>163944</v>
      </c>
      <c r="V80" s="100">
        <v>0</v>
      </c>
      <c r="W80" s="100">
        <v>13309</v>
      </c>
      <c r="X80" s="100">
        <v>0</v>
      </c>
      <c r="Y80" s="100">
        <v>0</v>
      </c>
      <c r="Z80" s="100">
        <v>0</v>
      </c>
      <c r="AA80" s="100">
        <v>0</v>
      </c>
      <c r="AB80" s="100">
        <v>0</v>
      </c>
      <c r="AC80" s="100">
        <v>0</v>
      </c>
      <c r="AD80" s="100">
        <v>0</v>
      </c>
      <c r="AE80" s="100">
        <v>0</v>
      </c>
      <c r="AF80" s="100">
        <v>0</v>
      </c>
      <c r="AG80" s="100">
        <v>0</v>
      </c>
      <c r="AH80" s="100">
        <v>0</v>
      </c>
      <c r="AI80" s="100">
        <v>0</v>
      </c>
      <c r="AJ80" s="100">
        <v>0</v>
      </c>
      <c r="AK80" s="100">
        <v>0</v>
      </c>
      <c r="AL80" s="100">
        <v>0</v>
      </c>
      <c r="AM80" s="100">
        <v>0</v>
      </c>
      <c r="AN80" s="100">
        <v>0</v>
      </c>
      <c r="AO80" s="100">
        <v>0</v>
      </c>
      <c r="AP80" s="100">
        <v>0</v>
      </c>
      <c r="AQ80" s="100">
        <v>0</v>
      </c>
      <c r="AR80" s="100">
        <v>0</v>
      </c>
      <c r="AS80" s="100">
        <v>0</v>
      </c>
      <c r="AT80" s="100">
        <v>0</v>
      </c>
      <c r="AU80" s="100">
        <v>0</v>
      </c>
      <c r="AV80" s="100">
        <v>0</v>
      </c>
      <c r="AW80" s="100">
        <v>0</v>
      </c>
      <c r="AX80" s="100">
        <v>0</v>
      </c>
      <c r="AY80" s="100">
        <v>0</v>
      </c>
      <c r="AZ80" s="100">
        <v>0</v>
      </c>
      <c r="BA80" s="100">
        <v>0</v>
      </c>
      <c r="BB80" s="100">
        <v>0</v>
      </c>
      <c r="BC80" s="100">
        <v>0</v>
      </c>
      <c r="BD80" s="100">
        <v>0</v>
      </c>
      <c r="BE80" s="100">
        <v>0</v>
      </c>
      <c r="BF80" s="100">
        <v>1425230.845258656</v>
      </c>
      <c r="BG80" s="100">
        <v>320676.9401831975</v>
      </c>
      <c r="BH80" s="100">
        <v>35630.771131466397</v>
      </c>
      <c r="BI80" s="100">
        <v>60428</v>
      </c>
      <c r="BJ80" s="100">
        <v>13596</v>
      </c>
      <c r="BK80" s="100">
        <v>1511</v>
      </c>
      <c r="BL80" s="100">
        <v>1350594</v>
      </c>
      <c r="BM80" s="100">
        <v>303883</v>
      </c>
      <c r="BN80" s="100">
        <v>33765</v>
      </c>
      <c r="BO80" s="100">
        <v>135065</v>
      </c>
      <c r="BP80" s="100">
        <v>30390</v>
      </c>
      <c r="BQ80" s="100">
        <v>3377</v>
      </c>
      <c r="BR80" s="100">
        <v>0</v>
      </c>
      <c r="BS80" s="100">
        <v>0</v>
      </c>
      <c r="BT80" s="100">
        <v>0</v>
      </c>
      <c r="BU80" s="100">
        <v>0</v>
      </c>
      <c r="BV80" s="100">
        <v>0</v>
      </c>
      <c r="BW80" s="100">
        <v>0</v>
      </c>
      <c r="BX80" s="100">
        <v>0</v>
      </c>
      <c r="BY80" s="100">
        <v>0</v>
      </c>
      <c r="BZ80" s="100">
        <v>0</v>
      </c>
      <c r="CA80" s="100">
        <v>0</v>
      </c>
      <c r="CB80" s="100">
        <v>0</v>
      </c>
      <c r="CC80" s="100">
        <v>0</v>
      </c>
      <c r="CD80" s="100">
        <v>0</v>
      </c>
      <c r="CE80" s="100">
        <v>0</v>
      </c>
      <c r="CF80" s="100">
        <v>0</v>
      </c>
      <c r="CG80" s="100">
        <v>0</v>
      </c>
      <c r="CH80" s="100">
        <v>0</v>
      </c>
      <c r="CI80" s="100">
        <v>0</v>
      </c>
      <c r="CJ80" s="100">
        <v>0</v>
      </c>
      <c r="CK80" s="100">
        <v>0</v>
      </c>
      <c r="CL80" s="100">
        <v>0</v>
      </c>
      <c r="CM80" s="100">
        <v>0</v>
      </c>
      <c r="CN80" s="100">
        <v>0</v>
      </c>
      <c r="CO80" s="100">
        <v>0</v>
      </c>
      <c r="CP80" s="100">
        <v>0</v>
      </c>
      <c r="CQ80" s="100">
        <v>0</v>
      </c>
      <c r="CR80" s="100">
        <v>0</v>
      </c>
      <c r="CS80" s="100">
        <v>0</v>
      </c>
      <c r="CT80" s="100">
        <v>0</v>
      </c>
      <c r="CU80" s="100">
        <v>0</v>
      </c>
      <c r="CV80" s="100">
        <v>19489.864765784117</v>
      </c>
      <c r="CW80" s="100">
        <v>4385.2195723014247</v>
      </c>
      <c r="CX80" s="100">
        <v>487.24661914460285</v>
      </c>
      <c r="CY80" s="100">
        <v>20850</v>
      </c>
      <c r="CZ80" s="100">
        <v>4691</v>
      </c>
      <c r="DA80" s="100">
        <v>521</v>
      </c>
      <c r="DB80" s="100">
        <v>-1360</v>
      </c>
      <c r="DC80" s="100">
        <v>-306</v>
      </c>
      <c r="DD80" s="100">
        <v>-34</v>
      </c>
      <c r="DE80" s="100">
        <v>0</v>
      </c>
      <c r="DF80" s="100">
        <v>0</v>
      </c>
      <c r="DG80" s="100">
        <v>0</v>
      </c>
      <c r="DH80" s="100">
        <v>0</v>
      </c>
      <c r="DI80" s="100">
        <v>0</v>
      </c>
      <c r="DJ80" s="100">
        <v>0</v>
      </c>
      <c r="DK80" s="100">
        <v>0</v>
      </c>
      <c r="DL80" s="100">
        <v>0</v>
      </c>
      <c r="DM80" s="100">
        <v>0</v>
      </c>
      <c r="DN80" s="100">
        <v>33437.630957230147</v>
      </c>
      <c r="DO80" s="100">
        <v>7523.4669653767824</v>
      </c>
      <c r="DP80" s="100">
        <v>835.94077393075361</v>
      </c>
      <c r="DQ80" s="100">
        <v>41141</v>
      </c>
      <c r="DR80" s="100">
        <v>9257</v>
      </c>
      <c r="DS80" s="100">
        <v>1029</v>
      </c>
      <c r="DT80" s="100">
        <v>-7703</v>
      </c>
      <c r="DU80" s="100">
        <v>-1734</v>
      </c>
      <c r="DV80" s="100">
        <v>-193</v>
      </c>
      <c r="DW80" s="100">
        <v>30339.458248472507</v>
      </c>
      <c r="DX80" s="100">
        <v>6826.3781059063131</v>
      </c>
      <c r="DY80" s="100">
        <v>758.48645621181265</v>
      </c>
      <c r="DZ80" s="100">
        <v>0</v>
      </c>
      <c r="EA80" s="100">
        <v>0</v>
      </c>
      <c r="EB80" s="100">
        <v>0</v>
      </c>
      <c r="EC80" s="100">
        <v>30975</v>
      </c>
      <c r="ED80" s="100">
        <v>6969</v>
      </c>
      <c r="EE80" s="100">
        <v>774</v>
      </c>
      <c r="EF80" s="100">
        <v>-636</v>
      </c>
      <c r="EG80" s="100">
        <v>-143</v>
      </c>
      <c r="EH80" s="100">
        <v>-16</v>
      </c>
      <c r="EI80" s="100">
        <v>1877.2423625254582</v>
      </c>
      <c r="EJ80" s="100">
        <v>422.37953156822806</v>
      </c>
      <c r="EK80" s="100">
        <v>46.931059063136452</v>
      </c>
      <c r="EL80" s="100">
        <v>0</v>
      </c>
      <c r="EM80" s="100">
        <v>0</v>
      </c>
      <c r="EN80" s="100">
        <v>0</v>
      </c>
      <c r="EO80" s="100">
        <v>0</v>
      </c>
      <c r="EP80" s="100">
        <v>0</v>
      </c>
      <c r="EQ80" s="100">
        <v>0</v>
      </c>
      <c r="ER80" s="100">
        <v>0</v>
      </c>
      <c r="ES80" s="100">
        <v>0</v>
      </c>
      <c r="ET80" s="100">
        <v>0</v>
      </c>
      <c r="EU80" s="100">
        <v>380999.65784114058</v>
      </c>
      <c r="EV80" s="100">
        <v>85724.923014256623</v>
      </c>
      <c r="EW80" s="100">
        <v>9524.9914460285145</v>
      </c>
      <c r="EX80" s="100">
        <v>493335</v>
      </c>
      <c r="EY80" s="100">
        <v>111001</v>
      </c>
      <c r="EZ80" s="100">
        <v>12333</v>
      </c>
      <c r="FA80" s="100">
        <v>-112335</v>
      </c>
      <c r="FB80" s="100">
        <v>-25276</v>
      </c>
      <c r="FC80" s="100">
        <v>-2808</v>
      </c>
      <c r="FD80" s="100">
        <v>227771.36619144602</v>
      </c>
      <c r="FE80" s="100">
        <v>49948.942729124232</v>
      </c>
      <c r="FF80" s="100">
        <v>5549.882525458248</v>
      </c>
      <c r="FG80" s="100">
        <v>245486</v>
      </c>
      <c r="FH80" s="100">
        <v>54032</v>
      </c>
      <c r="FI80" s="100">
        <v>6004</v>
      </c>
      <c r="FJ80" s="100">
        <v>-17715</v>
      </c>
      <c r="FK80" s="100">
        <v>-4083</v>
      </c>
      <c r="FL80" s="100">
        <v>-454</v>
      </c>
      <c r="FM80" s="100">
        <v>0</v>
      </c>
      <c r="FN80" s="100">
        <v>0</v>
      </c>
      <c r="FO80" s="100">
        <v>0</v>
      </c>
      <c r="FP80" s="100">
        <v>0</v>
      </c>
      <c r="FQ80" s="100">
        <v>0</v>
      </c>
      <c r="FR80" s="100">
        <v>0</v>
      </c>
      <c r="FS80" s="100">
        <v>0</v>
      </c>
      <c r="FT80" s="100">
        <v>0</v>
      </c>
      <c r="FU80" s="100">
        <v>0</v>
      </c>
      <c r="FV80" s="100">
        <v>2179574</v>
      </c>
      <c r="FW80" s="100">
        <v>489103</v>
      </c>
      <c r="FX80" s="100">
        <v>54345</v>
      </c>
      <c r="FY80" s="546">
        <v>0.5</v>
      </c>
      <c r="FZ80" s="546">
        <v>0.4</v>
      </c>
      <c r="GA80" s="546">
        <v>0.09</v>
      </c>
      <c r="GB80" s="546">
        <v>0.01</v>
      </c>
      <c r="GC80" s="84" t="s">
        <v>1029</v>
      </c>
    </row>
    <row r="81" spans="1:185" s="84" customFormat="1" x14ac:dyDescent="0.25">
      <c r="A81" t="s">
        <v>1026</v>
      </c>
      <c r="B81" s="82" t="s">
        <v>521</v>
      </c>
      <c r="C81" s="85" t="s">
        <v>520</v>
      </c>
      <c r="D81" s="100">
        <v>-1524080</v>
      </c>
      <c r="E81" s="100">
        <v>0</v>
      </c>
      <c r="F81" s="100">
        <v>-1524080</v>
      </c>
      <c r="G81" s="100">
        <v>-927541</v>
      </c>
      <c r="H81" s="100">
        <v>0</v>
      </c>
      <c r="I81" s="100">
        <v>-927541</v>
      </c>
      <c r="J81" s="100">
        <v>-596539</v>
      </c>
      <c r="K81" s="100">
        <v>0</v>
      </c>
      <c r="L81" s="100">
        <v>-596539</v>
      </c>
      <c r="M81" s="100">
        <v>371624</v>
      </c>
      <c r="N81" s="100">
        <v>371624</v>
      </c>
      <c r="O81" s="100">
        <v>0</v>
      </c>
      <c r="P81" s="100">
        <v>0</v>
      </c>
      <c r="Q81" s="100">
        <v>0</v>
      </c>
      <c r="R81" s="100">
        <v>0</v>
      </c>
      <c r="S81" s="100">
        <v>189201</v>
      </c>
      <c r="T81" s="100">
        <v>0</v>
      </c>
      <c r="U81" s="100">
        <v>192906</v>
      </c>
      <c r="V81" s="100">
        <v>0</v>
      </c>
      <c r="W81" s="100">
        <v>-3705</v>
      </c>
      <c r="X81" s="100">
        <v>0</v>
      </c>
      <c r="Y81" s="100">
        <v>0</v>
      </c>
      <c r="Z81" s="100">
        <v>0</v>
      </c>
      <c r="AA81" s="100">
        <v>0</v>
      </c>
      <c r="AB81" s="100">
        <v>0</v>
      </c>
      <c r="AC81" s="100">
        <v>0</v>
      </c>
      <c r="AD81" s="100">
        <v>0</v>
      </c>
      <c r="AE81" s="100">
        <v>0</v>
      </c>
      <c r="AF81" s="100">
        <v>0</v>
      </c>
      <c r="AG81" s="100">
        <v>0</v>
      </c>
      <c r="AH81" s="100">
        <v>0</v>
      </c>
      <c r="AI81" s="100">
        <v>0</v>
      </c>
      <c r="AJ81" s="100">
        <v>0</v>
      </c>
      <c r="AK81" s="100">
        <v>0</v>
      </c>
      <c r="AL81" s="100">
        <v>0</v>
      </c>
      <c r="AM81" s="100">
        <v>0</v>
      </c>
      <c r="AN81" s="100">
        <v>0</v>
      </c>
      <c r="AO81" s="100">
        <v>0</v>
      </c>
      <c r="AP81" s="100">
        <v>0</v>
      </c>
      <c r="AQ81" s="100">
        <v>0</v>
      </c>
      <c r="AR81" s="100">
        <v>0</v>
      </c>
      <c r="AS81" s="100">
        <v>0</v>
      </c>
      <c r="AT81" s="100">
        <v>0</v>
      </c>
      <c r="AU81" s="100">
        <v>0</v>
      </c>
      <c r="AV81" s="100">
        <v>0</v>
      </c>
      <c r="AW81" s="100">
        <v>0</v>
      </c>
      <c r="AX81" s="100">
        <v>0</v>
      </c>
      <c r="AY81" s="100">
        <v>0</v>
      </c>
      <c r="AZ81" s="100">
        <v>0</v>
      </c>
      <c r="BA81" s="100">
        <v>0</v>
      </c>
      <c r="BB81" s="100">
        <v>0</v>
      </c>
      <c r="BC81" s="100">
        <v>0</v>
      </c>
      <c r="BD81" s="100">
        <v>0</v>
      </c>
      <c r="BE81" s="100">
        <v>0</v>
      </c>
      <c r="BF81" s="100">
        <v>3570747.4102652138</v>
      </c>
      <c r="BG81" s="100">
        <v>0</v>
      </c>
      <c r="BH81" s="100">
        <v>72872.396127861517</v>
      </c>
      <c r="BI81" s="100">
        <v>200398</v>
      </c>
      <c r="BJ81" s="100">
        <v>0</v>
      </c>
      <c r="BK81" s="100">
        <v>4090</v>
      </c>
      <c r="BL81" s="100">
        <v>3483219</v>
      </c>
      <c r="BM81" s="100">
        <v>0</v>
      </c>
      <c r="BN81" s="100">
        <v>71086</v>
      </c>
      <c r="BO81" s="100">
        <v>287926</v>
      </c>
      <c r="BP81" s="100">
        <v>0</v>
      </c>
      <c r="BQ81" s="100">
        <v>5876</v>
      </c>
      <c r="BR81" s="100">
        <v>33933.716517311608</v>
      </c>
      <c r="BS81" s="100">
        <v>0</v>
      </c>
      <c r="BT81" s="100">
        <v>692.52482688391035</v>
      </c>
      <c r="BU81" s="100">
        <v>13057</v>
      </c>
      <c r="BV81" s="100">
        <v>0</v>
      </c>
      <c r="BW81" s="100">
        <v>266</v>
      </c>
      <c r="BX81" s="100">
        <v>20877</v>
      </c>
      <c r="BY81" s="100">
        <v>0</v>
      </c>
      <c r="BZ81" s="100">
        <v>427</v>
      </c>
      <c r="CA81" s="100">
        <v>0</v>
      </c>
      <c r="CB81" s="100">
        <v>0</v>
      </c>
      <c r="CC81" s="100">
        <v>0</v>
      </c>
      <c r="CD81" s="100">
        <v>-717.46179226069239</v>
      </c>
      <c r="CE81" s="100">
        <v>0</v>
      </c>
      <c r="CF81" s="100">
        <v>-14.642077393075356</v>
      </c>
      <c r="CG81" s="100">
        <v>-2003.6309572301427</v>
      </c>
      <c r="CH81" s="100">
        <v>0</v>
      </c>
      <c r="CI81" s="100">
        <v>-40.890427698574342</v>
      </c>
      <c r="CJ81" s="100">
        <v>102883.91981670061</v>
      </c>
      <c r="CK81" s="100">
        <v>0</v>
      </c>
      <c r="CL81" s="100">
        <v>2099.6718329938899</v>
      </c>
      <c r="CM81" s="100">
        <v>0</v>
      </c>
      <c r="CN81" s="100">
        <v>0</v>
      </c>
      <c r="CO81" s="100">
        <v>0</v>
      </c>
      <c r="CP81" s="100">
        <v>102884</v>
      </c>
      <c r="CQ81" s="100">
        <v>0</v>
      </c>
      <c r="CR81" s="100">
        <v>2100</v>
      </c>
      <c r="CS81" s="100">
        <v>0</v>
      </c>
      <c r="CT81" s="100">
        <v>0</v>
      </c>
      <c r="CU81" s="100">
        <v>0</v>
      </c>
      <c r="CV81" s="100">
        <v>1759.7546639511202</v>
      </c>
      <c r="CW81" s="100">
        <v>0</v>
      </c>
      <c r="CX81" s="100">
        <v>35.913360488798375</v>
      </c>
      <c r="CY81" s="100">
        <v>1760</v>
      </c>
      <c r="CZ81" s="100">
        <v>0</v>
      </c>
      <c r="DA81" s="100">
        <v>36</v>
      </c>
      <c r="DB81" s="100">
        <v>0</v>
      </c>
      <c r="DC81" s="100">
        <v>0</v>
      </c>
      <c r="DD81" s="100">
        <v>0</v>
      </c>
      <c r="DE81" s="100">
        <v>0</v>
      </c>
      <c r="DF81" s="100">
        <v>0</v>
      </c>
      <c r="DG81" s="100">
        <v>0</v>
      </c>
      <c r="DH81" s="100">
        <v>0</v>
      </c>
      <c r="DI81" s="100">
        <v>0</v>
      </c>
      <c r="DJ81" s="100">
        <v>0</v>
      </c>
      <c r="DK81" s="100">
        <v>0</v>
      </c>
      <c r="DL81" s="100">
        <v>0</v>
      </c>
      <c r="DM81" s="100">
        <v>0</v>
      </c>
      <c r="DN81" s="100">
        <v>18072.650040733195</v>
      </c>
      <c r="DO81" s="100">
        <v>0</v>
      </c>
      <c r="DP81" s="100">
        <v>368.82959266802442</v>
      </c>
      <c r="DQ81" s="100">
        <v>22788</v>
      </c>
      <c r="DR81" s="100">
        <v>0</v>
      </c>
      <c r="DS81" s="100">
        <v>465</v>
      </c>
      <c r="DT81" s="100">
        <v>-4715</v>
      </c>
      <c r="DU81" s="100">
        <v>0</v>
      </c>
      <c r="DV81" s="100">
        <v>-96</v>
      </c>
      <c r="DW81" s="100">
        <v>46575.312342158861</v>
      </c>
      <c r="DX81" s="100">
        <v>0</v>
      </c>
      <c r="DY81" s="100">
        <v>950.51657841140536</v>
      </c>
      <c r="DZ81" s="100">
        <v>-2214.6193686354381</v>
      </c>
      <c r="EA81" s="100">
        <v>0</v>
      </c>
      <c r="EB81" s="100">
        <v>-45.196313645621188</v>
      </c>
      <c r="EC81" s="100">
        <v>46867</v>
      </c>
      <c r="ED81" s="100">
        <v>0</v>
      </c>
      <c r="EE81" s="100">
        <v>956</v>
      </c>
      <c r="EF81" s="100">
        <v>-2506</v>
      </c>
      <c r="EG81" s="100">
        <v>0</v>
      </c>
      <c r="EH81" s="100">
        <v>-51</v>
      </c>
      <c r="EI81" s="100">
        <v>-1667.6685947046844</v>
      </c>
      <c r="EJ81" s="100">
        <v>0</v>
      </c>
      <c r="EK81" s="100">
        <v>-34.034052953156824</v>
      </c>
      <c r="EL81" s="100">
        <v>0</v>
      </c>
      <c r="EM81" s="100">
        <v>0</v>
      </c>
      <c r="EN81" s="100">
        <v>0</v>
      </c>
      <c r="EO81" s="100">
        <v>0</v>
      </c>
      <c r="EP81" s="100">
        <v>0</v>
      </c>
      <c r="EQ81" s="100">
        <v>0</v>
      </c>
      <c r="ER81" s="100">
        <v>0</v>
      </c>
      <c r="ES81" s="100">
        <v>0</v>
      </c>
      <c r="ET81" s="100">
        <v>0</v>
      </c>
      <c r="EU81" s="100">
        <v>1017601.1559470468</v>
      </c>
      <c r="EV81" s="100">
        <v>0</v>
      </c>
      <c r="EW81" s="100">
        <v>20767.37052953157</v>
      </c>
      <c r="EX81" s="100">
        <v>1294298</v>
      </c>
      <c r="EY81" s="100">
        <v>0</v>
      </c>
      <c r="EZ81" s="100">
        <v>26414</v>
      </c>
      <c r="FA81" s="100">
        <v>-276697</v>
      </c>
      <c r="FB81" s="100">
        <v>0</v>
      </c>
      <c r="FC81" s="100">
        <v>-5647</v>
      </c>
      <c r="FD81" s="100">
        <v>1520564.0319348266</v>
      </c>
      <c r="FE81" s="100">
        <v>0</v>
      </c>
      <c r="FF81" s="100">
        <v>30906.094338085539</v>
      </c>
      <c r="FG81" s="100">
        <v>1485228</v>
      </c>
      <c r="FH81" s="100">
        <v>0</v>
      </c>
      <c r="FI81" s="100">
        <v>30182</v>
      </c>
      <c r="FJ81" s="100">
        <v>35336</v>
      </c>
      <c r="FK81" s="100">
        <v>0</v>
      </c>
      <c r="FL81" s="100">
        <v>724</v>
      </c>
      <c r="FM81" s="100">
        <v>0</v>
      </c>
      <c r="FN81" s="100">
        <v>0</v>
      </c>
      <c r="FO81" s="100">
        <v>0</v>
      </c>
      <c r="FP81" s="100">
        <v>0</v>
      </c>
      <c r="FQ81" s="100">
        <v>0</v>
      </c>
      <c r="FR81" s="100">
        <v>0</v>
      </c>
      <c r="FS81" s="100">
        <v>0</v>
      </c>
      <c r="FT81" s="100">
        <v>0</v>
      </c>
      <c r="FU81" s="100">
        <v>0</v>
      </c>
      <c r="FV81" s="100">
        <v>6505932</v>
      </c>
      <c r="FW81" s="100">
        <v>0</v>
      </c>
      <c r="FX81" s="100">
        <v>132649</v>
      </c>
      <c r="FY81" s="546">
        <v>0.5</v>
      </c>
      <c r="FZ81" s="546">
        <v>0.49</v>
      </c>
      <c r="GA81" s="546">
        <v>0</v>
      </c>
      <c r="GB81" s="546">
        <v>0.01</v>
      </c>
      <c r="GC81" s="84" t="s">
        <v>1047</v>
      </c>
    </row>
    <row r="82" spans="1:185" s="84" customFormat="1" x14ac:dyDescent="0.25">
      <c r="A82" t="s">
        <v>1026</v>
      </c>
      <c r="B82" s="82" t="s">
        <v>523</v>
      </c>
      <c r="C82" s="85" t="s">
        <v>522</v>
      </c>
      <c r="D82" s="100">
        <v>1264991</v>
      </c>
      <c r="E82" s="100">
        <v>0</v>
      </c>
      <c r="F82" s="100">
        <v>1264991</v>
      </c>
      <c r="G82" s="100">
        <v>1314617</v>
      </c>
      <c r="H82" s="100">
        <v>-3000</v>
      </c>
      <c r="I82" s="100">
        <v>1311617</v>
      </c>
      <c r="J82" s="100">
        <v>-49626</v>
      </c>
      <c r="K82" s="100">
        <v>3000</v>
      </c>
      <c r="L82" s="100">
        <v>-46626</v>
      </c>
      <c r="M82" s="100">
        <v>617486</v>
      </c>
      <c r="N82" s="100">
        <v>617486</v>
      </c>
      <c r="O82" s="100">
        <v>0</v>
      </c>
      <c r="P82" s="100">
        <v>24711</v>
      </c>
      <c r="Q82" s="100">
        <v>101190</v>
      </c>
      <c r="R82" s="100">
        <v>-76479</v>
      </c>
      <c r="S82" s="100">
        <v>282113</v>
      </c>
      <c r="T82" s="100">
        <v>0</v>
      </c>
      <c r="U82" s="100">
        <v>625923</v>
      </c>
      <c r="V82" s="100">
        <v>0</v>
      </c>
      <c r="W82" s="100">
        <v>-343810</v>
      </c>
      <c r="X82" s="100">
        <v>0</v>
      </c>
      <c r="Y82" s="100">
        <v>0</v>
      </c>
      <c r="Z82" s="100">
        <v>0</v>
      </c>
      <c r="AA82" s="100">
        <v>0</v>
      </c>
      <c r="AB82" s="100">
        <v>0</v>
      </c>
      <c r="AC82" s="100">
        <v>0</v>
      </c>
      <c r="AD82" s="100">
        <v>0</v>
      </c>
      <c r="AE82" s="100">
        <v>0</v>
      </c>
      <c r="AF82" s="100">
        <v>0</v>
      </c>
      <c r="AG82" s="100">
        <v>0</v>
      </c>
      <c r="AH82" s="100">
        <v>49755</v>
      </c>
      <c r="AI82" s="100">
        <v>49755.183299389006</v>
      </c>
      <c r="AJ82" s="100">
        <v>0</v>
      </c>
      <c r="AK82" s="100">
        <v>0</v>
      </c>
      <c r="AL82" s="100">
        <v>43427</v>
      </c>
      <c r="AM82" s="100">
        <v>43427</v>
      </c>
      <c r="AN82" s="100">
        <v>0</v>
      </c>
      <c r="AO82" s="100">
        <v>0</v>
      </c>
      <c r="AP82" s="100">
        <v>6328</v>
      </c>
      <c r="AQ82" s="100">
        <v>6328</v>
      </c>
      <c r="AR82" s="100">
        <v>0</v>
      </c>
      <c r="AS82" s="100">
        <v>0</v>
      </c>
      <c r="AT82" s="100">
        <v>0</v>
      </c>
      <c r="AU82" s="100">
        <v>0</v>
      </c>
      <c r="AV82" s="100">
        <v>0</v>
      </c>
      <c r="AW82" s="100">
        <v>0</v>
      </c>
      <c r="AX82" s="100">
        <v>0</v>
      </c>
      <c r="AY82" s="100">
        <v>0</v>
      </c>
      <c r="AZ82" s="100">
        <v>0</v>
      </c>
      <c r="BA82" s="100">
        <v>0</v>
      </c>
      <c r="BB82" s="100">
        <v>0</v>
      </c>
      <c r="BC82" s="100">
        <v>0</v>
      </c>
      <c r="BD82" s="100">
        <v>0</v>
      </c>
      <c r="BE82" s="100">
        <v>0</v>
      </c>
      <c r="BF82" s="100">
        <v>7052062.1652953159</v>
      </c>
      <c r="BG82" s="100">
        <v>0</v>
      </c>
      <c r="BH82" s="100">
        <v>143771.89615478617</v>
      </c>
      <c r="BI82" s="100">
        <v>352633</v>
      </c>
      <c r="BJ82" s="100">
        <v>0</v>
      </c>
      <c r="BK82" s="100">
        <v>7197</v>
      </c>
      <c r="BL82" s="100">
        <v>6838458</v>
      </c>
      <c r="BM82" s="100">
        <v>0</v>
      </c>
      <c r="BN82" s="100">
        <v>139504</v>
      </c>
      <c r="BO82" s="100">
        <v>566237</v>
      </c>
      <c r="BP82" s="100">
        <v>0</v>
      </c>
      <c r="BQ82" s="100">
        <v>11465</v>
      </c>
      <c r="BR82" s="100">
        <v>13699.067718940934</v>
      </c>
      <c r="BS82" s="100">
        <v>0</v>
      </c>
      <c r="BT82" s="100">
        <v>279.57281059063132</v>
      </c>
      <c r="BU82" s="100">
        <v>13541</v>
      </c>
      <c r="BV82" s="100">
        <v>0</v>
      </c>
      <c r="BW82" s="100">
        <v>276</v>
      </c>
      <c r="BX82" s="100">
        <v>158</v>
      </c>
      <c r="BY82" s="100">
        <v>0</v>
      </c>
      <c r="BZ82" s="100">
        <v>4</v>
      </c>
      <c r="CA82" s="100">
        <v>-2795.9759266802444</v>
      </c>
      <c r="CB82" s="100">
        <v>0</v>
      </c>
      <c r="CC82" s="100">
        <v>-57.060733197556011</v>
      </c>
      <c r="CD82" s="100">
        <v>0</v>
      </c>
      <c r="CE82" s="100">
        <v>0</v>
      </c>
      <c r="CF82" s="100">
        <v>0</v>
      </c>
      <c r="CG82" s="100">
        <v>-758.95112016293274</v>
      </c>
      <c r="CH82" s="100">
        <v>0</v>
      </c>
      <c r="CI82" s="100">
        <v>-15.488798370672098</v>
      </c>
      <c r="CJ82" s="100">
        <v>0</v>
      </c>
      <c r="CK82" s="100">
        <v>0</v>
      </c>
      <c r="CL82" s="100">
        <v>0</v>
      </c>
      <c r="CM82" s="100">
        <v>0</v>
      </c>
      <c r="CN82" s="100">
        <v>0</v>
      </c>
      <c r="CO82" s="100">
        <v>0</v>
      </c>
      <c r="CP82" s="100">
        <v>0</v>
      </c>
      <c r="CQ82" s="100">
        <v>0</v>
      </c>
      <c r="CR82" s="100">
        <v>0</v>
      </c>
      <c r="CS82" s="100">
        <v>0</v>
      </c>
      <c r="CT82" s="100">
        <v>0</v>
      </c>
      <c r="CU82" s="100">
        <v>0</v>
      </c>
      <c r="CV82" s="100">
        <v>56451.290285132382</v>
      </c>
      <c r="CW82" s="100">
        <v>0</v>
      </c>
      <c r="CX82" s="100">
        <v>1152.0671486761712</v>
      </c>
      <c r="CY82" s="100">
        <v>57234</v>
      </c>
      <c r="CZ82" s="100">
        <v>0</v>
      </c>
      <c r="DA82" s="100">
        <v>1168</v>
      </c>
      <c r="DB82" s="100">
        <v>-783</v>
      </c>
      <c r="DC82" s="100">
        <v>0</v>
      </c>
      <c r="DD82" s="100">
        <v>-16</v>
      </c>
      <c r="DE82" s="100">
        <v>0</v>
      </c>
      <c r="DF82" s="100">
        <v>0</v>
      </c>
      <c r="DG82" s="100">
        <v>0</v>
      </c>
      <c r="DH82" s="100">
        <v>0</v>
      </c>
      <c r="DI82" s="100">
        <v>0</v>
      </c>
      <c r="DJ82" s="100">
        <v>0</v>
      </c>
      <c r="DK82" s="100">
        <v>0</v>
      </c>
      <c r="DL82" s="100">
        <v>0</v>
      </c>
      <c r="DM82" s="100">
        <v>0</v>
      </c>
      <c r="DN82" s="100">
        <v>58903.208370672102</v>
      </c>
      <c r="DO82" s="100">
        <v>0</v>
      </c>
      <c r="DP82" s="100">
        <v>1202.1062932790223</v>
      </c>
      <c r="DQ82" s="100">
        <v>64611</v>
      </c>
      <c r="DR82" s="100">
        <v>0</v>
      </c>
      <c r="DS82" s="100">
        <v>1319</v>
      </c>
      <c r="DT82" s="100">
        <v>-5708</v>
      </c>
      <c r="DU82" s="100">
        <v>0</v>
      </c>
      <c r="DV82" s="100">
        <v>-117</v>
      </c>
      <c r="DW82" s="100">
        <v>107456.34733197556</v>
      </c>
      <c r="DX82" s="100">
        <v>0</v>
      </c>
      <c r="DY82" s="100">
        <v>2192.9866802443994</v>
      </c>
      <c r="DZ82" s="100">
        <v>-16282.53733197556</v>
      </c>
      <c r="EA82" s="100">
        <v>0</v>
      </c>
      <c r="EB82" s="100">
        <v>-332.29668024439917</v>
      </c>
      <c r="EC82" s="100">
        <v>0</v>
      </c>
      <c r="ED82" s="100">
        <v>0</v>
      </c>
      <c r="EE82" s="100">
        <v>0</v>
      </c>
      <c r="EF82" s="100">
        <v>91174</v>
      </c>
      <c r="EG82" s="100">
        <v>0</v>
      </c>
      <c r="EH82" s="100">
        <v>1861</v>
      </c>
      <c r="EI82" s="100">
        <v>-3103.6041140529533</v>
      </c>
      <c r="EJ82" s="100">
        <v>0</v>
      </c>
      <c r="EK82" s="100">
        <v>-63.338859470468435</v>
      </c>
      <c r="EL82" s="100">
        <v>0</v>
      </c>
      <c r="EM82" s="100">
        <v>0</v>
      </c>
      <c r="EN82" s="100">
        <v>0</v>
      </c>
      <c r="EO82" s="100">
        <v>0</v>
      </c>
      <c r="EP82" s="100">
        <v>0</v>
      </c>
      <c r="EQ82" s="100">
        <v>0</v>
      </c>
      <c r="ER82" s="100">
        <v>0</v>
      </c>
      <c r="ES82" s="100">
        <v>0</v>
      </c>
      <c r="ET82" s="100">
        <v>0</v>
      </c>
      <c r="EU82" s="100">
        <v>1977587.2965580449</v>
      </c>
      <c r="EV82" s="100">
        <v>0</v>
      </c>
      <c r="EW82" s="100">
        <v>40358.924419551935</v>
      </c>
      <c r="EX82" s="100">
        <v>2147239</v>
      </c>
      <c r="EY82" s="100">
        <v>0</v>
      </c>
      <c r="EZ82" s="100">
        <v>43821</v>
      </c>
      <c r="FA82" s="100">
        <v>-169652</v>
      </c>
      <c r="FB82" s="100">
        <v>0</v>
      </c>
      <c r="FC82" s="100">
        <v>-3462</v>
      </c>
      <c r="FD82" s="100">
        <v>1600758.1295315681</v>
      </c>
      <c r="FE82" s="100">
        <v>0</v>
      </c>
      <c r="FF82" s="100">
        <v>32464.485539714864</v>
      </c>
      <c r="FG82" s="100">
        <v>1541977</v>
      </c>
      <c r="FH82" s="100">
        <v>0</v>
      </c>
      <c r="FI82" s="100">
        <v>30956</v>
      </c>
      <c r="FJ82" s="100">
        <v>58781</v>
      </c>
      <c r="FK82" s="100">
        <v>0</v>
      </c>
      <c r="FL82" s="100">
        <v>1508</v>
      </c>
      <c r="FM82" s="100">
        <v>0</v>
      </c>
      <c r="FN82" s="100">
        <v>0</v>
      </c>
      <c r="FO82" s="100">
        <v>0</v>
      </c>
      <c r="FP82" s="100">
        <v>0</v>
      </c>
      <c r="FQ82" s="100">
        <v>0</v>
      </c>
      <c r="FR82" s="100">
        <v>0</v>
      </c>
      <c r="FS82" s="100">
        <v>0</v>
      </c>
      <c r="FT82" s="100">
        <v>0</v>
      </c>
      <c r="FU82" s="100">
        <v>0</v>
      </c>
      <c r="FV82" s="100">
        <v>11196607</v>
      </c>
      <c r="FW82" s="100">
        <v>0</v>
      </c>
      <c r="FX82" s="100">
        <v>228152</v>
      </c>
      <c r="FY82" s="546">
        <v>0.5</v>
      </c>
      <c r="FZ82" s="546">
        <v>0.49</v>
      </c>
      <c r="GA82" s="546">
        <v>0</v>
      </c>
      <c r="GB82" s="546">
        <v>0.01</v>
      </c>
      <c r="GC82" s="84" t="s">
        <v>1054</v>
      </c>
    </row>
    <row r="83" spans="1:185" s="84" customFormat="1" x14ac:dyDescent="0.25">
      <c r="A83" t="s">
        <v>1037</v>
      </c>
      <c r="B83" s="82" t="s">
        <v>525</v>
      </c>
      <c r="C83" s="85" t="s">
        <v>524</v>
      </c>
      <c r="D83" s="100">
        <v>-544143</v>
      </c>
      <c r="E83" s="100">
        <v>0</v>
      </c>
      <c r="F83" s="100">
        <v>-544143</v>
      </c>
      <c r="G83" s="100">
        <v>-598267</v>
      </c>
      <c r="H83" s="100">
        <v>0</v>
      </c>
      <c r="I83" s="100">
        <v>-598267</v>
      </c>
      <c r="J83" s="100">
        <v>54124</v>
      </c>
      <c r="K83" s="100">
        <v>0</v>
      </c>
      <c r="L83" s="100">
        <v>54124</v>
      </c>
      <c r="M83" s="100">
        <v>159654</v>
      </c>
      <c r="N83" s="100">
        <v>159654</v>
      </c>
      <c r="O83" s="100">
        <v>0</v>
      </c>
      <c r="P83" s="100">
        <v>0</v>
      </c>
      <c r="Q83" s="100">
        <v>0</v>
      </c>
      <c r="R83" s="100">
        <v>0</v>
      </c>
      <c r="S83" s="100">
        <v>1441452</v>
      </c>
      <c r="T83" s="100">
        <v>0</v>
      </c>
      <c r="U83" s="100">
        <v>507380</v>
      </c>
      <c r="V83" s="100">
        <v>0</v>
      </c>
      <c r="W83" s="100">
        <v>934072</v>
      </c>
      <c r="X83" s="100">
        <v>0</v>
      </c>
      <c r="Y83" s="100">
        <v>0</v>
      </c>
      <c r="Z83" s="100">
        <v>0</v>
      </c>
      <c r="AA83" s="100">
        <v>0</v>
      </c>
      <c r="AB83" s="100">
        <v>0</v>
      </c>
      <c r="AC83" s="100">
        <v>0</v>
      </c>
      <c r="AD83" s="100">
        <v>0</v>
      </c>
      <c r="AE83" s="100">
        <v>0</v>
      </c>
      <c r="AF83" s="100">
        <v>0</v>
      </c>
      <c r="AG83" s="100">
        <v>0</v>
      </c>
      <c r="AH83" s="100">
        <v>937857</v>
      </c>
      <c r="AI83" s="100">
        <v>750285.24073319766</v>
      </c>
      <c r="AJ83" s="100">
        <v>168814.17916496945</v>
      </c>
      <c r="AK83" s="100">
        <v>18757.131018329939</v>
      </c>
      <c r="AL83" s="100">
        <v>987500</v>
      </c>
      <c r="AM83" s="100">
        <v>790000</v>
      </c>
      <c r="AN83" s="100">
        <v>177750</v>
      </c>
      <c r="AO83" s="100">
        <v>19750</v>
      </c>
      <c r="AP83" s="100">
        <v>-49643</v>
      </c>
      <c r="AQ83" s="100">
        <v>-39715</v>
      </c>
      <c r="AR83" s="100">
        <v>-8936</v>
      </c>
      <c r="AS83" s="100">
        <v>-993</v>
      </c>
      <c r="AT83" s="100">
        <v>0</v>
      </c>
      <c r="AU83" s="100">
        <v>0</v>
      </c>
      <c r="AV83" s="100">
        <v>0</v>
      </c>
      <c r="AW83" s="100">
        <v>0</v>
      </c>
      <c r="AX83" s="100">
        <v>0</v>
      </c>
      <c r="AY83" s="100">
        <v>0</v>
      </c>
      <c r="AZ83" s="100">
        <v>0</v>
      </c>
      <c r="BA83" s="100">
        <v>0</v>
      </c>
      <c r="BB83" s="100">
        <v>0</v>
      </c>
      <c r="BC83" s="100">
        <v>0</v>
      </c>
      <c r="BD83" s="100">
        <v>0</v>
      </c>
      <c r="BE83" s="100">
        <v>0</v>
      </c>
      <c r="BF83" s="100">
        <v>1168505.8424211813</v>
      </c>
      <c r="BG83" s="100">
        <v>262913.8145447658</v>
      </c>
      <c r="BH83" s="100">
        <v>29212.646060529536</v>
      </c>
      <c r="BI83" s="100">
        <v>63090</v>
      </c>
      <c r="BJ83" s="100">
        <v>14046</v>
      </c>
      <c r="BK83" s="100">
        <v>1561</v>
      </c>
      <c r="BL83" s="100">
        <v>1220955</v>
      </c>
      <c r="BM83" s="100">
        <v>274566</v>
      </c>
      <c r="BN83" s="100">
        <v>30508</v>
      </c>
      <c r="BO83" s="100">
        <v>10641</v>
      </c>
      <c r="BP83" s="100">
        <v>2394</v>
      </c>
      <c r="BQ83" s="100">
        <v>266</v>
      </c>
      <c r="BR83" s="100">
        <v>1906.1547861507131</v>
      </c>
      <c r="BS83" s="100">
        <v>428.88482688391042</v>
      </c>
      <c r="BT83" s="100">
        <v>47.653869653767828</v>
      </c>
      <c r="BU83" s="100">
        <v>1510</v>
      </c>
      <c r="BV83" s="100">
        <v>340</v>
      </c>
      <c r="BW83" s="100">
        <v>38</v>
      </c>
      <c r="BX83" s="100">
        <v>396</v>
      </c>
      <c r="BY83" s="100">
        <v>89</v>
      </c>
      <c r="BZ83" s="100">
        <v>10</v>
      </c>
      <c r="CA83" s="100">
        <v>0</v>
      </c>
      <c r="CB83" s="100">
        <v>0</v>
      </c>
      <c r="CC83" s="100">
        <v>0</v>
      </c>
      <c r="CD83" s="100">
        <v>0</v>
      </c>
      <c r="CE83" s="100">
        <v>0</v>
      </c>
      <c r="CF83" s="100">
        <v>0</v>
      </c>
      <c r="CG83" s="100">
        <v>0</v>
      </c>
      <c r="CH83" s="100">
        <v>0</v>
      </c>
      <c r="CI83" s="100">
        <v>0</v>
      </c>
      <c r="CJ83" s="100">
        <v>0</v>
      </c>
      <c r="CK83" s="100">
        <v>0</v>
      </c>
      <c r="CL83" s="100">
        <v>0</v>
      </c>
      <c r="CM83" s="100">
        <v>0</v>
      </c>
      <c r="CN83" s="100">
        <v>0</v>
      </c>
      <c r="CO83" s="100">
        <v>0</v>
      </c>
      <c r="CP83" s="100">
        <v>0</v>
      </c>
      <c r="CQ83" s="100">
        <v>0</v>
      </c>
      <c r="CR83" s="100">
        <v>0</v>
      </c>
      <c r="CS83" s="100">
        <v>0</v>
      </c>
      <c r="CT83" s="100">
        <v>0</v>
      </c>
      <c r="CU83" s="100">
        <v>0</v>
      </c>
      <c r="CV83" s="100">
        <v>5224.0619144602861</v>
      </c>
      <c r="CW83" s="100">
        <v>1175.413930753564</v>
      </c>
      <c r="CX83" s="100">
        <v>130.60154786150713</v>
      </c>
      <c r="CY83" s="100">
        <v>6347</v>
      </c>
      <c r="CZ83" s="100">
        <v>1428</v>
      </c>
      <c r="DA83" s="100">
        <v>159</v>
      </c>
      <c r="DB83" s="100">
        <v>-1123</v>
      </c>
      <c r="DC83" s="100">
        <v>-253</v>
      </c>
      <c r="DD83" s="100">
        <v>-28</v>
      </c>
      <c r="DE83" s="100">
        <v>619.55193482688401</v>
      </c>
      <c r="DF83" s="100">
        <v>139.39918533604887</v>
      </c>
      <c r="DG83" s="100">
        <v>15.488798370672098</v>
      </c>
      <c r="DH83" s="100">
        <v>620</v>
      </c>
      <c r="DI83" s="100">
        <v>139</v>
      </c>
      <c r="DJ83" s="100">
        <v>15</v>
      </c>
      <c r="DK83" s="100">
        <v>0</v>
      </c>
      <c r="DL83" s="100">
        <v>0</v>
      </c>
      <c r="DM83" s="100">
        <v>0</v>
      </c>
      <c r="DN83" s="100">
        <v>14428.95152749491</v>
      </c>
      <c r="DO83" s="100">
        <v>3246.5140936863545</v>
      </c>
      <c r="DP83" s="100">
        <v>360.72378818737275</v>
      </c>
      <c r="DQ83" s="100">
        <v>15700</v>
      </c>
      <c r="DR83" s="100">
        <v>3532</v>
      </c>
      <c r="DS83" s="100">
        <v>392</v>
      </c>
      <c r="DT83" s="100">
        <v>-1271</v>
      </c>
      <c r="DU83" s="100">
        <v>-285</v>
      </c>
      <c r="DV83" s="100">
        <v>-31</v>
      </c>
      <c r="DW83" s="100">
        <v>16820.835030549901</v>
      </c>
      <c r="DX83" s="100">
        <v>3784.6878818737268</v>
      </c>
      <c r="DY83" s="100">
        <v>420.52087576374748</v>
      </c>
      <c r="DZ83" s="100">
        <v>-2435.6651731160896</v>
      </c>
      <c r="EA83" s="100">
        <v>-548.02466395112015</v>
      </c>
      <c r="EB83" s="100">
        <v>-60.891629327902237</v>
      </c>
      <c r="EC83" s="100">
        <v>19196</v>
      </c>
      <c r="ED83" s="100">
        <v>4319</v>
      </c>
      <c r="EE83" s="100">
        <v>480</v>
      </c>
      <c r="EF83" s="100">
        <v>-4811</v>
      </c>
      <c r="EG83" s="100">
        <v>-1082</v>
      </c>
      <c r="EH83" s="100">
        <v>-120</v>
      </c>
      <c r="EI83" s="100">
        <v>-64.433401221995936</v>
      </c>
      <c r="EJ83" s="100">
        <v>-14.497515274949084</v>
      </c>
      <c r="EK83" s="100">
        <v>-1.6108350305498982</v>
      </c>
      <c r="EL83" s="100">
        <v>0</v>
      </c>
      <c r="EM83" s="100">
        <v>0</v>
      </c>
      <c r="EN83" s="100">
        <v>0</v>
      </c>
      <c r="EO83" s="100">
        <v>0</v>
      </c>
      <c r="EP83" s="100">
        <v>0</v>
      </c>
      <c r="EQ83" s="100">
        <v>0</v>
      </c>
      <c r="ER83" s="100">
        <v>0</v>
      </c>
      <c r="ES83" s="100">
        <v>0</v>
      </c>
      <c r="ET83" s="100">
        <v>0</v>
      </c>
      <c r="EU83" s="100">
        <v>297265.56171079434</v>
      </c>
      <c r="EV83" s="100">
        <v>66884.751384928721</v>
      </c>
      <c r="EW83" s="100">
        <v>7431.639042769858</v>
      </c>
      <c r="EX83" s="100">
        <v>303580</v>
      </c>
      <c r="EY83" s="100">
        <v>68306</v>
      </c>
      <c r="EZ83" s="100">
        <v>7590</v>
      </c>
      <c r="FA83" s="100">
        <v>-6314</v>
      </c>
      <c r="FB83" s="100">
        <v>-1421</v>
      </c>
      <c r="FC83" s="100">
        <v>-158</v>
      </c>
      <c r="FD83" s="100">
        <v>574190.0643584521</v>
      </c>
      <c r="FE83" s="100">
        <v>118624.07364562116</v>
      </c>
      <c r="FF83" s="100">
        <v>13180.452627291241</v>
      </c>
      <c r="FG83" s="100">
        <v>573855</v>
      </c>
      <c r="FH83" s="100">
        <v>125397</v>
      </c>
      <c r="FI83" s="100">
        <v>13933</v>
      </c>
      <c r="FJ83" s="100">
        <v>335</v>
      </c>
      <c r="FK83" s="100">
        <v>-6773</v>
      </c>
      <c r="FL83" s="100">
        <v>-753</v>
      </c>
      <c r="FM83" s="100">
        <v>0</v>
      </c>
      <c r="FN83" s="100">
        <v>0</v>
      </c>
      <c r="FO83" s="100">
        <v>0</v>
      </c>
      <c r="FP83" s="100">
        <v>0</v>
      </c>
      <c r="FQ83" s="100">
        <v>0</v>
      </c>
      <c r="FR83" s="100">
        <v>0</v>
      </c>
      <c r="FS83" s="100">
        <v>0</v>
      </c>
      <c r="FT83" s="100">
        <v>0</v>
      </c>
      <c r="FU83" s="100">
        <v>0</v>
      </c>
      <c r="FV83" s="100">
        <v>2139552</v>
      </c>
      <c r="FW83" s="100">
        <v>470682</v>
      </c>
      <c r="FX83" s="100">
        <v>52299</v>
      </c>
      <c r="FY83" s="546">
        <v>0.5</v>
      </c>
      <c r="FZ83" s="546">
        <v>0.4</v>
      </c>
      <c r="GA83" s="546">
        <v>0.09</v>
      </c>
      <c r="GB83" s="546">
        <v>0.01</v>
      </c>
      <c r="GC83" s="84" t="s">
        <v>1029</v>
      </c>
    </row>
    <row r="84" spans="1:185" s="84" customFormat="1" x14ac:dyDescent="0.25">
      <c r="A84" t="s">
        <v>1026</v>
      </c>
      <c r="B84" s="82" t="s">
        <v>527</v>
      </c>
      <c r="C84" s="85" t="s">
        <v>526</v>
      </c>
      <c r="D84" s="100">
        <v>-1026003</v>
      </c>
      <c r="E84" s="100">
        <v>840</v>
      </c>
      <c r="F84" s="100">
        <v>-1025163</v>
      </c>
      <c r="G84" s="100">
        <v>-984501</v>
      </c>
      <c r="H84" s="100">
        <v>905</v>
      </c>
      <c r="I84" s="100">
        <v>-983596</v>
      </c>
      <c r="J84" s="100">
        <v>-41502</v>
      </c>
      <c r="K84" s="100">
        <v>-65</v>
      </c>
      <c r="L84" s="100">
        <v>-41567</v>
      </c>
      <c r="M84" s="100">
        <v>414008</v>
      </c>
      <c r="N84" s="100">
        <v>414008</v>
      </c>
      <c r="O84" s="100">
        <v>0</v>
      </c>
      <c r="P84" s="100">
        <v>0</v>
      </c>
      <c r="Q84" s="100">
        <v>55681</v>
      </c>
      <c r="R84" s="100">
        <v>-55681</v>
      </c>
      <c r="S84" s="100">
        <v>0</v>
      </c>
      <c r="T84" s="100">
        <v>0</v>
      </c>
      <c r="U84" s="100">
        <v>0</v>
      </c>
      <c r="V84" s="100">
        <v>0</v>
      </c>
      <c r="W84" s="100">
        <v>0</v>
      </c>
      <c r="X84" s="100">
        <v>0</v>
      </c>
      <c r="Y84" s="100">
        <v>0</v>
      </c>
      <c r="Z84" s="100">
        <v>0</v>
      </c>
      <c r="AA84" s="100">
        <v>0</v>
      </c>
      <c r="AB84" s="100">
        <v>0</v>
      </c>
      <c r="AC84" s="100">
        <v>0</v>
      </c>
      <c r="AD84" s="100">
        <v>0</v>
      </c>
      <c r="AE84" s="100">
        <v>0</v>
      </c>
      <c r="AF84" s="100">
        <v>0</v>
      </c>
      <c r="AG84" s="100">
        <v>0</v>
      </c>
      <c r="AH84" s="100">
        <v>0</v>
      </c>
      <c r="AI84" s="100">
        <v>0</v>
      </c>
      <c r="AJ84" s="100">
        <v>0</v>
      </c>
      <c r="AK84" s="100">
        <v>0</v>
      </c>
      <c r="AL84" s="100">
        <v>0</v>
      </c>
      <c r="AM84" s="100">
        <v>0</v>
      </c>
      <c r="AN84" s="100">
        <v>0</v>
      </c>
      <c r="AO84" s="100">
        <v>0</v>
      </c>
      <c r="AP84" s="100">
        <v>0</v>
      </c>
      <c r="AQ84" s="100">
        <v>0</v>
      </c>
      <c r="AR84" s="100">
        <v>0</v>
      </c>
      <c r="AS84" s="100">
        <v>0</v>
      </c>
      <c r="AT84" s="100">
        <v>0</v>
      </c>
      <c r="AU84" s="100">
        <v>0</v>
      </c>
      <c r="AV84" s="100">
        <v>0</v>
      </c>
      <c r="AW84" s="100">
        <v>0</v>
      </c>
      <c r="AX84" s="100">
        <v>0</v>
      </c>
      <c r="AY84" s="100">
        <v>0</v>
      </c>
      <c r="AZ84" s="100">
        <v>0</v>
      </c>
      <c r="BA84" s="100">
        <v>0</v>
      </c>
      <c r="BB84" s="100">
        <v>0</v>
      </c>
      <c r="BC84" s="100">
        <v>0</v>
      </c>
      <c r="BD84" s="100">
        <v>0</v>
      </c>
      <c r="BE84" s="100">
        <v>0</v>
      </c>
      <c r="BF84" s="100">
        <v>8541760.1843573526</v>
      </c>
      <c r="BG84" s="100">
        <v>0</v>
      </c>
      <c r="BH84" s="100">
        <v>86227.774308635431</v>
      </c>
      <c r="BI84" s="100">
        <v>458636</v>
      </c>
      <c r="BJ84" s="100">
        <v>0</v>
      </c>
      <c r="BK84" s="100">
        <v>4626</v>
      </c>
      <c r="BL84" s="100">
        <v>8319772</v>
      </c>
      <c r="BM84" s="100">
        <v>0</v>
      </c>
      <c r="BN84" s="100">
        <v>83998</v>
      </c>
      <c r="BO84" s="100">
        <v>680624</v>
      </c>
      <c r="BP84" s="100">
        <v>0</v>
      </c>
      <c r="BQ84" s="100">
        <v>6856</v>
      </c>
      <c r="BR84" s="100">
        <v>35002.206109979634</v>
      </c>
      <c r="BS84" s="100">
        <v>0</v>
      </c>
      <c r="BT84" s="100">
        <v>353.55763747454176</v>
      </c>
      <c r="BU84" s="100">
        <v>30723</v>
      </c>
      <c r="BV84" s="100">
        <v>0</v>
      </c>
      <c r="BW84" s="100">
        <v>310</v>
      </c>
      <c r="BX84" s="100">
        <v>4279</v>
      </c>
      <c r="BY84" s="100">
        <v>0</v>
      </c>
      <c r="BZ84" s="100">
        <v>44</v>
      </c>
      <c r="CA84" s="100">
        <v>0</v>
      </c>
      <c r="CB84" s="100">
        <v>0</v>
      </c>
      <c r="CC84" s="100">
        <v>0</v>
      </c>
      <c r="CD84" s="100">
        <v>0</v>
      </c>
      <c r="CE84" s="100">
        <v>0</v>
      </c>
      <c r="CF84" s="100">
        <v>0</v>
      </c>
      <c r="CG84" s="100">
        <v>-6.1335641547861499</v>
      </c>
      <c r="CH84" s="100">
        <v>0</v>
      </c>
      <c r="CI84" s="100">
        <v>-6.1955193482688388E-2</v>
      </c>
      <c r="CJ84" s="100">
        <v>0</v>
      </c>
      <c r="CK84" s="100">
        <v>0</v>
      </c>
      <c r="CL84" s="100">
        <v>0</v>
      </c>
      <c r="CM84" s="100">
        <v>0</v>
      </c>
      <c r="CN84" s="100">
        <v>0</v>
      </c>
      <c r="CO84" s="100">
        <v>0</v>
      </c>
      <c r="CP84" s="100">
        <v>0</v>
      </c>
      <c r="CQ84" s="100">
        <v>0</v>
      </c>
      <c r="CR84" s="100">
        <v>0</v>
      </c>
      <c r="CS84" s="100">
        <v>0</v>
      </c>
      <c r="CT84" s="100">
        <v>0</v>
      </c>
      <c r="CU84" s="100">
        <v>0</v>
      </c>
      <c r="CV84" s="100">
        <v>0</v>
      </c>
      <c r="CW84" s="100">
        <v>0</v>
      </c>
      <c r="CX84" s="100">
        <v>0</v>
      </c>
      <c r="CY84" s="100">
        <v>0</v>
      </c>
      <c r="CZ84" s="100">
        <v>0</v>
      </c>
      <c r="DA84" s="100">
        <v>0</v>
      </c>
      <c r="DB84" s="100">
        <v>0</v>
      </c>
      <c r="DC84" s="100">
        <v>0</v>
      </c>
      <c r="DD84" s="100">
        <v>0</v>
      </c>
      <c r="DE84" s="100">
        <v>665.49171079429732</v>
      </c>
      <c r="DF84" s="100">
        <v>0</v>
      </c>
      <c r="DG84" s="100">
        <v>6.7221384928716912</v>
      </c>
      <c r="DH84" s="100">
        <v>2198</v>
      </c>
      <c r="DI84" s="100">
        <v>0</v>
      </c>
      <c r="DJ84" s="100">
        <v>22</v>
      </c>
      <c r="DK84" s="100">
        <v>-1533</v>
      </c>
      <c r="DL84" s="100">
        <v>0</v>
      </c>
      <c r="DM84" s="100">
        <v>-15</v>
      </c>
      <c r="DN84" s="100">
        <v>12730.212403258656</v>
      </c>
      <c r="DO84" s="100">
        <v>0</v>
      </c>
      <c r="DP84" s="100">
        <v>128.58800407331975</v>
      </c>
      <c r="DQ84" s="100">
        <v>15827</v>
      </c>
      <c r="DR84" s="100">
        <v>0</v>
      </c>
      <c r="DS84" s="100">
        <v>160</v>
      </c>
      <c r="DT84" s="100">
        <v>-3097</v>
      </c>
      <c r="DU84" s="100">
        <v>0</v>
      </c>
      <c r="DV84" s="100">
        <v>-31</v>
      </c>
      <c r="DW84" s="100">
        <v>71984.531181262733</v>
      </c>
      <c r="DX84" s="100">
        <v>0</v>
      </c>
      <c r="DY84" s="100">
        <v>727.11647657841138</v>
      </c>
      <c r="DZ84" s="100">
        <v>0</v>
      </c>
      <c r="EA84" s="100">
        <v>0</v>
      </c>
      <c r="EB84" s="100">
        <v>0</v>
      </c>
      <c r="EC84" s="100">
        <v>71985</v>
      </c>
      <c r="ED84" s="100">
        <v>0</v>
      </c>
      <c r="EE84" s="100">
        <v>727</v>
      </c>
      <c r="EF84" s="100">
        <v>0</v>
      </c>
      <c r="EG84" s="100">
        <v>0</v>
      </c>
      <c r="EH84" s="100">
        <v>0</v>
      </c>
      <c r="EI84" s="100">
        <v>-1165.3771894093686</v>
      </c>
      <c r="EJ84" s="100">
        <v>0</v>
      </c>
      <c r="EK84" s="100">
        <v>-11.771486761710793</v>
      </c>
      <c r="EL84" s="100">
        <v>0</v>
      </c>
      <c r="EM84" s="100">
        <v>0</v>
      </c>
      <c r="EN84" s="100">
        <v>0</v>
      </c>
      <c r="EO84" s="100">
        <v>0</v>
      </c>
      <c r="EP84" s="100">
        <v>0</v>
      </c>
      <c r="EQ84" s="100">
        <v>0</v>
      </c>
      <c r="ER84" s="100">
        <v>0</v>
      </c>
      <c r="ES84" s="100">
        <v>0</v>
      </c>
      <c r="ET84" s="100">
        <v>0</v>
      </c>
      <c r="EU84" s="100">
        <v>2074857.9932382891</v>
      </c>
      <c r="EV84" s="100">
        <v>0</v>
      </c>
      <c r="EW84" s="100">
        <v>20958.161547861506</v>
      </c>
      <c r="EX84" s="100">
        <v>2069055</v>
      </c>
      <c r="EY84" s="100">
        <v>0</v>
      </c>
      <c r="EZ84" s="100">
        <v>20900</v>
      </c>
      <c r="FA84" s="100">
        <v>5803</v>
      </c>
      <c r="FB84" s="100">
        <v>0</v>
      </c>
      <c r="FC84" s="100">
        <v>58</v>
      </c>
      <c r="FD84" s="100">
        <v>2705786.5740122194</v>
      </c>
      <c r="FE84" s="100">
        <v>0</v>
      </c>
      <c r="FF84" s="100">
        <v>27331.177515274947</v>
      </c>
      <c r="FG84" s="100">
        <v>2760094</v>
      </c>
      <c r="FH84" s="100">
        <v>0</v>
      </c>
      <c r="FI84" s="100">
        <v>27861</v>
      </c>
      <c r="FJ84" s="100">
        <v>-54307</v>
      </c>
      <c r="FK84" s="100">
        <v>0</v>
      </c>
      <c r="FL84" s="100">
        <v>-530</v>
      </c>
      <c r="FM84" s="100">
        <v>527272.937107943</v>
      </c>
      <c r="FN84" s="100">
        <v>0</v>
      </c>
      <c r="FO84" s="100">
        <v>2004.0852953156825</v>
      </c>
      <c r="FP84" s="100">
        <v>372882</v>
      </c>
      <c r="FQ84" s="100">
        <v>0</v>
      </c>
      <c r="FR84" s="100">
        <v>1550</v>
      </c>
      <c r="FS84" s="100">
        <v>154391</v>
      </c>
      <c r="FT84" s="100">
        <v>0</v>
      </c>
      <c r="FU84" s="100">
        <v>454</v>
      </c>
      <c r="FV84" s="100">
        <v>14427525</v>
      </c>
      <c r="FW84" s="100">
        <v>0</v>
      </c>
      <c r="FX84" s="100">
        <v>142352</v>
      </c>
      <c r="FY84" s="546">
        <v>0</v>
      </c>
      <c r="FZ84" s="546">
        <v>0.99</v>
      </c>
      <c r="GA84" s="546">
        <v>0</v>
      </c>
      <c r="GB84" s="546">
        <v>0.01</v>
      </c>
      <c r="GC84" s="84" t="s">
        <v>1047</v>
      </c>
    </row>
    <row r="85" spans="1:185" s="84" customFormat="1" x14ac:dyDescent="0.25">
      <c r="A85" t="s">
        <v>1026</v>
      </c>
      <c r="B85" s="82" t="s">
        <v>529</v>
      </c>
      <c r="C85" s="85" t="s">
        <v>528</v>
      </c>
      <c r="D85" s="100">
        <v>-807592</v>
      </c>
      <c r="E85" s="100">
        <v>0</v>
      </c>
      <c r="F85" s="100">
        <v>-807592</v>
      </c>
      <c r="G85" s="100">
        <v>-827425</v>
      </c>
      <c r="H85" s="100">
        <v>0</v>
      </c>
      <c r="I85" s="100">
        <v>-827425</v>
      </c>
      <c r="J85" s="100">
        <v>19833</v>
      </c>
      <c r="K85" s="100">
        <v>0</v>
      </c>
      <c r="L85" s="100">
        <v>19833</v>
      </c>
      <c r="M85" s="100">
        <v>581102</v>
      </c>
      <c r="N85" s="100">
        <v>581102</v>
      </c>
      <c r="O85" s="100">
        <v>0</v>
      </c>
      <c r="P85" s="100">
        <v>0</v>
      </c>
      <c r="Q85" s="100">
        <v>0</v>
      </c>
      <c r="R85" s="100">
        <v>0</v>
      </c>
      <c r="S85" s="100">
        <v>154786</v>
      </c>
      <c r="T85" s="100">
        <v>0</v>
      </c>
      <c r="U85" s="100">
        <v>134009</v>
      </c>
      <c r="V85" s="100">
        <v>0</v>
      </c>
      <c r="W85" s="100">
        <v>20777</v>
      </c>
      <c r="X85" s="100">
        <v>0</v>
      </c>
      <c r="Y85" s="100">
        <v>0</v>
      </c>
      <c r="Z85" s="100">
        <v>0</v>
      </c>
      <c r="AA85" s="100">
        <v>0</v>
      </c>
      <c r="AB85" s="100">
        <v>0</v>
      </c>
      <c r="AC85" s="100">
        <v>0</v>
      </c>
      <c r="AD85" s="100">
        <v>0</v>
      </c>
      <c r="AE85" s="100">
        <v>0</v>
      </c>
      <c r="AF85" s="100">
        <v>0</v>
      </c>
      <c r="AG85" s="100">
        <v>0</v>
      </c>
      <c r="AH85" s="100">
        <v>0</v>
      </c>
      <c r="AI85" s="100">
        <v>0</v>
      </c>
      <c r="AJ85" s="100">
        <v>0</v>
      </c>
      <c r="AK85" s="100">
        <v>0</v>
      </c>
      <c r="AL85" s="100">
        <v>0</v>
      </c>
      <c r="AM85" s="100">
        <v>0</v>
      </c>
      <c r="AN85" s="100">
        <v>0</v>
      </c>
      <c r="AO85" s="100">
        <v>0</v>
      </c>
      <c r="AP85" s="100">
        <v>0</v>
      </c>
      <c r="AQ85" s="100">
        <v>0</v>
      </c>
      <c r="AR85" s="100">
        <v>0</v>
      </c>
      <c r="AS85" s="100">
        <v>0</v>
      </c>
      <c r="AT85" s="100">
        <v>0</v>
      </c>
      <c r="AU85" s="100">
        <v>0</v>
      </c>
      <c r="AV85" s="100">
        <v>0</v>
      </c>
      <c r="AW85" s="100">
        <v>0</v>
      </c>
      <c r="AX85" s="100">
        <v>0</v>
      </c>
      <c r="AY85" s="100">
        <v>0</v>
      </c>
      <c r="AZ85" s="100">
        <v>0</v>
      </c>
      <c r="BA85" s="100">
        <v>0</v>
      </c>
      <c r="BB85" s="100">
        <v>0</v>
      </c>
      <c r="BC85" s="100">
        <v>0</v>
      </c>
      <c r="BD85" s="100">
        <v>0</v>
      </c>
      <c r="BE85" s="100">
        <v>0</v>
      </c>
      <c r="BF85" s="100">
        <v>5391342.929827882</v>
      </c>
      <c r="BG85" s="100">
        <v>0</v>
      </c>
      <c r="BH85" s="100">
        <v>110027.40673118127</v>
      </c>
      <c r="BI85" s="100">
        <v>306140</v>
      </c>
      <c r="BJ85" s="100">
        <v>0</v>
      </c>
      <c r="BK85" s="100">
        <v>6153</v>
      </c>
      <c r="BL85" s="100">
        <v>5210554</v>
      </c>
      <c r="BM85" s="100">
        <v>0</v>
      </c>
      <c r="BN85" s="100">
        <v>106243</v>
      </c>
      <c r="BO85" s="100">
        <v>486929</v>
      </c>
      <c r="BP85" s="100">
        <v>0</v>
      </c>
      <c r="BQ85" s="100">
        <v>9937</v>
      </c>
      <c r="BR85" s="100">
        <v>36882.494602851322</v>
      </c>
      <c r="BS85" s="100">
        <v>0</v>
      </c>
      <c r="BT85" s="100">
        <v>752.70397148676159</v>
      </c>
      <c r="BU85" s="100">
        <v>9263</v>
      </c>
      <c r="BV85" s="100">
        <v>0</v>
      </c>
      <c r="BW85" s="100">
        <v>189</v>
      </c>
      <c r="BX85" s="100">
        <v>27619</v>
      </c>
      <c r="BY85" s="100">
        <v>0</v>
      </c>
      <c r="BZ85" s="100">
        <v>564</v>
      </c>
      <c r="CA85" s="100">
        <v>0</v>
      </c>
      <c r="CB85" s="100">
        <v>0</v>
      </c>
      <c r="CC85" s="100">
        <v>0</v>
      </c>
      <c r="CD85" s="100">
        <v>0</v>
      </c>
      <c r="CE85" s="100">
        <v>0</v>
      </c>
      <c r="CF85" s="100">
        <v>0</v>
      </c>
      <c r="CG85" s="100">
        <v>0</v>
      </c>
      <c r="CH85" s="100">
        <v>0</v>
      </c>
      <c r="CI85" s="100">
        <v>0</v>
      </c>
      <c r="CJ85" s="100">
        <v>0</v>
      </c>
      <c r="CK85" s="100">
        <v>0</v>
      </c>
      <c r="CL85" s="100">
        <v>0</v>
      </c>
      <c r="CM85" s="100">
        <v>0</v>
      </c>
      <c r="CN85" s="100">
        <v>0</v>
      </c>
      <c r="CO85" s="100">
        <v>0</v>
      </c>
      <c r="CP85" s="100">
        <v>0</v>
      </c>
      <c r="CQ85" s="100">
        <v>0</v>
      </c>
      <c r="CR85" s="100">
        <v>0</v>
      </c>
      <c r="CS85" s="100">
        <v>-2943.212443991853</v>
      </c>
      <c r="CT85" s="100">
        <v>0</v>
      </c>
      <c r="CU85" s="100">
        <v>-60.065560081466394</v>
      </c>
      <c r="CV85" s="100">
        <v>44577.752993890019</v>
      </c>
      <c r="CW85" s="100">
        <v>0</v>
      </c>
      <c r="CX85" s="100">
        <v>909.75006109979643</v>
      </c>
      <c r="CY85" s="100">
        <v>42299</v>
      </c>
      <c r="CZ85" s="100">
        <v>0</v>
      </c>
      <c r="DA85" s="100">
        <v>863</v>
      </c>
      <c r="DB85" s="100">
        <v>2279</v>
      </c>
      <c r="DC85" s="100">
        <v>0</v>
      </c>
      <c r="DD85" s="100">
        <v>47</v>
      </c>
      <c r="DE85" s="100">
        <v>758.95112016293274</v>
      </c>
      <c r="DF85" s="100">
        <v>0</v>
      </c>
      <c r="DG85" s="100">
        <v>15.488798370672098</v>
      </c>
      <c r="DH85" s="100">
        <v>759</v>
      </c>
      <c r="DI85" s="100">
        <v>0</v>
      </c>
      <c r="DJ85" s="100">
        <v>15</v>
      </c>
      <c r="DK85" s="100">
        <v>0</v>
      </c>
      <c r="DL85" s="100">
        <v>0</v>
      </c>
      <c r="DM85" s="100">
        <v>0</v>
      </c>
      <c r="DN85" s="100">
        <v>35398.492179226072</v>
      </c>
      <c r="DO85" s="100">
        <v>0</v>
      </c>
      <c r="DP85" s="100">
        <v>722.4182077393076</v>
      </c>
      <c r="DQ85" s="100">
        <v>37168</v>
      </c>
      <c r="DR85" s="100">
        <v>0</v>
      </c>
      <c r="DS85" s="100">
        <v>759</v>
      </c>
      <c r="DT85" s="100">
        <v>-1770</v>
      </c>
      <c r="DU85" s="100">
        <v>0</v>
      </c>
      <c r="DV85" s="100">
        <v>-37</v>
      </c>
      <c r="DW85" s="100">
        <v>59859.992749490833</v>
      </c>
      <c r="DX85" s="100">
        <v>0</v>
      </c>
      <c r="DY85" s="100">
        <v>1221.6325050916496</v>
      </c>
      <c r="DZ85" s="100">
        <v>-9289.0557433808553</v>
      </c>
      <c r="EA85" s="100">
        <v>0</v>
      </c>
      <c r="EB85" s="100">
        <v>-189.57256619144601</v>
      </c>
      <c r="EC85" s="100">
        <v>67046</v>
      </c>
      <c r="ED85" s="100">
        <v>0</v>
      </c>
      <c r="EE85" s="100">
        <v>1368</v>
      </c>
      <c r="EF85" s="100">
        <v>-16475</v>
      </c>
      <c r="EG85" s="100">
        <v>0</v>
      </c>
      <c r="EH85" s="100">
        <v>-336</v>
      </c>
      <c r="EI85" s="100">
        <v>-3492.1870875763748</v>
      </c>
      <c r="EJ85" s="100">
        <v>0</v>
      </c>
      <c r="EK85" s="100">
        <v>-71.269124236252551</v>
      </c>
      <c r="EL85" s="100">
        <v>0</v>
      </c>
      <c r="EM85" s="100">
        <v>0</v>
      </c>
      <c r="EN85" s="100">
        <v>0</v>
      </c>
      <c r="EO85" s="100">
        <v>0</v>
      </c>
      <c r="EP85" s="100">
        <v>0</v>
      </c>
      <c r="EQ85" s="100">
        <v>0</v>
      </c>
      <c r="ER85" s="100">
        <v>0</v>
      </c>
      <c r="ES85" s="100">
        <v>0</v>
      </c>
      <c r="ET85" s="100">
        <v>0</v>
      </c>
      <c r="EU85" s="100">
        <v>1149857.4960488798</v>
      </c>
      <c r="EV85" s="100">
        <v>0</v>
      </c>
      <c r="EW85" s="100">
        <v>23466.479511201629</v>
      </c>
      <c r="EX85" s="100">
        <v>936883</v>
      </c>
      <c r="EY85" s="100">
        <v>0</v>
      </c>
      <c r="EZ85" s="100">
        <v>19120</v>
      </c>
      <c r="FA85" s="100">
        <v>212974</v>
      </c>
      <c r="FB85" s="100">
        <v>0</v>
      </c>
      <c r="FC85" s="100">
        <v>4346</v>
      </c>
      <c r="FD85" s="100">
        <v>1911695.0103462317</v>
      </c>
      <c r="FE85" s="100">
        <v>0</v>
      </c>
      <c r="FF85" s="100">
        <v>38911.246272912424</v>
      </c>
      <c r="FG85" s="100">
        <v>1772745</v>
      </c>
      <c r="FH85" s="100">
        <v>0</v>
      </c>
      <c r="FI85" s="100">
        <v>36089</v>
      </c>
      <c r="FJ85" s="100">
        <v>138950</v>
      </c>
      <c r="FK85" s="100">
        <v>0</v>
      </c>
      <c r="FL85" s="100">
        <v>2822</v>
      </c>
      <c r="FM85" s="100">
        <v>0</v>
      </c>
      <c r="FN85" s="100">
        <v>0</v>
      </c>
      <c r="FO85" s="100">
        <v>0</v>
      </c>
      <c r="FP85" s="100">
        <v>0</v>
      </c>
      <c r="FQ85" s="100">
        <v>0</v>
      </c>
      <c r="FR85" s="100">
        <v>0</v>
      </c>
      <c r="FS85" s="100">
        <v>0</v>
      </c>
      <c r="FT85" s="100">
        <v>0</v>
      </c>
      <c r="FU85" s="100">
        <v>0</v>
      </c>
      <c r="FV85" s="100">
        <v>8920788</v>
      </c>
      <c r="FW85" s="100">
        <v>0</v>
      </c>
      <c r="FX85" s="100">
        <v>181858</v>
      </c>
      <c r="FY85" s="546">
        <v>0.5</v>
      </c>
      <c r="FZ85" s="546">
        <v>0.49</v>
      </c>
      <c r="GA85" s="546">
        <v>0</v>
      </c>
      <c r="GB85" s="546">
        <v>0.01</v>
      </c>
      <c r="GC85" s="84" t="s">
        <v>1054</v>
      </c>
    </row>
    <row r="86" spans="1:185" s="84" customFormat="1" x14ac:dyDescent="0.25">
      <c r="A86" t="s">
        <v>1026</v>
      </c>
      <c r="B86" s="82" t="s">
        <v>531</v>
      </c>
      <c r="C86" s="85" t="s">
        <v>530</v>
      </c>
      <c r="D86" s="100">
        <v>1541676</v>
      </c>
      <c r="E86" s="100">
        <v>0</v>
      </c>
      <c r="F86" s="100">
        <v>1541676</v>
      </c>
      <c r="G86" s="100">
        <v>1301095</v>
      </c>
      <c r="H86" s="100">
        <v>0</v>
      </c>
      <c r="I86" s="100">
        <v>1301095</v>
      </c>
      <c r="J86" s="100">
        <v>240581</v>
      </c>
      <c r="K86" s="100">
        <v>0</v>
      </c>
      <c r="L86" s="100">
        <v>240581</v>
      </c>
      <c r="M86" s="100">
        <v>499912</v>
      </c>
      <c r="N86" s="100">
        <v>499912</v>
      </c>
      <c r="O86" s="100">
        <v>0</v>
      </c>
      <c r="P86" s="100">
        <v>0</v>
      </c>
      <c r="Q86" s="100">
        <v>0</v>
      </c>
      <c r="R86" s="100">
        <v>0</v>
      </c>
      <c r="S86" s="100">
        <v>0</v>
      </c>
      <c r="T86" s="100">
        <v>0</v>
      </c>
      <c r="U86" s="100">
        <v>0</v>
      </c>
      <c r="V86" s="100">
        <v>0</v>
      </c>
      <c r="W86" s="100">
        <v>0</v>
      </c>
      <c r="X86" s="100">
        <v>0</v>
      </c>
      <c r="Y86" s="100">
        <v>0</v>
      </c>
      <c r="Z86" s="100">
        <v>0</v>
      </c>
      <c r="AA86" s="100">
        <v>0</v>
      </c>
      <c r="AB86" s="100">
        <v>0</v>
      </c>
      <c r="AC86" s="100">
        <v>0</v>
      </c>
      <c r="AD86" s="100">
        <v>0</v>
      </c>
      <c r="AE86" s="100">
        <v>0</v>
      </c>
      <c r="AF86" s="100">
        <v>0</v>
      </c>
      <c r="AG86" s="100">
        <v>0</v>
      </c>
      <c r="AH86" s="100">
        <v>0</v>
      </c>
      <c r="AI86" s="100">
        <v>0</v>
      </c>
      <c r="AJ86" s="100">
        <v>0</v>
      </c>
      <c r="AK86" s="100">
        <v>0</v>
      </c>
      <c r="AL86" s="100">
        <v>0</v>
      </c>
      <c r="AM86" s="100">
        <v>0</v>
      </c>
      <c r="AN86" s="100">
        <v>0</v>
      </c>
      <c r="AO86" s="100">
        <v>0</v>
      </c>
      <c r="AP86" s="100">
        <v>0</v>
      </c>
      <c r="AQ86" s="100">
        <v>0</v>
      </c>
      <c r="AR86" s="100">
        <v>0</v>
      </c>
      <c r="AS86" s="100">
        <v>0</v>
      </c>
      <c r="AT86" s="100">
        <v>0</v>
      </c>
      <c r="AU86" s="100">
        <v>0</v>
      </c>
      <c r="AV86" s="100">
        <v>0</v>
      </c>
      <c r="AW86" s="100">
        <v>0</v>
      </c>
      <c r="AX86" s="100">
        <v>0</v>
      </c>
      <c r="AY86" s="100">
        <v>0</v>
      </c>
      <c r="AZ86" s="100">
        <v>0</v>
      </c>
      <c r="BA86" s="100">
        <v>0</v>
      </c>
      <c r="BB86" s="100">
        <v>0</v>
      </c>
      <c r="BC86" s="100">
        <v>0</v>
      </c>
      <c r="BD86" s="100">
        <v>0</v>
      </c>
      <c r="BE86" s="100">
        <v>0</v>
      </c>
      <c r="BF86" s="100">
        <v>4120189.0294523835</v>
      </c>
      <c r="BG86" s="100">
        <v>2317606.3290669653</v>
      </c>
      <c r="BH86" s="100">
        <v>0</v>
      </c>
      <c r="BI86" s="100">
        <v>210314</v>
      </c>
      <c r="BJ86" s="100">
        <v>118302</v>
      </c>
      <c r="BK86" s="100">
        <v>0</v>
      </c>
      <c r="BL86" s="100">
        <v>3795540</v>
      </c>
      <c r="BM86" s="100">
        <v>2134991</v>
      </c>
      <c r="BN86" s="100">
        <v>0</v>
      </c>
      <c r="BO86" s="100">
        <v>534963</v>
      </c>
      <c r="BP86" s="100">
        <v>300917</v>
      </c>
      <c r="BQ86" s="100">
        <v>0</v>
      </c>
      <c r="BR86" s="100">
        <v>8139.42549898167</v>
      </c>
      <c r="BS86" s="100">
        <v>4578.4268431771898</v>
      </c>
      <c r="BT86" s="100">
        <v>0</v>
      </c>
      <c r="BU86" s="100">
        <v>9197</v>
      </c>
      <c r="BV86" s="100">
        <v>5174</v>
      </c>
      <c r="BW86" s="100">
        <v>0</v>
      </c>
      <c r="BX86" s="100">
        <v>-1058</v>
      </c>
      <c r="BY86" s="100">
        <v>-596</v>
      </c>
      <c r="BZ86" s="100">
        <v>0</v>
      </c>
      <c r="CA86" s="100">
        <v>0</v>
      </c>
      <c r="CB86" s="100">
        <v>0</v>
      </c>
      <c r="CC86" s="100">
        <v>0</v>
      </c>
      <c r="CD86" s="100">
        <v>0</v>
      </c>
      <c r="CE86" s="100">
        <v>0</v>
      </c>
      <c r="CF86" s="100">
        <v>0</v>
      </c>
      <c r="CG86" s="100">
        <v>334.06240325865582</v>
      </c>
      <c r="CH86" s="100">
        <v>187.91010183299392</v>
      </c>
      <c r="CI86" s="100">
        <v>0</v>
      </c>
      <c r="CJ86" s="100">
        <v>0</v>
      </c>
      <c r="CK86" s="100">
        <v>0</v>
      </c>
      <c r="CL86" s="100">
        <v>0</v>
      </c>
      <c r="CM86" s="100">
        <v>0</v>
      </c>
      <c r="CN86" s="100">
        <v>0</v>
      </c>
      <c r="CO86" s="100">
        <v>0</v>
      </c>
      <c r="CP86" s="100">
        <v>0</v>
      </c>
      <c r="CQ86" s="100">
        <v>0</v>
      </c>
      <c r="CR86" s="100">
        <v>0</v>
      </c>
      <c r="CS86" s="100">
        <v>0</v>
      </c>
      <c r="CT86" s="100">
        <v>0</v>
      </c>
      <c r="CU86" s="100">
        <v>0</v>
      </c>
      <c r="CV86" s="100">
        <v>0</v>
      </c>
      <c r="CW86" s="100">
        <v>0</v>
      </c>
      <c r="CX86" s="100">
        <v>0</v>
      </c>
      <c r="CY86" s="100">
        <v>0</v>
      </c>
      <c r="CZ86" s="100">
        <v>0</v>
      </c>
      <c r="DA86" s="100">
        <v>0</v>
      </c>
      <c r="DB86" s="100">
        <v>0</v>
      </c>
      <c r="DC86" s="100">
        <v>0</v>
      </c>
      <c r="DD86" s="100">
        <v>0</v>
      </c>
      <c r="DE86" s="100">
        <v>0</v>
      </c>
      <c r="DF86" s="100">
        <v>0</v>
      </c>
      <c r="DG86" s="100">
        <v>0</v>
      </c>
      <c r="DH86" s="100">
        <v>0</v>
      </c>
      <c r="DI86" s="100">
        <v>0</v>
      </c>
      <c r="DJ86" s="100">
        <v>0</v>
      </c>
      <c r="DK86" s="100">
        <v>0</v>
      </c>
      <c r="DL86" s="100">
        <v>0</v>
      </c>
      <c r="DM86" s="100">
        <v>0</v>
      </c>
      <c r="DN86" s="100">
        <v>58000.965213849282</v>
      </c>
      <c r="DO86" s="100">
        <v>32625.542932790227</v>
      </c>
      <c r="DP86" s="100">
        <v>0</v>
      </c>
      <c r="DQ86" s="100">
        <v>86127</v>
      </c>
      <c r="DR86" s="100">
        <v>48447</v>
      </c>
      <c r="DS86" s="100">
        <v>0</v>
      </c>
      <c r="DT86" s="100">
        <v>-28126</v>
      </c>
      <c r="DU86" s="100">
        <v>-15821</v>
      </c>
      <c r="DV86" s="100">
        <v>0</v>
      </c>
      <c r="DW86" s="100">
        <v>123640.7579633401</v>
      </c>
      <c r="DX86" s="100">
        <v>69547.926354378826</v>
      </c>
      <c r="DY86" s="100">
        <v>0</v>
      </c>
      <c r="DZ86" s="100">
        <v>26405.30346232179</v>
      </c>
      <c r="EA86" s="100">
        <v>14852.983197556008</v>
      </c>
      <c r="EB86" s="100">
        <v>0</v>
      </c>
      <c r="EC86" s="100">
        <v>146710</v>
      </c>
      <c r="ED86" s="100">
        <v>82524</v>
      </c>
      <c r="EE86" s="100">
        <v>0</v>
      </c>
      <c r="EF86" s="100">
        <v>3336</v>
      </c>
      <c r="EG86" s="100">
        <v>1877</v>
      </c>
      <c r="EH86" s="100">
        <v>0</v>
      </c>
      <c r="EI86" s="100">
        <v>-1706.9894908350304</v>
      </c>
      <c r="EJ86" s="100">
        <v>-960.18158859470464</v>
      </c>
      <c r="EK86" s="100">
        <v>0</v>
      </c>
      <c r="EL86" s="100">
        <v>0</v>
      </c>
      <c r="EM86" s="100">
        <v>0</v>
      </c>
      <c r="EN86" s="100">
        <v>0</v>
      </c>
      <c r="EO86" s="100">
        <v>0</v>
      </c>
      <c r="EP86" s="100">
        <v>0</v>
      </c>
      <c r="EQ86" s="100">
        <v>0</v>
      </c>
      <c r="ER86" s="100">
        <v>0</v>
      </c>
      <c r="ES86" s="100">
        <v>0</v>
      </c>
      <c r="ET86" s="100">
        <v>0</v>
      </c>
      <c r="EU86" s="100">
        <v>2152332.8387780041</v>
      </c>
      <c r="EV86" s="100">
        <v>1210687.2218126273</v>
      </c>
      <c r="EW86" s="100">
        <v>0</v>
      </c>
      <c r="EX86" s="100">
        <v>2550368</v>
      </c>
      <c r="EY86" s="100">
        <v>1434582</v>
      </c>
      <c r="EZ86" s="100">
        <v>0</v>
      </c>
      <c r="FA86" s="100">
        <v>-398035</v>
      </c>
      <c r="FB86" s="100">
        <v>-223895</v>
      </c>
      <c r="FC86" s="100">
        <v>0</v>
      </c>
      <c r="FD86" s="100">
        <v>2368303.8109979634</v>
      </c>
      <c r="FE86" s="100">
        <v>1332170.8936863544</v>
      </c>
      <c r="FF86" s="100">
        <v>0</v>
      </c>
      <c r="FG86" s="100">
        <v>2328755</v>
      </c>
      <c r="FH86" s="100">
        <v>1309925</v>
      </c>
      <c r="FI86" s="100">
        <v>0</v>
      </c>
      <c r="FJ86" s="100">
        <v>39549</v>
      </c>
      <c r="FK86" s="100">
        <v>22246</v>
      </c>
      <c r="FL86" s="100">
        <v>0</v>
      </c>
      <c r="FM86" s="100">
        <v>0</v>
      </c>
      <c r="FN86" s="100">
        <v>0</v>
      </c>
      <c r="FO86" s="100">
        <v>0</v>
      </c>
      <c r="FP86" s="100">
        <v>0</v>
      </c>
      <c r="FQ86" s="100">
        <v>0</v>
      </c>
      <c r="FR86" s="100">
        <v>0</v>
      </c>
      <c r="FS86" s="100">
        <v>0</v>
      </c>
      <c r="FT86" s="100">
        <v>0</v>
      </c>
      <c r="FU86" s="100">
        <v>0</v>
      </c>
      <c r="FV86" s="100">
        <v>9065953</v>
      </c>
      <c r="FW86" s="100">
        <v>5099599</v>
      </c>
      <c r="FX86" s="100">
        <v>0</v>
      </c>
      <c r="FY86" s="546">
        <v>0.25</v>
      </c>
      <c r="FZ86" s="546">
        <v>0.48</v>
      </c>
      <c r="GA86" s="546">
        <v>0.27</v>
      </c>
      <c r="GB86" s="546">
        <v>0</v>
      </c>
      <c r="GC86" s="84" t="s">
        <v>1044</v>
      </c>
    </row>
    <row r="87" spans="1:185" s="84" customFormat="1" x14ac:dyDescent="0.25">
      <c r="A87" t="s">
        <v>1026</v>
      </c>
      <c r="B87" s="82" t="s">
        <v>533</v>
      </c>
      <c r="C87" s="85" t="s">
        <v>532</v>
      </c>
      <c r="D87" s="100">
        <v>525927</v>
      </c>
      <c r="E87" s="100">
        <v>0</v>
      </c>
      <c r="F87" s="100">
        <v>525927</v>
      </c>
      <c r="G87" s="100">
        <v>510759</v>
      </c>
      <c r="H87" s="100">
        <v>0</v>
      </c>
      <c r="I87" s="100">
        <v>510759</v>
      </c>
      <c r="J87" s="100">
        <v>15168</v>
      </c>
      <c r="K87" s="100">
        <v>0</v>
      </c>
      <c r="L87" s="100">
        <v>15168</v>
      </c>
      <c r="M87" s="100">
        <v>95044</v>
      </c>
      <c r="N87" s="100">
        <v>95044</v>
      </c>
      <c r="O87" s="100">
        <v>0</v>
      </c>
      <c r="P87" s="100">
        <v>107447</v>
      </c>
      <c r="Q87" s="100">
        <v>37648</v>
      </c>
      <c r="R87" s="100">
        <v>69799</v>
      </c>
      <c r="S87" s="100">
        <v>633833</v>
      </c>
      <c r="T87" s="100">
        <v>0</v>
      </c>
      <c r="U87" s="100">
        <v>748591</v>
      </c>
      <c r="V87" s="100">
        <v>0</v>
      </c>
      <c r="W87" s="100">
        <v>-114758</v>
      </c>
      <c r="X87" s="100">
        <v>0</v>
      </c>
      <c r="Y87" s="100">
        <v>0</v>
      </c>
      <c r="Z87" s="100">
        <v>0</v>
      </c>
      <c r="AA87" s="100">
        <v>0</v>
      </c>
      <c r="AB87" s="100">
        <v>0</v>
      </c>
      <c r="AC87" s="100">
        <v>0</v>
      </c>
      <c r="AD87" s="100">
        <v>0</v>
      </c>
      <c r="AE87" s="100">
        <v>0</v>
      </c>
      <c r="AF87" s="100">
        <v>0</v>
      </c>
      <c r="AG87" s="100">
        <v>0</v>
      </c>
      <c r="AH87" s="100">
        <v>179206</v>
      </c>
      <c r="AI87" s="100">
        <v>179206.42973523424</v>
      </c>
      <c r="AJ87" s="100">
        <v>0</v>
      </c>
      <c r="AK87" s="100">
        <v>0</v>
      </c>
      <c r="AL87" s="100">
        <v>32812</v>
      </c>
      <c r="AM87" s="100">
        <v>32812</v>
      </c>
      <c r="AN87" s="100">
        <v>0</v>
      </c>
      <c r="AO87" s="100">
        <v>0</v>
      </c>
      <c r="AP87" s="100">
        <v>146394</v>
      </c>
      <c r="AQ87" s="100">
        <v>146394</v>
      </c>
      <c r="AR87" s="100">
        <v>0</v>
      </c>
      <c r="AS87" s="100">
        <v>0</v>
      </c>
      <c r="AT87" s="100">
        <v>0</v>
      </c>
      <c r="AU87" s="100">
        <v>0</v>
      </c>
      <c r="AV87" s="100">
        <v>0</v>
      </c>
      <c r="AW87" s="100">
        <v>0</v>
      </c>
      <c r="AX87" s="100">
        <v>0</v>
      </c>
      <c r="AY87" s="100">
        <v>0</v>
      </c>
      <c r="AZ87" s="100">
        <v>0</v>
      </c>
      <c r="BA87" s="100">
        <v>0</v>
      </c>
      <c r="BB87" s="100">
        <v>0</v>
      </c>
      <c r="BC87" s="100">
        <v>0</v>
      </c>
      <c r="BD87" s="100">
        <v>0</v>
      </c>
      <c r="BE87" s="100">
        <v>0</v>
      </c>
      <c r="BF87" s="100">
        <v>832062.32595030556</v>
      </c>
      <c r="BG87" s="100">
        <v>187214.02333881872</v>
      </c>
      <c r="BH87" s="100">
        <v>20801.558148757638</v>
      </c>
      <c r="BI87" s="100">
        <v>63318</v>
      </c>
      <c r="BJ87" s="100">
        <v>14247</v>
      </c>
      <c r="BK87" s="100">
        <v>1583</v>
      </c>
      <c r="BL87" s="100">
        <v>811542</v>
      </c>
      <c r="BM87" s="100">
        <v>182597</v>
      </c>
      <c r="BN87" s="100">
        <v>20289</v>
      </c>
      <c r="BO87" s="100">
        <v>83838</v>
      </c>
      <c r="BP87" s="100">
        <v>18864</v>
      </c>
      <c r="BQ87" s="100">
        <v>2096</v>
      </c>
      <c r="BR87" s="100">
        <v>0</v>
      </c>
      <c r="BS87" s="100">
        <v>0</v>
      </c>
      <c r="BT87" s="100">
        <v>0</v>
      </c>
      <c r="BU87" s="100">
        <v>0</v>
      </c>
      <c r="BV87" s="100">
        <v>0</v>
      </c>
      <c r="BW87" s="100">
        <v>0</v>
      </c>
      <c r="BX87" s="100">
        <v>0</v>
      </c>
      <c r="BY87" s="100">
        <v>0</v>
      </c>
      <c r="BZ87" s="100">
        <v>0</v>
      </c>
      <c r="CA87" s="100">
        <v>0</v>
      </c>
      <c r="CB87" s="100">
        <v>0</v>
      </c>
      <c r="CC87" s="100">
        <v>0</v>
      </c>
      <c r="CD87" s="100">
        <v>0</v>
      </c>
      <c r="CE87" s="100">
        <v>0</v>
      </c>
      <c r="CF87" s="100">
        <v>0</v>
      </c>
      <c r="CG87" s="100">
        <v>0</v>
      </c>
      <c r="CH87" s="100">
        <v>0</v>
      </c>
      <c r="CI87" s="100">
        <v>0</v>
      </c>
      <c r="CJ87" s="100">
        <v>0</v>
      </c>
      <c r="CK87" s="100">
        <v>0</v>
      </c>
      <c r="CL87" s="100">
        <v>0</v>
      </c>
      <c r="CM87" s="100">
        <v>0</v>
      </c>
      <c r="CN87" s="100">
        <v>0</v>
      </c>
      <c r="CO87" s="100">
        <v>0</v>
      </c>
      <c r="CP87" s="100">
        <v>0</v>
      </c>
      <c r="CQ87" s="100">
        <v>0</v>
      </c>
      <c r="CR87" s="100">
        <v>0</v>
      </c>
      <c r="CS87" s="100">
        <v>0</v>
      </c>
      <c r="CT87" s="100">
        <v>0</v>
      </c>
      <c r="CU87" s="100">
        <v>0</v>
      </c>
      <c r="CV87" s="100">
        <v>11892.505906313647</v>
      </c>
      <c r="CW87" s="100">
        <v>2675.8138289205704</v>
      </c>
      <c r="CX87" s="100">
        <v>297.31264765784113</v>
      </c>
      <c r="CY87" s="100">
        <v>11322</v>
      </c>
      <c r="CZ87" s="100">
        <v>2547</v>
      </c>
      <c r="DA87" s="100">
        <v>283</v>
      </c>
      <c r="DB87" s="100">
        <v>571</v>
      </c>
      <c r="DC87" s="100">
        <v>129</v>
      </c>
      <c r="DD87" s="100">
        <v>14</v>
      </c>
      <c r="DE87" s="100">
        <v>0</v>
      </c>
      <c r="DF87" s="100">
        <v>0</v>
      </c>
      <c r="DG87" s="100">
        <v>0</v>
      </c>
      <c r="DH87" s="100">
        <v>0</v>
      </c>
      <c r="DI87" s="100">
        <v>0</v>
      </c>
      <c r="DJ87" s="100">
        <v>0</v>
      </c>
      <c r="DK87" s="100">
        <v>0</v>
      </c>
      <c r="DL87" s="100">
        <v>0</v>
      </c>
      <c r="DM87" s="100">
        <v>0</v>
      </c>
      <c r="DN87" s="100">
        <v>17475.907942973521</v>
      </c>
      <c r="DO87" s="100">
        <v>3932.0792871690428</v>
      </c>
      <c r="DP87" s="100">
        <v>436.89769857433805</v>
      </c>
      <c r="DQ87" s="100">
        <v>15816</v>
      </c>
      <c r="DR87" s="100">
        <v>3559</v>
      </c>
      <c r="DS87" s="100">
        <v>395</v>
      </c>
      <c r="DT87" s="100">
        <v>1660</v>
      </c>
      <c r="DU87" s="100">
        <v>373</v>
      </c>
      <c r="DV87" s="100">
        <v>42</v>
      </c>
      <c r="DW87" s="100">
        <v>17071.547046843178</v>
      </c>
      <c r="DX87" s="100">
        <v>3841.0980855397147</v>
      </c>
      <c r="DY87" s="100">
        <v>426.78867617107943</v>
      </c>
      <c r="DZ87" s="100">
        <v>-170.17026476578414</v>
      </c>
      <c r="EA87" s="100">
        <v>-38.288309572301429</v>
      </c>
      <c r="EB87" s="100">
        <v>-4.254256619144603</v>
      </c>
      <c r="EC87" s="100">
        <v>17209</v>
      </c>
      <c r="ED87" s="100">
        <v>3872</v>
      </c>
      <c r="EE87" s="100">
        <v>430</v>
      </c>
      <c r="EF87" s="100">
        <v>-308</v>
      </c>
      <c r="EG87" s="100">
        <v>-69</v>
      </c>
      <c r="EH87" s="100">
        <v>-7</v>
      </c>
      <c r="EI87" s="100">
        <v>822.76496945010194</v>
      </c>
      <c r="EJ87" s="100">
        <v>185.12211812627291</v>
      </c>
      <c r="EK87" s="100">
        <v>20.569124236252545</v>
      </c>
      <c r="EL87" s="100">
        <v>0</v>
      </c>
      <c r="EM87" s="100">
        <v>0</v>
      </c>
      <c r="EN87" s="100">
        <v>0</v>
      </c>
      <c r="EO87" s="100">
        <v>0</v>
      </c>
      <c r="EP87" s="100">
        <v>0</v>
      </c>
      <c r="EQ87" s="100">
        <v>0</v>
      </c>
      <c r="ER87" s="100">
        <v>0</v>
      </c>
      <c r="ES87" s="100">
        <v>0</v>
      </c>
      <c r="ET87" s="100">
        <v>0</v>
      </c>
      <c r="EU87" s="100">
        <v>226331.8215885947</v>
      </c>
      <c r="EV87" s="100">
        <v>50924.659857433806</v>
      </c>
      <c r="EW87" s="100">
        <v>5658.295539714868</v>
      </c>
      <c r="EX87" s="100">
        <v>274520</v>
      </c>
      <c r="EY87" s="100">
        <v>61767</v>
      </c>
      <c r="EZ87" s="100">
        <v>6863</v>
      </c>
      <c r="FA87" s="100">
        <v>-48188</v>
      </c>
      <c r="FB87" s="100">
        <v>-10842</v>
      </c>
      <c r="FC87" s="100">
        <v>-1205</v>
      </c>
      <c r="FD87" s="100">
        <v>288888.93523421581</v>
      </c>
      <c r="FE87" s="100">
        <v>59564.963584521371</v>
      </c>
      <c r="FF87" s="100">
        <v>6618.3292871690428</v>
      </c>
      <c r="FG87" s="100">
        <v>294993</v>
      </c>
      <c r="FH87" s="100">
        <v>60368</v>
      </c>
      <c r="FI87" s="100">
        <v>6708</v>
      </c>
      <c r="FJ87" s="100">
        <v>-6104</v>
      </c>
      <c r="FK87" s="100">
        <v>-803</v>
      </c>
      <c r="FL87" s="100">
        <v>-90</v>
      </c>
      <c r="FM87" s="100">
        <v>0</v>
      </c>
      <c r="FN87" s="100">
        <v>0</v>
      </c>
      <c r="FO87" s="100">
        <v>0</v>
      </c>
      <c r="FP87" s="100">
        <v>0</v>
      </c>
      <c r="FQ87" s="100">
        <v>0</v>
      </c>
      <c r="FR87" s="100">
        <v>0</v>
      </c>
      <c r="FS87" s="100">
        <v>0</v>
      </c>
      <c r="FT87" s="100">
        <v>0</v>
      </c>
      <c r="FU87" s="100">
        <v>0</v>
      </c>
      <c r="FV87" s="100">
        <v>1457695</v>
      </c>
      <c r="FW87" s="100">
        <v>322547</v>
      </c>
      <c r="FX87" s="100">
        <v>35839</v>
      </c>
      <c r="FY87" s="546">
        <v>0.5</v>
      </c>
      <c r="FZ87" s="546">
        <v>0.4</v>
      </c>
      <c r="GA87" s="546">
        <v>0.09</v>
      </c>
      <c r="GB87" s="546">
        <v>0.01</v>
      </c>
      <c r="GC87" s="84" t="s">
        <v>1029</v>
      </c>
    </row>
    <row r="88" spans="1:185" s="84" customFormat="1" x14ac:dyDescent="0.25">
      <c r="A88" t="s">
        <v>1026</v>
      </c>
      <c r="B88" s="82" t="s">
        <v>535</v>
      </c>
      <c r="C88" s="85" t="s">
        <v>534</v>
      </c>
      <c r="D88" s="100">
        <v>363691</v>
      </c>
      <c r="E88" s="100">
        <v>2909</v>
      </c>
      <c r="F88" s="100">
        <v>366600</v>
      </c>
      <c r="G88" s="100">
        <v>356380</v>
      </c>
      <c r="H88" s="100">
        <v>2909</v>
      </c>
      <c r="I88" s="100">
        <v>359289</v>
      </c>
      <c r="J88" s="100">
        <v>7311</v>
      </c>
      <c r="K88" s="100">
        <v>0</v>
      </c>
      <c r="L88" s="100">
        <v>7311</v>
      </c>
      <c r="M88" s="100">
        <v>230639</v>
      </c>
      <c r="N88" s="100">
        <v>230639</v>
      </c>
      <c r="O88" s="100">
        <v>0</v>
      </c>
      <c r="P88" s="100">
        <v>379557</v>
      </c>
      <c r="Q88" s="100">
        <v>354524</v>
      </c>
      <c r="R88" s="100">
        <v>25033</v>
      </c>
      <c r="S88" s="100">
        <v>350201</v>
      </c>
      <c r="T88" s="100">
        <v>0</v>
      </c>
      <c r="U88" s="100">
        <v>343030</v>
      </c>
      <c r="V88" s="100">
        <v>0</v>
      </c>
      <c r="W88" s="100">
        <v>7171</v>
      </c>
      <c r="X88" s="100">
        <v>0</v>
      </c>
      <c r="Y88" s="100">
        <v>0</v>
      </c>
      <c r="Z88" s="100">
        <v>0</v>
      </c>
      <c r="AA88" s="100">
        <v>0</v>
      </c>
      <c r="AB88" s="100">
        <v>0</v>
      </c>
      <c r="AC88" s="100">
        <v>0</v>
      </c>
      <c r="AD88" s="100">
        <v>0</v>
      </c>
      <c r="AE88" s="100">
        <v>0</v>
      </c>
      <c r="AF88" s="100">
        <v>0</v>
      </c>
      <c r="AG88" s="100">
        <v>0</v>
      </c>
      <c r="AH88" s="100">
        <v>270098</v>
      </c>
      <c r="AI88" s="100">
        <v>270097.79633401224</v>
      </c>
      <c r="AJ88" s="100">
        <v>0</v>
      </c>
      <c r="AK88" s="100">
        <v>0</v>
      </c>
      <c r="AL88" s="100">
        <v>309710</v>
      </c>
      <c r="AM88" s="100">
        <v>309710</v>
      </c>
      <c r="AN88" s="100">
        <v>0</v>
      </c>
      <c r="AO88" s="100">
        <v>0</v>
      </c>
      <c r="AP88" s="100">
        <v>-39612</v>
      </c>
      <c r="AQ88" s="100">
        <v>-39612</v>
      </c>
      <c r="AR88" s="100">
        <v>0</v>
      </c>
      <c r="AS88" s="100">
        <v>0</v>
      </c>
      <c r="AT88" s="100">
        <v>0</v>
      </c>
      <c r="AU88" s="100">
        <v>0</v>
      </c>
      <c r="AV88" s="100">
        <v>0</v>
      </c>
      <c r="AW88" s="100">
        <v>0</v>
      </c>
      <c r="AX88" s="100">
        <v>0</v>
      </c>
      <c r="AY88" s="100">
        <v>0</v>
      </c>
      <c r="AZ88" s="100">
        <v>0</v>
      </c>
      <c r="BA88" s="100">
        <v>0</v>
      </c>
      <c r="BB88" s="100">
        <v>0</v>
      </c>
      <c r="BC88" s="100">
        <v>0</v>
      </c>
      <c r="BD88" s="100">
        <v>0</v>
      </c>
      <c r="BE88" s="100">
        <v>0</v>
      </c>
      <c r="BF88" s="100">
        <v>2326700.4002101831</v>
      </c>
      <c r="BG88" s="100">
        <v>517759.25554118131</v>
      </c>
      <c r="BH88" s="100">
        <v>57528.806171242381</v>
      </c>
      <c r="BI88" s="100">
        <v>96411</v>
      </c>
      <c r="BJ88" s="100">
        <v>21225</v>
      </c>
      <c r="BK88" s="100">
        <v>2358</v>
      </c>
      <c r="BL88" s="100">
        <v>2101926</v>
      </c>
      <c r="BM88" s="100">
        <v>464409</v>
      </c>
      <c r="BN88" s="100">
        <v>51601</v>
      </c>
      <c r="BO88" s="100">
        <v>321185</v>
      </c>
      <c r="BP88" s="100">
        <v>74575</v>
      </c>
      <c r="BQ88" s="100">
        <v>8286</v>
      </c>
      <c r="BR88" s="100">
        <v>16716.337270875763</v>
      </c>
      <c r="BS88" s="100">
        <v>2404.8218126272909</v>
      </c>
      <c r="BT88" s="100">
        <v>267.2024236252546</v>
      </c>
      <c r="BU88" s="100">
        <v>12873</v>
      </c>
      <c r="BV88" s="100">
        <v>2897</v>
      </c>
      <c r="BW88" s="100">
        <v>322</v>
      </c>
      <c r="BX88" s="100">
        <v>3843</v>
      </c>
      <c r="BY88" s="100">
        <v>-492</v>
      </c>
      <c r="BZ88" s="100">
        <v>-55</v>
      </c>
      <c r="CA88" s="100">
        <v>0</v>
      </c>
      <c r="CB88" s="100">
        <v>0</v>
      </c>
      <c r="CC88" s="100">
        <v>0</v>
      </c>
      <c r="CD88" s="100">
        <v>0</v>
      </c>
      <c r="CE88" s="100">
        <v>0</v>
      </c>
      <c r="CF88" s="100">
        <v>0</v>
      </c>
      <c r="CG88" s="100">
        <v>-717.02810590631361</v>
      </c>
      <c r="CH88" s="100">
        <v>-161.33132382892055</v>
      </c>
      <c r="CI88" s="100">
        <v>-17.92570264765784</v>
      </c>
      <c r="CJ88" s="100">
        <v>0</v>
      </c>
      <c r="CK88" s="100">
        <v>0</v>
      </c>
      <c r="CL88" s="100">
        <v>0</v>
      </c>
      <c r="CM88" s="100">
        <v>0</v>
      </c>
      <c r="CN88" s="100">
        <v>0</v>
      </c>
      <c r="CO88" s="100">
        <v>0</v>
      </c>
      <c r="CP88" s="100">
        <v>0</v>
      </c>
      <c r="CQ88" s="100">
        <v>0</v>
      </c>
      <c r="CR88" s="100">
        <v>0</v>
      </c>
      <c r="CS88" s="100">
        <v>0</v>
      </c>
      <c r="CT88" s="100">
        <v>0</v>
      </c>
      <c r="CU88" s="100">
        <v>0</v>
      </c>
      <c r="CV88" s="100">
        <v>22107.265173116095</v>
      </c>
      <c r="CW88" s="100">
        <v>4974.1346639511203</v>
      </c>
      <c r="CX88" s="100">
        <v>552.68162932790221</v>
      </c>
      <c r="CY88" s="100">
        <v>18057</v>
      </c>
      <c r="CZ88" s="100">
        <v>4063</v>
      </c>
      <c r="DA88" s="100">
        <v>451</v>
      </c>
      <c r="DB88" s="100">
        <v>4050</v>
      </c>
      <c r="DC88" s="100">
        <v>911</v>
      </c>
      <c r="DD88" s="100">
        <v>102</v>
      </c>
      <c r="DE88" s="100">
        <v>619.55193482688401</v>
      </c>
      <c r="DF88" s="100">
        <v>139.39918533604887</v>
      </c>
      <c r="DG88" s="100">
        <v>15.488798370672098</v>
      </c>
      <c r="DH88" s="100">
        <v>620</v>
      </c>
      <c r="DI88" s="100">
        <v>139</v>
      </c>
      <c r="DJ88" s="100">
        <v>15</v>
      </c>
      <c r="DK88" s="100">
        <v>0</v>
      </c>
      <c r="DL88" s="100">
        <v>0</v>
      </c>
      <c r="DM88" s="100">
        <v>0</v>
      </c>
      <c r="DN88" s="100">
        <v>6791.9413441955203</v>
      </c>
      <c r="DO88" s="100">
        <v>1528.1868024439918</v>
      </c>
      <c r="DP88" s="100">
        <v>169.79853360488801</v>
      </c>
      <c r="DQ88" s="100">
        <v>7593</v>
      </c>
      <c r="DR88" s="100">
        <v>1709</v>
      </c>
      <c r="DS88" s="100">
        <v>190</v>
      </c>
      <c r="DT88" s="100">
        <v>-801</v>
      </c>
      <c r="DU88" s="100">
        <v>-181</v>
      </c>
      <c r="DV88" s="100">
        <v>-20</v>
      </c>
      <c r="DW88" s="100">
        <v>15582.557230142565</v>
      </c>
      <c r="DX88" s="100">
        <v>3506.075376782077</v>
      </c>
      <c r="DY88" s="100">
        <v>389.56393075356414</v>
      </c>
      <c r="DZ88" s="100">
        <v>-4832.5050916496948</v>
      </c>
      <c r="EA88" s="100">
        <v>-1087.3136456211812</v>
      </c>
      <c r="EB88" s="100">
        <v>-120.81262729124238</v>
      </c>
      <c r="EC88" s="100">
        <v>21409</v>
      </c>
      <c r="ED88" s="100">
        <v>4817</v>
      </c>
      <c r="EE88" s="100">
        <v>535</v>
      </c>
      <c r="EF88" s="100">
        <v>-10659</v>
      </c>
      <c r="EG88" s="100">
        <v>-2398</v>
      </c>
      <c r="EH88" s="100">
        <v>-266</v>
      </c>
      <c r="EI88" s="100">
        <v>126.80162932790225</v>
      </c>
      <c r="EJ88" s="100">
        <v>28.530366598778002</v>
      </c>
      <c r="EK88" s="100">
        <v>3.1700407331975562</v>
      </c>
      <c r="EL88" s="100">
        <v>0</v>
      </c>
      <c r="EM88" s="100">
        <v>0</v>
      </c>
      <c r="EN88" s="100">
        <v>0</v>
      </c>
      <c r="EO88" s="100">
        <v>0</v>
      </c>
      <c r="EP88" s="100">
        <v>0</v>
      </c>
      <c r="EQ88" s="100">
        <v>0</v>
      </c>
      <c r="ER88" s="100">
        <v>0</v>
      </c>
      <c r="ES88" s="100">
        <v>0</v>
      </c>
      <c r="ET88" s="100">
        <v>0</v>
      </c>
      <c r="EU88" s="100">
        <v>558081.2309572302</v>
      </c>
      <c r="EV88" s="100">
        <v>125568.27696537679</v>
      </c>
      <c r="EW88" s="100">
        <v>13952.030773930755</v>
      </c>
      <c r="EX88" s="100">
        <v>454253</v>
      </c>
      <c r="EY88" s="100">
        <v>102207</v>
      </c>
      <c r="EZ88" s="100">
        <v>11356</v>
      </c>
      <c r="FA88" s="100">
        <v>103828</v>
      </c>
      <c r="FB88" s="100">
        <v>23361</v>
      </c>
      <c r="FC88" s="100">
        <v>2596</v>
      </c>
      <c r="FD88" s="100">
        <v>465946.39419959264</v>
      </c>
      <c r="FE88" s="100">
        <v>99487.370874134402</v>
      </c>
      <c r="FF88" s="100">
        <v>11054.152319348268</v>
      </c>
      <c r="FG88" s="100">
        <v>481560</v>
      </c>
      <c r="FH88" s="100">
        <v>100966</v>
      </c>
      <c r="FI88" s="100">
        <v>11218</v>
      </c>
      <c r="FJ88" s="100">
        <v>-15614</v>
      </c>
      <c r="FK88" s="100">
        <v>-1479</v>
      </c>
      <c r="FL88" s="100">
        <v>-164</v>
      </c>
      <c r="FM88" s="100">
        <v>0</v>
      </c>
      <c r="FN88" s="100">
        <v>0</v>
      </c>
      <c r="FO88" s="100">
        <v>0</v>
      </c>
      <c r="FP88" s="100">
        <v>0</v>
      </c>
      <c r="FQ88" s="100">
        <v>0</v>
      </c>
      <c r="FR88" s="100">
        <v>0</v>
      </c>
      <c r="FS88" s="100">
        <v>0</v>
      </c>
      <c r="FT88" s="100">
        <v>0</v>
      </c>
      <c r="FU88" s="100">
        <v>0</v>
      </c>
      <c r="FV88" s="100">
        <v>3503533</v>
      </c>
      <c r="FW88" s="100">
        <v>775372</v>
      </c>
      <c r="FX88" s="100">
        <v>86152</v>
      </c>
      <c r="FY88" s="546">
        <v>0.5</v>
      </c>
      <c r="FZ88" s="546">
        <v>0.4</v>
      </c>
      <c r="GA88" s="546">
        <v>0.09</v>
      </c>
      <c r="GB88" s="546">
        <v>0.01</v>
      </c>
      <c r="GC88" s="84" t="s">
        <v>1029</v>
      </c>
    </row>
    <row r="89" spans="1:185" s="84" customFormat="1" x14ac:dyDescent="0.25">
      <c r="A89" t="s">
        <v>1026</v>
      </c>
      <c r="B89" s="82" t="s">
        <v>537</v>
      </c>
      <c r="C89" s="85" t="s">
        <v>536</v>
      </c>
      <c r="D89" s="100">
        <v>522066</v>
      </c>
      <c r="E89" s="100">
        <v>0</v>
      </c>
      <c r="F89" s="100">
        <v>522066</v>
      </c>
      <c r="G89" s="100">
        <v>574823</v>
      </c>
      <c r="H89" s="100">
        <v>0</v>
      </c>
      <c r="I89" s="100">
        <v>574823</v>
      </c>
      <c r="J89" s="100">
        <v>-52757</v>
      </c>
      <c r="K89" s="100">
        <v>0</v>
      </c>
      <c r="L89" s="100">
        <v>-52757</v>
      </c>
      <c r="M89" s="100">
        <v>158385</v>
      </c>
      <c r="N89" s="100">
        <v>158385</v>
      </c>
      <c r="O89" s="100">
        <v>0</v>
      </c>
      <c r="P89" s="100">
        <v>26173</v>
      </c>
      <c r="Q89" s="100">
        <v>31653</v>
      </c>
      <c r="R89" s="100">
        <v>-5480</v>
      </c>
      <c r="S89" s="100">
        <v>0</v>
      </c>
      <c r="T89" s="100">
        <v>53009</v>
      </c>
      <c r="U89" s="100">
        <v>0</v>
      </c>
      <c r="V89" s="100">
        <v>0</v>
      </c>
      <c r="W89" s="100">
        <v>0</v>
      </c>
      <c r="X89" s="100">
        <v>53009</v>
      </c>
      <c r="Y89" s="100">
        <v>0</v>
      </c>
      <c r="Z89" s="100">
        <v>0</v>
      </c>
      <c r="AA89" s="100">
        <v>0</v>
      </c>
      <c r="AB89" s="100">
        <v>0</v>
      </c>
      <c r="AC89" s="100">
        <v>0</v>
      </c>
      <c r="AD89" s="100">
        <v>0</v>
      </c>
      <c r="AE89" s="100">
        <v>0</v>
      </c>
      <c r="AF89" s="100">
        <v>0</v>
      </c>
      <c r="AG89" s="100">
        <v>0</v>
      </c>
      <c r="AH89" s="100">
        <v>19426</v>
      </c>
      <c r="AI89" s="100">
        <v>19426.050916496948</v>
      </c>
      <c r="AJ89" s="100">
        <v>0</v>
      </c>
      <c r="AK89" s="100">
        <v>0</v>
      </c>
      <c r="AL89" s="100">
        <v>15381</v>
      </c>
      <c r="AM89" s="100">
        <v>15381</v>
      </c>
      <c r="AN89" s="100">
        <v>0</v>
      </c>
      <c r="AO89" s="100">
        <v>0</v>
      </c>
      <c r="AP89" s="100">
        <v>4045</v>
      </c>
      <c r="AQ89" s="100">
        <v>4045</v>
      </c>
      <c r="AR89" s="100">
        <v>0</v>
      </c>
      <c r="AS89" s="100">
        <v>0</v>
      </c>
      <c r="AT89" s="100">
        <v>0</v>
      </c>
      <c r="AU89" s="100">
        <v>0</v>
      </c>
      <c r="AV89" s="100">
        <v>0</v>
      </c>
      <c r="AW89" s="100">
        <v>0</v>
      </c>
      <c r="AX89" s="100">
        <v>0</v>
      </c>
      <c r="AY89" s="100">
        <v>0</v>
      </c>
      <c r="AZ89" s="100">
        <v>0</v>
      </c>
      <c r="BA89" s="100">
        <v>0</v>
      </c>
      <c r="BB89" s="100">
        <v>0</v>
      </c>
      <c r="BC89" s="100">
        <v>0</v>
      </c>
      <c r="BD89" s="100">
        <v>0</v>
      </c>
      <c r="BE89" s="100">
        <v>0</v>
      </c>
      <c r="BF89" s="100">
        <v>1358836.9966753565</v>
      </c>
      <c r="BG89" s="100">
        <v>304678.85559360491</v>
      </c>
      <c r="BH89" s="100">
        <v>33853.206177067208</v>
      </c>
      <c r="BI89" s="100">
        <v>105263</v>
      </c>
      <c r="BJ89" s="100">
        <v>23684</v>
      </c>
      <c r="BK89" s="100">
        <v>2632</v>
      </c>
      <c r="BL89" s="100">
        <v>1384469</v>
      </c>
      <c r="BM89" s="100">
        <v>310947</v>
      </c>
      <c r="BN89" s="100">
        <v>34550</v>
      </c>
      <c r="BO89" s="100">
        <v>79631</v>
      </c>
      <c r="BP89" s="100">
        <v>17416</v>
      </c>
      <c r="BQ89" s="100">
        <v>1935</v>
      </c>
      <c r="BR89" s="100">
        <v>2442.6867617107941</v>
      </c>
      <c r="BS89" s="100">
        <v>549.60452138492872</v>
      </c>
      <c r="BT89" s="100">
        <v>61.067169042769855</v>
      </c>
      <c r="BU89" s="100">
        <v>1086</v>
      </c>
      <c r="BV89" s="100">
        <v>245</v>
      </c>
      <c r="BW89" s="100">
        <v>27</v>
      </c>
      <c r="BX89" s="100">
        <v>1357</v>
      </c>
      <c r="BY89" s="100">
        <v>305</v>
      </c>
      <c r="BZ89" s="100">
        <v>34</v>
      </c>
      <c r="CA89" s="100">
        <v>0</v>
      </c>
      <c r="CB89" s="100">
        <v>0</v>
      </c>
      <c r="CC89" s="100">
        <v>0</v>
      </c>
      <c r="CD89" s="100">
        <v>0</v>
      </c>
      <c r="CE89" s="100">
        <v>0</v>
      </c>
      <c r="CF89" s="100">
        <v>0</v>
      </c>
      <c r="CG89" s="100">
        <v>-1032.5865580448067</v>
      </c>
      <c r="CH89" s="100">
        <v>-232.33197556008147</v>
      </c>
      <c r="CI89" s="100">
        <v>-25.814663951120167</v>
      </c>
      <c r="CJ89" s="100">
        <v>0</v>
      </c>
      <c r="CK89" s="100">
        <v>0</v>
      </c>
      <c r="CL89" s="100">
        <v>0</v>
      </c>
      <c r="CM89" s="100">
        <v>0</v>
      </c>
      <c r="CN89" s="100">
        <v>0</v>
      </c>
      <c r="CO89" s="100">
        <v>0</v>
      </c>
      <c r="CP89" s="100">
        <v>0</v>
      </c>
      <c r="CQ89" s="100">
        <v>0</v>
      </c>
      <c r="CR89" s="100">
        <v>0</v>
      </c>
      <c r="CS89" s="100">
        <v>0</v>
      </c>
      <c r="CT89" s="100">
        <v>0</v>
      </c>
      <c r="CU89" s="100">
        <v>0</v>
      </c>
      <c r="CV89" s="100">
        <v>5541.6855397148684</v>
      </c>
      <c r="CW89" s="100">
        <v>1246.8792464358451</v>
      </c>
      <c r="CX89" s="100">
        <v>138.54213849287169</v>
      </c>
      <c r="CY89" s="100">
        <v>11205</v>
      </c>
      <c r="CZ89" s="100">
        <v>2521</v>
      </c>
      <c r="DA89" s="100">
        <v>280</v>
      </c>
      <c r="DB89" s="100">
        <v>-5663</v>
      </c>
      <c r="DC89" s="100">
        <v>-1274</v>
      </c>
      <c r="DD89" s="100">
        <v>-141</v>
      </c>
      <c r="DE89" s="100">
        <v>1465.8598778004075</v>
      </c>
      <c r="DF89" s="100">
        <v>329.81847250509168</v>
      </c>
      <c r="DG89" s="100">
        <v>36.646496945010185</v>
      </c>
      <c r="DH89" s="100">
        <v>1859</v>
      </c>
      <c r="DI89" s="100">
        <v>418</v>
      </c>
      <c r="DJ89" s="100">
        <v>46</v>
      </c>
      <c r="DK89" s="100">
        <v>-393</v>
      </c>
      <c r="DL89" s="100">
        <v>-88</v>
      </c>
      <c r="DM89" s="100">
        <v>-9</v>
      </c>
      <c r="DN89" s="100">
        <v>17212.56119755601</v>
      </c>
      <c r="DO89" s="100">
        <v>3872.8262694501022</v>
      </c>
      <c r="DP89" s="100">
        <v>430.31402993890021</v>
      </c>
      <c r="DQ89" s="100">
        <v>20038</v>
      </c>
      <c r="DR89" s="100">
        <v>4509</v>
      </c>
      <c r="DS89" s="100">
        <v>501</v>
      </c>
      <c r="DT89" s="100">
        <v>-2825</v>
      </c>
      <c r="DU89" s="100">
        <v>-636</v>
      </c>
      <c r="DV89" s="100">
        <v>-71</v>
      </c>
      <c r="DW89" s="100">
        <v>30964.792668024442</v>
      </c>
      <c r="DX89" s="100">
        <v>6967.0783503054981</v>
      </c>
      <c r="DY89" s="100">
        <v>774.11981670061095</v>
      </c>
      <c r="DZ89" s="100">
        <v>-5658.5743380855401</v>
      </c>
      <c r="EA89" s="100">
        <v>-1273.1792260692464</v>
      </c>
      <c r="EB89" s="100">
        <v>-141.4643584521385</v>
      </c>
      <c r="EC89" s="100">
        <v>34696</v>
      </c>
      <c r="ED89" s="100">
        <v>7806</v>
      </c>
      <c r="EE89" s="100">
        <v>867</v>
      </c>
      <c r="EF89" s="100">
        <v>-9390</v>
      </c>
      <c r="EG89" s="100">
        <v>-2112</v>
      </c>
      <c r="EH89" s="100">
        <v>-234</v>
      </c>
      <c r="EI89" s="100">
        <v>229.71746639511198</v>
      </c>
      <c r="EJ89" s="100">
        <v>51.68642993890019</v>
      </c>
      <c r="EK89" s="100">
        <v>5.7429366598777998</v>
      </c>
      <c r="EL89" s="100">
        <v>0</v>
      </c>
      <c r="EM89" s="100">
        <v>0</v>
      </c>
      <c r="EN89" s="100">
        <v>0</v>
      </c>
      <c r="EO89" s="100">
        <v>0</v>
      </c>
      <c r="EP89" s="100">
        <v>0</v>
      </c>
      <c r="EQ89" s="100">
        <v>0</v>
      </c>
      <c r="ER89" s="100">
        <v>0</v>
      </c>
      <c r="ES89" s="100">
        <v>0</v>
      </c>
      <c r="ET89" s="100">
        <v>0</v>
      </c>
      <c r="EU89" s="100">
        <v>466171.11446028511</v>
      </c>
      <c r="EV89" s="100">
        <v>104888.50075356415</v>
      </c>
      <c r="EW89" s="100">
        <v>11654.277861507127</v>
      </c>
      <c r="EX89" s="100">
        <v>382962</v>
      </c>
      <c r="EY89" s="100">
        <v>86166</v>
      </c>
      <c r="EZ89" s="100">
        <v>9574</v>
      </c>
      <c r="FA89" s="100">
        <v>83209</v>
      </c>
      <c r="FB89" s="100">
        <v>18723</v>
      </c>
      <c r="FC89" s="100">
        <v>2080</v>
      </c>
      <c r="FD89" s="100">
        <v>418840.58981670061</v>
      </c>
      <c r="FE89" s="100">
        <v>95774.61376782076</v>
      </c>
      <c r="FF89" s="100">
        <v>10449.692545824846</v>
      </c>
      <c r="FG89" s="100">
        <v>436672</v>
      </c>
      <c r="FH89" s="100">
        <v>97906</v>
      </c>
      <c r="FI89" s="100">
        <v>10878</v>
      </c>
      <c r="FJ89" s="100">
        <v>-17831</v>
      </c>
      <c r="FK89" s="100">
        <v>-2131</v>
      </c>
      <c r="FL89" s="100">
        <v>-428</v>
      </c>
      <c r="FM89" s="100">
        <v>0</v>
      </c>
      <c r="FN89" s="100">
        <v>0</v>
      </c>
      <c r="FO89" s="100">
        <v>0</v>
      </c>
      <c r="FP89" s="100">
        <v>0</v>
      </c>
      <c r="FQ89" s="100">
        <v>0</v>
      </c>
      <c r="FR89" s="100">
        <v>0</v>
      </c>
      <c r="FS89" s="100">
        <v>0</v>
      </c>
      <c r="FT89" s="100">
        <v>0</v>
      </c>
      <c r="FU89" s="100">
        <v>0</v>
      </c>
      <c r="FV89" s="100">
        <v>2400279</v>
      </c>
      <c r="FW89" s="100">
        <v>540541</v>
      </c>
      <c r="FX89" s="100">
        <v>59869</v>
      </c>
      <c r="FY89" s="546">
        <v>0.5</v>
      </c>
      <c r="FZ89" s="546">
        <v>0.4</v>
      </c>
      <c r="GA89" s="546">
        <v>0.09</v>
      </c>
      <c r="GB89" s="546">
        <v>0.01</v>
      </c>
      <c r="GC89" s="84" t="s">
        <v>1029</v>
      </c>
    </row>
    <row r="90" spans="1:185" s="84" customFormat="1" x14ac:dyDescent="0.25">
      <c r="A90" t="s">
        <v>1026</v>
      </c>
      <c r="B90" s="82" t="s">
        <v>539</v>
      </c>
      <c r="C90" s="85" t="s">
        <v>538</v>
      </c>
      <c r="D90" s="100">
        <v>268288</v>
      </c>
      <c r="E90" s="100">
        <v>0</v>
      </c>
      <c r="F90" s="100">
        <v>268288</v>
      </c>
      <c r="G90" s="100">
        <v>379765</v>
      </c>
      <c r="H90" s="100">
        <v>0</v>
      </c>
      <c r="I90" s="100">
        <v>379765</v>
      </c>
      <c r="J90" s="100">
        <v>-111477</v>
      </c>
      <c r="K90" s="100">
        <v>0</v>
      </c>
      <c r="L90" s="100">
        <v>-111477</v>
      </c>
      <c r="M90" s="100">
        <v>199266</v>
      </c>
      <c r="N90" s="100">
        <v>199266</v>
      </c>
      <c r="O90" s="100">
        <v>0</v>
      </c>
      <c r="P90" s="100">
        <v>0</v>
      </c>
      <c r="Q90" s="100">
        <v>0</v>
      </c>
      <c r="R90" s="100">
        <v>0</v>
      </c>
      <c r="S90" s="100">
        <v>0</v>
      </c>
      <c r="T90" s="100">
        <v>0</v>
      </c>
      <c r="U90" s="100">
        <v>0</v>
      </c>
      <c r="V90" s="100">
        <v>0</v>
      </c>
      <c r="W90" s="100">
        <v>0</v>
      </c>
      <c r="X90" s="100">
        <v>0</v>
      </c>
      <c r="Y90" s="100">
        <v>0</v>
      </c>
      <c r="Z90" s="100">
        <v>0</v>
      </c>
      <c r="AA90" s="100">
        <v>0</v>
      </c>
      <c r="AB90" s="100">
        <v>0</v>
      </c>
      <c r="AC90" s="100">
        <v>0</v>
      </c>
      <c r="AD90" s="100">
        <v>0</v>
      </c>
      <c r="AE90" s="100">
        <v>0</v>
      </c>
      <c r="AF90" s="100">
        <v>0</v>
      </c>
      <c r="AG90" s="100">
        <v>0</v>
      </c>
      <c r="AH90" s="100">
        <v>0</v>
      </c>
      <c r="AI90" s="100">
        <v>0</v>
      </c>
      <c r="AJ90" s="100">
        <v>0</v>
      </c>
      <c r="AK90" s="100">
        <v>0</v>
      </c>
      <c r="AL90" s="100">
        <v>0</v>
      </c>
      <c r="AM90" s="100">
        <v>0</v>
      </c>
      <c r="AN90" s="100">
        <v>0</v>
      </c>
      <c r="AO90" s="100">
        <v>0</v>
      </c>
      <c r="AP90" s="100">
        <v>0</v>
      </c>
      <c r="AQ90" s="100">
        <v>0</v>
      </c>
      <c r="AR90" s="100">
        <v>0</v>
      </c>
      <c r="AS90" s="100">
        <v>0</v>
      </c>
      <c r="AT90" s="100">
        <v>0</v>
      </c>
      <c r="AU90" s="100">
        <v>0</v>
      </c>
      <c r="AV90" s="100">
        <v>0</v>
      </c>
      <c r="AW90" s="100">
        <v>0</v>
      </c>
      <c r="AX90" s="100">
        <v>0</v>
      </c>
      <c r="AY90" s="100">
        <v>0</v>
      </c>
      <c r="AZ90" s="100">
        <v>0</v>
      </c>
      <c r="BA90" s="100">
        <v>0</v>
      </c>
      <c r="BB90" s="100">
        <v>0</v>
      </c>
      <c r="BC90" s="100">
        <v>0</v>
      </c>
      <c r="BD90" s="100">
        <v>0</v>
      </c>
      <c r="BE90" s="100">
        <v>0</v>
      </c>
      <c r="BF90" s="100">
        <v>1493885.5057121178</v>
      </c>
      <c r="BG90" s="100">
        <v>1707297.7208138492</v>
      </c>
      <c r="BH90" s="100">
        <v>0</v>
      </c>
      <c r="BI90" s="100">
        <v>110549</v>
      </c>
      <c r="BJ90" s="100">
        <v>126342</v>
      </c>
      <c r="BK90" s="100">
        <v>0</v>
      </c>
      <c r="BL90" s="100">
        <v>1511515</v>
      </c>
      <c r="BM90" s="100">
        <v>1727446</v>
      </c>
      <c r="BN90" s="100">
        <v>0</v>
      </c>
      <c r="BO90" s="100">
        <v>92920</v>
      </c>
      <c r="BP90" s="100">
        <v>106194</v>
      </c>
      <c r="BQ90" s="100">
        <v>0</v>
      </c>
      <c r="BR90" s="100">
        <v>0</v>
      </c>
      <c r="BS90" s="100">
        <v>0</v>
      </c>
      <c r="BT90" s="100">
        <v>0</v>
      </c>
      <c r="BU90" s="100">
        <v>0</v>
      </c>
      <c r="BV90" s="100">
        <v>0</v>
      </c>
      <c r="BW90" s="100">
        <v>0</v>
      </c>
      <c r="BX90" s="100">
        <v>0</v>
      </c>
      <c r="BY90" s="100">
        <v>0</v>
      </c>
      <c r="BZ90" s="100">
        <v>0</v>
      </c>
      <c r="CA90" s="100">
        <v>-6.5052953156822806</v>
      </c>
      <c r="CB90" s="100">
        <v>-7.4346232179226064</v>
      </c>
      <c r="CC90" s="100">
        <v>0</v>
      </c>
      <c r="CD90" s="100">
        <v>0</v>
      </c>
      <c r="CE90" s="100">
        <v>0</v>
      </c>
      <c r="CF90" s="100">
        <v>0</v>
      </c>
      <c r="CG90" s="100">
        <v>475309.04083503055</v>
      </c>
      <c r="CH90" s="100">
        <v>543210.33238289214</v>
      </c>
      <c r="CI90" s="100">
        <v>0</v>
      </c>
      <c r="CJ90" s="100">
        <v>0</v>
      </c>
      <c r="CK90" s="100">
        <v>0</v>
      </c>
      <c r="CL90" s="100">
        <v>0</v>
      </c>
      <c r="CM90" s="100">
        <v>0</v>
      </c>
      <c r="CN90" s="100">
        <v>0</v>
      </c>
      <c r="CO90" s="100">
        <v>0</v>
      </c>
      <c r="CP90" s="100">
        <v>0</v>
      </c>
      <c r="CQ90" s="100">
        <v>0</v>
      </c>
      <c r="CR90" s="100">
        <v>0</v>
      </c>
      <c r="CS90" s="100">
        <v>0</v>
      </c>
      <c r="CT90" s="100">
        <v>0</v>
      </c>
      <c r="CU90" s="100">
        <v>0</v>
      </c>
      <c r="CV90" s="100">
        <v>11072.012627291244</v>
      </c>
      <c r="CW90" s="100">
        <v>12653.728716904277</v>
      </c>
      <c r="CX90" s="100">
        <v>0</v>
      </c>
      <c r="CY90" s="100">
        <v>12555</v>
      </c>
      <c r="CZ90" s="100">
        <v>14348</v>
      </c>
      <c r="DA90" s="100">
        <v>0</v>
      </c>
      <c r="DB90" s="100">
        <v>-1483</v>
      </c>
      <c r="DC90" s="100">
        <v>-1694</v>
      </c>
      <c r="DD90" s="100">
        <v>0</v>
      </c>
      <c r="DE90" s="100">
        <v>542.10794297352334</v>
      </c>
      <c r="DF90" s="100">
        <v>619.55193482688401</v>
      </c>
      <c r="DG90" s="100">
        <v>0</v>
      </c>
      <c r="DH90" s="100">
        <v>542</v>
      </c>
      <c r="DI90" s="100">
        <v>620</v>
      </c>
      <c r="DJ90" s="100">
        <v>0</v>
      </c>
      <c r="DK90" s="100">
        <v>0</v>
      </c>
      <c r="DL90" s="100">
        <v>0</v>
      </c>
      <c r="DM90" s="100">
        <v>0</v>
      </c>
      <c r="DN90" s="100">
        <v>12203.572606924645</v>
      </c>
      <c r="DO90" s="100">
        <v>13946.940122199594</v>
      </c>
      <c r="DP90" s="100">
        <v>0</v>
      </c>
      <c r="DQ90" s="100">
        <v>11743</v>
      </c>
      <c r="DR90" s="100">
        <v>13422</v>
      </c>
      <c r="DS90" s="100">
        <v>0</v>
      </c>
      <c r="DT90" s="100">
        <v>461</v>
      </c>
      <c r="DU90" s="100">
        <v>525</v>
      </c>
      <c r="DV90" s="100">
        <v>0</v>
      </c>
      <c r="DW90" s="100">
        <v>23721.920773930749</v>
      </c>
      <c r="DX90" s="100">
        <v>27110.766598778006</v>
      </c>
      <c r="DY90" s="100">
        <v>0</v>
      </c>
      <c r="DZ90" s="100">
        <v>0</v>
      </c>
      <c r="EA90" s="100">
        <v>0</v>
      </c>
      <c r="EB90" s="100">
        <v>0</v>
      </c>
      <c r="EC90" s="100">
        <v>23722</v>
      </c>
      <c r="ED90" s="100">
        <v>27111</v>
      </c>
      <c r="EE90" s="100">
        <v>0</v>
      </c>
      <c r="EF90" s="100">
        <v>0</v>
      </c>
      <c r="EG90" s="100">
        <v>0</v>
      </c>
      <c r="EH90" s="100">
        <v>0</v>
      </c>
      <c r="EI90" s="100">
        <v>0</v>
      </c>
      <c r="EJ90" s="100">
        <v>0</v>
      </c>
      <c r="EK90" s="100">
        <v>0</v>
      </c>
      <c r="EL90" s="100">
        <v>0</v>
      </c>
      <c r="EM90" s="100">
        <v>0</v>
      </c>
      <c r="EN90" s="100">
        <v>0</v>
      </c>
      <c r="EO90" s="100">
        <v>0</v>
      </c>
      <c r="EP90" s="100">
        <v>0</v>
      </c>
      <c r="EQ90" s="100">
        <v>0</v>
      </c>
      <c r="ER90" s="100">
        <v>0</v>
      </c>
      <c r="ES90" s="100">
        <v>0</v>
      </c>
      <c r="ET90" s="100">
        <v>0</v>
      </c>
      <c r="EU90" s="100">
        <v>0</v>
      </c>
      <c r="EV90" s="100">
        <v>0</v>
      </c>
      <c r="EW90" s="100">
        <v>0</v>
      </c>
      <c r="EX90" s="100">
        <v>536543</v>
      </c>
      <c r="EY90" s="100">
        <v>613192</v>
      </c>
      <c r="EZ90" s="100">
        <v>0</v>
      </c>
      <c r="FA90" s="100">
        <v>-536543</v>
      </c>
      <c r="FB90" s="100">
        <v>-613192</v>
      </c>
      <c r="FC90" s="100">
        <v>0</v>
      </c>
      <c r="FD90" s="100">
        <v>505796.27721384924</v>
      </c>
      <c r="FE90" s="100">
        <v>578052.88824439922</v>
      </c>
      <c r="FF90" s="100">
        <v>0</v>
      </c>
      <c r="FG90" s="100">
        <v>486025</v>
      </c>
      <c r="FH90" s="100">
        <v>555457</v>
      </c>
      <c r="FI90" s="100">
        <v>0</v>
      </c>
      <c r="FJ90" s="100">
        <v>19771</v>
      </c>
      <c r="FK90" s="100">
        <v>22596</v>
      </c>
      <c r="FL90" s="100">
        <v>0</v>
      </c>
      <c r="FM90" s="100">
        <v>0</v>
      </c>
      <c r="FN90" s="100">
        <v>0</v>
      </c>
      <c r="FO90" s="100">
        <v>0</v>
      </c>
      <c r="FP90" s="100">
        <v>0</v>
      </c>
      <c r="FQ90" s="100">
        <v>0</v>
      </c>
      <c r="FR90" s="100">
        <v>0</v>
      </c>
      <c r="FS90" s="100">
        <v>0</v>
      </c>
      <c r="FT90" s="100">
        <v>0</v>
      </c>
      <c r="FU90" s="100">
        <v>0</v>
      </c>
      <c r="FV90" s="100">
        <v>2633073</v>
      </c>
      <c r="FW90" s="100">
        <v>3009228</v>
      </c>
      <c r="FX90" s="100">
        <v>0</v>
      </c>
      <c r="FY90" s="546">
        <v>0.25</v>
      </c>
      <c r="FZ90" s="546">
        <v>0.35</v>
      </c>
      <c r="GA90" s="546">
        <v>0.4</v>
      </c>
      <c r="GB90" s="546">
        <v>0</v>
      </c>
      <c r="GC90" s="84" t="s">
        <v>1029</v>
      </c>
    </row>
    <row r="91" spans="1:185" s="84" customFormat="1" x14ac:dyDescent="0.25">
      <c r="A91" t="s">
        <v>1026</v>
      </c>
      <c r="B91" s="82" t="s">
        <v>541</v>
      </c>
      <c r="C91" s="85" t="s">
        <v>540</v>
      </c>
      <c r="D91" s="100">
        <v>945523</v>
      </c>
      <c r="E91" s="100">
        <v>0</v>
      </c>
      <c r="F91" s="100">
        <v>945523</v>
      </c>
      <c r="G91" s="100">
        <v>884806</v>
      </c>
      <c r="H91" s="100">
        <v>0</v>
      </c>
      <c r="I91" s="100">
        <v>884806</v>
      </c>
      <c r="J91" s="100">
        <v>60717</v>
      </c>
      <c r="K91" s="100">
        <v>0</v>
      </c>
      <c r="L91" s="100">
        <v>60717</v>
      </c>
      <c r="M91" s="100">
        <v>262482</v>
      </c>
      <c r="N91" s="100">
        <v>262482</v>
      </c>
      <c r="O91" s="100">
        <v>0</v>
      </c>
      <c r="P91" s="100">
        <v>0</v>
      </c>
      <c r="Q91" s="100">
        <v>0</v>
      </c>
      <c r="R91" s="100">
        <v>0</v>
      </c>
      <c r="S91" s="100">
        <v>675330</v>
      </c>
      <c r="T91" s="100">
        <v>85989</v>
      </c>
      <c r="U91" s="100">
        <v>673576</v>
      </c>
      <c r="V91" s="100">
        <v>85989</v>
      </c>
      <c r="W91" s="100">
        <v>1754</v>
      </c>
      <c r="X91" s="100">
        <v>0</v>
      </c>
      <c r="Y91" s="100">
        <v>0</v>
      </c>
      <c r="Z91" s="100">
        <v>0</v>
      </c>
      <c r="AA91" s="100">
        <v>0</v>
      </c>
      <c r="AB91" s="100">
        <v>0</v>
      </c>
      <c r="AC91" s="100">
        <v>0</v>
      </c>
      <c r="AD91" s="100">
        <v>0</v>
      </c>
      <c r="AE91" s="100">
        <v>0</v>
      </c>
      <c r="AF91" s="100">
        <v>0</v>
      </c>
      <c r="AG91" s="100">
        <v>0</v>
      </c>
      <c r="AH91" s="100">
        <v>0</v>
      </c>
      <c r="AI91" s="100">
        <v>0</v>
      </c>
      <c r="AJ91" s="100">
        <v>0</v>
      </c>
      <c r="AK91" s="100">
        <v>0</v>
      </c>
      <c r="AL91" s="100">
        <v>0</v>
      </c>
      <c r="AM91" s="100">
        <v>0</v>
      </c>
      <c r="AN91" s="100">
        <v>0</v>
      </c>
      <c r="AO91" s="100">
        <v>0</v>
      </c>
      <c r="AP91" s="100">
        <v>0</v>
      </c>
      <c r="AQ91" s="100">
        <v>0</v>
      </c>
      <c r="AR91" s="100">
        <v>0</v>
      </c>
      <c r="AS91" s="100">
        <v>0</v>
      </c>
      <c r="AT91" s="100">
        <v>0</v>
      </c>
      <c r="AU91" s="100">
        <v>0</v>
      </c>
      <c r="AV91" s="100">
        <v>0</v>
      </c>
      <c r="AW91" s="100">
        <v>0</v>
      </c>
      <c r="AX91" s="100">
        <v>0</v>
      </c>
      <c r="AY91" s="100">
        <v>0</v>
      </c>
      <c r="AZ91" s="100">
        <v>0</v>
      </c>
      <c r="BA91" s="100">
        <v>0</v>
      </c>
      <c r="BB91" s="100">
        <v>0</v>
      </c>
      <c r="BC91" s="100">
        <v>0</v>
      </c>
      <c r="BD91" s="100">
        <v>0</v>
      </c>
      <c r="BE91" s="100">
        <v>0</v>
      </c>
      <c r="BF91" s="100">
        <v>1962518.2508187373</v>
      </c>
      <c r="BG91" s="100">
        <v>490629.56270468433</v>
      </c>
      <c r="BH91" s="100">
        <v>0</v>
      </c>
      <c r="BI91" s="100">
        <v>105463</v>
      </c>
      <c r="BJ91" s="100">
        <v>26366</v>
      </c>
      <c r="BK91" s="100">
        <v>0</v>
      </c>
      <c r="BL91" s="100">
        <v>1971731</v>
      </c>
      <c r="BM91" s="100">
        <v>492933</v>
      </c>
      <c r="BN91" s="100">
        <v>0</v>
      </c>
      <c r="BO91" s="100">
        <v>96250</v>
      </c>
      <c r="BP91" s="100">
        <v>24063</v>
      </c>
      <c r="BQ91" s="100">
        <v>0</v>
      </c>
      <c r="BR91" s="100">
        <v>6148.4334012219961</v>
      </c>
      <c r="BS91" s="100">
        <v>1537.108350305499</v>
      </c>
      <c r="BT91" s="100">
        <v>0</v>
      </c>
      <c r="BU91" s="100">
        <v>0</v>
      </c>
      <c r="BV91" s="100">
        <v>0</v>
      </c>
      <c r="BW91" s="100">
        <v>0</v>
      </c>
      <c r="BX91" s="100">
        <v>6148</v>
      </c>
      <c r="BY91" s="100">
        <v>1537</v>
      </c>
      <c r="BZ91" s="100">
        <v>0</v>
      </c>
      <c r="CA91" s="100">
        <v>0</v>
      </c>
      <c r="CB91" s="100">
        <v>0</v>
      </c>
      <c r="CC91" s="100">
        <v>0</v>
      </c>
      <c r="CD91" s="100">
        <v>0</v>
      </c>
      <c r="CE91" s="100">
        <v>0</v>
      </c>
      <c r="CF91" s="100">
        <v>0</v>
      </c>
      <c r="CG91" s="100">
        <v>0</v>
      </c>
      <c r="CH91" s="100">
        <v>0</v>
      </c>
      <c r="CI91" s="100">
        <v>0</v>
      </c>
      <c r="CJ91" s="100">
        <v>0</v>
      </c>
      <c r="CK91" s="100">
        <v>0</v>
      </c>
      <c r="CL91" s="100">
        <v>0</v>
      </c>
      <c r="CM91" s="100">
        <v>0</v>
      </c>
      <c r="CN91" s="100">
        <v>0</v>
      </c>
      <c r="CO91" s="100">
        <v>0</v>
      </c>
      <c r="CP91" s="100">
        <v>0</v>
      </c>
      <c r="CQ91" s="100">
        <v>0</v>
      </c>
      <c r="CR91" s="100">
        <v>0</v>
      </c>
      <c r="CS91" s="100">
        <v>0</v>
      </c>
      <c r="CT91" s="100">
        <v>0</v>
      </c>
      <c r="CU91" s="100">
        <v>0</v>
      </c>
      <c r="CV91" s="100">
        <v>35195.506313645623</v>
      </c>
      <c r="CW91" s="100">
        <v>8798.8765784114057</v>
      </c>
      <c r="CX91" s="100">
        <v>0</v>
      </c>
      <c r="CY91" s="100">
        <v>37144</v>
      </c>
      <c r="CZ91" s="100">
        <v>9286</v>
      </c>
      <c r="DA91" s="100">
        <v>0</v>
      </c>
      <c r="DB91" s="100">
        <v>-1948</v>
      </c>
      <c r="DC91" s="100">
        <v>-487</v>
      </c>
      <c r="DD91" s="100">
        <v>0</v>
      </c>
      <c r="DE91" s="100">
        <v>787.24399185336051</v>
      </c>
      <c r="DF91" s="100">
        <v>196.81099796334013</v>
      </c>
      <c r="DG91" s="100">
        <v>0</v>
      </c>
      <c r="DH91" s="100">
        <v>0</v>
      </c>
      <c r="DI91" s="100">
        <v>0</v>
      </c>
      <c r="DJ91" s="100">
        <v>0</v>
      </c>
      <c r="DK91" s="100">
        <v>787</v>
      </c>
      <c r="DL91" s="100">
        <v>197</v>
      </c>
      <c r="DM91" s="100">
        <v>0</v>
      </c>
      <c r="DN91" s="100">
        <v>27997.964969450102</v>
      </c>
      <c r="DO91" s="100">
        <v>6999.4912423625256</v>
      </c>
      <c r="DP91" s="100">
        <v>0</v>
      </c>
      <c r="DQ91" s="100">
        <v>28352</v>
      </c>
      <c r="DR91" s="100">
        <v>7088</v>
      </c>
      <c r="DS91" s="100">
        <v>0</v>
      </c>
      <c r="DT91" s="100">
        <v>-354</v>
      </c>
      <c r="DU91" s="100">
        <v>-89</v>
      </c>
      <c r="DV91" s="100">
        <v>0</v>
      </c>
      <c r="DW91" s="100">
        <v>31334.871690427699</v>
      </c>
      <c r="DX91" s="100">
        <v>7833.7179226069247</v>
      </c>
      <c r="DY91" s="100">
        <v>0</v>
      </c>
      <c r="DZ91" s="100">
        <v>559.66191446028517</v>
      </c>
      <c r="EA91" s="100">
        <v>139.91547861507129</v>
      </c>
      <c r="EB91" s="100">
        <v>0</v>
      </c>
      <c r="EC91" s="100">
        <v>34695</v>
      </c>
      <c r="ED91" s="100">
        <v>8674</v>
      </c>
      <c r="EE91" s="100">
        <v>0</v>
      </c>
      <c r="EF91" s="100">
        <v>-2800</v>
      </c>
      <c r="EG91" s="100">
        <v>-700</v>
      </c>
      <c r="EH91" s="100">
        <v>0</v>
      </c>
      <c r="EI91" s="100">
        <v>0</v>
      </c>
      <c r="EJ91" s="100">
        <v>0</v>
      </c>
      <c r="EK91" s="100">
        <v>0</v>
      </c>
      <c r="EL91" s="100">
        <v>0</v>
      </c>
      <c r="EM91" s="100">
        <v>0</v>
      </c>
      <c r="EN91" s="100">
        <v>0</v>
      </c>
      <c r="EO91" s="100">
        <v>0</v>
      </c>
      <c r="EP91" s="100">
        <v>0</v>
      </c>
      <c r="EQ91" s="100">
        <v>0</v>
      </c>
      <c r="ER91" s="100">
        <v>0</v>
      </c>
      <c r="ES91" s="100">
        <v>0</v>
      </c>
      <c r="ET91" s="100">
        <v>0</v>
      </c>
      <c r="EU91" s="100">
        <v>466596.95315682283</v>
      </c>
      <c r="EV91" s="100">
        <v>116649.23828920571</v>
      </c>
      <c r="EW91" s="100">
        <v>0</v>
      </c>
      <c r="EX91" s="100">
        <v>437774</v>
      </c>
      <c r="EY91" s="100">
        <v>109443</v>
      </c>
      <c r="EZ91" s="100">
        <v>0</v>
      </c>
      <c r="FA91" s="100">
        <v>28823</v>
      </c>
      <c r="FB91" s="100">
        <v>7206</v>
      </c>
      <c r="FC91" s="100">
        <v>0</v>
      </c>
      <c r="FD91" s="100">
        <v>483939.62362525455</v>
      </c>
      <c r="FE91" s="100">
        <v>118285.32138492871</v>
      </c>
      <c r="FF91" s="100">
        <v>0</v>
      </c>
      <c r="FG91" s="100">
        <v>484925</v>
      </c>
      <c r="FH91" s="100">
        <v>118546</v>
      </c>
      <c r="FI91" s="100">
        <v>0</v>
      </c>
      <c r="FJ91" s="100">
        <v>-985</v>
      </c>
      <c r="FK91" s="100">
        <v>-261</v>
      </c>
      <c r="FL91" s="100">
        <v>0</v>
      </c>
      <c r="FM91" s="100">
        <v>0</v>
      </c>
      <c r="FN91" s="100">
        <v>0</v>
      </c>
      <c r="FO91" s="100">
        <v>0</v>
      </c>
      <c r="FP91" s="100">
        <v>0</v>
      </c>
      <c r="FQ91" s="100">
        <v>0</v>
      </c>
      <c r="FR91" s="100">
        <v>0</v>
      </c>
      <c r="FS91" s="100">
        <v>0</v>
      </c>
      <c r="FT91" s="100">
        <v>0</v>
      </c>
      <c r="FU91" s="100">
        <v>0</v>
      </c>
      <c r="FV91" s="100">
        <v>3120542</v>
      </c>
      <c r="FW91" s="100">
        <v>777436</v>
      </c>
      <c r="FX91" s="100">
        <v>0</v>
      </c>
      <c r="FY91" s="546">
        <v>0.5</v>
      </c>
      <c r="FZ91" s="546">
        <v>0.4</v>
      </c>
      <c r="GA91" s="546">
        <v>0.1</v>
      </c>
      <c r="GB91" s="546">
        <v>0</v>
      </c>
      <c r="GC91" s="84" t="s">
        <v>1029</v>
      </c>
    </row>
    <row r="92" spans="1:185" s="84" customFormat="1" x14ac:dyDescent="0.25">
      <c r="A92" t="s">
        <v>1037</v>
      </c>
      <c r="B92" s="82" t="s">
        <v>543</v>
      </c>
      <c r="C92" s="85" t="s">
        <v>542</v>
      </c>
      <c r="D92" s="100">
        <v>61058</v>
      </c>
      <c r="E92" s="100">
        <v>0</v>
      </c>
      <c r="F92" s="100">
        <v>61058</v>
      </c>
      <c r="G92" s="100">
        <v>-142955</v>
      </c>
      <c r="H92" s="100">
        <v>0</v>
      </c>
      <c r="I92" s="100">
        <v>-142955</v>
      </c>
      <c r="J92" s="100">
        <v>204013</v>
      </c>
      <c r="K92" s="100">
        <v>0</v>
      </c>
      <c r="L92" s="100">
        <v>204013</v>
      </c>
      <c r="M92" s="100">
        <v>106631</v>
      </c>
      <c r="N92" s="100">
        <v>106631</v>
      </c>
      <c r="O92" s="100">
        <v>0</v>
      </c>
      <c r="P92" s="100">
        <v>0</v>
      </c>
      <c r="Q92" s="100">
        <v>0</v>
      </c>
      <c r="R92" s="100">
        <v>0</v>
      </c>
      <c r="S92" s="100">
        <v>429466</v>
      </c>
      <c r="T92" s="100">
        <v>0</v>
      </c>
      <c r="U92" s="100">
        <v>429587</v>
      </c>
      <c r="V92" s="100">
        <v>0</v>
      </c>
      <c r="W92" s="100">
        <v>-121</v>
      </c>
      <c r="X92" s="100">
        <v>0</v>
      </c>
      <c r="Y92" s="100">
        <v>0</v>
      </c>
      <c r="Z92" s="100">
        <v>0</v>
      </c>
      <c r="AA92" s="100">
        <v>0</v>
      </c>
      <c r="AB92" s="100">
        <v>0</v>
      </c>
      <c r="AC92" s="100">
        <v>0</v>
      </c>
      <c r="AD92" s="100">
        <v>0</v>
      </c>
      <c r="AE92" s="100">
        <v>0</v>
      </c>
      <c r="AF92" s="100">
        <v>0</v>
      </c>
      <c r="AG92" s="100">
        <v>0</v>
      </c>
      <c r="AH92" s="100">
        <v>0</v>
      </c>
      <c r="AI92" s="100">
        <v>0</v>
      </c>
      <c r="AJ92" s="100">
        <v>0</v>
      </c>
      <c r="AK92" s="100">
        <v>0</v>
      </c>
      <c r="AL92" s="100">
        <v>0</v>
      </c>
      <c r="AM92" s="100">
        <v>0</v>
      </c>
      <c r="AN92" s="100">
        <v>0</v>
      </c>
      <c r="AO92" s="100">
        <v>0</v>
      </c>
      <c r="AP92" s="100">
        <v>0</v>
      </c>
      <c r="AQ92" s="100">
        <v>0</v>
      </c>
      <c r="AR92" s="100">
        <v>0</v>
      </c>
      <c r="AS92" s="100">
        <v>0</v>
      </c>
      <c r="AT92" s="100">
        <v>0</v>
      </c>
      <c r="AU92" s="100">
        <v>0</v>
      </c>
      <c r="AV92" s="100">
        <v>0</v>
      </c>
      <c r="AW92" s="100">
        <v>0</v>
      </c>
      <c r="AX92" s="100">
        <v>0</v>
      </c>
      <c r="AY92" s="100">
        <v>0</v>
      </c>
      <c r="AZ92" s="100">
        <v>0</v>
      </c>
      <c r="BA92" s="100">
        <v>0</v>
      </c>
      <c r="BB92" s="100">
        <v>0</v>
      </c>
      <c r="BC92" s="100">
        <v>0</v>
      </c>
      <c r="BD92" s="100">
        <v>0</v>
      </c>
      <c r="BE92" s="100">
        <v>0</v>
      </c>
      <c r="BF92" s="100">
        <v>892663.63324154785</v>
      </c>
      <c r="BG92" s="100">
        <v>758764.08825531567</v>
      </c>
      <c r="BH92" s="100">
        <v>22316.590831038699</v>
      </c>
      <c r="BI92" s="100">
        <v>42540</v>
      </c>
      <c r="BJ92" s="100">
        <v>36159</v>
      </c>
      <c r="BK92" s="100">
        <v>1063</v>
      </c>
      <c r="BL92" s="100">
        <v>880006</v>
      </c>
      <c r="BM92" s="100">
        <v>748006</v>
      </c>
      <c r="BN92" s="100">
        <v>22000</v>
      </c>
      <c r="BO92" s="100">
        <v>55198</v>
      </c>
      <c r="BP92" s="100">
        <v>46917</v>
      </c>
      <c r="BQ92" s="100">
        <v>1380</v>
      </c>
      <c r="BR92" s="100">
        <v>2999.8704684317722</v>
      </c>
      <c r="BS92" s="100">
        <v>2549.8898981670063</v>
      </c>
      <c r="BT92" s="100">
        <v>74.996761710794317</v>
      </c>
      <c r="BU92" s="100">
        <v>4319</v>
      </c>
      <c r="BV92" s="100">
        <v>3672</v>
      </c>
      <c r="BW92" s="100">
        <v>108</v>
      </c>
      <c r="BX92" s="100">
        <v>-1319</v>
      </c>
      <c r="BY92" s="100">
        <v>-1122</v>
      </c>
      <c r="BZ92" s="100">
        <v>-33</v>
      </c>
      <c r="CA92" s="100">
        <v>0</v>
      </c>
      <c r="CB92" s="100">
        <v>0</v>
      </c>
      <c r="CC92" s="100">
        <v>0</v>
      </c>
      <c r="CD92" s="100">
        <v>0</v>
      </c>
      <c r="CE92" s="100">
        <v>0</v>
      </c>
      <c r="CF92" s="100">
        <v>0</v>
      </c>
      <c r="CG92" s="100">
        <v>0</v>
      </c>
      <c r="CH92" s="100">
        <v>0</v>
      </c>
      <c r="CI92" s="100">
        <v>0</v>
      </c>
      <c r="CJ92" s="100">
        <v>0</v>
      </c>
      <c r="CK92" s="100">
        <v>0</v>
      </c>
      <c r="CL92" s="100">
        <v>0</v>
      </c>
      <c r="CM92" s="100">
        <v>0</v>
      </c>
      <c r="CN92" s="100">
        <v>0</v>
      </c>
      <c r="CO92" s="100">
        <v>0</v>
      </c>
      <c r="CP92" s="100">
        <v>0</v>
      </c>
      <c r="CQ92" s="100">
        <v>0</v>
      </c>
      <c r="CR92" s="100">
        <v>0</v>
      </c>
      <c r="CS92" s="100">
        <v>0</v>
      </c>
      <c r="CT92" s="100">
        <v>0</v>
      </c>
      <c r="CU92" s="100">
        <v>0</v>
      </c>
      <c r="CV92" s="100">
        <v>8534.5344195519356</v>
      </c>
      <c r="CW92" s="100">
        <v>7254.3542566191436</v>
      </c>
      <c r="CX92" s="100">
        <v>213.36336048879835</v>
      </c>
      <c r="CY92" s="100">
        <v>10959</v>
      </c>
      <c r="CZ92" s="100">
        <v>9315</v>
      </c>
      <c r="DA92" s="100">
        <v>274</v>
      </c>
      <c r="DB92" s="100">
        <v>-2424</v>
      </c>
      <c r="DC92" s="100">
        <v>-2061</v>
      </c>
      <c r="DD92" s="100">
        <v>-61</v>
      </c>
      <c r="DE92" s="100">
        <v>0</v>
      </c>
      <c r="DF92" s="100">
        <v>0</v>
      </c>
      <c r="DG92" s="100">
        <v>0</v>
      </c>
      <c r="DH92" s="100">
        <v>0</v>
      </c>
      <c r="DI92" s="100">
        <v>0</v>
      </c>
      <c r="DJ92" s="100">
        <v>0</v>
      </c>
      <c r="DK92" s="100">
        <v>0</v>
      </c>
      <c r="DL92" s="100">
        <v>0</v>
      </c>
      <c r="DM92" s="100">
        <v>0</v>
      </c>
      <c r="DN92" s="100">
        <v>2668.6167006109981</v>
      </c>
      <c r="DO92" s="100">
        <v>2268.324195519348</v>
      </c>
      <c r="DP92" s="100">
        <v>66.71541751527495</v>
      </c>
      <c r="DQ92" s="100">
        <v>2669</v>
      </c>
      <c r="DR92" s="100">
        <v>2268</v>
      </c>
      <c r="DS92" s="100">
        <v>67</v>
      </c>
      <c r="DT92" s="100">
        <v>0</v>
      </c>
      <c r="DU92" s="100">
        <v>0</v>
      </c>
      <c r="DV92" s="100">
        <v>0</v>
      </c>
      <c r="DW92" s="100">
        <v>6639.5315682281062</v>
      </c>
      <c r="DX92" s="100">
        <v>5643.6018329938888</v>
      </c>
      <c r="DY92" s="100">
        <v>165.98828920570264</v>
      </c>
      <c r="DZ92" s="100">
        <v>-559.20344602851333</v>
      </c>
      <c r="EA92" s="100">
        <v>-475.32292912423623</v>
      </c>
      <c r="EB92" s="100">
        <v>-13.980086150712832</v>
      </c>
      <c r="EC92" s="100">
        <v>7021</v>
      </c>
      <c r="ED92" s="100">
        <v>5968</v>
      </c>
      <c r="EE92" s="100">
        <v>176</v>
      </c>
      <c r="EF92" s="100">
        <v>-941</v>
      </c>
      <c r="EG92" s="100">
        <v>-800</v>
      </c>
      <c r="EH92" s="100">
        <v>-24</v>
      </c>
      <c r="EI92" s="100">
        <v>0</v>
      </c>
      <c r="EJ92" s="100">
        <v>0</v>
      </c>
      <c r="EK92" s="100">
        <v>0</v>
      </c>
      <c r="EL92" s="100">
        <v>0</v>
      </c>
      <c r="EM92" s="100">
        <v>0</v>
      </c>
      <c r="EN92" s="100">
        <v>0</v>
      </c>
      <c r="EO92" s="100">
        <v>0</v>
      </c>
      <c r="EP92" s="100">
        <v>0</v>
      </c>
      <c r="EQ92" s="100">
        <v>0</v>
      </c>
      <c r="ER92" s="100">
        <v>0</v>
      </c>
      <c r="ES92" s="100">
        <v>0</v>
      </c>
      <c r="ET92" s="100">
        <v>0</v>
      </c>
      <c r="EU92" s="100">
        <v>121886.9303462322</v>
      </c>
      <c r="EV92" s="100">
        <v>103603.89079429735</v>
      </c>
      <c r="EW92" s="100">
        <v>3047.1732586558046</v>
      </c>
      <c r="EX92" s="100">
        <v>157333</v>
      </c>
      <c r="EY92" s="100">
        <v>133732</v>
      </c>
      <c r="EZ92" s="100">
        <v>3933</v>
      </c>
      <c r="FA92" s="100">
        <v>-35446</v>
      </c>
      <c r="FB92" s="100">
        <v>-30128</v>
      </c>
      <c r="FC92" s="100">
        <v>-886</v>
      </c>
      <c r="FD92" s="100">
        <v>449080.49205702648</v>
      </c>
      <c r="FE92" s="100">
        <v>369822.82232179219</v>
      </c>
      <c r="FF92" s="100">
        <v>10877.141832993888</v>
      </c>
      <c r="FG92" s="100">
        <v>446044</v>
      </c>
      <c r="FH92" s="100">
        <v>367238</v>
      </c>
      <c r="FI92" s="100">
        <v>10801</v>
      </c>
      <c r="FJ92" s="100">
        <v>3036</v>
      </c>
      <c r="FK92" s="100">
        <v>2585</v>
      </c>
      <c r="FL92" s="100">
        <v>76</v>
      </c>
      <c r="FM92" s="100">
        <v>0</v>
      </c>
      <c r="FN92" s="100">
        <v>0</v>
      </c>
      <c r="FO92" s="100">
        <v>0</v>
      </c>
      <c r="FP92" s="100">
        <v>0</v>
      </c>
      <c r="FQ92" s="100">
        <v>0</v>
      </c>
      <c r="FR92" s="100">
        <v>0</v>
      </c>
      <c r="FS92" s="100">
        <v>0</v>
      </c>
      <c r="FT92" s="100">
        <v>0</v>
      </c>
      <c r="FU92" s="100">
        <v>0</v>
      </c>
      <c r="FV92" s="100">
        <v>1526456</v>
      </c>
      <c r="FW92" s="100">
        <v>1285591</v>
      </c>
      <c r="FX92" s="100">
        <v>37811</v>
      </c>
      <c r="FY92" s="546">
        <v>0.25</v>
      </c>
      <c r="FZ92" s="546">
        <v>0.4</v>
      </c>
      <c r="GA92" s="546">
        <v>0.33999999999999997</v>
      </c>
      <c r="GB92" s="546">
        <v>0.01</v>
      </c>
      <c r="GC92" s="84" t="s">
        <v>1029</v>
      </c>
    </row>
    <row r="93" spans="1:185" s="84" customFormat="1" x14ac:dyDescent="0.25">
      <c r="A93" t="s">
        <v>1026</v>
      </c>
      <c r="B93" s="82" t="s">
        <v>545</v>
      </c>
      <c r="C93" s="85" t="s">
        <v>544</v>
      </c>
      <c r="D93" s="100">
        <v>-11814406</v>
      </c>
      <c r="E93" s="100">
        <v>0</v>
      </c>
      <c r="F93" s="100">
        <v>-11814406</v>
      </c>
      <c r="G93" s="100">
        <v>-6771736</v>
      </c>
      <c r="H93" s="100">
        <v>0</v>
      </c>
      <c r="I93" s="100">
        <v>-6771736</v>
      </c>
      <c r="J93" s="100">
        <v>-5042670</v>
      </c>
      <c r="K93" s="100">
        <v>0</v>
      </c>
      <c r="L93" s="100">
        <v>-5042670</v>
      </c>
      <c r="M93" s="100">
        <v>434144</v>
      </c>
      <c r="N93" s="100">
        <v>434144</v>
      </c>
      <c r="O93" s="100">
        <v>0</v>
      </c>
      <c r="P93" s="100">
        <v>0</v>
      </c>
      <c r="Q93" s="100">
        <v>0</v>
      </c>
      <c r="R93" s="100">
        <v>0</v>
      </c>
      <c r="S93" s="100">
        <v>5084649</v>
      </c>
      <c r="T93" s="100">
        <v>0</v>
      </c>
      <c r="U93" s="100">
        <v>5064085</v>
      </c>
      <c r="V93" s="100">
        <v>0</v>
      </c>
      <c r="W93" s="100">
        <v>20564</v>
      </c>
      <c r="X93" s="100">
        <v>0</v>
      </c>
      <c r="Y93" s="100">
        <v>0</v>
      </c>
      <c r="Z93" s="100">
        <v>0</v>
      </c>
      <c r="AA93" s="100">
        <v>0</v>
      </c>
      <c r="AB93" s="100">
        <v>0</v>
      </c>
      <c r="AC93" s="100">
        <v>0</v>
      </c>
      <c r="AD93" s="100">
        <v>0</v>
      </c>
      <c r="AE93" s="100">
        <v>0</v>
      </c>
      <c r="AF93" s="100">
        <v>0</v>
      </c>
      <c r="AG93" s="100">
        <v>0</v>
      </c>
      <c r="AH93" s="100">
        <v>37932</v>
      </c>
      <c r="AI93" s="100">
        <v>37172.919898167005</v>
      </c>
      <c r="AJ93" s="100">
        <v>0</v>
      </c>
      <c r="AK93" s="100">
        <v>758.63101832993902</v>
      </c>
      <c r="AL93" s="100">
        <v>8001</v>
      </c>
      <c r="AM93" s="100">
        <v>7841</v>
      </c>
      <c r="AN93" s="100">
        <v>0</v>
      </c>
      <c r="AO93" s="100">
        <v>160</v>
      </c>
      <c r="AP93" s="100">
        <v>29931</v>
      </c>
      <c r="AQ93" s="100">
        <v>29332</v>
      </c>
      <c r="AR93" s="100">
        <v>0</v>
      </c>
      <c r="AS93" s="100">
        <v>599</v>
      </c>
      <c r="AT93" s="100">
        <v>0</v>
      </c>
      <c r="AU93" s="100">
        <v>0</v>
      </c>
      <c r="AV93" s="100">
        <v>0</v>
      </c>
      <c r="AW93" s="100">
        <v>0</v>
      </c>
      <c r="AX93" s="100">
        <v>0</v>
      </c>
      <c r="AY93" s="100">
        <v>0</v>
      </c>
      <c r="AZ93" s="100">
        <v>0</v>
      </c>
      <c r="BA93" s="100">
        <v>0</v>
      </c>
      <c r="BB93" s="100">
        <v>0</v>
      </c>
      <c r="BC93" s="100">
        <v>0</v>
      </c>
      <c r="BD93" s="100">
        <v>0</v>
      </c>
      <c r="BE93" s="100">
        <v>0</v>
      </c>
      <c r="BF93" s="100">
        <v>4701355.5106570274</v>
      </c>
      <c r="BG93" s="100">
        <v>0</v>
      </c>
      <c r="BH93" s="100">
        <v>95946.030829735231</v>
      </c>
      <c r="BI93" s="100">
        <v>247589</v>
      </c>
      <c r="BJ93" s="100">
        <v>0</v>
      </c>
      <c r="BK93" s="100">
        <v>5053</v>
      </c>
      <c r="BL93" s="100">
        <v>4590395</v>
      </c>
      <c r="BM93" s="100">
        <v>0</v>
      </c>
      <c r="BN93" s="100">
        <v>93682</v>
      </c>
      <c r="BO93" s="100">
        <v>358550</v>
      </c>
      <c r="BP93" s="100">
        <v>0</v>
      </c>
      <c r="BQ93" s="100">
        <v>7317</v>
      </c>
      <c r="BR93" s="100">
        <v>12615.285519348268</v>
      </c>
      <c r="BS93" s="100">
        <v>0</v>
      </c>
      <c r="BT93" s="100">
        <v>257.45480651731162</v>
      </c>
      <c r="BU93" s="100">
        <v>9144</v>
      </c>
      <c r="BV93" s="100">
        <v>0</v>
      </c>
      <c r="BW93" s="100">
        <v>187</v>
      </c>
      <c r="BX93" s="100">
        <v>3471</v>
      </c>
      <c r="BY93" s="100">
        <v>0</v>
      </c>
      <c r="BZ93" s="100">
        <v>70</v>
      </c>
      <c r="CA93" s="100">
        <v>0</v>
      </c>
      <c r="CB93" s="100">
        <v>0</v>
      </c>
      <c r="CC93" s="100">
        <v>0</v>
      </c>
      <c r="CD93" s="100">
        <v>0</v>
      </c>
      <c r="CE93" s="100">
        <v>0</v>
      </c>
      <c r="CF93" s="100">
        <v>0</v>
      </c>
      <c r="CG93" s="100">
        <v>0</v>
      </c>
      <c r="CH93" s="100">
        <v>0</v>
      </c>
      <c r="CI93" s="100">
        <v>0</v>
      </c>
      <c r="CJ93" s="100">
        <v>1584.6899389002037</v>
      </c>
      <c r="CK93" s="100">
        <v>0</v>
      </c>
      <c r="CL93" s="100">
        <v>32.340610997963338</v>
      </c>
      <c r="CM93" s="100">
        <v>0</v>
      </c>
      <c r="CN93" s="100">
        <v>0</v>
      </c>
      <c r="CO93" s="100">
        <v>0</v>
      </c>
      <c r="CP93" s="100">
        <v>1585</v>
      </c>
      <c r="CQ93" s="100">
        <v>0</v>
      </c>
      <c r="CR93" s="100">
        <v>32</v>
      </c>
      <c r="CS93" s="100">
        <v>0</v>
      </c>
      <c r="CT93" s="100">
        <v>0</v>
      </c>
      <c r="CU93" s="100">
        <v>0</v>
      </c>
      <c r="CV93" s="100">
        <v>28530.490509164967</v>
      </c>
      <c r="CW93" s="100">
        <v>0</v>
      </c>
      <c r="CX93" s="100">
        <v>582.25490835030553</v>
      </c>
      <c r="CY93" s="100">
        <v>29576</v>
      </c>
      <c r="CZ93" s="100">
        <v>0</v>
      </c>
      <c r="DA93" s="100">
        <v>604</v>
      </c>
      <c r="DB93" s="100">
        <v>-1046</v>
      </c>
      <c r="DC93" s="100">
        <v>0</v>
      </c>
      <c r="DD93" s="100">
        <v>-22</v>
      </c>
      <c r="DE93" s="100">
        <v>758.95112016293274</v>
      </c>
      <c r="DF93" s="100">
        <v>0</v>
      </c>
      <c r="DG93" s="100">
        <v>15.488798370672098</v>
      </c>
      <c r="DH93" s="100">
        <v>759</v>
      </c>
      <c r="DI93" s="100">
        <v>0</v>
      </c>
      <c r="DJ93" s="100">
        <v>15</v>
      </c>
      <c r="DK93" s="100">
        <v>0</v>
      </c>
      <c r="DL93" s="100">
        <v>0</v>
      </c>
      <c r="DM93" s="100">
        <v>0</v>
      </c>
      <c r="DN93" s="100">
        <v>70288.993075356411</v>
      </c>
      <c r="DO93" s="100">
        <v>0</v>
      </c>
      <c r="DP93" s="100">
        <v>1434.4692464358452</v>
      </c>
      <c r="DQ93" s="100">
        <v>79415</v>
      </c>
      <c r="DR93" s="100">
        <v>0</v>
      </c>
      <c r="DS93" s="100">
        <v>1621</v>
      </c>
      <c r="DT93" s="100">
        <v>-9126</v>
      </c>
      <c r="DU93" s="100">
        <v>0</v>
      </c>
      <c r="DV93" s="100">
        <v>-187</v>
      </c>
      <c r="DW93" s="100">
        <v>56512.006374745419</v>
      </c>
      <c r="DX93" s="100">
        <v>0</v>
      </c>
      <c r="DY93" s="100">
        <v>1153.3062525458249</v>
      </c>
      <c r="DZ93" s="100">
        <v>0</v>
      </c>
      <c r="EA93" s="100">
        <v>0</v>
      </c>
      <c r="EB93" s="100">
        <v>0</v>
      </c>
      <c r="EC93" s="100">
        <v>56669</v>
      </c>
      <c r="ED93" s="100">
        <v>0</v>
      </c>
      <c r="EE93" s="100">
        <v>1156</v>
      </c>
      <c r="EF93" s="100">
        <v>-157</v>
      </c>
      <c r="EG93" s="100">
        <v>0</v>
      </c>
      <c r="EH93" s="100">
        <v>-3</v>
      </c>
      <c r="EI93" s="100">
        <v>-578.82672097759678</v>
      </c>
      <c r="EJ93" s="100">
        <v>0</v>
      </c>
      <c r="EK93" s="100">
        <v>-11.812790224032588</v>
      </c>
      <c r="EL93" s="100">
        <v>0</v>
      </c>
      <c r="EM93" s="100">
        <v>0</v>
      </c>
      <c r="EN93" s="100">
        <v>0</v>
      </c>
      <c r="EO93" s="100">
        <v>0</v>
      </c>
      <c r="EP93" s="100">
        <v>0</v>
      </c>
      <c r="EQ93" s="100">
        <v>0</v>
      </c>
      <c r="ER93" s="100">
        <v>0</v>
      </c>
      <c r="ES93" s="100">
        <v>0</v>
      </c>
      <c r="ET93" s="100">
        <v>0</v>
      </c>
      <c r="EU93" s="100">
        <v>1035869.615376782</v>
      </c>
      <c r="EV93" s="100">
        <v>0</v>
      </c>
      <c r="EW93" s="100">
        <v>21140.196232179227</v>
      </c>
      <c r="EX93" s="100">
        <v>1062581</v>
      </c>
      <c r="EY93" s="100">
        <v>0</v>
      </c>
      <c r="EZ93" s="100">
        <v>21685</v>
      </c>
      <c r="FA93" s="100">
        <v>-26711</v>
      </c>
      <c r="FB93" s="100">
        <v>0</v>
      </c>
      <c r="FC93" s="100">
        <v>-545</v>
      </c>
      <c r="FD93" s="100">
        <v>1653337.99592668</v>
      </c>
      <c r="FE93" s="100">
        <v>0</v>
      </c>
      <c r="FF93" s="100">
        <v>30360.138492871687</v>
      </c>
      <c r="FG93" s="100">
        <v>1698025</v>
      </c>
      <c r="FH93" s="100">
        <v>0</v>
      </c>
      <c r="FI93" s="100">
        <v>31286</v>
      </c>
      <c r="FJ93" s="100">
        <v>-44687</v>
      </c>
      <c r="FK93" s="100">
        <v>0</v>
      </c>
      <c r="FL93" s="100">
        <v>-926</v>
      </c>
      <c r="FM93" s="100">
        <v>0</v>
      </c>
      <c r="FN93" s="100">
        <v>0</v>
      </c>
      <c r="FO93" s="100">
        <v>0</v>
      </c>
      <c r="FP93" s="100">
        <v>0</v>
      </c>
      <c r="FQ93" s="100">
        <v>0</v>
      </c>
      <c r="FR93" s="100">
        <v>0</v>
      </c>
      <c r="FS93" s="100">
        <v>0</v>
      </c>
      <c r="FT93" s="100">
        <v>0</v>
      </c>
      <c r="FU93" s="100">
        <v>0</v>
      </c>
      <c r="FV93" s="100">
        <v>7807864</v>
      </c>
      <c r="FW93" s="100">
        <v>0</v>
      </c>
      <c r="FX93" s="100">
        <v>155960</v>
      </c>
      <c r="FY93" s="546">
        <v>0.5</v>
      </c>
      <c r="FZ93" s="546">
        <v>0.49</v>
      </c>
      <c r="GA93" s="546">
        <v>0</v>
      </c>
      <c r="GB93" s="546">
        <v>0.01</v>
      </c>
      <c r="GC93" s="84" t="s">
        <v>1054</v>
      </c>
    </row>
    <row r="94" spans="1:185" s="84" customFormat="1" x14ac:dyDescent="0.25">
      <c r="A94" t="s">
        <v>1026</v>
      </c>
      <c r="B94" s="82" t="s">
        <v>547</v>
      </c>
      <c r="C94" s="85" t="s">
        <v>546</v>
      </c>
      <c r="D94" s="100">
        <v>-84201</v>
      </c>
      <c r="E94" s="100">
        <v>0</v>
      </c>
      <c r="F94" s="100">
        <v>-84201</v>
      </c>
      <c r="G94" s="100">
        <v>-95555</v>
      </c>
      <c r="H94" s="100">
        <v>0</v>
      </c>
      <c r="I94" s="100">
        <v>-95555</v>
      </c>
      <c r="J94" s="100">
        <v>11354</v>
      </c>
      <c r="K94" s="100">
        <v>0</v>
      </c>
      <c r="L94" s="100">
        <v>11354</v>
      </c>
      <c r="M94" s="100">
        <v>173359</v>
      </c>
      <c r="N94" s="100">
        <v>173359</v>
      </c>
      <c r="O94" s="100">
        <v>0</v>
      </c>
      <c r="P94" s="100">
        <v>0</v>
      </c>
      <c r="Q94" s="100">
        <v>0</v>
      </c>
      <c r="R94" s="100">
        <v>0</v>
      </c>
      <c r="S94" s="100">
        <v>0</v>
      </c>
      <c r="T94" s="100">
        <v>0</v>
      </c>
      <c r="U94" s="100">
        <v>0</v>
      </c>
      <c r="V94" s="100">
        <v>0</v>
      </c>
      <c r="W94" s="100">
        <v>0</v>
      </c>
      <c r="X94" s="100">
        <v>0</v>
      </c>
      <c r="Y94" s="100">
        <v>0</v>
      </c>
      <c r="Z94" s="100">
        <v>0</v>
      </c>
      <c r="AA94" s="100">
        <v>0</v>
      </c>
      <c r="AB94" s="100">
        <v>0</v>
      </c>
      <c r="AC94" s="100">
        <v>0</v>
      </c>
      <c r="AD94" s="100">
        <v>0</v>
      </c>
      <c r="AE94" s="100">
        <v>0</v>
      </c>
      <c r="AF94" s="100">
        <v>0</v>
      </c>
      <c r="AG94" s="100">
        <v>0</v>
      </c>
      <c r="AH94" s="100">
        <v>0</v>
      </c>
      <c r="AI94" s="100">
        <v>0</v>
      </c>
      <c r="AJ94" s="100">
        <v>0</v>
      </c>
      <c r="AK94" s="100">
        <v>0</v>
      </c>
      <c r="AL94" s="100">
        <v>0</v>
      </c>
      <c r="AM94" s="100">
        <v>0</v>
      </c>
      <c r="AN94" s="100">
        <v>0</v>
      </c>
      <c r="AO94" s="100">
        <v>0</v>
      </c>
      <c r="AP94" s="100">
        <v>0</v>
      </c>
      <c r="AQ94" s="100">
        <v>0</v>
      </c>
      <c r="AR94" s="100">
        <v>0</v>
      </c>
      <c r="AS94" s="100">
        <v>0</v>
      </c>
      <c r="AT94" s="100">
        <v>0</v>
      </c>
      <c r="AU94" s="100">
        <v>0</v>
      </c>
      <c r="AV94" s="100">
        <v>0</v>
      </c>
      <c r="AW94" s="100">
        <v>0</v>
      </c>
      <c r="AX94" s="100">
        <v>0</v>
      </c>
      <c r="AY94" s="100">
        <v>0</v>
      </c>
      <c r="AZ94" s="100">
        <v>0</v>
      </c>
      <c r="BA94" s="100">
        <v>0</v>
      </c>
      <c r="BB94" s="100">
        <v>0</v>
      </c>
      <c r="BC94" s="100">
        <v>0</v>
      </c>
      <c r="BD94" s="100">
        <v>0</v>
      </c>
      <c r="BE94" s="100">
        <v>0</v>
      </c>
      <c r="BF94" s="100">
        <v>1261434.1698061104</v>
      </c>
      <c r="BG94" s="100">
        <v>1072219.0443351935</v>
      </c>
      <c r="BH94" s="100">
        <v>31535.854245152754</v>
      </c>
      <c r="BI94" s="100">
        <v>90751</v>
      </c>
      <c r="BJ94" s="100">
        <v>77139</v>
      </c>
      <c r="BK94" s="100">
        <v>2269</v>
      </c>
      <c r="BL94" s="100">
        <v>1291478</v>
      </c>
      <c r="BM94" s="100">
        <v>1097756</v>
      </c>
      <c r="BN94" s="100">
        <v>32287</v>
      </c>
      <c r="BO94" s="100">
        <v>60707</v>
      </c>
      <c r="BP94" s="100">
        <v>51602</v>
      </c>
      <c r="BQ94" s="100">
        <v>1518</v>
      </c>
      <c r="BR94" s="100">
        <v>0</v>
      </c>
      <c r="BS94" s="100">
        <v>0</v>
      </c>
      <c r="BT94" s="100">
        <v>0</v>
      </c>
      <c r="BU94" s="100">
        <v>0</v>
      </c>
      <c r="BV94" s="100">
        <v>0</v>
      </c>
      <c r="BW94" s="100">
        <v>0</v>
      </c>
      <c r="BX94" s="100">
        <v>0</v>
      </c>
      <c r="BY94" s="100">
        <v>0</v>
      </c>
      <c r="BZ94" s="100">
        <v>0</v>
      </c>
      <c r="CA94" s="100">
        <v>0</v>
      </c>
      <c r="CB94" s="100">
        <v>0</v>
      </c>
      <c r="CC94" s="100">
        <v>0</v>
      </c>
      <c r="CD94" s="100">
        <v>0</v>
      </c>
      <c r="CE94" s="100">
        <v>0</v>
      </c>
      <c r="CF94" s="100">
        <v>0</v>
      </c>
      <c r="CG94" s="100">
        <v>0</v>
      </c>
      <c r="CH94" s="100">
        <v>0</v>
      </c>
      <c r="CI94" s="100">
        <v>0</v>
      </c>
      <c r="CJ94" s="100">
        <v>0</v>
      </c>
      <c r="CK94" s="100">
        <v>0</v>
      </c>
      <c r="CL94" s="100">
        <v>0</v>
      </c>
      <c r="CM94" s="100">
        <v>0</v>
      </c>
      <c r="CN94" s="100">
        <v>0</v>
      </c>
      <c r="CO94" s="100">
        <v>0</v>
      </c>
      <c r="CP94" s="100">
        <v>0</v>
      </c>
      <c r="CQ94" s="100">
        <v>0</v>
      </c>
      <c r="CR94" s="100">
        <v>0</v>
      </c>
      <c r="CS94" s="100">
        <v>0</v>
      </c>
      <c r="CT94" s="100">
        <v>0</v>
      </c>
      <c r="CU94" s="100">
        <v>0</v>
      </c>
      <c r="CV94" s="100">
        <v>0</v>
      </c>
      <c r="CW94" s="100">
        <v>0</v>
      </c>
      <c r="CX94" s="100">
        <v>0</v>
      </c>
      <c r="CY94" s="100">
        <v>1100</v>
      </c>
      <c r="CZ94" s="100">
        <v>935</v>
      </c>
      <c r="DA94" s="100">
        <v>28</v>
      </c>
      <c r="DB94" s="100">
        <v>-1100</v>
      </c>
      <c r="DC94" s="100">
        <v>-935</v>
      </c>
      <c r="DD94" s="100">
        <v>-28</v>
      </c>
      <c r="DE94" s="100">
        <v>619.55193482688401</v>
      </c>
      <c r="DF94" s="100">
        <v>526.61914460285129</v>
      </c>
      <c r="DG94" s="100">
        <v>15.488798370672098</v>
      </c>
      <c r="DH94" s="100">
        <v>620</v>
      </c>
      <c r="DI94" s="100">
        <v>527</v>
      </c>
      <c r="DJ94" s="100">
        <v>15</v>
      </c>
      <c r="DK94" s="100">
        <v>0</v>
      </c>
      <c r="DL94" s="100">
        <v>0</v>
      </c>
      <c r="DM94" s="100">
        <v>0</v>
      </c>
      <c r="DN94" s="100">
        <v>13686.728309572303</v>
      </c>
      <c r="DO94" s="100">
        <v>11633.719063136456</v>
      </c>
      <c r="DP94" s="100">
        <v>342.16820773930755</v>
      </c>
      <c r="DQ94" s="100">
        <v>923</v>
      </c>
      <c r="DR94" s="100">
        <v>785</v>
      </c>
      <c r="DS94" s="100">
        <v>23</v>
      </c>
      <c r="DT94" s="100">
        <v>12764</v>
      </c>
      <c r="DU94" s="100">
        <v>10849</v>
      </c>
      <c r="DV94" s="100">
        <v>319</v>
      </c>
      <c r="DW94" s="100">
        <v>30563.323014256621</v>
      </c>
      <c r="DX94" s="100">
        <v>25978.824562118123</v>
      </c>
      <c r="DY94" s="100">
        <v>764.08307535641552</v>
      </c>
      <c r="DZ94" s="100">
        <v>-3367.0582484725051</v>
      </c>
      <c r="EA94" s="100">
        <v>-2861.9995112016286</v>
      </c>
      <c r="EB94" s="100">
        <v>-84.176456211812621</v>
      </c>
      <c r="EC94" s="100">
        <v>29281</v>
      </c>
      <c r="ED94" s="100">
        <v>24889</v>
      </c>
      <c r="EE94" s="100">
        <v>732</v>
      </c>
      <c r="EF94" s="100">
        <v>-2085</v>
      </c>
      <c r="EG94" s="100">
        <v>-1772</v>
      </c>
      <c r="EH94" s="100">
        <v>-52</v>
      </c>
      <c r="EI94" s="100">
        <v>242.03828920570265</v>
      </c>
      <c r="EJ94" s="100">
        <v>205.73254582484722</v>
      </c>
      <c r="EK94" s="100">
        <v>6.0509572301425658</v>
      </c>
      <c r="EL94" s="100">
        <v>0</v>
      </c>
      <c r="EM94" s="100">
        <v>0</v>
      </c>
      <c r="EN94" s="100">
        <v>0</v>
      </c>
      <c r="EO94" s="100">
        <v>0</v>
      </c>
      <c r="EP94" s="100">
        <v>0</v>
      </c>
      <c r="EQ94" s="100">
        <v>0</v>
      </c>
      <c r="ER94" s="100">
        <v>0</v>
      </c>
      <c r="ES94" s="100">
        <v>0</v>
      </c>
      <c r="ET94" s="100">
        <v>0</v>
      </c>
      <c r="EU94" s="100">
        <v>293604.83584521385</v>
      </c>
      <c r="EV94" s="100">
        <v>249564.11046843175</v>
      </c>
      <c r="EW94" s="100">
        <v>7340.1208961303464</v>
      </c>
      <c r="EX94" s="100">
        <v>249670</v>
      </c>
      <c r="EY94" s="100">
        <v>212220</v>
      </c>
      <c r="EZ94" s="100">
        <v>6242</v>
      </c>
      <c r="FA94" s="100">
        <v>43935</v>
      </c>
      <c r="FB94" s="100">
        <v>37344</v>
      </c>
      <c r="FC94" s="100">
        <v>1098</v>
      </c>
      <c r="FD94" s="100">
        <v>767489.40773930761</v>
      </c>
      <c r="FE94" s="100">
        <v>652365.99657841132</v>
      </c>
      <c r="FF94" s="100">
        <v>19187.235193482687</v>
      </c>
      <c r="FG94" s="100">
        <v>688250</v>
      </c>
      <c r="FH94" s="100">
        <v>585012</v>
      </c>
      <c r="FI94" s="100">
        <v>17206</v>
      </c>
      <c r="FJ94" s="100">
        <v>79239</v>
      </c>
      <c r="FK94" s="100">
        <v>67354</v>
      </c>
      <c r="FL94" s="100">
        <v>1981</v>
      </c>
      <c r="FM94" s="100">
        <v>0</v>
      </c>
      <c r="FN94" s="100">
        <v>0</v>
      </c>
      <c r="FO94" s="100">
        <v>0</v>
      </c>
      <c r="FP94" s="100">
        <v>0</v>
      </c>
      <c r="FQ94" s="100">
        <v>0</v>
      </c>
      <c r="FR94" s="100">
        <v>0</v>
      </c>
      <c r="FS94" s="100">
        <v>0</v>
      </c>
      <c r="FT94" s="100">
        <v>0</v>
      </c>
      <c r="FU94" s="100">
        <v>0</v>
      </c>
      <c r="FV94" s="100">
        <v>2455024</v>
      </c>
      <c r="FW94" s="100">
        <v>2086772</v>
      </c>
      <c r="FX94" s="100">
        <v>61375</v>
      </c>
      <c r="FY94" s="546">
        <v>0.25</v>
      </c>
      <c r="FZ94" s="546">
        <v>0.4</v>
      </c>
      <c r="GA94" s="546">
        <v>0.33999999999999997</v>
      </c>
      <c r="GB94" s="546">
        <v>0.01</v>
      </c>
      <c r="GC94" s="84" t="s">
        <v>1029</v>
      </c>
    </row>
    <row r="95" spans="1:185" s="84" customFormat="1" x14ac:dyDescent="0.25">
      <c r="A95" t="s">
        <v>1026</v>
      </c>
      <c r="B95" s="82" t="s">
        <v>549</v>
      </c>
      <c r="C95" s="85" t="s">
        <v>548</v>
      </c>
      <c r="D95" s="100">
        <v>-4308115</v>
      </c>
      <c r="E95" s="100">
        <v>1236</v>
      </c>
      <c r="F95" s="100">
        <v>-4306879</v>
      </c>
      <c r="G95" s="100">
        <v>-4376027</v>
      </c>
      <c r="H95" s="100">
        <v>1236</v>
      </c>
      <c r="I95" s="100">
        <v>-4374791</v>
      </c>
      <c r="J95" s="100">
        <v>67912</v>
      </c>
      <c r="K95" s="100">
        <v>0</v>
      </c>
      <c r="L95" s="100">
        <v>67912</v>
      </c>
      <c r="M95" s="100">
        <v>461945</v>
      </c>
      <c r="N95" s="100">
        <v>461945</v>
      </c>
      <c r="O95" s="100">
        <v>0</v>
      </c>
      <c r="P95" s="100">
        <v>369422</v>
      </c>
      <c r="Q95" s="100">
        <v>242443</v>
      </c>
      <c r="R95" s="100">
        <v>126979</v>
      </c>
      <c r="S95" s="100">
        <v>1659881</v>
      </c>
      <c r="T95" s="100">
        <v>0</v>
      </c>
      <c r="U95" s="100">
        <v>544043</v>
      </c>
      <c r="V95" s="100">
        <v>0</v>
      </c>
      <c r="W95" s="100">
        <v>1115838</v>
      </c>
      <c r="X95" s="100">
        <v>0</v>
      </c>
      <c r="Y95" s="100">
        <v>0</v>
      </c>
      <c r="Z95" s="100">
        <v>0</v>
      </c>
      <c r="AA95" s="100">
        <v>0</v>
      </c>
      <c r="AB95" s="100">
        <v>0</v>
      </c>
      <c r="AC95" s="100">
        <v>0</v>
      </c>
      <c r="AD95" s="100">
        <v>0</v>
      </c>
      <c r="AE95" s="100">
        <v>0</v>
      </c>
      <c r="AF95" s="100">
        <v>0</v>
      </c>
      <c r="AG95" s="100">
        <v>0</v>
      </c>
      <c r="AH95" s="100">
        <v>125292</v>
      </c>
      <c r="AI95" s="100">
        <v>125291.98778004074</v>
      </c>
      <c r="AJ95" s="100">
        <v>0</v>
      </c>
      <c r="AK95" s="100">
        <v>0</v>
      </c>
      <c r="AL95" s="100">
        <v>200220</v>
      </c>
      <c r="AM95" s="100">
        <v>200220</v>
      </c>
      <c r="AN95" s="100">
        <v>0</v>
      </c>
      <c r="AO95" s="100">
        <v>0</v>
      </c>
      <c r="AP95" s="100">
        <v>-74928</v>
      </c>
      <c r="AQ95" s="100">
        <v>-74928</v>
      </c>
      <c r="AR95" s="100">
        <v>0</v>
      </c>
      <c r="AS95" s="100">
        <v>0</v>
      </c>
      <c r="AT95" s="100">
        <v>0</v>
      </c>
      <c r="AU95" s="100">
        <v>0</v>
      </c>
      <c r="AV95" s="100">
        <v>0</v>
      </c>
      <c r="AW95" s="100">
        <v>0</v>
      </c>
      <c r="AX95" s="100">
        <v>0</v>
      </c>
      <c r="AY95" s="100">
        <v>0</v>
      </c>
      <c r="AZ95" s="100">
        <v>0</v>
      </c>
      <c r="BA95" s="100">
        <v>0</v>
      </c>
      <c r="BB95" s="100">
        <v>0</v>
      </c>
      <c r="BC95" s="100">
        <v>0</v>
      </c>
      <c r="BD95" s="100">
        <v>0</v>
      </c>
      <c r="BE95" s="100">
        <v>0</v>
      </c>
      <c r="BF95" s="100">
        <v>3115387.2653254592</v>
      </c>
      <c r="BG95" s="100">
        <v>770741.00513890025</v>
      </c>
      <c r="BH95" s="100">
        <v>0</v>
      </c>
      <c r="BI95" s="100">
        <v>141367</v>
      </c>
      <c r="BJ95" s="100">
        <v>34977</v>
      </c>
      <c r="BK95" s="100">
        <v>0</v>
      </c>
      <c r="BL95" s="100">
        <v>2984355</v>
      </c>
      <c r="BM95" s="100">
        <v>743896</v>
      </c>
      <c r="BN95" s="100">
        <v>0</v>
      </c>
      <c r="BO95" s="100">
        <v>272399</v>
      </c>
      <c r="BP95" s="100">
        <v>61822</v>
      </c>
      <c r="BQ95" s="100">
        <v>0</v>
      </c>
      <c r="BR95" s="100">
        <v>539.83625254582489</v>
      </c>
      <c r="BS95" s="100">
        <v>134.95906313645622</v>
      </c>
      <c r="BT95" s="100">
        <v>0</v>
      </c>
      <c r="BU95" s="100">
        <v>1014</v>
      </c>
      <c r="BV95" s="100">
        <v>254</v>
      </c>
      <c r="BW95" s="100">
        <v>0</v>
      </c>
      <c r="BX95" s="100">
        <v>-474</v>
      </c>
      <c r="BY95" s="100">
        <v>-119</v>
      </c>
      <c r="BZ95" s="100">
        <v>0</v>
      </c>
      <c r="CA95" s="100">
        <v>0</v>
      </c>
      <c r="CB95" s="100">
        <v>0</v>
      </c>
      <c r="CC95" s="100">
        <v>0</v>
      </c>
      <c r="CD95" s="100">
        <v>0</v>
      </c>
      <c r="CE95" s="100">
        <v>0</v>
      </c>
      <c r="CF95" s="100">
        <v>0</v>
      </c>
      <c r="CG95" s="100">
        <v>-3626.8570264765785</v>
      </c>
      <c r="CH95" s="100">
        <v>-906.71425661914463</v>
      </c>
      <c r="CI95" s="100">
        <v>0</v>
      </c>
      <c r="CJ95" s="100">
        <v>0</v>
      </c>
      <c r="CK95" s="100">
        <v>0</v>
      </c>
      <c r="CL95" s="100">
        <v>0</v>
      </c>
      <c r="CM95" s="100">
        <v>0</v>
      </c>
      <c r="CN95" s="100">
        <v>0</v>
      </c>
      <c r="CO95" s="100">
        <v>0</v>
      </c>
      <c r="CP95" s="100">
        <v>0</v>
      </c>
      <c r="CQ95" s="100">
        <v>0</v>
      </c>
      <c r="CR95" s="100">
        <v>0</v>
      </c>
      <c r="CS95" s="100">
        <v>0</v>
      </c>
      <c r="CT95" s="100">
        <v>0</v>
      </c>
      <c r="CU95" s="100">
        <v>0</v>
      </c>
      <c r="CV95" s="100">
        <v>33214.179226069253</v>
      </c>
      <c r="CW95" s="100">
        <v>8303.5448065173132</v>
      </c>
      <c r="CX95" s="100">
        <v>0</v>
      </c>
      <c r="CY95" s="100">
        <v>26482</v>
      </c>
      <c r="CZ95" s="100">
        <v>6620</v>
      </c>
      <c r="DA95" s="100">
        <v>0</v>
      </c>
      <c r="DB95" s="100">
        <v>6732</v>
      </c>
      <c r="DC95" s="100">
        <v>1684</v>
      </c>
      <c r="DD95" s="100">
        <v>0</v>
      </c>
      <c r="DE95" s="100">
        <v>521.24969450101833</v>
      </c>
      <c r="DF95" s="100">
        <v>130.31242362525458</v>
      </c>
      <c r="DG95" s="100">
        <v>0</v>
      </c>
      <c r="DH95" s="100">
        <v>619</v>
      </c>
      <c r="DI95" s="100">
        <v>155</v>
      </c>
      <c r="DJ95" s="100">
        <v>0</v>
      </c>
      <c r="DK95" s="100">
        <v>-98</v>
      </c>
      <c r="DL95" s="100">
        <v>-25</v>
      </c>
      <c r="DM95" s="100">
        <v>0</v>
      </c>
      <c r="DN95" s="100">
        <v>56177.252138492877</v>
      </c>
      <c r="DO95" s="100">
        <v>14044.313034623219</v>
      </c>
      <c r="DP95" s="100">
        <v>0</v>
      </c>
      <c r="DQ95" s="100">
        <v>70288</v>
      </c>
      <c r="DR95" s="100">
        <v>17572</v>
      </c>
      <c r="DS95" s="100">
        <v>0</v>
      </c>
      <c r="DT95" s="100">
        <v>-14111</v>
      </c>
      <c r="DU95" s="100">
        <v>-3528</v>
      </c>
      <c r="DV95" s="100">
        <v>0</v>
      </c>
      <c r="DW95" s="100">
        <v>60056.886354378825</v>
      </c>
      <c r="DX95" s="100">
        <v>15014.221588594706</v>
      </c>
      <c r="DY95" s="100">
        <v>0</v>
      </c>
      <c r="DZ95" s="100">
        <v>-1385.3181262729124</v>
      </c>
      <c r="EA95" s="100">
        <v>-346.32953156822811</v>
      </c>
      <c r="EB95" s="100">
        <v>0</v>
      </c>
      <c r="EC95" s="100">
        <v>67946</v>
      </c>
      <c r="ED95" s="100">
        <v>16987</v>
      </c>
      <c r="EE95" s="100">
        <v>0</v>
      </c>
      <c r="EF95" s="100">
        <v>-9274</v>
      </c>
      <c r="EG95" s="100">
        <v>-2319</v>
      </c>
      <c r="EH95" s="100">
        <v>0</v>
      </c>
      <c r="EI95" s="100">
        <v>-933.45824847250515</v>
      </c>
      <c r="EJ95" s="100">
        <v>-233.36456211812629</v>
      </c>
      <c r="EK95" s="100">
        <v>0</v>
      </c>
      <c r="EL95" s="100">
        <v>0</v>
      </c>
      <c r="EM95" s="100">
        <v>0</v>
      </c>
      <c r="EN95" s="100">
        <v>0</v>
      </c>
      <c r="EO95" s="100">
        <v>0</v>
      </c>
      <c r="EP95" s="100">
        <v>0</v>
      </c>
      <c r="EQ95" s="100">
        <v>0</v>
      </c>
      <c r="ER95" s="100">
        <v>0</v>
      </c>
      <c r="ES95" s="100">
        <v>0</v>
      </c>
      <c r="ET95" s="100">
        <v>0</v>
      </c>
      <c r="EU95" s="100">
        <v>774066.5352342159</v>
      </c>
      <c r="EV95" s="100">
        <v>193516.63380855398</v>
      </c>
      <c r="EW95" s="100">
        <v>0</v>
      </c>
      <c r="EX95" s="100">
        <v>950177</v>
      </c>
      <c r="EY95" s="100">
        <v>237544</v>
      </c>
      <c r="EZ95" s="100">
        <v>0</v>
      </c>
      <c r="FA95" s="100">
        <v>-176110</v>
      </c>
      <c r="FB95" s="100">
        <v>-44027</v>
      </c>
      <c r="FC95" s="100">
        <v>0</v>
      </c>
      <c r="FD95" s="100">
        <v>1222694.7584521384</v>
      </c>
      <c r="FE95" s="100">
        <v>289141.6896130346</v>
      </c>
      <c r="FF95" s="100">
        <v>0</v>
      </c>
      <c r="FG95" s="100">
        <v>1168368</v>
      </c>
      <c r="FH95" s="100">
        <v>284054</v>
      </c>
      <c r="FI95" s="100">
        <v>0</v>
      </c>
      <c r="FJ95" s="100">
        <v>54327</v>
      </c>
      <c r="FK95" s="100">
        <v>5088</v>
      </c>
      <c r="FL95" s="100">
        <v>0</v>
      </c>
      <c r="FM95" s="100">
        <v>0</v>
      </c>
      <c r="FN95" s="100">
        <v>0</v>
      </c>
      <c r="FO95" s="100">
        <v>0</v>
      </c>
      <c r="FP95" s="100">
        <v>0</v>
      </c>
      <c r="FQ95" s="100">
        <v>0</v>
      </c>
      <c r="FR95" s="100">
        <v>0</v>
      </c>
      <c r="FS95" s="100">
        <v>0</v>
      </c>
      <c r="FT95" s="100">
        <v>0</v>
      </c>
      <c r="FU95" s="100">
        <v>0</v>
      </c>
      <c r="FV95" s="100">
        <v>5398080</v>
      </c>
      <c r="FW95" s="100">
        <v>1324518</v>
      </c>
      <c r="FX95" s="100">
        <v>0</v>
      </c>
      <c r="FY95" s="546">
        <v>0.5</v>
      </c>
      <c r="FZ95" s="546">
        <v>0.4</v>
      </c>
      <c r="GA95" s="546">
        <v>0.1</v>
      </c>
      <c r="GB95" s="546">
        <v>0</v>
      </c>
      <c r="GC95" s="84" t="s">
        <v>1029</v>
      </c>
    </row>
    <row r="96" spans="1:185" s="84" customFormat="1" x14ac:dyDescent="0.25">
      <c r="A96" t="s">
        <v>1037</v>
      </c>
      <c r="B96" s="82" t="s">
        <v>551</v>
      </c>
      <c r="C96" s="85" t="s">
        <v>550</v>
      </c>
      <c r="D96" s="100">
        <v>412447</v>
      </c>
      <c r="E96" s="100">
        <v>0</v>
      </c>
      <c r="F96" s="100">
        <v>412447</v>
      </c>
      <c r="G96" s="100">
        <v>475291</v>
      </c>
      <c r="H96" s="100">
        <v>0</v>
      </c>
      <c r="I96" s="100">
        <v>475291</v>
      </c>
      <c r="J96" s="100">
        <v>-62844</v>
      </c>
      <c r="K96" s="100">
        <v>0</v>
      </c>
      <c r="L96" s="100">
        <v>-62844</v>
      </c>
      <c r="M96" s="100">
        <v>128773</v>
      </c>
      <c r="N96" s="100">
        <v>128773</v>
      </c>
      <c r="O96" s="100">
        <v>0</v>
      </c>
      <c r="P96" s="100">
        <v>0</v>
      </c>
      <c r="Q96" s="100">
        <v>0</v>
      </c>
      <c r="R96" s="100">
        <v>0</v>
      </c>
      <c r="S96" s="100">
        <v>0</v>
      </c>
      <c r="T96" s="100">
        <v>0</v>
      </c>
      <c r="U96" s="100">
        <v>0</v>
      </c>
      <c r="V96" s="100">
        <v>0</v>
      </c>
      <c r="W96" s="100">
        <v>0</v>
      </c>
      <c r="X96" s="100">
        <v>0</v>
      </c>
      <c r="Y96" s="100">
        <v>0</v>
      </c>
      <c r="Z96" s="100">
        <v>0</v>
      </c>
      <c r="AA96" s="100">
        <v>0</v>
      </c>
      <c r="AB96" s="100">
        <v>0</v>
      </c>
      <c r="AC96" s="100">
        <v>0</v>
      </c>
      <c r="AD96" s="100">
        <v>0</v>
      </c>
      <c r="AE96" s="100">
        <v>0</v>
      </c>
      <c r="AF96" s="100">
        <v>0</v>
      </c>
      <c r="AG96" s="100">
        <v>0</v>
      </c>
      <c r="AH96" s="100">
        <v>0</v>
      </c>
      <c r="AI96" s="100">
        <v>0</v>
      </c>
      <c r="AJ96" s="100">
        <v>0</v>
      </c>
      <c r="AK96" s="100">
        <v>0</v>
      </c>
      <c r="AL96" s="100">
        <v>0</v>
      </c>
      <c r="AM96" s="100">
        <v>0</v>
      </c>
      <c r="AN96" s="100">
        <v>0</v>
      </c>
      <c r="AO96" s="100">
        <v>0</v>
      </c>
      <c r="AP96" s="100">
        <v>0</v>
      </c>
      <c r="AQ96" s="100">
        <v>0</v>
      </c>
      <c r="AR96" s="100">
        <v>0</v>
      </c>
      <c r="AS96" s="100">
        <v>0</v>
      </c>
      <c r="AT96" s="100">
        <v>0</v>
      </c>
      <c r="AU96" s="100">
        <v>0</v>
      </c>
      <c r="AV96" s="100">
        <v>0</v>
      </c>
      <c r="AW96" s="100">
        <v>0</v>
      </c>
      <c r="AX96" s="100">
        <v>0</v>
      </c>
      <c r="AY96" s="100">
        <v>0</v>
      </c>
      <c r="AZ96" s="100">
        <v>0</v>
      </c>
      <c r="BA96" s="100">
        <v>0</v>
      </c>
      <c r="BB96" s="100">
        <v>0</v>
      </c>
      <c r="BC96" s="100">
        <v>0</v>
      </c>
      <c r="BD96" s="100">
        <v>0</v>
      </c>
      <c r="BE96" s="100">
        <v>0</v>
      </c>
      <c r="BF96" s="100">
        <v>1239290.7374214255</v>
      </c>
      <c r="BG96" s="100">
        <v>732308.16302175156</v>
      </c>
      <c r="BH96" s="100">
        <v>140828.49288879838</v>
      </c>
      <c r="BI96" s="100">
        <v>81660</v>
      </c>
      <c r="BJ96" s="100">
        <v>48253</v>
      </c>
      <c r="BK96" s="100">
        <v>9280</v>
      </c>
      <c r="BL96" s="100">
        <v>1190928</v>
      </c>
      <c r="BM96" s="100">
        <v>703729</v>
      </c>
      <c r="BN96" s="100">
        <v>135333</v>
      </c>
      <c r="BO96" s="100">
        <v>130023</v>
      </c>
      <c r="BP96" s="100">
        <v>76832</v>
      </c>
      <c r="BQ96" s="100">
        <v>14775</v>
      </c>
      <c r="BR96" s="100">
        <v>0</v>
      </c>
      <c r="BS96" s="100">
        <v>0</v>
      </c>
      <c r="BT96" s="100">
        <v>0</v>
      </c>
      <c r="BU96" s="100">
        <v>0</v>
      </c>
      <c r="BV96" s="100">
        <v>0</v>
      </c>
      <c r="BW96" s="100">
        <v>0</v>
      </c>
      <c r="BX96" s="100">
        <v>0</v>
      </c>
      <c r="BY96" s="100">
        <v>0</v>
      </c>
      <c r="BZ96" s="100">
        <v>0</v>
      </c>
      <c r="CA96" s="100">
        <v>0</v>
      </c>
      <c r="CB96" s="100">
        <v>0</v>
      </c>
      <c r="CC96" s="100">
        <v>0</v>
      </c>
      <c r="CD96" s="100">
        <v>0</v>
      </c>
      <c r="CE96" s="100">
        <v>0</v>
      </c>
      <c r="CF96" s="100">
        <v>0</v>
      </c>
      <c r="CG96" s="100">
        <v>1135.8452138492873</v>
      </c>
      <c r="CH96" s="100">
        <v>671.18126272912434</v>
      </c>
      <c r="CI96" s="100">
        <v>129.07331975560083</v>
      </c>
      <c r="CJ96" s="100">
        <v>0</v>
      </c>
      <c r="CK96" s="100">
        <v>0</v>
      </c>
      <c r="CL96" s="100">
        <v>0</v>
      </c>
      <c r="CM96" s="100">
        <v>0</v>
      </c>
      <c r="CN96" s="100">
        <v>0</v>
      </c>
      <c r="CO96" s="100">
        <v>0</v>
      </c>
      <c r="CP96" s="100">
        <v>0</v>
      </c>
      <c r="CQ96" s="100">
        <v>0</v>
      </c>
      <c r="CR96" s="100">
        <v>0</v>
      </c>
      <c r="CS96" s="100">
        <v>0</v>
      </c>
      <c r="CT96" s="100">
        <v>0</v>
      </c>
      <c r="CU96" s="100">
        <v>0</v>
      </c>
      <c r="CV96" s="100">
        <v>0</v>
      </c>
      <c r="CW96" s="100">
        <v>0</v>
      </c>
      <c r="CX96" s="100">
        <v>0</v>
      </c>
      <c r="CY96" s="100">
        <v>0</v>
      </c>
      <c r="CZ96" s="100">
        <v>0</v>
      </c>
      <c r="DA96" s="100">
        <v>0</v>
      </c>
      <c r="DB96" s="100">
        <v>0</v>
      </c>
      <c r="DC96" s="100">
        <v>0</v>
      </c>
      <c r="DD96" s="100">
        <v>0</v>
      </c>
      <c r="DE96" s="100">
        <v>0</v>
      </c>
      <c r="DF96" s="100">
        <v>0</v>
      </c>
      <c r="DG96" s="100">
        <v>0</v>
      </c>
      <c r="DH96" s="100">
        <v>0</v>
      </c>
      <c r="DI96" s="100">
        <v>0</v>
      </c>
      <c r="DJ96" s="100">
        <v>0</v>
      </c>
      <c r="DK96" s="100">
        <v>0</v>
      </c>
      <c r="DL96" s="100">
        <v>0</v>
      </c>
      <c r="DM96" s="100">
        <v>0</v>
      </c>
      <c r="DN96" s="100">
        <v>9883.6707128309536</v>
      </c>
      <c r="DO96" s="100">
        <v>5840.3508757637464</v>
      </c>
      <c r="DP96" s="100">
        <v>1123.1443991853357</v>
      </c>
      <c r="DQ96" s="100">
        <v>24787</v>
      </c>
      <c r="DR96" s="100">
        <v>14647</v>
      </c>
      <c r="DS96" s="100">
        <v>2817</v>
      </c>
      <c r="DT96" s="100">
        <v>-14903</v>
      </c>
      <c r="DU96" s="100">
        <v>-8807</v>
      </c>
      <c r="DV96" s="100">
        <v>-1694</v>
      </c>
      <c r="DW96" s="100">
        <v>16663.757963340122</v>
      </c>
      <c r="DX96" s="100">
        <v>9846.766069246436</v>
      </c>
      <c r="DY96" s="100">
        <v>1893.6088594704686</v>
      </c>
      <c r="DZ96" s="100">
        <v>492.95682281059061</v>
      </c>
      <c r="EA96" s="100">
        <v>291.29266802443988</v>
      </c>
      <c r="EB96" s="100">
        <v>56.017820773930751</v>
      </c>
      <c r="EC96" s="100">
        <v>26739</v>
      </c>
      <c r="ED96" s="100">
        <v>15800</v>
      </c>
      <c r="EE96" s="100">
        <v>3039</v>
      </c>
      <c r="EF96" s="100">
        <v>-9582</v>
      </c>
      <c r="EG96" s="100">
        <v>-5662</v>
      </c>
      <c r="EH96" s="100">
        <v>-1089</v>
      </c>
      <c r="EI96" s="100">
        <v>-17.264847250509167</v>
      </c>
      <c r="EJ96" s="100">
        <v>-10.201955193482689</v>
      </c>
      <c r="EK96" s="100">
        <v>-1.9619144602851326</v>
      </c>
      <c r="EL96" s="100">
        <v>0</v>
      </c>
      <c r="EM96" s="100">
        <v>0</v>
      </c>
      <c r="EN96" s="100">
        <v>0</v>
      </c>
      <c r="EO96" s="100">
        <v>0</v>
      </c>
      <c r="EP96" s="100">
        <v>0</v>
      </c>
      <c r="EQ96" s="100">
        <v>0</v>
      </c>
      <c r="ER96" s="100">
        <v>0</v>
      </c>
      <c r="ES96" s="100">
        <v>0</v>
      </c>
      <c r="ET96" s="100">
        <v>0</v>
      </c>
      <c r="EU96" s="100">
        <v>391603.99136456213</v>
      </c>
      <c r="EV96" s="100">
        <v>231402.35853360491</v>
      </c>
      <c r="EW96" s="100">
        <v>44500.453564154792</v>
      </c>
      <c r="EX96" s="100">
        <v>394725</v>
      </c>
      <c r="EY96" s="100">
        <v>233247</v>
      </c>
      <c r="EZ96" s="100">
        <v>44855</v>
      </c>
      <c r="FA96" s="100">
        <v>-3121</v>
      </c>
      <c r="FB96" s="100">
        <v>-1845</v>
      </c>
      <c r="FC96" s="100">
        <v>-355</v>
      </c>
      <c r="FD96" s="100">
        <v>505484.0726680244</v>
      </c>
      <c r="FE96" s="100">
        <v>298695.13384928711</v>
      </c>
      <c r="FF96" s="100">
        <v>57441.371894093681</v>
      </c>
      <c r="FG96" s="100">
        <v>504046</v>
      </c>
      <c r="FH96" s="100">
        <v>297845</v>
      </c>
      <c r="FI96" s="100">
        <v>57278</v>
      </c>
      <c r="FJ96" s="100">
        <v>1438</v>
      </c>
      <c r="FK96" s="100">
        <v>850</v>
      </c>
      <c r="FL96" s="100">
        <v>163</v>
      </c>
      <c r="FM96" s="100">
        <v>0</v>
      </c>
      <c r="FN96" s="100">
        <v>0</v>
      </c>
      <c r="FO96" s="100">
        <v>0</v>
      </c>
      <c r="FP96" s="100">
        <v>0</v>
      </c>
      <c r="FQ96" s="100">
        <v>0</v>
      </c>
      <c r="FR96" s="100">
        <v>0</v>
      </c>
      <c r="FS96" s="100">
        <v>0</v>
      </c>
      <c r="FT96" s="100">
        <v>0</v>
      </c>
      <c r="FU96" s="100">
        <v>0</v>
      </c>
      <c r="FV96" s="100">
        <v>2246199</v>
      </c>
      <c r="FW96" s="100">
        <v>1327297</v>
      </c>
      <c r="FX96" s="100">
        <v>255249</v>
      </c>
      <c r="FY96" s="546">
        <v>0.25</v>
      </c>
      <c r="FZ96" s="546">
        <v>0.44</v>
      </c>
      <c r="GA96" s="546">
        <v>0.26</v>
      </c>
      <c r="GB96" s="546">
        <v>0.05</v>
      </c>
      <c r="GC96" s="84" t="s">
        <v>1029</v>
      </c>
    </row>
    <row r="97" spans="1:185" s="84" customFormat="1" x14ac:dyDescent="0.25">
      <c r="A97" t="s">
        <v>1026</v>
      </c>
      <c r="B97" s="82" t="s">
        <v>553</v>
      </c>
      <c r="C97" s="85" t="s">
        <v>552</v>
      </c>
      <c r="D97" s="100">
        <v>-420600</v>
      </c>
      <c r="E97" s="100">
        <v>0</v>
      </c>
      <c r="F97" s="100">
        <v>-420600</v>
      </c>
      <c r="G97" s="100">
        <v>-419940</v>
      </c>
      <c r="H97" s="100">
        <v>0</v>
      </c>
      <c r="I97" s="100">
        <v>-419940</v>
      </c>
      <c r="J97" s="100">
        <v>-660</v>
      </c>
      <c r="K97" s="100">
        <v>0</v>
      </c>
      <c r="L97" s="100">
        <v>-660</v>
      </c>
      <c r="M97" s="100">
        <v>147506</v>
      </c>
      <c r="N97" s="100">
        <v>147506</v>
      </c>
      <c r="O97" s="100">
        <v>0</v>
      </c>
      <c r="P97" s="100">
        <v>0</v>
      </c>
      <c r="Q97" s="100">
        <v>0</v>
      </c>
      <c r="R97" s="100">
        <v>0</v>
      </c>
      <c r="S97" s="100">
        <v>0</v>
      </c>
      <c r="T97" s="100">
        <v>0</v>
      </c>
      <c r="U97" s="100">
        <v>0</v>
      </c>
      <c r="V97" s="100">
        <v>0</v>
      </c>
      <c r="W97" s="100">
        <v>0</v>
      </c>
      <c r="X97" s="100">
        <v>0</v>
      </c>
      <c r="Y97" s="100">
        <v>0</v>
      </c>
      <c r="Z97" s="100">
        <v>0</v>
      </c>
      <c r="AA97" s="100">
        <v>0</v>
      </c>
      <c r="AB97" s="100">
        <v>0</v>
      </c>
      <c r="AC97" s="100">
        <v>0</v>
      </c>
      <c r="AD97" s="100">
        <v>0</v>
      </c>
      <c r="AE97" s="100">
        <v>0</v>
      </c>
      <c r="AF97" s="100">
        <v>0</v>
      </c>
      <c r="AG97" s="100">
        <v>0</v>
      </c>
      <c r="AH97" s="100">
        <v>0</v>
      </c>
      <c r="AI97" s="100">
        <v>0</v>
      </c>
      <c r="AJ97" s="100">
        <v>0</v>
      </c>
      <c r="AK97" s="100">
        <v>0</v>
      </c>
      <c r="AL97" s="100">
        <v>0</v>
      </c>
      <c r="AM97" s="100">
        <v>0</v>
      </c>
      <c r="AN97" s="100">
        <v>0</v>
      </c>
      <c r="AO97" s="100">
        <v>0</v>
      </c>
      <c r="AP97" s="100">
        <v>0</v>
      </c>
      <c r="AQ97" s="100">
        <v>0</v>
      </c>
      <c r="AR97" s="100">
        <v>0</v>
      </c>
      <c r="AS97" s="100">
        <v>0</v>
      </c>
      <c r="AT97" s="100">
        <v>0</v>
      </c>
      <c r="AU97" s="100">
        <v>0</v>
      </c>
      <c r="AV97" s="100">
        <v>0</v>
      </c>
      <c r="AW97" s="100">
        <v>0</v>
      </c>
      <c r="AX97" s="100">
        <v>0</v>
      </c>
      <c r="AY97" s="100">
        <v>0</v>
      </c>
      <c r="AZ97" s="100">
        <v>0</v>
      </c>
      <c r="BA97" s="100">
        <v>0</v>
      </c>
      <c r="BB97" s="100">
        <v>0</v>
      </c>
      <c r="BC97" s="100">
        <v>0</v>
      </c>
      <c r="BD97" s="100">
        <v>0</v>
      </c>
      <c r="BE97" s="100">
        <v>0</v>
      </c>
      <c r="BF97" s="100">
        <v>947624.42076415487</v>
      </c>
      <c r="BG97" s="100">
        <v>213215.49467193481</v>
      </c>
      <c r="BH97" s="100">
        <v>23690.61051910387</v>
      </c>
      <c r="BI97" s="100">
        <v>103784</v>
      </c>
      <c r="BJ97" s="100">
        <v>23352</v>
      </c>
      <c r="BK97" s="100">
        <v>2595</v>
      </c>
      <c r="BL97" s="100">
        <v>1002006</v>
      </c>
      <c r="BM97" s="100">
        <v>225452</v>
      </c>
      <c r="BN97" s="100">
        <v>25051</v>
      </c>
      <c r="BO97" s="100">
        <v>49402</v>
      </c>
      <c r="BP97" s="100">
        <v>11115</v>
      </c>
      <c r="BQ97" s="100">
        <v>1235</v>
      </c>
      <c r="BR97" s="100">
        <v>4552.8806517311614</v>
      </c>
      <c r="BS97" s="100">
        <v>1024.3981466395112</v>
      </c>
      <c r="BT97" s="100">
        <v>113.82201629327903</v>
      </c>
      <c r="BU97" s="100">
        <v>5344</v>
      </c>
      <c r="BV97" s="100">
        <v>1202</v>
      </c>
      <c r="BW97" s="100">
        <v>134</v>
      </c>
      <c r="BX97" s="100">
        <v>-791</v>
      </c>
      <c r="BY97" s="100">
        <v>-178</v>
      </c>
      <c r="BZ97" s="100">
        <v>-20</v>
      </c>
      <c r="CA97" s="100">
        <v>0</v>
      </c>
      <c r="CB97" s="100">
        <v>0</v>
      </c>
      <c r="CC97" s="100">
        <v>0</v>
      </c>
      <c r="CD97" s="100">
        <v>0</v>
      </c>
      <c r="CE97" s="100">
        <v>0</v>
      </c>
      <c r="CF97" s="100">
        <v>0</v>
      </c>
      <c r="CG97" s="100">
        <v>0</v>
      </c>
      <c r="CH97" s="100">
        <v>0</v>
      </c>
      <c r="CI97" s="100">
        <v>0</v>
      </c>
      <c r="CJ97" s="100">
        <v>0</v>
      </c>
      <c r="CK97" s="100">
        <v>0</v>
      </c>
      <c r="CL97" s="100">
        <v>0</v>
      </c>
      <c r="CM97" s="100">
        <v>0</v>
      </c>
      <c r="CN97" s="100">
        <v>0</v>
      </c>
      <c r="CO97" s="100">
        <v>0</v>
      </c>
      <c r="CP97" s="100">
        <v>0</v>
      </c>
      <c r="CQ97" s="100">
        <v>0</v>
      </c>
      <c r="CR97" s="100">
        <v>0</v>
      </c>
      <c r="CS97" s="100">
        <v>0</v>
      </c>
      <c r="CT97" s="100">
        <v>0</v>
      </c>
      <c r="CU97" s="100">
        <v>0</v>
      </c>
      <c r="CV97" s="100">
        <v>0</v>
      </c>
      <c r="CW97" s="100">
        <v>0</v>
      </c>
      <c r="CX97" s="100">
        <v>0</v>
      </c>
      <c r="CY97" s="100">
        <v>0</v>
      </c>
      <c r="CZ97" s="100">
        <v>0</v>
      </c>
      <c r="DA97" s="100">
        <v>0</v>
      </c>
      <c r="DB97" s="100">
        <v>0</v>
      </c>
      <c r="DC97" s="100">
        <v>0</v>
      </c>
      <c r="DD97" s="100">
        <v>0</v>
      </c>
      <c r="DE97" s="100">
        <v>0</v>
      </c>
      <c r="DF97" s="100">
        <v>0</v>
      </c>
      <c r="DG97" s="100">
        <v>0</v>
      </c>
      <c r="DH97" s="100">
        <v>0</v>
      </c>
      <c r="DI97" s="100">
        <v>0</v>
      </c>
      <c r="DJ97" s="100">
        <v>0</v>
      </c>
      <c r="DK97" s="100">
        <v>0</v>
      </c>
      <c r="DL97" s="100">
        <v>0</v>
      </c>
      <c r="DM97" s="100">
        <v>0</v>
      </c>
      <c r="DN97" s="100">
        <v>2238.6476578411407</v>
      </c>
      <c r="DO97" s="100">
        <v>503.6957230142566</v>
      </c>
      <c r="DP97" s="100">
        <v>55.966191446028517</v>
      </c>
      <c r="DQ97" s="100">
        <v>2965</v>
      </c>
      <c r="DR97" s="100">
        <v>667</v>
      </c>
      <c r="DS97" s="100">
        <v>74</v>
      </c>
      <c r="DT97" s="100">
        <v>-726</v>
      </c>
      <c r="DU97" s="100">
        <v>-163</v>
      </c>
      <c r="DV97" s="100">
        <v>-18</v>
      </c>
      <c r="DW97" s="100">
        <v>13401.734419551934</v>
      </c>
      <c r="DX97" s="100">
        <v>3015.3902443991851</v>
      </c>
      <c r="DY97" s="100">
        <v>335.04336048879838</v>
      </c>
      <c r="DZ97" s="100">
        <v>-9.0867617107942973</v>
      </c>
      <c r="EA97" s="100">
        <v>-2.0445213849287169</v>
      </c>
      <c r="EB97" s="100">
        <v>-0.22716904276985744</v>
      </c>
      <c r="EC97" s="100">
        <v>13820</v>
      </c>
      <c r="ED97" s="100">
        <v>3110</v>
      </c>
      <c r="EE97" s="100">
        <v>346</v>
      </c>
      <c r="EF97" s="100">
        <v>-427</v>
      </c>
      <c r="EG97" s="100">
        <v>-97</v>
      </c>
      <c r="EH97" s="100">
        <v>-11</v>
      </c>
      <c r="EI97" s="100">
        <v>0</v>
      </c>
      <c r="EJ97" s="100">
        <v>0</v>
      </c>
      <c r="EK97" s="100">
        <v>0</v>
      </c>
      <c r="EL97" s="100">
        <v>0</v>
      </c>
      <c r="EM97" s="100">
        <v>0</v>
      </c>
      <c r="EN97" s="100">
        <v>0</v>
      </c>
      <c r="EO97" s="100">
        <v>0</v>
      </c>
      <c r="EP97" s="100">
        <v>0</v>
      </c>
      <c r="EQ97" s="100">
        <v>0</v>
      </c>
      <c r="ER97" s="100">
        <v>0</v>
      </c>
      <c r="ES97" s="100">
        <v>0</v>
      </c>
      <c r="ET97" s="100">
        <v>0</v>
      </c>
      <c r="EU97" s="100">
        <v>393439.84765784116</v>
      </c>
      <c r="EV97" s="100">
        <v>88523.965723014247</v>
      </c>
      <c r="EW97" s="100">
        <v>9835.9961914460273</v>
      </c>
      <c r="EX97" s="100">
        <v>793627</v>
      </c>
      <c r="EY97" s="100">
        <v>178566</v>
      </c>
      <c r="EZ97" s="100">
        <v>19841</v>
      </c>
      <c r="FA97" s="100">
        <v>-400187</v>
      </c>
      <c r="FB97" s="100">
        <v>-90042</v>
      </c>
      <c r="FC97" s="100">
        <v>-10005</v>
      </c>
      <c r="FD97" s="100">
        <v>802336.58655804477</v>
      </c>
      <c r="FE97" s="100">
        <v>180525.73197556005</v>
      </c>
      <c r="FF97" s="100">
        <v>20058.414663951116</v>
      </c>
      <c r="FG97" s="100">
        <v>755545</v>
      </c>
      <c r="FH97" s="100">
        <v>169998</v>
      </c>
      <c r="FI97" s="100">
        <v>18889</v>
      </c>
      <c r="FJ97" s="100">
        <v>46792</v>
      </c>
      <c r="FK97" s="100">
        <v>10528</v>
      </c>
      <c r="FL97" s="100">
        <v>1169</v>
      </c>
      <c r="FM97" s="100">
        <v>0</v>
      </c>
      <c r="FN97" s="100">
        <v>0</v>
      </c>
      <c r="FO97" s="100">
        <v>0</v>
      </c>
      <c r="FP97" s="100">
        <v>0</v>
      </c>
      <c r="FQ97" s="100">
        <v>0</v>
      </c>
      <c r="FR97" s="100">
        <v>0</v>
      </c>
      <c r="FS97" s="100">
        <v>0</v>
      </c>
      <c r="FT97" s="100">
        <v>0</v>
      </c>
      <c r="FU97" s="100">
        <v>0</v>
      </c>
      <c r="FV97" s="100">
        <v>2267370</v>
      </c>
      <c r="FW97" s="100">
        <v>510158</v>
      </c>
      <c r="FX97" s="100">
        <v>56685</v>
      </c>
      <c r="FY97" s="546">
        <v>0.5</v>
      </c>
      <c r="FZ97" s="546">
        <v>0.4</v>
      </c>
      <c r="GA97" s="546">
        <v>0.09</v>
      </c>
      <c r="GB97" s="546">
        <v>0.01</v>
      </c>
      <c r="GC97" s="84" t="s">
        <v>1029</v>
      </c>
    </row>
    <row r="98" spans="1:185" s="84" customFormat="1" x14ac:dyDescent="0.25">
      <c r="A98" t="s">
        <v>1026</v>
      </c>
      <c r="B98" s="82" t="s">
        <v>555</v>
      </c>
      <c r="C98" s="85" t="s">
        <v>554</v>
      </c>
      <c r="D98" s="100">
        <v>349597</v>
      </c>
      <c r="E98" s="100">
        <v>0</v>
      </c>
      <c r="F98" s="100">
        <v>349597</v>
      </c>
      <c r="G98" s="100">
        <v>320300</v>
      </c>
      <c r="H98" s="100">
        <v>0</v>
      </c>
      <c r="I98" s="100">
        <v>320300</v>
      </c>
      <c r="J98" s="100">
        <v>29297</v>
      </c>
      <c r="K98" s="100">
        <v>0</v>
      </c>
      <c r="L98" s="100">
        <v>29297</v>
      </c>
      <c r="M98" s="100">
        <v>126002</v>
      </c>
      <c r="N98" s="100">
        <v>126002</v>
      </c>
      <c r="O98" s="100">
        <v>0</v>
      </c>
      <c r="P98" s="100">
        <v>0</v>
      </c>
      <c r="Q98" s="100">
        <v>0</v>
      </c>
      <c r="R98" s="100">
        <v>0</v>
      </c>
      <c r="S98" s="100">
        <v>13493</v>
      </c>
      <c r="T98" s="100">
        <v>0</v>
      </c>
      <c r="U98" s="100">
        <v>0</v>
      </c>
      <c r="V98" s="100">
        <v>0</v>
      </c>
      <c r="W98" s="100">
        <v>13493</v>
      </c>
      <c r="X98" s="100">
        <v>0</v>
      </c>
      <c r="Y98" s="100">
        <v>0</v>
      </c>
      <c r="Z98" s="100">
        <v>0</v>
      </c>
      <c r="AA98" s="100">
        <v>0</v>
      </c>
      <c r="AB98" s="100">
        <v>0</v>
      </c>
      <c r="AC98" s="100">
        <v>0</v>
      </c>
      <c r="AD98" s="100">
        <v>0</v>
      </c>
      <c r="AE98" s="100">
        <v>0</v>
      </c>
      <c r="AF98" s="100">
        <v>0</v>
      </c>
      <c r="AG98" s="100">
        <v>0</v>
      </c>
      <c r="AH98" s="100">
        <v>0</v>
      </c>
      <c r="AI98" s="100">
        <v>0</v>
      </c>
      <c r="AJ98" s="100">
        <v>0</v>
      </c>
      <c r="AK98" s="100">
        <v>0</v>
      </c>
      <c r="AL98" s="100">
        <v>0</v>
      </c>
      <c r="AM98" s="100">
        <v>0</v>
      </c>
      <c r="AN98" s="100">
        <v>0</v>
      </c>
      <c r="AO98" s="100">
        <v>0</v>
      </c>
      <c r="AP98" s="100">
        <v>0</v>
      </c>
      <c r="AQ98" s="100">
        <v>0</v>
      </c>
      <c r="AR98" s="100">
        <v>0</v>
      </c>
      <c r="AS98" s="100">
        <v>0</v>
      </c>
      <c r="AT98" s="100">
        <v>0</v>
      </c>
      <c r="AU98" s="100">
        <v>0</v>
      </c>
      <c r="AV98" s="100">
        <v>0</v>
      </c>
      <c r="AW98" s="100">
        <v>0</v>
      </c>
      <c r="AX98" s="100">
        <v>0</v>
      </c>
      <c r="AY98" s="100">
        <v>0</v>
      </c>
      <c r="AZ98" s="100">
        <v>0</v>
      </c>
      <c r="BA98" s="100">
        <v>0</v>
      </c>
      <c r="BB98" s="100">
        <v>0</v>
      </c>
      <c r="BC98" s="100">
        <v>0</v>
      </c>
      <c r="BD98" s="100">
        <v>0</v>
      </c>
      <c r="BE98" s="100">
        <v>0</v>
      </c>
      <c r="BF98" s="100">
        <v>1101280.5382069249</v>
      </c>
      <c r="BG98" s="100">
        <v>275320.13455173123</v>
      </c>
      <c r="BH98" s="100">
        <v>0</v>
      </c>
      <c r="BI98" s="100">
        <v>41503</v>
      </c>
      <c r="BJ98" s="100">
        <v>10376</v>
      </c>
      <c r="BK98" s="100">
        <v>0</v>
      </c>
      <c r="BL98" s="100">
        <v>1014351</v>
      </c>
      <c r="BM98" s="100">
        <v>253588</v>
      </c>
      <c r="BN98" s="100">
        <v>0</v>
      </c>
      <c r="BO98" s="100">
        <v>128433</v>
      </c>
      <c r="BP98" s="100">
        <v>32108</v>
      </c>
      <c r="BQ98" s="100">
        <v>0</v>
      </c>
      <c r="BR98" s="100">
        <v>0</v>
      </c>
      <c r="BS98" s="100">
        <v>0</v>
      </c>
      <c r="BT98" s="100">
        <v>0</v>
      </c>
      <c r="BU98" s="100">
        <v>0</v>
      </c>
      <c r="BV98" s="100">
        <v>0</v>
      </c>
      <c r="BW98" s="100">
        <v>0</v>
      </c>
      <c r="BX98" s="100">
        <v>0</v>
      </c>
      <c r="BY98" s="100">
        <v>0</v>
      </c>
      <c r="BZ98" s="100">
        <v>0</v>
      </c>
      <c r="CA98" s="100">
        <v>0</v>
      </c>
      <c r="CB98" s="100">
        <v>0</v>
      </c>
      <c r="CC98" s="100">
        <v>0</v>
      </c>
      <c r="CD98" s="100">
        <v>0</v>
      </c>
      <c r="CE98" s="100">
        <v>0</v>
      </c>
      <c r="CF98" s="100">
        <v>0</v>
      </c>
      <c r="CG98" s="100">
        <v>377.95559266802451</v>
      </c>
      <c r="CH98" s="100">
        <v>94.488898167006127</v>
      </c>
      <c r="CI98" s="100">
        <v>0</v>
      </c>
      <c r="CJ98" s="100">
        <v>-576.79046028513244</v>
      </c>
      <c r="CK98" s="100">
        <v>-144.19761507128311</v>
      </c>
      <c r="CL98" s="100">
        <v>0</v>
      </c>
      <c r="CM98" s="100">
        <v>0</v>
      </c>
      <c r="CN98" s="100">
        <v>0</v>
      </c>
      <c r="CO98" s="100">
        <v>0</v>
      </c>
      <c r="CP98" s="100">
        <v>-577</v>
      </c>
      <c r="CQ98" s="100">
        <v>-144</v>
      </c>
      <c r="CR98" s="100">
        <v>0</v>
      </c>
      <c r="CS98" s="100">
        <v>0</v>
      </c>
      <c r="CT98" s="100">
        <v>0</v>
      </c>
      <c r="CU98" s="100">
        <v>0</v>
      </c>
      <c r="CV98" s="100">
        <v>25553.213034623219</v>
      </c>
      <c r="CW98" s="100">
        <v>6388.3032586558047</v>
      </c>
      <c r="CX98" s="100">
        <v>0</v>
      </c>
      <c r="CY98" s="100">
        <v>26234</v>
      </c>
      <c r="CZ98" s="100">
        <v>6558</v>
      </c>
      <c r="DA98" s="100">
        <v>0</v>
      </c>
      <c r="DB98" s="100">
        <v>-681</v>
      </c>
      <c r="DC98" s="100">
        <v>-170</v>
      </c>
      <c r="DD98" s="100">
        <v>0</v>
      </c>
      <c r="DE98" s="100">
        <v>619.55193482688401</v>
      </c>
      <c r="DF98" s="100">
        <v>154.887983706721</v>
      </c>
      <c r="DG98" s="100">
        <v>0</v>
      </c>
      <c r="DH98" s="100">
        <v>619</v>
      </c>
      <c r="DI98" s="100">
        <v>155</v>
      </c>
      <c r="DJ98" s="100">
        <v>0</v>
      </c>
      <c r="DK98" s="100">
        <v>1</v>
      </c>
      <c r="DL98" s="100">
        <v>0</v>
      </c>
      <c r="DM98" s="100">
        <v>0</v>
      </c>
      <c r="DN98" s="100">
        <v>4898.1775967413441</v>
      </c>
      <c r="DO98" s="100">
        <v>1224.544399185336</v>
      </c>
      <c r="DP98" s="100">
        <v>0</v>
      </c>
      <c r="DQ98" s="100">
        <v>2840</v>
      </c>
      <c r="DR98" s="100">
        <v>710</v>
      </c>
      <c r="DS98" s="100">
        <v>0</v>
      </c>
      <c r="DT98" s="100">
        <v>2058</v>
      </c>
      <c r="DU98" s="100">
        <v>515</v>
      </c>
      <c r="DV98" s="100">
        <v>0</v>
      </c>
      <c r="DW98" s="100">
        <v>5474.7739307535639</v>
      </c>
      <c r="DX98" s="100">
        <v>1368.693482688391</v>
      </c>
      <c r="DY98" s="100">
        <v>0</v>
      </c>
      <c r="DZ98" s="100">
        <v>-7848.896945010184</v>
      </c>
      <c r="EA98" s="100">
        <v>-1962.224236252546</v>
      </c>
      <c r="EB98" s="100">
        <v>0</v>
      </c>
      <c r="EC98" s="100">
        <v>7213</v>
      </c>
      <c r="ED98" s="100">
        <v>1803</v>
      </c>
      <c r="EE98" s="100">
        <v>0</v>
      </c>
      <c r="EF98" s="100">
        <v>-9587</v>
      </c>
      <c r="EG98" s="100">
        <v>-2397</v>
      </c>
      <c r="EH98" s="100">
        <v>0</v>
      </c>
      <c r="EI98" s="100">
        <v>602.20448065173116</v>
      </c>
      <c r="EJ98" s="100">
        <v>150.55112016293279</v>
      </c>
      <c r="EK98" s="100">
        <v>0</v>
      </c>
      <c r="EL98" s="100">
        <v>0</v>
      </c>
      <c r="EM98" s="100">
        <v>0</v>
      </c>
      <c r="EN98" s="100">
        <v>0</v>
      </c>
      <c r="EO98" s="100">
        <v>0</v>
      </c>
      <c r="EP98" s="100">
        <v>0</v>
      </c>
      <c r="EQ98" s="100">
        <v>0</v>
      </c>
      <c r="ER98" s="100">
        <v>0</v>
      </c>
      <c r="ES98" s="100">
        <v>0</v>
      </c>
      <c r="ET98" s="100">
        <v>0</v>
      </c>
      <c r="EU98" s="100">
        <v>179453.63095723014</v>
      </c>
      <c r="EV98" s="100">
        <v>44863.407739307535</v>
      </c>
      <c r="EW98" s="100">
        <v>0</v>
      </c>
      <c r="EX98" s="100">
        <v>171152</v>
      </c>
      <c r="EY98" s="100">
        <v>42788</v>
      </c>
      <c r="EZ98" s="100">
        <v>0</v>
      </c>
      <c r="FA98" s="100">
        <v>8302</v>
      </c>
      <c r="FB98" s="100">
        <v>2075</v>
      </c>
      <c r="FC98" s="100">
        <v>0</v>
      </c>
      <c r="FD98" s="100">
        <v>286706.63299389003</v>
      </c>
      <c r="FE98" s="100">
        <v>71566.735641547857</v>
      </c>
      <c r="FF98" s="100">
        <v>0</v>
      </c>
      <c r="FG98" s="100">
        <v>282502</v>
      </c>
      <c r="FH98" s="100">
        <v>70625</v>
      </c>
      <c r="FI98" s="100">
        <v>0</v>
      </c>
      <c r="FJ98" s="100">
        <v>4205</v>
      </c>
      <c r="FK98" s="100">
        <v>942</v>
      </c>
      <c r="FL98" s="100">
        <v>0</v>
      </c>
      <c r="FM98" s="100">
        <v>0</v>
      </c>
      <c r="FN98" s="100">
        <v>0</v>
      </c>
      <c r="FO98" s="100">
        <v>0</v>
      </c>
      <c r="FP98" s="100">
        <v>0</v>
      </c>
      <c r="FQ98" s="100">
        <v>0</v>
      </c>
      <c r="FR98" s="100">
        <v>0</v>
      </c>
      <c r="FS98" s="100">
        <v>0</v>
      </c>
      <c r="FT98" s="100">
        <v>0</v>
      </c>
      <c r="FU98" s="100">
        <v>0</v>
      </c>
      <c r="FV98" s="100">
        <v>1638045</v>
      </c>
      <c r="FW98" s="100">
        <v>409402</v>
      </c>
      <c r="FX98" s="100">
        <v>0</v>
      </c>
      <c r="FY98" s="546">
        <v>0.5</v>
      </c>
      <c r="FZ98" s="546">
        <v>0.4</v>
      </c>
      <c r="GA98" s="546">
        <v>0.1</v>
      </c>
      <c r="GB98" s="546">
        <v>0</v>
      </c>
      <c r="GC98" s="84" t="s">
        <v>1029</v>
      </c>
    </row>
    <row r="99" spans="1:185" s="84" customFormat="1" x14ac:dyDescent="0.25">
      <c r="A99" t="s">
        <v>1026</v>
      </c>
      <c r="B99" s="82" t="s">
        <v>557</v>
      </c>
      <c r="C99" s="85" t="s">
        <v>556</v>
      </c>
      <c r="D99" s="100">
        <v>838695</v>
      </c>
      <c r="E99" s="100">
        <v>0</v>
      </c>
      <c r="F99" s="100">
        <v>838695</v>
      </c>
      <c r="G99" s="100">
        <v>1170671</v>
      </c>
      <c r="H99" s="100">
        <v>0</v>
      </c>
      <c r="I99" s="100">
        <v>1170671</v>
      </c>
      <c r="J99" s="100">
        <v>-331976</v>
      </c>
      <c r="K99" s="100">
        <v>0</v>
      </c>
      <c r="L99" s="100">
        <v>-331976</v>
      </c>
      <c r="M99" s="100">
        <v>184686</v>
      </c>
      <c r="N99" s="100">
        <v>184686</v>
      </c>
      <c r="O99" s="100">
        <v>0</v>
      </c>
      <c r="P99" s="100">
        <v>0</v>
      </c>
      <c r="Q99" s="100">
        <v>0</v>
      </c>
      <c r="R99" s="100">
        <v>0</v>
      </c>
      <c r="S99" s="100">
        <v>16156</v>
      </c>
      <c r="T99" s="100">
        <v>0</v>
      </c>
      <c r="U99" s="100">
        <v>16156</v>
      </c>
      <c r="V99" s="100">
        <v>0</v>
      </c>
      <c r="W99" s="100">
        <v>0</v>
      </c>
      <c r="X99" s="100">
        <v>0</v>
      </c>
      <c r="Y99" s="100">
        <v>0</v>
      </c>
      <c r="Z99" s="100">
        <v>0</v>
      </c>
      <c r="AA99" s="100">
        <v>0</v>
      </c>
      <c r="AB99" s="100">
        <v>0</v>
      </c>
      <c r="AC99" s="100">
        <v>0</v>
      </c>
      <c r="AD99" s="100">
        <v>0</v>
      </c>
      <c r="AE99" s="100">
        <v>0</v>
      </c>
      <c r="AF99" s="100">
        <v>0</v>
      </c>
      <c r="AG99" s="100">
        <v>0</v>
      </c>
      <c r="AH99" s="100">
        <v>0</v>
      </c>
      <c r="AI99" s="100">
        <v>0</v>
      </c>
      <c r="AJ99" s="100">
        <v>0</v>
      </c>
      <c r="AK99" s="100">
        <v>0</v>
      </c>
      <c r="AL99" s="100">
        <v>0</v>
      </c>
      <c r="AM99" s="100">
        <v>0</v>
      </c>
      <c r="AN99" s="100">
        <v>0</v>
      </c>
      <c r="AO99" s="100">
        <v>0</v>
      </c>
      <c r="AP99" s="100">
        <v>0</v>
      </c>
      <c r="AQ99" s="100">
        <v>0</v>
      </c>
      <c r="AR99" s="100">
        <v>0</v>
      </c>
      <c r="AS99" s="100">
        <v>0</v>
      </c>
      <c r="AT99" s="100">
        <v>0</v>
      </c>
      <c r="AU99" s="100">
        <v>0</v>
      </c>
      <c r="AV99" s="100">
        <v>0</v>
      </c>
      <c r="AW99" s="100">
        <v>0</v>
      </c>
      <c r="AX99" s="100">
        <v>0</v>
      </c>
      <c r="AY99" s="100">
        <v>0</v>
      </c>
      <c r="AZ99" s="100">
        <v>0</v>
      </c>
      <c r="BA99" s="100">
        <v>0</v>
      </c>
      <c r="BB99" s="100">
        <v>0</v>
      </c>
      <c r="BC99" s="100">
        <v>0</v>
      </c>
      <c r="BD99" s="100">
        <v>0</v>
      </c>
      <c r="BE99" s="100">
        <v>0</v>
      </c>
      <c r="BF99" s="100">
        <v>1063926.3572382894</v>
      </c>
      <c r="BG99" s="100">
        <v>265981.58930957236</v>
      </c>
      <c r="BH99" s="100">
        <v>0</v>
      </c>
      <c r="BI99" s="100">
        <v>124167</v>
      </c>
      <c r="BJ99" s="100">
        <v>31042</v>
      </c>
      <c r="BK99" s="100">
        <v>0</v>
      </c>
      <c r="BL99" s="100">
        <v>1117783</v>
      </c>
      <c r="BM99" s="100">
        <v>279446</v>
      </c>
      <c r="BN99" s="100">
        <v>0</v>
      </c>
      <c r="BO99" s="100">
        <v>70310</v>
      </c>
      <c r="BP99" s="100">
        <v>17578</v>
      </c>
      <c r="BQ99" s="100">
        <v>0</v>
      </c>
      <c r="BR99" s="100">
        <v>0</v>
      </c>
      <c r="BS99" s="100">
        <v>0</v>
      </c>
      <c r="BT99" s="100">
        <v>0</v>
      </c>
      <c r="BU99" s="100">
        <v>0</v>
      </c>
      <c r="BV99" s="100">
        <v>0</v>
      </c>
      <c r="BW99" s="100">
        <v>0</v>
      </c>
      <c r="BX99" s="100">
        <v>0</v>
      </c>
      <c r="BY99" s="100">
        <v>0</v>
      </c>
      <c r="BZ99" s="100">
        <v>0</v>
      </c>
      <c r="CA99" s="100">
        <v>-2640.9433808553972</v>
      </c>
      <c r="CB99" s="100">
        <v>-660.2358452138493</v>
      </c>
      <c r="CC99" s="100">
        <v>0</v>
      </c>
      <c r="CD99" s="100">
        <v>0</v>
      </c>
      <c r="CE99" s="100">
        <v>0</v>
      </c>
      <c r="CF99" s="100">
        <v>0</v>
      </c>
      <c r="CG99" s="100">
        <v>0</v>
      </c>
      <c r="CH99" s="100">
        <v>0</v>
      </c>
      <c r="CI99" s="100">
        <v>0</v>
      </c>
      <c r="CJ99" s="100">
        <v>0</v>
      </c>
      <c r="CK99" s="100">
        <v>0</v>
      </c>
      <c r="CL99" s="100">
        <v>0</v>
      </c>
      <c r="CM99" s="100">
        <v>0</v>
      </c>
      <c r="CN99" s="100">
        <v>0</v>
      </c>
      <c r="CO99" s="100">
        <v>0</v>
      </c>
      <c r="CP99" s="100">
        <v>0</v>
      </c>
      <c r="CQ99" s="100">
        <v>0</v>
      </c>
      <c r="CR99" s="100">
        <v>0</v>
      </c>
      <c r="CS99" s="100">
        <v>0</v>
      </c>
      <c r="CT99" s="100">
        <v>0</v>
      </c>
      <c r="CU99" s="100">
        <v>0</v>
      </c>
      <c r="CV99" s="100">
        <v>0</v>
      </c>
      <c r="CW99" s="100">
        <v>0</v>
      </c>
      <c r="CX99" s="100">
        <v>0</v>
      </c>
      <c r="CY99" s="100">
        <v>0</v>
      </c>
      <c r="CZ99" s="100">
        <v>0</v>
      </c>
      <c r="DA99" s="100">
        <v>0</v>
      </c>
      <c r="DB99" s="100">
        <v>0</v>
      </c>
      <c r="DC99" s="100">
        <v>0</v>
      </c>
      <c r="DD99" s="100">
        <v>0</v>
      </c>
      <c r="DE99" s="100">
        <v>0</v>
      </c>
      <c r="DF99" s="100">
        <v>0</v>
      </c>
      <c r="DG99" s="100">
        <v>0</v>
      </c>
      <c r="DH99" s="100">
        <v>0</v>
      </c>
      <c r="DI99" s="100">
        <v>0</v>
      </c>
      <c r="DJ99" s="100">
        <v>0</v>
      </c>
      <c r="DK99" s="100">
        <v>0</v>
      </c>
      <c r="DL99" s="100">
        <v>0</v>
      </c>
      <c r="DM99" s="100">
        <v>0</v>
      </c>
      <c r="DN99" s="100">
        <v>36143.007739307533</v>
      </c>
      <c r="DO99" s="100">
        <v>9035.7519348268834</v>
      </c>
      <c r="DP99" s="100">
        <v>0</v>
      </c>
      <c r="DQ99" s="100">
        <v>45534</v>
      </c>
      <c r="DR99" s="100">
        <v>11383</v>
      </c>
      <c r="DS99" s="100">
        <v>0</v>
      </c>
      <c r="DT99" s="100">
        <v>-9391</v>
      </c>
      <c r="DU99" s="100">
        <v>-2347</v>
      </c>
      <c r="DV99" s="100">
        <v>0</v>
      </c>
      <c r="DW99" s="100">
        <v>63159.602443991862</v>
      </c>
      <c r="DX99" s="100">
        <v>15789.900610997965</v>
      </c>
      <c r="DY99" s="100">
        <v>0</v>
      </c>
      <c r="DZ99" s="100">
        <v>-2378.6663951120167</v>
      </c>
      <c r="EA99" s="100">
        <v>-594.66659877800419</v>
      </c>
      <c r="EB99" s="100">
        <v>0</v>
      </c>
      <c r="EC99" s="100">
        <v>68150</v>
      </c>
      <c r="ED99" s="100">
        <v>17038</v>
      </c>
      <c r="EE99" s="100">
        <v>0</v>
      </c>
      <c r="EF99" s="100">
        <v>-7369</v>
      </c>
      <c r="EG99" s="100">
        <v>-1843</v>
      </c>
      <c r="EH99" s="100">
        <v>0</v>
      </c>
      <c r="EI99" s="100">
        <v>0</v>
      </c>
      <c r="EJ99" s="100">
        <v>0</v>
      </c>
      <c r="EK99" s="100">
        <v>0</v>
      </c>
      <c r="EL99" s="100">
        <v>0</v>
      </c>
      <c r="EM99" s="100">
        <v>0</v>
      </c>
      <c r="EN99" s="100">
        <v>0</v>
      </c>
      <c r="EO99" s="100">
        <v>0</v>
      </c>
      <c r="EP99" s="100">
        <v>0</v>
      </c>
      <c r="EQ99" s="100">
        <v>0</v>
      </c>
      <c r="ER99" s="100">
        <v>0</v>
      </c>
      <c r="ES99" s="100">
        <v>0</v>
      </c>
      <c r="ET99" s="100">
        <v>0</v>
      </c>
      <c r="EU99" s="100">
        <v>618475.56659877801</v>
      </c>
      <c r="EV99" s="100">
        <v>154618.8916496945</v>
      </c>
      <c r="EW99" s="100">
        <v>0</v>
      </c>
      <c r="EX99" s="100">
        <v>599989</v>
      </c>
      <c r="EY99" s="100">
        <v>149997</v>
      </c>
      <c r="EZ99" s="100">
        <v>0</v>
      </c>
      <c r="FA99" s="100">
        <v>18487</v>
      </c>
      <c r="FB99" s="100">
        <v>4622</v>
      </c>
      <c r="FC99" s="100">
        <v>0</v>
      </c>
      <c r="FD99" s="100">
        <v>855680.24765784107</v>
      </c>
      <c r="FE99" s="100">
        <v>213788.44480651731</v>
      </c>
      <c r="FF99" s="100">
        <v>0</v>
      </c>
      <c r="FG99" s="100">
        <v>829103</v>
      </c>
      <c r="FH99" s="100">
        <v>207144</v>
      </c>
      <c r="FI99" s="100">
        <v>0</v>
      </c>
      <c r="FJ99" s="100">
        <v>26577</v>
      </c>
      <c r="FK99" s="100">
        <v>6644</v>
      </c>
      <c r="FL99" s="100">
        <v>0</v>
      </c>
      <c r="FM99" s="100">
        <v>0</v>
      </c>
      <c r="FN99" s="100">
        <v>0</v>
      </c>
      <c r="FO99" s="100">
        <v>0</v>
      </c>
      <c r="FP99" s="100">
        <v>0</v>
      </c>
      <c r="FQ99" s="100">
        <v>0</v>
      </c>
      <c r="FR99" s="100">
        <v>0</v>
      </c>
      <c r="FS99" s="100">
        <v>0</v>
      </c>
      <c r="FT99" s="100">
        <v>0</v>
      </c>
      <c r="FU99" s="100">
        <v>0</v>
      </c>
      <c r="FV99" s="100">
        <v>2756532</v>
      </c>
      <c r="FW99" s="100">
        <v>689002</v>
      </c>
      <c r="FX99" s="100">
        <v>0</v>
      </c>
      <c r="FY99" s="546">
        <v>0.5</v>
      </c>
      <c r="FZ99" s="546">
        <v>0.4</v>
      </c>
      <c r="GA99" s="546">
        <v>0.1</v>
      </c>
      <c r="GB99" s="546">
        <v>0</v>
      </c>
      <c r="GC99" s="84" t="s">
        <v>1029</v>
      </c>
    </row>
    <row r="100" spans="1:185" s="84" customFormat="1" x14ac:dyDescent="0.25">
      <c r="A100" t="s">
        <v>1037</v>
      </c>
      <c r="B100" s="82" t="s">
        <v>559</v>
      </c>
      <c r="C100" s="85" t="s">
        <v>558</v>
      </c>
      <c r="D100" s="100">
        <v>-1031095</v>
      </c>
      <c r="E100" s="100">
        <v>0</v>
      </c>
      <c r="F100" s="100">
        <v>-1031095</v>
      </c>
      <c r="G100" s="100">
        <v>-482321</v>
      </c>
      <c r="H100" s="100">
        <v>0</v>
      </c>
      <c r="I100" s="100">
        <v>-482321</v>
      </c>
      <c r="J100" s="100">
        <v>-548774</v>
      </c>
      <c r="K100" s="100">
        <v>0</v>
      </c>
      <c r="L100" s="100">
        <v>-548774</v>
      </c>
      <c r="M100" s="100">
        <v>324865</v>
      </c>
      <c r="N100" s="100">
        <v>324865</v>
      </c>
      <c r="O100" s="100">
        <v>0</v>
      </c>
      <c r="P100" s="100">
        <v>0</v>
      </c>
      <c r="Q100" s="100">
        <v>0</v>
      </c>
      <c r="R100" s="100">
        <v>0</v>
      </c>
      <c r="S100" s="100">
        <v>0</v>
      </c>
      <c r="T100" s="100">
        <v>0</v>
      </c>
      <c r="U100" s="100">
        <v>0</v>
      </c>
      <c r="V100" s="100">
        <v>0</v>
      </c>
      <c r="W100" s="100">
        <v>0</v>
      </c>
      <c r="X100" s="100">
        <v>0</v>
      </c>
      <c r="Y100" s="100">
        <v>0</v>
      </c>
      <c r="Z100" s="100">
        <v>0</v>
      </c>
      <c r="AA100" s="100">
        <v>0</v>
      </c>
      <c r="AB100" s="100">
        <v>0</v>
      </c>
      <c r="AC100" s="100">
        <v>0</v>
      </c>
      <c r="AD100" s="100">
        <v>0</v>
      </c>
      <c r="AE100" s="100">
        <v>0</v>
      </c>
      <c r="AF100" s="100">
        <v>0</v>
      </c>
      <c r="AG100" s="100">
        <v>0</v>
      </c>
      <c r="AH100" s="100">
        <v>0</v>
      </c>
      <c r="AI100" s="100">
        <v>0</v>
      </c>
      <c r="AJ100" s="100">
        <v>0</v>
      </c>
      <c r="AK100" s="100">
        <v>0</v>
      </c>
      <c r="AL100" s="100">
        <v>0</v>
      </c>
      <c r="AM100" s="100">
        <v>0</v>
      </c>
      <c r="AN100" s="100">
        <v>0</v>
      </c>
      <c r="AO100" s="100">
        <v>0</v>
      </c>
      <c r="AP100" s="100">
        <v>0</v>
      </c>
      <c r="AQ100" s="100">
        <v>0</v>
      </c>
      <c r="AR100" s="100">
        <v>0</v>
      </c>
      <c r="AS100" s="100">
        <v>0</v>
      </c>
      <c r="AT100" s="100">
        <v>0</v>
      </c>
      <c r="AU100" s="100">
        <v>0</v>
      </c>
      <c r="AV100" s="100">
        <v>0</v>
      </c>
      <c r="AW100" s="100">
        <v>0</v>
      </c>
      <c r="AX100" s="100">
        <v>0</v>
      </c>
      <c r="AY100" s="100">
        <v>0</v>
      </c>
      <c r="AZ100" s="100">
        <v>0</v>
      </c>
      <c r="BA100" s="100">
        <v>0</v>
      </c>
      <c r="BB100" s="100">
        <v>0</v>
      </c>
      <c r="BC100" s="100">
        <v>0</v>
      </c>
      <c r="BD100" s="100">
        <v>0</v>
      </c>
      <c r="BE100" s="100">
        <v>0</v>
      </c>
      <c r="BF100" s="100">
        <v>2931220.2668832587</v>
      </c>
      <c r="BG100" s="100">
        <v>1648811.4001218332</v>
      </c>
      <c r="BH100" s="100">
        <v>0</v>
      </c>
      <c r="BI100" s="100">
        <v>170601</v>
      </c>
      <c r="BJ100" s="100">
        <v>95963</v>
      </c>
      <c r="BK100" s="100">
        <v>0</v>
      </c>
      <c r="BL100" s="100">
        <v>2705181</v>
      </c>
      <c r="BM100" s="100">
        <v>1521664</v>
      </c>
      <c r="BN100" s="100">
        <v>0</v>
      </c>
      <c r="BO100" s="100">
        <v>396640</v>
      </c>
      <c r="BP100" s="100">
        <v>223110</v>
      </c>
      <c r="BQ100" s="100">
        <v>0</v>
      </c>
      <c r="BR100" s="100">
        <v>0</v>
      </c>
      <c r="BS100" s="100">
        <v>0</v>
      </c>
      <c r="BT100" s="100">
        <v>0</v>
      </c>
      <c r="BU100" s="100">
        <v>0</v>
      </c>
      <c r="BV100" s="100">
        <v>0</v>
      </c>
      <c r="BW100" s="100">
        <v>0</v>
      </c>
      <c r="BX100" s="100">
        <v>0</v>
      </c>
      <c r="BY100" s="100">
        <v>0</v>
      </c>
      <c r="BZ100" s="100">
        <v>0</v>
      </c>
      <c r="CA100" s="100">
        <v>0</v>
      </c>
      <c r="CB100" s="100">
        <v>0</v>
      </c>
      <c r="CC100" s="100">
        <v>0</v>
      </c>
      <c r="CD100" s="100">
        <v>0</v>
      </c>
      <c r="CE100" s="100">
        <v>0</v>
      </c>
      <c r="CF100" s="100">
        <v>0</v>
      </c>
      <c r="CG100" s="100">
        <v>0</v>
      </c>
      <c r="CH100" s="100">
        <v>0</v>
      </c>
      <c r="CI100" s="100">
        <v>0</v>
      </c>
      <c r="CJ100" s="100">
        <v>0</v>
      </c>
      <c r="CK100" s="100">
        <v>0</v>
      </c>
      <c r="CL100" s="100">
        <v>0</v>
      </c>
      <c r="CM100" s="100">
        <v>0</v>
      </c>
      <c r="CN100" s="100">
        <v>0</v>
      </c>
      <c r="CO100" s="100">
        <v>0</v>
      </c>
      <c r="CP100" s="100">
        <v>0</v>
      </c>
      <c r="CQ100" s="100">
        <v>0</v>
      </c>
      <c r="CR100" s="100">
        <v>0</v>
      </c>
      <c r="CS100" s="100">
        <v>0</v>
      </c>
      <c r="CT100" s="100">
        <v>0</v>
      </c>
      <c r="CU100" s="100">
        <v>0</v>
      </c>
      <c r="CV100" s="100">
        <v>0</v>
      </c>
      <c r="CW100" s="100">
        <v>0</v>
      </c>
      <c r="CX100" s="100">
        <v>0</v>
      </c>
      <c r="CY100" s="100">
        <v>0</v>
      </c>
      <c r="CZ100" s="100">
        <v>0</v>
      </c>
      <c r="DA100" s="100">
        <v>0</v>
      </c>
      <c r="DB100" s="100">
        <v>0</v>
      </c>
      <c r="DC100" s="100">
        <v>0</v>
      </c>
      <c r="DD100" s="100">
        <v>0</v>
      </c>
      <c r="DE100" s="100">
        <v>743.4623217922607</v>
      </c>
      <c r="DF100" s="100">
        <v>418.19755600814665</v>
      </c>
      <c r="DG100" s="100">
        <v>0</v>
      </c>
      <c r="DH100" s="100">
        <v>744</v>
      </c>
      <c r="DI100" s="100">
        <v>418</v>
      </c>
      <c r="DJ100" s="100">
        <v>0</v>
      </c>
      <c r="DK100" s="100">
        <v>-1</v>
      </c>
      <c r="DL100" s="100">
        <v>0</v>
      </c>
      <c r="DM100" s="100">
        <v>0</v>
      </c>
      <c r="DN100" s="100">
        <v>14656.120570264768</v>
      </c>
      <c r="DO100" s="100">
        <v>8244.0678207739311</v>
      </c>
      <c r="DP100" s="100">
        <v>0</v>
      </c>
      <c r="DQ100" s="100">
        <v>19270</v>
      </c>
      <c r="DR100" s="100">
        <v>10839</v>
      </c>
      <c r="DS100" s="100">
        <v>0</v>
      </c>
      <c r="DT100" s="100">
        <v>-4614</v>
      </c>
      <c r="DU100" s="100">
        <v>-2595</v>
      </c>
      <c r="DV100" s="100">
        <v>0</v>
      </c>
      <c r="DW100" s="100">
        <v>76150.863054989808</v>
      </c>
      <c r="DX100" s="100">
        <v>42834.860468431776</v>
      </c>
      <c r="DY100" s="100">
        <v>0</v>
      </c>
      <c r="DZ100" s="100">
        <v>-14501.976048879837</v>
      </c>
      <c r="EA100" s="100">
        <v>-8157.3615274949088</v>
      </c>
      <c r="EB100" s="100">
        <v>0</v>
      </c>
      <c r="EC100" s="100">
        <v>90189</v>
      </c>
      <c r="ED100" s="100">
        <v>50731</v>
      </c>
      <c r="EE100" s="100">
        <v>0</v>
      </c>
      <c r="EF100" s="100">
        <v>-28540</v>
      </c>
      <c r="EG100" s="100">
        <v>-16054</v>
      </c>
      <c r="EH100" s="100">
        <v>0</v>
      </c>
      <c r="EI100" s="100">
        <v>-38.164399185336045</v>
      </c>
      <c r="EJ100" s="100">
        <v>-21.467474541751528</v>
      </c>
      <c r="EK100" s="100">
        <v>0</v>
      </c>
      <c r="EL100" s="100">
        <v>0</v>
      </c>
      <c r="EM100" s="100">
        <v>0</v>
      </c>
      <c r="EN100" s="100">
        <v>0</v>
      </c>
      <c r="EO100" s="100">
        <v>0</v>
      </c>
      <c r="EP100" s="100">
        <v>0</v>
      </c>
      <c r="EQ100" s="100">
        <v>0</v>
      </c>
      <c r="ER100" s="100">
        <v>0</v>
      </c>
      <c r="ES100" s="100">
        <v>0</v>
      </c>
      <c r="ET100" s="100">
        <v>0</v>
      </c>
      <c r="EU100" s="100">
        <v>1744746.9683095722</v>
      </c>
      <c r="EV100" s="100">
        <v>981420.16967413446</v>
      </c>
      <c r="EW100" s="100">
        <v>0</v>
      </c>
      <c r="EX100" s="100">
        <v>1857133</v>
      </c>
      <c r="EY100" s="100">
        <v>1044637</v>
      </c>
      <c r="EZ100" s="100">
        <v>0</v>
      </c>
      <c r="FA100" s="100">
        <v>-112386</v>
      </c>
      <c r="FB100" s="100">
        <v>-63217</v>
      </c>
      <c r="FC100" s="100">
        <v>0</v>
      </c>
      <c r="FD100" s="100">
        <v>1794534.3582892055</v>
      </c>
      <c r="FE100" s="100">
        <v>1009425.5765376783</v>
      </c>
      <c r="FF100" s="100">
        <v>0</v>
      </c>
      <c r="FG100" s="100">
        <v>1758487</v>
      </c>
      <c r="FH100" s="100">
        <v>989149</v>
      </c>
      <c r="FI100" s="100">
        <v>0</v>
      </c>
      <c r="FJ100" s="100">
        <v>36047</v>
      </c>
      <c r="FK100" s="100">
        <v>20277</v>
      </c>
      <c r="FL100" s="100">
        <v>0</v>
      </c>
      <c r="FM100" s="100">
        <v>0</v>
      </c>
      <c r="FN100" s="100">
        <v>0</v>
      </c>
      <c r="FO100" s="100">
        <v>0</v>
      </c>
      <c r="FP100" s="100">
        <v>0</v>
      </c>
      <c r="FQ100" s="100">
        <v>0</v>
      </c>
      <c r="FR100" s="100">
        <v>0</v>
      </c>
      <c r="FS100" s="100">
        <v>0</v>
      </c>
      <c r="FT100" s="100">
        <v>0</v>
      </c>
      <c r="FU100" s="100">
        <v>0</v>
      </c>
      <c r="FV100" s="100">
        <v>6718112</v>
      </c>
      <c r="FW100" s="100">
        <v>3778939</v>
      </c>
      <c r="FX100" s="100">
        <v>0</v>
      </c>
      <c r="FY100" s="546">
        <v>0.25</v>
      </c>
      <c r="FZ100" s="546">
        <v>0.48</v>
      </c>
      <c r="GA100" s="546">
        <v>0.27</v>
      </c>
      <c r="GB100" s="546">
        <v>0</v>
      </c>
      <c r="GC100" s="84" t="s">
        <v>1044</v>
      </c>
    </row>
    <row r="101" spans="1:185" s="84" customFormat="1" x14ac:dyDescent="0.25">
      <c r="A101" t="s">
        <v>1026</v>
      </c>
      <c r="B101" s="82" t="s">
        <v>561</v>
      </c>
      <c r="C101" s="85" t="s">
        <v>560</v>
      </c>
      <c r="D101" s="100">
        <v>-216076</v>
      </c>
      <c r="E101" s="100">
        <v>0</v>
      </c>
      <c r="F101" s="100">
        <v>-216076</v>
      </c>
      <c r="G101" s="100">
        <v>378403</v>
      </c>
      <c r="H101" s="100">
        <v>0</v>
      </c>
      <c r="I101" s="100">
        <v>378403</v>
      </c>
      <c r="J101" s="100">
        <v>-594479</v>
      </c>
      <c r="K101" s="100">
        <v>0</v>
      </c>
      <c r="L101" s="100">
        <v>-594479</v>
      </c>
      <c r="M101" s="100">
        <v>172819</v>
      </c>
      <c r="N101" s="100">
        <v>172819</v>
      </c>
      <c r="O101" s="100">
        <v>0</v>
      </c>
      <c r="P101" s="100">
        <v>0</v>
      </c>
      <c r="Q101" s="100">
        <v>0</v>
      </c>
      <c r="R101" s="100">
        <v>0</v>
      </c>
      <c r="S101" s="100">
        <v>0</v>
      </c>
      <c r="T101" s="100">
        <v>0</v>
      </c>
      <c r="U101" s="100">
        <v>0</v>
      </c>
      <c r="V101" s="100">
        <v>0</v>
      </c>
      <c r="W101" s="100">
        <v>0</v>
      </c>
      <c r="X101" s="100">
        <v>0</v>
      </c>
      <c r="Y101" s="100">
        <v>0</v>
      </c>
      <c r="Z101" s="100">
        <v>0</v>
      </c>
      <c r="AA101" s="100">
        <v>0</v>
      </c>
      <c r="AB101" s="100">
        <v>0</v>
      </c>
      <c r="AC101" s="100">
        <v>0</v>
      </c>
      <c r="AD101" s="100">
        <v>0</v>
      </c>
      <c r="AE101" s="100">
        <v>0</v>
      </c>
      <c r="AF101" s="100">
        <v>0</v>
      </c>
      <c r="AG101" s="100">
        <v>0</v>
      </c>
      <c r="AH101" s="100">
        <v>0</v>
      </c>
      <c r="AI101" s="100">
        <v>0</v>
      </c>
      <c r="AJ101" s="100">
        <v>0</v>
      </c>
      <c r="AK101" s="100">
        <v>0</v>
      </c>
      <c r="AL101" s="100">
        <v>0</v>
      </c>
      <c r="AM101" s="100">
        <v>0</v>
      </c>
      <c r="AN101" s="100">
        <v>0</v>
      </c>
      <c r="AO101" s="100">
        <v>0</v>
      </c>
      <c r="AP101" s="100">
        <v>0</v>
      </c>
      <c r="AQ101" s="100">
        <v>0</v>
      </c>
      <c r="AR101" s="100">
        <v>0</v>
      </c>
      <c r="AS101" s="100">
        <v>0</v>
      </c>
      <c r="AT101" s="100">
        <v>0</v>
      </c>
      <c r="AU101" s="100">
        <v>0</v>
      </c>
      <c r="AV101" s="100">
        <v>0</v>
      </c>
      <c r="AW101" s="100">
        <v>0</v>
      </c>
      <c r="AX101" s="100">
        <v>0</v>
      </c>
      <c r="AY101" s="100">
        <v>0</v>
      </c>
      <c r="AZ101" s="100">
        <v>0</v>
      </c>
      <c r="BA101" s="100">
        <v>0</v>
      </c>
      <c r="BB101" s="100">
        <v>0</v>
      </c>
      <c r="BC101" s="100">
        <v>0</v>
      </c>
      <c r="BD101" s="100">
        <v>0</v>
      </c>
      <c r="BE101" s="100">
        <v>0</v>
      </c>
      <c r="BF101" s="100">
        <v>1700443.1027046847</v>
      </c>
      <c r="BG101" s="100">
        <v>382599.698108554</v>
      </c>
      <c r="BH101" s="100">
        <v>42511.077567617111</v>
      </c>
      <c r="BI101" s="100">
        <v>114442</v>
      </c>
      <c r="BJ101" s="100">
        <v>25749</v>
      </c>
      <c r="BK101" s="100">
        <v>2861</v>
      </c>
      <c r="BL101" s="100">
        <v>1635823</v>
      </c>
      <c r="BM101" s="100">
        <v>368059</v>
      </c>
      <c r="BN101" s="100">
        <v>40895</v>
      </c>
      <c r="BO101" s="100">
        <v>179062</v>
      </c>
      <c r="BP101" s="100">
        <v>40290</v>
      </c>
      <c r="BQ101" s="100">
        <v>4477</v>
      </c>
      <c r="BR101" s="100">
        <v>-211.06069246435845</v>
      </c>
      <c r="BS101" s="100">
        <v>-47.488655804480651</v>
      </c>
      <c r="BT101" s="100">
        <v>-5.2765173116089619</v>
      </c>
      <c r="BU101" s="100">
        <v>0</v>
      </c>
      <c r="BV101" s="100">
        <v>0</v>
      </c>
      <c r="BW101" s="100">
        <v>0</v>
      </c>
      <c r="BX101" s="100">
        <v>-211</v>
      </c>
      <c r="BY101" s="100">
        <v>-47</v>
      </c>
      <c r="BZ101" s="100">
        <v>-5</v>
      </c>
      <c r="CA101" s="100">
        <v>0</v>
      </c>
      <c r="CB101" s="100">
        <v>0</v>
      </c>
      <c r="CC101" s="100">
        <v>0</v>
      </c>
      <c r="CD101" s="100">
        <v>0</v>
      </c>
      <c r="CE101" s="100">
        <v>0</v>
      </c>
      <c r="CF101" s="100">
        <v>0</v>
      </c>
      <c r="CG101" s="100">
        <v>0</v>
      </c>
      <c r="CH101" s="100">
        <v>0</v>
      </c>
      <c r="CI101" s="100">
        <v>0</v>
      </c>
      <c r="CJ101" s="100">
        <v>0</v>
      </c>
      <c r="CK101" s="100">
        <v>0</v>
      </c>
      <c r="CL101" s="100">
        <v>0</v>
      </c>
      <c r="CM101" s="100">
        <v>0</v>
      </c>
      <c r="CN101" s="100">
        <v>0</v>
      </c>
      <c r="CO101" s="100">
        <v>0</v>
      </c>
      <c r="CP101" s="100">
        <v>0</v>
      </c>
      <c r="CQ101" s="100">
        <v>0</v>
      </c>
      <c r="CR101" s="100">
        <v>0</v>
      </c>
      <c r="CS101" s="100">
        <v>0</v>
      </c>
      <c r="CT101" s="100">
        <v>0</v>
      </c>
      <c r="CU101" s="100">
        <v>0</v>
      </c>
      <c r="CV101" s="100">
        <v>0</v>
      </c>
      <c r="CW101" s="100">
        <v>0</v>
      </c>
      <c r="CX101" s="100">
        <v>0</v>
      </c>
      <c r="CY101" s="100">
        <v>2456</v>
      </c>
      <c r="CZ101" s="100">
        <v>553</v>
      </c>
      <c r="DA101" s="100">
        <v>61</v>
      </c>
      <c r="DB101" s="100">
        <v>-2456</v>
      </c>
      <c r="DC101" s="100">
        <v>-553</v>
      </c>
      <c r="DD101" s="100">
        <v>-61</v>
      </c>
      <c r="DE101" s="100">
        <v>0</v>
      </c>
      <c r="DF101" s="100">
        <v>0</v>
      </c>
      <c r="DG101" s="100">
        <v>0</v>
      </c>
      <c r="DH101" s="100">
        <v>0</v>
      </c>
      <c r="DI101" s="100">
        <v>0</v>
      </c>
      <c r="DJ101" s="100">
        <v>0</v>
      </c>
      <c r="DK101" s="100">
        <v>0</v>
      </c>
      <c r="DL101" s="100">
        <v>0</v>
      </c>
      <c r="DM101" s="100">
        <v>0</v>
      </c>
      <c r="DN101" s="100">
        <v>1869.8077393075357</v>
      </c>
      <c r="DO101" s="100">
        <v>420.70674134419545</v>
      </c>
      <c r="DP101" s="100">
        <v>46.745193482688386</v>
      </c>
      <c r="DQ101" s="100">
        <v>1631</v>
      </c>
      <c r="DR101" s="100">
        <v>367</v>
      </c>
      <c r="DS101" s="100">
        <v>41</v>
      </c>
      <c r="DT101" s="100">
        <v>239</v>
      </c>
      <c r="DU101" s="100">
        <v>54</v>
      </c>
      <c r="DV101" s="100">
        <v>6</v>
      </c>
      <c r="DW101" s="100">
        <v>18413.496537678209</v>
      </c>
      <c r="DX101" s="100">
        <v>4143.0367209775968</v>
      </c>
      <c r="DY101" s="100">
        <v>460.33741344195522</v>
      </c>
      <c r="DZ101" s="100">
        <v>-535.29287169042777</v>
      </c>
      <c r="EA101" s="100">
        <v>-120.44089613034623</v>
      </c>
      <c r="EB101" s="100">
        <v>-13.382321792260694</v>
      </c>
      <c r="EC101" s="100">
        <v>24704</v>
      </c>
      <c r="ED101" s="100">
        <v>5558</v>
      </c>
      <c r="EE101" s="100">
        <v>618</v>
      </c>
      <c r="EF101" s="100">
        <v>-6826</v>
      </c>
      <c r="EG101" s="100">
        <v>-1535</v>
      </c>
      <c r="EH101" s="100">
        <v>-171</v>
      </c>
      <c r="EI101" s="100">
        <v>0</v>
      </c>
      <c r="EJ101" s="100">
        <v>0</v>
      </c>
      <c r="EK101" s="100">
        <v>0</v>
      </c>
      <c r="EL101" s="100">
        <v>0</v>
      </c>
      <c r="EM101" s="100">
        <v>0</v>
      </c>
      <c r="EN101" s="100">
        <v>0</v>
      </c>
      <c r="EO101" s="100">
        <v>0</v>
      </c>
      <c r="EP101" s="100">
        <v>0</v>
      </c>
      <c r="EQ101" s="100">
        <v>0</v>
      </c>
      <c r="ER101" s="100">
        <v>0</v>
      </c>
      <c r="ES101" s="100">
        <v>0</v>
      </c>
      <c r="ET101" s="100">
        <v>0</v>
      </c>
      <c r="EU101" s="100">
        <v>585505.49083503056</v>
      </c>
      <c r="EV101" s="100">
        <v>131738.73543788187</v>
      </c>
      <c r="EW101" s="100">
        <v>14637.637270875764</v>
      </c>
      <c r="EX101" s="100">
        <v>622561</v>
      </c>
      <c r="EY101" s="100">
        <v>140076</v>
      </c>
      <c r="EZ101" s="100">
        <v>15564</v>
      </c>
      <c r="FA101" s="100">
        <v>-37056</v>
      </c>
      <c r="FB101" s="100">
        <v>-8337</v>
      </c>
      <c r="FC101" s="100">
        <v>-926</v>
      </c>
      <c r="FD101" s="100">
        <v>407082.2712830957</v>
      </c>
      <c r="FE101" s="100">
        <v>91593.511038696539</v>
      </c>
      <c r="FF101" s="100">
        <v>10177.056782077392</v>
      </c>
      <c r="FG101" s="100">
        <v>446901</v>
      </c>
      <c r="FH101" s="100">
        <v>100553</v>
      </c>
      <c r="FI101" s="100">
        <v>11173</v>
      </c>
      <c r="FJ101" s="100">
        <v>-39819</v>
      </c>
      <c r="FK101" s="100">
        <v>-8959</v>
      </c>
      <c r="FL101" s="100">
        <v>-996</v>
      </c>
      <c r="FM101" s="100">
        <v>0</v>
      </c>
      <c r="FN101" s="100">
        <v>0</v>
      </c>
      <c r="FO101" s="100">
        <v>0</v>
      </c>
      <c r="FP101" s="100">
        <v>0</v>
      </c>
      <c r="FQ101" s="100">
        <v>0</v>
      </c>
      <c r="FR101" s="100">
        <v>0</v>
      </c>
      <c r="FS101" s="100">
        <v>0</v>
      </c>
      <c r="FT101" s="100">
        <v>0</v>
      </c>
      <c r="FU101" s="100">
        <v>0</v>
      </c>
      <c r="FV101" s="100">
        <v>2827009</v>
      </c>
      <c r="FW101" s="100">
        <v>636079</v>
      </c>
      <c r="FX101" s="100">
        <v>70676</v>
      </c>
      <c r="FY101" s="546">
        <v>0.5</v>
      </c>
      <c r="FZ101" s="546">
        <v>0.4</v>
      </c>
      <c r="GA101" s="546">
        <v>0.09</v>
      </c>
      <c r="GB101" s="546">
        <v>0.01</v>
      </c>
      <c r="GC101" s="84" t="s">
        <v>1029</v>
      </c>
    </row>
    <row r="102" spans="1:185" s="84" customFormat="1" x14ac:dyDescent="0.25">
      <c r="A102" t="s">
        <v>1026</v>
      </c>
      <c r="B102" s="82" t="s">
        <v>563</v>
      </c>
      <c r="C102" s="85" t="s">
        <v>562</v>
      </c>
      <c r="D102" s="100">
        <v>74685</v>
      </c>
      <c r="E102" s="100">
        <v>0</v>
      </c>
      <c r="F102" s="100">
        <v>74685</v>
      </c>
      <c r="G102" s="100">
        <v>97132</v>
      </c>
      <c r="H102" s="100">
        <v>0</v>
      </c>
      <c r="I102" s="100">
        <v>97132</v>
      </c>
      <c r="J102" s="100">
        <v>-22447</v>
      </c>
      <c r="K102" s="100">
        <v>0</v>
      </c>
      <c r="L102" s="100">
        <v>-22447</v>
      </c>
      <c r="M102" s="100">
        <v>83273</v>
      </c>
      <c r="N102" s="100">
        <v>83273</v>
      </c>
      <c r="O102" s="100">
        <v>0</v>
      </c>
      <c r="P102" s="100">
        <v>0</v>
      </c>
      <c r="Q102" s="100">
        <v>0</v>
      </c>
      <c r="R102" s="100">
        <v>0</v>
      </c>
      <c r="S102" s="100">
        <v>0</v>
      </c>
      <c r="T102" s="100">
        <v>0</v>
      </c>
      <c r="U102" s="100">
        <v>0</v>
      </c>
      <c r="V102" s="100">
        <v>0</v>
      </c>
      <c r="W102" s="100">
        <v>0</v>
      </c>
      <c r="X102" s="100">
        <v>0</v>
      </c>
      <c r="Y102" s="100">
        <v>0</v>
      </c>
      <c r="Z102" s="100">
        <v>0</v>
      </c>
      <c r="AA102" s="100">
        <v>0</v>
      </c>
      <c r="AB102" s="100">
        <v>0</v>
      </c>
      <c r="AC102" s="100">
        <v>0</v>
      </c>
      <c r="AD102" s="100">
        <v>0</v>
      </c>
      <c r="AE102" s="100">
        <v>0</v>
      </c>
      <c r="AF102" s="100">
        <v>0</v>
      </c>
      <c r="AG102" s="100">
        <v>0</v>
      </c>
      <c r="AH102" s="100">
        <v>0</v>
      </c>
      <c r="AI102" s="100">
        <v>0</v>
      </c>
      <c r="AJ102" s="100">
        <v>0</v>
      </c>
      <c r="AK102" s="100">
        <v>0</v>
      </c>
      <c r="AL102" s="100">
        <v>0</v>
      </c>
      <c r="AM102" s="100">
        <v>0</v>
      </c>
      <c r="AN102" s="100">
        <v>0</v>
      </c>
      <c r="AO102" s="100">
        <v>0</v>
      </c>
      <c r="AP102" s="100">
        <v>0</v>
      </c>
      <c r="AQ102" s="100">
        <v>0</v>
      </c>
      <c r="AR102" s="100">
        <v>0</v>
      </c>
      <c r="AS102" s="100">
        <v>0</v>
      </c>
      <c r="AT102" s="100">
        <v>0</v>
      </c>
      <c r="AU102" s="100">
        <v>0</v>
      </c>
      <c r="AV102" s="100">
        <v>0</v>
      </c>
      <c r="AW102" s="100">
        <v>0</v>
      </c>
      <c r="AX102" s="100">
        <v>0</v>
      </c>
      <c r="AY102" s="100">
        <v>0</v>
      </c>
      <c r="AZ102" s="100">
        <v>0</v>
      </c>
      <c r="BA102" s="100">
        <v>0</v>
      </c>
      <c r="BB102" s="100">
        <v>0</v>
      </c>
      <c r="BC102" s="100">
        <v>0</v>
      </c>
      <c r="BD102" s="100">
        <v>0</v>
      </c>
      <c r="BE102" s="100">
        <v>0</v>
      </c>
      <c r="BF102" s="100">
        <v>577742.6380887985</v>
      </c>
      <c r="BG102" s="100">
        <v>144435.65952219962</v>
      </c>
      <c r="BH102" s="100">
        <v>0</v>
      </c>
      <c r="BI102" s="100">
        <v>46215</v>
      </c>
      <c r="BJ102" s="100">
        <v>11554</v>
      </c>
      <c r="BK102" s="100">
        <v>0</v>
      </c>
      <c r="BL102" s="100">
        <v>602260</v>
      </c>
      <c r="BM102" s="100">
        <v>150565</v>
      </c>
      <c r="BN102" s="100">
        <v>0</v>
      </c>
      <c r="BO102" s="100">
        <v>21698</v>
      </c>
      <c r="BP102" s="100">
        <v>5425</v>
      </c>
      <c r="BQ102" s="100">
        <v>0</v>
      </c>
      <c r="BR102" s="100">
        <v>0</v>
      </c>
      <c r="BS102" s="100">
        <v>0</v>
      </c>
      <c r="BT102" s="100">
        <v>0</v>
      </c>
      <c r="BU102" s="100">
        <v>0</v>
      </c>
      <c r="BV102" s="100">
        <v>0</v>
      </c>
      <c r="BW102" s="100">
        <v>0</v>
      </c>
      <c r="BX102" s="100">
        <v>0</v>
      </c>
      <c r="BY102" s="100">
        <v>0</v>
      </c>
      <c r="BZ102" s="100">
        <v>0</v>
      </c>
      <c r="CA102" s="100">
        <v>0</v>
      </c>
      <c r="CB102" s="100">
        <v>0</v>
      </c>
      <c r="CC102" s="100">
        <v>0</v>
      </c>
      <c r="CD102" s="100">
        <v>0</v>
      </c>
      <c r="CE102" s="100">
        <v>0</v>
      </c>
      <c r="CF102" s="100">
        <v>0</v>
      </c>
      <c r="CG102" s="100">
        <v>0</v>
      </c>
      <c r="CH102" s="100">
        <v>0</v>
      </c>
      <c r="CI102" s="100">
        <v>0</v>
      </c>
      <c r="CJ102" s="100">
        <v>0</v>
      </c>
      <c r="CK102" s="100">
        <v>0</v>
      </c>
      <c r="CL102" s="100">
        <v>0</v>
      </c>
      <c r="CM102" s="100">
        <v>0</v>
      </c>
      <c r="CN102" s="100">
        <v>0</v>
      </c>
      <c r="CO102" s="100">
        <v>0</v>
      </c>
      <c r="CP102" s="100">
        <v>0</v>
      </c>
      <c r="CQ102" s="100">
        <v>0</v>
      </c>
      <c r="CR102" s="100">
        <v>0</v>
      </c>
      <c r="CS102" s="100">
        <v>0</v>
      </c>
      <c r="CT102" s="100">
        <v>0</v>
      </c>
      <c r="CU102" s="100">
        <v>0</v>
      </c>
      <c r="CV102" s="100">
        <v>0</v>
      </c>
      <c r="CW102" s="100">
        <v>0</v>
      </c>
      <c r="CX102" s="100">
        <v>0</v>
      </c>
      <c r="CY102" s="100">
        <v>0</v>
      </c>
      <c r="CZ102" s="100">
        <v>0</v>
      </c>
      <c r="DA102" s="100">
        <v>0</v>
      </c>
      <c r="DB102" s="100">
        <v>0</v>
      </c>
      <c r="DC102" s="100">
        <v>0</v>
      </c>
      <c r="DD102" s="100">
        <v>0</v>
      </c>
      <c r="DE102" s="100">
        <v>0</v>
      </c>
      <c r="DF102" s="100">
        <v>0</v>
      </c>
      <c r="DG102" s="100">
        <v>0</v>
      </c>
      <c r="DH102" s="100">
        <v>0</v>
      </c>
      <c r="DI102" s="100">
        <v>0</v>
      </c>
      <c r="DJ102" s="100">
        <v>0</v>
      </c>
      <c r="DK102" s="100">
        <v>0</v>
      </c>
      <c r="DL102" s="100">
        <v>0</v>
      </c>
      <c r="DM102" s="100">
        <v>0</v>
      </c>
      <c r="DN102" s="100">
        <v>4756.9197556008157</v>
      </c>
      <c r="DO102" s="100">
        <v>1189.2299389002039</v>
      </c>
      <c r="DP102" s="100">
        <v>0</v>
      </c>
      <c r="DQ102" s="100">
        <v>6146</v>
      </c>
      <c r="DR102" s="100">
        <v>1536</v>
      </c>
      <c r="DS102" s="100">
        <v>0</v>
      </c>
      <c r="DT102" s="100">
        <v>-1389</v>
      </c>
      <c r="DU102" s="100">
        <v>-347</v>
      </c>
      <c r="DV102" s="100">
        <v>0</v>
      </c>
      <c r="DW102" s="100">
        <v>20577.384928716907</v>
      </c>
      <c r="DX102" s="100">
        <v>5144.3462321792267</v>
      </c>
      <c r="DY102" s="100">
        <v>0</v>
      </c>
      <c r="DZ102" s="100">
        <v>0</v>
      </c>
      <c r="EA102" s="100">
        <v>0</v>
      </c>
      <c r="EB102" s="100">
        <v>0</v>
      </c>
      <c r="EC102" s="100">
        <v>21115</v>
      </c>
      <c r="ED102" s="100">
        <v>5279</v>
      </c>
      <c r="EE102" s="100">
        <v>0</v>
      </c>
      <c r="EF102" s="100">
        <v>-538</v>
      </c>
      <c r="EG102" s="100">
        <v>-135</v>
      </c>
      <c r="EH102" s="100">
        <v>0</v>
      </c>
      <c r="EI102" s="100">
        <v>0</v>
      </c>
      <c r="EJ102" s="100">
        <v>0</v>
      </c>
      <c r="EK102" s="100">
        <v>0</v>
      </c>
      <c r="EL102" s="100">
        <v>0</v>
      </c>
      <c r="EM102" s="100">
        <v>0</v>
      </c>
      <c r="EN102" s="100">
        <v>0</v>
      </c>
      <c r="EO102" s="100">
        <v>0</v>
      </c>
      <c r="EP102" s="100">
        <v>0</v>
      </c>
      <c r="EQ102" s="100">
        <v>0</v>
      </c>
      <c r="ER102" s="100">
        <v>0</v>
      </c>
      <c r="ES102" s="100">
        <v>0</v>
      </c>
      <c r="ET102" s="100">
        <v>0</v>
      </c>
      <c r="EU102" s="100">
        <v>296799.65865580452</v>
      </c>
      <c r="EV102" s="100">
        <v>74199.914663951131</v>
      </c>
      <c r="EW102" s="100">
        <v>0</v>
      </c>
      <c r="EX102" s="100">
        <v>305948</v>
      </c>
      <c r="EY102" s="100">
        <v>76487</v>
      </c>
      <c r="EZ102" s="100">
        <v>0</v>
      </c>
      <c r="FA102" s="100">
        <v>-9148</v>
      </c>
      <c r="FB102" s="100">
        <v>-2287</v>
      </c>
      <c r="FC102" s="100">
        <v>0</v>
      </c>
      <c r="FD102" s="100">
        <v>316774.00896130345</v>
      </c>
      <c r="FE102" s="100">
        <v>79193.502240325863</v>
      </c>
      <c r="FF102" s="100">
        <v>0</v>
      </c>
      <c r="FG102" s="100">
        <v>324815</v>
      </c>
      <c r="FH102" s="100">
        <v>81204</v>
      </c>
      <c r="FI102" s="100">
        <v>0</v>
      </c>
      <c r="FJ102" s="100">
        <v>-8041</v>
      </c>
      <c r="FK102" s="100">
        <v>-2010</v>
      </c>
      <c r="FL102" s="100">
        <v>0</v>
      </c>
      <c r="FM102" s="100">
        <v>0</v>
      </c>
      <c r="FN102" s="100">
        <v>0</v>
      </c>
      <c r="FO102" s="100">
        <v>0</v>
      </c>
      <c r="FP102" s="100">
        <v>0</v>
      </c>
      <c r="FQ102" s="100">
        <v>0</v>
      </c>
      <c r="FR102" s="100">
        <v>0</v>
      </c>
      <c r="FS102" s="100">
        <v>0</v>
      </c>
      <c r="FT102" s="100">
        <v>0</v>
      </c>
      <c r="FU102" s="100">
        <v>0</v>
      </c>
      <c r="FV102" s="100">
        <v>1262866</v>
      </c>
      <c r="FW102" s="100">
        <v>315717</v>
      </c>
      <c r="FX102" s="100">
        <v>0</v>
      </c>
      <c r="FY102" s="546">
        <v>0.5</v>
      </c>
      <c r="FZ102" s="546">
        <v>0.4</v>
      </c>
      <c r="GA102" s="546">
        <v>0.1</v>
      </c>
      <c r="GB102" s="546">
        <v>0</v>
      </c>
      <c r="GC102" s="84" t="s">
        <v>1029</v>
      </c>
    </row>
    <row r="103" spans="1:185" s="84" customFormat="1" x14ac:dyDescent="0.25">
      <c r="A103" t="s">
        <v>1026</v>
      </c>
      <c r="B103" s="82" t="s">
        <v>565</v>
      </c>
      <c r="C103" s="85" t="s">
        <v>564</v>
      </c>
      <c r="D103" s="100">
        <v>141129</v>
      </c>
      <c r="E103" s="100">
        <v>0</v>
      </c>
      <c r="F103" s="100">
        <v>141129</v>
      </c>
      <c r="G103" s="100">
        <v>121405.04000000001</v>
      </c>
      <c r="H103" s="100">
        <v>0</v>
      </c>
      <c r="I103" s="100">
        <v>121405.04000000001</v>
      </c>
      <c r="J103" s="100">
        <v>19723.959999999992</v>
      </c>
      <c r="K103" s="100">
        <v>0</v>
      </c>
      <c r="L103" s="100">
        <v>19723.959999999992</v>
      </c>
      <c r="M103" s="100">
        <v>132995</v>
      </c>
      <c r="N103" s="100">
        <v>132995</v>
      </c>
      <c r="O103" s="100">
        <v>0</v>
      </c>
      <c r="P103" s="100">
        <v>0</v>
      </c>
      <c r="Q103" s="100">
        <v>0</v>
      </c>
      <c r="R103" s="100">
        <v>0</v>
      </c>
      <c r="S103" s="100">
        <v>0</v>
      </c>
      <c r="T103" s="100">
        <v>0</v>
      </c>
      <c r="U103" s="100">
        <v>0</v>
      </c>
      <c r="V103" s="100">
        <v>0</v>
      </c>
      <c r="W103" s="100">
        <v>0</v>
      </c>
      <c r="X103" s="100">
        <v>0</v>
      </c>
      <c r="Y103" s="100">
        <v>0</v>
      </c>
      <c r="Z103" s="100">
        <v>0</v>
      </c>
      <c r="AA103" s="100">
        <v>0</v>
      </c>
      <c r="AB103" s="100">
        <v>0</v>
      </c>
      <c r="AC103" s="100">
        <v>0</v>
      </c>
      <c r="AD103" s="100">
        <v>0</v>
      </c>
      <c r="AE103" s="100">
        <v>0</v>
      </c>
      <c r="AF103" s="100">
        <v>0</v>
      </c>
      <c r="AG103" s="100">
        <v>0</v>
      </c>
      <c r="AH103" s="100">
        <v>0</v>
      </c>
      <c r="AI103" s="100">
        <v>0</v>
      </c>
      <c r="AJ103" s="100">
        <v>0</v>
      </c>
      <c r="AK103" s="100">
        <v>0</v>
      </c>
      <c r="AL103" s="100">
        <v>0</v>
      </c>
      <c r="AM103" s="100">
        <v>0</v>
      </c>
      <c r="AN103" s="100">
        <v>0</v>
      </c>
      <c r="AO103" s="100">
        <v>0</v>
      </c>
      <c r="AP103" s="100">
        <v>0</v>
      </c>
      <c r="AQ103" s="100">
        <v>0</v>
      </c>
      <c r="AR103" s="100">
        <v>0</v>
      </c>
      <c r="AS103" s="100">
        <v>0</v>
      </c>
      <c r="AT103" s="100">
        <v>0</v>
      </c>
      <c r="AU103" s="100">
        <v>0</v>
      </c>
      <c r="AV103" s="100">
        <v>0</v>
      </c>
      <c r="AW103" s="100">
        <v>0</v>
      </c>
      <c r="AX103" s="100">
        <v>0</v>
      </c>
      <c r="AY103" s="100">
        <v>0</v>
      </c>
      <c r="AZ103" s="100">
        <v>0</v>
      </c>
      <c r="BA103" s="100">
        <v>0</v>
      </c>
      <c r="BB103" s="100">
        <v>0</v>
      </c>
      <c r="BC103" s="100">
        <v>0</v>
      </c>
      <c r="BD103" s="100">
        <v>0</v>
      </c>
      <c r="BE103" s="100">
        <v>0</v>
      </c>
      <c r="BF103" s="100">
        <v>1233156.3916399186</v>
      </c>
      <c r="BG103" s="100">
        <v>277460.18811898172</v>
      </c>
      <c r="BH103" s="100">
        <v>30828.909790997965</v>
      </c>
      <c r="BI103" s="100">
        <v>69801</v>
      </c>
      <c r="BJ103" s="100">
        <v>15705</v>
      </c>
      <c r="BK103" s="100">
        <v>1745</v>
      </c>
      <c r="BL103" s="100">
        <v>1223941</v>
      </c>
      <c r="BM103" s="100">
        <v>275386</v>
      </c>
      <c r="BN103" s="100">
        <v>30598</v>
      </c>
      <c r="BO103" s="100">
        <v>79016</v>
      </c>
      <c r="BP103" s="100">
        <v>17779</v>
      </c>
      <c r="BQ103" s="100">
        <v>1976</v>
      </c>
      <c r="BR103" s="100">
        <v>6306.2126272912428</v>
      </c>
      <c r="BS103" s="100">
        <v>1418.8978411405294</v>
      </c>
      <c r="BT103" s="100">
        <v>157.65531568228104</v>
      </c>
      <c r="BU103" s="100">
        <v>0</v>
      </c>
      <c r="BV103" s="100">
        <v>0</v>
      </c>
      <c r="BW103" s="100">
        <v>0</v>
      </c>
      <c r="BX103" s="100">
        <v>6306</v>
      </c>
      <c r="BY103" s="100">
        <v>1419</v>
      </c>
      <c r="BZ103" s="100">
        <v>158</v>
      </c>
      <c r="CA103" s="100">
        <v>0</v>
      </c>
      <c r="CB103" s="100">
        <v>0</v>
      </c>
      <c r="CC103" s="100">
        <v>0</v>
      </c>
      <c r="CD103" s="100">
        <v>0</v>
      </c>
      <c r="CE103" s="100">
        <v>0</v>
      </c>
      <c r="CF103" s="100">
        <v>0</v>
      </c>
      <c r="CG103" s="100">
        <v>831.02566191446022</v>
      </c>
      <c r="CH103" s="100">
        <v>186.98077393075354</v>
      </c>
      <c r="CI103" s="100">
        <v>20.775641547861508</v>
      </c>
      <c r="CJ103" s="100">
        <v>0</v>
      </c>
      <c r="CK103" s="100">
        <v>0</v>
      </c>
      <c r="CL103" s="100">
        <v>0</v>
      </c>
      <c r="CM103" s="100">
        <v>0</v>
      </c>
      <c r="CN103" s="100">
        <v>0</v>
      </c>
      <c r="CO103" s="100">
        <v>0</v>
      </c>
      <c r="CP103" s="100">
        <v>0</v>
      </c>
      <c r="CQ103" s="100">
        <v>0</v>
      </c>
      <c r="CR103" s="100">
        <v>0</v>
      </c>
      <c r="CS103" s="100">
        <v>0</v>
      </c>
      <c r="CT103" s="100">
        <v>0</v>
      </c>
      <c r="CU103" s="100">
        <v>0</v>
      </c>
      <c r="CV103" s="100">
        <v>4968.8065173116092</v>
      </c>
      <c r="CW103" s="100">
        <v>1117.981466395112</v>
      </c>
      <c r="CX103" s="100">
        <v>124.22016293279023</v>
      </c>
      <c r="CY103" s="100">
        <v>2008</v>
      </c>
      <c r="CZ103" s="100">
        <v>452</v>
      </c>
      <c r="DA103" s="100">
        <v>50</v>
      </c>
      <c r="DB103" s="100">
        <v>2961</v>
      </c>
      <c r="DC103" s="100">
        <v>666</v>
      </c>
      <c r="DD103" s="100">
        <v>74</v>
      </c>
      <c r="DE103" s="100">
        <v>0</v>
      </c>
      <c r="DF103" s="100">
        <v>0</v>
      </c>
      <c r="DG103" s="100">
        <v>0</v>
      </c>
      <c r="DH103" s="100">
        <v>0</v>
      </c>
      <c r="DI103" s="100">
        <v>0</v>
      </c>
      <c r="DJ103" s="100">
        <v>0</v>
      </c>
      <c r="DK103" s="100">
        <v>0</v>
      </c>
      <c r="DL103" s="100">
        <v>0</v>
      </c>
      <c r="DM103" s="100">
        <v>0</v>
      </c>
      <c r="DN103" s="100">
        <v>8879.8313645621183</v>
      </c>
      <c r="DO103" s="100">
        <v>1997.9620570264765</v>
      </c>
      <c r="DP103" s="100">
        <v>221.99578411405298</v>
      </c>
      <c r="DQ103" s="100">
        <v>9002</v>
      </c>
      <c r="DR103" s="100">
        <v>2025</v>
      </c>
      <c r="DS103" s="100">
        <v>225</v>
      </c>
      <c r="DT103" s="100">
        <v>-122</v>
      </c>
      <c r="DU103" s="100">
        <v>-27</v>
      </c>
      <c r="DV103" s="100">
        <v>-3</v>
      </c>
      <c r="DW103" s="100">
        <v>9284.1922606924636</v>
      </c>
      <c r="DX103" s="100">
        <v>2088.9432586558041</v>
      </c>
      <c r="DY103" s="100">
        <v>232.1048065173116</v>
      </c>
      <c r="DZ103" s="100">
        <v>-776.91812627291245</v>
      </c>
      <c r="EA103" s="100">
        <v>-174.80657841140527</v>
      </c>
      <c r="EB103" s="100">
        <v>-19.42295315682281</v>
      </c>
      <c r="EC103" s="100">
        <v>11565</v>
      </c>
      <c r="ED103" s="100">
        <v>2602</v>
      </c>
      <c r="EE103" s="100">
        <v>289</v>
      </c>
      <c r="EF103" s="100">
        <v>-3058</v>
      </c>
      <c r="EG103" s="100">
        <v>-688</v>
      </c>
      <c r="EH103" s="100">
        <v>-76</v>
      </c>
      <c r="EI103" s="100">
        <v>-1598.8570264765785</v>
      </c>
      <c r="EJ103" s="100">
        <v>-359.74283095723013</v>
      </c>
      <c r="EK103" s="100">
        <v>-39.971425661914459</v>
      </c>
      <c r="EL103" s="100">
        <v>0</v>
      </c>
      <c r="EM103" s="100">
        <v>0</v>
      </c>
      <c r="EN103" s="100">
        <v>0</v>
      </c>
      <c r="EO103" s="100">
        <v>0</v>
      </c>
      <c r="EP103" s="100">
        <v>0</v>
      </c>
      <c r="EQ103" s="100">
        <v>0</v>
      </c>
      <c r="ER103" s="100">
        <v>0</v>
      </c>
      <c r="ES103" s="100">
        <v>0</v>
      </c>
      <c r="ET103" s="100">
        <v>0</v>
      </c>
      <c r="EU103" s="100">
        <v>229048.35030549901</v>
      </c>
      <c r="EV103" s="100">
        <v>51535.87881873727</v>
      </c>
      <c r="EW103" s="100">
        <v>5726.2087576374752</v>
      </c>
      <c r="EX103" s="100">
        <v>220147</v>
      </c>
      <c r="EY103" s="100">
        <v>49533</v>
      </c>
      <c r="EZ103" s="100">
        <v>5504</v>
      </c>
      <c r="FA103" s="100">
        <v>8901</v>
      </c>
      <c r="FB103" s="100">
        <v>2003</v>
      </c>
      <c r="FC103" s="100">
        <v>222</v>
      </c>
      <c r="FD103" s="100">
        <v>312048.22810590628</v>
      </c>
      <c r="FE103" s="100">
        <v>70210.851323828916</v>
      </c>
      <c r="FF103" s="100">
        <v>7801.2057026476568</v>
      </c>
      <c r="FG103" s="100">
        <v>317653</v>
      </c>
      <c r="FH103" s="100">
        <v>71472</v>
      </c>
      <c r="FI103" s="100">
        <v>7941</v>
      </c>
      <c r="FJ103" s="100">
        <v>-5605</v>
      </c>
      <c r="FK103" s="100">
        <v>-1261</v>
      </c>
      <c r="FL103" s="100">
        <v>-140</v>
      </c>
      <c r="FM103" s="100">
        <v>0</v>
      </c>
      <c r="FN103" s="100">
        <v>0</v>
      </c>
      <c r="FO103" s="100">
        <v>0</v>
      </c>
      <c r="FP103" s="100">
        <v>0</v>
      </c>
      <c r="FQ103" s="100">
        <v>0</v>
      </c>
      <c r="FR103" s="100">
        <v>0</v>
      </c>
      <c r="FS103" s="100">
        <v>0</v>
      </c>
      <c r="FT103" s="100">
        <v>0</v>
      </c>
      <c r="FU103" s="100">
        <v>0</v>
      </c>
      <c r="FV103" s="100">
        <v>1871947</v>
      </c>
      <c r="FW103" s="100">
        <v>421188</v>
      </c>
      <c r="FX103" s="100">
        <v>46799</v>
      </c>
      <c r="FY103" s="546">
        <v>0.5</v>
      </c>
      <c r="FZ103" s="546">
        <v>0.4</v>
      </c>
      <c r="GA103" s="546">
        <v>0.09</v>
      </c>
      <c r="GB103" s="546">
        <v>0.01</v>
      </c>
      <c r="GC103" s="84" t="s">
        <v>1029</v>
      </c>
    </row>
    <row r="104" spans="1:185" s="84" customFormat="1" x14ac:dyDescent="0.25">
      <c r="A104" t="s">
        <v>1026</v>
      </c>
      <c r="B104" s="82" t="s">
        <v>567</v>
      </c>
      <c r="C104" s="85" t="s">
        <v>566</v>
      </c>
      <c r="D104" s="100">
        <v>-1535290</v>
      </c>
      <c r="E104" s="100">
        <v>0</v>
      </c>
      <c r="F104" s="100">
        <v>-1535290</v>
      </c>
      <c r="G104" s="100">
        <v>-1776042</v>
      </c>
      <c r="H104" s="100">
        <v>0</v>
      </c>
      <c r="I104" s="100">
        <v>-1776042</v>
      </c>
      <c r="J104" s="100">
        <v>240752</v>
      </c>
      <c r="K104" s="100">
        <v>0</v>
      </c>
      <c r="L104" s="100">
        <v>240752</v>
      </c>
      <c r="M104" s="100">
        <v>214299</v>
      </c>
      <c r="N104" s="100">
        <v>214299</v>
      </c>
      <c r="O104" s="100">
        <v>0</v>
      </c>
      <c r="P104" s="100">
        <v>0</v>
      </c>
      <c r="Q104" s="100">
        <v>0</v>
      </c>
      <c r="R104" s="100">
        <v>0</v>
      </c>
      <c r="S104" s="100">
        <v>0</v>
      </c>
      <c r="T104" s="100">
        <v>0</v>
      </c>
      <c r="U104" s="100">
        <v>0</v>
      </c>
      <c r="V104" s="100">
        <v>0</v>
      </c>
      <c r="W104" s="100">
        <v>0</v>
      </c>
      <c r="X104" s="100">
        <v>0</v>
      </c>
      <c r="Y104" s="100">
        <v>0</v>
      </c>
      <c r="Z104" s="100">
        <v>0</v>
      </c>
      <c r="AA104" s="100">
        <v>0</v>
      </c>
      <c r="AB104" s="100">
        <v>0</v>
      </c>
      <c r="AC104" s="100">
        <v>0</v>
      </c>
      <c r="AD104" s="100">
        <v>0</v>
      </c>
      <c r="AE104" s="100">
        <v>0</v>
      </c>
      <c r="AF104" s="100">
        <v>0</v>
      </c>
      <c r="AG104" s="100">
        <v>0</v>
      </c>
      <c r="AH104" s="100">
        <v>0</v>
      </c>
      <c r="AI104" s="100">
        <v>0</v>
      </c>
      <c r="AJ104" s="100">
        <v>0</v>
      </c>
      <c r="AK104" s="100">
        <v>0</v>
      </c>
      <c r="AL104" s="100">
        <v>0</v>
      </c>
      <c r="AM104" s="100">
        <v>0</v>
      </c>
      <c r="AN104" s="100">
        <v>0</v>
      </c>
      <c r="AO104" s="100">
        <v>0</v>
      </c>
      <c r="AP104" s="100">
        <v>0</v>
      </c>
      <c r="AQ104" s="100">
        <v>0</v>
      </c>
      <c r="AR104" s="100">
        <v>0</v>
      </c>
      <c r="AS104" s="100">
        <v>0</v>
      </c>
      <c r="AT104" s="100">
        <v>0</v>
      </c>
      <c r="AU104" s="100">
        <v>0</v>
      </c>
      <c r="AV104" s="100">
        <v>0</v>
      </c>
      <c r="AW104" s="100">
        <v>0</v>
      </c>
      <c r="AX104" s="100">
        <v>0</v>
      </c>
      <c r="AY104" s="100">
        <v>0</v>
      </c>
      <c r="AZ104" s="100">
        <v>0</v>
      </c>
      <c r="BA104" s="100">
        <v>0</v>
      </c>
      <c r="BB104" s="100">
        <v>0</v>
      </c>
      <c r="BC104" s="100">
        <v>0</v>
      </c>
      <c r="BD104" s="100">
        <v>0</v>
      </c>
      <c r="BE104" s="100">
        <v>0</v>
      </c>
      <c r="BF104" s="100">
        <v>1233967.2789727089</v>
      </c>
      <c r="BG104" s="100">
        <v>277642.63776885945</v>
      </c>
      <c r="BH104" s="100">
        <v>30849.181974317722</v>
      </c>
      <c r="BI104" s="100">
        <v>129641</v>
      </c>
      <c r="BJ104" s="100">
        <v>29169</v>
      </c>
      <c r="BK104" s="100">
        <v>3241</v>
      </c>
      <c r="BL104" s="100">
        <v>1238772</v>
      </c>
      <c r="BM104" s="100">
        <v>278723</v>
      </c>
      <c r="BN104" s="100">
        <v>30969</v>
      </c>
      <c r="BO104" s="100">
        <v>124836</v>
      </c>
      <c r="BP104" s="100">
        <v>28089</v>
      </c>
      <c r="BQ104" s="100">
        <v>3121</v>
      </c>
      <c r="BR104" s="100">
        <v>0</v>
      </c>
      <c r="BS104" s="100">
        <v>0</v>
      </c>
      <c r="BT104" s="100">
        <v>0</v>
      </c>
      <c r="BU104" s="100">
        <v>0</v>
      </c>
      <c r="BV104" s="100">
        <v>0</v>
      </c>
      <c r="BW104" s="100">
        <v>0</v>
      </c>
      <c r="BX104" s="100">
        <v>0</v>
      </c>
      <c r="BY104" s="100">
        <v>0</v>
      </c>
      <c r="BZ104" s="100">
        <v>0</v>
      </c>
      <c r="CA104" s="100">
        <v>0</v>
      </c>
      <c r="CB104" s="100">
        <v>0</v>
      </c>
      <c r="CC104" s="100">
        <v>0</v>
      </c>
      <c r="CD104" s="100">
        <v>0</v>
      </c>
      <c r="CE104" s="100">
        <v>0</v>
      </c>
      <c r="CF104" s="100">
        <v>0</v>
      </c>
      <c r="CG104" s="100">
        <v>-299.45010183299388</v>
      </c>
      <c r="CH104" s="100">
        <v>-67.376272912423616</v>
      </c>
      <c r="CI104" s="100">
        <v>-7.486252545824847</v>
      </c>
      <c r="CJ104" s="100">
        <v>0</v>
      </c>
      <c r="CK104" s="100">
        <v>0</v>
      </c>
      <c r="CL104" s="100">
        <v>0</v>
      </c>
      <c r="CM104" s="100">
        <v>0</v>
      </c>
      <c r="CN104" s="100">
        <v>0</v>
      </c>
      <c r="CO104" s="100">
        <v>0</v>
      </c>
      <c r="CP104" s="100">
        <v>0</v>
      </c>
      <c r="CQ104" s="100">
        <v>0</v>
      </c>
      <c r="CR104" s="100">
        <v>0</v>
      </c>
      <c r="CS104" s="100">
        <v>0</v>
      </c>
      <c r="CT104" s="100">
        <v>0</v>
      </c>
      <c r="CU104" s="100">
        <v>0</v>
      </c>
      <c r="CV104" s="100">
        <v>0</v>
      </c>
      <c r="CW104" s="100">
        <v>0</v>
      </c>
      <c r="CX104" s="100">
        <v>0</v>
      </c>
      <c r="CY104" s="100">
        <v>0</v>
      </c>
      <c r="CZ104" s="100">
        <v>0</v>
      </c>
      <c r="DA104" s="100">
        <v>0</v>
      </c>
      <c r="DB104" s="100">
        <v>0</v>
      </c>
      <c r="DC104" s="100">
        <v>0</v>
      </c>
      <c r="DD104" s="100">
        <v>0</v>
      </c>
      <c r="DE104" s="100">
        <v>473.75071283095724</v>
      </c>
      <c r="DF104" s="100">
        <v>106.59391038696538</v>
      </c>
      <c r="DG104" s="100">
        <v>11.84376782077393</v>
      </c>
      <c r="DH104" s="100">
        <v>620</v>
      </c>
      <c r="DI104" s="100">
        <v>139</v>
      </c>
      <c r="DJ104" s="100">
        <v>15</v>
      </c>
      <c r="DK104" s="100">
        <v>-146</v>
      </c>
      <c r="DL104" s="100">
        <v>-32</v>
      </c>
      <c r="DM104" s="100">
        <v>-3</v>
      </c>
      <c r="DN104" s="100">
        <v>7610.1629327902247</v>
      </c>
      <c r="DO104" s="100">
        <v>1712.2866598778003</v>
      </c>
      <c r="DP104" s="100">
        <v>190.25407331975561</v>
      </c>
      <c r="DQ104" s="100">
        <v>22095</v>
      </c>
      <c r="DR104" s="100">
        <v>4971</v>
      </c>
      <c r="DS104" s="100">
        <v>552</v>
      </c>
      <c r="DT104" s="100">
        <v>-14485</v>
      </c>
      <c r="DU104" s="100">
        <v>-3259</v>
      </c>
      <c r="DV104" s="100">
        <v>-362</v>
      </c>
      <c r="DW104" s="100">
        <v>464.66395112016289</v>
      </c>
      <c r="DX104" s="100">
        <v>104.54938900203665</v>
      </c>
      <c r="DY104" s="100">
        <v>11.616598778004073</v>
      </c>
      <c r="DZ104" s="100">
        <v>-918.17596741344187</v>
      </c>
      <c r="EA104" s="100">
        <v>-206.58959266802441</v>
      </c>
      <c r="EB104" s="100">
        <v>-22.954399185336047</v>
      </c>
      <c r="EC104" s="100">
        <v>29326</v>
      </c>
      <c r="ED104" s="100">
        <v>6598</v>
      </c>
      <c r="EE104" s="100">
        <v>733</v>
      </c>
      <c r="EF104" s="100">
        <v>-29780</v>
      </c>
      <c r="EG104" s="100">
        <v>-6700</v>
      </c>
      <c r="EH104" s="100">
        <v>-744</v>
      </c>
      <c r="EI104" s="100">
        <v>-917.76293279022411</v>
      </c>
      <c r="EJ104" s="100">
        <v>-206.49665987780043</v>
      </c>
      <c r="EK104" s="100">
        <v>-22.944073319755603</v>
      </c>
      <c r="EL104" s="100">
        <v>0</v>
      </c>
      <c r="EM104" s="100">
        <v>0</v>
      </c>
      <c r="EN104" s="100">
        <v>0</v>
      </c>
      <c r="EO104" s="100">
        <v>0</v>
      </c>
      <c r="EP104" s="100">
        <v>0</v>
      </c>
      <c r="EQ104" s="100">
        <v>0</v>
      </c>
      <c r="ER104" s="100">
        <v>0</v>
      </c>
      <c r="ES104" s="100">
        <v>0</v>
      </c>
      <c r="ET104" s="100">
        <v>0</v>
      </c>
      <c r="EU104" s="100">
        <v>557044.51405295322</v>
      </c>
      <c r="EV104" s="100">
        <v>125335.01566191447</v>
      </c>
      <c r="EW104" s="100">
        <v>13926.112851323831</v>
      </c>
      <c r="EX104" s="100">
        <v>738214</v>
      </c>
      <c r="EY104" s="100">
        <v>166098</v>
      </c>
      <c r="EZ104" s="100">
        <v>18455</v>
      </c>
      <c r="FA104" s="100">
        <v>-181169</v>
      </c>
      <c r="FB104" s="100">
        <v>-40763</v>
      </c>
      <c r="FC104" s="100">
        <v>-4529</v>
      </c>
      <c r="FD104" s="100">
        <v>1017205.6765784114</v>
      </c>
      <c r="FE104" s="100">
        <v>228871.27723014253</v>
      </c>
      <c r="FF104" s="100">
        <v>25430.141914460281</v>
      </c>
      <c r="FG104" s="100">
        <v>1007144</v>
      </c>
      <c r="FH104" s="100">
        <v>226607</v>
      </c>
      <c r="FI104" s="100">
        <v>25179</v>
      </c>
      <c r="FJ104" s="100">
        <v>10062</v>
      </c>
      <c r="FK104" s="100">
        <v>2264</v>
      </c>
      <c r="FL104" s="100">
        <v>251</v>
      </c>
      <c r="FM104" s="100">
        <v>0</v>
      </c>
      <c r="FN104" s="100">
        <v>0</v>
      </c>
      <c r="FO104" s="100">
        <v>0</v>
      </c>
      <c r="FP104" s="100">
        <v>0</v>
      </c>
      <c r="FQ104" s="100">
        <v>0</v>
      </c>
      <c r="FR104" s="100">
        <v>0</v>
      </c>
      <c r="FS104" s="100">
        <v>0</v>
      </c>
      <c r="FT104" s="100">
        <v>0</v>
      </c>
      <c r="FU104" s="100">
        <v>0</v>
      </c>
      <c r="FV104" s="100">
        <v>2944273</v>
      </c>
      <c r="FW104" s="100">
        <v>662462</v>
      </c>
      <c r="FX104" s="100">
        <v>73607</v>
      </c>
      <c r="FY104" s="546">
        <v>0.5</v>
      </c>
      <c r="FZ104" s="546">
        <v>0.4</v>
      </c>
      <c r="GA104" s="546">
        <v>0.09</v>
      </c>
      <c r="GB104" s="546">
        <v>0.01</v>
      </c>
      <c r="GC104" s="84" t="s">
        <v>1029</v>
      </c>
    </row>
    <row r="105" spans="1:185" s="84" customFormat="1" x14ac:dyDescent="0.25">
      <c r="A105" t="s">
        <v>1026</v>
      </c>
      <c r="B105" s="82" t="s">
        <v>569</v>
      </c>
      <c r="C105" s="85" t="s">
        <v>568</v>
      </c>
      <c r="D105" s="100">
        <v>-553546</v>
      </c>
      <c r="E105" s="100">
        <v>0</v>
      </c>
      <c r="F105" s="100">
        <v>-553546</v>
      </c>
      <c r="G105" s="100">
        <v>-417938</v>
      </c>
      <c r="H105" s="100">
        <v>0</v>
      </c>
      <c r="I105" s="100">
        <v>-417938</v>
      </c>
      <c r="J105" s="100">
        <v>-135608</v>
      </c>
      <c r="K105" s="100">
        <v>0</v>
      </c>
      <c r="L105" s="100">
        <v>-135608</v>
      </c>
      <c r="M105" s="100">
        <v>137831</v>
      </c>
      <c r="N105" s="100">
        <v>137831</v>
      </c>
      <c r="O105" s="100">
        <v>0</v>
      </c>
      <c r="P105" s="100">
        <v>285129</v>
      </c>
      <c r="Q105" s="100">
        <v>275970</v>
      </c>
      <c r="R105" s="100">
        <v>9159</v>
      </c>
      <c r="S105" s="100">
        <v>83056</v>
      </c>
      <c r="T105" s="100">
        <v>0</v>
      </c>
      <c r="U105" s="100">
        <v>79652</v>
      </c>
      <c r="V105" s="100">
        <v>0</v>
      </c>
      <c r="W105" s="100">
        <v>3404</v>
      </c>
      <c r="X105" s="100">
        <v>0</v>
      </c>
      <c r="Y105" s="100">
        <v>0</v>
      </c>
      <c r="Z105" s="100">
        <v>0</v>
      </c>
      <c r="AA105" s="100">
        <v>0</v>
      </c>
      <c r="AB105" s="100">
        <v>0</v>
      </c>
      <c r="AC105" s="100">
        <v>0</v>
      </c>
      <c r="AD105" s="100">
        <v>0</v>
      </c>
      <c r="AE105" s="100">
        <v>0</v>
      </c>
      <c r="AF105" s="100">
        <v>0</v>
      </c>
      <c r="AG105" s="100">
        <v>0</v>
      </c>
      <c r="AH105" s="100">
        <v>297991</v>
      </c>
      <c r="AI105" s="100">
        <v>297991.0570264766</v>
      </c>
      <c r="AJ105" s="100">
        <v>0</v>
      </c>
      <c r="AK105" s="100">
        <v>0</v>
      </c>
      <c r="AL105" s="100">
        <v>236230</v>
      </c>
      <c r="AM105" s="100">
        <v>236230</v>
      </c>
      <c r="AN105" s="100">
        <v>0</v>
      </c>
      <c r="AO105" s="100">
        <v>0</v>
      </c>
      <c r="AP105" s="100">
        <v>61761</v>
      </c>
      <c r="AQ105" s="100">
        <v>61761</v>
      </c>
      <c r="AR105" s="100">
        <v>0</v>
      </c>
      <c r="AS105" s="100">
        <v>0</v>
      </c>
      <c r="AT105" s="100">
        <v>0</v>
      </c>
      <c r="AU105" s="100">
        <v>0</v>
      </c>
      <c r="AV105" s="100">
        <v>0</v>
      </c>
      <c r="AW105" s="100">
        <v>0</v>
      </c>
      <c r="AX105" s="100">
        <v>0</v>
      </c>
      <c r="AY105" s="100">
        <v>0</v>
      </c>
      <c r="AZ105" s="100">
        <v>0</v>
      </c>
      <c r="BA105" s="100">
        <v>0</v>
      </c>
      <c r="BB105" s="100">
        <v>0</v>
      </c>
      <c r="BC105" s="100">
        <v>0</v>
      </c>
      <c r="BD105" s="100">
        <v>0</v>
      </c>
      <c r="BE105" s="100">
        <v>0</v>
      </c>
      <c r="BF105" s="100">
        <v>1050960.2843046845</v>
      </c>
      <c r="BG105" s="100">
        <v>226381.46874268842</v>
      </c>
      <c r="BH105" s="100">
        <v>25153.49652696538</v>
      </c>
      <c r="BI105" s="100">
        <v>83550</v>
      </c>
      <c r="BJ105" s="100">
        <v>18711</v>
      </c>
      <c r="BK105" s="100">
        <v>2079</v>
      </c>
      <c r="BL105" s="100">
        <v>1055919</v>
      </c>
      <c r="BM105" s="100">
        <v>234222</v>
      </c>
      <c r="BN105" s="100">
        <v>26025</v>
      </c>
      <c r="BO105" s="100">
        <v>78591</v>
      </c>
      <c r="BP105" s="100">
        <v>10870</v>
      </c>
      <c r="BQ105" s="100">
        <v>1207</v>
      </c>
      <c r="BR105" s="100">
        <v>16385.496537678209</v>
      </c>
      <c r="BS105" s="100">
        <v>3686.7367209775966</v>
      </c>
      <c r="BT105" s="100">
        <v>409.63741344195518</v>
      </c>
      <c r="BU105" s="100">
        <v>666</v>
      </c>
      <c r="BV105" s="100">
        <v>150</v>
      </c>
      <c r="BW105" s="100">
        <v>17</v>
      </c>
      <c r="BX105" s="100">
        <v>15719</v>
      </c>
      <c r="BY105" s="100">
        <v>3537</v>
      </c>
      <c r="BZ105" s="100">
        <v>393</v>
      </c>
      <c r="CA105" s="100">
        <v>0</v>
      </c>
      <c r="CB105" s="100">
        <v>0</v>
      </c>
      <c r="CC105" s="100">
        <v>0</v>
      </c>
      <c r="CD105" s="100">
        <v>0</v>
      </c>
      <c r="CE105" s="100">
        <v>0</v>
      </c>
      <c r="CF105" s="100">
        <v>0</v>
      </c>
      <c r="CG105" s="100">
        <v>0</v>
      </c>
      <c r="CH105" s="100">
        <v>0</v>
      </c>
      <c r="CI105" s="100">
        <v>0</v>
      </c>
      <c r="CJ105" s="100">
        <v>0</v>
      </c>
      <c r="CK105" s="100">
        <v>0</v>
      </c>
      <c r="CL105" s="100">
        <v>0</v>
      </c>
      <c r="CM105" s="100">
        <v>0</v>
      </c>
      <c r="CN105" s="100">
        <v>0</v>
      </c>
      <c r="CO105" s="100">
        <v>0</v>
      </c>
      <c r="CP105" s="100">
        <v>0</v>
      </c>
      <c r="CQ105" s="100">
        <v>0</v>
      </c>
      <c r="CR105" s="100">
        <v>0</v>
      </c>
      <c r="CS105" s="100">
        <v>0</v>
      </c>
      <c r="CT105" s="100">
        <v>0</v>
      </c>
      <c r="CU105" s="100">
        <v>0</v>
      </c>
      <c r="CV105" s="100">
        <v>0</v>
      </c>
      <c r="CW105" s="100">
        <v>0</v>
      </c>
      <c r="CX105" s="100">
        <v>0</v>
      </c>
      <c r="CY105" s="100">
        <v>0</v>
      </c>
      <c r="CZ105" s="100">
        <v>0</v>
      </c>
      <c r="DA105" s="100">
        <v>0</v>
      </c>
      <c r="DB105" s="100">
        <v>0</v>
      </c>
      <c r="DC105" s="100">
        <v>0</v>
      </c>
      <c r="DD105" s="100">
        <v>0</v>
      </c>
      <c r="DE105" s="100">
        <v>0</v>
      </c>
      <c r="DF105" s="100">
        <v>0</v>
      </c>
      <c r="DG105" s="100">
        <v>0</v>
      </c>
      <c r="DH105" s="100">
        <v>0</v>
      </c>
      <c r="DI105" s="100">
        <v>0</v>
      </c>
      <c r="DJ105" s="100">
        <v>0</v>
      </c>
      <c r="DK105" s="100">
        <v>0</v>
      </c>
      <c r="DL105" s="100">
        <v>0</v>
      </c>
      <c r="DM105" s="100">
        <v>0</v>
      </c>
      <c r="DN105" s="100">
        <v>4419.4704684317721</v>
      </c>
      <c r="DO105" s="100">
        <v>994.38085539714859</v>
      </c>
      <c r="DP105" s="100">
        <v>110.4867617107943</v>
      </c>
      <c r="DQ105" s="100">
        <v>4578</v>
      </c>
      <c r="DR105" s="100">
        <v>1030</v>
      </c>
      <c r="DS105" s="100">
        <v>114</v>
      </c>
      <c r="DT105" s="100">
        <v>-159</v>
      </c>
      <c r="DU105" s="100">
        <v>-36</v>
      </c>
      <c r="DV105" s="100">
        <v>-4</v>
      </c>
      <c r="DW105" s="100">
        <v>14869.246435845213</v>
      </c>
      <c r="DX105" s="100">
        <v>3345.5804480651727</v>
      </c>
      <c r="DY105" s="100">
        <v>371.73116089613035</v>
      </c>
      <c r="DZ105" s="100">
        <v>-3046.5433808553971</v>
      </c>
      <c r="EA105" s="100">
        <v>-685.47226069246437</v>
      </c>
      <c r="EB105" s="100">
        <v>-76.163584521384934</v>
      </c>
      <c r="EC105" s="100">
        <v>14869</v>
      </c>
      <c r="ED105" s="100">
        <v>3346</v>
      </c>
      <c r="EE105" s="100">
        <v>372</v>
      </c>
      <c r="EF105" s="100">
        <v>-3046</v>
      </c>
      <c r="EG105" s="100">
        <v>-686</v>
      </c>
      <c r="EH105" s="100">
        <v>-76</v>
      </c>
      <c r="EI105" s="100">
        <v>436.9906313645622</v>
      </c>
      <c r="EJ105" s="100">
        <v>98.322892057026479</v>
      </c>
      <c r="EK105" s="100">
        <v>10.924765784114054</v>
      </c>
      <c r="EL105" s="100">
        <v>0</v>
      </c>
      <c r="EM105" s="100">
        <v>0</v>
      </c>
      <c r="EN105" s="100">
        <v>0</v>
      </c>
      <c r="EO105" s="100">
        <v>0</v>
      </c>
      <c r="EP105" s="100">
        <v>0</v>
      </c>
      <c r="EQ105" s="100">
        <v>0</v>
      </c>
      <c r="ER105" s="100">
        <v>0</v>
      </c>
      <c r="ES105" s="100">
        <v>0</v>
      </c>
      <c r="ET105" s="100">
        <v>0</v>
      </c>
      <c r="EU105" s="100">
        <v>236250.02199592671</v>
      </c>
      <c r="EV105" s="100">
        <v>53156.254949083501</v>
      </c>
      <c r="EW105" s="100">
        <v>5906.2505498981673</v>
      </c>
      <c r="EX105" s="100">
        <v>396817</v>
      </c>
      <c r="EY105" s="100">
        <v>89002</v>
      </c>
      <c r="EZ105" s="100">
        <v>9889</v>
      </c>
      <c r="FA105" s="100">
        <v>-160567</v>
      </c>
      <c r="FB105" s="100">
        <v>-35846</v>
      </c>
      <c r="FC105" s="100">
        <v>-3983</v>
      </c>
      <c r="FD105" s="100">
        <v>537508.22973523417</v>
      </c>
      <c r="FE105" s="100">
        <v>118239.82826883909</v>
      </c>
      <c r="FF105" s="100">
        <v>13137.758696537678</v>
      </c>
      <c r="FG105" s="100">
        <v>531794</v>
      </c>
      <c r="FH105" s="100">
        <v>115314</v>
      </c>
      <c r="FI105" s="100">
        <v>12813</v>
      </c>
      <c r="FJ105" s="100">
        <v>5714</v>
      </c>
      <c r="FK105" s="100">
        <v>2926</v>
      </c>
      <c r="FL105" s="100">
        <v>325</v>
      </c>
      <c r="FM105" s="100">
        <v>0</v>
      </c>
      <c r="FN105" s="100">
        <v>0</v>
      </c>
      <c r="FO105" s="100">
        <v>0</v>
      </c>
      <c r="FP105" s="100">
        <v>0</v>
      </c>
      <c r="FQ105" s="100">
        <v>0</v>
      </c>
      <c r="FR105" s="100">
        <v>0</v>
      </c>
      <c r="FS105" s="100">
        <v>0</v>
      </c>
      <c r="FT105" s="100">
        <v>0</v>
      </c>
      <c r="FU105" s="100">
        <v>0</v>
      </c>
      <c r="FV105" s="100">
        <v>1941331</v>
      </c>
      <c r="FW105" s="100">
        <v>423928</v>
      </c>
      <c r="FX105" s="100">
        <v>47103</v>
      </c>
      <c r="FY105" s="546">
        <v>0.5</v>
      </c>
      <c r="FZ105" s="546">
        <v>0.4</v>
      </c>
      <c r="GA105" s="546">
        <v>0.09</v>
      </c>
      <c r="GB105" s="546">
        <v>0.01</v>
      </c>
      <c r="GC105" s="84" t="s">
        <v>1029</v>
      </c>
    </row>
    <row r="106" spans="1:185" s="84" customFormat="1" x14ac:dyDescent="0.25">
      <c r="A106" t="s">
        <v>1026</v>
      </c>
      <c r="B106" s="82" t="s">
        <v>571</v>
      </c>
      <c r="C106" s="85" t="s">
        <v>570</v>
      </c>
      <c r="D106" s="100">
        <v>47575</v>
      </c>
      <c r="E106" s="100">
        <v>0</v>
      </c>
      <c r="F106" s="100">
        <v>47575</v>
      </c>
      <c r="G106" s="100">
        <v>78605</v>
      </c>
      <c r="H106" s="100">
        <v>0</v>
      </c>
      <c r="I106" s="100">
        <v>78605</v>
      </c>
      <c r="J106" s="100">
        <v>-31030</v>
      </c>
      <c r="K106" s="100">
        <v>0</v>
      </c>
      <c r="L106" s="100">
        <v>-31030</v>
      </c>
      <c r="M106" s="100">
        <v>121544</v>
      </c>
      <c r="N106" s="100">
        <v>121544</v>
      </c>
      <c r="O106" s="100">
        <v>0</v>
      </c>
      <c r="P106" s="100">
        <v>0</v>
      </c>
      <c r="Q106" s="100">
        <v>0</v>
      </c>
      <c r="R106" s="100">
        <v>0</v>
      </c>
      <c r="S106" s="100">
        <v>313707</v>
      </c>
      <c r="T106" s="100">
        <v>0</v>
      </c>
      <c r="U106" s="100">
        <v>345240</v>
      </c>
      <c r="V106" s="100">
        <v>0</v>
      </c>
      <c r="W106" s="100">
        <v>-31533</v>
      </c>
      <c r="X106" s="100">
        <v>0</v>
      </c>
      <c r="Y106" s="100">
        <v>0</v>
      </c>
      <c r="Z106" s="100">
        <v>0</v>
      </c>
      <c r="AA106" s="100">
        <v>0</v>
      </c>
      <c r="AB106" s="100">
        <v>0</v>
      </c>
      <c r="AC106" s="100">
        <v>0</v>
      </c>
      <c r="AD106" s="100">
        <v>0</v>
      </c>
      <c r="AE106" s="100">
        <v>0</v>
      </c>
      <c r="AF106" s="100">
        <v>0</v>
      </c>
      <c r="AG106" s="100">
        <v>0</v>
      </c>
      <c r="AH106" s="100">
        <v>0</v>
      </c>
      <c r="AI106" s="100">
        <v>0</v>
      </c>
      <c r="AJ106" s="100">
        <v>0</v>
      </c>
      <c r="AK106" s="100">
        <v>0</v>
      </c>
      <c r="AL106" s="100">
        <v>0</v>
      </c>
      <c r="AM106" s="100">
        <v>0</v>
      </c>
      <c r="AN106" s="100">
        <v>0</v>
      </c>
      <c r="AO106" s="100">
        <v>0</v>
      </c>
      <c r="AP106" s="100">
        <v>0</v>
      </c>
      <c r="AQ106" s="100">
        <v>0</v>
      </c>
      <c r="AR106" s="100">
        <v>0</v>
      </c>
      <c r="AS106" s="100">
        <v>0</v>
      </c>
      <c r="AT106" s="100">
        <v>0</v>
      </c>
      <c r="AU106" s="100">
        <v>0</v>
      </c>
      <c r="AV106" s="100">
        <v>0</v>
      </c>
      <c r="AW106" s="100">
        <v>0</v>
      </c>
      <c r="AX106" s="100">
        <v>0</v>
      </c>
      <c r="AY106" s="100">
        <v>0</v>
      </c>
      <c r="AZ106" s="100">
        <v>0</v>
      </c>
      <c r="BA106" s="100">
        <v>0</v>
      </c>
      <c r="BB106" s="100">
        <v>0</v>
      </c>
      <c r="BC106" s="100">
        <v>0</v>
      </c>
      <c r="BD106" s="100">
        <v>0</v>
      </c>
      <c r="BE106" s="100">
        <v>0</v>
      </c>
      <c r="BF106" s="100">
        <v>1087833.6793417518</v>
      </c>
      <c r="BG106" s="100">
        <v>244762.57785189414</v>
      </c>
      <c r="BH106" s="100">
        <v>27195.841983543793</v>
      </c>
      <c r="BI106" s="100">
        <v>51702</v>
      </c>
      <c r="BJ106" s="100">
        <v>11633</v>
      </c>
      <c r="BK106" s="100">
        <v>1293</v>
      </c>
      <c r="BL106" s="100">
        <v>1083709</v>
      </c>
      <c r="BM106" s="100">
        <v>243834</v>
      </c>
      <c r="BN106" s="100">
        <v>27093</v>
      </c>
      <c r="BO106" s="100">
        <v>55827</v>
      </c>
      <c r="BP106" s="100">
        <v>12562</v>
      </c>
      <c r="BQ106" s="100">
        <v>1396</v>
      </c>
      <c r="BR106" s="100">
        <v>0</v>
      </c>
      <c r="BS106" s="100">
        <v>0</v>
      </c>
      <c r="BT106" s="100">
        <v>0</v>
      </c>
      <c r="BU106" s="100">
        <v>0</v>
      </c>
      <c r="BV106" s="100">
        <v>0</v>
      </c>
      <c r="BW106" s="100">
        <v>0</v>
      </c>
      <c r="BX106" s="100">
        <v>0</v>
      </c>
      <c r="BY106" s="100">
        <v>0</v>
      </c>
      <c r="BZ106" s="100">
        <v>0</v>
      </c>
      <c r="CA106" s="100">
        <v>0</v>
      </c>
      <c r="CB106" s="100">
        <v>0</v>
      </c>
      <c r="CC106" s="100">
        <v>0</v>
      </c>
      <c r="CD106" s="100">
        <v>0</v>
      </c>
      <c r="CE106" s="100">
        <v>0</v>
      </c>
      <c r="CF106" s="100">
        <v>0</v>
      </c>
      <c r="CG106" s="100">
        <v>-674.89857433808561</v>
      </c>
      <c r="CH106" s="100">
        <v>-151.85217922606924</v>
      </c>
      <c r="CI106" s="100">
        <v>-16.872464358452138</v>
      </c>
      <c r="CJ106" s="100">
        <v>0</v>
      </c>
      <c r="CK106" s="100">
        <v>0</v>
      </c>
      <c r="CL106" s="100">
        <v>0</v>
      </c>
      <c r="CM106" s="100">
        <v>0</v>
      </c>
      <c r="CN106" s="100">
        <v>0</v>
      </c>
      <c r="CO106" s="100">
        <v>0</v>
      </c>
      <c r="CP106" s="100">
        <v>0</v>
      </c>
      <c r="CQ106" s="100">
        <v>0</v>
      </c>
      <c r="CR106" s="100">
        <v>0</v>
      </c>
      <c r="CS106" s="100">
        <v>0</v>
      </c>
      <c r="CT106" s="100">
        <v>0</v>
      </c>
      <c r="CU106" s="100">
        <v>0</v>
      </c>
      <c r="CV106" s="100">
        <v>9040.5018329938903</v>
      </c>
      <c r="CW106" s="100">
        <v>2034.1129124236249</v>
      </c>
      <c r="CX106" s="100">
        <v>226.01254582484725</v>
      </c>
      <c r="CY106" s="100">
        <v>10481</v>
      </c>
      <c r="CZ106" s="100">
        <v>2358</v>
      </c>
      <c r="DA106" s="100">
        <v>262</v>
      </c>
      <c r="DB106" s="100">
        <v>-1440</v>
      </c>
      <c r="DC106" s="100">
        <v>-324</v>
      </c>
      <c r="DD106" s="100">
        <v>-36</v>
      </c>
      <c r="DE106" s="100">
        <v>0</v>
      </c>
      <c r="DF106" s="100">
        <v>0</v>
      </c>
      <c r="DG106" s="100">
        <v>0</v>
      </c>
      <c r="DH106" s="100">
        <v>0</v>
      </c>
      <c r="DI106" s="100">
        <v>0</v>
      </c>
      <c r="DJ106" s="100">
        <v>0</v>
      </c>
      <c r="DK106" s="100">
        <v>0</v>
      </c>
      <c r="DL106" s="100">
        <v>0</v>
      </c>
      <c r="DM106" s="100">
        <v>0</v>
      </c>
      <c r="DN106" s="100">
        <v>8943.4386965376798</v>
      </c>
      <c r="DO106" s="100">
        <v>2012.2737067209775</v>
      </c>
      <c r="DP106" s="100">
        <v>223.58596741344195</v>
      </c>
      <c r="DQ106" s="100">
        <v>8807</v>
      </c>
      <c r="DR106" s="100">
        <v>1981</v>
      </c>
      <c r="DS106" s="100">
        <v>220</v>
      </c>
      <c r="DT106" s="100">
        <v>136</v>
      </c>
      <c r="DU106" s="100">
        <v>31</v>
      </c>
      <c r="DV106" s="100">
        <v>4</v>
      </c>
      <c r="DW106" s="100">
        <v>12611.186150712832</v>
      </c>
      <c r="DX106" s="100">
        <v>2837.5168839103872</v>
      </c>
      <c r="DY106" s="100">
        <v>315.27965376782078</v>
      </c>
      <c r="DZ106" s="100">
        <v>0</v>
      </c>
      <c r="EA106" s="100">
        <v>0</v>
      </c>
      <c r="EB106" s="100">
        <v>0</v>
      </c>
      <c r="EC106" s="100">
        <v>13183</v>
      </c>
      <c r="ED106" s="100">
        <v>2966</v>
      </c>
      <c r="EE106" s="100">
        <v>330</v>
      </c>
      <c r="EF106" s="100">
        <v>-572</v>
      </c>
      <c r="EG106" s="100">
        <v>-128</v>
      </c>
      <c r="EH106" s="100">
        <v>-15</v>
      </c>
      <c r="EI106" s="100">
        <v>-832.67780040733203</v>
      </c>
      <c r="EJ106" s="100">
        <v>-187.35250509164968</v>
      </c>
      <c r="EK106" s="100">
        <v>-20.8169450101833</v>
      </c>
      <c r="EL106" s="100">
        <v>0</v>
      </c>
      <c r="EM106" s="100">
        <v>0</v>
      </c>
      <c r="EN106" s="100">
        <v>0</v>
      </c>
      <c r="EO106" s="100">
        <v>0</v>
      </c>
      <c r="EP106" s="100">
        <v>0</v>
      </c>
      <c r="EQ106" s="100">
        <v>0</v>
      </c>
      <c r="ER106" s="100">
        <v>0</v>
      </c>
      <c r="ES106" s="100">
        <v>0</v>
      </c>
      <c r="ET106" s="100">
        <v>0</v>
      </c>
      <c r="EU106" s="100">
        <v>203084.99389002039</v>
      </c>
      <c r="EV106" s="100">
        <v>45694.123625254579</v>
      </c>
      <c r="EW106" s="100">
        <v>5077.1248472505094</v>
      </c>
      <c r="EX106" s="100">
        <v>264074</v>
      </c>
      <c r="EY106" s="100">
        <v>59416</v>
      </c>
      <c r="EZ106" s="100">
        <v>6602</v>
      </c>
      <c r="FA106" s="100">
        <v>-60989</v>
      </c>
      <c r="FB106" s="100">
        <v>-13722</v>
      </c>
      <c r="FC106" s="100">
        <v>-1525</v>
      </c>
      <c r="FD106" s="100">
        <v>307292.07384114055</v>
      </c>
      <c r="FE106" s="100">
        <v>66840.624557230127</v>
      </c>
      <c r="FF106" s="100">
        <v>7426.7360619144592</v>
      </c>
      <c r="FG106" s="100">
        <v>324109</v>
      </c>
      <c r="FH106" s="100">
        <v>70393</v>
      </c>
      <c r="FI106" s="100">
        <v>7821</v>
      </c>
      <c r="FJ106" s="100">
        <v>-16817</v>
      </c>
      <c r="FK106" s="100">
        <v>-3552</v>
      </c>
      <c r="FL106" s="100">
        <v>-394</v>
      </c>
      <c r="FM106" s="100">
        <v>0</v>
      </c>
      <c r="FN106" s="100">
        <v>0</v>
      </c>
      <c r="FO106" s="100">
        <v>0</v>
      </c>
      <c r="FP106" s="100">
        <v>0</v>
      </c>
      <c r="FQ106" s="100">
        <v>0</v>
      </c>
      <c r="FR106" s="100">
        <v>0</v>
      </c>
      <c r="FS106" s="100">
        <v>0</v>
      </c>
      <c r="FT106" s="100">
        <v>0</v>
      </c>
      <c r="FU106" s="100">
        <v>0</v>
      </c>
      <c r="FV106" s="100">
        <v>1679000</v>
      </c>
      <c r="FW106" s="100">
        <v>375476</v>
      </c>
      <c r="FX106" s="100">
        <v>41720</v>
      </c>
      <c r="FY106" s="546">
        <v>0.5</v>
      </c>
      <c r="FZ106" s="546">
        <v>0.4</v>
      </c>
      <c r="GA106" s="546">
        <v>0.09</v>
      </c>
      <c r="GB106" s="546">
        <v>0.01</v>
      </c>
      <c r="GC106" s="84" t="s">
        <v>1029</v>
      </c>
    </row>
    <row r="107" spans="1:185" s="84" customFormat="1" x14ac:dyDescent="0.25">
      <c r="A107" t="s">
        <v>1026</v>
      </c>
      <c r="B107" s="82" t="s">
        <v>573</v>
      </c>
      <c r="C107" s="85" t="s">
        <v>572</v>
      </c>
      <c r="D107" s="100">
        <v>-369899</v>
      </c>
      <c r="E107" s="100">
        <v>0</v>
      </c>
      <c r="F107" s="100">
        <v>-369899</v>
      </c>
      <c r="G107" s="100">
        <v>-325416</v>
      </c>
      <c r="H107" s="100">
        <v>0</v>
      </c>
      <c r="I107" s="100">
        <v>-325416</v>
      </c>
      <c r="J107" s="100">
        <v>-44483</v>
      </c>
      <c r="K107" s="100">
        <v>0</v>
      </c>
      <c r="L107" s="100">
        <v>-44483</v>
      </c>
      <c r="M107" s="100">
        <v>146408</v>
      </c>
      <c r="N107" s="100">
        <v>146408</v>
      </c>
      <c r="O107" s="100">
        <v>0</v>
      </c>
      <c r="P107" s="100">
        <v>0</v>
      </c>
      <c r="Q107" s="100">
        <v>0</v>
      </c>
      <c r="R107" s="100">
        <v>0</v>
      </c>
      <c r="S107" s="100">
        <v>0</v>
      </c>
      <c r="T107" s="100">
        <v>0</v>
      </c>
      <c r="U107" s="100">
        <v>0</v>
      </c>
      <c r="V107" s="100">
        <v>0</v>
      </c>
      <c r="W107" s="100">
        <v>0</v>
      </c>
      <c r="X107" s="100">
        <v>0</v>
      </c>
      <c r="Y107" s="100">
        <v>0</v>
      </c>
      <c r="Z107" s="100">
        <v>0</v>
      </c>
      <c r="AA107" s="100">
        <v>0</v>
      </c>
      <c r="AB107" s="100">
        <v>0</v>
      </c>
      <c r="AC107" s="100">
        <v>0</v>
      </c>
      <c r="AD107" s="100">
        <v>0</v>
      </c>
      <c r="AE107" s="100">
        <v>0</v>
      </c>
      <c r="AF107" s="100">
        <v>0</v>
      </c>
      <c r="AG107" s="100">
        <v>0</v>
      </c>
      <c r="AH107" s="100">
        <v>0</v>
      </c>
      <c r="AI107" s="100">
        <v>0</v>
      </c>
      <c r="AJ107" s="100">
        <v>0</v>
      </c>
      <c r="AK107" s="100">
        <v>0</v>
      </c>
      <c r="AL107" s="100">
        <v>0</v>
      </c>
      <c r="AM107" s="100">
        <v>0</v>
      </c>
      <c r="AN107" s="100">
        <v>0</v>
      </c>
      <c r="AO107" s="100">
        <v>0</v>
      </c>
      <c r="AP107" s="100">
        <v>0</v>
      </c>
      <c r="AQ107" s="100">
        <v>0</v>
      </c>
      <c r="AR107" s="100">
        <v>0</v>
      </c>
      <c r="AS107" s="100">
        <v>0</v>
      </c>
      <c r="AT107" s="100">
        <v>0</v>
      </c>
      <c r="AU107" s="100">
        <v>0</v>
      </c>
      <c r="AV107" s="100">
        <v>0</v>
      </c>
      <c r="AW107" s="100">
        <v>0</v>
      </c>
      <c r="AX107" s="100">
        <v>0</v>
      </c>
      <c r="AY107" s="100">
        <v>0</v>
      </c>
      <c r="AZ107" s="100">
        <v>0</v>
      </c>
      <c r="BA107" s="100">
        <v>0</v>
      </c>
      <c r="BB107" s="100">
        <v>0</v>
      </c>
      <c r="BC107" s="100">
        <v>0</v>
      </c>
      <c r="BD107" s="100">
        <v>0</v>
      </c>
      <c r="BE107" s="100">
        <v>0</v>
      </c>
      <c r="BF107" s="100">
        <v>1270932.3796741345</v>
      </c>
      <c r="BG107" s="100">
        <v>285959.78542668023</v>
      </c>
      <c r="BH107" s="100">
        <v>31773.309491853364</v>
      </c>
      <c r="BI107" s="100">
        <v>50715</v>
      </c>
      <c r="BJ107" s="100">
        <v>11411</v>
      </c>
      <c r="BK107" s="100">
        <v>1268</v>
      </c>
      <c r="BL107" s="100">
        <v>1196628</v>
      </c>
      <c r="BM107" s="100">
        <v>269241</v>
      </c>
      <c r="BN107" s="100">
        <v>29916</v>
      </c>
      <c r="BO107" s="100">
        <v>125019</v>
      </c>
      <c r="BP107" s="100">
        <v>28130</v>
      </c>
      <c r="BQ107" s="100">
        <v>3125</v>
      </c>
      <c r="BR107" s="100">
        <v>11723.161710794298</v>
      </c>
      <c r="BS107" s="100">
        <v>2637.7113849287171</v>
      </c>
      <c r="BT107" s="100">
        <v>293.07904276985744</v>
      </c>
      <c r="BU107" s="100">
        <v>8780</v>
      </c>
      <c r="BV107" s="100">
        <v>1975</v>
      </c>
      <c r="BW107" s="100">
        <v>219</v>
      </c>
      <c r="BX107" s="100">
        <v>2943</v>
      </c>
      <c r="BY107" s="100">
        <v>663</v>
      </c>
      <c r="BZ107" s="100">
        <v>74</v>
      </c>
      <c r="CA107" s="100">
        <v>0</v>
      </c>
      <c r="CB107" s="100">
        <v>0</v>
      </c>
      <c r="CC107" s="100">
        <v>0</v>
      </c>
      <c r="CD107" s="100">
        <v>0</v>
      </c>
      <c r="CE107" s="100">
        <v>0</v>
      </c>
      <c r="CF107" s="100">
        <v>0</v>
      </c>
      <c r="CG107" s="100">
        <v>0</v>
      </c>
      <c r="CH107" s="100">
        <v>0</v>
      </c>
      <c r="CI107" s="100">
        <v>0</v>
      </c>
      <c r="CJ107" s="100">
        <v>0</v>
      </c>
      <c r="CK107" s="100">
        <v>0</v>
      </c>
      <c r="CL107" s="100">
        <v>0</v>
      </c>
      <c r="CM107" s="100">
        <v>0</v>
      </c>
      <c r="CN107" s="100">
        <v>0</v>
      </c>
      <c r="CO107" s="100">
        <v>0</v>
      </c>
      <c r="CP107" s="100">
        <v>0</v>
      </c>
      <c r="CQ107" s="100">
        <v>0</v>
      </c>
      <c r="CR107" s="100">
        <v>0</v>
      </c>
      <c r="CS107" s="100">
        <v>-597.24806517311606</v>
      </c>
      <c r="CT107" s="100">
        <v>-134.38081466395113</v>
      </c>
      <c r="CU107" s="100">
        <v>-14.931201629327902</v>
      </c>
      <c r="CV107" s="100">
        <v>8484.970264765785</v>
      </c>
      <c r="CW107" s="100">
        <v>1909.1183095723015</v>
      </c>
      <c r="CX107" s="100">
        <v>212.12425661914463</v>
      </c>
      <c r="CY107" s="100">
        <v>8215</v>
      </c>
      <c r="CZ107" s="100">
        <v>1848</v>
      </c>
      <c r="DA107" s="100">
        <v>205</v>
      </c>
      <c r="DB107" s="100">
        <v>270</v>
      </c>
      <c r="DC107" s="100">
        <v>61</v>
      </c>
      <c r="DD107" s="100">
        <v>7</v>
      </c>
      <c r="DE107" s="100">
        <v>0</v>
      </c>
      <c r="DF107" s="100">
        <v>0</v>
      </c>
      <c r="DG107" s="100">
        <v>0</v>
      </c>
      <c r="DH107" s="100">
        <v>0</v>
      </c>
      <c r="DI107" s="100">
        <v>0</v>
      </c>
      <c r="DJ107" s="100">
        <v>0</v>
      </c>
      <c r="DK107" s="100">
        <v>0</v>
      </c>
      <c r="DL107" s="100">
        <v>0</v>
      </c>
      <c r="DM107" s="100">
        <v>0</v>
      </c>
      <c r="DN107" s="100">
        <v>12645.054989816701</v>
      </c>
      <c r="DO107" s="100">
        <v>2845.1373727087575</v>
      </c>
      <c r="DP107" s="100">
        <v>316.12637474541754</v>
      </c>
      <c r="DQ107" s="100">
        <v>12664</v>
      </c>
      <c r="DR107" s="100">
        <v>2849</v>
      </c>
      <c r="DS107" s="100">
        <v>317</v>
      </c>
      <c r="DT107" s="100">
        <v>-19</v>
      </c>
      <c r="DU107" s="100">
        <v>-4</v>
      </c>
      <c r="DV107" s="100">
        <v>-1</v>
      </c>
      <c r="DW107" s="100">
        <v>13564.883095723017</v>
      </c>
      <c r="DX107" s="100">
        <v>3052.0986965376783</v>
      </c>
      <c r="DY107" s="100">
        <v>339.12207739307536</v>
      </c>
      <c r="DZ107" s="100">
        <v>-143.73604887983706</v>
      </c>
      <c r="EA107" s="100">
        <v>-32.340610997963338</v>
      </c>
      <c r="EB107" s="100">
        <v>-3.5934012219959266</v>
      </c>
      <c r="EC107" s="100">
        <v>13300</v>
      </c>
      <c r="ED107" s="100">
        <v>2993</v>
      </c>
      <c r="EE107" s="100">
        <v>333</v>
      </c>
      <c r="EF107" s="100">
        <v>121</v>
      </c>
      <c r="EG107" s="100">
        <v>27</v>
      </c>
      <c r="EH107" s="100">
        <v>3</v>
      </c>
      <c r="EI107" s="100">
        <v>166.86598778004074</v>
      </c>
      <c r="EJ107" s="100">
        <v>37.544847250509164</v>
      </c>
      <c r="EK107" s="100">
        <v>4.171649694501018</v>
      </c>
      <c r="EL107" s="100">
        <v>0</v>
      </c>
      <c r="EM107" s="100">
        <v>0</v>
      </c>
      <c r="EN107" s="100">
        <v>0</v>
      </c>
      <c r="EO107" s="100">
        <v>0</v>
      </c>
      <c r="EP107" s="100">
        <v>0</v>
      </c>
      <c r="EQ107" s="100">
        <v>0</v>
      </c>
      <c r="ER107" s="100">
        <v>0</v>
      </c>
      <c r="ES107" s="100">
        <v>0</v>
      </c>
      <c r="ET107" s="100">
        <v>0</v>
      </c>
      <c r="EU107" s="100">
        <v>340892.34378818743</v>
      </c>
      <c r="EV107" s="100">
        <v>76700.777352342164</v>
      </c>
      <c r="EW107" s="100">
        <v>8522.3085947046857</v>
      </c>
      <c r="EX107" s="100">
        <v>429024</v>
      </c>
      <c r="EY107" s="100">
        <v>96530</v>
      </c>
      <c r="EZ107" s="100">
        <v>10726</v>
      </c>
      <c r="FA107" s="100">
        <v>-88132</v>
      </c>
      <c r="FB107" s="100">
        <v>-19829</v>
      </c>
      <c r="FC107" s="100">
        <v>-2204</v>
      </c>
      <c r="FD107" s="100">
        <v>313982.1881873727</v>
      </c>
      <c r="FE107" s="100">
        <v>70645.992342158861</v>
      </c>
      <c r="FF107" s="100">
        <v>7849.5547046843167</v>
      </c>
      <c r="FG107" s="100">
        <v>359323</v>
      </c>
      <c r="FH107" s="100">
        <v>80848</v>
      </c>
      <c r="FI107" s="100">
        <v>8983</v>
      </c>
      <c r="FJ107" s="100">
        <v>-45341</v>
      </c>
      <c r="FK107" s="100">
        <v>-10202</v>
      </c>
      <c r="FL107" s="100">
        <v>-1133</v>
      </c>
      <c r="FM107" s="100">
        <v>0</v>
      </c>
      <c r="FN107" s="100">
        <v>0</v>
      </c>
      <c r="FO107" s="100">
        <v>0</v>
      </c>
      <c r="FP107" s="100">
        <v>0</v>
      </c>
      <c r="FQ107" s="100">
        <v>0</v>
      </c>
      <c r="FR107" s="100">
        <v>0</v>
      </c>
      <c r="FS107" s="100">
        <v>0</v>
      </c>
      <c r="FT107" s="100">
        <v>0</v>
      </c>
      <c r="FU107" s="100">
        <v>0</v>
      </c>
      <c r="FV107" s="100">
        <v>2022365</v>
      </c>
      <c r="FW107" s="100">
        <v>455034</v>
      </c>
      <c r="FX107" s="100">
        <v>50558</v>
      </c>
      <c r="FY107" s="546">
        <v>0.5</v>
      </c>
      <c r="FZ107" s="546">
        <v>0.4</v>
      </c>
      <c r="GA107" s="546">
        <v>0.09</v>
      </c>
      <c r="GB107" s="546">
        <v>0.01</v>
      </c>
      <c r="GC107" s="407" t="s">
        <v>1029</v>
      </c>
    </row>
    <row r="108" spans="1:185" s="84" customFormat="1" x14ac:dyDescent="0.25">
      <c r="A108" t="s">
        <v>1026</v>
      </c>
      <c r="B108" s="82" t="s">
        <v>575</v>
      </c>
      <c r="C108" s="85" t="s">
        <v>574</v>
      </c>
      <c r="D108" s="100">
        <v>290566</v>
      </c>
      <c r="E108" s="100">
        <v>0</v>
      </c>
      <c r="F108" s="100">
        <v>290566</v>
      </c>
      <c r="G108" s="100">
        <v>444502</v>
      </c>
      <c r="H108" s="100">
        <v>0</v>
      </c>
      <c r="I108" s="100">
        <v>444502</v>
      </c>
      <c r="J108" s="100">
        <v>-153936</v>
      </c>
      <c r="K108" s="100">
        <v>0</v>
      </c>
      <c r="L108" s="100">
        <v>-153936</v>
      </c>
      <c r="M108" s="100">
        <v>116976</v>
      </c>
      <c r="N108" s="100">
        <v>116976</v>
      </c>
      <c r="O108" s="100">
        <v>0</v>
      </c>
      <c r="P108" s="100">
        <v>0</v>
      </c>
      <c r="Q108" s="100">
        <v>0</v>
      </c>
      <c r="R108" s="100">
        <v>0</v>
      </c>
      <c r="S108" s="100">
        <v>0</v>
      </c>
      <c r="T108" s="100">
        <v>208374</v>
      </c>
      <c r="U108" s="100">
        <v>177408</v>
      </c>
      <c r="V108" s="100">
        <v>0</v>
      </c>
      <c r="W108" s="100">
        <v>-177408</v>
      </c>
      <c r="X108" s="100">
        <v>208374</v>
      </c>
      <c r="Y108" s="100">
        <v>0</v>
      </c>
      <c r="Z108" s="100">
        <v>0</v>
      </c>
      <c r="AA108" s="100">
        <v>0</v>
      </c>
      <c r="AB108" s="100">
        <v>0</v>
      </c>
      <c r="AC108" s="100">
        <v>0</v>
      </c>
      <c r="AD108" s="100">
        <v>0</v>
      </c>
      <c r="AE108" s="100">
        <v>0</v>
      </c>
      <c r="AF108" s="100">
        <v>0</v>
      </c>
      <c r="AG108" s="100">
        <v>0</v>
      </c>
      <c r="AH108" s="100">
        <v>0</v>
      </c>
      <c r="AI108" s="100">
        <v>0</v>
      </c>
      <c r="AJ108" s="100">
        <v>0</v>
      </c>
      <c r="AK108" s="100">
        <v>0</v>
      </c>
      <c r="AL108" s="100">
        <v>0</v>
      </c>
      <c r="AM108" s="100">
        <v>0</v>
      </c>
      <c r="AN108" s="100">
        <v>0</v>
      </c>
      <c r="AO108" s="100">
        <v>0</v>
      </c>
      <c r="AP108" s="100">
        <v>0</v>
      </c>
      <c r="AQ108" s="100">
        <v>0</v>
      </c>
      <c r="AR108" s="100">
        <v>0</v>
      </c>
      <c r="AS108" s="100">
        <v>0</v>
      </c>
      <c r="AT108" s="100">
        <v>0</v>
      </c>
      <c r="AU108" s="100">
        <v>0</v>
      </c>
      <c r="AV108" s="100">
        <v>0</v>
      </c>
      <c r="AW108" s="100">
        <v>0</v>
      </c>
      <c r="AX108" s="100">
        <v>0</v>
      </c>
      <c r="AY108" s="100">
        <v>0</v>
      </c>
      <c r="AZ108" s="100">
        <v>0</v>
      </c>
      <c r="BA108" s="100">
        <v>0</v>
      </c>
      <c r="BB108" s="100">
        <v>0</v>
      </c>
      <c r="BC108" s="100">
        <v>0</v>
      </c>
      <c r="BD108" s="100">
        <v>0</v>
      </c>
      <c r="BE108" s="100">
        <v>0</v>
      </c>
      <c r="BF108" s="100">
        <v>1004492.1242957233</v>
      </c>
      <c r="BG108" s="100">
        <v>251123.03107393082</v>
      </c>
      <c r="BH108" s="100">
        <v>0</v>
      </c>
      <c r="BI108" s="100">
        <v>34904</v>
      </c>
      <c r="BJ108" s="100">
        <v>8726</v>
      </c>
      <c r="BK108" s="100">
        <v>0</v>
      </c>
      <c r="BL108" s="100">
        <v>935255</v>
      </c>
      <c r="BM108" s="100">
        <v>233814</v>
      </c>
      <c r="BN108" s="100">
        <v>0</v>
      </c>
      <c r="BO108" s="100">
        <v>104141</v>
      </c>
      <c r="BP108" s="100">
        <v>26035</v>
      </c>
      <c r="BQ108" s="100">
        <v>0</v>
      </c>
      <c r="BR108" s="100">
        <v>0</v>
      </c>
      <c r="BS108" s="100">
        <v>0</v>
      </c>
      <c r="BT108" s="100">
        <v>0</v>
      </c>
      <c r="BU108" s="100">
        <v>2354</v>
      </c>
      <c r="BV108" s="100">
        <v>588</v>
      </c>
      <c r="BW108" s="100">
        <v>0</v>
      </c>
      <c r="BX108" s="100">
        <v>-2354</v>
      </c>
      <c r="BY108" s="100">
        <v>-588</v>
      </c>
      <c r="BZ108" s="100">
        <v>0</v>
      </c>
      <c r="CA108" s="100">
        <v>0</v>
      </c>
      <c r="CB108" s="100">
        <v>0</v>
      </c>
      <c r="CC108" s="100">
        <v>0</v>
      </c>
      <c r="CD108" s="100">
        <v>0</v>
      </c>
      <c r="CE108" s="100">
        <v>0</v>
      </c>
      <c r="CF108" s="100">
        <v>0</v>
      </c>
      <c r="CG108" s="100">
        <v>-759.98370672097769</v>
      </c>
      <c r="CH108" s="100">
        <v>-189.99592668024442</v>
      </c>
      <c r="CI108" s="100">
        <v>0</v>
      </c>
      <c r="CJ108" s="100">
        <v>0</v>
      </c>
      <c r="CK108" s="100">
        <v>0</v>
      </c>
      <c r="CL108" s="100">
        <v>0</v>
      </c>
      <c r="CM108" s="100">
        <v>0</v>
      </c>
      <c r="CN108" s="100">
        <v>0</v>
      </c>
      <c r="CO108" s="100">
        <v>0</v>
      </c>
      <c r="CP108" s="100">
        <v>0</v>
      </c>
      <c r="CQ108" s="100">
        <v>0</v>
      </c>
      <c r="CR108" s="100">
        <v>0</v>
      </c>
      <c r="CS108" s="100">
        <v>0</v>
      </c>
      <c r="CT108" s="100">
        <v>0</v>
      </c>
      <c r="CU108" s="100">
        <v>0</v>
      </c>
      <c r="CV108" s="100">
        <v>14561.535641547862</v>
      </c>
      <c r="CW108" s="100">
        <v>3640.3839103869655</v>
      </c>
      <c r="CX108" s="100">
        <v>0</v>
      </c>
      <c r="CY108" s="100">
        <v>16988</v>
      </c>
      <c r="CZ108" s="100">
        <v>4247</v>
      </c>
      <c r="DA108" s="100">
        <v>0</v>
      </c>
      <c r="DB108" s="100">
        <v>-2426</v>
      </c>
      <c r="DC108" s="100">
        <v>-607</v>
      </c>
      <c r="DD108" s="100">
        <v>0</v>
      </c>
      <c r="DE108" s="100">
        <v>-322.58004073319762</v>
      </c>
      <c r="DF108" s="100">
        <v>-80.645010183299405</v>
      </c>
      <c r="DG108" s="100">
        <v>0</v>
      </c>
      <c r="DH108" s="100">
        <v>619</v>
      </c>
      <c r="DI108" s="100">
        <v>155</v>
      </c>
      <c r="DJ108" s="100">
        <v>0</v>
      </c>
      <c r="DK108" s="100">
        <v>-942</v>
      </c>
      <c r="DL108" s="100">
        <v>-236</v>
      </c>
      <c r="DM108" s="100">
        <v>0</v>
      </c>
      <c r="DN108" s="100">
        <v>5897.3083503054995</v>
      </c>
      <c r="DO108" s="100">
        <v>1474.3270875763749</v>
      </c>
      <c r="DP108" s="100">
        <v>0</v>
      </c>
      <c r="DQ108" s="100">
        <v>6517</v>
      </c>
      <c r="DR108" s="100">
        <v>1629</v>
      </c>
      <c r="DS108" s="100">
        <v>0</v>
      </c>
      <c r="DT108" s="100">
        <v>-620</v>
      </c>
      <c r="DU108" s="100">
        <v>-155</v>
      </c>
      <c r="DV108" s="100">
        <v>0</v>
      </c>
      <c r="DW108" s="100">
        <v>12325.779226069248</v>
      </c>
      <c r="DX108" s="100">
        <v>3081.4448065173119</v>
      </c>
      <c r="DY108" s="100">
        <v>0</v>
      </c>
      <c r="DZ108" s="100">
        <v>-890.08961303462331</v>
      </c>
      <c r="EA108" s="100">
        <v>-222.52240325865583</v>
      </c>
      <c r="EB108" s="100">
        <v>0</v>
      </c>
      <c r="EC108" s="100">
        <v>13921</v>
      </c>
      <c r="ED108" s="100">
        <v>3480</v>
      </c>
      <c r="EE108" s="100">
        <v>0</v>
      </c>
      <c r="EF108" s="100">
        <v>-2485</v>
      </c>
      <c r="EG108" s="100">
        <v>-621</v>
      </c>
      <c r="EH108" s="100">
        <v>0</v>
      </c>
      <c r="EI108" s="100">
        <v>-2297.2985743380855</v>
      </c>
      <c r="EJ108" s="100">
        <v>-574.32464358452137</v>
      </c>
      <c r="EK108" s="100">
        <v>0</v>
      </c>
      <c r="EL108" s="100">
        <v>0</v>
      </c>
      <c r="EM108" s="100">
        <v>0</v>
      </c>
      <c r="EN108" s="100">
        <v>0</v>
      </c>
      <c r="EO108" s="100">
        <v>0</v>
      </c>
      <c r="EP108" s="100">
        <v>0</v>
      </c>
      <c r="EQ108" s="100">
        <v>0</v>
      </c>
      <c r="ER108" s="100">
        <v>0</v>
      </c>
      <c r="ES108" s="100">
        <v>0</v>
      </c>
      <c r="ET108" s="100">
        <v>0</v>
      </c>
      <c r="EU108" s="100">
        <v>90221.217922606927</v>
      </c>
      <c r="EV108" s="100">
        <v>22555.304480651732</v>
      </c>
      <c r="EW108" s="100">
        <v>0</v>
      </c>
      <c r="EX108" s="100">
        <v>127685</v>
      </c>
      <c r="EY108" s="100">
        <v>31921</v>
      </c>
      <c r="EZ108" s="100">
        <v>0</v>
      </c>
      <c r="FA108" s="100">
        <v>-37464</v>
      </c>
      <c r="FB108" s="100">
        <v>-9366</v>
      </c>
      <c r="FC108" s="100">
        <v>0</v>
      </c>
      <c r="FD108" s="100">
        <v>162088.73319755599</v>
      </c>
      <c r="FE108" s="100">
        <v>47312.37474541751</v>
      </c>
      <c r="FF108" s="100">
        <v>0</v>
      </c>
      <c r="FG108" s="100">
        <v>179882</v>
      </c>
      <c r="FH108" s="100">
        <v>43525</v>
      </c>
      <c r="FI108" s="100">
        <v>0</v>
      </c>
      <c r="FJ108" s="100">
        <v>-17793</v>
      </c>
      <c r="FK108" s="100">
        <v>3787</v>
      </c>
      <c r="FL108" s="100">
        <v>0</v>
      </c>
      <c r="FM108" s="100">
        <v>0</v>
      </c>
      <c r="FN108" s="100">
        <v>0</v>
      </c>
      <c r="FO108" s="100">
        <v>0</v>
      </c>
      <c r="FP108" s="100">
        <v>0</v>
      </c>
      <c r="FQ108" s="100">
        <v>0</v>
      </c>
      <c r="FR108" s="100">
        <v>0</v>
      </c>
      <c r="FS108" s="100">
        <v>0</v>
      </c>
      <c r="FT108" s="100">
        <v>0</v>
      </c>
      <c r="FU108" s="100">
        <v>0</v>
      </c>
      <c r="FV108" s="100">
        <v>1320221</v>
      </c>
      <c r="FW108" s="100">
        <v>336843</v>
      </c>
      <c r="FX108" s="100">
        <v>0</v>
      </c>
      <c r="FY108" s="546">
        <v>0.5</v>
      </c>
      <c r="FZ108" s="546">
        <v>0.4</v>
      </c>
      <c r="GA108" s="546">
        <v>0.1</v>
      </c>
      <c r="GB108" s="546">
        <v>0</v>
      </c>
      <c r="GC108" s="84" t="s">
        <v>1029</v>
      </c>
    </row>
    <row r="109" spans="1:185" s="84" customFormat="1" x14ac:dyDescent="0.25">
      <c r="A109" t="s">
        <v>1026</v>
      </c>
      <c r="B109" s="82" t="s">
        <v>577</v>
      </c>
      <c r="C109" s="85" t="s">
        <v>576</v>
      </c>
      <c r="D109" s="100">
        <v>-6377</v>
      </c>
      <c r="E109" s="100">
        <v>-79984</v>
      </c>
      <c r="F109" s="100">
        <v>-86361</v>
      </c>
      <c r="G109" s="100">
        <v>-35723</v>
      </c>
      <c r="H109" s="100">
        <v>-29149</v>
      </c>
      <c r="I109" s="100">
        <v>-64872</v>
      </c>
      <c r="J109" s="100">
        <v>29346</v>
      </c>
      <c r="K109" s="100">
        <v>-50835</v>
      </c>
      <c r="L109" s="100">
        <v>-21489</v>
      </c>
      <c r="M109" s="100">
        <v>111299</v>
      </c>
      <c r="N109" s="100">
        <v>111299</v>
      </c>
      <c r="O109" s="100">
        <v>0</v>
      </c>
      <c r="P109" s="100">
        <v>0</v>
      </c>
      <c r="Q109" s="100">
        <v>0</v>
      </c>
      <c r="R109" s="100">
        <v>0</v>
      </c>
      <c r="S109" s="100">
        <v>55981</v>
      </c>
      <c r="T109" s="100">
        <v>0</v>
      </c>
      <c r="U109" s="100">
        <v>45188</v>
      </c>
      <c r="V109" s="100">
        <v>11298</v>
      </c>
      <c r="W109" s="100">
        <v>10793</v>
      </c>
      <c r="X109" s="100">
        <v>-11298</v>
      </c>
      <c r="Y109" s="100">
        <v>10382.400000000001</v>
      </c>
      <c r="Z109" s="100">
        <v>15314.039999999999</v>
      </c>
      <c r="AA109" s="100">
        <v>259.56</v>
      </c>
      <c r="AB109" s="100">
        <v>10382.400000000001</v>
      </c>
      <c r="AC109" s="100">
        <v>15314.039999999999</v>
      </c>
      <c r="AD109" s="100">
        <v>259.56</v>
      </c>
      <c r="AE109" s="100">
        <v>0</v>
      </c>
      <c r="AF109" s="100">
        <v>0</v>
      </c>
      <c r="AG109" s="100">
        <v>0</v>
      </c>
      <c r="AH109" s="100">
        <v>290186</v>
      </c>
      <c r="AI109" s="100">
        <v>290185.73523421591</v>
      </c>
      <c r="AJ109" s="100">
        <v>0</v>
      </c>
      <c r="AK109" s="100">
        <v>0</v>
      </c>
      <c r="AL109" s="100">
        <v>259239</v>
      </c>
      <c r="AM109" s="100">
        <v>259239</v>
      </c>
      <c r="AN109" s="100">
        <v>0</v>
      </c>
      <c r="AO109" s="100">
        <v>0</v>
      </c>
      <c r="AP109" s="100">
        <v>30947</v>
      </c>
      <c r="AQ109" s="100">
        <v>30947</v>
      </c>
      <c r="AR109" s="100">
        <v>0</v>
      </c>
      <c r="AS109" s="100">
        <v>0</v>
      </c>
      <c r="AT109" s="100">
        <v>0</v>
      </c>
      <c r="AU109" s="100">
        <v>0</v>
      </c>
      <c r="AV109" s="100">
        <v>0</v>
      </c>
      <c r="AW109" s="100">
        <v>0</v>
      </c>
      <c r="AX109" s="100">
        <v>0</v>
      </c>
      <c r="AY109" s="100">
        <v>0</v>
      </c>
      <c r="AZ109" s="100">
        <v>0</v>
      </c>
      <c r="BA109" s="100">
        <v>0</v>
      </c>
      <c r="BB109" s="100">
        <v>0</v>
      </c>
      <c r="BC109" s="100">
        <v>0</v>
      </c>
      <c r="BD109" s="100">
        <v>0</v>
      </c>
      <c r="BE109" s="100">
        <v>0</v>
      </c>
      <c r="BF109" s="100">
        <v>1482970.5695841145</v>
      </c>
      <c r="BG109" s="100">
        <v>453514.28940351331</v>
      </c>
      <c r="BH109" s="100">
        <v>38872.653377443996</v>
      </c>
      <c r="BI109" s="100">
        <v>71546</v>
      </c>
      <c r="BJ109" s="100">
        <v>19718</v>
      </c>
      <c r="BK109" s="100">
        <v>1690</v>
      </c>
      <c r="BL109" s="100">
        <v>1469219</v>
      </c>
      <c r="BM109" s="100">
        <v>449248</v>
      </c>
      <c r="BN109" s="100">
        <v>38507</v>
      </c>
      <c r="BO109" s="100">
        <v>85298</v>
      </c>
      <c r="BP109" s="100">
        <v>23984</v>
      </c>
      <c r="BQ109" s="100">
        <v>2056</v>
      </c>
      <c r="BR109" s="100">
        <v>2072.4425254582488</v>
      </c>
      <c r="BS109" s="100">
        <v>647.63828920570256</v>
      </c>
      <c r="BT109" s="100">
        <v>55.5118533604888</v>
      </c>
      <c r="BU109" s="100">
        <v>2072</v>
      </c>
      <c r="BV109" s="100">
        <v>648</v>
      </c>
      <c r="BW109" s="100">
        <v>56</v>
      </c>
      <c r="BX109" s="100">
        <v>0</v>
      </c>
      <c r="BY109" s="100">
        <v>0</v>
      </c>
      <c r="BZ109" s="100">
        <v>0</v>
      </c>
      <c r="CA109" s="100">
        <v>0</v>
      </c>
      <c r="CB109" s="100">
        <v>0</v>
      </c>
      <c r="CC109" s="100">
        <v>0</v>
      </c>
      <c r="CD109" s="100">
        <v>0</v>
      </c>
      <c r="CE109" s="100">
        <v>0</v>
      </c>
      <c r="CF109" s="100">
        <v>0</v>
      </c>
      <c r="CG109" s="100">
        <v>0</v>
      </c>
      <c r="CH109" s="100">
        <v>0</v>
      </c>
      <c r="CI109" s="100">
        <v>0</v>
      </c>
      <c r="CJ109" s="100">
        <v>0</v>
      </c>
      <c r="CK109" s="100">
        <v>0</v>
      </c>
      <c r="CL109" s="100">
        <v>0</v>
      </c>
      <c r="CM109" s="100">
        <v>0</v>
      </c>
      <c r="CN109" s="100">
        <v>0</v>
      </c>
      <c r="CO109" s="100">
        <v>0</v>
      </c>
      <c r="CP109" s="100">
        <v>0</v>
      </c>
      <c r="CQ109" s="100">
        <v>0</v>
      </c>
      <c r="CR109" s="100">
        <v>0</v>
      </c>
      <c r="CS109" s="100">
        <v>0</v>
      </c>
      <c r="CT109" s="100">
        <v>0</v>
      </c>
      <c r="CU109" s="100">
        <v>0</v>
      </c>
      <c r="CV109" s="100">
        <v>2499.7681466395115</v>
      </c>
      <c r="CW109" s="100">
        <v>781.17754582484724</v>
      </c>
      <c r="CX109" s="100">
        <v>66.958075356415478</v>
      </c>
      <c r="CY109" s="100">
        <v>2500</v>
      </c>
      <c r="CZ109" s="100">
        <v>781</v>
      </c>
      <c r="DA109" s="100">
        <v>67</v>
      </c>
      <c r="DB109" s="100">
        <v>0</v>
      </c>
      <c r="DC109" s="100">
        <v>0</v>
      </c>
      <c r="DD109" s="100">
        <v>0</v>
      </c>
      <c r="DE109" s="100">
        <v>0</v>
      </c>
      <c r="DF109" s="100">
        <v>0</v>
      </c>
      <c r="DG109" s="100">
        <v>0</v>
      </c>
      <c r="DH109" s="100">
        <v>868</v>
      </c>
      <c r="DI109" s="100">
        <v>271</v>
      </c>
      <c r="DJ109" s="100">
        <v>23</v>
      </c>
      <c r="DK109" s="100">
        <v>-868</v>
      </c>
      <c r="DL109" s="100">
        <v>-271</v>
      </c>
      <c r="DM109" s="100">
        <v>-23</v>
      </c>
      <c r="DN109" s="100">
        <v>8181.0593890020382</v>
      </c>
      <c r="DO109" s="100">
        <v>2556.5810590631363</v>
      </c>
      <c r="DP109" s="100">
        <v>219.13551934826884</v>
      </c>
      <c r="DQ109" s="100">
        <v>7638</v>
      </c>
      <c r="DR109" s="100">
        <v>2387</v>
      </c>
      <c r="DS109" s="100">
        <v>205</v>
      </c>
      <c r="DT109" s="100">
        <v>543</v>
      </c>
      <c r="DU109" s="100">
        <v>170</v>
      </c>
      <c r="DV109" s="100">
        <v>14</v>
      </c>
      <c r="DW109" s="100">
        <v>10932.365621181265</v>
      </c>
      <c r="DX109" s="100">
        <v>3416.3642566191447</v>
      </c>
      <c r="DY109" s="100">
        <v>292.83122199592668</v>
      </c>
      <c r="DZ109" s="100">
        <v>463.75527494908351</v>
      </c>
      <c r="EA109" s="100">
        <v>144.92352342158858</v>
      </c>
      <c r="EB109" s="100">
        <v>12.422016293279022</v>
      </c>
      <c r="EC109" s="100">
        <v>14562</v>
      </c>
      <c r="ED109" s="100">
        <v>4551</v>
      </c>
      <c r="EE109" s="100">
        <v>390</v>
      </c>
      <c r="EF109" s="100">
        <v>-3166</v>
      </c>
      <c r="EG109" s="100">
        <v>-990</v>
      </c>
      <c r="EH109" s="100">
        <v>-85</v>
      </c>
      <c r="EI109" s="100">
        <v>0</v>
      </c>
      <c r="EJ109" s="100">
        <v>0</v>
      </c>
      <c r="EK109" s="100">
        <v>0</v>
      </c>
      <c r="EL109" s="100">
        <v>0</v>
      </c>
      <c r="EM109" s="100">
        <v>0</v>
      </c>
      <c r="EN109" s="100">
        <v>0</v>
      </c>
      <c r="EO109" s="100">
        <v>0</v>
      </c>
      <c r="EP109" s="100">
        <v>0</v>
      </c>
      <c r="EQ109" s="100">
        <v>0</v>
      </c>
      <c r="ER109" s="100">
        <v>0</v>
      </c>
      <c r="ES109" s="100">
        <v>0</v>
      </c>
      <c r="ET109" s="100">
        <v>0</v>
      </c>
      <c r="EU109" s="100">
        <v>340921.99967413442</v>
      </c>
      <c r="EV109" s="100">
        <v>106538.12489816699</v>
      </c>
      <c r="EW109" s="100">
        <v>9131.8392769857437</v>
      </c>
      <c r="EX109" s="100">
        <v>325931</v>
      </c>
      <c r="EY109" s="100">
        <v>101854</v>
      </c>
      <c r="EZ109" s="100">
        <v>8730</v>
      </c>
      <c r="FA109" s="100">
        <v>14991</v>
      </c>
      <c r="FB109" s="100">
        <v>4684</v>
      </c>
      <c r="FC109" s="100">
        <v>402</v>
      </c>
      <c r="FD109" s="100">
        <v>522831.14753564156</v>
      </c>
      <c r="FE109" s="100">
        <v>163207.96708757634</v>
      </c>
      <c r="FF109" s="100">
        <v>13954.938329938899</v>
      </c>
      <c r="FG109" s="100">
        <v>465660</v>
      </c>
      <c r="FH109" s="100">
        <v>143180</v>
      </c>
      <c r="FI109" s="100">
        <v>12207</v>
      </c>
      <c r="FJ109" s="100">
        <v>57171</v>
      </c>
      <c r="FK109" s="100">
        <v>20028</v>
      </c>
      <c r="FL109" s="100">
        <v>1748</v>
      </c>
      <c r="FM109" s="100">
        <v>0</v>
      </c>
      <c r="FN109" s="100">
        <v>0</v>
      </c>
      <c r="FO109" s="100">
        <v>0</v>
      </c>
      <c r="FP109" s="100">
        <v>0</v>
      </c>
      <c r="FQ109" s="100">
        <v>0</v>
      </c>
      <c r="FR109" s="100">
        <v>0</v>
      </c>
      <c r="FS109" s="100">
        <v>0</v>
      </c>
      <c r="FT109" s="100">
        <v>0</v>
      </c>
      <c r="FU109" s="100">
        <v>0</v>
      </c>
      <c r="FV109" s="100">
        <v>2442419</v>
      </c>
      <c r="FW109" s="100">
        <v>750525</v>
      </c>
      <c r="FX109" s="100">
        <v>64297</v>
      </c>
      <c r="FY109" s="546">
        <v>0.24999999999999989</v>
      </c>
      <c r="FZ109" s="546">
        <v>0.56000000000000005</v>
      </c>
      <c r="GA109" s="546">
        <v>0.17499999999999999</v>
      </c>
      <c r="GB109" s="546">
        <v>1.4999999999999999E-2</v>
      </c>
      <c r="GC109" s="84" t="s">
        <v>1029</v>
      </c>
    </row>
    <row r="110" spans="1:185" s="84" customFormat="1" x14ac:dyDescent="0.25">
      <c r="A110" t="s">
        <v>1026</v>
      </c>
      <c r="B110" s="82" t="s">
        <v>579</v>
      </c>
      <c r="C110" s="85" t="s">
        <v>578</v>
      </c>
      <c r="D110" s="100">
        <v>-1680567</v>
      </c>
      <c r="E110" s="100">
        <v>-23540</v>
      </c>
      <c r="F110" s="100">
        <v>-1704107</v>
      </c>
      <c r="G110" s="100">
        <v>-1518292</v>
      </c>
      <c r="H110" s="100">
        <v>-16570</v>
      </c>
      <c r="I110" s="100">
        <v>-1534862</v>
      </c>
      <c r="J110" s="100">
        <v>-162275</v>
      </c>
      <c r="K110" s="100">
        <v>-6970</v>
      </c>
      <c r="L110" s="100">
        <v>-169245</v>
      </c>
      <c r="M110" s="100">
        <v>274332</v>
      </c>
      <c r="N110" s="100">
        <v>274332</v>
      </c>
      <c r="O110" s="100">
        <v>0</v>
      </c>
      <c r="P110" s="100">
        <v>920614</v>
      </c>
      <c r="Q110" s="100">
        <v>831346</v>
      </c>
      <c r="R110" s="100">
        <v>89268</v>
      </c>
      <c r="S110" s="100">
        <v>1350</v>
      </c>
      <c r="T110" s="100">
        <v>0</v>
      </c>
      <c r="U110" s="100">
        <v>0</v>
      </c>
      <c r="V110" s="100">
        <v>0</v>
      </c>
      <c r="W110" s="100">
        <v>1350</v>
      </c>
      <c r="X110" s="100">
        <v>0</v>
      </c>
      <c r="Y110" s="100">
        <v>0</v>
      </c>
      <c r="Z110" s="100">
        <v>0</v>
      </c>
      <c r="AA110" s="100">
        <v>0</v>
      </c>
      <c r="AB110" s="100">
        <v>0</v>
      </c>
      <c r="AC110" s="100">
        <v>0</v>
      </c>
      <c r="AD110" s="100">
        <v>0</v>
      </c>
      <c r="AE110" s="100">
        <v>0</v>
      </c>
      <c r="AF110" s="100">
        <v>0</v>
      </c>
      <c r="AG110" s="100">
        <v>0</v>
      </c>
      <c r="AH110" s="100">
        <v>189279</v>
      </c>
      <c r="AI110" s="100">
        <v>189279.31160896132</v>
      </c>
      <c r="AJ110" s="100">
        <v>0</v>
      </c>
      <c r="AK110" s="100">
        <v>0</v>
      </c>
      <c r="AL110" s="100">
        <v>0</v>
      </c>
      <c r="AM110" s="100">
        <v>0</v>
      </c>
      <c r="AN110" s="100">
        <v>0</v>
      </c>
      <c r="AO110" s="100">
        <v>0</v>
      </c>
      <c r="AP110" s="100">
        <v>189279</v>
      </c>
      <c r="AQ110" s="100">
        <v>189279</v>
      </c>
      <c r="AR110" s="100">
        <v>0</v>
      </c>
      <c r="AS110" s="100">
        <v>0</v>
      </c>
      <c r="AT110" s="100">
        <v>0</v>
      </c>
      <c r="AU110" s="100">
        <v>0</v>
      </c>
      <c r="AV110" s="100">
        <v>0</v>
      </c>
      <c r="AW110" s="100">
        <v>0</v>
      </c>
      <c r="AX110" s="100">
        <v>0</v>
      </c>
      <c r="AY110" s="100">
        <v>0</v>
      </c>
      <c r="AZ110" s="100">
        <v>0</v>
      </c>
      <c r="BA110" s="100">
        <v>0</v>
      </c>
      <c r="BB110" s="100">
        <v>0</v>
      </c>
      <c r="BC110" s="100">
        <v>0</v>
      </c>
      <c r="BD110" s="100">
        <v>0</v>
      </c>
      <c r="BE110" s="100">
        <v>0</v>
      </c>
      <c r="BF110" s="100">
        <v>2453878.3708365583</v>
      </c>
      <c r="BG110" s="100">
        <v>0</v>
      </c>
      <c r="BH110" s="100">
        <v>48378.167427189423</v>
      </c>
      <c r="BI110" s="100">
        <v>178177</v>
      </c>
      <c r="BJ110" s="100">
        <v>0</v>
      </c>
      <c r="BK110" s="100">
        <v>3494</v>
      </c>
      <c r="BL110" s="100">
        <v>2372352</v>
      </c>
      <c r="BM110" s="100">
        <v>0</v>
      </c>
      <c r="BN110" s="100">
        <v>46618</v>
      </c>
      <c r="BO110" s="100">
        <v>259703</v>
      </c>
      <c r="BP110" s="100">
        <v>0</v>
      </c>
      <c r="BQ110" s="100">
        <v>5254</v>
      </c>
      <c r="BR110" s="100">
        <v>3919.223584521385</v>
      </c>
      <c r="BS110" s="100">
        <v>0</v>
      </c>
      <c r="BT110" s="100">
        <v>79.984154786150711</v>
      </c>
      <c r="BU110" s="100">
        <v>4583</v>
      </c>
      <c r="BV110" s="100">
        <v>0</v>
      </c>
      <c r="BW110" s="100">
        <v>94</v>
      </c>
      <c r="BX110" s="100">
        <v>-664</v>
      </c>
      <c r="BY110" s="100">
        <v>0</v>
      </c>
      <c r="BZ110" s="100">
        <v>-14</v>
      </c>
      <c r="CA110" s="100">
        <v>0</v>
      </c>
      <c r="CB110" s="100">
        <v>0</v>
      </c>
      <c r="CC110" s="100">
        <v>0</v>
      </c>
      <c r="CD110" s="100">
        <v>0</v>
      </c>
      <c r="CE110" s="100">
        <v>0</v>
      </c>
      <c r="CF110" s="100">
        <v>0</v>
      </c>
      <c r="CG110" s="100">
        <v>0</v>
      </c>
      <c r="CH110" s="100">
        <v>0</v>
      </c>
      <c r="CI110" s="100">
        <v>0</v>
      </c>
      <c r="CJ110" s="100">
        <v>0</v>
      </c>
      <c r="CK110" s="100">
        <v>0</v>
      </c>
      <c r="CL110" s="100">
        <v>0</v>
      </c>
      <c r="CM110" s="100">
        <v>0</v>
      </c>
      <c r="CN110" s="100">
        <v>0</v>
      </c>
      <c r="CO110" s="100">
        <v>0</v>
      </c>
      <c r="CP110" s="100">
        <v>0</v>
      </c>
      <c r="CQ110" s="100">
        <v>0</v>
      </c>
      <c r="CR110" s="100">
        <v>0</v>
      </c>
      <c r="CS110" s="100">
        <v>0</v>
      </c>
      <c r="CT110" s="100">
        <v>0</v>
      </c>
      <c r="CU110" s="100">
        <v>0</v>
      </c>
      <c r="CV110" s="100">
        <v>3264.5017515274949</v>
      </c>
      <c r="CW110" s="100">
        <v>0</v>
      </c>
      <c r="CX110" s="100">
        <v>66.622484725050924</v>
      </c>
      <c r="CY110" s="100">
        <v>3264</v>
      </c>
      <c r="CZ110" s="100">
        <v>0</v>
      </c>
      <c r="DA110" s="100">
        <v>67</v>
      </c>
      <c r="DB110" s="100">
        <v>1</v>
      </c>
      <c r="DC110" s="100">
        <v>0</v>
      </c>
      <c r="DD110" s="100">
        <v>0</v>
      </c>
      <c r="DE110" s="100">
        <v>0</v>
      </c>
      <c r="DF110" s="100">
        <v>0</v>
      </c>
      <c r="DG110" s="100">
        <v>0</v>
      </c>
      <c r="DH110" s="100">
        <v>0</v>
      </c>
      <c r="DI110" s="100">
        <v>0</v>
      </c>
      <c r="DJ110" s="100">
        <v>0</v>
      </c>
      <c r="DK110" s="100">
        <v>0</v>
      </c>
      <c r="DL110" s="100">
        <v>0</v>
      </c>
      <c r="DM110" s="100">
        <v>0</v>
      </c>
      <c r="DN110" s="100">
        <v>21217.237515274948</v>
      </c>
      <c r="DO110" s="100">
        <v>0</v>
      </c>
      <c r="DP110" s="100">
        <v>433.00484725050921</v>
      </c>
      <c r="DQ110" s="100">
        <v>22455</v>
      </c>
      <c r="DR110" s="100">
        <v>0</v>
      </c>
      <c r="DS110" s="100">
        <v>458</v>
      </c>
      <c r="DT110" s="100">
        <v>-1238</v>
      </c>
      <c r="DU110" s="100">
        <v>0</v>
      </c>
      <c r="DV110" s="100">
        <v>-25</v>
      </c>
      <c r="DW110" s="100">
        <v>36976.129551934828</v>
      </c>
      <c r="DX110" s="100">
        <v>0</v>
      </c>
      <c r="DY110" s="100">
        <v>685.91627291242355</v>
      </c>
      <c r="DZ110" s="100">
        <v>-4231.9114460285127</v>
      </c>
      <c r="EA110" s="100">
        <v>0</v>
      </c>
      <c r="EB110" s="100">
        <v>-86.365539714867609</v>
      </c>
      <c r="EC110" s="100">
        <v>40296</v>
      </c>
      <c r="ED110" s="100">
        <v>0</v>
      </c>
      <c r="EE110" s="100">
        <v>749</v>
      </c>
      <c r="EF110" s="100">
        <v>-7552</v>
      </c>
      <c r="EG110" s="100">
        <v>0</v>
      </c>
      <c r="EH110" s="100">
        <v>-149</v>
      </c>
      <c r="EI110" s="100">
        <v>0</v>
      </c>
      <c r="EJ110" s="100">
        <v>0</v>
      </c>
      <c r="EK110" s="100">
        <v>0</v>
      </c>
      <c r="EL110" s="100">
        <v>0</v>
      </c>
      <c r="EM110" s="100">
        <v>0</v>
      </c>
      <c r="EN110" s="100">
        <v>0</v>
      </c>
      <c r="EO110" s="100">
        <v>0</v>
      </c>
      <c r="EP110" s="100">
        <v>0</v>
      </c>
      <c r="EQ110" s="100">
        <v>0</v>
      </c>
      <c r="ER110" s="100">
        <v>0</v>
      </c>
      <c r="ES110" s="100">
        <v>0</v>
      </c>
      <c r="ET110" s="100">
        <v>0</v>
      </c>
      <c r="EU110" s="100">
        <v>656701.9726069246</v>
      </c>
      <c r="EV110" s="100">
        <v>0</v>
      </c>
      <c r="EW110" s="100">
        <v>12854.515173116089</v>
      </c>
      <c r="EX110" s="100">
        <v>574769</v>
      </c>
      <c r="EY110" s="100">
        <v>0</v>
      </c>
      <c r="EZ110" s="100">
        <v>11487</v>
      </c>
      <c r="FA110" s="100">
        <v>81933</v>
      </c>
      <c r="FB110" s="100">
        <v>0</v>
      </c>
      <c r="FC110" s="100">
        <v>1368</v>
      </c>
      <c r="FD110" s="100">
        <v>1446892.5529938899</v>
      </c>
      <c r="FE110" s="100">
        <v>0</v>
      </c>
      <c r="FF110" s="100">
        <v>28915.284073319755</v>
      </c>
      <c r="FG110" s="100">
        <v>1376418</v>
      </c>
      <c r="FH110" s="100">
        <v>0</v>
      </c>
      <c r="FI110" s="100">
        <v>27537</v>
      </c>
      <c r="FJ110" s="100">
        <v>70475</v>
      </c>
      <c r="FK110" s="100">
        <v>0</v>
      </c>
      <c r="FL110" s="100">
        <v>1378</v>
      </c>
      <c r="FM110" s="100">
        <v>0</v>
      </c>
      <c r="FN110" s="100">
        <v>0</v>
      </c>
      <c r="FO110" s="100">
        <v>0</v>
      </c>
      <c r="FP110" s="100">
        <v>0</v>
      </c>
      <c r="FQ110" s="100">
        <v>0</v>
      </c>
      <c r="FR110" s="100">
        <v>0</v>
      </c>
      <c r="FS110" s="100">
        <v>0</v>
      </c>
      <c r="FT110" s="100">
        <v>0</v>
      </c>
      <c r="FU110" s="100">
        <v>0</v>
      </c>
      <c r="FV110" s="100">
        <v>4796795</v>
      </c>
      <c r="FW110" s="100">
        <v>0</v>
      </c>
      <c r="FX110" s="100">
        <v>94822</v>
      </c>
      <c r="FY110" s="546">
        <v>0.5</v>
      </c>
      <c r="FZ110" s="546">
        <v>0.49</v>
      </c>
      <c r="GA110" s="546">
        <v>0</v>
      </c>
      <c r="GB110" s="546">
        <v>0.01</v>
      </c>
      <c r="GC110" s="84" t="s">
        <v>1047</v>
      </c>
    </row>
    <row r="111" spans="1:185" s="84" customFormat="1" x14ac:dyDescent="0.25">
      <c r="A111" t="s">
        <v>1026</v>
      </c>
      <c r="B111" s="82" t="s">
        <v>581</v>
      </c>
      <c r="C111" s="85" t="s">
        <v>580</v>
      </c>
      <c r="D111" s="100">
        <v>282735</v>
      </c>
      <c r="E111" s="100">
        <v>0</v>
      </c>
      <c r="F111" s="100">
        <v>282735</v>
      </c>
      <c r="G111" s="100">
        <v>294475.49</v>
      </c>
      <c r="H111" s="100">
        <v>0</v>
      </c>
      <c r="I111" s="100">
        <v>294475.49</v>
      </c>
      <c r="J111" s="100">
        <v>-11740.489999999991</v>
      </c>
      <c r="K111" s="100">
        <v>0</v>
      </c>
      <c r="L111" s="100">
        <v>-11740.489999999991</v>
      </c>
      <c r="M111" s="100">
        <v>99365</v>
      </c>
      <c r="N111" s="100">
        <v>99365</v>
      </c>
      <c r="O111" s="100">
        <v>0</v>
      </c>
      <c r="P111" s="100">
        <v>0</v>
      </c>
      <c r="Q111" s="100">
        <v>0</v>
      </c>
      <c r="R111" s="100">
        <v>0</v>
      </c>
      <c r="S111" s="100">
        <v>45391</v>
      </c>
      <c r="T111" s="100">
        <v>155484</v>
      </c>
      <c r="U111" s="100">
        <v>190923</v>
      </c>
      <c r="V111" s="100">
        <v>0</v>
      </c>
      <c r="W111" s="100">
        <v>-145532</v>
      </c>
      <c r="X111" s="100">
        <v>155484</v>
      </c>
      <c r="Y111" s="100">
        <v>0</v>
      </c>
      <c r="Z111" s="100">
        <v>0</v>
      </c>
      <c r="AA111" s="100">
        <v>0</v>
      </c>
      <c r="AB111" s="100">
        <v>0</v>
      </c>
      <c r="AC111" s="100">
        <v>0</v>
      </c>
      <c r="AD111" s="100">
        <v>0</v>
      </c>
      <c r="AE111" s="100">
        <v>0</v>
      </c>
      <c r="AF111" s="100">
        <v>0</v>
      </c>
      <c r="AG111" s="100">
        <v>0</v>
      </c>
      <c r="AH111" s="100">
        <v>0</v>
      </c>
      <c r="AI111" s="100">
        <v>0</v>
      </c>
      <c r="AJ111" s="100">
        <v>0</v>
      </c>
      <c r="AK111" s="100">
        <v>0</v>
      </c>
      <c r="AL111" s="100">
        <v>0</v>
      </c>
      <c r="AM111" s="100">
        <v>0</v>
      </c>
      <c r="AN111" s="100">
        <v>0</v>
      </c>
      <c r="AO111" s="100">
        <v>0</v>
      </c>
      <c r="AP111" s="100">
        <v>0</v>
      </c>
      <c r="AQ111" s="100">
        <v>0</v>
      </c>
      <c r="AR111" s="100">
        <v>0</v>
      </c>
      <c r="AS111" s="100">
        <v>0</v>
      </c>
      <c r="AT111" s="100">
        <v>0</v>
      </c>
      <c r="AU111" s="100">
        <v>0</v>
      </c>
      <c r="AV111" s="100">
        <v>0</v>
      </c>
      <c r="AW111" s="100">
        <v>0</v>
      </c>
      <c r="AX111" s="100">
        <v>0</v>
      </c>
      <c r="AY111" s="100">
        <v>0</v>
      </c>
      <c r="AZ111" s="100">
        <v>0</v>
      </c>
      <c r="BA111" s="100">
        <v>0</v>
      </c>
      <c r="BB111" s="100">
        <v>0</v>
      </c>
      <c r="BC111" s="100">
        <v>0</v>
      </c>
      <c r="BD111" s="100">
        <v>0</v>
      </c>
      <c r="BE111" s="100">
        <v>0</v>
      </c>
      <c r="BF111" s="100">
        <v>848047.47236456198</v>
      </c>
      <c r="BG111" s="100">
        <v>190810.68128202649</v>
      </c>
      <c r="BH111" s="100">
        <v>21201.186809114053</v>
      </c>
      <c r="BI111" s="100">
        <v>52441</v>
      </c>
      <c r="BJ111" s="100">
        <v>11607</v>
      </c>
      <c r="BK111" s="100">
        <v>1290</v>
      </c>
      <c r="BL111" s="100">
        <v>842763</v>
      </c>
      <c r="BM111" s="100">
        <v>189430</v>
      </c>
      <c r="BN111" s="100">
        <v>21048</v>
      </c>
      <c r="BO111" s="100">
        <v>57725</v>
      </c>
      <c r="BP111" s="100">
        <v>12988</v>
      </c>
      <c r="BQ111" s="100">
        <v>1443</v>
      </c>
      <c r="BR111" s="100">
        <v>0</v>
      </c>
      <c r="BS111" s="100">
        <v>0</v>
      </c>
      <c r="BT111" s="100">
        <v>0</v>
      </c>
      <c r="BU111" s="100">
        <v>0</v>
      </c>
      <c r="BV111" s="100">
        <v>0</v>
      </c>
      <c r="BW111" s="100">
        <v>0</v>
      </c>
      <c r="BX111" s="100">
        <v>0</v>
      </c>
      <c r="BY111" s="100">
        <v>0</v>
      </c>
      <c r="BZ111" s="100">
        <v>0</v>
      </c>
      <c r="CA111" s="100">
        <v>0</v>
      </c>
      <c r="CB111" s="100">
        <v>0</v>
      </c>
      <c r="CC111" s="100">
        <v>0</v>
      </c>
      <c r="CD111" s="100">
        <v>0</v>
      </c>
      <c r="CE111" s="100">
        <v>0</v>
      </c>
      <c r="CF111" s="100">
        <v>0</v>
      </c>
      <c r="CG111" s="100">
        <v>0</v>
      </c>
      <c r="CH111" s="100">
        <v>0</v>
      </c>
      <c r="CI111" s="100">
        <v>0</v>
      </c>
      <c r="CJ111" s="100">
        <v>0</v>
      </c>
      <c r="CK111" s="100">
        <v>0</v>
      </c>
      <c r="CL111" s="100">
        <v>0</v>
      </c>
      <c r="CM111" s="100">
        <v>0</v>
      </c>
      <c r="CN111" s="100">
        <v>0</v>
      </c>
      <c r="CO111" s="100">
        <v>0</v>
      </c>
      <c r="CP111" s="100">
        <v>0</v>
      </c>
      <c r="CQ111" s="100">
        <v>0</v>
      </c>
      <c r="CR111" s="100">
        <v>0</v>
      </c>
      <c r="CS111" s="100">
        <v>0</v>
      </c>
      <c r="CT111" s="100">
        <v>0</v>
      </c>
      <c r="CU111" s="100">
        <v>0</v>
      </c>
      <c r="CV111" s="100">
        <v>0</v>
      </c>
      <c r="CW111" s="100">
        <v>0</v>
      </c>
      <c r="CX111" s="100">
        <v>0</v>
      </c>
      <c r="CY111" s="100">
        <v>0</v>
      </c>
      <c r="CZ111" s="100">
        <v>0</v>
      </c>
      <c r="DA111" s="100">
        <v>0</v>
      </c>
      <c r="DB111" s="100">
        <v>0</v>
      </c>
      <c r="DC111" s="100">
        <v>0</v>
      </c>
      <c r="DD111" s="100">
        <v>0</v>
      </c>
      <c r="DE111" s="100">
        <v>0</v>
      </c>
      <c r="DF111" s="100">
        <v>0</v>
      </c>
      <c r="DG111" s="100">
        <v>0</v>
      </c>
      <c r="DH111" s="100">
        <v>0</v>
      </c>
      <c r="DI111" s="100">
        <v>0</v>
      </c>
      <c r="DJ111" s="100">
        <v>0</v>
      </c>
      <c r="DK111" s="100">
        <v>0</v>
      </c>
      <c r="DL111" s="100">
        <v>0</v>
      </c>
      <c r="DM111" s="100">
        <v>0</v>
      </c>
      <c r="DN111" s="100">
        <v>5278.8426965376793</v>
      </c>
      <c r="DO111" s="100">
        <v>1187.7396067209775</v>
      </c>
      <c r="DP111" s="100">
        <v>131.97106741344197</v>
      </c>
      <c r="DQ111" s="100">
        <v>7360</v>
      </c>
      <c r="DR111" s="100">
        <v>1656</v>
      </c>
      <c r="DS111" s="100">
        <v>184</v>
      </c>
      <c r="DT111" s="100">
        <v>-2081</v>
      </c>
      <c r="DU111" s="100">
        <v>-468</v>
      </c>
      <c r="DV111" s="100">
        <v>-52</v>
      </c>
      <c r="DW111" s="100">
        <v>16184.435413441955</v>
      </c>
      <c r="DX111" s="100">
        <v>3641.4979680244401</v>
      </c>
      <c r="DY111" s="100">
        <v>404.61088533604891</v>
      </c>
      <c r="DZ111" s="100">
        <v>-513.93485132382898</v>
      </c>
      <c r="EA111" s="100">
        <v>-115.6353415478615</v>
      </c>
      <c r="EB111" s="100">
        <v>-12.848371283095723</v>
      </c>
      <c r="EC111" s="100">
        <v>17600</v>
      </c>
      <c r="ED111" s="100">
        <v>3960</v>
      </c>
      <c r="EE111" s="100">
        <v>440</v>
      </c>
      <c r="EF111" s="100">
        <v>-1929</v>
      </c>
      <c r="EG111" s="100">
        <v>-434</v>
      </c>
      <c r="EH111" s="100">
        <v>-48</v>
      </c>
      <c r="EI111" s="100">
        <v>0</v>
      </c>
      <c r="EJ111" s="100">
        <v>0</v>
      </c>
      <c r="EK111" s="100">
        <v>0</v>
      </c>
      <c r="EL111" s="100">
        <v>0</v>
      </c>
      <c r="EM111" s="100">
        <v>0</v>
      </c>
      <c r="EN111" s="100">
        <v>0</v>
      </c>
      <c r="EO111" s="100">
        <v>0</v>
      </c>
      <c r="EP111" s="100">
        <v>0</v>
      </c>
      <c r="EQ111" s="100">
        <v>0</v>
      </c>
      <c r="ER111" s="100">
        <v>0</v>
      </c>
      <c r="ES111" s="100">
        <v>0</v>
      </c>
      <c r="ET111" s="100">
        <v>0</v>
      </c>
      <c r="EU111" s="100">
        <v>285983.64075763751</v>
      </c>
      <c r="EV111" s="100">
        <v>64346.319170468429</v>
      </c>
      <c r="EW111" s="100">
        <v>7149.5910189409369</v>
      </c>
      <c r="EX111" s="100">
        <v>231300</v>
      </c>
      <c r="EY111" s="100">
        <v>52042</v>
      </c>
      <c r="EZ111" s="100">
        <v>5782</v>
      </c>
      <c r="FA111" s="100">
        <v>54684</v>
      </c>
      <c r="FB111" s="100">
        <v>12304</v>
      </c>
      <c r="FC111" s="100">
        <v>1368</v>
      </c>
      <c r="FD111" s="100">
        <v>284207.12537678203</v>
      </c>
      <c r="FE111" s="100">
        <v>68680.485898166997</v>
      </c>
      <c r="FF111" s="100">
        <v>7068.1997230142551</v>
      </c>
      <c r="FG111" s="100">
        <v>299657</v>
      </c>
      <c r="FH111" s="100">
        <v>66023</v>
      </c>
      <c r="FI111" s="100">
        <v>7336</v>
      </c>
      <c r="FJ111" s="100">
        <v>-15450</v>
      </c>
      <c r="FK111" s="100">
        <v>2657</v>
      </c>
      <c r="FL111" s="100">
        <v>-268</v>
      </c>
      <c r="FM111" s="100">
        <v>0</v>
      </c>
      <c r="FN111" s="100">
        <v>0</v>
      </c>
      <c r="FO111" s="100">
        <v>0</v>
      </c>
      <c r="FP111" s="100">
        <v>0</v>
      </c>
      <c r="FQ111" s="100">
        <v>0</v>
      </c>
      <c r="FR111" s="100">
        <v>0</v>
      </c>
      <c r="FS111" s="100">
        <v>0</v>
      </c>
      <c r="FT111" s="100">
        <v>0</v>
      </c>
      <c r="FU111" s="100">
        <v>0</v>
      </c>
      <c r="FV111" s="100">
        <v>1491628</v>
      </c>
      <c r="FW111" s="100">
        <v>340157</v>
      </c>
      <c r="FX111" s="100">
        <v>37233</v>
      </c>
      <c r="FY111" s="546">
        <v>0.5</v>
      </c>
      <c r="FZ111" s="546">
        <v>0.4</v>
      </c>
      <c r="GA111" s="546">
        <v>0.09</v>
      </c>
      <c r="GB111" s="546">
        <v>0.01</v>
      </c>
      <c r="GC111" s="84" t="s">
        <v>1029</v>
      </c>
    </row>
    <row r="112" spans="1:185" s="84" customFormat="1" x14ac:dyDescent="0.25">
      <c r="A112" t="s">
        <v>1026</v>
      </c>
      <c r="B112" s="82" t="s">
        <v>583</v>
      </c>
      <c r="C112" s="85" t="s">
        <v>582</v>
      </c>
      <c r="D112" s="100">
        <v>-758784</v>
      </c>
      <c r="E112" s="100">
        <v>0</v>
      </c>
      <c r="F112" s="100">
        <v>-758784</v>
      </c>
      <c r="G112" s="100">
        <v>-984187</v>
      </c>
      <c r="H112" s="100">
        <v>0</v>
      </c>
      <c r="I112" s="100">
        <v>-984187</v>
      </c>
      <c r="J112" s="100">
        <v>225403</v>
      </c>
      <c r="K112" s="100">
        <v>0</v>
      </c>
      <c r="L112" s="100">
        <v>225403</v>
      </c>
      <c r="M112" s="100">
        <v>168418</v>
      </c>
      <c r="N112" s="100">
        <v>168418</v>
      </c>
      <c r="O112" s="100">
        <v>0</v>
      </c>
      <c r="P112" s="100">
        <v>0</v>
      </c>
      <c r="Q112" s="100">
        <v>0</v>
      </c>
      <c r="R112" s="100">
        <v>0</v>
      </c>
      <c r="S112" s="100">
        <v>0</v>
      </c>
      <c r="T112" s="100">
        <v>0</v>
      </c>
      <c r="U112" s="100">
        <v>0</v>
      </c>
      <c r="V112" s="100">
        <v>0</v>
      </c>
      <c r="W112" s="100">
        <v>0</v>
      </c>
      <c r="X112" s="100">
        <v>0</v>
      </c>
      <c r="Y112" s="100">
        <v>0</v>
      </c>
      <c r="Z112" s="100">
        <v>0</v>
      </c>
      <c r="AA112" s="100">
        <v>0</v>
      </c>
      <c r="AB112" s="100">
        <v>0</v>
      </c>
      <c r="AC112" s="100">
        <v>0</v>
      </c>
      <c r="AD112" s="100">
        <v>0</v>
      </c>
      <c r="AE112" s="100">
        <v>0</v>
      </c>
      <c r="AF112" s="100">
        <v>0</v>
      </c>
      <c r="AG112" s="100">
        <v>0</v>
      </c>
      <c r="AH112" s="100">
        <v>0</v>
      </c>
      <c r="AI112" s="100">
        <v>0</v>
      </c>
      <c r="AJ112" s="100">
        <v>0</v>
      </c>
      <c r="AK112" s="100">
        <v>0</v>
      </c>
      <c r="AL112" s="100">
        <v>0</v>
      </c>
      <c r="AM112" s="100">
        <v>0</v>
      </c>
      <c r="AN112" s="100">
        <v>0</v>
      </c>
      <c r="AO112" s="100">
        <v>0</v>
      </c>
      <c r="AP112" s="100">
        <v>0</v>
      </c>
      <c r="AQ112" s="100">
        <v>0</v>
      </c>
      <c r="AR112" s="100">
        <v>0</v>
      </c>
      <c r="AS112" s="100">
        <v>0</v>
      </c>
      <c r="AT112" s="100">
        <v>0</v>
      </c>
      <c r="AU112" s="100">
        <v>0</v>
      </c>
      <c r="AV112" s="100">
        <v>0</v>
      </c>
      <c r="AW112" s="100">
        <v>0</v>
      </c>
      <c r="AX112" s="100">
        <v>0</v>
      </c>
      <c r="AY112" s="100">
        <v>0</v>
      </c>
      <c r="AZ112" s="100">
        <v>0</v>
      </c>
      <c r="BA112" s="100">
        <v>0</v>
      </c>
      <c r="BB112" s="100">
        <v>0</v>
      </c>
      <c r="BC112" s="100">
        <v>0</v>
      </c>
      <c r="BD112" s="100">
        <v>0</v>
      </c>
      <c r="BE112" s="100">
        <v>0</v>
      </c>
      <c r="BF112" s="100">
        <v>906289.82884888002</v>
      </c>
      <c r="BG112" s="100">
        <v>226572.45721222</v>
      </c>
      <c r="BH112" s="100">
        <v>0</v>
      </c>
      <c r="BI112" s="100">
        <v>92951</v>
      </c>
      <c r="BJ112" s="100">
        <v>23238</v>
      </c>
      <c r="BK112" s="100">
        <v>0</v>
      </c>
      <c r="BL112" s="100">
        <v>984561</v>
      </c>
      <c r="BM112" s="100">
        <v>246141</v>
      </c>
      <c r="BN112" s="100">
        <v>0</v>
      </c>
      <c r="BO112" s="100">
        <v>14680</v>
      </c>
      <c r="BP112" s="100">
        <v>3669</v>
      </c>
      <c r="BQ112" s="100">
        <v>0</v>
      </c>
      <c r="BR112" s="100">
        <v>4060.5433808553971</v>
      </c>
      <c r="BS112" s="100">
        <v>1015.1358452138493</v>
      </c>
      <c r="BT112" s="100">
        <v>0</v>
      </c>
      <c r="BU112" s="100">
        <v>0</v>
      </c>
      <c r="BV112" s="100">
        <v>0</v>
      </c>
      <c r="BW112" s="100">
        <v>0</v>
      </c>
      <c r="BX112" s="100">
        <v>4061</v>
      </c>
      <c r="BY112" s="100">
        <v>1015</v>
      </c>
      <c r="BZ112" s="100">
        <v>0</v>
      </c>
      <c r="CA112" s="100">
        <v>0</v>
      </c>
      <c r="CB112" s="100">
        <v>0</v>
      </c>
      <c r="CC112" s="100">
        <v>0</v>
      </c>
      <c r="CD112" s="100">
        <v>0</v>
      </c>
      <c r="CE112" s="100">
        <v>0</v>
      </c>
      <c r="CF112" s="100">
        <v>0</v>
      </c>
      <c r="CG112" s="100">
        <v>0</v>
      </c>
      <c r="CH112" s="100">
        <v>0</v>
      </c>
      <c r="CI112" s="100">
        <v>0</v>
      </c>
      <c r="CJ112" s="100">
        <v>0</v>
      </c>
      <c r="CK112" s="100">
        <v>0</v>
      </c>
      <c r="CL112" s="100">
        <v>0</v>
      </c>
      <c r="CM112" s="100">
        <v>0</v>
      </c>
      <c r="CN112" s="100">
        <v>0</v>
      </c>
      <c r="CO112" s="100">
        <v>0</v>
      </c>
      <c r="CP112" s="100">
        <v>0</v>
      </c>
      <c r="CQ112" s="100">
        <v>0</v>
      </c>
      <c r="CR112" s="100">
        <v>0</v>
      </c>
      <c r="CS112" s="100">
        <v>234.19063136456214</v>
      </c>
      <c r="CT112" s="100">
        <v>58.547657841140534</v>
      </c>
      <c r="CU112" s="100">
        <v>0</v>
      </c>
      <c r="CV112" s="100">
        <v>0</v>
      </c>
      <c r="CW112" s="100">
        <v>0</v>
      </c>
      <c r="CX112" s="100">
        <v>0</v>
      </c>
      <c r="CY112" s="100">
        <v>0</v>
      </c>
      <c r="CZ112" s="100">
        <v>0</v>
      </c>
      <c r="DA112" s="100">
        <v>0</v>
      </c>
      <c r="DB112" s="100">
        <v>0</v>
      </c>
      <c r="DC112" s="100">
        <v>0</v>
      </c>
      <c r="DD112" s="100">
        <v>0</v>
      </c>
      <c r="DE112" s="100">
        <v>0</v>
      </c>
      <c r="DF112" s="100">
        <v>0</v>
      </c>
      <c r="DG112" s="100">
        <v>0</v>
      </c>
      <c r="DH112" s="100">
        <v>0</v>
      </c>
      <c r="DI112" s="100">
        <v>0</v>
      </c>
      <c r="DJ112" s="100">
        <v>0</v>
      </c>
      <c r="DK112" s="100">
        <v>0</v>
      </c>
      <c r="DL112" s="100">
        <v>0</v>
      </c>
      <c r="DM112" s="100">
        <v>0</v>
      </c>
      <c r="DN112" s="100">
        <v>1292.7983706720979</v>
      </c>
      <c r="DO112" s="100">
        <v>323.19959266802448</v>
      </c>
      <c r="DP112" s="100">
        <v>0</v>
      </c>
      <c r="DQ112" s="100">
        <v>2105</v>
      </c>
      <c r="DR112" s="100">
        <v>526</v>
      </c>
      <c r="DS112" s="100">
        <v>0</v>
      </c>
      <c r="DT112" s="100">
        <v>-812</v>
      </c>
      <c r="DU112" s="100">
        <v>-203</v>
      </c>
      <c r="DV112" s="100">
        <v>0</v>
      </c>
      <c r="DW112" s="100">
        <v>6484.2305498981668</v>
      </c>
      <c r="DX112" s="100">
        <v>1621.0576374745417</v>
      </c>
      <c r="DY112" s="100">
        <v>0</v>
      </c>
      <c r="DZ112" s="100">
        <v>-1019.3694501018331</v>
      </c>
      <c r="EA112" s="100">
        <v>-254.84236252545827</v>
      </c>
      <c r="EB112" s="100">
        <v>0</v>
      </c>
      <c r="EC112" s="100">
        <v>16522</v>
      </c>
      <c r="ED112" s="100">
        <v>4130</v>
      </c>
      <c r="EE112" s="100">
        <v>0</v>
      </c>
      <c r="EF112" s="100">
        <v>-11057</v>
      </c>
      <c r="EG112" s="100">
        <v>-2764</v>
      </c>
      <c r="EH112" s="100">
        <v>0</v>
      </c>
      <c r="EI112" s="100">
        <v>-770.30957230142576</v>
      </c>
      <c r="EJ112" s="100">
        <v>-192.57739307535644</v>
      </c>
      <c r="EK112" s="100">
        <v>0</v>
      </c>
      <c r="EL112" s="100">
        <v>0</v>
      </c>
      <c r="EM112" s="100">
        <v>0</v>
      </c>
      <c r="EN112" s="100">
        <v>0</v>
      </c>
      <c r="EO112" s="100">
        <v>0</v>
      </c>
      <c r="EP112" s="100">
        <v>0</v>
      </c>
      <c r="EQ112" s="100">
        <v>0</v>
      </c>
      <c r="ER112" s="100">
        <v>0</v>
      </c>
      <c r="ES112" s="100">
        <v>0</v>
      </c>
      <c r="ET112" s="100">
        <v>0</v>
      </c>
      <c r="EU112" s="100">
        <v>275969.49653767823</v>
      </c>
      <c r="EV112" s="100">
        <v>68992.374134419559</v>
      </c>
      <c r="EW112" s="100">
        <v>0</v>
      </c>
      <c r="EX112" s="100">
        <v>413034</v>
      </c>
      <c r="EY112" s="100">
        <v>103259</v>
      </c>
      <c r="EZ112" s="100">
        <v>0</v>
      </c>
      <c r="FA112" s="100">
        <v>-137065</v>
      </c>
      <c r="FB112" s="100">
        <v>-34267</v>
      </c>
      <c r="FC112" s="100">
        <v>0</v>
      </c>
      <c r="FD112" s="100">
        <v>707725.77759674133</v>
      </c>
      <c r="FE112" s="100">
        <v>176931.44439918533</v>
      </c>
      <c r="FF112" s="100">
        <v>0</v>
      </c>
      <c r="FG112" s="100">
        <v>680297</v>
      </c>
      <c r="FH112" s="100">
        <v>170074</v>
      </c>
      <c r="FI112" s="100">
        <v>0</v>
      </c>
      <c r="FJ112" s="100">
        <v>27429</v>
      </c>
      <c r="FK112" s="100">
        <v>6857</v>
      </c>
      <c r="FL112" s="100">
        <v>0</v>
      </c>
      <c r="FM112" s="100">
        <v>0</v>
      </c>
      <c r="FN112" s="100">
        <v>0</v>
      </c>
      <c r="FO112" s="100">
        <v>0</v>
      </c>
      <c r="FP112" s="100">
        <v>0</v>
      </c>
      <c r="FQ112" s="100">
        <v>0</v>
      </c>
      <c r="FR112" s="100">
        <v>0</v>
      </c>
      <c r="FS112" s="100">
        <v>0</v>
      </c>
      <c r="FT112" s="100">
        <v>0</v>
      </c>
      <c r="FU112" s="100">
        <v>0</v>
      </c>
      <c r="FV112" s="100">
        <v>1993219</v>
      </c>
      <c r="FW112" s="100">
        <v>498303</v>
      </c>
      <c r="FX112" s="100">
        <v>0</v>
      </c>
      <c r="FY112" s="546">
        <v>0.5</v>
      </c>
      <c r="FZ112" s="546">
        <v>0.4</v>
      </c>
      <c r="GA112" s="546">
        <v>0.1</v>
      </c>
      <c r="GB112" s="546">
        <v>0</v>
      </c>
      <c r="GC112" s="84" t="s">
        <v>1029</v>
      </c>
    </row>
    <row r="113" spans="1:185" s="84" customFormat="1" x14ac:dyDescent="0.25">
      <c r="A113" t="s">
        <v>1026</v>
      </c>
      <c r="B113" s="82" t="s">
        <v>585</v>
      </c>
      <c r="C113" s="85" t="s">
        <v>584</v>
      </c>
      <c r="D113" s="100">
        <v>-30739</v>
      </c>
      <c r="E113" s="100">
        <v>-21496</v>
      </c>
      <c r="F113" s="100">
        <v>-52235</v>
      </c>
      <c r="G113" s="100">
        <v>-18136</v>
      </c>
      <c r="H113" s="100">
        <v>-24819</v>
      </c>
      <c r="I113" s="100">
        <v>-42955</v>
      </c>
      <c r="J113" s="100">
        <v>-12603</v>
      </c>
      <c r="K113" s="100">
        <v>3323</v>
      </c>
      <c r="L113" s="100">
        <v>-9280</v>
      </c>
      <c r="M113" s="100">
        <v>77322</v>
      </c>
      <c r="N113" s="100">
        <v>77322</v>
      </c>
      <c r="O113" s="100">
        <v>0</v>
      </c>
      <c r="P113" s="100">
        <v>0</v>
      </c>
      <c r="Q113" s="100">
        <v>0</v>
      </c>
      <c r="R113" s="100">
        <v>0</v>
      </c>
      <c r="S113" s="100">
        <v>0</v>
      </c>
      <c r="T113" s="100">
        <v>0</v>
      </c>
      <c r="U113" s="100">
        <v>0</v>
      </c>
      <c r="V113" s="100">
        <v>0</v>
      </c>
      <c r="W113" s="100">
        <v>0</v>
      </c>
      <c r="X113" s="100">
        <v>0</v>
      </c>
      <c r="Y113" s="100">
        <v>0</v>
      </c>
      <c r="Z113" s="100">
        <v>0</v>
      </c>
      <c r="AA113" s="100">
        <v>0</v>
      </c>
      <c r="AB113" s="100">
        <v>0</v>
      </c>
      <c r="AC113" s="100">
        <v>0</v>
      </c>
      <c r="AD113" s="100">
        <v>0</v>
      </c>
      <c r="AE113" s="100">
        <v>0</v>
      </c>
      <c r="AF113" s="100">
        <v>0</v>
      </c>
      <c r="AG113" s="100">
        <v>0</v>
      </c>
      <c r="AH113" s="100">
        <v>405720</v>
      </c>
      <c r="AI113" s="100">
        <v>405719.78004073323</v>
      </c>
      <c r="AJ113" s="100">
        <v>0</v>
      </c>
      <c r="AK113" s="100">
        <v>0</v>
      </c>
      <c r="AL113" s="100">
        <v>401264</v>
      </c>
      <c r="AM113" s="100">
        <v>401264</v>
      </c>
      <c r="AN113" s="100">
        <v>0</v>
      </c>
      <c r="AO113" s="100">
        <v>0</v>
      </c>
      <c r="AP113" s="100">
        <v>4456</v>
      </c>
      <c r="AQ113" s="100">
        <v>4456</v>
      </c>
      <c r="AR113" s="100">
        <v>0</v>
      </c>
      <c r="AS113" s="100">
        <v>0</v>
      </c>
      <c r="AT113" s="100">
        <v>0</v>
      </c>
      <c r="AU113" s="100">
        <v>0</v>
      </c>
      <c r="AV113" s="100">
        <v>0</v>
      </c>
      <c r="AW113" s="100">
        <v>0</v>
      </c>
      <c r="AX113" s="100">
        <v>0</v>
      </c>
      <c r="AY113" s="100">
        <v>0</v>
      </c>
      <c r="AZ113" s="100">
        <v>0</v>
      </c>
      <c r="BA113" s="100">
        <v>0</v>
      </c>
      <c r="BB113" s="100">
        <v>0</v>
      </c>
      <c r="BC113" s="100">
        <v>0</v>
      </c>
      <c r="BD113" s="100">
        <v>0</v>
      </c>
      <c r="BE113" s="100">
        <v>0</v>
      </c>
      <c r="BF113" s="100">
        <v>701834.77557067235</v>
      </c>
      <c r="BG113" s="100">
        <v>145741.50664790228</v>
      </c>
      <c r="BH113" s="100">
        <v>16193.500738655806</v>
      </c>
      <c r="BI113" s="100">
        <v>38261</v>
      </c>
      <c r="BJ113" s="100">
        <v>7096</v>
      </c>
      <c r="BK113" s="100">
        <v>788</v>
      </c>
      <c r="BL113" s="100">
        <v>705316</v>
      </c>
      <c r="BM113" s="100">
        <v>143986</v>
      </c>
      <c r="BN113" s="100">
        <v>15998</v>
      </c>
      <c r="BO113" s="100">
        <v>34780</v>
      </c>
      <c r="BP113" s="100">
        <v>8852</v>
      </c>
      <c r="BQ113" s="100">
        <v>984</v>
      </c>
      <c r="BR113" s="100">
        <v>0</v>
      </c>
      <c r="BS113" s="100">
        <v>0</v>
      </c>
      <c r="BT113" s="100">
        <v>0</v>
      </c>
      <c r="BU113" s="100">
        <v>0</v>
      </c>
      <c r="BV113" s="100">
        <v>0</v>
      </c>
      <c r="BW113" s="100">
        <v>0</v>
      </c>
      <c r="BX113" s="100">
        <v>0</v>
      </c>
      <c r="BY113" s="100">
        <v>0</v>
      </c>
      <c r="BZ113" s="100">
        <v>0</v>
      </c>
      <c r="CA113" s="100">
        <v>0</v>
      </c>
      <c r="CB113" s="100">
        <v>0</v>
      </c>
      <c r="CC113" s="100">
        <v>0</v>
      </c>
      <c r="CD113" s="100">
        <v>0</v>
      </c>
      <c r="CE113" s="100">
        <v>0</v>
      </c>
      <c r="CF113" s="100">
        <v>0</v>
      </c>
      <c r="CG113" s="100">
        <v>0</v>
      </c>
      <c r="CH113" s="100">
        <v>0</v>
      </c>
      <c r="CI113" s="100">
        <v>0</v>
      </c>
      <c r="CJ113" s="100">
        <v>0</v>
      </c>
      <c r="CK113" s="100">
        <v>0</v>
      </c>
      <c r="CL113" s="100">
        <v>0</v>
      </c>
      <c r="CM113" s="100">
        <v>0</v>
      </c>
      <c r="CN113" s="100">
        <v>0</v>
      </c>
      <c r="CO113" s="100">
        <v>0</v>
      </c>
      <c r="CP113" s="100">
        <v>0</v>
      </c>
      <c r="CQ113" s="100">
        <v>0</v>
      </c>
      <c r="CR113" s="100">
        <v>0</v>
      </c>
      <c r="CS113" s="100">
        <v>0</v>
      </c>
      <c r="CT113" s="100">
        <v>0</v>
      </c>
      <c r="CU113" s="100">
        <v>0</v>
      </c>
      <c r="CV113" s="100">
        <v>0</v>
      </c>
      <c r="CW113" s="100">
        <v>0</v>
      </c>
      <c r="CX113" s="100">
        <v>0</v>
      </c>
      <c r="CY113" s="100">
        <v>0</v>
      </c>
      <c r="CZ113" s="100">
        <v>0</v>
      </c>
      <c r="DA113" s="100">
        <v>0</v>
      </c>
      <c r="DB113" s="100">
        <v>0</v>
      </c>
      <c r="DC113" s="100">
        <v>0</v>
      </c>
      <c r="DD113" s="100">
        <v>0</v>
      </c>
      <c r="DE113" s="100">
        <v>0</v>
      </c>
      <c r="DF113" s="100">
        <v>0</v>
      </c>
      <c r="DG113" s="100">
        <v>0</v>
      </c>
      <c r="DH113" s="100">
        <v>0</v>
      </c>
      <c r="DI113" s="100">
        <v>0</v>
      </c>
      <c r="DJ113" s="100">
        <v>0</v>
      </c>
      <c r="DK113" s="100">
        <v>0</v>
      </c>
      <c r="DL113" s="100">
        <v>0</v>
      </c>
      <c r="DM113" s="100">
        <v>0</v>
      </c>
      <c r="DN113" s="100">
        <v>1643.0517311608962</v>
      </c>
      <c r="DO113" s="100">
        <v>369.68663951120163</v>
      </c>
      <c r="DP113" s="100">
        <v>41.076293279022401</v>
      </c>
      <c r="DQ113" s="100">
        <v>1672</v>
      </c>
      <c r="DR113" s="100">
        <v>376</v>
      </c>
      <c r="DS113" s="100">
        <v>42</v>
      </c>
      <c r="DT113" s="100">
        <v>-29</v>
      </c>
      <c r="DU113" s="100">
        <v>-6</v>
      </c>
      <c r="DV113" s="100">
        <v>-1</v>
      </c>
      <c r="DW113" s="100">
        <v>8738.1604887983704</v>
      </c>
      <c r="DX113" s="100">
        <v>1966.0861099796332</v>
      </c>
      <c r="DY113" s="100">
        <v>218.45401221995925</v>
      </c>
      <c r="DZ113" s="100">
        <v>-733.96252545824848</v>
      </c>
      <c r="EA113" s="100">
        <v>-121.46315682281059</v>
      </c>
      <c r="EB113" s="100">
        <v>-13.495906313645621</v>
      </c>
      <c r="EC113" s="100">
        <v>9941</v>
      </c>
      <c r="ED113" s="100">
        <v>2171</v>
      </c>
      <c r="EE113" s="100">
        <v>241</v>
      </c>
      <c r="EF113" s="100">
        <v>-1937</v>
      </c>
      <c r="EG113" s="100">
        <v>-326</v>
      </c>
      <c r="EH113" s="100">
        <v>-36</v>
      </c>
      <c r="EI113" s="100">
        <v>0</v>
      </c>
      <c r="EJ113" s="100">
        <v>0</v>
      </c>
      <c r="EK113" s="100">
        <v>0</v>
      </c>
      <c r="EL113" s="100">
        <v>0</v>
      </c>
      <c r="EM113" s="100">
        <v>0</v>
      </c>
      <c r="EN113" s="100">
        <v>0</v>
      </c>
      <c r="EO113" s="100">
        <v>0</v>
      </c>
      <c r="EP113" s="100">
        <v>0</v>
      </c>
      <c r="EQ113" s="100">
        <v>0</v>
      </c>
      <c r="ER113" s="100">
        <v>0</v>
      </c>
      <c r="ES113" s="100">
        <v>0</v>
      </c>
      <c r="ET113" s="100">
        <v>0</v>
      </c>
      <c r="EU113" s="100">
        <v>193534.80733197558</v>
      </c>
      <c r="EV113" s="100">
        <v>41629.522179226071</v>
      </c>
      <c r="EW113" s="100">
        <v>4625.502464358452</v>
      </c>
      <c r="EX113" s="100">
        <v>222441</v>
      </c>
      <c r="EY113" s="100">
        <v>50049</v>
      </c>
      <c r="EZ113" s="100">
        <v>5561</v>
      </c>
      <c r="FA113" s="100">
        <v>-28906</v>
      </c>
      <c r="FB113" s="100">
        <v>-8419</v>
      </c>
      <c r="FC113" s="100">
        <v>-935</v>
      </c>
      <c r="FD113" s="100">
        <v>218809.35234215885</v>
      </c>
      <c r="FE113" s="100">
        <v>49232.104276985738</v>
      </c>
      <c r="FF113" s="100">
        <v>5470.2338085539714</v>
      </c>
      <c r="FG113" s="100">
        <v>214848</v>
      </c>
      <c r="FH113" s="100">
        <v>45399</v>
      </c>
      <c r="FI113" s="100">
        <v>5044</v>
      </c>
      <c r="FJ113" s="100">
        <v>3961</v>
      </c>
      <c r="FK113" s="100">
        <v>3833</v>
      </c>
      <c r="FL113" s="100">
        <v>426</v>
      </c>
      <c r="FM113" s="100">
        <v>0</v>
      </c>
      <c r="FN113" s="100">
        <v>0</v>
      </c>
      <c r="FO113" s="100">
        <v>0</v>
      </c>
      <c r="FP113" s="100">
        <v>0</v>
      </c>
      <c r="FQ113" s="100">
        <v>0</v>
      </c>
      <c r="FR113" s="100">
        <v>0</v>
      </c>
      <c r="FS113" s="100">
        <v>0</v>
      </c>
      <c r="FT113" s="100">
        <v>0</v>
      </c>
      <c r="FU113" s="100">
        <v>0</v>
      </c>
      <c r="FV113" s="100">
        <v>1162087</v>
      </c>
      <c r="FW113" s="100">
        <v>245915</v>
      </c>
      <c r="FX113" s="100">
        <v>27324</v>
      </c>
      <c r="FY113" s="546">
        <v>0.5</v>
      </c>
      <c r="FZ113" s="546">
        <v>0.4</v>
      </c>
      <c r="GA113" s="546">
        <v>0.09</v>
      </c>
      <c r="GB113" s="546">
        <v>0.01</v>
      </c>
      <c r="GC113" s="84" t="s">
        <v>1029</v>
      </c>
    </row>
    <row r="114" spans="1:185" s="84" customFormat="1" x14ac:dyDescent="0.25">
      <c r="A114" t="s">
        <v>1037</v>
      </c>
      <c r="B114" s="82" t="s">
        <v>587</v>
      </c>
      <c r="C114" s="85" t="s">
        <v>586</v>
      </c>
      <c r="D114" s="100">
        <v>74243</v>
      </c>
      <c r="E114" s="100">
        <v>0</v>
      </c>
      <c r="F114" s="100">
        <v>74243</v>
      </c>
      <c r="G114" s="100">
        <v>90619</v>
      </c>
      <c r="H114" s="100">
        <v>0</v>
      </c>
      <c r="I114" s="100">
        <v>90619</v>
      </c>
      <c r="J114" s="100">
        <v>-16376</v>
      </c>
      <c r="K114" s="100">
        <v>0</v>
      </c>
      <c r="L114" s="100">
        <v>-16376</v>
      </c>
      <c r="M114" s="100">
        <v>91946</v>
      </c>
      <c r="N114" s="100">
        <v>91946</v>
      </c>
      <c r="O114" s="100">
        <v>0</v>
      </c>
      <c r="P114" s="100">
        <v>0</v>
      </c>
      <c r="Q114" s="100">
        <v>0</v>
      </c>
      <c r="R114" s="100">
        <v>0</v>
      </c>
      <c r="S114" s="100">
        <v>0</v>
      </c>
      <c r="T114" s="100">
        <v>0</v>
      </c>
      <c r="U114" s="100">
        <v>0</v>
      </c>
      <c r="V114" s="100">
        <v>0</v>
      </c>
      <c r="W114" s="100">
        <v>0</v>
      </c>
      <c r="X114" s="100">
        <v>0</v>
      </c>
      <c r="Y114" s="100">
        <v>0</v>
      </c>
      <c r="Z114" s="100">
        <v>0</v>
      </c>
      <c r="AA114" s="100">
        <v>0</v>
      </c>
      <c r="AB114" s="100">
        <v>0</v>
      </c>
      <c r="AC114" s="100">
        <v>0</v>
      </c>
      <c r="AD114" s="100">
        <v>0</v>
      </c>
      <c r="AE114" s="100">
        <v>0</v>
      </c>
      <c r="AF114" s="100">
        <v>0</v>
      </c>
      <c r="AG114" s="100">
        <v>0</v>
      </c>
      <c r="AH114" s="100">
        <v>0</v>
      </c>
      <c r="AI114" s="100">
        <v>0</v>
      </c>
      <c r="AJ114" s="100">
        <v>0</v>
      </c>
      <c r="AK114" s="100">
        <v>0</v>
      </c>
      <c r="AL114" s="100">
        <v>0</v>
      </c>
      <c r="AM114" s="100">
        <v>0</v>
      </c>
      <c r="AN114" s="100">
        <v>0</v>
      </c>
      <c r="AO114" s="100">
        <v>0</v>
      </c>
      <c r="AP114" s="100">
        <v>0</v>
      </c>
      <c r="AQ114" s="100">
        <v>0</v>
      </c>
      <c r="AR114" s="100">
        <v>0</v>
      </c>
      <c r="AS114" s="100">
        <v>0</v>
      </c>
      <c r="AT114" s="100">
        <v>0</v>
      </c>
      <c r="AU114" s="100">
        <v>0</v>
      </c>
      <c r="AV114" s="100">
        <v>0</v>
      </c>
      <c r="AW114" s="100">
        <v>0</v>
      </c>
      <c r="AX114" s="100">
        <v>0</v>
      </c>
      <c r="AY114" s="100">
        <v>0</v>
      </c>
      <c r="AZ114" s="100">
        <v>0</v>
      </c>
      <c r="BA114" s="100">
        <v>0</v>
      </c>
      <c r="BB114" s="100">
        <v>0</v>
      </c>
      <c r="BC114" s="100">
        <v>0</v>
      </c>
      <c r="BD114" s="100">
        <v>0</v>
      </c>
      <c r="BE114" s="100">
        <v>0</v>
      </c>
      <c r="BF114" s="100">
        <v>888525.2848765786</v>
      </c>
      <c r="BG114" s="100">
        <v>199918.18909723015</v>
      </c>
      <c r="BH114" s="100">
        <v>22213.132121914463</v>
      </c>
      <c r="BI114" s="100">
        <v>35450</v>
      </c>
      <c r="BJ114" s="100">
        <v>7976</v>
      </c>
      <c r="BK114" s="100">
        <v>886</v>
      </c>
      <c r="BL114" s="100">
        <v>852101</v>
      </c>
      <c r="BM114" s="100">
        <v>191723</v>
      </c>
      <c r="BN114" s="100">
        <v>21302</v>
      </c>
      <c r="BO114" s="100">
        <v>71874</v>
      </c>
      <c r="BP114" s="100">
        <v>16171</v>
      </c>
      <c r="BQ114" s="100">
        <v>1797</v>
      </c>
      <c r="BR114" s="100">
        <v>2532.7283095723014</v>
      </c>
      <c r="BS114" s="100">
        <v>569.86386965376778</v>
      </c>
      <c r="BT114" s="100">
        <v>63.318207739307539</v>
      </c>
      <c r="BU114" s="100">
        <v>0</v>
      </c>
      <c r="BV114" s="100">
        <v>0</v>
      </c>
      <c r="BW114" s="100">
        <v>0</v>
      </c>
      <c r="BX114" s="100">
        <v>2533</v>
      </c>
      <c r="BY114" s="100">
        <v>570</v>
      </c>
      <c r="BZ114" s="100">
        <v>63</v>
      </c>
      <c r="CA114" s="100">
        <v>0</v>
      </c>
      <c r="CB114" s="100">
        <v>0</v>
      </c>
      <c r="CC114" s="100">
        <v>0</v>
      </c>
      <c r="CD114" s="100">
        <v>0</v>
      </c>
      <c r="CE114" s="100">
        <v>0</v>
      </c>
      <c r="CF114" s="100">
        <v>0</v>
      </c>
      <c r="CG114" s="100">
        <v>-127.6276985743381</v>
      </c>
      <c r="CH114" s="100">
        <v>-28.716232179226068</v>
      </c>
      <c r="CI114" s="100">
        <v>-3.1906924643584524</v>
      </c>
      <c r="CJ114" s="100">
        <v>0</v>
      </c>
      <c r="CK114" s="100">
        <v>0</v>
      </c>
      <c r="CL114" s="100">
        <v>0</v>
      </c>
      <c r="CM114" s="100">
        <v>0</v>
      </c>
      <c r="CN114" s="100">
        <v>0</v>
      </c>
      <c r="CO114" s="100">
        <v>0</v>
      </c>
      <c r="CP114" s="100">
        <v>0</v>
      </c>
      <c r="CQ114" s="100">
        <v>0</v>
      </c>
      <c r="CR114" s="100">
        <v>0</v>
      </c>
      <c r="CS114" s="100">
        <v>0</v>
      </c>
      <c r="CT114" s="100">
        <v>0</v>
      </c>
      <c r="CU114" s="100">
        <v>0</v>
      </c>
      <c r="CV114" s="100">
        <v>2513.7287169042775</v>
      </c>
      <c r="CW114" s="100">
        <v>565.58896130346227</v>
      </c>
      <c r="CX114" s="100">
        <v>62.843217922606932</v>
      </c>
      <c r="CY114" s="100">
        <v>2513</v>
      </c>
      <c r="CZ114" s="100">
        <v>566</v>
      </c>
      <c r="DA114" s="100">
        <v>63</v>
      </c>
      <c r="DB114" s="100">
        <v>1</v>
      </c>
      <c r="DC114" s="100">
        <v>0</v>
      </c>
      <c r="DD114" s="100">
        <v>0</v>
      </c>
      <c r="DE114" s="100">
        <v>619.55193482688401</v>
      </c>
      <c r="DF114" s="100">
        <v>139.39918533604887</v>
      </c>
      <c r="DG114" s="100">
        <v>15.488798370672098</v>
      </c>
      <c r="DH114" s="100">
        <v>620</v>
      </c>
      <c r="DI114" s="100">
        <v>139</v>
      </c>
      <c r="DJ114" s="100">
        <v>15</v>
      </c>
      <c r="DK114" s="100">
        <v>0</v>
      </c>
      <c r="DL114" s="100">
        <v>0</v>
      </c>
      <c r="DM114" s="100">
        <v>0</v>
      </c>
      <c r="DN114" s="100">
        <v>7819.9845213849303</v>
      </c>
      <c r="DO114" s="100">
        <v>1759.4965173116091</v>
      </c>
      <c r="DP114" s="100">
        <v>195.49961303462322</v>
      </c>
      <c r="DQ114" s="100">
        <v>10461</v>
      </c>
      <c r="DR114" s="100">
        <v>2353</v>
      </c>
      <c r="DS114" s="100">
        <v>261</v>
      </c>
      <c r="DT114" s="100">
        <v>-2641</v>
      </c>
      <c r="DU114" s="100">
        <v>-594</v>
      </c>
      <c r="DV114" s="100">
        <v>-66</v>
      </c>
      <c r="DW114" s="100">
        <v>10301.083503054992</v>
      </c>
      <c r="DX114" s="100">
        <v>2317.743788187373</v>
      </c>
      <c r="DY114" s="100">
        <v>257.52708757637475</v>
      </c>
      <c r="DZ114" s="100">
        <v>-21.890835030549898</v>
      </c>
      <c r="EA114" s="100">
        <v>-4.9254378818737266</v>
      </c>
      <c r="EB114" s="100">
        <v>-0.54727087576374744</v>
      </c>
      <c r="EC114" s="100">
        <v>0</v>
      </c>
      <c r="ED114" s="100">
        <v>0</v>
      </c>
      <c r="EE114" s="100">
        <v>0</v>
      </c>
      <c r="EF114" s="100">
        <v>10279</v>
      </c>
      <c r="EG114" s="100">
        <v>2313</v>
      </c>
      <c r="EH114" s="100">
        <v>257</v>
      </c>
      <c r="EI114" s="100">
        <v>0</v>
      </c>
      <c r="EJ114" s="100">
        <v>0</v>
      </c>
      <c r="EK114" s="100">
        <v>0</v>
      </c>
      <c r="EL114" s="100">
        <v>0</v>
      </c>
      <c r="EM114" s="100">
        <v>0</v>
      </c>
      <c r="EN114" s="100">
        <v>0</v>
      </c>
      <c r="EO114" s="100">
        <v>0</v>
      </c>
      <c r="EP114" s="100">
        <v>0</v>
      </c>
      <c r="EQ114" s="100">
        <v>0</v>
      </c>
      <c r="ER114" s="100">
        <v>0</v>
      </c>
      <c r="ES114" s="100">
        <v>0</v>
      </c>
      <c r="ET114" s="100">
        <v>0</v>
      </c>
      <c r="EU114" s="100">
        <v>240568.29898167006</v>
      </c>
      <c r="EV114" s="100">
        <v>54127.867270875759</v>
      </c>
      <c r="EW114" s="100">
        <v>6014.2074745417513</v>
      </c>
      <c r="EX114" s="100">
        <v>236008</v>
      </c>
      <c r="EY114" s="100">
        <v>53102</v>
      </c>
      <c r="EZ114" s="100">
        <v>5900</v>
      </c>
      <c r="FA114" s="100">
        <v>4560</v>
      </c>
      <c r="FB114" s="100">
        <v>1026</v>
      </c>
      <c r="FC114" s="100">
        <v>114</v>
      </c>
      <c r="FD114" s="100">
        <v>300261.80040733196</v>
      </c>
      <c r="FE114" s="100">
        <v>67558.905091649678</v>
      </c>
      <c r="FF114" s="100">
        <v>7506.5450101832985</v>
      </c>
      <c r="FG114" s="100">
        <v>314921</v>
      </c>
      <c r="FH114" s="100">
        <v>70857</v>
      </c>
      <c r="FI114" s="100">
        <v>7873</v>
      </c>
      <c r="FJ114" s="100">
        <v>-14659</v>
      </c>
      <c r="FK114" s="100">
        <v>-3298</v>
      </c>
      <c r="FL114" s="100">
        <v>-366</v>
      </c>
      <c r="FM114" s="100">
        <v>0</v>
      </c>
      <c r="FN114" s="100">
        <v>0</v>
      </c>
      <c r="FO114" s="100">
        <v>0</v>
      </c>
      <c r="FP114" s="100">
        <v>0</v>
      </c>
      <c r="FQ114" s="100">
        <v>0</v>
      </c>
      <c r="FR114" s="100">
        <v>0</v>
      </c>
      <c r="FS114" s="100">
        <v>0</v>
      </c>
      <c r="FT114" s="100">
        <v>0</v>
      </c>
      <c r="FU114" s="100">
        <v>0</v>
      </c>
      <c r="FV114" s="100">
        <v>1488443</v>
      </c>
      <c r="FW114" s="100">
        <v>334899</v>
      </c>
      <c r="FX114" s="100">
        <v>37210</v>
      </c>
      <c r="FY114" s="546">
        <v>0.5</v>
      </c>
      <c r="FZ114" s="546">
        <v>0.4</v>
      </c>
      <c r="GA114" s="546">
        <v>0.09</v>
      </c>
      <c r="GB114" s="546">
        <v>0.01</v>
      </c>
      <c r="GC114" s="84" t="s">
        <v>1029</v>
      </c>
    </row>
    <row r="115" spans="1:185" s="84" customFormat="1" x14ac:dyDescent="0.25">
      <c r="A115" t="s">
        <v>1026</v>
      </c>
      <c r="B115" s="82" t="s">
        <v>589</v>
      </c>
      <c r="C115" s="85" t="s">
        <v>588</v>
      </c>
      <c r="D115" s="100">
        <v>-3515138</v>
      </c>
      <c r="E115" s="100">
        <v>1775</v>
      </c>
      <c r="F115" s="100">
        <v>-3513363</v>
      </c>
      <c r="G115" s="100">
        <v>-754072</v>
      </c>
      <c r="H115" s="100">
        <v>1686</v>
      </c>
      <c r="I115" s="100">
        <v>-752386</v>
      </c>
      <c r="J115" s="100">
        <v>-2761066</v>
      </c>
      <c r="K115" s="100">
        <v>89</v>
      </c>
      <c r="L115" s="100">
        <v>-2760977</v>
      </c>
      <c r="M115" s="100">
        <v>180409</v>
      </c>
      <c r="N115" s="100">
        <v>180409</v>
      </c>
      <c r="O115" s="100">
        <v>0</v>
      </c>
      <c r="P115" s="100">
        <v>920987</v>
      </c>
      <c r="Q115" s="100">
        <v>525440</v>
      </c>
      <c r="R115" s="100">
        <v>395547</v>
      </c>
      <c r="S115" s="100">
        <v>53070</v>
      </c>
      <c r="T115" s="100">
        <v>0</v>
      </c>
      <c r="U115" s="100">
        <v>61566</v>
      </c>
      <c r="V115" s="100">
        <v>0</v>
      </c>
      <c r="W115" s="100">
        <v>-8496</v>
      </c>
      <c r="X115" s="100">
        <v>0</v>
      </c>
      <c r="Y115" s="100">
        <v>0</v>
      </c>
      <c r="Z115" s="100">
        <v>0</v>
      </c>
      <c r="AA115" s="100">
        <v>0</v>
      </c>
      <c r="AB115" s="100">
        <v>0</v>
      </c>
      <c r="AC115" s="100">
        <v>0</v>
      </c>
      <c r="AD115" s="100">
        <v>0</v>
      </c>
      <c r="AE115" s="100">
        <v>0</v>
      </c>
      <c r="AF115" s="100">
        <v>0</v>
      </c>
      <c r="AG115" s="100">
        <v>0</v>
      </c>
      <c r="AH115" s="100">
        <v>512051</v>
      </c>
      <c r="AI115" s="100">
        <v>512051.41344195523</v>
      </c>
      <c r="AJ115" s="100">
        <v>0</v>
      </c>
      <c r="AK115" s="100">
        <v>0</v>
      </c>
      <c r="AL115" s="100">
        <v>619151</v>
      </c>
      <c r="AM115" s="100">
        <v>619151</v>
      </c>
      <c r="AN115" s="100">
        <v>0</v>
      </c>
      <c r="AO115" s="100">
        <v>0</v>
      </c>
      <c r="AP115" s="100">
        <v>-107100</v>
      </c>
      <c r="AQ115" s="100">
        <v>-107100</v>
      </c>
      <c r="AR115" s="100">
        <v>0</v>
      </c>
      <c r="AS115" s="100">
        <v>0</v>
      </c>
      <c r="AT115" s="100">
        <v>0</v>
      </c>
      <c r="AU115" s="100">
        <v>0</v>
      </c>
      <c r="AV115" s="100">
        <v>0</v>
      </c>
      <c r="AW115" s="100">
        <v>0</v>
      </c>
      <c r="AX115" s="100">
        <v>0</v>
      </c>
      <c r="AY115" s="100">
        <v>0</v>
      </c>
      <c r="AZ115" s="100">
        <v>0</v>
      </c>
      <c r="BA115" s="100">
        <v>0</v>
      </c>
      <c r="BB115" s="100">
        <v>0</v>
      </c>
      <c r="BC115" s="100">
        <v>0</v>
      </c>
      <c r="BD115" s="100">
        <v>0</v>
      </c>
      <c r="BE115" s="100">
        <v>0</v>
      </c>
      <c r="BF115" s="100">
        <v>1157971.2341243892</v>
      </c>
      <c r="BG115" s="100">
        <v>886127.44368467422</v>
      </c>
      <c r="BH115" s="100">
        <v>0</v>
      </c>
      <c r="BI115" s="100">
        <v>71074</v>
      </c>
      <c r="BJ115" s="100">
        <v>50771</v>
      </c>
      <c r="BK115" s="100">
        <v>0</v>
      </c>
      <c r="BL115" s="100">
        <v>1211634</v>
      </c>
      <c r="BM115" s="100">
        <v>922455</v>
      </c>
      <c r="BN115" s="100">
        <v>0</v>
      </c>
      <c r="BO115" s="100">
        <v>17411</v>
      </c>
      <c r="BP115" s="100">
        <v>14443</v>
      </c>
      <c r="BQ115" s="100">
        <v>0</v>
      </c>
      <c r="BR115" s="100">
        <v>3385.2834012219955</v>
      </c>
      <c r="BS115" s="100">
        <v>2588.7461303462323</v>
      </c>
      <c r="BT115" s="100">
        <v>0</v>
      </c>
      <c r="BU115" s="100">
        <v>1227</v>
      </c>
      <c r="BV115" s="100">
        <v>939</v>
      </c>
      <c r="BW115" s="100">
        <v>0</v>
      </c>
      <c r="BX115" s="100">
        <v>2158</v>
      </c>
      <c r="BY115" s="100">
        <v>1650</v>
      </c>
      <c r="BZ115" s="100">
        <v>0</v>
      </c>
      <c r="CA115" s="100">
        <v>0</v>
      </c>
      <c r="CB115" s="100">
        <v>0</v>
      </c>
      <c r="CC115" s="100">
        <v>0</v>
      </c>
      <c r="CD115" s="100">
        <v>0</v>
      </c>
      <c r="CE115" s="100">
        <v>0</v>
      </c>
      <c r="CF115" s="100">
        <v>0</v>
      </c>
      <c r="CG115" s="100">
        <v>0</v>
      </c>
      <c r="CH115" s="100">
        <v>0</v>
      </c>
      <c r="CI115" s="100">
        <v>0</v>
      </c>
      <c r="CJ115" s="100">
        <v>0</v>
      </c>
      <c r="CK115" s="100">
        <v>0</v>
      </c>
      <c r="CL115" s="100">
        <v>0</v>
      </c>
      <c r="CM115" s="100">
        <v>0</v>
      </c>
      <c r="CN115" s="100">
        <v>0</v>
      </c>
      <c r="CO115" s="100">
        <v>0</v>
      </c>
      <c r="CP115" s="100">
        <v>0</v>
      </c>
      <c r="CQ115" s="100">
        <v>0</v>
      </c>
      <c r="CR115" s="100">
        <v>0</v>
      </c>
      <c r="CS115" s="100">
        <v>0</v>
      </c>
      <c r="CT115" s="100">
        <v>0</v>
      </c>
      <c r="CU115" s="100">
        <v>0</v>
      </c>
      <c r="CV115" s="100">
        <v>301.92830957230143</v>
      </c>
      <c r="CW115" s="100">
        <v>230.88635437881877</v>
      </c>
      <c r="CX115" s="100">
        <v>0</v>
      </c>
      <c r="CY115" s="100">
        <v>302</v>
      </c>
      <c r="CZ115" s="100">
        <v>231</v>
      </c>
      <c r="DA115" s="100">
        <v>0</v>
      </c>
      <c r="DB115" s="100">
        <v>0</v>
      </c>
      <c r="DC115" s="100">
        <v>0</v>
      </c>
      <c r="DD115" s="100">
        <v>0</v>
      </c>
      <c r="DE115" s="100">
        <v>0</v>
      </c>
      <c r="DF115" s="100">
        <v>0</v>
      </c>
      <c r="DG115" s="100">
        <v>0</v>
      </c>
      <c r="DH115" s="100">
        <v>0</v>
      </c>
      <c r="DI115" s="100">
        <v>0</v>
      </c>
      <c r="DJ115" s="100">
        <v>0</v>
      </c>
      <c r="DK115" s="100">
        <v>0</v>
      </c>
      <c r="DL115" s="100">
        <v>0</v>
      </c>
      <c r="DM115" s="100">
        <v>0</v>
      </c>
      <c r="DN115" s="100">
        <v>6823.6675661914451</v>
      </c>
      <c r="DO115" s="100">
        <v>5218.0987270875758</v>
      </c>
      <c r="DP115" s="100">
        <v>0</v>
      </c>
      <c r="DQ115" s="100">
        <v>7567</v>
      </c>
      <c r="DR115" s="100">
        <v>5787</v>
      </c>
      <c r="DS115" s="100">
        <v>0</v>
      </c>
      <c r="DT115" s="100">
        <v>-743</v>
      </c>
      <c r="DU115" s="100">
        <v>-569</v>
      </c>
      <c r="DV115" s="100">
        <v>0</v>
      </c>
      <c r="DW115" s="100">
        <v>25774.935183299389</v>
      </c>
      <c r="DX115" s="100">
        <v>19710.244551934829</v>
      </c>
      <c r="DY115" s="100">
        <v>0</v>
      </c>
      <c r="DZ115" s="100">
        <v>-108.39577393075356</v>
      </c>
      <c r="EA115" s="100">
        <v>-82.89088594704684</v>
      </c>
      <c r="EB115" s="100">
        <v>0</v>
      </c>
      <c r="EC115" s="100">
        <v>28086</v>
      </c>
      <c r="ED115" s="100">
        <v>21478</v>
      </c>
      <c r="EE115" s="100">
        <v>0</v>
      </c>
      <c r="EF115" s="100">
        <v>-2419</v>
      </c>
      <c r="EG115" s="100">
        <v>-1851</v>
      </c>
      <c r="EH115" s="100">
        <v>0</v>
      </c>
      <c r="EI115" s="100">
        <v>0</v>
      </c>
      <c r="EJ115" s="100">
        <v>0</v>
      </c>
      <c r="EK115" s="100">
        <v>0</v>
      </c>
      <c r="EL115" s="100">
        <v>0</v>
      </c>
      <c r="EM115" s="100">
        <v>0</v>
      </c>
      <c r="EN115" s="100">
        <v>0</v>
      </c>
      <c r="EO115" s="100">
        <v>0</v>
      </c>
      <c r="EP115" s="100">
        <v>0</v>
      </c>
      <c r="EQ115" s="100">
        <v>0</v>
      </c>
      <c r="ER115" s="100">
        <v>0</v>
      </c>
      <c r="ES115" s="100">
        <v>0</v>
      </c>
      <c r="ET115" s="100">
        <v>0</v>
      </c>
      <c r="EU115" s="100">
        <v>314005.88080448069</v>
      </c>
      <c r="EV115" s="100">
        <v>240122.14414460288</v>
      </c>
      <c r="EW115" s="100">
        <v>0</v>
      </c>
      <c r="EX115" s="100">
        <v>337475</v>
      </c>
      <c r="EY115" s="100">
        <v>258069</v>
      </c>
      <c r="EZ115" s="100">
        <v>0</v>
      </c>
      <c r="FA115" s="100">
        <v>-23469</v>
      </c>
      <c r="FB115" s="100">
        <v>-17947</v>
      </c>
      <c r="FC115" s="100">
        <v>0</v>
      </c>
      <c r="FD115" s="100">
        <v>377931.71323828917</v>
      </c>
      <c r="FE115" s="100">
        <v>264733.94867617107</v>
      </c>
      <c r="FF115" s="100">
        <v>0</v>
      </c>
      <c r="FG115" s="100">
        <v>436159</v>
      </c>
      <c r="FH115" s="100">
        <v>303477</v>
      </c>
      <c r="FI115" s="100">
        <v>0</v>
      </c>
      <c r="FJ115" s="100">
        <v>-58227</v>
      </c>
      <c r="FK115" s="100">
        <v>-38743</v>
      </c>
      <c r="FL115" s="100">
        <v>0</v>
      </c>
      <c r="FM115" s="100">
        <v>0</v>
      </c>
      <c r="FN115" s="100">
        <v>0</v>
      </c>
      <c r="FO115" s="100">
        <v>0</v>
      </c>
      <c r="FP115" s="100">
        <v>0</v>
      </c>
      <c r="FQ115" s="100">
        <v>0</v>
      </c>
      <c r="FR115" s="100">
        <v>0</v>
      </c>
      <c r="FS115" s="100">
        <v>0</v>
      </c>
      <c r="FT115" s="100">
        <v>0</v>
      </c>
      <c r="FU115" s="100">
        <v>0</v>
      </c>
      <c r="FV115" s="100">
        <v>1957161</v>
      </c>
      <c r="FW115" s="100">
        <v>1469419</v>
      </c>
      <c r="FX115" s="100">
        <v>0</v>
      </c>
      <c r="FY115" s="546">
        <v>0.25</v>
      </c>
      <c r="FZ115" s="546">
        <v>0.42499999999999999</v>
      </c>
      <c r="GA115" s="546">
        <v>0.32500000000000001</v>
      </c>
      <c r="GB115" s="546">
        <v>0</v>
      </c>
      <c r="GC115" s="84" t="s">
        <v>1029</v>
      </c>
    </row>
    <row r="116" spans="1:185" s="84" customFormat="1" x14ac:dyDescent="0.25">
      <c r="A116" t="s">
        <v>1026</v>
      </c>
      <c r="B116" s="82" t="s">
        <v>591</v>
      </c>
      <c r="C116" s="85" t="s">
        <v>590</v>
      </c>
      <c r="D116" s="100">
        <v>1370360</v>
      </c>
      <c r="E116" s="100">
        <v>0</v>
      </c>
      <c r="F116" s="100">
        <v>1370360</v>
      </c>
      <c r="G116" s="100">
        <v>692925</v>
      </c>
      <c r="H116" s="100">
        <v>0</v>
      </c>
      <c r="I116" s="100">
        <v>692925</v>
      </c>
      <c r="J116" s="100">
        <v>677435</v>
      </c>
      <c r="K116" s="100">
        <v>0</v>
      </c>
      <c r="L116" s="100">
        <v>677435</v>
      </c>
      <c r="M116" s="100">
        <v>292028</v>
      </c>
      <c r="N116" s="100">
        <v>292028</v>
      </c>
      <c r="O116" s="100">
        <v>0</v>
      </c>
      <c r="P116" s="100">
        <v>0</v>
      </c>
      <c r="Q116" s="100">
        <v>0</v>
      </c>
      <c r="R116" s="100">
        <v>0</v>
      </c>
      <c r="S116" s="100">
        <v>0</v>
      </c>
      <c r="T116" s="100">
        <v>0</v>
      </c>
      <c r="U116" s="100">
        <v>0</v>
      </c>
      <c r="V116" s="100">
        <v>0</v>
      </c>
      <c r="W116" s="100">
        <v>0</v>
      </c>
      <c r="X116" s="100">
        <v>0</v>
      </c>
      <c r="Y116" s="100">
        <v>0</v>
      </c>
      <c r="Z116" s="100">
        <v>0</v>
      </c>
      <c r="AA116" s="100">
        <v>0</v>
      </c>
      <c r="AB116" s="100">
        <v>0</v>
      </c>
      <c r="AC116" s="100">
        <v>0</v>
      </c>
      <c r="AD116" s="100">
        <v>0</v>
      </c>
      <c r="AE116" s="100">
        <v>0</v>
      </c>
      <c r="AF116" s="100">
        <v>0</v>
      </c>
      <c r="AG116" s="100">
        <v>0</v>
      </c>
      <c r="AH116" s="100">
        <v>0</v>
      </c>
      <c r="AI116" s="100">
        <v>0</v>
      </c>
      <c r="AJ116" s="100">
        <v>0</v>
      </c>
      <c r="AK116" s="100">
        <v>0</v>
      </c>
      <c r="AL116" s="100">
        <v>0</v>
      </c>
      <c r="AM116" s="100">
        <v>0</v>
      </c>
      <c r="AN116" s="100">
        <v>0</v>
      </c>
      <c r="AO116" s="100">
        <v>0</v>
      </c>
      <c r="AP116" s="100">
        <v>0</v>
      </c>
      <c r="AQ116" s="100">
        <v>0</v>
      </c>
      <c r="AR116" s="100">
        <v>0</v>
      </c>
      <c r="AS116" s="100">
        <v>0</v>
      </c>
      <c r="AT116" s="100">
        <v>0</v>
      </c>
      <c r="AU116" s="100">
        <v>0</v>
      </c>
      <c r="AV116" s="100">
        <v>0</v>
      </c>
      <c r="AW116" s="100">
        <v>0</v>
      </c>
      <c r="AX116" s="100">
        <v>0</v>
      </c>
      <c r="AY116" s="100">
        <v>0</v>
      </c>
      <c r="AZ116" s="100">
        <v>0</v>
      </c>
      <c r="BA116" s="100">
        <v>0</v>
      </c>
      <c r="BB116" s="100">
        <v>0</v>
      </c>
      <c r="BC116" s="100">
        <v>0</v>
      </c>
      <c r="BD116" s="100">
        <v>0</v>
      </c>
      <c r="BE116" s="100">
        <v>0</v>
      </c>
      <c r="BF116" s="100">
        <v>2155530.0008514868</v>
      </c>
      <c r="BG116" s="100">
        <v>1212485.6254789613</v>
      </c>
      <c r="BH116" s="100">
        <v>0</v>
      </c>
      <c r="BI116" s="100">
        <v>115387</v>
      </c>
      <c r="BJ116" s="100">
        <v>64905</v>
      </c>
      <c r="BK116" s="100">
        <v>0</v>
      </c>
      <c r="BL116" s="100">
        <v>2093689</v>
      </c>
      <c r="BM116" s="100">
        <v>1177700</v>
      </c>
      <c r="BN116" s="100">
        <v>0</v>
      </c>
      <c r="BO116" s="100">
        <v>177228</v>
      </c>
      <c r="BP116" s="100">
        <v>99691</v>
      </c>
      <c r="BQ116" s="100">
        <v>0</v>
      </c>
      <c r="BR116" s="100">
        <v>0</v>
      </c>
      <c r="BS116" s="100">
        <v>0</v>
      </c>
      <c r="BT116" s="100">
        <v>0</v>
      </c>
      <c r="BU116" s="100">
        <v>0</v>
      </c>
      <c r="BV116" s="100">
        <v>0</v>
      </c>
      <c r="BW116" s="100">
        <v>0</v>
      </c>
      <c r="BX116" s="100">
        <v>0</v>
      </c>
      <c r="BY116" s="100">
        <v>0</v>
      </c>
      <c r="BZ116" s="100">
        <v>0</v>
      </c>
      <c r="CA116" s="100">
        <v>0</v>
      </c>
      <c r="CB116" s="100">
        <v>0</v>
      </c>
      <c r="CC116" s="100">
        <v>0</v>
      </c>
      <c r="CD116" s="100">
        <v>0</v>
      </c>
      <c r="CE116" s="100">
        <v>0</v>
      </c>
      <c r="CF116" s="100">
        <v>0</v>
      </c>
      <c r="CG116" s="100">
        <v>-399.48708757637473</v>
      </c>
      <c r="CH116" s="100">
        <v>-224.7114867617108</v>
      </c>
      <c r="CI116" s="100">
        <v>0</v>
      </c>
      <c r="CJ116" s="100">
        <v>0</v>
      </c>
      <c r="CK116" s="100">
        <v>0</v>
      </c>
      <c r="CL116" s="100">
        <v>0</v>
      </c>
      <c r="CM116" s="100">
        <v>0</v>
      </c>
      <c r="CN116" s="100">
        <v>0</v>
      </c>
      <c r="CO116" s="100">
        <v>0</v>
      </c>
      <c r="CP116" s="100">
        <v>0</v>
      </c>
      <c r="CQ116" s="100">
        <v>0</v>
      </c>
      <c r="CR116" s="100">
        <v>0</v>
      </c>
      <c r="CS116" s="100">
        <v>0</v>
      </c>
      <c r="CT116" s="100">
        <v>0</v>
      </c>
      <c r="CU116" s="100">
        <v>0</v>
      </c>
      <c r="CV116" s="100">
        <v>0</v>
      </c>
      <c r="CW116" s="100">
        <v>0</v>
      </c>
      <c r="CX116" s="100">
        <v>0</v>
      </c>
      <c r="CY116" s="100">
        <v>0</v>
      </c>
      <c r="CZ116" s="100">
        <v>0</v>
      </c>
      <c r="DA116" s="100">
        <v>0</v>
      </c>
      <c r="DB116" s="100">
        <v>0</v>
      </c>
      <c r="DC116" s="100">
        <v>0</v>
      </c>
      <c r="DD116" s="100">
        <v>0</v>
      </c>
      <c r="DE116" s="100">
        <v>0</v>
      </c>
      <c r="DF116" s="100">
        <v>0</v>
      </c>
      <c r="DG116" s="100">
        <v>0</v>
      </c>
      <c r="DH116" s="100">
        <v>0</v>
      </c>
      <c r="DI116" s="100">
        <v>0</v>
      </c>
      <c r="DJ116" s="100">
        <v>0</v>
      </c>
      <c r="DK116" s="100">
        <v>0</v>
      </c>
      <c r="DL116" s="100">
        <v>0</v>
      </c>
      <c r="DM116" s="100">
        <v>0</v>
      </c>
      <c r="DN116" s="100">
        <v>18750.119755600812</v>
      </c>
      <c r="DO116" s="100">
        <v>10546.94236252546</v>
      </c>
      <c r="DP116" s="100">
        <v>0</v>
      </c>
      <c r="DQ116" s="100">
        <v>50958</v>
      </c>
      <c r="DR116" s="100">
        <v>28664</v>
      </c>
      <c r="DS116" s="100">
        <v>0</v>
      </c>
      <c r="DT116" s="100">
        <v>-32208</v>
      </c>
      <c r="DU116" s="100">
        <v>-18117</v>
      </c>
      <c r="DV116" s="100">
        <v>0</v>
      </c>
      <c r="DW116" s="100">
        <v>85237.955193482689</v>
      </c>
      <c r="DX116" s="100">
        <v>47946.34979633402</v>
      </c>
      <c r="DY116" s="100">
        <v>0</v>
      </c>
      <c r="DZ116" s="100">
        <v>-4475.6431771894086</v>
      </c>
      <c r="EA116" s="100">
        <v>-2517.5492871690426</v>
      </c>
      <c r="EB116" s="100">
        <v>0</v>
      </c>
      <c r="EC116" s="100">
        <v>91198</v>
      </c>
      <c r="ED116" s="100">
        <v>51299</v>
      </c>
      <c r="EE116" s="100">
        <v>0</v>
      </c>
      <c r="EF116" s="100">
        <v>-10436</v>
      </c>
      <c r="EG116" s="100">
        <v>-5870</v>
      </c>
      <c r="EH116" s="100">
        <v>0</v>
      </c>
      <c r="EI116" s="100">
        <v>-555.11853360488794</v>
      </c>
      <c r="EJ116" s="100">
        <v>-312.2541751527495</v>
      </c>
      <c r="EK116" s="100">
        <v>0</v>
      </c>
      <c r="EL116" s="100">
        <v>0</v>
      </c>
      <c r="EM116" s="100">
        <v>0</v>
      </c>
      <c r="EN116" s="100">
        <v>0</v>
      </c>
      <c r="EO116" s="100">
        <v>0</v>
      </c>
      <c r="EP116" s="100">
        <v>0</v>
      </c>
      <c r="EQ116" s="100">
        <v>0</v>
      </c>
      <c r="ER116" s="100">
        <v>0</v>
      </c>
      <c r="ES116" s="100">
        <v>0</v>
      </c>
      <c r="ET116" s="100">
        <v>0</v>
      </c>
      <c r="EU116" s="100">
        <v>894947.23063136451</v>
      </c>
      <c r="EV116" s="100">
        <v>503407.81723014259</v>
      </c>
      <c r="EW116" s="100">
        <v>0</v>
      </c>
      <c r="EX116" s="100">
        <v>1841281</v>
      </c>
      <c r="EY116" s="100">
        <v>1035721</v>
      </c>
      <c r="EZ116" s="100">
        <v>0</v>
      </c>
      <c r="FA116" s="100">
        <v>-946334</v>
      </c>
      <c r="FB116" s="100">
        <v>-532313</v>
      </c>
      <c r="FC116" s="100">
        <v>0</v>
      </c>
      <c r="FD116" s="100">
        <v>1500251.8836659875</v>
      </c>
      <c r="FE116" s="100">
        <v>843891.68456211803</v>
      </c>
      <c r="FF116" s="100">
        <v>0</v>
      </c>
      <c r="FG116" s="100">
        <v>1359347</v>
      </c>
      <c r="FH116" s="100">
        <v>764633</v>
      </c>
      <c r="FI116" s="100">
        <v>0</v>
      </c>
      <c r="FJ116" s="100">
        <v>140905</v>
      </c>
      <c r="FK116" s="100">
        <v>79259</v>
      </c>
      <c r="FL116" s="100">
        <v>0</v>
      </c>
      <c r="FM116" s="100">
        <v>0</v>
      </c>
      <c r="FN116" s="100">
        <v>0</v>
      </c>
      <c r="FO116" s="100">
        <v>0</v>
      </c>
      <c r="FP116" s="100">
        <v>0</v>
      </c>
      <c r="FQ116" s="100">
        <v>0</v>
      </c>
      <c r="FR116" s="100">
        <v>0</v>
      </c>
      <c r="FS116" s="100">
        <v>0</v>
      </c>
      <c r="FT116" s="100">
        <v>0</v>
      </c>
      <c r="FU116" s="100">
        <v>0</v>
      </c>
      <c r="FV116" s="100">
        <v>4764674</v>
      </c>
      <c r="FW116" s="100">
        <v>2680129</v>
      </c>
      <c r="FX116" s="100">
        <v>0</v>
      </c>
      <c r="FY116" s="546">
        <v>0.25</v>
      </c>
      <c r="FZ116" s="546">
        <v>0.48</v>
      </c>
      <c r="GA116" s="546">
        <v>0.27</v>
      </c>
      <c r="GB116" s="546">
        <v>0</v>
      </c>
      <c r="GC116" s="84" t="s">
        <v>1073</v>
      </c>
    </row>
    <row r="117" spans="1:185" s="84" customFormat="1" x14ac:dyDescent="0.25">
      <c r="A117" t="s">
        <v>1026</v>
      </c>
      <c r="B117" s="82" t="s">
        <v>593</v>
      </c>
      <c r="C117" s="85" t="s">
        <v>592</v>
      </c>
      <c r="D117" s="100">
        <v>100593</v>
      </c>
      <c r="E117" s="100">
        <v>0</v>
      </c>
      <c r="F117" s="100">
        <v>100593</v>
      </c>
      <c r="G117" s="100">
        <v>417886</v>
      </c>
      <c r="H117" s="100">
        <v>0</v>
      </c>
      <c r="I117" s="100">
        <v>417886</v>
      </c>
      <c r="J117" s="100">
        <v>-317293</v>
      </c>
      <c r="K117" s="100">
        <v>0</v>
      </c>
      <c r="L117" s="100">
        <v>-317293</v>
      </c>
      <c r="M117" s="100">
        <v>226844</v>
      </c>
      <c r="N117" s="100">
        <v>226844</v>
      </c>
      <c r="O117" s="100">
        <v>0</v>
      </c>
      <c r="P117" s="100">
        <v>0</v>
      </c>
      <c r="Q117" s="100">
        <v>0</v>
      </c>
      <c r="R117" s="100">
        <v>0</v>
      </c>
      <c r="S117" s="100">
        <v>0</v>
      </c>
      <c r="T117" s="100">
        <v>0</v>
      </c>
      <c r="U117" s="100">
        <v>0</v>
      </c>
      <c r="V117" s="100">
        <v>0</v>
      </c>
      <c r="W117" s="100">
        <v>0</v>
      </c>
      <c r="X117" s="100">
        <v>0</v>
      </c>
      <c r="Y117" s="100">
        <v>0</v>
      </c>
      <c r="Z117" s="100">
        <v>0</v>
      </c>
      <c r="AA117" s="100">
        <v>0</v>
      </c>
      <c r="AB117" s="100">
        <v>0</v>
      </c>
      <c r="AC117" s="100">
        <v>0</v>
      </c>
      <c r="AD117" s="100">
        <v>0</v>
      </c>
      <c r="AE117" s="100">
        <v>0</v>
      </c>
      <c r="AF117" s="100">
        <v>0</v>
      </c>
      <c r="AG117" s="100">
        <v>0</v>
      </c>
      <c r="AH117" s="100">
        <v>0</v>
      </c>
      <c r="AI117" s="100">
        <v>0</v>
      </c>
      <c r="AJ117" s="100">
        <v>0</v>
      </c>
      <c r="AK117" s="100">
        <v>0</v>
      </c>
      <c r="AL117" s="100">
        <v>0</v>
      </c>
      <c r="AM117" s="100">
        <v>0</v>
      </c>
      <c r="AN117" s="100">
        <v>0</v>
      </c>
      <c r="AO117" s="100">
        <v>0</v>
      </c>
      <c r="AP117" s="100">
        <v>0</v>
      </c>
      <c r="AQ117" s="100">
        <v>0</v>
      </c>
      <c r="AR117" s="100">
        <v>0</v>
      </c>
      <c r="AS117" s="100">
        <v>0</v>
      </c>
      <c r="AT117" s="100">
        <v>0</v>
      </c>
      <c r="AU117" s="100">
        <v>0</v>
      </c>
      <c r="AV117" s="100">
        <v>0</v>
      </c>
      <c r="AW117" s="100">
        <v>0</v>
      </c>
      <c r="AX117" s="100">
        <v>0</v>
      </c>
      <c r="AY117" s="100">
        <v>0</v>
      </c>
      <c r="AZ117" s="100">
        <v>0</v>
      </c>
      <c r="BA117" s="100">
        <v>0</v>
      </c>
      <c r="BB117" s="100">
        <v>0</v>
      </c>
      <c r="BC117" s="100">
        <v>0</v>
      </c>
      <c r="BD117" s="100">
        <v>0</v>
      </c>
      <c r="BE117" s="100">
        <v>0</v>
      </c>
      <c r="BF117" s="100">
        <v>1088103.0510232178</v>
      </c>
      <c r="BG117" s="100">
        <v>272025.76275580446</v>
      </c>
      <c r="BH117" s="100">
        <v>0</v>
      </c>
      <c r="BI117" s="100">
        <v>120704</v>
      </c>
      <c r="BJ117" s="100">
        <v>30176</v>
      </c>
      <c r="BK117" s="100">
        <v>0</v>
      </c>
      <c r="BL117" s="100">
        <v>1101047</v>
      </c>
      <c r="BM117" s="100">
        <v>275262</v>
      </c>
      <c r="BN117" s="100">
        <v>0</v>
      </c>
      <c r="BO117" s="100">
        <v>107760</v>
      </c>
      <c r="BP117" s="100">
        <v>26940</v>
      </c>
      <c r="BQ117" s="100">
        <v>0</v>
      </c>
      <c r="BR117" s="100">
        <v>0</v>
      </c>
      <c r="BS117" s="100">
        <v>0</v>
      </c>
      <c r="BT117" s="100">
        <v>0</v>
      </c>
      <c r="BU117" s="100">
        <v>0</v>
      </c>
      <c r="BV117" s="100">
        <v>0</v>
      </c>
      <c r="BW117" s="100">
        <v>0</v>
      </c>
      <c r="BX117" s="100">
        <v>0</v>
      </c>
      <c r="BY117" s="100">
        <v>0</v>
      </c>
      <c r="BZ117" s="100">
        <v>0</v>
      </c>
      <c r="CA117" s="100">
        <v>-35.107942973523421</v>
      </c>
      <c r="CB117" s="100">
        <v>-8.7769857433808554</v>
      </c>
      <c r="CC117" s="100">
        <v>0</v>
      </c>
      <c r="CD117" s="100">
        <v>0</v>
      </c>
      <c r="CE117" s="100">
        <v>0</v>
      </c>
      <c r="CF117" s="100">
        <v>0</v>
      </c>
      <c r="CG117" s="100">
        <v>-1032.5865580448067</v>
      </c>
      <c r="CH117" s="100">
        <v>-258.14663951120167</v>
      </c>
      <c r="CI117" s="100">
        <v>0</v>
      </c>
      <c r="CJ117" s="100">
        <v>0</v>
      </c>
      <c r="CK117" s="100">
        <v>0</v>
      </c>
      <c r="CL117" s="100">
        <v>0</v>
      </c>
      <c r="CM117" s="100">
        <v>0</v>
      </c>
      <c r="CN117" s="100">
        <v>0</v>
      </c>
      <c r="CO117" s="100">
        <v>0</v>
      </c>
      <c r="CP117" s="100">
        <v>0</v>
      </c>
      <c r="CQ117" s="100">
        <v>0</v>
      </c>
      <c r="CR117" s="100">
        <v>0</v>
      </c>
      <c r="CS117" s="100">
        <v>0</v>
      </c>
      <c r="CT117" s="100">
        <v>0</v>
      </c>
      <c r="CU117" s="100">
        <v>0</v>
      </c>
      <c r="CV117" s="100">
        <v>5508.6427698574334</v>
      </c>
      <c r="CW117" s="100">
        <v>1377.1606924643584</v>
      </c>
      <c r="CX117" s="100">
        <v>0</v>
      </c>
      <c r="CY117" s="100">
        <v>5509</v>
      </c>
      <c r="CZ117" s="100">
        <v>1377</v>
      </c>
      <c r="DA117" s="100">
        <v>0</v>
      </c>
      <c r="DB117" s="100">
        <v>0</v>
      </c>
      <c r="DC117" s="100">
        <v>0</v>
      </c>
      <c r="DD117" s="100">
        <v>0</v>
      </c>
      <c r="DE117" s="100">
        <v>619.55193482688401</v>
      </c>
      <c r="DF117" s="100">
        <v>154.887983706721</v>
      </c>
      <c r="DG117" s="100">
        <v>0</v>
      </c>
      <c r="DH117" s="100">
        <v>619</v>
      </c>
      <c r="DI117" s="100">
        <v>155</v>
      </c>
      <c r="DJ117" s="100">
        <v>0</v>
      </c>
      <c r="DK117" s="100">
        <v>1</v>
      </c>
      <c r="DL117" s="100">
        <v>0</v>
      </c>
      <c r="DM117" s="100">
        <v>0</v>
      </c>
      <c r="DN117" s="100">
        <v>4354.6240325865583</v>
      </c>
      <c r="DO117" s="100">
        <v>1088.6560081466396</v>
      </c>
      <c r="DP117" s="100">
        <v>0</v>
      </c>
      <c r="DQ117" s="100">
        <v>11290</v>
      </c>
      <c r="DR117" s="100">
        <v>2822</v>
      </c>
      <c r="DS117" s="100">
        <v>0</v>
      </c>
      <c r="DT117" s="100">
        <v>-6935</v>
      </c>
      <c r="DU117" s="100">
        <v>-1733</v>
      </c>
      <c r="DV117" s="100">
        <v>0</v>
      </c>
      <c r="DW117" s="100">
        <v>37992.98981670061</v>
      </c>
      <c r="DX117" s="100">
        <v>9498.2474541751526</v>
      </c>
      <c r="DY117" s="100">
        <v>0</v>
      </c>
      <c r="DZ117" s="100">
        <v>-18816.618329938901</v>
      </c>
      <c r="EA117" s="100">
        <v>-4704.1545824847253</v>
      </c>
      <c r="EB117" s="100">
        <v>0</v>
      </c>
      <c r="EC117" s="100">
        <v>52869</v>
      </c>
      <c r="ED117" s="100">
        <v>13217</v>
      </c>
      <c r="EE117" s="100">
        <v>0</v>
      </c>
      <c r="EF117" s="100">
        <v>-33693</v>
      </c>
      <c r="EG117" s="100">
        <v>-8423</v>
      </c>
      <c r="EH117" s="100">
        <v>0</v>
      </c>
      <c r="EI117" s="100">
        <v>-422.12138492871691</v>
      </c>
      <c r="EJ117" s="100">
        <v>-105.53034623217923</v>
      </c>
      <c r="EK117" s="100">
        <v>0</v>
      </c>
      <c r="EL117" s="100">
        <v>0</v>
      </c>
      <c r="EM117" s="100">
        <v>0</v>
      </c>
      <c r="EN117" s="100">
        <v>0</v>
      </c>
      <c r="EO117" s="100">
        <v>0</v>
      </c>
      <c r="EP117" s="100">
        <v>0</v>
      </c>
      <c r="EQ117" s="100">
        <v>0</v>
      </c>
      <c r="ER117" s="100">
        <v>0</v>
      </c>
      <c r="ES117" s="100">
        <v>0</v>
      </c>
      <c r="ET117" s="100">
        <v>0</v>
      </c>
      <c r="EU117" s="100">
        <v>569624.72260692471</v>
      </c>
      <c r="EV117" s="100">
        <v>142406.18065173118</v>
      </c>
      <c r="EW117" s="100">
        <v>0</v>
      </c>
      <c r="EX117" s="100">
        <v>536230</v>
      </c>
      <c r="EY117" s="100">
        <v>134057</v>
      </c>
      <c r="EZ117" s="100">
        <v>0</v>
      </c>
      <c r="FA117" s="100">
        <v>33395</v>
      </c>
      <c r="FB117" s="100">
        <v>8349</v>
      </c>
      <c r="FC117" s="100">
        <v>0</v>
      </c>
      <c r="FD117" s="100">
        <v>1147589.2920570264</v>
      </c>
      <c r="FE117" s="100">
        <v>286897.3230142566</v>
      </c>
      <c r="FF117" s="100">
        <v>0</v>
      </c>
      <c r="FG117" s="100">
        <v>1138618</v>
      </c>
      <c r="FH117" s="100">
        <v>284654</v>
      </c>
      <c r="FI117" s="100">
        <v>0</v>
      </c>
      <c r="FJ117" s="100">
        <v>8971</v>
      </c>
      <c r="FK117" s="100">
        <v>2243</v>
      </c>
      <c r="FL117" s="100">
        <v>0</v>
      </c>
      <c r="FM117" s="100">
        <v>0</v>
      </c>
      <c r="FN117" s="100">
        <v>0</v>
      </c>
      <c r="FO117" s="100">
        <v>0</v>
      </c>
      <c r="FP117" s="100">
        <v>0</v>
      </c>
      <c r="FQ117" s="100">
        <v>0</v>
      </c>
      <c r="FR117" s="100">
        <v>0</v>
      </c>
      <c r="FS117" s="100">
        <v>0</v>
      </c>
      <c r="FT117" s="100">
        <v>0</v>
      </c>
      <c r="FU117" s="100">
        <v>0</v>
      </c>
      <c r="FV117" s="100">
        <v>2954191</v>
      </c>
      <c r="FW117" s="100">
        <v>738547</v>
      </c>
      <c r="FX117" s="100">
        <v>0</v>
      </c>
      <c r="FY117" s="546">
        <v>0.5</v>
      </c>
      <c r="FZ117" s="546">
        <v>0.4</v>
      </c>
      <c r="GA117" s="546">
        <v>0.1</v>
      </c>
      <c r="GB117" s="546">
        <v>0</v>
      </c>
      <c r="GC117" s="84" t="s">
        <v>1029</v>
      </c>
    </row>
    <row r="118" spans="1:185" s="84" customFormat="1" x14ac:dyDescent="0.25">
      <c r="A118" t="s">
        <v>1026</v>
      </c>
      <c r="B118" s="82" t="s">
        <v>595</v>
      </c>
      <c r="C118" s="85" t="s">
        <v>594</v>
      </c>
      <c r="D118" s="100">
        <v>9904303</v>
      </c>
      <c r="E118" s="100">
        <v>0</v>
      </c>
      <c r="F118" s="100">
        <v>9904303</v>
      </c>
      <c r="G118" s="100">
        <v>11033680</v>
      </c>
      <c r="H118" s="100">
        <v>0</v>
      </c>
      <c r="I118" s="100">
        <v>11033680</v>
      </c>
      <c r="J118" s="100">
        <v>-1129377</v>
      </c>
      <c r="K118" s="100">
        <v>0</v>
      </c>
      <c r="L118" s="100">
        <v>-1129377</v>
      </c>
      <c r="M118" s="100">
        <v>555848</v>
      </c>
      <c r="N118" s="100">
        <v>555848</v>
      </c>
      <c r="O118" s="100">
        <v>0</v>
      </c>
      <c r="P118" s="100">
        <v>0</v>
      </c>
      <c r="Q118" s="100">
        <v>0</v>
      </c>
      <c r="R118" s="100">
        <v>0</v>
      </c>
      <c r="S118" s="100">
        <v>0</v>
      </c>
      <c r="T118" s="100">
        <v>0</v>
      </c>
      <c r="U118" s="100">
        <v>0</v>
      </c>
      <c r="V118" s="100">
        <v>0</v>
      </c>
      <c r="W118" s="100">
        <v>0</v>
      </c>
      <c r="X118" s="100">
        <v>0</v>
      </c>
      <c r="Y118" s="100">
        <v>0</v>
      </c>
      <c r="Z118" s="100">
        <v>0</v>
      </c>
      <c r="AA118" s="100">
        <v>0</v>
      </c>
      <c r="AB118" s="100">
        <v>0</v>
      </c>
      <c r="AC118" s="100">
        <v>0</v>
      </c>
      <c r="AD118" s="100">
        <v>0</v>
      </c>
      <c r="AE118" s="100">
        <v>0</v>
      </c>
      <c r="AF118" s="100">
        <v>0</v>
      </c>
      <c r="AG118" s="100">
        <v>0</v>
      </c>
      <c r="AH118" s="100">
        <v>0</v>
      </c>
      <c r="AI118" s="100">
        <v>0</v>
      </c>
      <c r="AJ118" s="100">
        <v>0</v>
      </c>
      <c r="AK118" s="100">
        <v>0</v>
      </c>
      <c r="AL118" s="100">
        <v>0</v>
      </c>
      <c r="AM118" s="100">
        <v>0</v>
      </c>
      <c r="AN118" s="100">
        <v>0</v>
      </c>
      <c r="AO118" s="100">
        <v>0</v>
      </c>
      <c r="AP118" s="100">
        <v>0</v>
      </c>
      <c r="AQ118" s="100">
        <v>0</v>
      </c>
      <c r="AR118" s="100">
        <v>0</v>
      </c>
      <c r="AS118" s="100">
        <v>0</v>
      </c>
      <c r="AT118" s="100">
        <v>0</v>
      </c>
      <c r="AU118" s="100">
        <v>0</v>
      </c>
      <c r="AV118" s="100">
        <v>0</v>
      </c>
      <c r="AW118" s="100">
        <v>0</v>
      </c>
      <c r="AX118" s="100">
        <v>0</v>
      </c>
      <c r="AY118" s="100">
        <v>0</v>
      </c>
      <c r="AZ118" s="100">
        <v>0</v>
      </c>
      <c r="BA118" s="100">
        <v>0</v>
      </c>
      <c r="BB118" s="100">
        <v>0</v>
      </c>
      <c r="BC118" s="100">
        <v>0</v>
      </c>
      <c r="BD118" s="100">
        <v>0</v>
      </c>
      <c r="BE118" s="100">
        <v>0</v>
      </c>
      <c r="BF118" s="100">
        <v>3759473.8925230145</v>
      </c>
      <c r="BG118" s="100">
        <v>2114704.0645441958</v>
      </c>
      <c r="BH118" s="100">
        <v>0</v>
      </c>
      <c r="BI118" s="100">
        <v>299895</v>
      </c>
      <c r="BJ118" s="100">
        <v>168691</v>
      </c>
      <c r="BK118" s="100">
        <v>0</v>
      </c>
      <c r="BL118" s="100">
        <v>3382330</v>
      </c>
      <c r="BM118" s="100">
        <v>1902560</v>
      </c>
      <c r="BN118" s="100">
        <v>0</v>
      </c>
      <c r="BO118" s="100">
        <v>677039</v>
      </c>
      <c r="BP118" s="100">
        <v>380835</v>
      </c>
      <c r="BQ118" s="100">
        <v>0</v>
      </c>
      <c r="BR118" s="100">
        <v>0</v>
      </c>
      <c r="BS118" s="100">
        <v>0</v>
      </c>
      <c r="BT118" s="100">
        <v>0</v>
      </c>
      <c r="BU118" s="100">
        <v>0</v>
      </c>
      <c r="BV118" s="100">
        <v>0</v>
      </c>
      <c r="BW118" s="100">
        <v>0</v>
      </c>
      <c r="BX118" s="100">
        <v>0</v>
      </c>
      <c r="BY118" s="100">
        <v>0</v>
      </c>
      <c r="BZ118" s="100">
        <v>0</v>
      </c>
      <c r="CA118" s="100">
        <v>0</v>
      </c>
      <c r="CB118" s="100">
        <v>0</v>
      </c>
      <c r="CC118" s="100">
        <v>0</v>
      </c>
      <c r="CD118" s="100">
        <v>0</v>
      </c>
      <c r="CE118" s="100">
        <v>0</v>
      </c>
      <c r="CF118" s="100">
        <v>0</v>
      </c>
      <c r="CG118" s="100">
        <v>0</v>
      </c>
      <c r="CH118" s="100">
        <v>0</v>
      </c>
      <c r="CI118" s="100">
        <v>0</v>
      </c>
      <c r="CJ118" s="100">
        <v>0</v>
      </c>
      <c r="CK118" s="100">
        <v>0</v>
      </c>
      <c r="CL118" s="100">
        <v>0</v>
      </c>
      <c r="CM118" s="100">
        <v>0</v>
      </c>
      <c r="CN118" s="100">
        <v>0</v>
      </c>
      <c r="CO118" s="100">
        <v>0</v>
      </c>
      <c r="CP118" s="100">
        <v>0</v>
      </c>
      <c r="CQ118" s="100">
        <v>0</v>
      </c>
      <c r="CR118" s="100">
        <v>0</v>
      </c>
      <c r="CS118" s="100">
        <v>0</v>
      </c>
      <c r="CT118" s="100">
        <v>0</v>
      </c>
      <c r="CU118" s="100">
        <v>0</v>
      </c>
      <c r="CV118" s="100">
        <v>0</v>
      </c>
      <c r="CW118" s="100">
        <v>0</v>
      </c>
      <c r="CX118" s="100">
        <v>0</v>
      </c>
      <c r="CY118" s="100">
        <v>0</v>
      </c>
      <c r="CZ118" s="100">
        <v>0</v>
      </c>
      <c r="DA118" s="100">
        <v>0</v>
      </c>
      <c r="DB118" s="100">
        <v>0</v>
      </c>
      <c r="DC118" s="100">
        <v>0</v>
      </c>
      <c r="DD118" s="100">
        <v>0</v>
      </c>
      <c r="DE118" s="100">
        <v>0</v>
      </c>
      <c r="DF118" s="100">
        <v>0</v>
      </c>
      <c r="DG118" s="100">
        <v>0</v>
      </c>
      <c r="DH118" s="100">
        <v>0</v>
      </c>
      <c r="DI118" s="100">
        <v>0</v>
      </c>
      <c r="DJ118" s="100">
        <v>0</v>
      </c>
      <c r="DK118" s="100">
        <v>0</v>
      </c>
      <c r="DL118" s="100">
        <v>0</v>
      </c>
      <c r="DM118" s="100">
        <v>0</v>
      </c>
      <c r="DN118" s="100">
        <v>181769.59869653767</v>
      </c>
      <c r="DO118" s="100">
        <v>102245.39926680244</v>
      </c>
      <c r="DP118" s="100">
        <v>0</v>
      </c>
      <c r="DQ118" s="100">
        <v>644334</v>
      </c>
      <c r="DR118" s="100">
        <v>362438</v>
      </c>
      <c r="DS118" s="100">
        <v>0</v>
      </c>
      <c r="DT118" s="100">
        <v>-462564</v>
      </c>
      <c r="DU118" s="100">
        <v>-260193</v>
      </c>
      <c r="DV118" s="100">
        <v>0</v>
      </c>
      <c r="DW118" s="100">
        <v>360729.90109979629</v>
      </c>
      <c r="DX118" s="100">
        <v>202910.56936863545</v>
      </c>
      <c r="DY118" s="100">
        <v>0</v>
      </c>
      <c r="DZ118" s="100">
        <v>45145.014745417509</v>
      </c>
      <c r="EA118" s="100">
        <v>25394.070794297353</v>
      </c>
      <c r="EB118" s="100">
        <v>0</v>
      </c>
      <c r="EC118" s="100">
        <v>410887</v>
      </c>
      <c r="ED118" s="100">
        <v>231124</v>
      </c>
      <c r="EE118" s="100">
        <v>0</v>
      </c>
      <c r="EF118" s="100">
        <v>-5012</v>
      </c>
      <c r="EG118" s="100">
        <v>-2819</v>
      </c>
      <c r="EH118" s="100">
        <v>0</v>
      </c>
      <c r="EI118" s="100">
        <v>0</v>
      </c>
      <c r="EJ118" s="100">
        <v>0</v>
      </c>
      <c r="EK118" s="100">
        <v>0</v>
      </c>
      <c r="EL118" s="100">
        <v>0</v>
      </c>
      <c r="EM118" s="100">
        <v>0</v>
      </c>
      <c r="EN118" s="100">
        <v>0</v>
      </c>
      <c r="EO118" s="100">
        <v>0</v>
      </c>
      <c r="EP118" s="100">
        <v>0</v>
      </c>
      <c r="EQ118" s="100">
        <v>0</v>
      </c>
      <c r="ER118" s="100">
        <v>0</v>
      </c>
      <c r="ES118" s="100">
        <v>0</v>
      </c>
      <c r="ET118" s="100">
        <v>0</v>
      </c>
      <c r="EU118" s="100">
        <v>2085362.2484725052</v>
      </c>
      <c r="EV118" s="100">
        <v>1173016.2647657841</v>
      </c>
      <c r="EW118" s="100">
        <v>0</v>
      </c>
      <c r="EX118" s="100">
        <v>3320798</v>
      </c>
      <c r="EY118" s="100">
        <v>1867949</v>
      </c>
      <c r="EZ118" s="100">
        <v>0</v>
      </c>
      <c r="FA118" s="100">
        <v>-1235436</v>
      </c>
      <c r="FB118" s="100">
        <v>-694933</v>
      </c>
      <c r="FC118" s="100">
        <v>0</v>
      </c>
      <c r="FD118" s="100">
        <v>2284226.4713645619</v>
      </c>
      <c r="FE118" s="100">
        <v>1284877.3901425663</v>
      </c>
      <c r="FF118" s="100">
        <v>0</v>
      </c>
      <c r="FG118" s="100">
        <v>2092556</v>
      </c>
      <c r="FH118" s="100">
        <v>1177063</v>
      </c>
      <c r="FI118" s="100">
        <v>0</v>
      </c>
      <c r="FJ118" s="100">
        <v>191670</v>
      </c>
      <c r="FK118" s="100">
        <v>107814</v>
      </c>
      <c r="FL118" s="100">
        <v>0</v>
      </c>
      <c r="FM118" s="100">
        <v>0</v>
      </c>
      <c r="FN118" s="100">
        <v>0</v>
      </c>
      <c r="FO118" s="100">
        <v>0</v>
      </c>
      <c r="FP118" s="100">
        <v>0</v>
      </c>
      <c r="FQ118" s="100">
        <v>0</v>
      </c>
      <c r="FR118" s="100">
        <v>0</v>
      </c>
      <c r="FS118" s="100">
        <v>0</v>
      </c>
      <c r="FT118" s="100">
        <v>0</v>
      </c>
      <c r="FU118" s="100">
        <v>0</v>
      </c>
      <c r="FV118" s="100">
        <v>9016602</v>
      </c>
      <c r="FW118" s="100">
        <v>5071838</v>
      </c>
      <c r="FX118" s="100">
        <v>0</v>
      </c>
      <c r="FY118" s="546">
        <v>0.25</v>
      </c>
      <c r="FZ118" s="546">
        <v>0.48</v>
      </c>
      <c r="GA118" s="546">
        <v>0.27</v>
      </c>
      <c r="GB118" s="546">
        <v>0</v>
      </c>
      <c r="GC118" s="84" t="s">
        <v>1073</v>
      </c>
    </row>
    <row r="119" spans="1:185" s="84" customFormat="1" x14ac:dyDescent="0.25">
      <c r="A119" t="s">
        <v>1026</v>
      </c>
      <c r="B119" s="82" t="s">
        <v>597</v>
      </c>
      <c r="C119" s="85" t="s">
        <v>596</v>
      </c>
      <c r="D119" s="100">
        <v>-2625282</v>
      </c>
      <c r="E119" s="100">
        <v>0</v>
      </c>
      <c r="F119" s="100">
        <v>-2625282</v>
      </c>
      <c r="G119" s="100">
        <v>-1876786</v>
      </c>
      <c r="H119" s="100">
        <v>0</v>
      </c>
      <c r="I119" s="100">
        <v>-1876786</v>
      </c>
      <c r="J119" s="100">
        <v>-748496</v>
      </c>
      <c r="K119" s="100">
        <v>0</v>
      </c>
      <c r="L119" s="100">
        <v>-748496</v>
      </c>
      <c r="M119" s="100">
        <v>156451</v>
      </c>
      <c r="N119" s="100">
        <v>156451</v>
      </c>
      <c r="O119" s="100">
        <v>0</v>
      </c>
      <c r="P119" s="100">
        <v>75575</v>
      </c>
      <c r="Q119" s="100">
        <v>8730</v>
      </c>
      <c r="R119" s="100">
        <v>66845</v>
      </c>
      <c r="S119" s="100">
        <v>0</v>
      </c>
      <c r="T119" s="100">
        <v>0</v>
      </c>
      <c r="U119" s="100">
        <v>0</v>
      </c>
      <c r="V119" s="100">
        <v>0</v>
      </c>
      <c r="W119" s="100">
        <v>0</v>
      </c>
      <c r="X119" s="100">
        <v>0</v>
      </c>
      <c r="Y119" s="100">
        <v>0</v>
      </c>
      <c r="Z119" s="100">
        <v>0</v>
      </c>
      <c r="AA119" s="100">
        <v>0</v>
      </c>
      <c r="AB119" s="100">
        <v>0</v>
      </c>
      <c r="AC119" s="100">
        <v>0</v>
      </c>
      <c r="AD119" s="100">
        <v>0</v>
      </c>
      <c r="AE119" s="100">
        <v>0</v>
      </c>
      <c r="AF119" s="100">
        <v>0</v>
      </c>
      <c r="AG119" s="100">
        <v>0</v>
      </c>
      <c r="AH119" s="100">
        <v>0</v>
      </c>
      <c r="AI119" s="100">
        <v>0</v>
      </c>
      <c r="AJ119" s="100">
        <v>0</v>
      </c>
      <c r="AK119" s="100">
        <v>0</v>
      </c>
      <c r="AL119" s="100">
        <v>0</v>
      </c>
      <c r="AM119" s="100">
        <v>0</v>
      </c>
      <c r="AN119" s="100">
        <v>0</v>
      </c>
      <c r="AO119" s="100">
        <v>0</v>
      </c>
      <c r="AP119" s="100">
        <v>0</v>
      </c>
      <c r="AQ119" s="100">
        <v>0</v>
      </c>
      <c r="AR119" s="100">
        <v>0</v>
      </c>
      <c r="AS119" s="100">
        <v>0</v>
      </c>
      <c r="AT119" s="100">
        <v>0</v>
      </c>
      <c r="AU119" s="100">
        <v>0</v>
      </c>
      <c r="AV119" s="100">
        <v>0</v>
      </c>
      <c r="AW119" s="100">
        <v>0</v>
      </c>
      <c r="AX119" s="100">
        <v>0</v>
      </c>
      <c r="AY119" s="100">
        <v>0</v>
      </c>
      <c r="AZ119" s="100">
        <v>0</v>
      </c>
      <c r="BA119" s="100">
        <v>0</v>
      </c>
      <c r="BB119" s="100">
        <v>0</v>
      </c>
      <c r="BC119" s="100">
        <v>0</v>
      </c>
      <c r="BD119" s="100">
        <v>0</v>
      </c>
      <c r="BE119" s="100">
        <v>0</v>
      </c>
      <c r="BF119" s="100">
        <v>2356070.6137545831</v>
      </c>
      <c r="BG119" s="100">
        <v>0</v>
      </c>
      <c r="BH119" s="100">
        <v>23798.693068228113</v>
      </c>
      <c r="BI119" s="100">
        <v>222706</v>
      </c>
      <c r="BJ119" s="100">
        <v>0</v>
      </c>
      <c r="BK119" s="100">
        <v>2200</v>
      </c>
      <c r="BL119" s="100">
        <v>2380622</v>
      </c>
      <c r="BM119" s="100">
        <v>0</v>
      </c>
      <c r="BN119" s="100">
        <v>23997</v>
      </c>
      <c r="BO119" s="100">
        <v>198155</v>
      </c>
      <c r="BP119" s="100">
        <v>0</v>
      </c>
      <c r="BQ119" s="100">
        <v>2002</v>
      </c>
      <c r="BR119" s="100">
        <v>16829.477780040732</v>
      </c>
      <c r="BS119" s="100">
        <v>0</v>
      </c>
      <c r="BT119" s="100">
        <v>169.99472505091651</v>
      </c>
      <c r="BU119" s="100">
        <v>22836</v>
      </c>
      <c r="BV119" s="100">
        <v>0</v>
      </c>
      <c r="BW119" s="100">
        <v>231</v>
      </c>
      <c r="BX119" s="100">
        <v>-6007</v>
      </c>
      <c r="BY119" s="100">
        <v>0</v>
      </c>
      <c r="BZ119" s="100">
        <v>-61</v>
      </c>
      <c r="CA119" s="100">
        <v>0</v>
      </c>
      <c r="CB119" s="100">
        <v>0</v>
      </c>
      <c r="CC119" s="100">
        <v>0</v>
      </c>
      <c r="CD119" s="100">
        <v>0</v>
      </c>
      <c r="CE119" s="100">
        <v>0</v>
      </c>
      <c r="CF119" s="100">
        <v>0</v>
      </c>
      <c r="CG119" s="100">
        <v>0</v>
      </c>
      <c r="CH119" s="100">
        <v>0</v>
      </c>
      <c r="CI119" s="100">
        <v>0</v>
      </c>
      <c r="CJ119" s="100">
        <v>0</v>
      </c>
      <c r="CK119" s="100">
        <v>0</v>
      </c>
      <c r="CL119" s="100">
        <v>0</v>
      </c>
      <c r="CM119" s="100">
        <v>0</v>
      </c>
      <c r="CN119" s="100">
        <v>0</v>
      </c>
      <c r="CO119" s="100">
        <v>0</v>
      </c>
      <c r="CP119" s="100">
        <v>0</v>
      </c>
      <c r="CQ119" s="100">
        <v>0</v>
      </c>
      <c r="CR119" s="100">
        <v>0</v>
      </c>
      <c r="CS119" s="100">
        <v>0</v>
      </c>
      <c r="CT119" s="100">
        <v>0</v>
      </c>
      <c r="CU119" s="100">
        <v>0</v>
      </c>
      <c r="CV119" s="100">
        <v>0</v>
      </c>
      <c r="CW119" s="100">
        <v>0</v>
      </c>
      <c r="CX119" s="100">
        <v>0</v>
      </c>
      <c r="CY119" s="100">
        <v>0</v>
      </c>
      <c r="CZ119" s="100">
        <v>0</v>
      </c>
      <c r="DA119" s="100">
        <v>0</v>
      </c>
      <c r="DB119" s="100">
        <v>0</v>
      </c>
      <c r="DC119" s="100">
        <v>0</v>
      </c>
      <c r="DD119" s="100">
        <v>0</v>
      </c>
      <c r="DE119" s="100">
        <v>0</v>
      </c>
      <c r="DF119" s="100">
        <v>0</v>
      </c>
      <c r="DG119" s="100">
        <v>0</v>
      </c>
      <c r="DH119" s="100">
        <v>0</v>
      </c>
      <c r="DI119" s="100">
        <v>0</v>
      </c>
      <c r="DJ119" s="100">
        <v>0</v>
      </c>
      <c r="DK119" s="100">
        <v>0</v>
      </c>
      <c r="DL119" s="100">
        <v>0</v>
      </c>
      <c r="DM119" s="100">
        <v>0</v>
      </c>
      <c r="DN119" s="100">
        <v>13555.176782077393</v>
      </c>
      <c r="DO119" s="100">
        <v>0</v>
      </c>
      <c r="DP119" s="100">
        <v>136.92097759674135</v>
      </c>
      <c r="DQ119" s="100">
        <v>8136</v>
      </c>
      <c r="DR119" s="100">
        <v>0</v>
      </c>
      <c r="DS119" s="100">
        <v>82</v>
      </c>
      <c r="DT119" s="100">
        <v>5419</v>
      </c>
      <c r="DU119" s="100">
        <v>0</v>
      </c>
      <c r="DV119" s="100">
        <v>55</v>
      </c>
      <c r="DW119" s="100">
        <v>28978.023849287169</v>
      </c>
      <c r="DX119" s="100">
        <v>0</v>
      </c>
      <c r="DY119" s="100">
        <v>292.70731160896133</v>
      </c>
      <c r="DZ119" s="100">
        <v>0</v>
      </c>
      <c r="EA119" s="100">
        <v>0</v>
      </c>
      <c r="EB119" s="100">
        <v>0</v>
      </c>
      <c r="EC119" s="100">
        <v>33734</v>
      </c>
      <c r="ED119" s="100">
        <v>0</v>
      </c>
      <c r="EE119" s="100">
        <v>341</v>
      </c>
      <c r="EF119" s="100">
        <v>-4756</v>
      </c>
      <c r="EG119" s="100">
        <v>0</v>
      </c>
      <c r="EH119" s="100">
        <v>-48</v>
      </c>
      <c r="EI119" s="100">
        <v>0</v>
      </c>
      <c r="EJ119" s="100">
        <v>0</v>
      </c>
      <c r="EK119" s="100">
        <v>0</v>
      </c>
      <c r="EL119" s="100">
        <v>0</v>
      </c>
      <c r="EM119" s="100">
        <v>0</v>
      </c>
      <c r="EN119" s="100">
        <v>0</v>
      </c>
      <c r="EO119" s="100">
        <v>0</v>
      </c>
      <c r="EP119" s="100">
        <v>0</v>
      </c>
      <c r="EQ119" s="100">
        <v>0</v>
      </c>
      <c r="ER119" s="100">
        <v>0</v>
      </c>
      <c r="ES119" s="100">
        <v>0</v>
      </c>
      <c r="ET119" s="100">
        <v>0</v>
      </c>
      <c r="EU119" s="100">
        <v>516576.95120162936</v>
      </c>
      <c r="EV119" s="100">
        <v>0</v>
      </c>
      <c r="EW119" s="100">
        <v>5217.9490020366602</v>
      </c>
      <c r="EX119" s="100">
        <v>498371</v>
      </c>
      <c r="EY119" s="100">
        <v>0</v>
      </c>
      <c r="EZ119" s="100">
        <v>5034</v>
      </c>
      <c r="FA119" s="100">
        <v>18206</v>
      </c>
      <c r="FB119" s="100">
        <v>0</v>
      </c>
      <c r="FC119" s="100">
        <v>184</v>
      </c>
      <c r="FD119" s="100">
        <v>1682687.5353156822</v>
      </c>
      <c r="FE119" s="100">
        <v>0</v>
      </c>
      <c r="FF119" s="100">
        <v>16971.967739307533</v>
      </c>
      <c r="FG119" s="100">
        <v>1662419</v>
      </c>
      <c r="FH119" s="100">
        <v>0</v>
      </c>
      <c r="FI119" s="100">
        <v>16789</v>
      </c>
      <c r="FJ119" s="100">
        <v>20269</v>
      </c>
      <c r="FK119" s="100">
        <v>0</v>
      </c>
      <c r="FL119" s="100">
        <v>183</v>
      </c>
      <c r="FM119" s="100">
        <v>301088.06291242369</v>
      </c>
      <c r="FN119" s="100">
        <v>0</v>
      </c>
      <c r="FO119" s="100">
        <v>294.00837067209778</v>
      </c>
      <c r="FP119" s="100">
        <v>315780.17</v>
      </c>
      <c r="FQ119" s="100">
        <v>0</v>
      </c>
      <c r="FR119" s="100">
        <v>322.83</v>
      </c>
      <c r="FS119" s="100">
        <v>-14692</v>
      </c>
      <c r="FT119" s="100">
        <v>0</v>
      </c>
      <c r="FU119" s="100">
        <v>-29</v>
      </c>
      <c r="FV119" s="100">
        <v>5138492</v>
      </c>
      <c r="FW119" s="100">
        <v>0</v>
      </c>
      <c r="FX119" s="100">
        <v>49083</v>
      </c>
      <c r="FY119" s="546">
        <v>0</v>
      </c>
      <c r="FZ119" s="546">
        <v>0.99</v>
      </c>
      <c r="GA119" s="546">
        <v>0</v>
      </c>
      <c r="GB119" s="546">
        <v>0.01</v>
      </c>
      <c r="GC119" s="84" t="s">
        <v>1054</v>
      </c>
    </row>
    <row r="120" spans="1:185" s="84" customFormat="1" x14ac:dyDescent="0.25">
      <c r="A120" t="s">
        <v>1037</v>
      </c>
      <c r="B120" s="82" t="s">
        <v>599</v>
      </c>
      <c r="C120" s="85" t="s">
        <v>598</v>
      </c>
      <c r="D120" s="100">
        <v>229834</v>
      </c>
      <c r="E120" s="100">
        <v>0</v>
      </c>
      <c r="F120" s="100">
        <v>229834</v>
      </c>
      <c r="G120" s="100">
        <v>218089</v>
      </c>
      <c r="H120" s="100">
        <v>0</v>
      </c>
      <c r="I120" s="100">
        <v>218089</v>
      </c>
      <c r="J120" s="100">
        <v>11745</v>
      </c>
      <c r="K120" s="100">
        <v>0</v>
      </c>
      <c r="L120" s="100">
        <v>11745</v>
      </c>
      <c r="M120" s="100">
        <v>155448</v>
      </c>
      <c r="N120" s="100">
        <v>155448</v>
      </c>
      <c r="O120" s="100">
        <v>0</v>
      </c>
      <c r="P120" s="100">
        <v>0</v>
      </c>
      <c r="Q120" s="100">
        <v>0</v>
      </c>
      <c r="R120" s="100">
        <v>0</v>
      </c>
      <c r="S120" s="100">
        <v>67041</v>
      </c>
      <c r="T120" s="100">
        <v>0</v>
      </c>
      <c r="U120" s="100">
        <v>71315</v>
      </c>
      <c r="V120" s="100">
        <v>0</v>
      </c>
      <c r="W120" s="100">
        <v>-4274</v>
      </c>
      <c r="X120" s="100">
        <v>0</v>
      </c>
      <c r="Y120" s="100">
        <v>0</v>
      </c>
      <c r="Z120" s="100">
        <v>0</v>
      </c>
      <c r="AA120" s="100">
        <v>0</v>
      </c>
      <c r="AB120" s="100">
        <v>0</v>
      </c>
      <c r="AC120" s="100">
        <v>0</v>
      </c>
      <c r="AD120" s="100">
        <v>0</v>
      </c>
      <c r="AE120" s="100">
        <v>0</v>
      </c>
      <c r="AF120" s="100">
        <v>0</v>
      </c>
      <c r="AG120" s="100">
        <v>0</v>
      </c>
      <c r="AH120" s="100">
        <v>0</v>
      </c>
      <c r="AI120" s="100">
        <v>0</v>
      </c>
      <c r="AJ120" s="100">
        <v>0</v>
      </c>
      <c r="AK120" s="100">
        <v>0</v>
      </c>
      <c r="AL120" s="100">
        <v>0</v>
      </c>
      <c r="AM120" s="100">
        <v>0</v>
      </c>
      <c r="AN120" s="100">
        <v>0</v>
      </c>
      <c r="AO120" s="100">
        <v>0</v>
      </c>
      <c r="AP120" s="100">
        <v>0</v>
      </c>
      <c r="AQ120" s="100">
        <v>0</v>
      </c>
      <c r="AR120" s="100">
        <v>0</v>
      </c>
      <c r="AS120" s="100">
        <v>0</v>
      </c>
      <c r="AT120" s="100">
        <v>0</v>
      </c>
      <c r="AU120" s="100">
        <v>0</v>
      </c>
      <c r="AV120" s="100">
        <v>0</v>
      </c>
      <c r="AW120" s="100">
        <v>0</v>
      </c>
      <c r="AX120" s="100">
        <v>0</v>
      </c>
      <c r="AY120" s="100">
        <v>0</v>
      </c>
      <c r="AZ120" s="100">
        <v>0</v>
      </c>
      <c r="BA120" s="100">
        <v>0</v>
      </c>
      <c r="BB120" s="100">
        <v>0</v>
      </c>
      <c r="BC120" s="100">
        <v>0</v>
      </c>
      <c r="BD120" s="100">
        <v>0</v>
      </c>
      <c r="BE120" s="100">
        <v>0</v>
      </c>
      <c r="BF120" s="100">
        <v>1919431.0702869655</v>
      </c>
      <c r="BG120" s="100">
        <v>786052.72402228101</v>
      </c>
      <c r="BH120" s="100">
        <v>36560.591814989821</v>
      </c>
      <c r="BI120" s="100">
        <v>87847</v>
      </c>
      <c r="BJ120" s="100">
        <v>35975</v>
      </c>
      <c r="BK120" s="100">
        <v>1673</v>
      </c>
      <c r="BL120" s="100">
        <v>1834883</v>
      </c>
      <c r="BM120" s="100">
        <v>751428</v>
      </c>
      <c r="BN120" s="100">
        <v>34950</v>
      </c>
      <c r="BO120" s="100">
        <v>172395</v>
      </c>
      <c r="BP120" s="100">
        <v>70600</v>
      </c>
      <c r="BQ120" s="100">
        <v>3284</v>
      </c>
      <c r="BR120" s="100">
        <v>12684.783757637475</v>
      </c>
      <c r="BS120" s="100">
        <v>5194.7209674134419</v>
      </c>
      <c r="BT120" s="100">
        <v>241.61492871690427</v>
      </c>
      <c r="BU120" s="100">
        <v>13398</v>
      </c>
      <c r="BV120" s="100">
        <v>5487</v>
      </c>
      <c r="BW120" s="100">
        <v>255</v>
      </c>
      <c r="BX120" s="100">
        <v>-713</v>
      </c>
      <c r="BY120" s="100">
        <v>-292</v>
      </c>
      <c r="BZ120" s="100">
        <v>-13</v>
      </c>
      <c r="CA120" s="100">
        <v>0</v>
      </c>
      <c r="CB120" s="100">
        <v>0</v>
      </c>
      <c r="CC120" s="100">
        <v>0</v>
      </c>
      <c r="CD120" s="100">
        <v>0</v>
      </c>
      <c r="CE120" s="100">
        <v>0</v>
      </c>
      <c r="CF120" s="100">
        <v>0</v>
      </c>
      <c r="CG120" s="100">
        <v>0</v>
      </c>
      <c r="CH120" s="100">
        <v>0</v>
      </c>
      <c r="CI120" s="100">
        <v>0</v>
      </c>
      <c r="CJ120" s="100">
        <v>0</v>
      </c>
      <c r="CK120" s="100">
        <v>0</v>
      </c>
      <c r="CL120" s="100">
        <v>0</v>
      </c>
      <c r="CM120" s="100">
        <v>0</v>
      </c>
      <c r="CN120" s="100">
        <v>0</v>
      </c>
      <c r="CO120" s="100">
        <v>0</v>
      </c>
      <c r="CP120" s="100">
        <v>0</v>
      </c>
      <c r="CQ120" s="100">
        <v>0</v>
      </c>
      <c r="CR120" s="100">
        <v>0</v>
      </c>
      <c r="CS120" s="100">
        <v>0</v>
      </c>
      <c r="CT120" s="100">
        <v>0</v>
      </c>
      <c r="CU120" s="100">
        <v>0</v>
      </c>
      <c r="CV120" s="100">
        <v>32495.576425661915</v>
      </c>
      <c r="CW120" s="100">
        <v>13307.712250509165</v>
      </c>
      <c r="CX120" s="100">
        <v>618.96336048879834</v>
      </c>
      <c r="CY120" s="100">
        <v>31653</v>
      </c>
      <c r="CZ120" s="100">
        <v>12963</v>
      </c>
      <c r="DA120" s="100">
        <v>603</v>
      </c>
      <c r="DB120" s="100">
        <v>843</v>
      </c>
      <c r="DC120" s="100">
        <v>345</v>
      </c>
      <c r="DD120" s="100">
        <v>16</v>
      </c>
      <c r="DE120" s="100">
        <v>0</v>
      </c>
      <c r="DF120" s="100">
        <v>0</v>
      </c>
      <c r="DG120" s="100">
        <v>0</v>
      </c>
      <c r="DH120" s="100">
        <v>0</v>
      </c>
      <c r="DI120" s="100">
        <v>0</v>
      </c>
      <c r="DJ120" s="100">
        <v>0</v>
      </c>
      <c r="DK120" s="100">
        <v>0</v>
      </c>
      <c r="DL120" s="100">
        <v>0</v>
      </c>
      <c r="DM120" s="100">
        <v>0</v>
      </c>
      <c r="DN120" s="100">
        <v>18597.555091649698</v>
      </c>
      <c r="DO120" s="100">
        <v>7616.1416089613031</v>
      </c>
      <c r="DP120" s="100">
        <v>354.23914460285135</v>
      </c>
      <c r="DQ120" s="100">
        <v>18116</v>
      </c>
      <c r="DR120" s="100">
        <v>7419</v>
      </c>
      <c r="DS120" s="100">
        <v>345</v>
      </c>
      <c r="DT120" s="100">
        <v>482</v>
      </c>
      <c r="DU120" s="100">
        <v>197</v>
      </c>
      <c r="DV120" s="100">
        <v>9</v>
      </c>
      <c r="DW120" s="100">
        <v>0</v>
      </c>
      <c r="DX120" s="100">
        <v>0</v>
      </c>
      <c r="DY120" s="100">
        <v>0</v>
      </c>
      <c r="DZ120" s="100">
        <v>0</v>
      </c>
      <c r="EA120" s="100">
        <v>0</v>
      </c>
      <c r="EB120" s="100">
        <v>0</v>
      </c>
      <c r="EC120" s="100">
        <v>25953</v>
      </c>
      <c r="ED120" s="100">
        <v>10629</v>
      </c>
      <c r="EE120" s="100">
        <v>494</v>
      </c>
      <c r="EF120" s="100">
        <v>-25953</v>
      </c>
      <c r="EG120" s="100">
        <v>-10629</v>
      </c>
      <c r="EH120" s="100">
        <v>-494</v>
      </c>
      <c r="EI120" s="100">
        <v>-335.564816700611</v>
      </c>
      <c r="EJ120" s="100">
        <v>-137.42178207739306</v>
      </c>
      <c r="EK120" s="100">
        <v>-6.3917107942973521</v>
      </c>
      <c r="EL120" s="100">
        <v>0</v>
      </c>
      <c r="EM120" s="100">
        <v>0</v>
      </c>
      <c r="EN120" s="100">
        <v>0</v>
      </c>
      <c r="EO120" s="100">
        <v>2609</v>
      </c>
      <c r="EP120" s="100">
        <v>1068</v>
      </c>
      <c r="EQ120" s="100">
        <v>50</v>
      </c>
      <c r="ER120" s="100">
        <v>-2609</v>
      </c>
      <c r="ES120" s="100">
        <v>-1068</v>
      </c>
      <c r="ET120" s="100">
        <v>-50</v>
      </c>
      <c r="EU120" s="100">
        <v>374910.46909368638</v>
      </c>
      <c r="EV120" s="100">
        <v>153534.76353360488</v>
      </c>
      <c r="EW120" s="100">
        <v>7141.1517922606927</v>
      </c>
      <c r="EX120" s="100">
        <v>420085</v>
      </c>
      <c r="EY120" s="100">
        <v>172035</v>
      </c>
      <c r="EZ120" s="100">
        <v>8002</v>
      </c>
      <c r="FA120" s="100">
        <v>-45175</v>
      </c>
      <c r="FB120" s="100">
        <v>-18500</v>
      </c>
      <c r="FC120" s="100">
        <v>-861</v>
      </c>
      <c r="FD120" s="100">
        <v>488031.22606924642</v>
      </c>
      <c r="FE120" s="100">
        <v>198965.74663951117</v>
      </c>
      <c r="FF120" s="100">
        <v>9254.2207739307541</v>
      </c>
      <c r="FG120" s="100">
        <v>479002</v>
      </c>
      <c r="FH120" s="100">
        <v>195211</v>
      </c>
      <c r="FI120" s="100">
        <v>9080</v>
      </c>
      <c r="FJ120" s="100">
        <v>9029</v>
      </c>
      <c r="FK120" s="100">
        <v>3755</v>
      </c>
      <c r="FL120" s="100">
        <v>174</v>
      </c>
      <c r="FM120" s="100">
        <v>0</v>
      </c>
      <c r="FN120" s="100">
        <v>0</v>
      </c>
      <c r="FO120" s="100">
        <v>0</v>
      </c>
      <c r="FP120" s="100">
        <v>0</v>
      </c>
      <c r="FQ120" s="100">
        <v>0</v>
      </c>
      <c r="FR120" s="100">
        <v>0</v>
      </c>
      <c r="FS120" s="100">
        <v>0</v>
      </c>
      <c r="FT120" s="100">
        <v>0</v>
      </c>
      <c r="FU120" s="100">
        <v>0</v>
      </c>
      <c r="FV120" s="100">
        <v>2933662</v>
      </c>
      <c r="FW120" s="100">
        <v>1200511</v>
      </c>
      <c r="FX120" s="100">
        <v>55838</v>
      </c>
      <c r="FY120" s="546">
        <v>0.25</v>
      </c>
      <c r="FZ120" s="546">
        <v>0.52500000000000002</v>
      </c>
      <c r="GA120" s="546">
        <v>0.215</v>
      </c>
      <c r="GB120" s="546">
        <v>0.01</v>
      </c>
      <c r="GC120" s="84" t="s">
        <v>1029</v>
      </c>
    </row>
    <row r="121" spans="1:185" s="84" customFormat="1" x14ac:dyDescent="0.25">
      <c r="A121" t="s">
        <v>1026</v>
      </c>
      <c r="B121" s="82" t="s">
        <v>601</v>
      </c>
      <c r="C121" s="85" t="s">
        <v>600</v>
      </c>
      <c r="D121" s="100">
        <v>2164598</v>
      </c>
      <c r="E121" s="100">
        <v>0</v>
      </c>
      <c r="F121" s="100">
        <v>2164598</v>
      </c>
      <c r="G121" s="100">
        <v>2814459</v>
      </c>
      <c r="H121" s="100">
        <v>0</v>
      </c>
      <c r="I121" s="100">
        <v>2814459</v>
      </c>
      <c r="J121" s="100">
        <v>-649861</v>
      </c>
      <c r="K121" s="100">
        <v>0</v>
      </c>
      <c r="L121" s="100">
        <v>-649861</v>
      </c>
      <c r="M121" s="100">
        <v>579972</v>
      </c>
      <c r="N121" s="100">
        <v>579972</v>
      </c>
      <c r="O121" s="100">
        <v>0</v>
      </c>
      <c r="P121" s="100">
        <v>0</v>
      </c>
      <c r="Q121" s="100">
        <v>0</v>
      </c>
      <c r="R121" s="100">
        <v>0</v>
      </c>
      <c r="S121" s="100">
        <v>0</v>
      </c>
      <c r="T121" s="100">
        <v>0</v>
      </c>
      <c r="U121" s="100">
        <v>0</v>
      </c>
      <c r="V121" s="100">
        <v>0</v>
      </c>
      <c r="W121" s="100">
        <v>0</v>
      </c>
      <c r="X121" s="100">
        <v>0</v>
      </c>
      <c r="Y121" s="100">
        <v>0</v>
      </c>
      <c r="Z121" s="100">
        <v>0</v>
      </c>
      <c r="AA121" s="100">
        <v>0</v>
      </c>
      <c r="AB121" s="100">
        <v>0</v>
      </c>
      <c r="AC121" s="100">
        <v>0</v>
      </c>
      <c r="AD121" s="100">
        <v>0</v>
      </c>
      <c r="AE121" s="100">
        <v>0</v>
      </c>
      <c r="AF121" s="100">
        <v>0</v>
      </c>
      <c r="AG121" s="100">
        <v>0</v>
      </c>
      <c r="AH121" s="100">
        <v>0</v>
      </c>
      <c r="AI121" s="100">
        <v>0</v>
      </c>
      <c r="AJ121" s="100">
        <v>0</v>
      </c>
      <c r="AK121" s="100">
        <v>0</v>
      </c>
      <c r="AL121" s="100">
        <v>0</v>
      </c>
      <c r="AM121" s="100">
        <v>0</v>
      </c>
      <c r="AN121" s="100">
        <v>0</v>
      </c>
      <c r="AO121" s="100">
        <v>0</v>
      </c>
      <c r="AP121" s="100">
        <v>0</v>
      </c>
      <c r="AQ121" s="100">
        <v>0</v>
      </c>
      <c r="AR121" s="100">
        <v>0</v>
      </c>
      <c r="AS121" s="100">
        <v>0</v>
      </c>
      <c r="AT121" s="100">
        <v>0</v>
      </c>
      <c r="AU121" s="100">
        <v>0</v>
      </c>
      <c r="AV121" s="100">
        <v>0</v>
      </c>
      <c r="AW121" s="100">
        <v>0</v>
      </c>
      <c r="AX121" s="100">
        <v>0</v>
      </c>
      <c r="AY121" s="100">
        <v>0</v>
      </c>
      <c r="AZ121" s="100">
        <v>0</v>
      </c>
      <c r="BA121" s="100">
        <v>0</v>
      </c>
      <c r="BB121" s="100">
        <v>0</v>
      </c>
      <c r="BC121" s="100">
        <v>0</v>
      </c>
      <c r="BD121" s="100">
        <v>0</v>
      </c>
      <c r="BE121" s="100">
        <v>0</v>
      </c>
      <c r="BF121" s="100">
        <v>2127609.9052549442</v>
      </c>
      <c r="BG121" s="100">
        <v>1196780.5717059064</v>
      </c>
      <c r="BH121" s="100">
        <v>0</v>
      </c>
      <c r="BI121" s="100">
        <v>245102</v>
      </c>
      <c r="BJ121" s="100">
        <v>137870</v>
      </c>
      <c r="BK121" s="100">
        <v>0</v>
      </c>
      <c r="BL121" s="100">
        <v>2146861</v>
      </c>
      <c r="BM121" s="100">
        <v>1207610</v>
      </c>
      <c r="BN121" s="100">
        <v>0</v>
      </c>
      <c r="BO121" s="100">
        <v>225851</v>
      </c>
      <c r="BP121" s="100">
        <v>127041</v>
      </c>
      <c r="BQ121" s="100">
        <v>0</v>
      </c>
      <c r="BR121" s="100">
        <v>6172.9032244399177</v>
      </c>
      <c r="BS121" s="100">
        <v>3472.2580637474543</v>
      </c>
      <c r="BT121" s="100">
        <v>0</v>
      </c>
      <c r="BU121" s="100">
        <v>4679</v>
      </c>
      <c r="BV121" s="100">
        <v>2632</v>
      </c>
      <c r="BW121" s="100">
        <v>0</v>
      </c>
      <c r="BX121" s="100">
        <v>1494</v>
      </c>
      <c r="BY121" s="100">
        <v>840</v>
      </c>
      <c r="BZ121" s="100">
        <v>0</v>
      </c>
      <c r="CA121" s="100">
        <v>0</v>
      </c>
      <c r="CB121" s="100">
        <v>0</v>
      </c>
      <c r="CC121" s="100">
        <v>0</v>
      </c>
      <c r="CD121" s="100">
        <v>0</v>
      </c>
      <c r="CE121" s="100">
        <v>0</v>
      </c>
      <c r="CF121" s="100">
        <v>0</v>
      </c>
      <c r="CG121" s="100">
        <v>1407.1263543788186</v>
      </c>
      <c r="CH121" s="100">
        <v>791.50857433808562</v>
      </c>
      <c r="CI121" s="100">
        <v>0</v>
      </c>
      <c r="CJ121" s="100">
        <v>0</v>
      </c>
      <c r="CK121" s="100">
        <v>0</v>
      </c>
      <c r="CL121" s="100">
        <v>0</v>
      </c>
      <c r="CM121" s="100">
        <v>0</v>
      </c>
      <c r="CN121" s="100">
        <v>0</v>
      </c>
      <c r="CO121" s="100">
        <v>0</v>
      </c>
      <c r="CP121" s="100">
        <v>0</v>
      </c>
      <c r="CQ121" s="100">
        <v>0</v>
      </c>
      <c r="CR121" s="100">
        <v>0</v>
      </c>
      <c r="CS121" s="100">
        <v>0</v>
      </c>
      <c r="CT121" s="100">
        <v>0</v>
      </c>
      <c r="CU121" s="100">
        <v>0</v>
      </c>
      <c r="CV121" s="100">
        <v>0</v>
      </c>
      <c r="CW121" s="100">
        <v>0</v>
      </c>
      <c r="CX121" s="100">
        <v>0</v>
      </c>
      <c r="CY121" s="100">
        <v>0</v>
      </c>
      <c r="CZ121" s="100">
        <v>0</v>
      </c>
      <c r="DA121" s="100">
        <v>0</v>
      </c>
      <c r="DB121" s="100">
        <v>0</v>
      </c>
      <c r="DC121" s="100">
        <v>0</v>
      </c>
      <c r="DD121" s="100">
        <v>0</v>
      </c>
      <c r="DE121" s="100">
        <v>0</v>
      </c>
      <c r="DF121" s="100">
        <v>0</v>
      </c>
      <c r="DG121" s="100">
        <v>0</v>
      </c>
      <c r="DH121" s="100">
        <v>0</v>
      </c>
      <c r="DI121" s="100">
        <v>0</v>
      </c>
      <c r="DJ121" s="100">
        <v>0</v>
      </c>
      <c r="DK121" s="100">
        <v>0</v>
      </c>
      <c r="DL121" s="100">
        <v>0</v>
      </c>
      <c r="DM121" s="100">
        <v>0</v>
      </c>
      <c r="DN121" s="100">
        <v>19596.179877800409</v>
      </c>
      <c r="DO121" s="100">
        <v>11022.851181262729</v>
      </c>
      <c r="DP121" s="100">
        <v>0</v>
      </c>
      <c r="DQ121" s="100">
        <v>20571</v>
      </c>
      <c r="DR121" s="100">
        <v>11572</v>
      </c>
      <c r="DS121" s="100">
        <v>0</v>
      </c>
      <c r="DT121" s="100">
        <v>-975</v>
      </c>
      <c r="DU121" s="100">
        <v>-549</v>
      </c>
      <c r="DV121" s="100">
        <v>0</v>
      </c>
      <c r="DW121" s="100">
        <v>236421.0183299389</v>
      </c>
      <c r="DX121" s="100">
        <v>132986.82281059065</v>
      </c>
      <c r="DY121" s="100">
        <v>0</v>
      </c>
      <c r="DZ121" s="100">
        <v>0</v>
      </c>
      <c r="EA121" s="100">
        <v>0</v>
      </c>
      <c r="EB121" s="100">
        <v>0</v>
      </c>
      <c r="EC121" s="100">
        <v>236421</v>
      </c>
      <c r="ED121" s="100">
        <v>132987</v>
      </c>
      <c r="EE121" s="100">
        <v>0</v>
      </c>
      <c r="EF121" s="100">
        <v>0</v>
      </c>
      <c r="EG121" s="100">
        <v>0</v>
      </c>
      <c r="EH121" s="100">
        <v>0</v>
      </c>
      <c r="EI121" s="100">
        <v>79.798289205702645</v>
      </c>
      <c r="EJ121" s="100">
        <v>44.886537678207745</v>
      </c>
      <c r="EK121" s="100">
        <v>0</v>
      </c>
      <c r="EL121" s="100">
        <v>0</v>
      </c>
      <c r="EM121" s="100">
        <v>0</v>
      </c>
      <c r="EN121" s="100">
        <v>0</v>
      </c>
      <c r="EO121" s="100">
        <v>0</v>
      </c>
      <c r="EP121" s="100">
        <v>0</v>
      </c>
      <c r="EQ121" s="100">
        <v>0</v>
      </c>
      <c r="ER121" s="100">
        <v>0</v>
      </c>
      <c r="ES121" s="100">
        <v>0</v>
      </c>
      <c r="ET121" s="100">
        <v>0</v>
      </c>
      <c r="EU121" s="100">
        <v>2520126.6232179226</v>
      </c>
      <c r="EV121" s="100">
        <v>1417571.2255600817</v>
      </c>
      <c r="EW121" s="100">
        <v>0</v>
      </c>
      <c r="EX121" s="100">
        <v>2317539</v>
      </c>
      <c r="EY121" s="100">
        <v>1303616</v>
      </c>
      <c r="EZ121" s="100">
        <v>0</v>
      </c>
      <c r="FA121" s="100">
        <v>202588</v>
      </c>
      <c r="FB121" s="100">
        <v>113955</v>
      </c>
      <c r="FC121" s="100">
        <v>0</v>
      </c>
      <c r="FD121" s="100">
        <v>3686384.796415478</v>
      </c>
      <c r="FE121" s="100">
        <v>2073591.4479837066</v>
      </c>
      <c r="FF121" s="100">
        <v>0</v>
      </c>
      <c r="FG121" s="100">
        <v>3694176</v>
      </c>
      <c r="FH121" s="100">
        <v>2077974</v>
      </c>
      <c r="FI121" s="100">
        <v>0</v>
      </c>
      <c r="FJ121" s="100">
        <v>-7791</v>
      </c>
      <c r="FK121" s="100">
        <v>-4383</v>
      </c>
      <c r="FL121" s="100">
        <v>0</v>
      </c>
      <c r="FM121" s="100">
        <v>0</v>
      </c>
      <c r="FN121" s="100">
        <v>0</v>
      </c>
      <c r="FO121" s="100">
        <v>0</v>
      </c>
      <c r="FP121" s="100">
        <v>0</v>
      </c>
      <c r="FQ121" s="100">
        <v>0</v>
      </c>
      <c r="FR121" s="100">
        <v>0</v>
      </c>
      <c r="FS121" s="100">
        <v>0</v>
      </c>
      <c r="FT121" s="100">
        <v>0</v>
      </c>
      <c r="FU121" s="100">
        <v>0</v>
      </c>
      <c r="FV121" s="100">
        <v>8842901</v>
      </c>
      <c r="FW121" s="100">
        <v>4974132</v>
      </c>
      <c r="FX121" s="100">
        <v>0</v>
      </c>
      <c r="FY121" s="546">
        <v>0.25</v>
      </c>
      <c r="FZ121" s="546">
        <v>0.48</v>
      </c>
      <c r="GA121" s="546">
        <v>0.27</v>
      </c>
      <c r="GB121" s="546">
        <v>0</v>
      </c>
      <c r="GC121" s="84" t="s">
        <v>1073</v>
      </c>
    </row>
    <row r="122" spans="1:185" s="84" customFormat="1" x14ac:dyDescent="0.25">
      <c r="A122" t="s">
        <v>1026</v>
      </c>
      <c r="B122" s="82" t="s">
        <v>603</v>
      </c>
      <c r="C122" s="85" t="s">
        <v>602</v>
      </c>
      <c r="D122" s="100">
        <v>703324</v>
      </c>
      <c r="E122" s="100">
        <v>0</v>
      </c>
      <c r="F122" s="100">
        <v>703324</v>
      </c>
      <c r="G122" s="100">
        <v>760219</v>
      </c>
      <c r="H122" s="100">
        <v>0</v>
      </c>
      <c r="I122" s="100">
        <v>760219</v>
      </c>
      <c r="J122" s="100">
        <v>-56895</v>
      </c>
      <c r="K122" s="100">
        <v>0</v>
      </c>
      <c r="L122" s="100">
        <v>-56895</v>
      </c>
      <c r="M122" s="100">
        <v>127374</v>
      </c>
      <c r="N122" s="100">
        <v>127374</v>
      </c>
      <c r="O122" s="100">
        <v>0</v>
      </c>
      <c r="P122" s="100">
        <v>0</v>
      </c>
      <c r="Q122" s="100">
        <v>0</v>
      </c>
      <c r="R122" s="100">
        <v>0</v>
      </c>
      <c r="S122" s="100">
        <v>23122</v>
      </c>
      <c r="T122" s="100">
        <v>0</v>
      </c>
      <c r="U122" s="100">
        <v>13171</v>
      </c>
      <c r="V122" s="100">
        <v>0</v>
      </c>
      <c r="W122" s="100">
        <v>9951</v>
      </c>
      <c r="X122" s="100">
        <v>0</v>
      </c>
      <c r="Y122" s="100">
        <v>0</v>
      </c>
      <c r="Z122" s="100">
        <v>0</v>
      </c>
      <c r="AA122" s="100">
        <v>0</v>
      </c>
      <c r="AB122" s="100">
        <v>0</v>
      </c>
      <c r="AC122" s="100">
        <v>0</v>
      </c>
      <c r="AD122" s="100">
        <v>0</v>
      </c>
      <c r="AE122" s="100">
        <v>0</v>
      </c>
      <c r="AF122" s="100">
        <v>0</v>
      </c>
      <c r="AG122" s="100">
        <v>0</v>
      </c>
      <c r="AH122" s="100">
        <v>0</v>
      </c>
      <c r="AI122" s="100">
        <v>0</v>
      </c>
      <c r="AJ122" s="100">
        <v>0</v>
      </c>
      <c r="AK122" s="100">
        <v>0</v>
      </c>
      <c r="AL122" s="100">
        <v>0</v>
      </c>
      <c r="AM122" s="100">
        <v>0</v>
      </c>
      <c r="AN122" s="100">
        <v>0</v>
      </c>
      <c r="AO122" s="100">
        <v>0</v>
      </c>
      <c r="AP122" s="100">
        <v>0</v>
      </c>
      <c r="AQ122" s="100">
        <v>0</v>
      </c>
      <c r="AR122" s="100">
        <v>0</v>
      </c>
      <c r="AS122" s="100">
        <v>0</v>
      </c>
      <c r="AT122" s="100">
        <v>0</v>
      </c>
      <c r="AU122" s="100">
        <v>0</v>
      </c>
      <c r="AV122" s="100">
        <v>0</v>
      </c>
      <c r="AW122" s="100">
        <v>0</v>
      </c>
      <c r="AX122" s="100">
        <v>0</v>
      </c>
      <c r="AY122" s="100">
        <v>0</v>
      </c>
      <c r="AZ122" s="100">
        <v>0</v>
      </c>
      <c r="BA122" s="100">
        <v>0</v>
      </c>
      <c r="BB122" s="100">
        <v>0</v>
      </c>
      <c r="BC122" s="100">
        <v>0</v>
      </c>
      <c r="BD122" s="100">
        <v>0</v>
      </c>
      <c r="BE122" s="100">
        <v>0</v>
      </c>
      <c r="BF122" s="100">
        <v>876173.79945977603</v>
      </c>
      <c r="BG122" s="100">
        <v>852809.16480751522</v>
      </c>
      <c r="BH122" s="100">
        <v>23364.634652260691</v>
      </c>
      <c r="BI122" s="100">
        <v>71408</v>
      </c>
      <c r="BJ122" s="100">
        <v>69504</v>
      </c>
      <c r="BK122" s="100">
        <v>1904</v>
      </c>
      <c r="BL122" s="100">
        <v>904511</v>
      </c>
      <c r="BM122" s="100">
        <v>880391</v>
      </c>
      <c r="BN122" s="100">
        <v>24120</v>
      </c>
      <c r="BO122" s="100">
        <v>43071</v>
      </c>
      <c r="BP122" s="100">
        <v>41922</v>
      </c>
      <c r="BQ122" s="100">
        <v>1149</v>
      </c>
      <c r="BR122" s="100">
        <v>1862.5280040733196</v>
      </c>
      <c r="BS122" s="100">
        <v>1812.8605906313646</v>
      </c>
      <c r="BT122" s="100">
        <v>49.66741344195519</v>
      </c>
      <c r="BU122" s="100">
        <v>1901</v>
      </c>
      <c r="BV122" s="100">
        <v>1850</v>
      </c>
      <c r="BW122" s="100">
        <v>51</v>
      </c>
      <c r="BX122" s="100">
        <v>-38</v>
      </c>
      <c r="BY122" s="100">
        <v>-37</v>
      </c>
      <c r="BZ122" s="100">
        <v>-1</v>
      </c>
      <c r="CA122" s="100">
        <v>0</v>
      </c>
      <c r="CB122" s="100">
        <v>0</v>
      </c>
      <c r="CC122" s="100">
        <v>0</v>
      </c>
      <c r="CD122" s="100">
        <v>0</v>
      </c>
      <c r="CE122" s="100">
        <v>0</v>
      </c>
      <c r="CF122" s="100">
        <v>0</v>
      </c>
      <c r="CG122" s="100">
        <v>145.98192464358453</v>
      </c>
      <c r="CH122" s="100">
        <v>142.08907331975561</v>
      </c>
      <c r="CI122" s="100">
        <v>3.8928513238289209</v>
      </c>
      <c r="CJ122" s="100">
        <v>0</v>
      </c>
      <c r="CK122" s="100">
        <v>0</v>
      </c>
      <c r="CL122" s="100">
        <v>0</v>
      </c>
      <c r="CM122" s="100">
        <v>0</v>
      </c>
      <c r="CN122" s="100">
        <v>0</v>
      </c>
      <c r="CO122" s="100">
        <v>0</v>
      </c>
      <c r="CP122" s="100">
        <v>0</v>
      </c>
      <c r="CQ122" s="100">
        <v>0</v>
      </c>
      <c r="CR122" s="100">
        <v>0</v>
      </c>
      <c r="CS122" s="100">
        <v>0</v>
      </c>
      <c r="CT122" s="100">
        <v>0</v>
      </c>
      <c r="CU122" s="100">
        <v>0</v>
      </c>
      <c r="CV122" s="100">
        <v>8353.4961812627298</v>
      </c>
      <c r="CW122" s="100">
        <v>8130.7362830957227</v>
      </c>
      <c r="CX122" s="100">
        <v>222.7598981670061</v>
      </c>
      <c r="CY122" s="100">
        <v>7935</v>
      </c>
      <c r="CZ122" s="100">
        <v>7724</v>
      </c>
      <c r="DA122" s="100">
        <v>212</v>
      </c>
      <c r="DB122" s="100">
        <v>418</v>
      </c>
      <c r="DC122" s="100">
        <v>407</v>
      </c>
      <c r="DD122" s="100">
        <v>11</v>
      </c>
      <c r="DE122" s="100">
        <v>0</v>
      </c>
      <c r="DF122" s="100">
        <v>0</v>
      </c>
      <c r="DG122" s="100">
        <v>0</v>
      </c>
      <c r="DH122" s="100">
        <v>0</v>
      </c>
      <c r="DI122" s="100">
        <v>0</v>
      </c>
      <c r="DJ122" s="100">
        <v>0</v>
      </c>
      <c r="DK122" s="100">
        <v>0</v>
      </c>
      <c r="DL122" s="100">
        <v>0</v>
      </c>
      <c r="DM122" s="100">
        <v>0</v>
      </c>
      <c r="DN122" s="100">
        <v>16356.94551934827</v>
      </c>
      <c r="DO122" s="100">
        <v>15920.760305498981</v>
      </c>
      <c r="DP122" s="100">
        <v>436.18521384928715</v>
      </c>
      <c r="DQ122" s="100">
        <v>15965</v>
      </c>
      <c r="DR122" s="100">
        <v>15540</v>
      </c>
      <c r="DS122" s="100">
        <v>426</v>
      </c>
      <c r="DT122" s="100">
        <v>392</v>
      </c>
      <c r="DU122" s="100">
        <v>381</v>
      </c>
      <c r="DV122" s="100">
        <v>10</v>
      </c>
      <c r="DW122" s="100">
        <v>27067.449592668025</v>
      </c>
      <c r="DX122" s="100">
        <v>26345.650936863545</v>
      </c>
      <c r="DY122" s="100">
        <v>721.79865580448063</v>
      </c>
      <c r="DZ122" s="100">
        <v>-2925.4467922606927</v>
      </c>
      <c r="EA122" s="100">
        <v>-2847.4348778004073</v>
      </c>
      <c r="EB122" s="100">
        <v>-78.011914460285141</v>
      </c>
      <c r="EC122" s="100">
        <v>28678</v>
      </c>
      <c r="ED122" s="100">
        <v>27914</v>
      </c>
      <c r="EE122" s="100">
        <v>765</v>
      </c>
      <c r="EF122" s="100">
        <v>-4536</v>
      </c>
      <c r="EG122" s="100">
        <v>-4416</v>
      </c>
      <c r="EH122" s="100">
        <v>-121</v>
      </c>
      <c r="EI122" s="100">
        <v>-233.49363543788186</v>
      </c>
      <c r="EJ122" s="100">
        <v>-227.26713849287168</v>
      </c>
      <c r="EK122" s="100">
        <v>-6.226496945010183</v>
      </c>
      <c r="EL122" s="100">
        <v>0</v>
      </c>
      <c r="EM122" s="100">
        <v>0</v>
      </c>
      <c r="EN122" s="100">
        <v>0</v>
      </c>
      <c r="EO122" s="100">
        <v>0</v>
      </c>
      <c r="EP122" s="100">
        <v>0</v>
      </c>
      <c r="EQ122" s="100">
        <v>0</v>
      </c>
      <c r="ER122" s="100">
        <v>0</v>
      </c>
      <c r="ES122" s="100">
        <v>0</v>
      </c>
      <c r="ET122" s="100">
        <v>0</v>
      </c>
      <c r="EU122" s="100">
        <v>230273.90147657838</v>
      </c>
      <c r="EV122" s="100">
        <v>224133.26410386965</v>
      </c>
      <c r="EW122" s="100">
        <v>6140.6373727087575</v>
      </c>
      <c r="EX122" s="100">
        <v>254209</v>
      </c>
      <c r="EY122" s="100">
        <v>247429</v>
      </c>
      <c r="EZ122" s="100">
        <v>6779</v>
      </c>
      <c r="FA122" s="100">
        <v>-23935</v>
      </c>
      <c r="FB122" s="100">
        <v>-23296</v>
      </c>
      <c r="FC122" s="100">
        <v>-638</v>
      </c>
      <c r="FD122" s="100">
        <v>540762.25254582474</v>
      </c>
      <c r="FE122" s="100">
        <v>525608.55185336049</v>
      </c>
      <c r="FF122" s="100">
        <v>14400.234297352341</v>
      </c>
      <c r="FG122" s="100">
        <v>528163</v>
      </c>
      <c r="FH122" s="100">
        <v>513661</v>
      </c>
      <c r="FI122" s="100">
        <v>14073</v>
      </c>
      <c r="FJ122" s="100">
        <v>12599</v>
      </c>
      <c r="FK122" s="100">
        <v>11948</v>
      </c>
      <c r="FL122" s="100">
        <v>327</v>
      </c>
      <c r="FM122" s="100">
        <v>0</v>
      </c>
      <c r="FN122" s="100">
        <v>0</v>
      </c>
      <c r="FO122" s="100">
        <v>0</v>
      </c>
      <c r="FP122" s="100">
        <v>0</v>
      </c>
      <c r="FQ122" s="100">
        <v>0</v>
      </c>
      <c r="FR122" s="100">
        <v>0</v>
      </c>
      <c r="FS122" s="100">
        <v>0</v>
      </c>
      <c r="FT122" s="100">
        <v>0</v>
      </c>
      <c r="FU122" s="100">
        <v>0</v>
      </c>
      <c r="FV122" s="100">
        <v>1769246</v>
      </c>
      <c r="FW122" s="100">
        <v>1721334</v>
      </c>
      <c r="FX122" s="100">
        <v>47161</v>
      </c>
      <c r="FY122" s="546">
        <v>0.25</v>
      </c>
      <c r="FZ122" s="546">
        <v>0.375</v>
      </c>
      <c r="GA122" s="546">
        <v>0.36499999999999999</v>
      </c>
      <c r="GB122" s="546">
        <v>0.01</v>
      </c>
      <c r="GC122" s="84" t="s">
        <v>1029</v>
      </c>
    </row>
    <row r="123" spans="1:185" s="84" customFormat="1" x14ac:dyDescent="0.25">
      <c r="A123" t="s">
        <v>1026</v>
      </c>
      <c r="B123" s="82" t="s">
        <v>605</v>
      </c>
      <c r="C123" s="85" t="s">
        <v>604</v>
      </c>
      <c r="D123" s="100">
        <v>1051914</v>
      </c>
      <c r="E123" s="100">
        <v>0</v>
      </c>
      <c r="F123" s="100">
        <v>1051914</v>
      </c>
      <c r="G123" s="100">
        <v>2338986</v>
      </c>
      <c r="H123" s="100">
        <v>0</v>
      </c>
      <c r="I123" s="100">
        <v>2338986</v>
      </c>
      <c r="J123" s="100">
        <v>-1287072</v>
      </c>
      <c r="K123" s="100">
        <v>0</v>
      </c>
      <c r="L123" s="100">
        <v>-1287072</v>
      </c>
      <c r="M123" s="100">
        <v>301849</v>
      </c>
      <c r="N123" s="100">
        <v>301849</v>
      </c>
      <c r="O123" s="100">
        <v>0</v>
      </c>
      <c r="P123" s="100">
        <v>0</v>
      </c>
      <c r="Q123" s="100">
        <v>0</v>
      </c>
      <c r="R123" s="100">
        <v>0</v>
      </c>
      <c r="S123" s="100">
        <v>0</v>
      </c>
      <c r="T123" s="100">
        <v>0</v>
      </c>
      <c r="U123" s="100">
        <v>0</v>
      </c>
      <c r="V123" s="100">
        <v>0</v>
      </c>
      <c r="W123" s="100">
        <v>0</v>
      </c>
      <c r="X123" s="100">
        <v>0</v>
      </c>
      <c r="Y123" s="100">
        <v>0</v>
      </c>
      <c r="Z123" s="100">
        <v>0</v>
      </c>
      <c r="AA123" s="100">
        <v>0</v>
      </c>
      <c r="AB123" s="100">
        <v>0</v>
      </c>
      <c r="AC123" s="100">
        <v>0</v>
      </c>
      <c r="AD123" s="100">
        <v>0</v>
      </c>
      <c r="AE123" s="100">
        <v>0</v>
      </c>
      <c r="AF123" s="100">
        <v>0</v>
      </c>
      <c r="AG123" s="100">
        <v>0</v>
      </c>
      <c r="AH123" s="100">
        <v>0</v>
      </c>
      <c r="AI123" s="100">
        <v>0</v>
      </c>
      <c r="AJ123" s="100">
        <v>0</v>
      </c>
      <c r="AK123" s="100">
        <v>0</v>
      </c>
      <c r="AL123" s="100">
        <v>0</v>
      </c>
      <c r="AM123" s="100">
        <v>0</v>
      </c>
      <c r="AN123" s="100">
        <v>0</v>
      </c>
      <c r="AO123" s="100">
        <v>0</v>
      </c>
      <c r="AP123" s="100">
        <v>0</v>
      </c>
      <c r="AQ123" s="100">
        <v>0</v>
      </c>
      <c r="AR123" s="100">
        <v>0</v>
      </c>
      <c r="AS123" s="100">
        <v>0</v>
      </c>
      <c r="AT123" s="100">
        <v>0</v>
      </c>
      <c r="AU123" s="100">
        <v>0</v>
      </c>
      <c r="AV123" s="100">
        <v>0</v>
      </c>
      <c r="AW123" s="100">
        <v>0</v>
      </c>
      <c r="AX123" s="100">
        <v>0</v>
      </c>
      <c r="AY123" s="100">
        <v>0</v>
      </c>
      <c r="AZ123" s="100">
        <v>0</v>
      </c>
      <c r="BA123" s="100">
        <v>0</v>
      </c>
      <c r="BB123" s="100">
        <v>0</v>
      </c>
      <c r="BC123" s="100">
        <v>0</v>
      </c>
      <c r="BD123" s="100">
        <v>0</v>
      </c>
      <c r="BE123" s="100">
        <v>0</v>
      </c>
      <c r="BF123" s="100">
        <v>3459586.9256211813</v>
      </c>
      <c r="BG123" s="100">
        <v>1946017.6456619147</v>
      </c>
      <c r="BH123" s="100">
        <v>0</v>
      </c>
      <c r="BI123" s="100">
        <v>186125</v>
      </c>
      <c r="BJ123" s="100">
        <v>104695</v>
      </c>
      <c r="BK123" s="100">
        <v>0</v>
      </c>
      <c r="BL123" s="100">
        <v>3388531</v>
      </c>
      <c r="BM123" s="100">
        <v>1906048</v>
      </c>
      <c r="BN123" s="100">
        <v>0</v>
      </c>
      <c r="BO123" s="100">
        <v>257181</v>
      </c>
      <c r="BP123" s="100">
        <v>144665</v>
      </c>
      <c r="BQ123" s="100">
        <v>0</v>
      </c>
      <c r="BR123" s="100">
        <v>18248.530509164972</v>
      </c>
      <c r="BS123" s="100">
        <v>10264.798411405296</v>
      </c>
      <c r="BT123" s="100">
        <v>0</v>
      </c>
      <c r="BU123" s="100">
        <v>5238</v>
      </c>
      <c r="BV123" s="100">
        <v>2946</v>
      </c>
      <c r="BW123" s="100">
        <v>0</v>
      </c>
      <c r="BX123" s="100">
        <v>13011</v>
      </c>
      <c r="BY123" s="100">
        <v>7319</v>
      </c>
      <c r="BZ123" s="100">
        <v>0</v>
      </c>
      <c r="CA123" s="100">
        <v>0</v>
      </c>
      <c r="CB123" s="100">
        <v>0</v>
      </c>
      <c r="CC123" s="100">
        <v>0</v>
      </c>
      <c r="CD123" s="100">
        <v>0</v>
      </c>
      <c r="CE123" s="100">
        <v>0</v>
      </c>
      <c r="CF123" s="100">
        <v>0</v>
      </c>
      <c r="CG123" s="100">
        <v>-3830.8135234215883</v>
      </c>
      <c r="CH123" s="100">
        <v>-2154.8326069246436</v>
      </c>
      <c r="CI123" s="100">
        <v>0</v>
      </c>
      <c r="CJ123" s="100">
        <v>0</v>
      </c>
      <c r="CK123" s="100">
        <v>0</v>
      </c>
      <c r="CL123" s="100">
        <v>0</v>
      </c>
      <c r="CM123" s="100">
        <v>0</v>
      </c>
      <c r="CN123" s="100">
        <v>0</v>
      </c>
      <c r="CO123" s="100">
        <v>0</v>
      </c>
      <c r="CP123" s="100">
        <v>0</v>
      </c>
      <c r="CQ123" s="100">
        <v>0</v>
      </c>
      <c r="CR123" s="100">
        <v>0</v>
      </c>
      <c r="CS123" s="100">
        <v>0</v>
      </c>
      <c r="CT123" s="100">
        <v>0</v>
      </c>
      <c r="CU123" s="100">
        <v>0</v>
      </c>
      <c r="CV123" s="100">
        <v>0</v>
      </c>
      <c r="CW123" s="100">
        <v>0</v>
      </c>
      <c r="CX123" s="100">
        <v>0</v>
      </c>
      <c r="CY123" s="100">
        <v>0</v>
      </c>
      <c r="CZ123" s="100">
        <v>0</v>
      </c>
      <c r="DA123" s="100">
        <v>0</v>
      </c>
      <c r="DB123" s="100">
        <v>0</v>
      </c>
      <c r="DC123" s="100">
        <v>0</v>
      </c>
      <c r="DD123" s="100">
        <v>0</v>
      </c>
      <c r="DE123" s="100">
        <v>0</v>
      </c>
      <c r="DF123" s="100">
        <v>0</v>
      </c>
      <c r="DG123" s="100">
        <v>0</v>
      </c>
      <c r="DH123" s="100">
        <v>0</v>
      </c>
      <c r="DI123" s="100">
        <v>0</v>
      </c>
      <c r="DJ123" s="100">
        <v>0</v>
      </c>
      <c r="DK123" s="100">
        <v>0</v>
      </c>
      <c r="DL123" s="100">
        <v>0</v>
      </c>
      <c r="DM123" s="100">
        <v>0</v>
      </c>
      <c r="DN123" s="100">
        <v>25447.72399185336</v>
      </c>
      <c r="DO123" s="100">
        <v>14314.344745417515</v>
      </c>
      <c r="DP123" s="100">
        <v>0</v>
      </c>
      <c r="DQ123" s="100">
        <v>33343</v>
      </c>
      <c r="DR123" s="100">
        <v>18755</v>
      </c>
      <c r="DS123" s="100">
        <v>0</v>
      </c>
      <c r="DT123" s="100">
        <v>-7895</v>
      </c>
      <c r="DU123" s="100">
        <v>-4441</v>
      </c>
      <c r="DV123" s="100">
        <v>0</v>
      </c>
      <c r="DW123" s="100">
        <v>97734.069898166999</v>
      </c>
      <c r="DX123" s="100">
        <v>54975.414317718947</v>
      </c>
      <c r="DY123" s="100">
        <v>0</v>
      </c>
      <c r="DZ123" s="100">
        <v>-23236.667046843177</v>
      </c>
      <c r="EA123" s="100">
        <v>-13070.625213849287</v>
      </c>
      <c r="EB123" s="100">
        <v>0</v>
      </c>
      <c r="EC123" s="100">
        <v>0</v>
      </c>
      <c r="ED123" s="100">
        <v>0</v>
      </c>
      <c r="EE123" s="100">
        <v>0</v>
      </c>
      <c r="EF123" s="100">
        <v>74497</v>
      </c>
      <c r="EG123" s="100">
        <v>41905</v>
      </c>
      <c r="EH123" s="100">
        <v>0</v>
      </c>
      <c r="EI123" s="100">
        <v>0</v>
      </c>
      <c r="EJ123" s="100">
        <v>0</v>
      </c>
      <c r="EK123" s="100">
        <v>0</v>
      </c>
      <c r="EL123" s="100">
        <v>0</v>
      </c>
      <c r="EM123" s="100">
        <v>0</v>
      </c>
      <c r="EN123" s="100">
        <v>0</v>
      </c>
      <c r="EO123" s="100">
        <v>0</v>
      </c>
      <c r="EP123" s="100">
        <v>0</v>
      </c>
      <c r="EQ123" s="100">
        <v>0</v>
      </c>
      <c r="ER123" s="100">
        <v>0</v>
      </c>
      <c r="ES123" s="100">
        <v>0</v>
      </c>
      <c r="ET123" s="100">
        <v>0</v>
      </c>
      <c r="EU123" s="100">
        <v>1933359.8898574337</v>
      </c>
      <c r="EV123" s="100">
        <v>1087514.9380448065</v>
      </c>
      <c r="EW123" s="100">
        <v>0</v>
      </c>
      <c r="EX123" s="100">
        <v>1980417</v>
      </c>
      <c r="EY123" s="100">
        <v>1113985</v>
      </c>
      <c r="EZ123" s="100">
        <v>0</v>
      </c>
      <c r="FA123" s="100">
        <v>-47057</v>
      </c>
      <c r="FB123" s="100">
        <v>-26470</v>
      </c>
      <c r="FC123" s="100">
        <v>0</v>
      </c>
      <c r="FD123" s="100">
        <v>1121970.9810183297</v>
      </c>
      <c r="FE123" s="100">
        <v>631108.67682281055</v>
      </c>
      <c r="FF123" s="100">
        <v>0</v>
      </c>
      <c r="FG123" s="100">
        <v>1133792</v>
      </c>
      <c r="FH123" s="100">
        <v>637758</v>
      </c>
      <c r="FI123" s="100">
        <v>0</v>
      </c>
      <c r="FJ123" s="100">
        <v>-11821</v>
      </c>
      <c r="FK123" s="100">
        <v>-6649</v>
      </c>
      <c r="FL123" s="100">
        <v>0</v>
      </c>
      <c r="FM123" s="100">
        <v>0</v>
      </c>
      <c r="FN123" s="100">
        <v>0</v>
      </c>
      <c r="FO123" s="100">
        <v>0</v>
      </c>
      <c r="FP123" s="100">
        <v>0</v>
      </c>
      <c r="FQ123" s="100">
        <v>0</v>
      </c>
      <c r="FR123" s="100">
        <v>0</v>
      </c>
      <c r="FS123" s="100">
        <v>0</v>
      </c>
      <c r="FT123" s="100">
        <v>0</v>
      </c>
      <c r="FU123" s="100">
        <v>0</v>
      </c>
      <c r="FV123" s="100">
        <v>6815406</v>
      </c>
      <c r="FW123" s="100">
        <v>3833665</v>
      </c>
      <c r="FX123" s="100">
        <v>0</v>
      </c>
      <c r="FY123" s="546">
        <v>0.25</v>
      </c>
      <c r="FZ123" s="546">
        <v>0.48</v>
      </c>
      <c r="GA123" s="546">
        <v>0.27</v>
      </c>
      <c r="GB123" s="546">
        <v>0</v>
      </c>
      <c r="GC123" s="84" t="s">
        <v>1044</v>
      </c>
    </row>
    <row r="124" spans="1:185" s="84" customFormat="1" x14ac:dyDescent="0.25">
      <c r="A124" t="s">
        <v>1037</v>
      </c>
      <c r="B124" s="82" t="s">
        <v>607</v>
      </c>
      <c r="C124" s="85" t="s">
        <v>606</v>
      </c>
      <c r="D124" s="100">
        <v>-464527</v>
      </c>
      <c r="E124" s="100">
        <v>1603</v>
      </c>
      <c r="F124" s="100">
        <v>-462924</v>
      </c>
      <c r="G124" s="100">
        <v>-243059</v>
      </c>
      <c r="H124" s="100">
        <v>1604</v>
      </c>
      <c r="I124" s="100">
        <v>-241455</v>
      </c>
      <c r="J124" s="100">
        <v>-221468</v>
      </c>
      <c r="K124" s="100">
        <v>-1</v>
      </c>
      <c r="L124" s="100">
        <v>-221469</v>
      </c>
      <c r="M124" s="100">
        <v>115639</v>
      </c>
      <c r="N124" s="100">
        <v>115639</v>
      </c>
      <c r="O124" s="100">
        <v>0</v>
      </c>
      <c r="P124" s="100">
        <v>0</v>
      </c>
      <c r="Q124" s="100">
        <v>1175875</v>
      </c>
      <c r="R124" s="100">
        <v>-1175875</v>
      </c>
      <c r="S124" s="100">
        <v>0</v>
      </c>
      <c r="T124" s="100">
        <v>0</v>
      </c>
      <c r="U124" s="100">
        <v>0</v>
      </c>
      <c r="V124" s="100">
        <v>0</v>
      </c>
      <c r="W124" s="100">
        <v>0</v>
      </c>
      <c r="X124" s="100">
        <v>0</v>
      </c>
      <c r="Y124" s="100">
        <v>0</v>
      </c>
      <c r="Z124" s="100">
        <v>0</v>
      </c>
      <c r="AA124" s="100">
        <v>0</v>
      </c>
      <c r="AB124" s="100">
        <v>0</v>
      </c>
      <c r="AC124" s="100">
        <v>0</v>
      </c>
      <c r="AD124" s="100">
        <v>0</v>
      </c>
      <c r="AE124" s="100">
        <v>0</v>
      </c>
      <c r="AF124" s="100">
        <v>0</v>
      </c>
      <c r="AG124" s="100">
        <v>0</v>
      </c>
      <c r="AH124" s="100">
        <v>0</v>
      </c>
      <c r="AI124" s="100">
        <v>0</v>
      </c>
      <c r="AJ124" s="100">
        <v>0</v>
      </c>
      <c r="AK124" s="100">
        <v>0</v>
      </c>
      <c r="AL124" s="100">
        <v>0</v>
      </c>
      <c r="AM124" s="100">
        <v>0</v>
      </c>
      <c r="AN124" s="100">
        <v>0</v>
      </c>
      <c r="AO124" s="100">
        <v>0</v>
      </c>
      <c r="AP124" s="100">
        <v>0</v>
      </c>
      <c r="AQ124" s="100">
        <v>0</v>
      </c>
      <c r="AR124" s="100">
        <v>0</v>
      </c>
      <c r="AS124" s="100">
        <v>0</v>
      </c>
      <c r="AT124" s="100">
        <v>0</v>
      </c>
      <c r="AU124" s="100">
        <v>0</v>
      </c>
      <c r="AV124" s="100">
        <v>0</v>
      </c>
      <c r="AW124" s="100">
        <v>0</v>
      </c>
      <c r="AX124" s="100">
        <v>0</v>
      </c>
      <c r="AY124" s="100">
        <v>0</v>
      </c>
      <c r="AZ124" s="100">
        <v>0</v>
      </c>
      <c r="BA124" s="100">
        <v>0</v>
      </c>
      <c r="BB124" s="100">
        <v>0</v>
      </c>
      <c r="BC124" s="100">
        <v>0</v>
      </c>
      <c r="BD124" s="100">
        <v>0</v>
      </c>
      <c r="BE124" s="100">
        <v>0</v>
      </c>
      <c r="BF124" s="100">
        <v>669066.31481059059</v>
      </c>
      <c r="BG124" s="100">
        <v>134608.76439378821</v>
      </c>
      <c r="BH124" s="100">
        <v>14956.529377087578</v>
      </c>
      <c r="BI124" s="100">
        <v>86693</v>
      </c>
      <c r="BJ124" s="100">
        <v>16251</v>
      </c>
      <c r="BK124" s="100">
        <v>1806</v>
      </c>
      <c r="BL124" s="100">
        <v>712097</v>
      </c>
      <c r="BM124" s="100">
        <v>139055</v>
      </c>
      <c r="BN124" s="100">
        <v>15451</v>
      </c>
      <c r="BO124" s="100">
        <v>43662</v>
      </c>
      <c r="BP124" s="100">
        <v>11805</v>
      </c>
      <c r="BQ124" s="100">
        <v>1312</v>
      </c>
      <c r="BR124" s="100">
        <v>0</v>
      </c>
      <c r="BS124" s="100">
        <v>0</v>
      </c>
      <c r="BT124" s="100">
        <v>0</v>
      </c>
      <c r="BU124" s="100">
        <v>0</v>
      </c>
      <c r="BV124" s="100">
        <v>0</v>
      </c>
      <c r="BW124" s="100">
        <v>0</v>
      </c>
      <c r="BX124" s="100">
        <v>0</v>
      </c>
      <c r="BY124" s="100">
        <v>0</v>
      </c>
      <c r="BZ124" s="100">
        <v>0</v>
      </c>
      <c r="CA124" s="100">
        <v>-1188.7136456211813</v>
      </c>
      <c r="CB124" s="100">
        <v>-267.46057026476575</v>
      </c>
      <c r="CC124" s="100">
        <v>-29.717841140529533</v>
      </c>
      <c r="CD124" s="100">
        <v>0</v>
      </c>
      <c r="CE124" s="100">
        <v>0</v>
      </c>
      <c r="CF124" s="100">
        <v>0</v>
      </c>
      <c r="CG124" s="100">
        <v>0</v>
      </c>
      <c r="CH124" s="100">
        <v>0</v>
      </c>
      <c r="CI124" s="100">
        <v>0</v>
      </c>
      <c r="CJ124" s="100">
        <v>0</v>
      </c>
      <c r="CK124" s="100">
        <v>0</v>
      </c>
      <c r="CL124" s="100">
        <v>0</v>
      </c>
      <c r="CM124" s="100">
        <v>0</v>
      </c>
      <c r="CN124" s="100">
        <v>0</v>
      </c>
      <c r="CO124" s="100">
        <v>0</v>
      </c>
      <c r="CP124" s="100">
        <v>0</v>
      </c>
      <c r="CQ124" s="100">
        <v>0</v>
      </c>
      <c r="CR124" s="100">
        <v>0</v>
      </c>
      <c r="CS124" s="100">
        <v>0</v>
      </c>
      <c r="CT124" s="100">
        <v>0</v>
      </c>
      <c r="CU124" s="100">
        <v>0</v>
      </c>
      <c r="CV124" s="100">
        <v>0</v>
      </c>
      <c r="CW124" s="100">
        <v>0</v>
      </c>
      <c r="CX124" s="100">
        <v>0</v>
      </c>
      <c r="CY124" s="100">
        <v>0</v>
      </c>
      <c r="CZ124" s="100">
        <v>0</v>
      </c>
      <c r="DA124" s="100">
        <v>0</v>
      </c>
      <c r="DB124" s="100">
        <v>0</v>
      </c>
      <c r="DC124" s="100">
        <v>0</v>
      </c>
      <c r="DD124" s="100">
        <v>0</v>
      </c>
      <c r="DE124" s="100">
        <v>0</v>
      </c>
      <c r="DF124" s="100">
        <v>0</v>
      </c>
      <c r="DG124" s="100">
        <v>0</v>
      </c>
      <c r="DH124" s="100">
        <v>0</v>
      </c>
      <c r="DI124" s="100">
        <v>0</v>
      </c>
      <c r="DJ124" s="100">
        <v>0</v>
      </c>
      <c r="DK124" s="100">
        <v>0</v>
      </c>
      <c r="DL124" s="100">
        <v>0</v>
      </c>
      <c r="DM124" s="100">
        <v>0</v>
      </c>
      <c r="DN124" s="100">
        <v>2885.4598778004074</v>
      </c>
      <c r="DO124" s="100">
        <v>450.81696537678204</v>
      </c>
      <c r="DP124" s="100">
        <v>50.090773930753564</v>
      </c>
      <c r="DQ124" s="100">
        <v>3511</v>
      </c>
      <c r="DR124" s="100">
        <v>592</v>
      </c>
      <c r="DS124" s="100">
        <v>66</v>
      </c>
      <c r="DT124" s="100">
        <v>-626</v>
      </c>
      <c r="DU124" s="100">
        <v>-141</v>
      </c>
      <c r="DV124" s="100">
        <v>-16</v>
      </c>
      <c r="DW124" s="100">
        <v>7435.2427698574338</v>
      </c>
      <c r="DX124" s="100">
        <v>1257.2877189409369</v>
      </c>
      <c r="DY124" s="100">
        <v>139.69863543788188</v>
      </c>
      <c r="DZ124" s="100">
        <v>-717.85417515274958</v>
      </c>
      <c r="EA124" s="100">
        <v>-161.51718940936863</v>
      </c>
      <c r="EB124" s="100">
        <v>-17.946354378818736</v>
      </c>
      <c r="EC124" s="100">
        <v>8539</v>
      </c>
      <c r="ED124" s="100">
        <v>1490</v>
      </c>
      <c r="EE124" s="100">
        <v>166</v>
      </c>
      <c r="EF124" s="100">
        <v>-1822</v>
      </c>
      <c r="EG124" s="100">
        <v>-394</v>
      </c>
      <c r="EH124" s="100">
        <v>-44</v>
      </c>
      <c r="EI124" s="100">
        <v>42.955600814663953</v>
      </c>
      <c r="EJ124" s="100">
        <v>9.6650101832993887</v>
      </c>
      <c r="EK124" s="100">
        <v>1.0738900203665989</v>
      </c>
      <c r="EL124" s="100">
        <v>0</v>
      </c>
      <c r="EM124" s="100">
        <v>0</v>
      </c>
      <c r="EN124" s="100">
        <v>0</v>
      </c>
      <c r="EO124" s="100">
        <v>0</v>
      </c>
      <c r="EP124" s="100">
        <v>0</v>
      </c>
      <c r="EQ124" s="100">
        <v>0</v>
      </c>
      <c r="ER124" s="100">
        <v>0</v>
      </c>
      <c r="ES124" s="100">
        <v>0</v>
      </c>
      <c r="ET124" s="100">
        <v>0</v>
      </c>
      <c r="EU124" s="100">
        <v>231632.29490835033</v>
      </c>
      <c r="EV124" s="100">
        <v>51665.1483299389</v>
      </c>
      <c r="EW124" s="100">
        <v>5740.572036659878</v>
      </c>
      <c r="EX124" s="100">
        <v>302754</v>
      </c>
      <c r="EY124" s="100">
        <v>68120</v>
      </c>
      <c r="EZ124" s="100">
        <v>7569</v>
      </c>
      <c r="FA124" s="100">
        <v>-71122</v>
      </c>
      <c r="FB124" s="100">
        <v>-16455</v>
      </c>
      <c r="FC124" s="100">
        <v>-1828</v>
      </c>
      <c r="FD124" s="100">
        <v>569408.12734826875</v>
      </c>
      <c r="FE124" s="100">
        <v>128116.82865336046</v>
      </c>
      <c r="FF124" s="100">
        <v>14235.203183706719</v>
      </c>
      <c r="FG124" s="100">
        <v>637162</v>
      </c>
      <c r="FH124" s="100">
        <v>134740</v>
      </c>
      <c r="FI124" s="100">
        <v>14971</v>
      </c>
      <c r="FJ124" s="100">
        <v>-67754</v>
      </c>
      <c r="FK124" s="100">
        <v>-6623</v>
      </c>
      <c r="FL124" s="100">
        <v>-736</v>
      </c>
      <c r="FM124" s="100">
        <v>0</v>
      </c>
      <c r="FN124" s="100">
        <v>0</v>
      </c>
      <c r="FO124" s="100">
        <v>0</v>
      </c>
      <c r="FP124" s="100">
        <v>0</v>
      </c>
      <c r="FQ124" s="100">
        <v>0</v>
      </c>
      <c r="FR124" s="100">
        <v>0</v>
      </c>
      <c r="FS124" s="100">
        <v>0</v>
      </c>
      <c r="FT124" s="100">
        <v>0</v>
      </c>
      <c r="FU124" s="100">
        <v>0</v>
      </c>
      <c r="FV124" s="100">
        <v>1565255</v>
      </c>
      <c r="FW124" s="100">
        <v>331931</v>
      </c>
      <c r="FX124" s="100">
        <v>36882</v>
      </c>
      <c r="FY124" s="546">
        <v>0.5</v>
      </c>
      <c r="FZ124" s="546">
        <v>0.4</v>
      </c>
      <c r="GA124" s="546">
        <v>0.09</v>
      </c>
      <c r="GB124" s="546">
        <v>0.01</v>
      </c>
      <c r="GC124" s="84" t="s">
        <v>1029</v>
      </c>
    </row>
    <row r="125" spans="1:185" s="84" customFormat="1" x14ac:dyDescent="0.25">
      <c r="A125" t="s">
        <v>1026</v>
      </c>
      <c r="B125" s="82" t="s">
        <v>609</v>
      </c>
      <c r="C125" s="85" t="s">
        <v>608</v>
      </c>
      <c r="D125" s="100">
        <v>295304</v>
      </c>
      <c r="E125" s="100">
        <v>0</v>
      </c>
      <c r="F125" s="100">
        <v>295304</v>
      </c>
      <c r="G125" s="100">
        <v>224088</v>
      </c>
      <c r="H125" s="100">
        <v>0</v>
      </c>
      <c r="I125" s="100">
        <v>224088</v>
      </c>
      <c r="J125" s="100">
        <v>71216</v>
      </c>
      <c r="K125" s="100">
        <v>0</v>
      </c>
      <c r="L125" s="100">
        <v>71216</v>
      </c>
      <c r="M125" s="100">
        <v>283402</v>
      </c>
      <c r="N125" s="100">
        <v>283402</v>
      </c>
      <c r="O125" s="100">
        <v>0</v>
      </c>
      <c r="P125" s="100">
        <v>0</v>
      </c>
      <c r="Q125" s="100">
        <v>0</v>
      </c>
      <c r="R125" s="100">
        <v>0</v>
      </c>
      <c r="S125" s="100">
        <v>0</v>
      </c>
      <c r="T125" s="100">
        <v>224280</v>
      </c>
      <c r="U125" s="100">
        <v>0</v>
      </c>
      <c r="V125" s="100">
        <v>224280</v>
      </c>
      <c r="W125" s="100">
        <v>0</v>
      </c>
      <c r="X125" s="100">
        <v>0</v>
      </c>
      <c r="Y125" s="100">
        <v>0</v>
      </c>
      <c r="Z125" s="100">
        <v>0</v>
      </c>
      <c r="AA125" s="100">
        <v>0</v>
      </c>
      <c r="AB125" s="100">
        <v>0</v>
      </c>
      <c r="AC125" s="100">
        <v>0</v>
      </c>
      <c r="AD125" s="100">
        <v>0</v>
      </c>
      <c r="AE125" s="100">
        <v>0</v>
      </c>
      <c r="AF125" s="100">
        <v>0</v>
      </c>
      <c r="AG125" s="100">
        <v>0</v>
      </c>
      <c r="AH125" s="100">
        <v>0</v>
      </c>
      <c r="AI125" s="100">
        <v>0</v>
      </c>
      <c r="AJ125" s="100">
        <v>0</v>
      </c>
      <c r="AK125" s="100">
        <v>0</v>
      </c>
      <c r="AL125" s="100">
        <v>0</v>
      </c>
      <c r="AM125" s="100">
        <v>0</v>
      </c>
      <c r="AN125" s="100">
        <v>0</v>
      </c>
      <c r="AO125" s="100">
        <v>0</v>
      </c>
      <c r="AP125" s="100">
        <v>0</v>
      </c>
      <c r="AQ125" s="100">
        <v>0</v>
      </c>
      <c r="AR125" s="100">
        <v>0</v>
      </c>
      <c r="AS125" s="100">
        <v>0</v>
      </c>
      <c r="AT125" s="100">
        <v>0</v>
      </c>
      <c r="AU125" s="100">
        <v>0</v>
      </c>
      <c r="AV125" s="100">
        <v>0</v>
      </c>
      <c r="AW125" s="100">
        <v>0</v>
      </c>
      <c r="AX125" s="100">
        <v>0</v>
      </c>
      <c r="AY125" s="100">
        <v>0</v>
      </c>
      <c r="AZ125" s="100">
        <v>0</v>
      </c>
      <c r="BA125" s="100">
        <v>0</v>
      </c>
      <c r="BB125" s="100">
        <v>0</v>
      </c>
      <c r="BC125" s="100">
        <v>0</v>
      </c>
      <c r="BD125" s="100">
        <v>0</v>
      </c>
      <c r="BE125" s="100">
        <v>0</v>
      </c>
      <c r="BF125" s="100">
        <v>3172549.5959535646</v>
      </c>
      <c r="BG125" s="100">
        <v>1299234.5964381266</v>
      </c>
      <c r="BH125" s="100">
        <v>60429.516113401238</v>
      </c>
      <c r="BI125" s="100">
        <v>194952</v>
      </c>
      <c r="BJ125" s="100">
        <v>79837</v>
      </c>
      <c r="BK125" s="100">
        <v>3713</v>
      </c>
      <c r="BL125" s="100">
        <v>3105091</v>
      </c>
      <c r="BM125" s="100">
        <v>1271608</v>
      </c>
      <c r="BN125" s="100">
        <v>59144</v>
      </c>
      <c r="BO125" s="100">
        <v>262411</v>
      </c>
      <c r="BP125" s="100">
        <v>107464</v>
      </c>
      <c r="BQ125" s="100">
        <v>4999</v>
      </c>
      <c r="BR125" s="100">
        <v>21448.500763747455</v>
      </c>
      <c r="BS125" s="100">
        <v>8783.6717413441947</v>
      </c>
      <c r="BT125" s="100">
        <v>408.54287169042772</v>
      </c>
      <c r="BU125" s="100">
        <v>2694</v>
      </c>
      <c r="BV125" s="100">
        <v>1103</v>
      </c>
      <c r="BW125" s="100">
        <v>51</v>
      </c>
      <c r="BX125" s="100">
        <v>18755</v>
      </c>
      <c r="BY125" s="100">
        <v>7681</v>
      </c>
      <c r="BZ125" s="100">
        <v>358</v>
      </c>
      <c r="CA125" s="100">
        <v>-5.7192387983706734</v>
      </c>
      <c r="CB125" s="100">
        <v>-2.3421644602851326</v>
      </c>
      <c r="CC125" s="100">
        <v>-0.1089378818737271</v>
      </c>
      <c r="CD125" s="100">
        <v>-728.83702393075362</v>
      </c>
      <c r="CE125" s="100">
        <v>-298.47611456211808</v>
      </c>
      <c r="CF125" s="100">
        <v>-13.882609979633401</v>
      </c>
      <c r="CG125" s="100">
        <v>391.27724999999998</v>
      </c>
      <c r="CH125" s="100">
        <v>160.23734999999999</v>
      </c>
      <c r="CI125" s="100">
        <v>7.4528999999999996</v>
      </c>
      <c r="CJ125" s="100">
        <v>0</v>
      </c>
      <c r="CK125" s="100">
        <v>0</v>
      </c>
      <c r="CL125" s="100">
        <v>0</v>
      </c>
      <c r="CM125" s="100">
        <v>0</v>
      </c>
      <c r="CN125" s="100">
        <v>0</v>
      </c>
      <c r="CO125" s="100">
        <v>0</v>
      </c>
      <c r="CP125" s="100">
        <v>0</v>
      </c>
      <c r="CQ125" s="100">
        <v>0</v>
      </c>
      <c r="CR125" s="100">
        <v>0</v>
      </c>
      <c r="CS125" s="100">
        <v>0</v>
      </c>
      <c r="CT125" s="100">
        <v>0</v>
      </c>
      <c r="CU125" s="100">
        <v>0</v>
      </c>
      <c r="CV125" s="100">
        <v>26391.983095723015</v>
      </c>
      <c r="CW125" s="100">
        <v>10808.145458248473</v>
      </c>
      <c r="CX125" s="100">
        <v>502.70443991853364</v>
      </c>
      <c r="CY125" s="100">
        <v>28023</v>
      </c>
      <c r="CZ125" s="100">
        <v>11476</v>
      </c>
      <c r="DA125" s="100">
        <v>534</v>
      </c>
      <c r="DB125" s="100">
        <v>-1631</v>
      </c>
      <c r="DC125" s="100">
        <v>-668</v>
      </c>
      <c r="DD125" s="100">
        <v>-31</v>
      </c>
      <c r="DE125" s="100">
        <v>0</v>
      </c>
      <c r="DF125" s="100">
        <v>0</v>
      </c>
      <c r="DG125" s="100">
        <v>0</v>
      </c>
      <c r="DH125" s="100">
        <v>0</v>
      </c>
      <c r="DI125" s="100">
        <v>0</v>
      </c>
      <c r="DJ125" s="100">
        <v>0</v>
      </c>
      <c r="DK125" s="100">
        <v>0</v>
      </c>
      <c r="DL125" s="100">
        <v>0</v>
      </c>
      <c r="DM125" s="100">
        <v>0</v>
      </c>
      <c r="DN125" s="100">
        <v>23562.396476578411</v>
      </c>
      <c r="DO125" s="100">
        <v>9649.362366598778</v>
      </c>
      <c r="DP125" s="100">
        <v>448.8075519348269</v>
      </c>
      <c r="DQ125" s="100">
        <v>27686</v>
      </c>
      <c r="DR125" s="100">
        <v>11338</v>
      </c>
      <c r="DS125" s="100">
        <v>527</v>
      </c>
      <c r="DT125" s="100">
        <v>-4124</v>
      </c>
      <c r="DU125" s="100">
        <v>-1689</v>
      </c>
      <c r="DV125" s="100">
        <v>-78</v>
      </c>
      <c r="DW125" s="100">
        <v>36162.394551934827</v>
      </c>
      <c r="DX125" s="100">
        <v>14809.361578411406</v>
      </c>
      <c r="DY125" s="100">
        <v>688.80751527494908</v>
      </c>
      <c r="DZ125" s="100">
        <v>-2004.2218548879839</v>
      </c>
      <c r="EA125" s="100">
        <v>-820.77656914460295</v>
      </c>
      <c r="EB125" s="100">
        <v>-38.175654378818741</v>
      </c>
      <c r="EC125" s="100">
        <v>42801</v>
      </c>
      <c r="ED125" s="100">
        <v>17528</v>
      </c>
      <c r="EE125" s="100">
        <v>815</v>
      </c>
      <c r="EF125" s="100">
        <v>-8643</v>
      </c>
      <c r="EG125" s="100">
        <v>-3539</v>
      </c>
      <c r="EH125" s="100">
        <v>-164</v>
      </c>
      <c r="EI125" s="100">
        <v>3114.9413981670059</v>
      </c>
      <c r="EJ125" s="100">
        <v>1275.6426678207738</v>
      </c>
      <c r="EK125" s="100">
        <v>59.332217107942974</v>
      </c>
      <c r="EL125" s="100">
        <v>0</v>
      </c>
      <c r="EM125" s="100">
        <v>0</v>
      </c>
      <c r="EN125" s="100">
        <v>0</v>
      </c>
      <c r="EO125" s="100">
        <v>0</v>
      </c>
      <c r="EP125" s="100">
        <v>0</v>
      </c>
      <c r="EQ125" s="100">
        <v>0</v>
      </c>
      <c r="ER125" s="100">
        <v>0</v>
      </c>
      <c r="ES125" s="100">
        <v>0</v>
      </c>
      <c r="ET125" s="100">
        <v>0</v>
      </c>
      <c r="EU125" s="100">
        <v>1068004.6900203666</v>
      </c>
      <c r="EV125" s="100">
        <v>437373.34924643586</v>
      </c>
      <c r="EW125" s="100">
        <v>20342.946476578414</v>
      </c>
      <c r="EX125" s="100">
        <v>1080016</v>
      </c>
      <c r="EY125" s="100">
        <v>442292</v>
      </c>
      <c r="EZ125" s="100">
        <v>20572</v>
      </c>
      <c r="FA125" s="100">
        <v>-12011</v>
      </c>
      <c r="FB125" s="100">
        <v>-4919</v>
      </c>
      <c r="FC125" s="100">
        <v>-229</v>
      </c>
      <c r="FD125" s="100">
        <v>1068974.9156822809</v>
      </c>
      <c r="FE125" s="100">
        <v>445079.19299388997</v>
      </c>
      <c r="FF125" s="100">
        <v>20361.426965376781</v>
      </c>
      <c r="FG125" s="100">
        <v>1048570</v>
      </c>
      <c r="FH125" s="100">
        <v>436723</v>
      </c>
      <c r="FI125" s="100">
        <v>19973</v>
      </c>
      <c r="FJ125" s="100">
        <v>20405</v>
      </c>
      <c r="FK125" s="100">
        <v>8356</v>
      </c>
      <c r="FL125" s="100">
        <v>388</v>
      </c>
      <c r="FM125" s="100">
        <v>0</v>
      </c>
      <c r="FN125" s="100">
        <v>0</v>
      </c>
      <c r="FO125" s="100">
        <v>0</v>
      </c>
      <c r="FP125" s="100">
        <v>0</v>
      </c>
      <c r="FQ125" s="100">
        <v>0</v>
      </c>
      <c r="FR125" s="100">
        <v>0</v>
      </c>
      <c r="FS125" s="100">
        <v>0</v>
      </c>
      <c r="FT125" s="100">
        <v>0</v>
      </c>
      <c r="FU125" s="100">
        <v>0</v>
      </c>
      <c r="FV125" s="100">
        <v>5612814</v>
      </c>
      <c r="FW125" s="100">
        <v>2305889</v>
      </c>
      <c r="FX125" s="100">
        <v>106911</v>
      </c>
      <c r="FY125" s="546">
        <v>0.25</v>
      </c>
      <c r="FZ125" s="546">
        <v>0.52500000000000002</v>
      </c>
      <c r="GA125" s="546">
        <v>0.215</v>
      </c>
      <c r="GB125" s="546">
        <v>0.01</v>
      </c>
      <c r="GC125" s="84" t="s">
        <v>1029</v>
      </c>
    </row>
    <row r="126" spans="1:185" s="84" customFormat="1" x14ac:dyDescent="0.25">
      <c r="A126" t="s">
        <v>1026</v>
      </c>
      <c r="B126" s="82" t="s">
        <v>611</v>
      </c>
      <c r="C126" s="85" t="s">
        <v>610</v>
      </c>
      <c r="D126" s="100">
        <v>532625</v>
      </c>
      <c r="E126" s="100">
        <v>0</v>
      </c>
      <c r="F126" s="100">
        <v>532625</v>
      </c>
      <c r="G126" s="100">
        <v>680000</v>
      </c>
      <c r="H126" s="100">
        <v>0</v>
      </c>
      <c r="I126" s="100">
        <v>680000</v>
      </c>
      <c r="J126" s="100">
        <v>-147375</v>
      </c>
      <c r="K126" s="100">
        <v>0</v>
      </c>
      <c r="L126" s="100">
        <v>-147375</v>
      </c>
      <c r="M126" s="100">
        <v>244267</v>
      </c>
      <c r="N126" s="100">
        <v>244267</v>
      </c>
      <c r="O126" s="100">
        <v>0</v>
      </c>
      <c r="P126" s="100">
        <v>0</v>
      </c>
      <c r="Q126" s="100">
        <v>0</v>
      </c>
      <c r="R126" s="100">
        <v>0</v>
      </c>
      <c r="S126" s="100">
        <v>0</v>
      </c>
      <c r="T126" s="100">
        <v>0</v>
      </c>
      <c r="U126" s="100">
        <v>0</v>
      </c>
      <c r="V126" s="100">
        <v>0</v>
      </c>
      <c r="W126" s="100">
        <v>0</v>
      </c>
      <c r="X126" s="100">
        <v>0</v>
      </c>
      <c r="Y126" s="100">
        <v>0</v>
      </c>
      <c r="Z126" s="100">
        <v>0</v>
      </c>
      <c r="AA126" s="100">
        <v>0</v>
      </c>
      <c r="AB126" s="100">
        <v>0</v>
      </c>
      <c r="AC126" s="100">
        <v>0</v>
      </c>
      <c r="AD126" s="100">
        <v>0</v>
      </c>
      <c r="AE126" s="100">
        <v>0</v>
      </c>
      <c r="AF126" s="100">
        <v>0</v>
      </c>
      <c r="AG126" s="100">
        <v>0</v>
      </c>
      <c r="AH126" s="100">
        <v>0</v>
      </c>
      <c r="AI126" s="100">
        <v>0</v>
      </c>
      <c r="AJ126" s="100">
        <v>0</v>
      </c>
      <c r="AK126" s="100">
        <v>0</v>
      </c>
      <c r="AL126" s="100">
        <v>0</v>
      </c>
      <c r="AM126" s="100">
        <v>0</v>
      </c>
      <c r="AN126" s="100">
        <v>0</v>
      </c>
      <c r="AO126" s="100">
        <v>0</v>
      </c>
      <c r="AP126" s="100">
        <v>0</v>
      </c>
      <c r="AQ126" s="100">
        <v>0</v>
      </c>
      <c r="AR126" s="100">
        <v>0</v>
      </c>
      <c r="AS126" s="100">
        <v>0</v>
      </c>
      <c r="AT126" s="100">
        <v>0</v>
      </c>
      <c r="AU126" s="100">
        <v>0</v>
      </c>
      <c r="AV126" s="100">
        <v>0</v>
      </c>
      <c r="AW126" s="100">
        <v>0</v>
      </c>
      <c r="AX126" s="100">
        <v>0</v>
      </c>
      <c r="AY126" s="100">
        <v>0</v>
      </c>
      <c r="AZ126" s="100">
        <v>0</v>
      </c>
      <c r="BA126" s="100">
        <v>0</v>
      </c>
      <c r="BB126" s="100">
        <v>0</v>
      </c>
      <c r="BC126" s="100">
        <v>0</v>
      </c>
      <c r="BD126" s="100">
        <v>0</v>
      </c>
      <c r="BE126" s="100">
        <v>0</v>
      </c>
      <c r="BF126" s="100">
        <v>2464744.9010414663</v>
      </c>
      <c r="BG126" s="100">
        <v>1386419.006835825</v>
      </c>
      <c r="BH126" s="100">
        <v>0</v>
      </c>
      <c r="BI126" s="100">
        <v>127654</v>
      </c>
      <c r="BJ126" s="100">
        <v>71805</v>
      </c>
      <c r="BK126" s="100">
        <v>0</v>
      </c>
      <c r="BL126" s="100">
        <v>2390754</v>
      </c>
      <c r="BM126" s="100">
        <v>1344798</v>
      </c>
      <c r="BN126" s="100">
        <v>0</v>
      </c>
      <c r="BO126" s="100">
        <v>201645</v>
      </c>
      <c r="BP126" s="100">
        <v>113426</v>
      </c>
      <c r="BQ126" s="100">
        <v>0</v>
      </c>
      <c r="BR126" s="100">
        <v>10565.590875763746</v>
      </c>
      <c r="BS126" s="100">
        <v>5943.1448676171085</v>
      </c>
      <c r="BT126" s="100">
        <v>0</v>
      </c>
      <c r="BU126" s="100">
        <v>0</v>
      </c>
      <c r="BV126" s="100">
        <v>0</v>
      </c>
      <c r="BW126" s="100">
        <v>0</v>
      </c>
      <c r="BX126" s="100">
        <v>10566</v>
      </c>
      <c r="BY126" s="100">
        <v>5943</v>
      </c>
      <c r="BZ126" s="100">
        <v>0</v>
      </c>
      <c r="CA126" s="100">
        <v>0</v>
      </c>
      <c r="CB126" s="100">
        <v>0</v>
      </c>
      <c r="CC126" s="100">
        <v>0</v>
      </c>
      <c r="CD126" s="100">
        <v>0</v>
      </c>
      <c r="CE126" s="100">
        <v>0</v>
      </c>
      <c r="CF126" s="100">
        <v>0</v>
      </c>
      <c r="CG126" s="100">
        <v>895.62427698574334</v>
      </c>
      <c r="CH126" s="100">
        <v>503.7886558044807</v>
      </c>
      <c r="CI126" s="100">
        <v>0</v>
      </c>
      <c r="CJ126" s="100">
        <v>0</v>
      </c>
      <c r="CK126" s="100">
        <v>0</v>
      </c>
      <c r="CL126" s="100">
        <v>0</v>
      </c>
      <c r="CM126" s="100">
        <v>0</v>
      </c>
      <c r="CN126" s="100">
        <v>0</v>
      </c>
      <c r="CO126" s="100">
        <v>0</v>
      </c>
      <c r="CP126" s="100">
        <v>0</v>
      </c>
      <c r="CQ126" s="100">
        <v>0</v>
      </c>
      <c r="CR126" s="100">
        <v>0</v>
      </c>
      <c r="CS126" s="100">
        <v>0</v>
      </c>
      <c r="CT126" s="100">
        <v>0</v>
      </c>
      <c r="CU126" s="100">
        <v>0</v>
      </c>
      <c r="CV126" s="100">
        <v>0</v>
      </c>
      <c r="CW126" s="100">
        <v>0</v>
      </c>
      <c r="CX126" s="100">
        <v>0</v>
      </c>
      <c r="CY126" s="100">
        <v>0</v>
      </c>
      <c r="CZ126" s="100">
        <v>0</v>
      </c>
      <c r="DA126" s="100">
        <v>0</v>
      </c>
      <c r="DB126" s="100">
        <v>0</v>
      </c>
      <c r="DC126" s="100">
        <v>0</v>
      </c>
      <c r="DD126" s="100">
        <v>0</v>
      </c>
      <c r="DE126" s="100">
        <v>0</v>
      </c>
      <c r="DF126" s="100">
        <v>0</v>
      </c>
      <c r="DG126" s="100">
        <v>0</v>
      </c>
      <c r="DH126" s="100">
        <v>0</v>
      </c>
      <c r="DI126" s="100">
        <v>0</v>
      </c>
      <c r="DJ126" s="100">
        <v>0</v>
      </c>
      <c r="DK126" s="100">
        <v>0</v>
      </c>
      <c r="DL126" s="100">
        <v>0</v>
      </c>
      <c r="DM126" s="100">
        <v>0</v>
      </c>
      <c r="DN126" s="100">
        <v>40645.580773930757</v>
      </c>
      <c r="DO126" s="100">
        <v>22863.139185336051</v>
      </c>
      <c r="DP126" s="100">
        <v>0</v>
      </c>
      <c r="DQ126" s="100">
        <v>49564</v>
      </c>
      <c r="DR126" s="100">
        <v>27880</v>
      </c>
      <c r="DS126" s="100">
        <v>0</v>
      </c>
      <c r="DT126" s="100">
        <v>-8918</v>
      </c>
      <c r="DU126" s="100">
        <v>-5017</v>
      </c>
      <c r="DV126" s="100">
        <v>0</v>
      </c>
      <c r="DW126" s="100">
        <v>56306.366761710793</v>
      </c>
      <c r="DX126" s="100">
        <v>31672.331303462324</v>
      </c>
      <c r="DY126" s="100">
        <v>0</v>
      </c>
      <c r="DZ126" s="100">
        <v>-2586.7532382892055</v>
      </c>
      <c r="EA126" s="100">
        <v>-1455.0486965376783</v>
      </c>
      <c r="EB126" s="100">
        <v>0</v>
      </c>
      <c r="EC126" s="100">
        <v>74346</v>
      </c>
      <c r="ED126" s="100">
        <v>41820</v>
      </c>
      <c r="EE126" s="100">
        <v>0</v>
      </c>
      <c r="EF126" s="100">
        <v>-20626</v>
      </c>
      <c r="EG126" s="100">
        <v>-11603</v>
      </c>
      <c r="EH126" s="100">
        <v>0</v>
      </c>
      <c r="EI126" s="100">
        <v>-373.21808553971488</v>
      </c>
      <c r="EJ126" s="100">
        <v>-209.93517311608963</v>
      </c>
      <c r="EK126" s="100">
        <v>0</v>
      </c>
      <c r="EL126" s="100">
        <v>0</v>
      </c>
      <c r="EM126" s="100">
        <v>0</v>
      </c>
      <c r="EN126" s="100">
        <v>0</v>
      </c>
      <c r="EO126" s="100">
        <v>0</v>
      </c>
      <c r="EP126" s="100">
        <v>0</v>
      </c>
      <c r="EQ126" s="100">
        <v>0</v>
      </c>
      <c r="ER126" s="100">
        <v>0</v>
      </c>
      <c r="ES126" s="100">
        <v>0</v>
      </c>
      <c r="ET126" s="100">
        <v>0</v>
      </c>
      <c r="EU126" s="100">
        <v>1167898.0223217923</v>
      </c>
      <c r="EV126" s="100">
        <v>656942.63755600818</v>
      </c>
      <c r="EW126" s="100">
        <v>0</v>
      </c>
      <c r="EX126" s="100">
        <v>659203</v>
      </c>
      <c r="EY126" s="100">
        <v>370802</v>
      </c>
      <c r="EZ126" s="100">
        <v>0</v>
      </c>
      <c r="FA126" s="100">
        <v>508695</v>
      </c>
      <c r="FB126" s="100">
        <v>286141</v>
      </c>
      <c r="FC126" s="100">
        <v>0</v>
      </c>
      <c r="FD126" s="100">
        <v>812959.26745417505</v>
      </c>
      <c r="FE126" s="100">
        <v>457289.58794297348</v>
      </c>
      <c r="FF126" s="100">
        <v>0</v>
      </c>
      <c r="FG126" s="100">
        <v>809308</v>
      </c>
      <c r="FH126" s="100">
        <v>455236</v>
      </c>
      <c r="FI126" s="100">
        <v>0</v>
      </c>
      <c r="FJ126" s="100">
        <v>3651</v>
      </c>
      <c r="FK126" s="100">
        <v>2054</v>
      </c>
      <c r="FL126" s="100">
        <v>0</v>
      </c>
      <c r="FM126" s="100">
        <v>0</v>
      </c>
      <c r="FN126" s="100">
        <v>0</v>
      </c>
      <c r="FO126" s="100">
        <v>0</v>
      </c>
      <c r="FP126" s="100">
        <v>0</v>
      </c>
      <c r="FQ126" s="100">
        <v>0</v>
      </c>
      <c r="FR126" s="100">
        <v>0</v>
      </c>
      <c r="FS126" s="100">
        <v>0</v>
      </c>
      <c r="FT126" s="100">
        <v>0</v>
      </c>
      <c r="FU126" s="100">
        <v>0</v>
      </c>
      <c r="FV126" s="100">
        <v>4678710</v>
      </c>
      <c r="FW126" s="100">
        <v>2631774</v>
      </c>
      <c r="FX126" s="100">
        <v>0</v>
      </c>
      <c r="FY126" s="546">
        <v>0.25</v>
      </c>
      <c r="FZ126" s="546">
        <v>0.48</v>
      </c>
      <c r="GA126" s="546">
        <v>0.27</v>
      </c>
      <c r="GB126" s="546">
        <v>0</v>
      </c>
      <c r="GC126" s="84" t="s">
        <v>1044</v>
      </c>
    </row>
    <row r="127" spans="1:185" s="84" customFormat="1" x14ac:dyDescent="0.25">
      <c r="A127" t="s">
        <v>1026</v>
      </c>
      <c r="B127" s="82" t="s">
        <v>613</v>
      </c>
      <c r="C127" s="85" t="s">
        <v>612</v>
      </c>
      <c r="D127" s="100">
        <v>-390309</v>
      </c>
      <c r="E127" s="100">
        <v>0</v>
      </c>
      <c r="F127" s="100">
        <v>-390309</v>
      </c>
      <c r="G127" s="100">
        <v>116341</v>
      </c>
      <c r="H127" s="100">
        <v>0</v>
      </c>
      <c r="I127" s="100">
        <v>116341</v>
      </c>
      <c r="J127" s="100">
        <v>-506650</v>
      </c>
      <c r="K127" s="100">
        <v>0</v>
      </c>
      <c r="L127" s="100">
        <v>-506650</v>
      </c>
      <c r="M127" s="100">
        <v>99445</v>
      </c>
      <c r="N127" s="100">
        <v>99445</v>
      </c>
      <c r="O127" s="100">
        <v>0</v>
      </c>
      <c r="P127" s="100">
        <v>0</v>
      </c>
      <c r="Q127" s="100">
        <v>0</v>
      </c>
      <c r="R127" s="100">
        <v>0</v>
      </c>
      <c r="S127" s="100">
        <v>0</v>
      </c>
      <c r="T127" s="100">
        <v>0</v>
      </c>
      <c r="U127" s="100">
        <v>0</v>
      </c>
      <c r="V127" s="100">
        <v>0</v>
      </c>
      <c r="W127" s="100">
        <v>0</v>
      </c>
      <c r="X127" s="100">
        <v>0</v>
      </c>
      <c r="Y127" s="100">
        <v>0</v>
      </c>
      <c r="Z127" s="100">
        <v>0</v>
      </c>
      <c r="AA127" s="100">
        <v>0</v>
      </c>
      <c r="AB127" s="100">
        <v>0</v>
      </c>
      <c r="AC127" s="100">
        <v>0</v>
      </c>
      <c r="AD127" s="100">
        <v>0</v>
      </c>
      <c r="AE127" s="100">
        <v>0</v>
      </c>
      <c r="AF127" s="100">
        <v>0</v>
      </c>
      <c r="AG127" s="100">
        <v>0</v>
      </c>
      <c r="AH127" s="100">
        <v>0</v>
      </c>
      <c r="AI127" s="100">
        <v>0</v>
      </c>
      <c r="AJ127" s="100">
        <v>0</v>
      </c>
      <c r="AK127" s="100">
        <v>0</v>
      </c>
      <c r="AL127" s="100">
        <v>0</v>
      </c>
      <c r="AM127" s="100">
        <v>0</v>
      </c>
      <c r="AN127" s="100">
        <v>0</v>
      </c>
      <c r="AO127" s="100">
        <v>0</v>
      </c>
      <c r="AP127" s="100">
        <v>0</v>
      </c>
      <c r="AQ127" s="100">
        <v>0</v>
      </c>
      <c r="AR127" s="100">
        <v>0</v>
      </c>
      <c r="AS127" s="100">
        <v>0</v>
      </c>
      <c r="AT127" s="100">
        <v>0</v>
      </c>
      <c r="AU127" s="100">
        <v>0</v>
      </c>
      <c r="AV127" s="100">
        <v>0</v>
      </c>
      <c r="AW127" s="100">
        <v>0</v>
      </c>
      <c r="AX127" s="100">
        <v>0</v>
      </c>
      <c r="AY127" s="100">
        <v>0</v>
      </c>
      <c r="AZ127" s="100">
        <v>0</v>
      </c>
      <c r="BA127" s="100">
        <v>0</v>
      </c>
      <c r="BB127" s="100">
        <v>0</v>
      </c>
      <c r="BC127" s="100">
        <v>0</v>
      </c>
      <c r="BD127" s="100">
        <v>0</v>
      </c>
      <c r="BE127" s="100">
        <v>0</v>
      </c>
      <c r="BF127" s="100">
        <v>751452.06354378816</v>
      </c>
      <c r="BG127" s="100">
        <v>169076.71429735236</v>
      </c>
      <c r="BH127" s="100">
        <v>18786.301588594706</v>
      </c>
      <c r="BI127" s="100">
        <v>59509</v>
      </c>
      <c r="BJ127" s="100">
        <v>13389</v>
      </c>
      <c r="BK127" s="100">
        <v>1488</v>
      </c>
      <c r="BL127" s="100">
        <v>757727</v>
      </c>
      <c r="BM127" s="100">
        <v>170488</v>
      </c>
      <c r="BN127" s="100">
        <v>18943</v>
      </c>
      <c r="BO127" s="100">
        <v>53234</v>
      </c>
      <c r="BP127" s="100">
        <v>11978</v>
      </c>
      <c r="BQ127" s="100">
        <v>1331</v>
      </c>
      <c r="BR127" s="100">
        <v>0</v>
      </c>
      <c r="BS127" s="100">
        <v>0</v>
      </c>
      <c r="BT127" s="100">
        <v>0</v>
      </c>
      <c r="BU127" s="100">
        <v>0</v>
      </c>
      <c r="BV127" s="100">
        <v>0</v>
      </c>
      <c r="BW127" s="100">
        <v>0</v>
      </c>
      <c r="BX127" s="100">
        <v>0</v>
      </c>
      <c r="BY127" s="100">
        <v>0</v>
      </c>
      <c r="BZ127" s="100">
        <v>0</v>
      </c>
      <c r="CA127" s="100">
        <v>0</v>
      </c>
      <c r="CB127" s="100">
        <v>0</v>
      </c>
      <c r="CC127" s="100">
        <v>0</v>
      </c>
      <c r="CD127" s="100">
        <v>0</v>
      </c>
      <c r="CE127" s="100">
        <v>0</v>
      </c>
      <c r="CF127" s="100">
        <v>0</v>
      </c>
      <c r="CG127" s="100">
        <v>614.59551934826891</v>
      </c>
      <c r="CH127" s="100">
        <v>138.28399185336048</v>
      </c>
      <c r="CI127" s="100">
        <v>15.364887983706723</v>
      </c>
      <c r="CJ127" s="100">
        <v>0</v>
      </c>
      <c r="CK127" s="100">
        <v>0</v>
      </c>
      <c r="CL127" s="100">
        <v>0</v>
      </c>
      <c r="CM127" s="100">
        <v>0</v>
      </c>
      <c r="CN127" s="100">
        <v>0</v>
      </c>
      <c r="CO127" s="100">
        <v>0</v>
      </c>
      <c r="CP127" s="100">
        <v>0</v>
      </c>
      <c r="CQ127" s="100">
        <v>0</v>
      </c>
      <c r="CR127" s="100">
        <v>0</v>
      </c>
      <c r="CS127" s="100">
        <v>0</v>
      </c>
      <c r="CT127" s="100">
        <v>0</v>
      </c>
      <c r="CU127" s="100">
        <v>0</v>
      </c>
      <c r="CV127" s="100">
        <v>946.26232179226065</v>
      </c>
      <c r="CW127" s="100">
        <v>212.90902240325863</v>
      </c>
      <c r="CX127" s="100">
        <v>23.656558044806516</v>
      </c>
      <c r="CY127" s="100">
        <v>946</v>
      </c>
      <c r="CZ127" s="100">
        <v>213</v>
      </c>
      <c r="DA127" s="100">
        <v>24</v>
      </c>
      <c r="DB127" s="100">
        <v>0</v>
      </c>
      <c r="DC127" s="100">
        <v>0</v>
      </c>
      <c r="DD127" s="100">
        <v>0</v>
      </c>
      <c r="DE127" s="100">
        <v>0</v>
      </c>
      <c r="DF127" s="100">
        <v>0</v>
      </c>
      <c r="DG127" s="100">
        <v>0</v>
      </c>
      <c r="DH127" s="100">
        <v>0</v>
      </c>
      <c r="DI127" s="100">
        <v>0</v>
      </c>
      <c r="DJ127" s="100">
        <v>0</v>
      </c>
      <c r="DK127" s="100">
        <v>0</v>
      </c>
      <c r="DL127" s="100">
        <v>0</v>
      </c>
      <c r="DM127" s="100">
        <v>0</v>
      </c>
      <c r="DN127" s="100">
        <v>4989.0452138492874</v>
      </c>
      <c r="DO127" s="100">
        <v>1122.5351731160897</v>
      </c>
      <c r="DP127" s="100">
        <v>124.72613034623217</v>
      </c>
      <c r="DQ127" s="100">
        <v>7120</v>
      </c>
      <c r="DR127" s="100">
        <v>1602</v>
      </c>
      <c r="DS127" s="100">
        <v>178</v>
      </c>
      <c r="DT127" s="100">
        <v>-2131</v>
      </c>
      <c r="DU127" s="100">
        <v>-479</v>
      </c>
      <c r="DV127" s="100">
        <v>-53</v>
      </c>
      <c r="DW127" s="100">
        <v>0</v>
      </c>
      <c r="DX127" s="100">
        <v>0</v>
      </c>
      <c r="DY127" s="100">
        <v>0</v>
      </c>
      <c r="DZ127" s="100">
        <v>-245.34256619144605</v>
      </c>
      <c r="EA127" s="100">
        <v>-55.202077393075356</v>
      </c>
      <c r="EB127" s="100">
        <v>-6.1335641547861508</v>
      </c>
      <c r="EC127" s="100">
        <v>16666</v>
      </c>
      <c r="ED127" s="100">
        <v>3750</v>
      </c>
      <c r="EE127" s="100">
        <v>417</v>
      </c>
      <c r="EF127" s="100">
        <v>-16911</v>
      </c>
      <c r="EG127" s="100">
        <v>-3805</v>
      </c>
      <c r="EH127" s="100">
        <v>-423</v>
      </c>
      <c r="EI127" s="100">
        <v>593.11771894093692</v>
      </c>
      <c r="EJ127" s="100">
        <v>133.45148676171081</v>
      </c>
      <c r="EK127" s="100">
        <v>14.827942973523422</v>
      </c>
      <c r="EL127" s="100">
        <v>0</v>
      </c>
      <c r="EM127" s="100">
        <v>0</v>
      </c>
      <c r="EN127" s="100">
        <v>0</v>
      </c>
      <c r="EO127" s="100">
        <v>0</v>
      </c>
      <c r="EP127" s="100">
        <v>0</v>
      </c>
      <c r="EQ127" s="100">
        <v>0</v>
      </c>
      <c r="ER127" s="100">
        <v>0</v>
      </c>
      <c r="ES127" s="100">
        <v>0</v>
      </c>
      <c r="ET127" s="100">
        <v>0</v>
      </c>
      <c r="EU127" s="100">
        <v>264892.32097759674</v>
      </c>
      <c r="EV127" s="100">
        <v>59600.772219959268</v>
      </c>
      <c r="EW127" s="100">
        <v>6622.3080244399189</v>
      </c>
      <c r="EX127" s="100">
        <v>316936</v>
      </c>
      <c r="EY127" s="100">
        <v>71310</v>
      </c>
      <c r="EZ127" s="100">
        <v>7923</v>
      </c>
      <c r="FA127" s="100">
        <v>-52044</v>
      </c>
      <c r="FB127" s="100">
        <v>-11709</v>
      </c>
      <c r="FC127" s="100">
        <v>-1301</v>
      </c>
      <c r="FD127" s="100">
        <v>395186.78289205697</v>
      </c>
      <c r="FE127" s="100">
        <v>88917.026150712816</v>
      </c>
      <c r="FF127" s="100">
        <v>9879.6695723014236</v>
      </c>
      <c r="FG127" s="100">
        <v>397446</v>
      </c>
      <c r="FH127" s="100">
        <v>89425</v>
      </c>
      <c r="FI127" s="100">
        <v>9936</v>
      </c>
      <c r="FJ127" s="100">
        <v>-2259</v>
      </c>
      <c r="FK127" s="100">
        <v>-508</v>
      </c>
      <c r="FL127" s="100">
        <v>-56</v>
      </c>
      <c r="FM127" s="100">
        <v>0</v>
      </c>
      <c r="FN127" s="100">
        <v>0</v>
      </c>
      <c r="FO127" s="100">
        <v>0</v>
      </c>
      <c r="FP127" s="100">
        <v>0</v>
      </c>
      <c r="FQ127" s="100">
        <v>0</v>
      </c>
      <c r="FR127" s="100">
        <v>0</v>
      </c>
      <c r="FS127" s="100">
        <v>0</v>
      </c>
      <c r="FT127" s="100">
        <v>0</v>
      </c>
      <c r="FU127" s="100">
        <v>0</v>
      </c>
      <c r="FV127" s="100">
        <v>1477938</v>
      </c>
      <c r="FW127" s="100">
        <v>332536</v>
      </c>
      <c r="FX127" s="100">
        <v>36949</v>
      </c>
      <c r="FY127" s="546">
        <v>0.5</v>
      </c>
      <c r="FZ127" s="546">
        <v>0.4</v>
      </c>
      <c r="GA127" s="546">
        <v>0.09</v>
      </c>
      <c r="GB127" s="546">
        <v>0.01</v>
      </c>
      <c r="GC127" s="84" t="s">
        <v>1029</v>
      </c>
    </row>
    <row r="128" spans="1:185" s="84" customFormat="1" x14ac:dyDescent="0.25">
      <c r="A128" t="s">
        <v>1026</v>
      </c>
      <c r="B128" s="82" t="s">
        <v>615</v>
      </c>
      <c r="C128" s="85" t="s">
        <v>614</v>
      </c>
      <c r="D128" s="100">
        <v>-552235</v>
      </c>
      <c r="E128" s="100">
        <v>11125</v>
      </c>
      <c r="F128" s="100">
        <v>-541110</v>
      </c>
      <c r="G128" s="100">
        <v>-649809</v>
      </c>
      <c r="H128" s="100">
        <v>854</v>
      </c>
      <c r="I128" s="100">
        <v>-648955</v>
      </c>
      <c r="J128" s="100">
        <v>97574</v>
      </c>
      <c r="K128" s="100">
        <v>10271</v>
      </c>
      <c r="L128" s="100">
        <v>107845</v>
      </c>
      <c r="M128" s="100">
        <v>112331</v>
      </c>
      <c r="N128" s="100">
        <v>112331</v>
      </c>
      <c r="O128" s="100">
        <v>0</v>
      </c>
      <c r="P128" s="100">
        <v>126682</v>
      </c>
      <c r="Q128" s="100">
        <v>97441</v>
      </c>
      <c r="R128" s="100">
        <v>29241</v>
      </c>
      <c r="S128" s="100">
        <v>966114</v>
      </c>
      <c r="T128" s="100">
        <v>0</v>
      </c>
      <c r="U128" s="100">
        <v>0</v>
      </c>
      <c r="V128" s="100">
        <v>0</v>
      </c>
      <c r="W128" s="100">
        <v>966114</v>
      </c>
      <c r="X128" s="100">
        <v>0</v>
      </c>
      <c r="Y128" s="100">
        <v>0</v>
      </c>
      <c r="Z128" s="100">
        <v>0</v>
      </c>
      <c r="AA128" s="100">
        <v>0</v>
      </c>
      <c r="AB128" s="100">
        <v>0</v>
      </c>
      <c r="AC128" s="100">
        <v>0</v>
      </c>
      <c r="AD128" s="100">
        <v>0</v>
      </c>
      <c r="AE128" s="100">
        <v>0</v>
      </c>
      <c r="AF128" s="100">
        <v>0</v>
      </c>
      <c r="AG128" s="100">
        <v>0</v>
      </c>
      <c r="AH128" s="100">
        <v>37660</v>
      </c>
      <c r="AI128" s="100">
        <v>37605.811160896134</v>
      </c>
      <c r="AJ128" s="100">
        <v>0</v>
      </c>
      <c r="AK128" s="100">
        <v>54.685784114052957</v>
      </c>
      <c r="AL128" s="100">
        <v>44097</v>
      </c>
      <c r="AM128" s="100">
        <v>44097</v>
      </c>
      <c r="AN128" s="100">
        <v>0</v>
      </c>
      <c r="AO128" s="100">
        <v>0</v>
      </c>
      <c r="AP128" s="100">
        <v>-6437</v>
      </c>
      <c r="AQ128" s="100">
        <v>-6491</v>
      </c>
      <c r="AR128" s="100">
        <v>0</v>
      </c>
      <c r="AS128" s="100">
        <v>55</v>
      </c>
      <c r="AT128" s="100">
        <v>0</v>
      </c>
      <c r="AU128" s="100">
        <v>0</v>
      </c>
      <c r="AV128" s="100">
        <v>0</v>
      </c>
      <c r="AW128" s="100">
        <v>0</v>
      </c>
      <c r="AX128" s="100">
        <v>0</v>
      </c>
      <c r="AY128" s="100">
        <v>0</v>
      </c>
      <c r="AZ128" s="100">
        <v>0</v>
      </c>
      <c r="BA128" s="100">
        <v>0</v>
      </c>
      <c r="BB128" s="100">
        <v>0</v>
      </c>
      <c r="BC128" s="100">
        <v>0</v>
      </c>
      <c r="BD128" s="100">
        <v>0</v>
      </c>
      <c r="BE128" s="100">
        <v>0</v>
      </c>
      <c r="BF128" s="100">
        <v>1077081.6564911611</v>
      </c>
      <c r="BG128" s="100">
        <v>0</v>
      </c>
      <c r="BH128" s="100">
        <v>21549.817248146643</v>
      </c>
      <c r="BI128" s="100">
        <v>50906</v>
      </c>
      <c r="BJ128" s="100">
        <v>0</v>
      </c>
      <c r="BK128" s="100">
        <v>1032</v>
      </c>
      <c r="BL128" s="100">
        <v>1050607</v>
      </c>
      <c r="BM128" s="100">
        <v>0</v>
      </c>
      <c r="BN128" s="100">
        <v>21434</v>
      </c>
      <c r="BO128" s="100">
        <v>77381</v>
      </c>
      <c r="BP128" s="100">
        <v>0</v>
      </c>
      <c r="BQ128" s="100">
        <v>1148</v>
      </c>
      <c r="BR128" s="100">
        <v>0</v>
      </c>
      <c r="BS128" s="100">
        <v>0</v>
      </c>
      <c r="BT128" s="100">
        <v>0</v>
      </c>
      <c r="BU128" s="100">
        <v>0</v>
      </c>
      <c r="BV128" s="100">
        <v>0</v>
      </c>
      <c r="BW128" s="100">
        <v>0</v>
      </c>
      <c r="BX128" s="100">
        <v>0</v>
      </c>
      <c r="BY128" s="100">
        <v>0</v>
      </c>
      <c r="BZ128" s="100">
        <v>0</v>
      </c>
      <c r="CA128" s="100">
        <v>0</v>
      </c>
      <c r="CB128" s="100">
        <v>0</v>
      </c>
      <c r="CC128" s="100">
        <v>0</v>
      </c>
      <c r="CD128" s="100">
        <v>0</v>
      </c>
      <c r="CE128" s="100">
        <v>0</v>
      </c>
      <c r="CF128" s="100">
        <v>0</v>
      </c>
      <c r="CG128" s="100">
        <v>0</v>
      </c>
      <c r="CH128" s="100">
        <v>0</v>
      </c>
      <c r="CI128" s="100">
        <v>0</v>
      </c>
      <c r="CJ128" s="100">
        <v>0</v>
      </c>
      <c r="CK128" s="100">
        <v>0</v>
      </c>
      <c r="CL128" s="100">
        <v>0</v>
      </c>
      <c r="CM128" s="100">
        <v>0</v>
      </c>
      <c r="CN128" s="100">
        <v>0</v>
      </c>
      <c r="CO128" s="100">
        <v>0</v>
      </c>
      <c r="CP128" s="100">
        <v>0</v>
      </c>
      <c r="CQ128" s="100">
        <v>0</v>
      </c>
      <c r="CR128" s="100">
        <v>0</v>
      </c>
      <c r="CS128" s="100">
        <v>0</v>
      </c>
      <c r="CT128" s="100">
        <v>0</v>
      </c>
      <c r="CU128" s="100">
        <v>0</v>
      </c>
      <c r="CV128" s="100">
        <v>0</v>
      </c>
      <c r="CW128" s="100">
        <v>0</v>
      </c>
      <c r="CX128" s="100">
        <v>0</v>
      </c>
      <c r="CY128" s="100">
        <v>0</v>
      </c>
      <c r="CZ128" s="100">
        <v>0</v>
      </c>
      <c r="DA128" s="100">
        <v>0</v>
      </c>
      <c r="DB128" s="100">
        <v>0</v>
      </c>
      <c r="DC128" s="100">
        <v>0</v>
      </c>
      <c r="DD128" s="100">
        <v>0</v>
      </c>
      <c r="DE128" s="100">
        <v>575.79091649694499</v>
      </c>
      <c r="DF128" s="100">
        <v>0</v>
      </c>
      <c r="DG128" s="100">
        <v>11.750835030549897</v>
      </c>
      <c r="DH128" s="100">
        <v>261</v>
      </c>
      <c r="DI128" s="100">
        <v>0</v>
      </c>
      <c r="DJ128" s="100">
        <v>5</v>
      </c>
      <c r="DK128" s="100">
        <v>315</v>
      </c>
      <c r="DL128" s="100">
        <v>0</v>
      </c>
      <c r="DM128" s="100">
        <v>7</v>
      </c>
      <c r="DN128" s="100">
        <v>13828.595376782077</v>
      </c>
      <c r="DO128" s="100">
        <v>0</v>
      </c>
      <c r="DP128" s="100">
        <v>282.2162321792261</v>
      </c>
      <c r="DQ128" s="100">
        <v>14193</v>
      </c>
      <c r="DR128" s="100">
        <v>0</v>
      </c>
      <c r="DS128" s="100">
        <v>290</v>
      </c>
      <c r="DT128" s="100">
        <v>-364</v>
      </c>
      <c r="DU128" s="100">
        <v>0</v>
      </c>
      <c r="DV128" s="100">
        <v>-8</v>
      </c>
      <c r="DW128" s="100">
        <v>12959.064562118125</v>
      </c>
      <c r="DX128" s="100">
        <v>0</v>
      </c>
      <c r="DY128" s="100">
        <v>236.3590631364562</v>
      </c>
      <c r="DZ128" s="100">
        <v>-545.43287169042776</v>
      </c>
      <c r="EA128" s="100">
        <v>0</v>
      </c>
      <c r="EB128" s="100">
        <v>-11.131283095723015</v>
      </c>
      <c r="EC128" s="100">
        <v>12649</v>
      </c>
      <c r="ED128" s="100">
        <v>0</v>
      </c>
      <c r="EE128" s="100">
        <v>258</v>
      </c>
      <c r="EF128" s="100">
        <v>-235</v>
      </c>
      <c r="EG128" s="100">
        <v>0</v>
      </c>
      <c r="EH128" s="100">
        <v>-33</v>
      </c>
      <c r="EI128" s="100">
        <v>-953.74857433808552</v>
      </c>
      <c r="EJ128" s="100">
        <v>0</v>
      </c>
      <c r="EK128" s="100">
        <v>-19.464256619144603</v>
      </c>
      <c r="EL128" s="100">
        <v>0</v>
      </c>
      <c r="EM128" s="100">
        <v>0</v>
      </c>
      <c r="EN128" s="100">
        <v>0</v>
      </c>
      <c r="EO128" s="100">
        <v>0</v>
      </c>
      <c r="EP128" s="100">
        <v>0</v>
      </c>
      <c r="EQ128" s="100">
        <v>0</v>
      </c>
      <c r="ER128" s="100">
        <v>0</v>
      </c>
      <c r="ES128" s="100">
        <v>0</v>
      </c>
      <c r="ET128" s="100">
        <v>0</v>
      </c>
      <c r="EU128" s="100">
        <v>303774.2335845214</v>
      </c>
      <c r="EV128" s="100">
        <v>0</v>
      </c>
      <c r="EW128" s="100">
        <v>6199.4741547861513</v>
      </c>
      <c r="EX128" s="100">
        <v>423494</v>
      </c>
      <c r="EY128" s="100">
        <v>0</v>
      </c>
      <c r="EZ128" s="100">
        <v>8643</v>
      </c>
      <c r="FA128" s="100">
        <v>-119720</v>
      </c>
      <c r="FB128" s="100">
        <v>0</v>
      </c>
      <c r="FC128" s="100">
        <v>-2444</v>
      </c>
      <c r="FD128" s="100">
        <v>585169.61498981656</v>
      </c>
      <c r="FE128" s="100">
        <v>0</v>
      </c>
      <c r="FF128" s="100">
        <v>11215.492953156821</v>
      </c>
      <c r="FG128" s="100">
        <v>500933</v>
      </c>
      <c r="FH128" s="100">
        <v>0</v>
      </c>
      <c r="FI128" s="100">
        <v>10129</v>
      </c>
      <c r="FJ128" s="100">
        <v>84237</v>
      </c>
      <c r="FK128" s="100">
        <v>0</v>
      </c>
      <c r="FL128" s="100">
        <v>1086</v>
      </c>
      <c r="FM128" s="100">
        <v>0</v>
      </c>
      <c r="FN128" s="100">
        <v>0</v>
      </c>
      <c r="FO128" s="100">
        <v>0</v>
      </c>
      <c r="FP128" s="100">
        <v>0</v>
      </c>
      <c r="FQ128" s="100">
        <v>0</v>
      </c>
      <c r="FR128" s="100">
        <v>0</v>
      </c>
      <c r="FS128" s="100">
        <v>0</v>
      </c>
      <c r="FT128" s="100">
        <v>0</v>
      </c>
      <c r="FU128" s="100">
        <v>0</v>
      </c>
      <c r="FV128" s="100">
        <v>2042797</v>
      </c>
      <c r="FW128" s="100">
        <v>0</v>
      </c>
      <c r="FX128" s="100">
        <v>40496</v>
      </c>
      <c r="FY128" s="546">
        <v>0.5</v>
      </c>
      <c r="FZ128" s="546">
        <v>0.49</v>
      </c>
      <c r="GA128" s="546">
        <v>0</v>
      </c>
      <c r="GB128" s="546">
        <v>0.01</v>
      </c>
      <c r="GC128" s="84" t="s">
        <v>1054</v>
      </c>
    </row>
    <row r="129" spans="1:185" s="84" customFormat="1" x14ac:dyDescent="0.25">
      <c r="A129" t="s">
        <v>1037</v>
      </c>
      <c r="B129" s="82" t="s">
        <v>617</v>
      </c>
      <c r="C129" s="85" t="s">
        <v>616</v>
      </c>
      <c r="D129" s="100">
        <v>174394</v>
      </c>
      <c r="E129" s="100">
        <v>0</v>
      </c>
      <c r="F129" s="100">
        <v>174394</v>
      </c>
      <c r="G129" s="100">
        <v>-93756</v>
      </c>
      <c r="H129" s="100">
        <v>0</v>
      </c>
      <c r="I129" s="100">
        <v>-93756</v>
      </c>
      <c r="J129" s="100">
        <v>268150</v>
      </c>
      <c r="K129" s="100">
        <v>0</v>
      </c>
      <c r="L129" s="100">
        <v>268150</v>
      </c>
      <c r="M129" s="100">
        <v>132166</v>
      </c>
      <c r="N129" s="100">
        <v>132166</v>
      </c>
      <c r="O129" s="100">
        <v>0</v>
      </c>
      <c r="P129" s="100">
        <v>0</v>
      </c>
      <c r="Q129" s="100">
        <v>0</v>
      </c>
      <c r="R129" s="100">
        <v>0</v>
      </c>
      <c r="S129" s="100">
        <v>0</v>
      </c>
      <c r="T129" s="100">
        <v>0</v>
      </c>
      <c r="U129" s="100">
        <v>0</v>
      </c>
      <c r="V129" s="100">
        <v>0</v>
      </c>
      <c r="W129" s="100">
        <v>0</v>
      </c>
      <c r="X129" s="100">
        <v>0</v>
      </c>
      <c r="Y129" s="100">
        <v>0</v>
      </c>
      <c r="Z129" s="100">
        <v>0</v>
      </c>
      <c r="AA129" s="100">
        <v>0</v>
      </c>
      <c r="AB129" s="100">
        <v>0</v>
      </c>
      <c r="AC129" s="100">
        <v>0</v>
      </c>
      <c r="AD129" s="100">
        <v>0</v>
      </c>
      <c r="AE129" s="100">
        <v>0</v>
      </c>
      <c r="AF129" s="100">
        <v>0</v>
      </c>
      <c r="AG129" s="100">
        <v>0</v>
      </c>
      <c r="AH129" s="100">
        <v>0</v>
      </c>
      <c r="AI129" s="100">
        <v>0</v>
      </c>
      <c r="AJ129" s="100">
        <v>0</v>
      </c>
      <c r="AK129" s="100">
        <v>0</v>
      </c>
      <c r="AL129" s="100">
        <v>0</v>
      </c>
      <c r="AM129" s="100">
        <v>0</v>
      </c>
      <c r="AN129" s="100">
        <v>0</v>
      </c>
      <c r="AO129" s="100">
        <v>0</v>
      </c>
      <c r="AP129" s="100">
        <v>0</v>
      </c>
      <c r="AQ129" s="100">
        <v>0</v>
      </c>
      <c r="AR129" s="100">
        <v>0</v>
      </c>
      <c r="AS129" s="100">
        <v>0</v>
      </c>
      <c r="AT129" s="100">
        <v>0</v>
      </c>
      <c r="AU129" s="100">
        <v>0</v>
      </c>
      <c r="AV129" s="100">
        <v>0</v>
      </c>
      <c r="AW129" s="100">
        <v>0</v>
      </c>
      <c r="AX129" s="100">
        <v>0</v>
      </c>
      <c r="AY129" s="100">
        <v>0</v>
      </c>
      <c r="AZ129" s="100">
        <v>0</v>
      </c>
      <c r="BA129" s="100">
        <v>0</v>
      </c>
      <c r="BB129" s="100">
        <v>0</v>
      </c>
      <c r="BC129" s="100">
        <v>0</v>
      </c>
      <c r="BD129" s="100">
        <v>0</v>
      </c>
      <c r="BE129" s="100">
        <v>0</v>
      </c>
      <c r="BF129" s="100">
        <v>1112721.7769401222</v>
      </c>
      <c r="BG129" s="100">
        <v>657517.41364643595</v>
      </c>
      <c r="BH129" s="100">
        <v>126445.65647046846</v>
      </c>
      <c r="BI129" s="100">
        <v>56734</v>
      </c>
      <c r="BJ129" s="100">
        <v>33525</v>
      </c>
      <c r="BK129" s="100">
        <v>6447</v>
      </c>
      <c r="BL129" s="100">
        <v>1090052</v>
      </c>
      <c r="BM129" s="100">
        <v>644121</v>
      </c>
      <c r="BN129" s="100">
        <v>123869</v>
      </c>
      <c r="BO129" s="100">
        <v>79404</v>
      </c>
      <c r="BP129" s="100">
        <v>46921</v>
      </c>
      <c r="BQ129" s="100">
        <v>9024</v>
      </c>
      <c r="BR129" s="100">
        <v>16502.922281059062</v>
      </c>
      <c r="BS129" s="100">
        <v>9751.7268024439927</v>
      </c>
      <c r="BT129" s="100">
        <v>1875.3320773930752</v>
      </c>
      <c r="BU129" s="100">
        <v>0</v>
      </c>
      <c r="BV129" s="100">
        <v>0</v>
      </c>
      <c r="BW129" s="100">
        <v>0</v>
      </c>
      <c r="BX129" s="100">
        <v>16503</v>
      </c>
      <c r="BY129" s="100">
        <v>9752</v>
      </c>
      <c r="BZ129" s="100">
        <v>1875</v>
      </c>
      <c r="CA129" s="100">
        <v>0</v>
      </c>
      <c r="CB129" s="100">
        <v>0</v>
      </c>
      <c r="CC129" s="100">
        <v>0</v>
      </c>
      <c r="CD129" s="100">
        <v>0</v>
      </c>
      <c r="CE129" s="100">
        <v>0</v>
      </c>
      <c r="CF129" s="100">
        <v>0</v>
      </c>
      <c r="CG129" s="100">
        <v>99.954378818737268</v>
      </c>
      <c r="CH129" s="100">
        <v>59.063951120162933</v>
      </c>
      <c r="CI129" s="100">
        <v>11.358452138492872</v>
      </c>
      <c r="CJ129" s="100">
        <v>0</v>
      </c>
      <c r="CK129" s="100">
        <v>0</v>
      </c>
      <c r="CL129" s="100">
        <v>0</v>
      </c>
      <c r="CM129" s="100">
        <v>0</v>
      </c>
      <c r="CN129" s="100">
        <v>0</v>
      </c>
      <c r="CO129" s="100">
        <v>0</v>
      </c>
      <c r="CP129" s="100">
        <v>0</v>
      </c>
      <c r="CQ129" s="100">
        <v>0</v>
      </c>
      <c r="CR129" s="100">
        <v>0</v>
      </c>
      <c r="CS129" s="100">
        <v>-262.6074134419552</v>
      </c>
      <c r="CT129" s="100">
        <v>-155.17710794297355</v>
      </c>
      <c r="CU129" s="100">
        <v>-29.84175152749491</v>
      </c>
      <c r="CV129" s="100">
        <v>0</v>
      </c>
      <c r="CW129" s="100">
        <v>0</v>
      </c>
      <c r="CX129" s="100">
        <v>0</v>
      </c>
      <c r="CY129" s="100">
        <v>0</v>
      </c>
      <c r="CZ129" s="100">
        <v>0</v>
      </c>
      <c r="DA129" s="100">
        <v>0</v>
      </c>
      <c r="DB129" s="100">
        <v>0</v>
      </c>
      <c r="DC129" s="100">
        <v>0</v>
      </c>
      <c r="DD129" s="100">
        <v>0</v>
      </c>
      <c r="DE129" s="100">
        <v>681.50712830957229</v>
      </c>
      <c r="DF129" s="100">
        <v>402.70875763747455</v>
      </c>
      <c r="DG129" s="100">
        <v>77.443991853360501</v>
      </c>
      <c r="DH129" s="100">
        <v>0</v>
      </c>
      <c r="DI129" s="100">
        <v>0</v>
      </c>
      <c r="DJ129" s="100">
        <v>0</v>
      </c>
      <c r="DK129" s="100">
        <v>682</v>
      </c>
      <c r="DL129" s="100">
        <v>403</v>
      </c>
      <c r="DM129" s="100">
        <v>77</v>
      </c>
      <c r="DN129" s="100">
        <v>10700.570590631363</v>
      </c>
      <c r="DO129" s="100">
        <v>6323.064439918533</v>
      </c>
      <c r="DP129" s="100">
        <v>1215.9739307535642</v>
      </c>
      <c r="DQ129" s="100">
        <v>17701</v>
      </c>
      <c r="DR129" s="100">
        <v>10459</v>
      </c>
      <c r="DS129" s="100">
        <v>2011</v>
      </c>
      <c r="DT129" s="100">
        <v>-7000</v>
      </c>
      <c r="DU129" s="100">
        <v>-4136</v>
      </c>
      <c r="DV129" s="100">
        <v>-795</v>
      </c>
      <c r="DW129" s="100">
        <v>17974.523340122199</v>
      </c>
      <c r="DX129" s="100">
        <v>10621.309246435845</v>
      </c>
      <c r="DY129" s="100">
        <v>2042.5594704684318</v>
      </c>
      <c r="DZ129" s="100">
        <v>-32.712342158859471</v>
      </c>
      <c r="EA129" s="100">
        <v>-19.330020366598777</v>
      </c>
      <c r="EB129" s="100">
        <v>-3.7173116089613032</v>
      </c>
      <c r="EC129" s="100">
        <v>20918</v>
      </c>
      <c r="ED129" s="100">
        <v>12360</v>
      </c>
      <c r="EE129" s="100">
        <v>2377</v>
      </c>
      <c r="EF129" s="100">
        <v>-2976</v>
      </c>
      <c r="EG129" s="100">
        <v>-1758</v>
      </c>
      <c r="EH129" s="100">
        <v>-338</v>
      </c>
      <c r="EI129" s="100">
        <v>0</v>
      </c>
      <c r="EJ129" s="100">
        <v>0</v>
      </c>
      <c r="EK129" s="100">
        <v>0</v>
      </c>
      <c r="EL129" s="100">
        <v>0</v>
      </c>
      <c r="EM129" s="100">
        <v>0</v>
      </c>
      <c r="EN129" s="100">
        <v>0</v>
      </c>
      <c r="EO129" s="100">
        <v>16715</v>
      </c>
      <c r="EP129" s="100">
        <v>9878</v>
      </c>
      <c r="EQ129" s="100">
        <v>1900</v>
      </c>
      <c r="ER129" s="100">
        <v>-16715</v>
      </c>
      <c r="ES129" s="100">
        <v>-9878</v>
      </c>
      <c r="ET129" s="100">
        <v>-1900</v>
      </c>
      <c r="EU129" s="100">
        <v>231327.59926680243</v>
      </c>
      <c r="EV129" s="100">
        <v>136693.58138492872</v>
      </c>
      <c r="EW129" s="100">
        <v>26287.227189409368</v>
      </c>
      <c r="EX129" s="100">
        <v>301611</v>
      </c>
      <c r="EY129" s="100">
        <v>178225</v>
      </c>
      <c r="EZ129" s="100">
        <v>34274</v>
      </c>
      <c r="FA129" s="100">
        <v>-70283</v>
      </c>
      <c r="FB129" s="100">
        <v>-41531</v>
      </c>
      <c r="FC129" s="100">
        <v>-7987</v>
      </c>
      <c r="FD129" s="100">
        <v>319565.73067209771</v>
      </c>
      <c r="FE129" s="100">
        <v>188834.29539714867</v>
      </c>
      <c r="FF129" s="100">
        <v>36314.287576374743</v>
      </c>
      <c r="FG129" s="100">
        <v>301857</v>
      </c>
      <c r="FH129" s="100">
        <v>178370</v>
      </c>
      <c r="FI129" s="100">
        <v>34302</v>
      </c>
      <c r="FJ129" s="100">
        <v>17709</v>
      </c>
      <c r="FK129" s="100">
        <v>10464</v>
      </c>
      <c r="FL129" s="100">
        <v>2012</v>
      </c>
      <c r="FM129" s="100">
        <v>0</v>
      </c>
      <c r="FN129" s="100">
        <v>0</v>
      </c>
      <c r="FO129" s="100">
        <v>0</v>
      </c>
      <c r="FP129" s="100">
        <v>0</v>
      </c>
      <c r="FQ129" s="100">
        <v>0</v>
      </c>
      <c r="FR129" s="100">
        <v>0</v>
      </c>
      <c r="FS129" s="100">
        <v>0</v>
      </c>
      <c r="FT129" s="100">
        <v>0</v>
      </c>
      <c r="FU129" s="100">
        <v>0</v>
      </c>
      <c r="FV129" s="100">
        <v>1766015</v>
      </c>
      <c r="FW129" s="100">
        <v>1043554</v>
      </c>
      <c r="FX129" s="100">
        <v>200682</v>
      </c>
      <c r="FY129" s="546">
        <v>0.25</v>
      </c>
      <c r="FZ129" s="546">
        <v>0.44</v>
      </c>
      <c r="GA129" s="546">
        <v>0.26</v>
      </c>
      <c r="GB129" s="546">
        <v>0.05</v>
      </c>
      <c r="GC129" s="84" t="s">
        <v>1029</v>
      </c>
    </row>
    <row r="130" spans="1:185" s="84" customFormat="1" x14ac:dyDescent="0.25">
      <c r="A130" t="s">
        <v>1026</v>
      </c>
      <c r="B130" s="82" t="s">
        <v>619</v>
      </c>
      <c r="C130" s="85" t="s">
        <v>618</v>
      </c>
      <c r="D130" s="100">
        <v>-576460</v>
      </c>
      <c r="E130" s="100">
        <v>0</v>
      </c>
      <c r="F130" s="100">
        <v>-576460</v>
      </c>
      <c r="G130" s="100">
        <v>-570234</v>
      </c>
      <c r="H130" s="100">
        <v>0</v>
      </c>
      <c r="I130" s="100">
        <v>-570234</v>
      </c>
      <c r="J130" s="100">
        <v>-6226</v>
      </c>
      <c r="K130" s="100">
        <v>0</v>
      </c>
      <c r="L130" s="100">
        <v>-6226</v>
      </c>
      <c r="M130" s="100">
        <v>134514</v>
      </c>
      <c r="N130" s="100">
        <v>134514</v>
      </c>
      <c r="O130" s="100">
        <v>0</v>
      </c>
      <c r="P130" s="100">
        <v>0</v>
      </c>
      <c r="Q130" s="100">
        <v>0</v>
      </c>
      <c r="R130" s="100">
        <v>0</v>
      </c>
      <c r="S130" s="100">
        <v>0</v>
      </c>
      <c r="T130" s="100">
        <v>0</v>
      </c>
      <c r="U130" s="100">
        <v>0</v>
      </c>
      <c r="V130" s="100">
        <v>0</v>
      </c>
      <c r="W130" s="100">
        <v>0</v>
      </c>
      <c r="X130" s="100">
        <v>0</v>
      </c>
      <c r="Y130" s="100">
        <v>0</v>
      </c>
      <c r="Z130" s="100">
        <v>0</v>
      </c>
      <c r="AA130" s="100">
        <v>0</v>
      </c>
      <c r="AB130" s="100">
        <v>0</v>
      </c>
      <c r="AC130" s="100">
        <v>0</v>
      </c>
      <c r="AD130" s="100">
        <v>0</v>
      </c>
      <c r="AE130" s="100">
        <v>0</v>
      </c>
      <c r="AF130" s="100">
        <v>0</v>
      </c>
      <c r="AG130" s="100">
        <v>0</v>
      </c>
      <c r="AH130" s="100">
        <v>0</v>
      </c>
      <c r="AI130" s="100">
        <v>0</v>
      </c>
      <c r="AJ130" s="100">
        <v>0</v>
      </c>
      <c r="AK130" s="100">
        <v>0</v>
      </c>
      <c r="AL130" s="100">
        <v>0</v>
      </c>
      <c r="AM130" s="100">
        <v>0</v>
      </c>
      <c r="AN130" s="100">
        <v>0</v>
      </c>
      <c r="AO130" s="100">
        <v>0</v>
      </c>
      <c r="AP130" s="100">
        <v>0</v>
      </c>
      <c r="AQ130" s="100">
        <v>0</v>
      </c>
      <c r="AR130" s="100">
        <v>0</v>
      </c>
      <c r="AS130" s="100">
        <v>0</v>
      </c>
      <c r="AT130" s="100">
        <v>0</v>
      </c>
      <c r="AU130" s="100">
        <v>0</v>
      </c>
      <c r="AV130" s="100">
        <v>0</v>
      </c>
      <c r="AW130" s="100">
        <v>0</v>
      </c>
      <c r="AX130" s="100">
        <v>0</v>
      </c>
      <c r="AY130" s="100">
        <v>0</v>
      </c>
      <c r="AZ130" s="100">
        <v>0</v>
      </c>
      <c r="BA130" s="100">
        <v>0</v>
      </c>
      <c r="BB130" s="100">
        <v>0</v>
      </c>
      <c r="BC130" s="100">
        <v>0</v>
      </c>
      <c r="BD130" s="100">
        <v>0</v>
      </c>
      <c r="BE130" s="100">
        <v>0</v>
      </c>
      <c r="BF130" s="100">
        <v>1013517.1542647658</v>
      </c>
      <c r="BG130" s="100">
        <v>228041.35970957228</v>
      </c>
      <c r="BH130" s="100">
        <v>25337.928856619146</v>
      </c>
      <c r="BI130" s="100">
        <v>69886</v>
      </c>
      <c r="BJ130" s="100">
        <v>15724</v>
      </c>
      <c r="BK130" s="100">
        <v>1747</v>
      </c>
      <c r="BL130" s="100">
        <v>1019457</v>
      </c>
      <c r="BM130" s="100">
        <v>229377</v>
      </c>
      <c r="BN130" s="100">
        <v>25486</v>
      </c>
      <c r="BO130" s="100">
        <v>63946</v>
      </c>
      <c r="BP130" s="100">
        <v>14388</v>
      </c>
      <c r="BQ130" s="100">
        <v>1599</v>
      </c>
      <c r="BR130" s="100">
        <v>-2812.7657841140531</v>
      </c>
      <c r="BS130" s="100">
        <v>-632.87230142566182</v>
      </c>
      <c r="BT130" s="100">
        <v>-70.319144602851324</v>
      </c>
      <c r="BU130" s="100">
        <v>1765</v>
      </c>
      <c r="BV130" s="100">
        <v>397</v>
      </c>
      <c r="BW130" s="100">
        <v>44</v>
      </c>
      <c r="BX130" s="100">
        <v>-4578</v>
      </c>
      <c r="BY130" s="100">
        <v>-1030</v>
      </c>
      <c r="BZ130" s="100">
        <v>-114</v>
      </c>
      <c r="CA130" s="100">
        <v>0</v>
      </c>
      <c r="CB130" s="100">
        <v>0</v>
      </c>
      <c r="CC130" s="100">
        <v>0</v>
      </c>
      <c r="CD130" s="100">
        <v>0</v>
      </c>
      <c r="CE130" s="100">
        <v>0</v>
      </c>
      <c r="CF130" s="100">
        <v>0</v>
      </c>
      <c r="CG130" s="100">
        <v>0</v>
      </c>
      <c r="CH130" s="100">
        <v>0</v>
      </c>
      <c r="CI130" s="100">
        <v>0</v>
      </c>
      <c r="CJ130" s="100">
        <v>0</v>
      </c>
      <c r="CK130" s="100">
        <v>0</v>
      </c>
      <c r="CL130" s="100">
        <v>0</v>
      </c>
      <c r="CM130" s="100">
        <v>0</v>
      </c>
      <c r="CN130" s="100">
        <v>0</v>
      </c>
      <c r="CO130" s="100">
        <v>0</v>
      </c>
      <c r="CP130" s="100">
        <v>0</v>
      </c>
      <c r="CQ130" s="100">
        <v>0</v>
      </c>
      <c r="CR130" s="100">
        <v>0</v>
      </c>
      <c r="CS130" s="100">
        <v>0</v>
      </c>
      <c r="CT130" s="100">
        <v>0</v>
      </c>
      <c r="CU130" s="100">
        <v>0</v>
      </c>
      <c r="CV130" s="100">
        <v>987.97881873727101</v>
      </c>
      <c r="CW130" s="100">
        <v>222.29523421588596</v>
      </c>
      <c r="CX130" s="100">
        <v>24.699470468431773</v>
      </c>
      <c r="CY130" s="100">
        <v>951</v>
      </c>
      <c r="CZ130" s="100">
        <v>214</v>
      </c>
      <c r="DA130" s="100">
        <v>24</v>
      </c>
      <c r="DB130" s="100">
        <v>37</v>
      </c>
      <c r="DC130" s="100">
        <v>8</v>
      </c>
      <c r="DD130" s="100">
        <v>1</v>
      </c>
      <c r="DE130" s="100">
        <v>0</v>
      </c>
      <c r="DF130" s="100">
        <v>0</v>
      </c>
      <c r="DG130" s="100">
        <v>0</v>
      </c>
      <c r="DH130" s="100">
        <v>0</v>
      </c>
      <c r="DI130" s="100">
        <v>0</v>
      </c>
      <c r="DJ130" s="100">
        <v>0</v>
      </c>
      <c r="DK130" s="100">
        <v>0</v>
      </c>
      <c r="DL130" s="100">
        <v>0</v>
      </c>
      <c r="DM130" s="100">
        <v>0</v>
      </c>
      <c r="DN130" s="100">
        <v>1566.6403258655805</v>
      </c>
      <c r="DO130" s="100">
        <v>352.49407331975556</v>
      </c>
      <c r="DP130" s="100">
        <v>39.166008146639513</v>
      </c>
      <c r="DQ130" s="100">
        <v>1567</v>
      </c>
      <c r="DR130" s="100">
        <v>352</v>
      </c>
      <c r="DS130" s="100">
        <v>39</v>
      </c>
      <c r="DT130" s="100">
        <v>0</v>
      </c>
      <c r="DU130" s="100">
        <v>0</v>
      </c>
      <c r="DV130" s="100">
        <v>0</v>
      </c>
      <c r="DW130" s="100">
        <v>13957.265987780042</v>
      </c>
      <c r="DX130" s="100">
        <v>3140.3848472505092</v>
      </c>
      <c r="DY130" s="100">
        <v>348.93164969450106</v>
      </c>
      <c r="DZ130" s="100">
        <v>338.27535641547865</v>
      </c>
      <c r="EA130" s="100">
        <v>76.111955193482686</v>
      </c>
      <c r="EB130" s="100">
        <v>8.4568839103869653</v>
      </c>
      <c r="EC130" s="100">
        <v>14440</v>
      </c>
      <c r="ED130" s="100">
        <v>3249</v>
      </c>
      <c r="EE130" s="100">
        <v>361</v>
      </c>
      <c r="EF130" s="100">
        <v>-144</v>
      </c>
      <c r="EG130" s="100">
        <v>-33</v>
      </c>
      <c r="EH130" s="100">
        <v>-4</v>
      </c>
      <c r="EI130" s="100">
        <v>0</v>
      </c>
      <c r="EJ130" s="100">
        <v>0</v>
      </c>
      <c r="EK130" s="100">
        <v>0</v>
      </c>
      <c r="EL130" s="100">
        <v>0</v>
      </c>
      <c r="EM130" s="100">
        <v>0</v>
      </c>
      <c r="EN130" s="100">
        <v>0</v>
      </c>
      <c r="EO130" s="100">
        <v>0</v>
      </c>
      <c r="EP130" s="100">
        <v>0</v>
      </c>
      <c r="EQ130" s="100">
        <v>0</v>
      </c>
      <c r="ER130" s="100">
        <v>0</v>
      </c>
      <c r="ES130" s="100">
        <v>0</v>
      </c>
      <c r="ET130" s="100">
        <v>0</v>
      </c>
      <c r="EU130" s="100">
        <v>239377.52016293281</v>
      </c>
      <c r="EV130" s="100">
        <v>53859.942036659879</v>
      </c>
      <c r="EW130" s="100">
        <v>5984.4380040733204</v>
      </c>
      <c r="EX130" s="100">
        <v>302842</v>
      </c>
      <c r="EY130" s="100">
        <v>68140</v>
      </c>
      <c r="EZ130" s="100">
        <v>7571</v>
      </c>
      <c r="FA130" s="100">
        <v>-63464</v>
      </c>
      <c r="FB130" s="100">
        <v>-14280</v>
      </c>
      <c r="FC130" s="100">
        <v>-1587</v>
      </c>
      <c r="FD130" s="100">
        <v>405160.54119755601</v>
      </c>
      <c r="FE130" s="100">
        <v>91161.121769450096</v>
      </c>
      <c r="FF130" s="100">
        <v>10129.013529938899</v>
      </c>
      <c r="FG130" s="100">
        <v>446989</v>
      </c>
      <c r="FH130" s="100">
        <v>100573</v>
      </c>
      <c r="FI130" s="100">
        <v>11175</v>
      </c>
      <c r="FJ130" s="100">
        <v>-41828</v>
      </c>
      <c r="FK130" s="100">
        <v>-9412</v>
      </c>
      <c r="FL130" s="100">
        <v>-1046</v>
      </c>
      <c r="FM130" s="100">
        <v>0</v>
      </c>
      <c r="FN130" s="100">
        <v>0</v>
      </c>
      <c r="FO130" s="100">
        <v>0</v>
      </c>
      <c r="FP130" s="100">
        <v>0</v>
      </c>
      <c r="FQ130" s="100">
        <v>0</v>
      </c>
      <c r="FR130" s="100">
        <v>0</v>
      </c>
      <c r="FS130" s="100">
        <v>0</v>
      </c>
      <c r="FT130" s="100">
        <v>0</v>
      </c>
      <c r="FU130" s="100">
        <v>0</v>
      </c>
      <c r="FV130" s="100">
        <v>1741979</v>
      </c>
      <c r="FW130" s="100">
        <v>391943</v>
      </c>
      <c r="FX130" s="100">
        <v>43549</v>
      </c>
      <c r="FY130" s="546">
        <v>0.5</v>
      </c>
      <c r="FZ130" s="546">
        <v>0.4</v>
      </c>
      <c r="GA130" s="546">
        <v>0.09</v>
      </c>
      <c r="GB130" s="546">
        <v>0.01</v>
      </c>
      <c r="GC130" s="84" t="s">
        <v>1029</v>
      </c>
    </row>
    <row r="131" spans="1:185" s="84" customFormat="1" x14ac:dyDescent="0.25">
      <c r="A131" t="s">
        <v>1037</v>
      </c>
      <c r="B131" s="82" t="s">
        <v>621</v>
      </c>
      <c r="C131" s="85" t="s">
        <v>620</v>
      </c>
      <c r="D131" s="100">
        <v>455917</v>
      </c>
      <c r="E131" s="100">
        <v>0</v>
      </c>
      <c r="F131" s="100">
        <v>455917</v>
      </c>
      <c r="G131" s="100">
        <v>920781</v>
      </c>
      <c r="H131" s="100">
        <v>0</v>
      </c>
      <c r="I131" s="100">
        <v>920781</v>
      </c>
      <c r="J131" s="100">
        <v>-464864</v>
      </c>
      <c r="K131" s="100">
        <v>0</v>
      </c>
      <c r="L131" s="100">
        <v>-464864</v>
      </c>
      <c r="M131" s="100">
        <v>271673</v>
      </c>
      <c r="N131" s="100">
        <v>271673</v>
      </c>
      <c r="O131" s="100">
        <v>0</v>
      </c>
      <c r="P131" s="100">
        <v>0</v>
      </c>
      <c r="Q131" s="100">
        <v>0</v>
      </c>
      <c r="R131" s="100">
        <v>0</v>
      </c>
      <c r="S131" s="100">
        <v>0</v>
      </c>
      <c r="T131" s="100">
        <v>0</v>
      </c>
      <c r="U131" s="100">
        <v>0</v>
      </c>
      <c r="V131" s="100">
        <v>0</v>
      </c>
      <c r="W131" s="100">
        <v>0</v>
      </c>
      <c r="X131" s="100">
        <v>0</v>
      </c>
      <c r="Y131" s="100">
        <v>0</v>
      </c>
      <c r="Z131" s="100">
        <v>0</v>
      </c>
      <c r="AA131" s="100">
        <v>0</v>
      </c>
      <c r="AB131" s="100">
        <v>0</v>
      </c>
      <c r="AC131" s="100">
        <v>0</v>
      </c>
      <c r="AD131" s="100">
        <v>0</v>
      </c>
      <c r="AE131" s="100">
        <v>0</v>
      </c>
      <c r="AF131" s="100">
        <v>0</v>
      </c>
      <c r="AG131" s="100">
        <v>0</v>
      </c>
      <c r="AH131" s="100">
        <v>0</v>
      </c>
      <c r="AI131" s="100">
        <v>0</v>
      </c>
      <c r="AJ131" s="100">
        <v>0</v>
      </c>
      <c r="AK131" s="100">
        <v>0</v>
      </c>
      <c r="AL131" s="100">
        <v>0</v>
      </c>
      <c r="AM131" s="100">
        <v>0</v>
      </c>
      <c r="AN131" s="100">
        <v>0</v>
      </c>
      <c r="AO131" s="100">
        <v>0</v>
      </c>
      <c r="AP131" s="100">
        <v>0</v>
      </c>
      <c r="AQ131" s="100">
        <v>0</v>
      </c>
      <c r="AR131" s="100">
        <v>0</v>
      </c>
      <c r="AS131" s="100">
        <v>0</v>
      </c>
      <c r="AT131" s="100">
        <v>0</v>
      </c>
      <c r="AU131" s="100">
        <v>0</v>
      </c>
      <c r="AV131" s="100">
        <v>0</v>
      </c>
      <c r="AW131" s="100">
        <v>0</v>
      </c>
      <c r="AX131" s="100">
        <v>0</v>
      </c>
      <c r="AY131" s="100">
        <v>0</v>
      </c>
      <c r="AZ131" s="100">
        <v>0</v>
      </c>
      <c r="BA131" s="100">
        <v>0</v>
      </c>
      <c r="BB131" s="100">
        <v>0</v>
      </c>
      <c r="BC131" s="100">
        <v>0</v>
      </c>
      <c r="BD131" s="100">
        <v>0</v>
      </c>
      <c r="BE131" s="100">
        <v>0</v>
      </c>
      <c r="BF131" s="100">
        <v>2642630.7635926683</v>
      </c>
      <c r="BG131" s="100">
        <v>1486479.8045208759</v>
      </c>
      <c r="BH131" s="100">
        <v>0</v>
      </c>
      <c r="BI131" s="100">
        <v>140022</v>
      </c>
      <c r="BJ131" s="100">
        <v>78762</v>
      </c>
      <c r="BK131" s="100">
        <v>0</v>
      </c>
      <c r="BL131" s="100">
        <v>2586420</v>
      </c>
      <c r="BM131" s="100">
        <v>1454861</v>
      </c>
      <c r="BN131" s="100">
        <v>0</v>
      </c>
      <c r="BO131" s="100">
        <v>196233</v>
      </c>
      <c r="BP131" s="100">
        <v>110381</v>
      </c>
      <c r="BQ131" s="100">
        <v>0</v>
      </c>
      <c r="BR131" s="100">
        <v>0</v>
      </c>
      <c r="BS131" s="100">
        <v>0</v>
      </c>
      <c r="BT131" s="100">
        <v>0</v>
      </c>
      <c r="BU131" s="100">
        <v>0</v>
      </c>
      <c r="BV131" s="100">
        <v>0</v>
      </c>
      <c r="BW131" s="100">
        <v>0</v>
      </c>
      <c r="BX131" s="100">
        <v>0</v>
      </c>
      <c r="BY131" s="100">
        <v>0</v>
      </c>
      <c r="BZ131" s="100">
        <v>0</v>
      </c>
      <c r="CA131" s="100">
        <v>0</v>
      </c>
      <c r="CB131" s="100">
        <v>0</v>
      </c>
      <c r="CC131" s="100">
        <v>0</v>
      </c>
      <c r="CD131" s="100">
        <v>0</v>
      </c>
      <c r="CE131" s="100">
        <v>0</v>
      </c>
      <c r="CF131" s="100">
        <v>0</v>
      </c>
      <c r="CG131" s="100">
        <v>0</v>
      </c>
      <c r="CH131" s="100">
        <v>0</v>
      </c>
      <c r="CI131" s="100">
        <v>0</v>
      </c>
      <c r="CJ131" s="100">
        <v>0</v>
      </c>
      <c r="CK131" s="100">
        <v>0</v>
      </c>
      <c r="CL131" s="100">
        <v>0</v>
      </c>
      <c r="CM131" s="100">
        <v>0</v>
      </c>
      <c r="CN131" s="100">
        <v>0</v>
      </c>
      <c r="CO131" s="100">
        <v>0</v>
      </c>
      <c r="CP131" s="100">
        <v>0</v>
      </c>
      <c r="CQ131" s="100">
        <v>0</v>
      </c>
      <c r="CR131" s="100">
        <v>0</v>
      </c>
      <c r="CS131" s="100">
        <v>0</v>
      </c>
      <c r="CT131" s="100">
        <v>0</v>
      </c>
      <c r="CU131" s="100">
        <v>0</v>
      </c>
      <c r="CV131" s="100">
        <v>0</v>
      </c>
      <c r="CW131" s="100">
        <v>0</v>
      </c>
      <c r="CX131" s="100">
        <v>0</v>
      </c>
      <c r="CY131" s="100">
        <v>0</v>
      </c>
      <c r="CZ131" s="100">
        <v>0</v>
      </c>
      <c r="DA131" s="100">
        <v>0</v>
      </c>
      <c r="DB131" s="100">
        <v>0</v>
      </c>
      <c r="DC131" s="100">
        <v>0</v>
      </c>
      <c r="DD131" s="100">
        <v>0</v>
      </c>
      <c r="DE131" s="100">
        <v>0</v>
      </c>
      <c r="DF131" s="100">
        <v>0</v>
      </c>
      <c r="DG131" s="100">
        <v>0</v>
      </c>
      <c r="DH131" s="100">
        <v>0</v>
      </c>
      <c r="DI131" s="100">
        <v>0</v>
      </c>
      <c r="DJ131" s="100">
        <v>0</v>
      </c>
      <c r="DK131" s="100">
        <v>0</v>
      </c>
      <c r="DL131" s="100">
        <v>0</v>
      </c>
      <c r="DM131" s="100">
        <v>0</v>
      </c>
      <c r="DN131" s="100">
        <v>43291.810997963337</v>
      </c>
      <c r="DO131" s="100">
        <v>24351.643686354379</v>
      </c>
      <c r="DP131" s="100">
        <v>0</v>
      </c>
      <c r="DQ131" s="100">
        <v>51660</v>
      </c>
      <c r="DR131" s="100">
        <v>29058</v>
      </c>
      <c r="DS131" s="100">
        <v>0</v>
      </c>
      <c r="DT131" s="100">
        <v>-8368</v>
      </c>
      <c r="DU131" s="100">
        <v>-4706</v>
      </c>
      <c r="DV131" s="100">
        <v>0</v>
      </c>
      <c r="DW131" s="100">
        <v>91675.347617107938</v>
      </c>
      <c r="DX131" s="100">
        <v>51567.383034623221</v>
      </c>
      <c r="DY131" s="100">
        <v>0</v>
      </c>
      <c r="DZ131" s="100">
        <v>-4301.1773523421589</v>
      </c>
      <c r="EA131" s="100">
        <v>-2419.4122606924643</v>
      </c>
      <c r="EB131" s="100">
        <v>0</v>
      </c>
      <c r="EC131" s="100">
        <v>98077</v>
      </c>
      <c r="ED131" s="100">
        <v>55168</v>
      </c>
      <c r="EE131" s="100">
        <v>0</v>
      </c>
      <c r="EF131" s="100">
        <v>-10703</v>
      </c>
      <c r="EG131" s="100">
        <v>-6020</v>
      </c>
      <c r="EH131" s="100">
        <v>0</v>
      </c>
      <c r="EI131" s="100">
        <v>0</v>
      </c>
      <c r="EJ131" s="100">
        <v>0</v>
      </c>
      <c r="EK131" s="100">
        <v>0</v>
      </c>
      <c r="EL131" s="100">
        <v>0</v>
      </c>
      <c r="EM131" s="100">
        <v>0</v>
      </c>
      <c r="EN131" s="100">
        <v>0</v>
      </c>
      <c r="EO131" s="100">
        <v>0</v>
      </c>
      <c r="EP131" s="100">
        <v>0</v>
      </c>
      <c r="EQ131" s="100">
        <v>0</v>
      </c>
      <c r="ER131" s="100">
        <v>0</v>
      </c>
      <c r="ES131" s="100">
        <v>0</v>
      </c>
      <c r="ET131" s="100">
        <v>0</v>
      </c>
      <c r="EU131" s="100">
        <v>1281041.5879429735</v>
      </c>
      <c r="EV131" s="100">
        <v>720585.89321792265</v>
      </c>
      <c r="EW131" s="100">
        <v>0</v>
      </c>
      <c r="EX131" s="100">
        <v>1467825</v>
      </c>
      <c r="EY131" s="100">
        <v>825651</v>
      </c>
      <c r="EZ131" s="100">
        <v>0</v>
      </c>
      <c r="FA131" s="100">
        <v>-186783</v>
      </c>
      <c r="FB131" s="100">
        <v>-105065</v>
      </c>
      <c r="FC131" s="100">
        <v>0</v>
      </c>
      <c r="FD131" s="100">
        <v>1202677.598370672</v>
      </c>
      <c r="FE131" s="100">
        <v>676506.14908350306</v>
      </c>
      <c r="FF131" s="100">
        <v>0</v>
      </c>
      <c r="FG131" s="100">
        <v>1240721</v>
      </c>
      <c r="FH131" s="100">
        <v>697906</v>
      </c>
      <c r="FI131" s="100">
        <v>0</v>
      </c>
      <c r="FJ131" s="100">
        <v>-38043</v>
      </c>
      <c r="FK131" s="100">
        <v>-21400</v>
      </c>
      <c r="FL131" s="100">
        <v>0</v>
      </c>
      <c r="FM131" s="100">
        <v>0</v>
      </c>
      <c r="FN131" s="100">
        <v>0</v>
      </c>
      <c r="FO131" s="100">
        <v>0</v>
      </c>
      <c r="FP131" s="100">
        <v>0</v>
      </c>
      <c r="FQ131" s="100">
        <v>0</v>
      </c>
      <c r="FR131" s="100">
        <v>0</v>
      </c>
      <c r="FS131" s="100">
        <v>0</v>
      </c>
      <c r="FT131" s="100">
        <v>0</v>
      </c>
      <c r="FU131" s="100">
        <v>0</v>
      </c>
      <c r="FV131" s="100">
        <v>5397039</v>
      </c>
      <c r="FW131" s="100">
        <v>3035834</v>
      </c>
      <c r="FX131" s="100">
        <v>0</v>
      </c>
      <c r="FY131" s="546">
        <v>0.25</v>
      </c>
      <c r="FZ131" s="546">
        <v>0.48</v>
      </c>
      <c r="GA131" s="546">
        <v>0.27</v>
      </c>
      <c r="GB131" s="546">
        <v>0</v>
      </c>
      <c r="GC131" s="84" t="s">
        <v>1044</v>
      </c>
    </row>
    <row r="132" spans="1:185" s="84" customFormat="1" x14ac:dyDescent="0.25">
      <c r="A132" t="s">
        <v>1026</v>
      </c>
      <c r="B132" s="82" t="s">
        <v>623</v>
      </c>
      <c r="C132" s="85" t="s">
        <v>622</v>
      </c>
      <c r="D132" s="100">
        <v>1203986</v>
      </c>
      <c r="E132" s="100">
        <v>-738</v>
      </c>
      <c r="F132" s="100">
        <v>1203248</v>
      </c>
      <c r="G132" s="100">
        <v>760000</v>
      </c>
      <c r="H132" s="100">
        <v>0</v>
      </c>
      <c r="I132" s="100">
        <v>760000</v>
      </c>
      <c r="J132" s="100">
        <v>443986</v>
      </c>
      <c r="K132" s="100">
        <v>-738</v>
      </c>
      <c r="L132" s="100">
        <v>443248</v>
      </c>
      <c r="M132" s="100">
        <v>300739</v>
      </c>
      <c r="N132" s="100">
        <v>300739</v>
      </c>
      <c r="O132" s="100">
        <v>0</v>
      </c>
      <c r="P132" s="100">
        <v>98970</v>
      </c>
      <c r="Q132" s="100">
        <v>177833</v>
      </c>
      <c r="R132" s="100">
        <v>-78863</v>
      </c>
      <c r="S132" s="100">
        <v>198248</v>
      </c>
      <c r="T132" s="100">
        <v>0</v>
      </c>
      <c r="U132" s="100">
        <v>175000</v>
      </c>
      <c r="V132" s="100">
        <v>0</v>
      </c>
      <c r="W132" s="100">
        <v>23248</v>
      </c>
      <c r="X132" s="100">
        <v>0</v>
      </c>
      <c r="Y132" s="100">
        <v>0</v>
      </c>
      <c r="Z132" s="100">
        <v>0</v>
      </c>
      <c r="AA132" s="100">
        <v>0</v>
      </c>
      <c r="AB132" s="100">
        <v>0</v>
      </c>
      <c r="AC132" s="100">
        <v>0</v>
      </c>
      <c r="AD132" s="100">
        <v>0</v>
      </c>
      <c r="AE132" s="100">
        <v>0</v>
      </c>
      <c r="AF132" s="100">
        <v>0</v>
      </c>
      <c r="AG132" s="100">
        <v>0</v>
      </c>
      <c r="AH132" s="100">
        <v>456051</v>
      </c>
      <c r="AI132" s="100">
        <v>456051.14663951122</v>
      </c>
      <c r="AJ132" s="100">
        <v>0</v>
      </c>
      <c r="AK132" s="100">
        <v>0</v>
      </c>
      <c r="AL132" s="100">
        <v>340840</v>
      </c>
      <c r="AM132" s="100">
        <v>340840</v>
      </c>
      <c r="AN132" s="100">
        <v>0</v>
      </c>
      <c r="AO132" s="100">
        <v>0</v>
      </c>
      <c r="AP132" s="100">
        <v>115211</v>
      </c>
      <c r="AQ132" s="100">
        <v>115211</v>
      </c>
      <c r="AR132" s="100">
        <v>0</v>
      </c>
      <c r="AS132" s="100">
        <v>0</v>
      </c>
      <c r="AT132" s="100">
        <v>0</v>
      </c>
      <c r="AU132" s="100">
        <v>0</v>
      </c>
      <c r="AV132" s="100">
        <v>0</v>
      </c>
      <c r="AW132" s="100">
        <v>0</v>
      </c>
      <c r="AX132" s="100">
        <v>0</v>
      </c>
      <c r="AY132" s="100">
        <v>0</v>
      </c>
      <c r="AZ132" s="100">
        <v>0</v>
      </c>
      <c r="BA132" s="100">
        <v>0</v>
      </c>
      <c r="BB132" s="100">
        <v>0</v>
      </c>
      <c r="BC132" s="100">
        <v>0</v>
      </c>
      <c r="BD132" s="100">
        <v>0</v>
      </c>
      <c r="BE132" s="100">
        <v>0</v>
      </c>
      <c r="BF132" s="100">
        <v>3195353.7266893075</v>
      </c>
      <c r="BG132" s="100">
        <v>0</v>
      </c>
      <c r="BH132" s="100">
        <v>63962.465495010198</v>
      </c>
      <c r="BI132" s="100">
        <v>160660</v>
      </c>
      <c r="BJ132" s="100">
        <v>0</v>
      </c>
      <c r="BK132" s="100">
        <v>3175</v>
      </c>
      <c r="BL132" s="100">
        <v>3073208</v>
      </c>
      <c r="BM132" s="100">
        <v>0</v>
      </c>
      <c r="BN132" s="100">
        <v>61447</v>
      </c>
      <c r="BO132" s="100">
        <v>282806</v>
      </c>
      <c r="BP132" s="100">
        <v>0</v>
      </c>
      <c r="BQ132" s="100">
        <v>5690</v>
      </c>
      <c r="BR132" s="100">
        <v>0</v>
      </c>
      <c r="BS132" s="100">
        <v>0</v>
      </c>
      <c r="BT132" s="100">
        <v>0</v>
      </c>
      <c r="BU132" s="100">
        <v>0</v>
      </c>
      <c r="BV132" s="100">
        <v>0</v>
      </c>
      <c r="BW132" s="100">
        <v>0</v>
      </c>
      <c r="BX132" s="100">
        <v>0</v>
      </c>
      <c r="BY132" s="100">
        <v>0</v>
      </c>
      <c r="BZ132" s="100">
        <v>0</v>
      </c>
      <c r="CA132" s="100">
        <v>-1774.9336863543788</v>
      </c>
      <c r="CB132" s="100">
        <v>0</v>
      </c>
      <c r="CC132" s="100">
        <v>-36.223136456211812</v>
      </c>
      <c r="CD132" s="100">
        <v>-5442.1854989816693</v>
      </c>
      <c r="CE132" s="100">
        <v>0</v>
      </c>
      <c r="CF132" s="100">
        <v>-111.06501018329938</v>
      </c>
      <c r="CG132" s="100">
        <v>0</v>
      </c>
      <c r="CH132" s="100">
        <v>0</v>
      </c>
      <c r="CI132" s="100">
        <v>0</v>
      </c>
      <c r="CJ132" s="100">
        <v>8913.6279226069255</v>
      </c>
      <c r="CK132" s="100">
        <v>0</v>
      </c>
      <c r="CL132" s="100">
        <v>181.91077393075358</v>
      </c>
      <c r="CM132" s="100">
        <v>0</v>
      </c>
      <c r="CN132" s="100">
        <v>0</v>
      </c>
      <c r="CO132" s="100">
        <v>0</v>
      </c>
      <c r="CP132" s="100">
        <v>8914</v>
      </c>
      <c r="CQ132" s="100">
        <v>0</v>
      </c>
      <c r="CR132" s="100">
        <v>182</v>
      </c>
      <c r="CS132" s="100">
        <v>0</v>
      </c>
      <c r="CT132" s="100">
        <v>0</v>
      </c>
      <c r="CU132" s="100">
        <v>0</v>
      </c>
      <c r="CV132" s="100">
        <v>41180.181812627299</v>
      </c>
      <c r="CW132" s="100">
        <v>0</v>
      </c>
      <c r="CX132" s="100">
        <v>840.4118737270876</v>
      </c>
      <c r="CY132" s="100">
        <v>41411</v>
      </c>
      <c r="CZ132" s="100">
        <v>0</v>
      </c>
      <c r="DA132" s="100">
        <v>845</v>
      </c>
      <c r="DB132" s="100">
        <v>-231</v>
      </c>
      <c r="DC132" s="100">
        <v>0</v>
      </c>
      <c r="DD132" s="100">
        <v>-5</v>
      </c>
      <c r="DE132" s="100">
        <v>758.95112016293274</v>
      </c>
      <c r="DF132" s="100">
        <v>0</v>
      </c>
      <c r="DG132" s="100">
        <v>15.488798370672098</v>
      </c>
      <c r="DH132" s="100">
        <v>759</v>
      </c>
      <c r="DI132" s="100">
        <v>0</v>
      </c>
      <c r="DJ132" s="100">
        <v>15</v>
      </c>
      <c r="DK132" s="100">
        <v>0</v>
      </c>
      <c r="DL132" s="100">
        <v>0</v>
      </c>
      <c r="DM132" s="100">
        <v>0</v>
      </c>
      <c r="DN132" s="100">
        <v>34053.630794297351</v>
      </c>
      <c r="DO132" s="100">
        <v>0</v>
      </c>
      <c r="DP132" s="100">
        <v>694.97205702647659</v>
      </c>
      <c r="DQ132" s="100">
        <v>50596</v>
      </c>
      <c r="DR132" s="100">
        <v>0</v>
      </c>
      <c r="DS132" s="100">
        <v>1033</v>
      </c>
      <c r="DT132" s="100">
        <v>-16542</v>
      </c>
      <c r="DU132" s="100">
        <v>0</v>
      </c>
      <c r="DV132" s="100">
        <v>-338</v>
      </c>
      <c r="DW132" s="100">
        <v>33278.488716904278</v>
      </c>
      <c r="DX132" s="100">
        <v>0</v>
      </c>
      <c r="DY132" s="100">
        <v>679.15283095723021</v>
      </c>
      <c r="DZ132" s="100">
        <v>-3654.6026272912422</v>
      </c>
      <c r="EA132" s="100">
        <v>0</v>
      </c>
      <c r="EB132" s="100">
        <v>-74.583727087576378</v>
      </c>
      <c r="EC132" s="100">
        <v>40477</v>
      </c>
      <c r="ED132" s="100">
        <v>0</v>
      </c>
      <c r="EE132" s="100">
        <v>826</v>
      </c>
      <c r="EF132" s="100">
        <v>-10853</v>
      </c>
      <c r="EG132" s="100">
        <v>0</v>
      </c>
      <c r="EH132" s="100">
        <v>-221</v>
      </c>
      <c r="EI132" s="100">
        <v>652.69796334012221</v>
      </c>
      <c r="EJ132" s="100">
        <v>0</v>
      </c>
      <c r="EK132" s="100">
        <v>13.320366598778005</v>
      </c>
      <c r="EL132" s="100">
        <v>0</v>
      </c>
      <c r="EM132" s="100">
        <v>0</v>
      </c>
      <c r="EN132" s="100">
        <v>0</v>
      </c>
      <c r="EO132" s="100">
        <v>0</v>
      </c>
      <c r="EP132" s="100">
        <v>0</v>
      </c>
      <c r="EQ132" s="100">
        <v>0</v>
      </c>
      <c r="ER132" s="100">
        <v>0</v>
      </c>
      <c r="ES132" s="100">
        <v>0</v>
      </c>
      <c r="ET132" s="100">
        <v>0</v>
      </c>
      <c r="EU132" s="100">
        <v>646300.00539714866</v>
      </c>
      <c r="EV132" s="100">
        <v>0</v>
      </c>
      <c r="EW132" s="100">
        <v>13189.796028513238</v>
      </c>
      <c r="EX132" s="100">
        <v>857581</v>
      </c>
      <c r="EY132" s="100">
        <v>0</v>
      </c>
      <c r="EZ132" s="100">
        <v>17502</v>
      </c>
      <c r="FA132" s="100">
        <v>-211281</v>
      </c>
      <c r="FB132" s="100">
        <v>0</v>
      </c>
      <c r="FC132" s="100">
        <v>-4312</v>
      </c>
      <c r="FD132" s="100">
        <v>760800.50346232171</v>
      </c>
      <c r="FE132" s="100">
        <v>0</v>
      </c>
      <c r="FF132" s="100">
        <v>15328.881466395111</v>
      </c>
      <c r="FG132" s="100">
        <v>754777</v>
      </c>
      <c r="FH132" s="100">
        <v>0</v>
      </c>
      <c r="FI132" s="100">
        <v>14942</v>
      </c>
      <c r="FJ132" s="100">
        <v>6024</v>
      </c>
      <c r="FK132" s="100">
        <v>0</v>
      </c>
      <c r="FL132" s="100">
        <v>387</v>
      </c>
      <c r="FM132" s="100">
        <v>0</v>
      </c>
      <c r="FN132" s="100">
        <v>0</v>
      </c>
      <c r="FO132" s="100">
        <v>0</v>
      </c>
      <c r="FP132" s="100">
        <v>0</v>
      </c>
      <c r="FQ132" s="100">
        <v>0</v>
      </c>
      <c r="FR132" s="100">
        <v>0</v>
      </c>
      <c r="FS132" s="100">
        <v>0</v>
      </c>
      <c r="FT132" s="100">
        <v>0</v>
      </c>
      <c r="FU132" s="100">
        <v>0</v>
      </c>
      <c r="FV132" s="100">
        <v>4871081</v>
      </c>
      <c r="FW132" s="100">
        <v>0</v>
      </c>
      <c r="FX132" s="100">
        <v>97858</v>
      </c>
      <c r="FY132" s="546">
        <v>0.5</v>
      </c>
      <c r="FZ132" s="546">
        <v>0.49</v>
      </c>
      <c r="GA132" s="546">
        <v>0</v>
      </c>
      <c r="GB132" s="546">
        <v>0.01</v>
      </c>
      <c r="GC132" s="84" t="s">
        <v>1054</v>
      </c>
    </row>
    <row r="133" spans="1:185" s="84" customFormat="1" x14ac:dyDescent="0.25">
      <c r="A133" t="s">
        <v>1026</v>
      </c>
      <c r="B133" s="82" t="s">
        <v>625</v>
      </c>
      <c r="C133" s="85" t="s">
        <v>624</v>
      </c>
      <c r="D133" s="100">
        <v>-299197</v>
      </c>
      <c r="E133" s="100">
        <v>0</v>
      </c>
      <c r="F133" s="100">
        <v>-299197</v>
      </c>
      <c r="G133" s="100">
        <v>-71987.5</v>
      </c>
      <c r="H133" s="100">
        <v>0</v>
      </c>
      <c r="I133" s="100">
        <v>-71987.5</v>
      </c>
      <c r="J133" s="100">
        <v>-227209.5</v>
      </c>
      <c r="K133" s="100">
        <v>0</v>
      </c>
      <c r="L133" s="100">
        <v>-227209.5</v>
      </c>
      <c r="M133" s="100">
        <v>147134</v>
      </c>
      <c r="N133" s="100">
        <v>147134</v>
      </c>
      <c r="O133" s="100">
        <v>0</v>
      </c>
      <c r="P133" s="100">
        <v>0</v>
      </c>
      <c r="Q133" s="100">
        <v>0</v>
      </c>
      <c r="R133" s="100">
        <v>0</v>
      </c>
      <c r="S133" s="100">
        <v>0</v>
      </c>
      <c r="T133" s="100">
        <v>0</v>
      </c>
      <c r="U133" s="100">
        <v>0</v>
      </c>
      <c r="V133" s="100">
        <v>0</v>
      </c>
      <c r="W133" s="100">
        <v>0</v>
      </c>
      <c r="X133" s="100">
        <v>0</v>
      </c>
      <c r="Y133" s="100">
        <v>0</v>
      </c>
      <c r="Z133" s="100">
        <v>0</v>
      </c>
      <c r="AA133" s="100">
        <v>0</v>
      </c>
      <c r="AB133" s="100">
        <v>0</v>
      </c>
      <c r="AC133" s="100">
        <v>0</v>
      </c>
      <c r="AD133" s="100">
        <v>0</v>
      </c>
      <c r="AE133" s="100">
        <v>0</v>
      </c>
      <c r="AF133" s="100">
        <v>0</v>
      </c>
      <c r="AG133" s="100">
        <v>0</v>
      </c>
      <c r="AH133" s="100">
        <v>0</v>
      </c>
      <c r="AI133" s="100">
        <v>0</v>
      </c>
      <c r="AJ133" s="100">
        <v>0</v>
      </c>
      <c r="AK133" s="100">
        <v>0</v>
      </c>
      <c r="AL133" s="100">
        <v>0</v>
      </c>
      <c r="AM133" s="100">
        <v>0</v>
      </c>
      <c r="AN133" s="100">
        <v>0</v>
      </c>
      <c r="AO133" s="100">
        <v>0</v>
      </c>
      <c r="AP133" s="100">
        <v>0</v>
      </c>
      <c r="AQ133" s="100">
        <v>0</v>
      </c>
      <c r="AR133" s="100">
        <v>0</v>
      </c>
      <c r="AS133" s="100">
        <v>0</v>
      </c>
      <c r="AT133" s="100">
        <v>0</v>
      </c>
      <c r="AU133" s="100">
        <v>0</v>
      </c>
      <c r="AV133" s="100">
        <v>0</v>
      </c>
      <c r="AW133" s="100">
        <v>0</v>
      </c>
      <c r="AX133" s="100">
        <v>0</v>
      </c>
      <c r="AY133" s="100">
        <v>0</v>
      </c>
      <c r="AZ133" s="100">
        <v>0</v>
      </c>
      <c r="BA133" s="100">
        <v>0</v>
      </c>
      <c r="BB133" s="100">
        <v>0</v>
      </c>
      <c r="BC133" s="100">
        <v>0</v>
      </c>
      <c r="BD133" s="100">
        <v>0</v>
      </c>
      <c r="BE133" s="100">
        <v>0</v>
      </c>
      <c r="BF133" s="100">
        <v>884351.00730091648</v>
      </c>
      <c r="BG133" s="100">
        <v>1010686.8654867618</v>
      </c>
      <c r="BH133" s="100">
        <v>0</v>
      </c>
      <c r="BI133" s="100">
        <v>88090</v>
      </c>
      <c r="BJ133" s="100">
        <v>100674</v>
      </c>
      <c r="BK133" s="100">
        <v>0</v>
      </c>
      <c r="BL133" s="100">
        <v>918345</v>
      </c>
      <c r="BM133" s="100">
        <v>1049538</v>
      </c>
      <c r="BN133" s="100">
        <v>0</v>
      </c>
      <c r="BO133" s="100">
        <v>54096</v>
      </c>
      <c r="BP133" s="100">
        <v>61823</v>
      </c>
      <c r="BQ133" s="100">
        <v>0</v>
      </c>
      <c r="BR133" s="100">
        <v>0</v>
      </c>
      <c r="BS133" s="100">
        <v>0</v>
      </c>
      <c r="BT133" s="100">
        <v>0</v>
      </c>
      <c r="BU133" s="100">
        <v>0</v>
      </c>
      <c r="BV133" s="100">
        <v>0</v>
      </c>
      <c r="BW133" s="100">
        <v>0</v>
      </c>
      <c r="BX133" s="100">
        <v>0</v>
      </c>
      <c r="BY133" s="100">
        <v>0</v>
      </c>
      <c r="BZ133" s="100">
        <v>0</v>
      </c>
      <c r="CA133" s="100">
        <v>0</v>
      </c>
      <c r="CB133" s="100">
        <v>0</v>
      </c>
      <c r="CC133" s="100">
        <v>0</v>
      </c>
      <c r="CD133" s="100">
        <v>0</v>
      </c>
      <c r="CE133" s="100">
        <v>0</v>
      </c>
      <c r="CF133" s="100">
        <v>0</v>
      </c>
      <c r="CG133" s="100">
        <v>0</v>
      </c>
      <c r="CH133" s="100">
        <v>0</v>
      </c>
      <c r="CI133" s="100">
        <v>0</v>
      </c>
      <c r="CJ133" s="100">
        <v>0</v>
      </c>
      <c r="CK133" s="100">
        <v>0</v>
      </c>
      <c r="CL133" s="100">
        <v>0</v>
      </c>
      <c r="CM133" s="100">
        <v>0</v>
      </c>
      <c r="CN133" s="100">
        <v>0</v>
      </c>
      <c r="CO133" s="100">
        <v>0</v>
      </c>
      <c r="CP133" s="100">
        <v>0</v>
      </c>
      <c r="CQ133" s="100">
        <v>0</v>
      </c>
      <c r="CR133" s="100">
        <v>0</v>
      </c>
      <c r="CS133" s="100">
        <v>0</v>
      </c>
      <c r="CT133" s="100">
        <v>0</v>
      </c>
      <c r="CU133" s="100">
        <v>0</v>
      </c>
      <c r="CV133" s="100">
        <v>0</v>
      </c>
      <c r="CW133" s="100">
        <v>0</v>
      </c>
      <c r="CX133" s="100">
        <v>0</v>
      </c>
      <c r="CY133" s="100">
        <v>0</v>
      </c>
      <c r="CZ133" s="100">
        <v>0</v>
      </c>
      <c r="DA133" s="100">
        <v>0</v>
      </c>
      <c r="DB133" s="100">
        <v>0</v>
      </c>
      <c r="DC133" s="100">
        <v>0</v>
      </c>
      <c r="DD133" s="100">
        <v>0</v>
      </c>
      <c r="DE133" s="100">
        <v>0</v>
      </c>
      <c r="DF133" s="100">
        <v>0</v>
      </c>
      <c r="DG133" s="100">
        <v>0</v>
      </c>
      <c r="DH133" s="100">
        <v>0</v>
      </c>
      <c r="DI133" s="100">
        <v>0</v>
      </c>
      <c r="DJ133" s="100">
        <v>0</v>
      </c>
      <c r="DK133" s="100">
        <v>0</v>
      </c>
      <c r="DL133" s="100">
        <v>0</v>
      </c>
      <c r="DM133" s="100">
        <v>0</v>
      </c>
      <c r="DN133" s="100">
        <v>2565.9775967413439</v>
      </c>
      <c r="DO133" s="100">
        <v>2932.5458248472505</v>
      </c>
      <c r="DP133" s="100">
        <v>0</v>
      </c>
      <c r="DQ133" s="100">
        <v>3257</v>
      </c>
      <c r="DR133" s="100">
        <v>3723</v>
      </c>
      <c r="DS133" s="100">
        <v>0</v>
      </c>
      <c r="DT133" s="100">
        <v>-691</v>
      </c>
      <c r="DU133" s="100">
        <v>-790</v>
      </c>
      <c r="DV133" s="100">
        <v>0</v>
      </c>
      <c r="DW133" s="100">
        <v>14770.634419551934</v>
      </c>
      <c r="DX133" s="100">
        <v>16880.725050916499</v>
      </c>
      <c r="DY133" s="100">
        <v>0</v>
      </c>
      <c r="DZ133" s="100">
        <v>-6715.9946028513232</v>
      </c>
      <c r="EA133" s="100">
        <v>-7675.4224032586562</v>
      </c>
      <c r="EB133" s="100">
        <v>0</v>
      </c>
      <c r="EC133" s="100">
        <v>15901</v>
      </c>
      <c r="ED133" s="100">
        <v>18174</v>
      </c>
      <c r="EE133" s="100">
        <v>0</v>
      </c>
      <c r="EF133" s="100">
        <v>-7846</v>
      </c>
      <c r="EG133" s="100">
        <v>-8969</v>
      </c>
      <c r="EH133" s="100">
        <v>0</v>
      </c>
      <c r="EI133" s="100">
        <v>0</v>
      </c>
      <c r="EJ133" s="100">
        <v>0</v>
      </c>
      <c r="EK133" s="100">
        <v>0</v>
      </c>
      <c r="EL133" s="100">
        <v>0</v>
      </c>
      <c r="EM133" s="100">
        <v>0</v>
      </c>
      <c r="EN133" s="100">
        <v>0</v>
      </c>
      <c r="EO133" s="100">
        <v>3257</v>
      </c>
      <c r="EP133" s="100">
        <v>3723</v>
      </c>
      <c r="EQ133" s="100">
        <v>0</v>
      </c>
      <c r="ER133" s="100">
        <v>-3257</v>
      </c>
      <c r="ES133" s="100">
        <v>-3723</v>
      </c>
      <c r="ET133" s="100">
        <v>0</v>
      </c>
      <c r="EU133" s="100">
        <v>372396.71456211811</v>
      </c>
      <c r="EV133" s="100">
        <v>425596.2452138493</v>
      </c>
      <c r="EW133" s="100">
        <v>0</v>
      </c>
      <c r="EX133" s="100">
        <v>327853</v>
      </c>
      <c r="EY133" s="100">
        <v>374689</v>
      </c>
      <c r="EZ133" s="100">
        <v>0</v>
      </c>
      <c r="FA133" s="100">
        <v>44544</v>
      </c>
      <c r="FB133" s="100">
        <v>50907</v>
      </c>
      <c r="FC133" s="100">
        <v>0</v>
      </c>
      <c r="FD133" s="100">
        <v>574563.96904276975</v>
      </c>
      <c r="FE133" s="100">
        <v>656644.53604887985</v>
      </c>
      <c r="FF133" s="100">
        <v>0</v>
      </c>
      <c r="FG133" s="100">
        <v>516896</v>
      </c>
      <c r="FH133" s="100">
        <v>590738</v>
      </c>
      <c r="FI133" s="100">
        <v>0</v>
      </c>
      <c r="FJ133" s="100">
        <v>57668</v>
      </c>
      <c r="FK133" s="100">
        <v>65907</v>
      </c>
      <c r="FL133" s="100">
        <v>0</v>
      </c>
      <c r="FM133" s="100">
        <v>0</v>
      </c>
      <c r="FN133" s="100">
        <v>0</v>
      </c>
      <c r="FO133" s="100">
        <v>0</v>
      </c>
      <c r="FP133" s="100">
        <v>0</v>
      </c>
      <c r="FQ133" s="100">
        <v>0</v>
      </c>
      <c r="FR133" s="100">
        <v>0</v>
      </c>
      <c r="FS133" s="100">
        <v>0</v>
      </c>
      <c r="FT133" s="100">
        <v>0</v>
      </c>
      <c r="FU133" s="100">
        <v>0</v>
      </c>
      <c r="FV133" s="100">
        <v>1930023</v>
      </c>
      <c r="FW133" s="100">
        <v>2205741</v>
      </c>
      <c r="FX133" s="100">
        <v>0</v>
      </c>
      <c r="FY133" s="546">
        <v>0.25</v>
      </c>
      <c r="FZ133" s="546">
        <v>0.35</v>
      </c>
      <c r="GA133" s="546">
        <v>0.4</v>
      </c>
      <c r="GB133" s="546">
        <v>0</v>
      </c>
      <c r="GC133" s="84" t="s">
        <v>1029</v>
      </c>
    </row>
    <row r="134" spans="1:185" s="84" customFormat="1" x14ac:dyDescent="0.25">
      <c r="A134" t="s">
        <v>1026</v>
      </c>
      <c r="B134" s="82" t="s">
        <v>627</v>
      </c>
      <c r="C134" s="85" t="s">
        <v>626</v>
      </c>
      <c r="D134" s="100">
        <v>723010</v>
      </c>
      <c r="E134" s="100">
        <v>0</v>
      </c>
      <c r="F134" s="100">
        <v>723010</v>
      </c>
      <c r="G134" s="100">
        <v>823950</v>
      </c>
      <c r="H134" s="100">
        <v>0</v>
      </c>
      <c r="I134" s="100">
        <v>823950</v>
      </c>
      <c r="J134" s="100">
        <v>-100940</v>
      </c>
      <c r="K134" s="100">
        <v>0</v>
      </c>
      <c r="L134" s="100">
        <v>-100940</v>
      </c>
      <c r="M134" s="100">
        <v>133103</v>
      </c>
      <c r="N134" s="100">
        <v>133103</v>
      </c>
      <c r="O134" s="100">
        <v>0</v>
      </c>
      <c r="P134" s="100">
        <v>0</v>
      </c>
      <c r="Q134" s="100">
        <v>0</v>
      </c>
      <c r="R134" s="100">
        <v>0</v>
      </c>
      <c r="S134" s="100">
        <v>0</v>
      </c>
      <c r="T134" s="100">
        <v>0</v>
      </c>
      <c r="U134" s="100">
        <v>0</v>
      </c>
      <c r="V134" s="100">
        <v>0</v>
      </c>
      <c r="W134" s="100">
        <v>0</v>
      </c>
      <c r="X134" s="100">
        <v>0</v>
      </c>
      <c r="Y134" s="100">
        <v>0</v>
      </c>
      <c r="Z134" s="100">
        <v>0</v>
      </c>
      <c r="AA134" s="100">
        <v>0</v>
      </c>
      <c r="AB134" s="100">
        <v>0</v>
      </c>
      <c r="AC134" s="100">
        <v>0</v>
      </c>
      <c r="AD134" s="100">
        <v>0</v>
      </c>
      <c r="AE134" s="100">
        <v>0</v>
      </c>
      <c r="AF134" s="100">
        <v>0</v>
      </c>
      <c r="AG134" s="100">
        <v>0</v>
      </c>
      <c r="AH134" s="100">
        <v>0</v>
      </c>
      <c r="AI134" s="100">
        <v>0</v>
      </c>
      <c r="AJ134" s="100">
        <v>0</v>
      </c>
      <c r="AK134" s="100">
        <v>0</v>
      </c>
      <c r="AL134" s="100">
        <v>0</v>
      </c>
      <c r="AM134" s="100">
        <v>0</v>
      </c>
      <c r="AN134" s="100">
        <v>0</v>
      </c>
      <c r="AO134" s="100">
        <v>0</v>
      </c>
      <c r="AP134" s="100">
        <v>0</v>
      </c>
      <c r="AQ134" s="100">
        <v>0</v>
      </c>
      <c r="AR134" s="100">
        <v>0</v>
      </c>
      <c r="AS134" s="100">
        <v>0</v>
      </c>
      <c r="AT134" s="100">
        <v>0</v>
      </c>
      <c r="AU134" s="100">
        <v>0</v>
      </c>
      <c r="AV134" s="100">
        <v>0</v>
      </c>
      <c r="AW134" s="100">
        <v>0</v>
      </c>
      <c r="AX134" s="100">
        <v>0</v>
      </c>
      <c r="AY134" s="100">
        <v>0</v>
      </c>
      <c r="AZ134" s="100">
        <v>0</v>
      </c>
      <c r="BA134" s="100">
        <v>0</v>
      </c>
      <c r="BB134" s="100">
        <v>0</v>
      </c>
      <c r="BC134" s="100">
        <v>0</v>
      </c>
      <c r="BD134" s="100">
        <v>0</v>
      </c>
      <c r="BE134" s="100">
        <v>0</v>
      </c>
      <c r="BF134" s="100">
        <v>1250010.6593450103</v>
      </c>
      <c r="BG134" s="100">
        <v>281252.39835262741</v>
      </c>
      <c r="BH134" s="100">
        <v>31250.266483625255</v>
      </c>
      <c r="BI134" s="100">
        <v>62511</v>
      </c>
      <c r="BJ134" s="100">
        <v>14065</v>
      </c>
      <c r="BK134" s="100">
        <v>1563</v>
      </c>
      <c r="BL134" s="100">
        <v>1211442</v>
      </c>
      <c r="BM134" s="100">
        <v>272575</v>
      </c>
      <c r="BN134" s="100">
        <v>30286</v>
      </c>
      <c r="BO134" s="100">
        <v>101080</v>
      </c>
      <c r="BP134" s="100">
        <v>22742</v>
      </c>
      <c r="BQ134" s="100">
        <v>2527</v>
      </c>
      <c r="BR134" s="100">
        <v>0</v>
      </c>
      <c r="BS134" s="100">
        <v>0</v>
      </c>
      <c r="BT134" s="100">
        <v>0</v>
      </c>
      <c r="BU134" s="100">
        <v>0</v>
      </c>
      <c r="BV134" s="100">
        <v>0</v>
      </c>
      <c r="BW134" s="100">
        <v>0</v>
      </c>
      <c r="BX134" s="100">
        <v>0</v>
      </c>
      <c r="BY134" s="100">
        <v>0</v>
      </c>
      <c r="BZ134" s="100">
        <v>0</v>
      </c>
      <c r="CA134" s="100">
        <v>0</v>
      </c>
      <c r="CB134" s="100">
        <v>0</v>
      </c>
      <c r="CC134" s="100">
        <v>0</v>
      </c>
      <c r="CD134" s="100">
        <v>0</v>
      </c>
      <c r="CE134" s="100">
        <v>0</v>
      </c>
      <c r="CF134" s="100">
        <v>0</v>
      </c>
      <c r="CG134" s="100">
        <v>0</v>
      </c>
      <c r="CH134" s="100">
        <v>0</v>
      </c>
      <c r="CI134" s="100">
        <v>0</v>
      </c>
      <c r="CJ134" s="100">
        <v>0</v>
      </c>
      <c r="CK134" s="100">
        <v>0</v>
      </c>
      <c r="CL134" s="100">
        <v>0</v>
      </c>
      <c r="CM134" s="100">
        <v>0</v>
      </c>
      <c r="CN134" s="100">
        <v>0</v>
      </c>
      <c r="CO134" s="100">
        <v>0</v>
      </c>
      <c r="CP134" s="100">
        <v>0</v>
      </c>
      <c r="CQ134" s="100">
        <v>0</v>
      </c>
      <c r="CR134" s="100">
        <v>0</v>
      </c>
      <c r="CS134" s="100">
        <v>0</v>
      </c>
      <c r="CT134" s="100">
        <v>0</v>
      </c>
      <c r="CU134" s="100">
        <v>0</v>
      </c>
      <c r="CV134" s="100">
        <v>7012.914867617108</v>
      </c>
      <c r="CW134" s="100">
        <v>1577.9058452138493</v>
      </c>
      <c r="CX134" s="100">
        <v>175.32287169042769</v>
      </c>
      <c r="CY134" s="100">
        <v>4051</v>
      </c>
      <c r="CZ134" s="100">
        <v>911</v>
      </c>
      <c r="DA134" s="100">
        <v>101</v>
      </c>
      <c r="DB134" s="100">
        <v>2962</v>
      </c>
      <c r="DC134" s="100">
        <v>667</v>
      </c>
      <c r="DD134" s="100">
        <v>74</v>
      </c>
      <c r="DE134" s="100">
        <v>0</v>
      </c>
      <c r="DF134" s="100">
        <v>0</v>
      </c>
      <c r="DG134" s="100">
        <v>0</v>
      </c>
      <c r="DH134" s="100">
        <v>0</v>
      </c>
      <c r="DI134" s="100">
        <v>0</v>
      </c>
      <c r="DJ134" s="100">
        <v>0</v>
      </c>
      <c r="DK134" s="100">
        <v>0</v>
      </c>
      <c r="DL134" s="100">
        <v>0</v>
      </c>
      <c r="DM134" s="100">
        <v>0</v>
      </c>
      <c r="DN134" s="100">
        <v>14172.870061099797</v>
      </c>
      <c r="DO134" s="100">
        <v>3188.8957637474541</v>
      </c>
      <c r="DP134" s="100">
        <v>354.32175152749488</v>
      </c>
      <c r="DQ134" s="100">
        <v>21417</v>
      </c>
      <c r="DR134" s="100">
        <v>4819</v>
      </c>
      <c r="DS134" s="100">
        <v>535</v>
      </c>
      <c r="DT134" s="100">
        <v>-7244</v>
      </c>
      <c r="DU134" s="100">
        <v>-1630</v>
      </c>
      <c r="DV134" s="100">
        <v>-181</v>
      </c>
      <c r="DW134" s="100">
        <v>26629.168228105904</v>
      </c>
      <c r="DX134" s="100">
        <v>5991.562851323828</v>
      </c>
      <c r="DY134" s="100">
        <v>665.72920570264762</v>
      </c>
      <c r="DZ134" s="100">
        <v>-7090.5653767820768</v>
      </c>
      <c r="EA134" s="100">
        <v>-1595.3772097759672</v>
      </c>
      <c r="EB134" s="100">
        <v>-177.26413441955194</v>
      </c>
      <c r="EC134" s="100">
        <v>29645</v>
      </c>
      <c r="ED134" s="100">
        <v>6670</v>
      </c>
      <c r="EE134" s="100">
        <v>741</v>
      </c>
      <c r="EF134" s="100">
        <v>-10106</v>
      </c>
      <c r="EG134" s="100">
        <v>-2274</v>
      </c>
      <c r="EH134" s="100">
        <v>-253</v>
      </c>
      <c r="EI134" s="100">
        <v>-52.042362525458252</v>
      </c>
      <c r="EJ134" s="100">
        <v>-11.709531568228105</v>
      </c>
      <c r="EK134" s="100">
        <v>-1.3010590631364563</v>
      </c>
      <c r="EL134" s="100">
        <v>0</v>
      </c>
      <c r="EM134" s="100">
        <v>0</v>
      </c>
      <c r="EN134" s="100">
        <v>0</v>
      </c>
      <c r="EO134" s="100">
        <v>0</v>
      </c>
      <c r="EP134" s="100">
        <v>0</v>
      </c>
      <c r="EQ134" s="100">
        <v>0</v>
      </c>
      <c r="ER134" s="100">
        <v>0</v>
      </c>
      <c r="ES134" s="100">
        <v>0</v>
      </c>
      <c r="ET134" s="100">
        <v>0</v>
      </c>
      <c r="EU134" s="100">
        <v>229705.9014256619</v>
      </c>
      <c r="EV134" s="100">
        <v>51683.82782077392</v>
      </c>
      <c r="EW134" s="100">
        <v>5742.6475356415476</v>
      </c>
      <c r="EX134" s="100">
        <v>671020</v>
      </c>
      <c r="EY134" s="100">
        <v>150979</v>
      </c>
      <c r="EZ134" s="100">
        <v>16775</v>
      </c>
      <c r="FA134" s="100">
        <v>-441314</v>
      </c>
      <c r="FB134" s="100">
        <v>-99295</v>
      </c>
      <c r="FC134" s="100">
        <v>-11032</v>
      </c>
      <c r="FD134" s="100">
        <v>337782.5629327902</v>
      </c>
      <c r="FE134" s="100">
        <v>76001.076659877799</v>
      </c>
      <c r="FF134" s="100">
        <v>8444.5640733197542</v>
      </c>
      <c r="FG134" s="100">
        <v>334429</v>
      </c>
      <c r="FH134" s="100">
        <v>75247</v>
      </c>
      <c r="FI134" s="100">
        <v>8361</v>
      </c>
      <c r="FJ134" s="100">
        <v>3354</v>
      </c>
      <c r="FK134" s="100">
        <v>754</v>
      </c>
      <c r="FL134" s="100">
        <v>84</v>
      </c>
      <c r="FM134" s="100">
        <v>0</v>
      </c>
      <c r="FN134" s="100">
        <v>0</v>
      </c>
      <c r="FO134" s="100">
        <v>0</v>
      </c>
      <c r="FP134" s="100">
        <v>0</v>
      </c>
      <c r="FQ134" s="100">
        <v>0</v>
      </c>
      <c r="FR134" s="100">
        <v>0</v>
      </c>
      <c r="FS134" s="100">
        <v>0</v>
      </c>
      <c r="FT134" s="100">
        <v>0</v>
      </c>
      <c r="FU134" s="100">
        <v>0</v>
      </c>
      <c r="FV134" s="100">
        <v>1920683</v>
      </c>
      <c r="FW134" s="100">
        <v>432154</v>
      </c>
      <c r="FX134" s="100">
        <v>48018</v>
      </c>
      <c r="FY134" s="546">
        <v>0.5</v>
      </c>
      <c r="FZ134" s="546">
        <v>0.4</v>
      </c>
      <c r="GA134" s="546">
        <v>0.09</v>
      </c>
      <c r="GB134" s="546">
        <v>0.01</v>
      </c>
      <c r="GC134" s="84" t="s">
        <v>1029</v>
      </c>
    </row>
    <row r="135" spans="1:185" s="84" customFormat="1" x14ac:dyDescent="0.25">
      <c r="A135" t="s">
        <v>1026</v>
      </c>
      <c r="B135" s="82" t="s">
        <v>629</v>
      </c>
      <c r="C135" s="85" t="s">
        <v>628</v>
      </c>
      <c r="D135" s="100">
        <v>-10233141</v>
      </c>
      <c r="E135" s="100">
        <v>0</v>
      </c>
      <c r="F135" s="100">
        <v>-10233141</v>
      </c>
      <c r="G135" s="100">
        <v>-15030000</v>
      </c>
      <c r="H135" s="100">
        <v>0</v>
      </c>
      <c r="I135" s="100">
        <v>-15030000</v>
      </c>
      <c r="J135" s="100">
        <v>4796859</v>
      </c>
      <c r="K135" s="100">
        <v>0</v>
      </c>
      <c r="L135" s="100">
        <v>4796859</v>
      </c>
      <c r="M135" s="100">
        <v>571919</v>
      </c>
      <c r="N135" s="100">
        <v>571919</v>
      </c>
      <c r="O135" s="100">
        <v>0</v>
      </c>
      <c r="P135" s="100">
        <v>0</v>
      </c>
      <c r="Q135" s="100">
        <v>0</v>
      </c>
      <c r="R135" s="100">
        <v>0</v>
      </c>
      <c r="S135" s="100">
        <v>0</v>
      </c>
      <c r="T135" s="100">
        <v>0</v>
      </c>
      <c r="U135" s="100">
        <v>0</v>
      </c>
      <c r="V135" s="100">
        <v>0</v>
      </c>
      <c r="W135" s="100">
        <v>0</v>
      </c>
      <c r="X135" s="100">
        <v>0</v>
      </c>
      <c r="Y135" s="100">
        <v>0</v>
      </c>
      <c r="Z135" s="100">
        <v>0</v>
      </c>
      <c r="AA135" s="100">
        <v>0</v>
      </c>
      <c r="AB135" s="100">
        <v>0</v>
      </c>
      <c r="AC135" s="100">
        <v>0</v>
      </c>
      <c r="AD135" s="100">
        <v>0</v>
      </c>
      <c r="AE135" s="100">
        <v>0</v>
      </c>
      <c r="AF135" s="100">
        <v>0</v>
      </c>
      <c r="AG135" s="100">
        <v>0</v>
      </c>
      <c r="AH135" s="100">
        <v>0</v>
      </c>
      <c r="AI135" s="100">
        <v>0</v>
      </c>
      <c r="AJ135" s="100">
        <v>0</v>
      </c>
      <c r="AK135" s="100">
        <v>0</v>
      </c>
      <c r="AL135" s="100">
        <v>0</v>
      </c>
      <c r="AM135" s="100">
        <v>0</v>
      </c>
      <c r="AN135" s="100">
        <v>0</v>
      </c>
      <c r="AO135" s="100">
        <v>0</v>
      </c>
      <c r="AP135" s="100">
        <v>0</v>
      </c>
      <c r="AQ135" s="100">
        <v>0</v>
      </c>
      <c r="AR135" s="100">
        <v>0</v>
      </c>
      <c r="AS135" s="100">
        <v>0</v>
      </c>
      <c r="AT135" s="100">
        <v>0</v>
      </c>
      <c r="AU135" s="100">
        <v>0</v>
      </c>
      <c r="AV135" s="100">
        <v>0</v>
      </c>
      <c r="AW135" s="100">
        <v>0</v>
      </c>
      <c r="AX135" s="100">
        <v>0</v>
      </c>
      <c r="AY135" s="100">
        <v>0</v>
      </c>
      <c r="AZ135" s="100">
        <v>0</v>
      </c>
      <c r="BA135" s="100">
        <v>0</v>
      </c>
      <c r="BB135" s="100">
        <v>0</v>
      </c>
      <c r="BC135" s="100">
        <v>0</v>
      </c>
      <c r="BD135" s="100">
        <v>0</v>
      </c>
      <c r="BE135" s="100">
        <v>0</v>
      </c>
      <c r="BF135" s="100">
        <v>2686778.6278377194</v>
      </c>
      <c r="BG135" s="100">
        <v>1511312.9781587173</v>
      </c>
      <c r="BH135" s="100">
        <v>0</v>
      </c>
      <c r="BI135" s="100">
        <v>152554</v>
      </c>
      <c r="BJ135" s="100">
        <v>85812</v>
      </c>
      <c r="BK135" s="100">
        <v>0</v>
      </c>
      <c r="BL135" s="100">
        <v>2578844</v>
      </c>
      <c r="BM135" s="100">
        <v>1450601</v>
      </c>
      <c r="BN135" s="100">
        <v>0</v>
      </c>
      <c r="BO135" s="100">
        <v>260489</v>
      </c>
      <c r="BP135" s="100">
        <v>146524</v>
      </c>
      <c r="BQ135" s="100">
        <v>0</v>
      </c>
      <c r="BR135" s="100">
        <v>0</v>
      </c>
      <c r="BS135" s="100">
        <v>0</v>
      </c>
      <c r="BT135" s="100">
        <v>0</v>
      </c>
      <c r="BU135" s="100">
        <v>0</v>
      </c>
      <c r="BV135" s="100">
        <v>0</v>
      </c>
      <c r="BW135" s="100">
        <v>0</v>
      </c>
      <c r="BX135" s="100">
        <v>0</v>
      </c>
      <c r="BY135" s="100">
        <v>0</v>
      </c>
      <c r="BZ135" s="100">
        <v>0</v>
      </c>
      <c r="CA135" s="100">
        <v>0</v>
      </c>
      <c r="CB135" s="100">
        <v>0</v>
      </c>
      <c r="CC135" s="100">
        <v>0</v>
      </c>
      <c r="CD135" s="100">
        <v>0</v>
      </c>
      <c r="CE135" s="100">
        <v>0</v>
      </c>
      <c r="CF135" s="100">
        <v>0</v>
      </c>
      <c r="CG135" s="100">
        <v>-1500.8026069246437</v>
      </c>
      <c r="CH135" s="100">
        <v>-844.20146639511211</v>
      </c>
      <c r="CI135" s="100">
        <v>0</v>
      </c>
      <c r="CJ135" s="100">
        <v>0</v>
      </c>
      <c r="CK135" s="100">
        <v>0</v>
      </c>
      <c r="CL135" s="100">
        <v>0</v>
      </c>
      <c r="CM135" s="100">
        <v>0</v>
      </c>
      <c r="CN135" s="100">
        <v>0</v>
      </c>
      <c r="CO135" s="100">
        <v>0</v>
      </c>
      <c r="CP135" s="100">
        <v>0</v>
      </c>
      <c r="CQ135" s="100">
        <v>0</v>
      </c>
      <c r="CR135" s="100">
        <v>0</v>
      </c>
      <c r="CS135" s="100">
        <v>0</v>
      </c>
      <c r="CT135" s="100">
        <v>0</v>
      </c>
      <c r="CU135" s="100">
        <v>0</v>
      </c>
      <c r="CV135" s="100">
        <v>0</v>
      </c>
      <c r="CW135" s="100">
        <v>0</v>
      </c>
      <c r="CX135" s="100">
        <v>0</v>
      </c>
      <c r="CY135" s="100">
        <v>0</v>
      </c>
      <c r="CZ135" s="100">
        <v>0</v>
      </c>
      <c r="DA135" s="100">
        <v>0</v>
      </c>
      <c r="DB135" s="100">
        <v>0</v>
      </c>
      <c r="DC135" s="100">
        <v>0</v>
      </c>
      <c r="DD135" s="100">
        <v>0</v>
      </c>
      <c r="DE135" s="100">
        <v>0</v>
      </c>
      <c r="DF135" s="100">
        <v>0</v>
      </c>
      <c r="DG135" s="100">
        <v>0</v>
      </c>
      <c r="DH135" s="100">
        <v>0</v>
      </c>
      <c r="DI135" s="100">
        <v>0</v>
      </c>
      <c r="DJ135" s="100">
        <v>0</v>
      </c>
      <c r="DK135" s="100">
        <v>0</v>
      </c>
      <c r="DL135" s="100">
        <v>0</v>
      </c>
      <c r="DM135" s="100">
        <v>0</v>
      </c>
      <c r="DN135" s="100">
        <v>16597.052871690426</v>
      </c>
      <c r="DO135" s="100">
        <v>9335.8422403258664</v>
      </c>
      <c r="DP135" s="100">
        <v>0</v>
      </c>
      <c r="DQ135" s="100">
        <v>18338</v>
      </c>
      <c r="DR135" s="100">
        <v>10316</v>
      </c>
      <c r="DS135" s="100">
        <v>0</v>
      </c>
      <c r="DT135" s="100">
        <v>-1741</v>
      </c>
      <c r="DU135" s="100">
        <v>-980</v>
      </c>
      <c r="DV135" s="100">
        <v>0</v>
      </c>
      <c r="DW135" s="100">
        <v>79490.000162932789</v>
      </c>
      <c r="DX135" s="100">
        <v>44713.125091649701</v>
      </c>
      <c r="DY135" s="100">
        <v>0</v>
      </c>
      <c r="DZ135" s="100">
        <v>-8494.3048472505088</v>
      </c>
      <c r="EA135" s="100">
        <v>-4778.0464765784118</v>
      </c>
      <c r="EB135" s="100">
        <v>0</v>
      </c>
      <c r="EC135" s="100">
        <v>84174</v>
      </c>
      <c r="ED135" s="100">
        <v>47347</v>
      </c>
      <c r="EE135" s="100">
        <v>0</v>
      </c>
      <c r="EF135" s="100">
        <v>-13178</v>
      </c>
      <c r="EG135" s="100">
        <v>-7412</v>
      </c>
      <c r="EH135" s="100">
        <v>0</v>
      </c>
      <c r="EI135" s="100">
        <v>0</v>
      </c>
      <c r="EJ135" s="100">
        <v>0</v>
      </c>
      <c r="EK135" s="100">
        <v>0</v>
      </c>
      <c r="EL135" s="100">
        <v>0</v>
      </c>
      <c r="EM135" s="100">
        <v>0</v>
      </c>
      <c r="EN135" s="100">
        <v>0</v>
      </c>
      <c r="EO135" s="100">
        <v>0</v>
      </c>
      <c r="EP135" s="100">
        <v>0</v>
      </c>
      <c r="EQ135" s="100">
        <v>0</v>
      </c>
      <c r="ER135" s="100">
        <v>0</v>
      </c>
      <c r="ES135" s="100">
        <v>0</v>
      </c>
      <c r="ET135" s="100">
        <v>0</v>
      </c>
      <c r="EU135" s="100">
        <v>859922.72065173113</v>
      </c>
      <c r="EV135" s="100">
        <v>483706.5303665988</v>
      </c>
      <c r="EW135" s="100">
        <v>0</v>
      </c>
      <c r="EX135" s="100">
        <v>743462</v>
      </c>
      <c r="EY135" s="100">
        <v>418198</v>
      </c>
      <c r="EZ135" s="100">
        <v>0</v>
      </c>
      <c r="FA135" s="100">
        <v>116461</v>
      </c>
      <c r="FB135" s="100">
        <v>65509</v>
      </c>
      <c r="FC135" s="100">
        <v>0</v>
      </c>
      <c r="FD135" s="100">
        <v>5776473.0212627286</v>
      </c>
      <c r="FE135" s="100">
        <v>3249266.0744602853</v>
      </c>
      <c r="FF135" s="100">
        <v>0</v>
      </c>
      <c r="FG135" s="100">
        <v>5768209</v>
      </c>
      <c r="FH135" s="100">
        <v>3244618</v>
      </c>
      <c r="FI135" s="100">
        <v>0</v>
      </c>
      <c r="FJ135" s="100">
        <v>8264</v>
      </c>
      <c r="FK135" s="100">
        <v>4648</v>
      </c>
      <c r="FL135" s="100">
        <v>0</v>
      </c>
      <c r="FM135" s="100">
        <v>0</v>
      </c>
      <c r="FN135" s="100">
        <v>0</v>
      </c>
      <c r="FO135" s="100">
        <v>0</v>
      </c>
      <c r="FP135" s="100">
        <v>0</v>
      </c>
      <c r="FQ135" s="100">
        <v>0</v>
      </c>
      <c r="FR135" s="100">
        <v>0</v>
      </c>
      <c r="FS135" s="100">
        <v>0</v>
      </c>
      <c r="FT135" s="100">
        <v>0</v>
      </c>
      <c r="FU135" s="100">
        <v>0</v>
      </c>
      <c r="FV135" s="100">
        <v>9561821</v>
      </c>
      <c r="FW135" s="100">
        <v>5378525</v>
      </c>
      <c r="FX135" s="100">
        <v>0</v>
      </c>
      <c r="FY135" s="546">
        <v>0.25</v>
      </c>
      <c r="FZ135" s="546">
        <v>0.48</v>
      </c>
      <c r="GA135" s="546">
        <v>0.27</v>
      </c>
      <c r="GB135" s="546">
        <v>0</v>
      </c>
      <c r="GC135" s="84" t="s">
        <v>1044</v>
      </c>
    </row>
    <row r="136" spans="1:185" s="84" customFormat="1" x14ac:dyDescent="0.25">
      <c r="A136" t="s">
        <v>1026</v>
      </c>
      <c r="B136" s="82" t="s">
        <v>631</v>
      </c>
      <c r="C136" s="85" t="s">
        <v>630</v>
      </c>
      <c r="D136" s="100">
        <v>459544</v>
      </c>
      <c r="E136" s="100">
        <v>510</v>
      </c>
      <c r="F136" s="100">
        <v>460054</v>
      </c>
      <c r="G136" s="100">
        <v>538258</v>
      </c>
      <c r="H136" s="100">
        <v>510</v>
      </c>
      <c r="I136" s="100">
        <v>538768</v>
      </c>
      <c r="J136" s="100">
        <v>-78714</v>
      </c>
      <c r="K136" s="100">
        <v>0</v>
      </c>
      <c r="L136" s="100">
        <v>-78714</v>
      </c>
      <c r="M136" s="100">
        <v>124824</v>
      </c>
      <c r="N136" s="100">
        <v>124824</v>
      </c>
      <c r="O136" s="100">
        <v>0</v>
      </c>
      <c r="P136" s="100">
        <v>206948</v>
      </c>
      <c r="Q136" s="100">
        <v>147044</v>
      </c>
      <c r="R136" s="100">
        <v>59904</v>
      </c>
      <c r="S136" s="100">
        <v>183</v>
      </c>
      <c r="T136" s="100">
        <v>0</v>
      </c>
      <c r="U136" s="100">
        <v>81951</v>
      </c>
      <c r="V136" s="100">
        <v>0</v>
      </c>
      <c r="W136" s="100">
        <v>-81768</v>
      </c>
      <c r="X136" s="100">
        <v>0</v>
      </c>
      <c r="Y136" s="100">
        <v>0</v>
      </c>
      <c r="Z136" s="100">
        <v>0</v>
      </c>
      <c r="AA136" s="100">
        <v>0</v>
      </c>
      <c r="AB136" s="100">
        <v>0</v>
      </c>
      <c r="AC136" s="100">
        <v>0</v>
      </c>
      <c r="AD136" s="100">
        <v>0</v>
      </c>
      <c r="AE136" s="100">
        <v>0</v>
      </c>
      <c r="AF136" s="100">
        <v>0</v>
      </c>
      <c r="AG136" s="100">
        <v>0</v>
      </c>
      <c r="AH136" s="100">
        <v>178649</v>
      </c>
      <c r="AI136" s="100">
        <v>178648.83299389004</v>
      </c>
      <c r="AJ136" s="100">
        <v>0</v>
      </c>
      <c r="AK136" s="100">
        <v>0</v>
      </c>
      <c r="AL136" s="100">
        <v>193704</v>
      </c>
      <c r="AM136" s="100">
        <v>193704</v>
      </c>
      <c r="AN136" s="100">
        <v>0</v>
      </c>
      <c r="AO136" s="100">
        <v>0</v>
      </c>
      <c r="AP136" s="100">
        <v>-15055</v>
      </c>
      <c r="AQ136" s="100">
        <v>-15055</v>
      </c>
      <c r="AR136" s="100">
        <v>0</v>
      </c>
      <c r="AS136" s="100">
        <v>0</v>
      </c>
      <c r="AT136" s="100">
        <v>0</v>
      </c>
      <c r="AU136" s="100">
        <v>0</v>
      </c>
      <c r="AV136" s="100">
        <v>0</v>
      </c>
      <c r="AW136" s="100">
        <v>0</v>
      </c>
      <c r="AX136" s="100">
        <v>0</v>
      </c>
      <c r="AY136" s="100">
        <v>0</v>
      </c>
      <c r="AZ136" s="100">
        <v>0</v>
      </c>
      <c r="BA136" s="100">
        <v>0</v>
      </c>
      <c r="BB136" s="100">
        <v>0</v>
      </c>
      <c r="BC136" s="100">
        <v>0</v>
      </c>
      <c r="BD136" s="100">
        <v>0</v>
      </c>
      <c r="BE136" s="100">
        <v>0</v>
      </c>
      <c r="BF136" s="100">
        <v>1089023.624062882</v>
      </c>
      <c r="BG136" s="100">
        <v>1059982.9940878716</v>
      </c>
      <c r="BH136" s="100">
        <v>29040.629975010186</v>
      </c>
      <c r="BI136" s="100">
        <v>62200</v>
      </c>
      <c r="BJ136" s="100">
        <v>58855</v>
      </c>
      <c r="BK136" s="100">
        <v>1612</v>
      </c>
      <c r="BL136" s="100">
        <v>1109806</v>
      </c>
      <c r="BM136" s="100">
        <v>1078525</v>
      </c>
      <c r="BN136" s="100">
        <v>29548</v>
      </c>
      <c r="BO136" s="100">
        <v>41418</v>
      </c>
      <c r="BP136" s="100">
        <v>40313</v>
      </c>
      <c r="BQ136" s="100">
        <v>1105</v>
      </c>
      <c r="BR136" s="100">
        <v>2996.695264765784</v>
      </c>
      <c r="BS136" s="100">
        <v>2916.7833910386967</v>
      </c>
      <c r="BT136" s="100">
        <v>79.911873727087581</v>
      </c>
      <c r="BU136" s="100">
        <v>2789</v>
      </c>
      <c r="BV136" s="100">
        <v>2714</v>
      </c>
      <c r="BW136" s="100">
        <v>74</v>
      </c>
      <c r="BX136" s="100">
        <v>208</v>
      </c>
      <c r="BY136" s="100">
        <v>203</v>
      </c>
      <c r="BZ136" s="100">
        <v>6</v>
      </c>
      <c r="CA136" s="100">
        <v>0</v>
      </c>
      <c r="CB136" s="100">
        <v>0</v>
      </c>
      <c r="CC136" s="100">
        <v>0</v>
      </c>
      <c r="CD136" s="100">
        <v>0</v>
      </c>
      <c r="CE136" s="100">
        <v>0</v>
      </c>
      <c r="CF136" s="100">
        <v>0</v>
      </c>
      <c r="CG136" s="100">
        <v>-515.38976578411405</v>
      </c>
      <c r="CH136" s="100">
        <v>-501.64603869653763</v>
      </c>
      <c r="CI136" s="100">
        <v>-13.743727087576374</v>
      </c>
      <c r="CJ136" s="100">
        <v>0</v>
      </c>
      <c r="CK136" s="100">
        <v>0</v>
      </c>
      <c r="CL136" s="100">
        <v>0</v>
      </c>
      <c r="CM136" s="100">
        <v>0</v>
      </c>
      <c r="CN136" s="100">
        <v>0</v>
      </c>
      <c r="CO136" s="100">
        <v>0</v>
      </c>
      <c r="CP136" s="100">
        <v>0</v>
      </c>
      <c r="CQ136" s="100">
        <v>0</v>
      </c>
      <c r="CR136" s="100">
        <v>0</v>
      </c>
      <c r="CS136" s="100">
        <v>0</v>
      </c>
      <c r="CT136" s="100">
        <v>0</v>
      </c>
      <c r="CU136" s="100">
        <v>0</v>
      </c>
      <c r="CV136" s="100">
        <v>1404.0595723014258</v>
      </c>
      <c r="CW136" s="100">
        <v>1366.6179837067209</v>
      </c>
      <c r="CX136" s="100">
        <v>37.441588594704683</v>
      </c>
      <c r="CY136" s="100">
        <v>1404</v>
      </c>
      <c r="CZ136" s="100">
        <v>1367</v>
      </c>
      <c r="DA136" s="100">
        <v>37</v>
      </c>
      <c r="DB136" s="100">
        <v>0</v>
      </c>
      <c r="DC136" s="100">
        <v>0</v>
      </c>
      <c r="DD136" s="100">
        <v>0</v>
      </c>
      <c r="DE136" s="100">
        <v>168.44068228105908</v>
      </c>
      <c r="DF136" s="100">
        <v>163.94893075356416</v>
      </c>
      <c r="DG136" s="100">
        <v>4.4917515274949089</v>
      </c>
      <c r="DH136" s="100">
        <v>225</v>
      </c>
      <c r="DI136" s="100">
        <v>219</v>
      </c>
      <c r="DJ136" s="100">
        <v>6</v>
      </c>
      <c r="DK136" s="100">
        <v>-57</v>
      </c>
      <c r="DL136" s="100">
        <v>-55</v>
      </c>
      <c r="DM136" s="100">
        <v>-2</v>
      </c>
      <c r="DN136" s="100">
        <v>13505.844959266802</v>
      </c>
      <c r="DO136" s="100">
        <v>13145.689093686355</v>
      </c>
      <c r="DP136" s="100">
        <v>360.15586558044805</v>
      </c>
      <c r="DQ136" s="100">
        <v>18225</v>
      </c>
      <c r="DR136" s="100">
        <v>17740</v>
      </c>
      <c r="DS136" s="100">
        <v>486</v>
      </c>
      <c r="DT136" s="100">
        <v>-4719</v>
      </c>
      <c r="DU136" s="100">
        <v>-4594</v>
      </c>
      <c r="DV136" s="100">
        <v>-126</v>
      </c>
      <c r="DW136" s="100">
        <v>20195.844195519348</v>
      </c>
      <c r="DX136" s="100">
        <v>19657.288350305498</v>
      </c>
      <c r="DY136" s="100">
        <v>538.55584521384935</v>
      </c>
      <c r="DZ136" s="100">
        <v>-1544.2331975560082</v>
      </c>
      <c r="EA136" s="100">
        <v>-1503.0536456211812</v>
      </c>
      <c r="EB136" s="100">
        <v>-41.17955193482689</v>
      </c>
      <c r="EC136" s="100">
        <v>21608</v>
      </c>
      <c r="ED136" s="100">
        <v>21031</v>
      </c>
      <c r="EE136" s="100">
        <v>576</v>
      </c>
      <c r="EF136" s="100">
        <v>-2956</v>
      </c>
      <c r="EG136" s="100">
        <v>-2877</v>
      </c>
      <c r="EH136" s="100">
        <v>-79</v>
      </c>
      <c r="EI136" s="100">
        <v>125.07204684317719</v>
      </c>
      <c r="EJ136" s="100">
        <v>121.73679226069245</v>
      </c>
      <c r="EK136" s="100">
        <v>3.3352545824847248</v>
      </c>
      <c r="EL136" s="100">
        <v>0</v>
      </c>
      <c r="EM136" s="100">
        <v>0</v>
      </c>
      <c r="EN136" s="100">
        <v>0</v>
      </c>
      <c r="EO136" s="100">
        <v>0</v>
      </c>
      <c r="EP136" s="100">
        <v>0</v>
      </c>
      <c r="EQ136" s="100">
        <v>0</v>
      </c>
      <c r="ER136" s="100">
        <v>0</v>
      </c>
      <c r="ES136" s="100">
        <v>0</v>
      </c>
      <c r="ET136" s="100">
        <v>0</v>
      </c>
      <c r="EU136" s="100">
        <v>157411.10896130346</v>
      </c>
      <c r="EV136" s="100">
        <v>153213.47938900202</v>
      </c>
      <c r="EW136" s="100">
        <v>4197.6295723014255</v>
      </c>
      <c r="EX136" s="100">
        <v>195443</v>
      </c>
      <c r="EY136" s="100">
        <v>190231</v>
      </c>
      <c r="EZ136" s="100">
        <v>5212</v>
      </c>
      <c r="FA136" s="100">
        <v>-38032</v>
      </c>
      <c r="FB136" s="100">
        <v>-37018</v>
      </c>
      <c r="FC136" s="100">
        <v>-1014</v>
      </c>
      <c r="FD136" s="100">
        <v>425581.80040733196</v>
      </c>
      <c r="FE136" s="100">
        <v>407663.25767820765</v>
      </c>
      <c r="FF136" s="100">
        <v>11168.856374745417</v>
      </c>
      <c r="FG136" s="100">
        <v>417324</v>
      </c>
      <c r="FH136" s="100">
        <v>392788</v>
      </c>
      <c r="FI136" s="100">
        <v>10761</v>
      </c>
      <c r="FJ136" s="100">
        <v>8258</v>
      </c>
      <c r="FK136" s="100">
        <v>14875</v>
      </c>
      <c r="FL136" s="100">
        <v>408</v>
      </c>
      <c r="FM136" s="100">
        <v>0</v>
      </c>
      <c r="FN136" s="100">
        <v>0</v>
      </c>
      <c r="FO136" s="100">
        <v>0</v>
      </c>
      <c r="FP136" s="100">
        <v>0</v>
      </c>
      <c r="FQ136" s="100">
        <v>0</v>
      </c>
      <c r="FR136" s="100">
        <v>0</v>
      </c>
      <c r="FS136" s="100">
        <v>0</v>
      </c>
      <c r="FT136" s="100">
        <v>0</v>
      </c>
      <c r="FU136" s="100">
        <v>0</v>
      </c>
      <c r="FV136" s="100">
        <v>1770554</v>
      </c>
      <c r="FW136" s="100">
        <v>1715082</v>
      </c>
      <c r="FX136" s="100">
        <v>46988</v>
      </c>
      <c r="FY136" s="546">
        <v>0.25</v>
      </c>
      <c r="FZ136" s="546">
        <v>0.375</v>
      </c>
      <c r="GA136" s="546">
        <v>0.36499999999999999</v>
      </c>
      <c r="GB136" s="546">
        <v>0.01</v>
      </c>
      <c r="GC136" s="84" t="s">
        <v>1029</v>
      </c>
    </row>
    <row r="137" spans="1:185" s="84" customFormat="1" x14ac:dyDescent="0.25">
      <c r="A137" t="s">
        <v>1026</v>
      </c>
      <c r="B137" s="82" t="s">
        <v>633</v>
      </c>
      <c r="C137" s="85" t="s">
        <v>632</v>
      </c>
      <c r="D137" s="100">
        <v>371302</v>
      </c>
      <c r="E137" s="100">
        <v>0</v>
      </c>
      <c r="F137" s="100">
        <v>371302</v>
      </c>
      <c r="G137" s="100">
        <v>492129</v>
      </c>
      <c r="H137" s="100">
        <v>0</v>
      </c>
      <c r="I137" s="100">
        <v>492129</v>
      </c>
      <c r="J137" s="100">
        <v>-120827</v>
      </c>
      <c r="K137" s="100">
        <v>0</v>
      </c>
      <c r="L137" s="100">
        <v>-120827</v>
      </c>
      <c r="M137" s="100">
        <v>184780</v>
      </c>
      <c r="N137" s="100">
        <v>184780</v>
      </c>
      <c r="O137" s="100">
        <v>0</v>
      </c>
      <c r="P137" s="100">
        <v>0</v>
      </c>
      <c r="Q137" s="100">
        <v>0</v>
      </c>
      <c r="R137" s="100">
        <v>0</v>
      </c>
      <c r="S137" s="100">
        <v>94681</v>
      </c>
      <c r="T137" s="100">
        <v>0</v>
      </c>
      <c r="U137" s="100">
        <v>0</v>
      </c>
      <c r="V137" s="100">
        <v>0</v>
      </c>
      <c r="W137" s="100">
        <v>94681</v>
      </c>
      <c r="X137" s="100">
        <v>0</v>
      </c>
      <c r="Y137" s="100">
        <v>0</v>
      </c>
      <c r="Z137" s="100">
        <v>0</v>
      </c>
      <c r="AA137" s="100">
        <v>0</v>
      </c>
      <c r="AB137" s="100">
        <v>0</v>
      </c>
      <c r="AC137" s="100">
        <v>0</v>
      </c>
      <c r="AD137" s="100">
        <v>0</v>
      </c>
      <c r="AE137" s="100">
        <v>0</v>
      </c>
      <c r="AF137" s="100">
        <v>0</v>
      </c>
      <c r="AG137" s="100">
        <v>0</v>
      </c>
      <c r="AH137" s="100">
        <v>0</v>
      </c>
      <c r="AI137" s="100">
        <v>0</v>
      </c>
      <c r="AJ137" s="100">
        <v>0</v>
      </c>
      <c r="AK137" s="100">
        <v>0</v>
      </c>
      <c r="AL137" s="100">
        <v>0</v>
      </c>
      <c r="AM137" s="100">
        <v>0</v>
      </c>
      <c r="AN137" s="100">
        <v>0</v>
      </c>
      <c r="AO137" s="100">
        <v>0</v>
      </c>
      <c r="AP137" s="100">
        <v>0</v>
      </c>
      <c r="AQ137" s="100">
        <v>0</v>
      </c>
      <c r="AR137" s="100">
        <v>0</v>
      </c>
      <c r="AS137" s="100">
        <v>0</v>
      </c>
      <c r="AT137" s="100">
        <v>0</v>
      </c>
      <c r="AU137" s="100">
        <v>0</v>
      </c>
      <c r="AV137" s="100">
        <v>0</v>
      </c>
      <c r="AW137" s="100">
        <v>0</v>
      </c>
      <c r="AX137" s="100">
        <v>0</v>
      </c>
      <c r="AY137" s="100">
        <v>0</v>
      </c>
      <c r="AZ137" s="100">
        <v>0</v>
      </c>
      <c r="BA137" s="100">
        <v>0</v>
      </c>
      <c r="BB137" s="100">
        <v>0</v>
      </c>
      <c r="BC137" s="100">
        <v>0</v>
      </c>
      <c r="BD137" s="100">
        <v>0</v>
      </c>
      <c r="BE137" s="100">
        <v>0</v>
      </c>
      <c r="BF137" s="100">
        <v>805000.38438085536</v>
      </c>
      <c r="BG137" s="100">
        <v>2213751.0570473527</v>
      </c>
      <c r="BH137" s="100">
        <v>0</v>
      </c>
      <c r="BI137" s="100">
        <v>60856</v>
      </c>
      <c r="BJ137" s="100">
        <v>167355</v>
      </c>
      <c r="BK137" s="100">
        <v>0</v>
      </c>
      <c r="BL137" s="100">
        <v>790410</v>
      </c>
      <c r="BM137" s="100">
        <v>2173630</v>
      </c>
      <c r="BN137" s="100">
        <v>0</v>
      </c>
      <c r="BO137" s="100">
        <v>75446</v>
      </c>
      <c r="BP137" s="100">
        <v>207476</v>
      </c>
      <c r="BQ137" s="100">
        <v>0</v>
      </c>
      <c r="BR137" s="100">
        <v>0</v>
      </c>
      <c r="BS137" s="100">
        <v>0</v>
      </c>
      <c r="BT137" s="100">
        <v>0</v>
      </c>
      <c r="BU137" s="100">
        <v>0</v>
      </c>
      <c r="BV137" s="100">
        <v>0</v>
      </c>
      <c r="BW137" s="100">
        <v>0</v>
      </c>
      <c r="BX137" s="100">
        <v>0</v>
      </c>
      <c r="BY137" s="100">
        <v>0</v>
      </c>
      <c r="BZ137" s="100">
        <v>0</v>
      </c>
      <c r="CA137" s="100">
        <v>0</v>
      </c>
      <c r="CB137" s="100">
        <v>0</v>
      </c>
      <c r="CC137" s="100">
        <v>0</v>
      </c>
      <c r="CD137" s="100">
        <v>0</v>
      </c>
      <c r="CE137" s="100">
        <v>0</v>
      </c>
      <c r="CF137" s="100">
        <v>0</v>
      </c>
      <c r="CG137" s="100">
        <v>-203.00651731160897</v>
      </c>
      <c r="CH137" s="100">
        <v>-558.26792260692469</v>
      </c>
      <c r="CI137" s="100">
        <v>0</v>
      </c>
      <c r="CJ137" s="100">
        <v>0</v>
      </c>
      <c r="CK137" s="100">
        <v>0</v>
      </c>
      <c r="CL137" s="100">
        <v>0</v>
      </c>
      <c r="CM137" s="100">
        <v>0</v>
      </c>
      <c r="CN137" s="100">
        <v>0</v>
      </c>
      <c r="CO137" s="100">
        <v>0</v>
      </c>
      <c r="CP137" s="100">
        <v>0</v>
      </c>
      <c r="CQ137" s="100">
        <v>0</v>
      </c>
      <c r="CR137" s="100">
        <v>0</v>
      </c>
      <c r="CS137" s="100">
        <v>0</v>
      </c>
      <c r="CT137" s="100">
        <v>0</v>
      </c>
      <c r="CU137" s="100">
        <v>0</v>
      </c>
      <c r="CV137" s="100">
        <v>1335.9604887983708</v>
      </c>
      <c r="CW137" s="100">
        <v>3673.8913441955197</v>
      </c>
      <c r="CX137" s="100">
        <v>0</v>
      </c>
      <c r="CY137" s="100">
        <v>1958</v>
      </c>
      <c r="CZ137" s="100">
        <v>5384</v>
      </c>
      <c r="DA137" s="100">
        <v>0</v>
      </c>
      <c r="DB137" s="100">
        <v>-622</v>
      </c>
      <c r="DC137" s="100">
        <v>-1710</v>
      </c>
      <c r="DD137" s="100">
        <v>0</v>
      </c>
      <c r="DE137" s="100">
        <v>37.173116089613039</v>
      </c>
      <c r="DF137" s="100">
        <v>102.22606924643586</v>
      </c>
      <c r="DG137" s="100">
        <v>0</v>
      </c>
      <c r="DH137" s="100">
        <v>0</v>
      </c>
      <c r="DI137" s="100">
        <v>0</v>
      </c>
      <c r="DJ137" s="100">
        <v>0</v>
      </c>
      <c r="DK137" s="100">
        <v>37</v>
      </c>
      <c r="DL137" s="100">
        <v>102</v>
      </c>
      <c r="DM137" s="100">
        <v>0</v>
      </c>
      <c r="DN137" s="100">
        <v>8505.4154786150721</v>
      </c>
      <c r="DO137" s="100">
        <v>23389.892566191451</v>
      </c>
      <c r="DP137" s="100">
        <v>0</v>
      </c>
      <c r="DQ137" s="100">
        <v>7677</v>
      </c>
      <c r="DR137" s="100">
        <v>21113</v>
      </c>
      <c r="DS137" s="100">
        <v>0</v>
      </c>
      <c r="DT137" s="100">
        <v>828</v>
      </c>
      <c r="DU137" s="100">
        <v>2277</v>
      </c>
      <c r="DV137" s="100">
        <v>0</v>
      </c>
      <c r="DW137" s="100">
        <v>17246.260692464359</v>
      </c>
      <c r="DX137" s="100">
        <v>47427.216904276989</v>
      </c>
      <c r="DY137" s="100">
        <v>0</v>
      </c>
      <c r="DZ137" s="100">
        <v>0</v>
      </c>
      <c r="EA137" s="100">
        <v>0</v>
      </c>
      <c r="EB137" s="100">
        <v>0</v>
      </c>
      <c r="EC137" s="100">
        <v>17983</v>
      </c>
      <c r="ED137" s="100">
        <v>49454</v>
      </c>
      <c r="EE137" s="100">
        <v>0</v>
      </c>
      <c r="EF137" s="100">
        <v>-737</v>
      </c>
      <c r="EG137" s="100">
        <v>-2027</v>
      </c>
      <c r="EH137" s="100">
        <v>0</v>
      </c>
      <c r="EI137" s="100">
        <v>0</v>
      </c>
      <c r="EJ137" s="100">
        <v>0</v>
      </c>
      <c r="EK137" s="100">
        <v>0</v>
      </c>
      <c r="EL137" s="100">
        <v>0</v>
      </c>
      <c r="EM137" s="100">
        <v>0</v>
      </c>
      <c r="EN137" s="100">
        <v>0</v>
      </c>
      <c r="EO137" s="100">
        <v>0</v>
      </c>
      <c r="EP137" s="100">
        <v>0</v>
      </c>
      <c r="EQ137" s="100">
        <v>0</v>
      </c>
      <c r="ER137" s="100">
        <v>0</v>
      </c>
      <c r="ES137" s="100">
        <v>0</v>
      </c>
      <c r="ET137" s="100">
        <v>0</v>
      </c>
      <c r="EU137" s="100">
        <v>170772.05621181265</v>
      </c>
      <c r="EV137" s="100">
        <v>469623.1545824848</v>
      </c>
      <c r="EW137" s="100">
        <v>0</v>
      </c>
      <c r="EX137" s="100">
        <v>147414</v>
      </c>
      <c r="EY137" s="100">
        <v>405388</v>
      </c>
      <c r="EZ137" s="100">
        <v>0</v>
      </c>
      <c r="FA137" s="100">
        <v>23358</v>
      </c>
      <c r="FB137" s="100">
        <v>64235</v>
      </c>
      <c r="FC137" s="100">
        <v>0</v>
      </c>
      <c r="FD137" s="100">
        <v>290332.97596741345</v>
      </c>
      <c r="FE137" s="100">
        <v>789931.03217922605</v>
      </c>
      <c r="FF137" s="100">
        <v>0</v>
      </c>
      <c r="FG137" s="100">
        <v>280482</v>
      </c>
      <c r="FH137" s="100">
        <v>771325</v>
      </c>
      <c r="FI137" s="100">
        <v>0</v>
      </c>
      <c r="FJ137" s="100">
        <v>9851</v>
      </c>
      <c r="FK137" s="100">
        <v>18606</v>
      </c>
      <c r="FL137" s="100">
        <v>0</v>
      </c>
      <c r="FM137" s="100">
        <v>0</v>
      </c>
      <c r="FN137" s="100">
        <v>0</v>
      </c>
      <c r="FO137" s="100">
        <v>0</v>
      </c>
      <c r="FP137" s="100">
        <v>0</v>
      </c>
      <c r="FQ137" s="100">
        <v>0</v>
      </c>
      <c r="FR137" s="100">
        <v>0</v>
      </c>
      <c r="FS137" s="100">
        <v>0</v>
      </c>
      <c r="FT137" s="100">
        <v>0</v>
      </c>
      <c r="FU137" s="100">
        <v>0</v>
      </c>
      <c r="FV137" s="100">
        <v>1353882</v>
      </c>
      <c r="FW137" s="100">
        <v>3714695</v>
      </c>
      <c r="FX137" s="100">
        <v>0</v>
      </c>
      <c r="FY137" s="546">
        <v>0.25</v>
      </c>
      <c r="FZ137" s="546">
        <v>0.2</v>
      </c>
      <c r="GA137" s="546">
        <v>0.55000000000000004</v>
      </c>
      <c r="GB137" s="546">
        <v>0</v>
      </c>
      <c r="GC137" s="84" t="s">
        <v>1029</v>
      </c>
    </row>
    <row r="138" spans="1:185" s="84" customFormat="1" x14ac:dyDescent="0.25">
      <c r="A138" t="s">
        <v>1026</v>
      </c>
      <c r="B138" s="82" t="s">
        <v>635</v>
      </c>
      <c r="C138" s="85" t="s">
        <v>634</v>
      </c>
      <c r="D138" s="100">
        <v>318892</v>
      </c>
      <c r="E138" s="100">
        <v>0</v>
      </c>
      <c r="F138" s="100">
        <v>318892</v>
      </c>
      <c r="G138" s="100">
        <v>1068305</v>
      </c>
      <c r="H138" s="100">
        <v>0</v>
      </c>
      <c r="I138" s="100">
        <v>1068305</v>
      </c>
      <c r="J138" s="100">
        <v>-749413</v>
      </c>
      <c r="K138" s="100">
        <v>0</v>
      </c>
      <c r="L138" s="100">
        <v>-749413</v>
      </c>
      <c r="M138" s="100">
        <v>411597</v>
      </c>
      <c r="N138" s="100">
        <v>411597</v>
      </c>
      <c r="O138" s="100">
        <v>0</v>
      </c>
      <c r="P138" s="100">
        <v>0</v>
      </c>
      <c r="Q138" s="100">
        <v>0</v>
      </c>
      <c r="R138" s="100">
        <v>0</v>
      </c>
      <c r="S138" s="100">
        <v>0</v>
      </c>
      <c r="T138" s="100">
        <v>0</v>
      </c>
      <c r="U138" s="100">
        <v>0</v>
      </c>
      <c r="V138" s="100">
        <v>0</v>
      </c>
      <c r="W138" s="100">
        <v>0</v>
      </c>
      <c r="X138" s="100">
        <v>0</v>
      </c>
      <c r="Y138" s="100">
        <v>0</v>
      </c>
      <c r="Z138" s="100">
        <v>0</v>
      </c>
      <c r="AA138" s="100">
        <v>0</v>
      </c>
      <c r="AB138" s="100">
        <v>0</v>
      </c>
      <c r="AC138" s="100">
        <v>0</v>
      </c>
      <c r="AD138" s="100">
        <v>0</v>
      </c>
      <c r="AE138" s="100">
        <v>0</v>
      </c>
      <c r="AF138" s="100">
        <v>0</v>
      </c>
      <c r="AG138" s="100">
        <v>0</v>
      </c>
      <c r="AH138" s="100">
        <v>0</v>
      </c>
      <c r="AI138" s="100">
        <v>0</v>
      </c>
      <c r="AJ138" s="100">
        <v>0</v>
      </c>
      <c r="AK138" s="100">
        <v>0</v>
      </c>
      <c r="AL138" s="100">
        <v>0</v>
      </c>
      <c r="AM138" s="100">
        <v>0</v>
      </c>
      <c r="AN138" s="100">
        <v>0</v>
      </c>
      <c r="AO138" s="100">
        <v>0</v>
      </c>
      <c r="AP138" s="100">
        <v>0</v>
      </c>
      <c r="AQ138" s="100">
        <v>0</v>
      </c>
      <c r="AR138" s="100">
        <v>0</v>
      </c>
      <c r="AS138" s="100">
        <v>0</v>
      </c>
      <c r="AT138" s="100">
        <v>0</v>
      </c>
      <c r="AU138" s="100">
        <v>0</v>
      </c>
      <c r="AV138" s="100">
        <v>0</v>
      </c>
      <c r="AW138" s="100">
        <v>0</v>
      </c>
      <c r="AX138" s="100">
        <v>0</v>
      </c>
      <c r="AY138" s="100">
        <v>0</v>
      </c>
      <c r="AZ138" s="100">
        <v>0</v>
      </c>
      <c r="BA138" s="100">
        <v>0</v>
      </c>
      <c r="BB138" s="100">
        <v>0</v>
      </c>
      <c r="BC138" s="100">
        <v>0</v>
      </c>
      <c r="BD138" s="100">
        <v>0</v>
      </c>
      <c r="BE138" s="100">
        <v>0</v>
      </c>
      <c r="BF138" s="100">
        <v>2256382.1135628512</v>
      </c>
      <c r="BG138" s="100">
        <v>1269214.9388791041</v>
      </c>
      <c r="BH138" s="100">
        <v>0</v>
      </c>
      <c r="BI138" s="100">
        <v>206363</v>
      </c>
      <c r="BJ138" s="100">
        <v>116079</v>
      </c>
      <c r="BK138" s="100">
        <v>0</v>
      </c>
      <c r="BL138" s="100">
        <v>2214314</v>
      </c>
      <c r="BM138" s="100">
        <v>1245552</v>
      </c>
      <c r="BN138" s="100">
        <v>0</v>
      </c>
      <c r="BO138" s="100">
        <v>248431</v>
      </c>
      <c r="BP138" s="100">
        <v>139742</v>
      </c>
      <c r="BQ138" s="100">
        <v>0</v>
      </c>
      <c r="BR138" s="100">
        <v>3590.9230142566189</v>
      </c>
      <c r="BS138" s="100">
        <v>2019.8941955193484</v>
      </c>
      <c r="BT138" s="100">
        <v>0</v>
      </c>
      <c r="BU138" s="100">
        <v>0</v>
      </c>
      <c r="BV138" s="100">
        <v>0</v>
      </c>
      <c r="BW138" s="100">
        <v>0</v>
      </c>
      <c r="BX138" s="100">
        <v>3591</v>
      </c>
      <c r="BY138" s="100">
        <v>2020</v>
      </c>
      <c r="BZ138" s="100">
        <v>0</v>
      </c>
      <c r="CA138" s="100">
        <v>0</v>
      </c>
      <c r="CB138" s="100">
        <v>0</v>
      </c>
      <c r="CC138" s="100">
        <v>0</v>
      </c>
      <c r="CD138" s="100">
        <v>0</v>
      </c>
      <c r="CE138" s="100">
        <v>0</v>
      </c>
      <c r="CF138" s="100">
        <v>0</v>
      </c>
      <c r="CG138" s="100">
        <v>-1239.1038696537678</v>
      </c>
      <c r="CH138" s="100">
        <v>-696.99592668024445</v>
      </c>
      <c r="CI138" s="100">
        <v>0</v>
      </c>
      <c r="CJ138" s="100">
        <v>0</v>
      </c>
      <c r="CK138" s="100">
        <v>0</v>
      </c>
      <c r="CL138" s="100">
        <v>0</v>
      </c>
      <c r="CM138" s="100">
        <v>0</v>
      </c>
      <c r="CN138" s="100">
        <v>0</v>
      </c>
      <c r="CO138" s="100">
        <v>0</v>
      </c>
      <c r="CP138" s="100">
        <v>0</v>
      </c>
      <c r="CQ138" s="100">
        <v>0</v>
      </c>
      <c r="CR138" s="100">
        <v>0</v>
      </c>
      <c r="CS138" s="100">
        <v>0</v>
      </c>
      <c r="CT138" s="100">
        <v>0</v>
      </c>
      <c r="CU138" s="100">
        <v>0</v>
      </c>
      <c r="CV138" s="100">
        <v>0</v>
      </c>
      <c r="CW138" s="100">
        <v>0</v>
      </c>
      <c r="CX138" s="100">
        <v>0</v>
      </c>
      <c r="CY138" s="100">
        <v>0</v>
      </c>
      <c r="CZ138" s="100">
        <v>0</v>
      </c>
      <c r="DA138" s="100">
        <v>0</v>
      </c>
      <c r="DB138" s="100">
        <v>0</v>
      </c>
      <c r="DC138" s="100">
        <v>0</v>
      </c>
      <c r="DD138" s="100">
        <v>0</v>
      </c>
      <c r="DE138" s="100">
        <v>0</v>
      </c>
      <c r="DF138" s="100">
        <v>0</v>
      </c>
      <c r="DG138" s="100">
        <v>0</v>
      </c>
      <c r="DH138" s="100">
        <v>0</v>
      </c>
      <c r="DI138" s="100">
        <v>0</v>
      </c>
      <c r="DJ138" s="100">
        <v>0</v>
      </c>
      <c r="DK138" s="100">
        <v>0</v>
      </c>
      <c r="DL138" s="100">
        <v>0</v>
      </c>
      <c r="DM138" s="100">
        <v>0</v>
      </c>
      <c r="DN138" s="100">
        <v>2596.6660692464357</v>
      </c>
      <c r="DO138" s="100">
        <v>1460.6246639511205</v>
      </c>
      <c r="DP138" s="100">
        <v>0</v>
      </c>
      <c r="DQ138" s="100">
        <v>10325</v>
      </c>
      <c r="DR138" s="100">
        <v>5807</v>
      </c>
      <c r="DS138" s="100">
        <v>0</v>
      </c>
      <c r="DT138" s="100">
        <v>-7728</v>
      </c>
      <c r="DU138" s="100">
        <v>-4346</v>
      </c>
      <c r="DV138" s="100">
        <v>0</v>
      </c>
      <c r="DW138" s="100">
        <v>104504.03780040733</v>
      </c>
      <c r="DX138" s="100">
        <v>58783.521262729133</v>
      </c>
      <c r="DY138" s="100">
        <v>0</v>
      </c>
      <c r="DZ138" s="100">
        <v>-13395.704114052953</v>
      </c>
      <c r="EA138" s="100">
        <v>-7535.0835641547865</v>
      </c>
      <c r="EB138" s="100">
        <v>0</v>
      </c>
      <c r="EC138" s="100">
        <v>141545</v>
      </c>
      <c r="ED138" s="100">
        <v>79619</v>
      </c>
      <c r="EE138" s="100">
        <v>0</v>
      </c>
      <c r="EF138" s="100">
        <v>-50437</v>
      </c>
      <c r="EG138" s="100">
        <v>-28371</v>
      </c>
      <c r="EH138" s="100">
        <v>0</v>
      </c>
      <c r="EI138" s="100">
        <v>241.87307535641548</v>
      </c>
      <c r="EJ138" s="100">
        <v>136.05360488798371</v>
      </c>
      <c r="EK138" s="100">
        <v>0</v>
      </c>
      <c r="EL138" s="100">
        <v>0</v>
      </c>
      <c r="EM138" s="100">
        <v>0</v>
      </c>
      <c r="EN138" s="100">
        <v>0</v>
      </c>
      <c r="EO138" s="100">
        <v>0</v>
      </c>
      <c r="EP138" s="100">
        <v>0</v>
      </c>
      <c r="EQ138" s="100">
        <v>0</v>
      </c>
      <c r="ER138" s="100">
        <v>0</v>
      </c>
      <c r="ES138" s="100">
        <v>0</v>
      </c>
      <c r="ET138" s="100">
        <v>0</v>
      </c>
      <c r="EU138" s="100">
        <v>1289175.5613849289</v>
      </c>
      <c r="EV138" s="100">
        <v>725161.25327902252</v>
      </c>
      <c r="EW138" s="100">
        <v>0</v>
      </c>
      <c r="EX138" s="100">
        <v>1500886</v>
      </c>
      <c r="EY138" s="100">
        <v>844249</v>
      </c>
      <c r="EZ138" s="100">
        <v>0</v>
      </c>
      <c r="FA138" s="100">
        <v>-211710</v>
      </c>
      <c r="FB138" s="100">
        <v>-119088</v>
      </c>
      <c r="FC138" s="100">
        <v>0</v>
      </c>
      <c r="FD138" s="100">
        <v>3050303.0771486755</v>
      </c>
      <c r="FE138" s="100">
        <v>1715795.4808961302</v>
      </c>
      <c r="FF138" s="100">
        <v>0</v>
      </c>
      <c r="FG138" s="100">
        <v>3191978</v>
      </c>
      <c r="FH138" s="100">
        <v>1795488</v>
      </c>
      <c r="FI138" s="100">
        <v>0</v>
      </c>
      <c r="FJ138" s="100">
        <v>-141675</v>
      </c>
      <c r="FK138" s="100">
        <v>-79693</v>
      </c>
      <c r="FL138" s="100">
        <v>0</v>
      </c>
      <c r="FM138" s="100">
        <v>0</v>
      </c>
      <c r="FN138" s="100">
        <v>0</v>
      </c>
      <c r="FO138" s="100">
        <v>0</v>
      </c>
      <c r="FP138" s="100">
        <v>0</v>
      </c>
      <c r="FQ138" s="100">
        <v>0</v>
      </c>
      <c r="FR138" s="100">
        <v>0</v>
      </c>
      <c r="FS138" s="100">
        <v>0</v>
      </c>
      <c r="FT138" s="100">
        <v>0</v>
      </c>
      <c r="FU138" s="100">
        <v>0</v>
      </c>
      <c r="FV138" s="100">
        <v>6898523</v>
      </c>
      <c r="FW138" s="100">
        <v>3880419</v>
      </c>
      <c r="FX138" s="100">
        <v>0</v>
      </c>
      <c r="FY138" s="546">
        <v>0.25</v>
      </c>
      <c r="FZ138" s="546">
        <v>0.48</v>
      </c>
      <c r="GA138" s="546">
        <v>0.27</v>
      </c>
      <c r="GB138" s="546">
        <v>0</v>
      </c>
      <c r="GC138" s="84" t="s">
        <v>1044</v>
      </c>
    </row>
    <row r="139" spans="1:185" s="84" customFormat="1" x14ac:dyDescent="0.25">
      <c r="A139" t="s">
        <v>1026</v>
      </c>
      <c r="B139" s="82" t="s">
        <v>637</v>
      </c>
      <c r="C139" s="85" t="s">
        <v>636</v>
      </c>
      <c r="D139" s="100">
        <v>-389608</v>
      </c>
      <c r="E139" s="100">
        <v>10497</v>
      </c>
      <c r="F139" s="100">
        <v>-379111</v>
      </c>
      <c r="G139" s="100">
        <v>-442333</v>
      </c>
      <c r="H139" s="100">
        <v>10497</v>
      </c>
      <c r="I139" s="100">
        <v>-431836</v>
      </c>
      <c r="J139" s="100">
        <v>52725</v>
      </c>
      <c r="K139" s="100">
        <v>0</v>
      </c>
      <c r="L139" s="100">
        <v>52725</v>
      </c>
      <c r="M139" s="100">
        <v>216658</v>
      </c>
      <c r="N139" s="100">
        <v>216658</v>
      </c>
      <c r="O139" s="100">
        <v>0</v>
      </c>
      <c r="P139" s="100">
        <v>638142</v>
      </c>
      <c r="Q139" s="100">
        <v>1183916</v>
      </c>
      <c r="R139" s="100">
        <v>-545774</v>
      </c>
      <c r="S139" s="100">
        <v>908853</v>
      </c>
      <c r="T139" s="100">
        <v>0</v>
      </c>
      <c r="U139" s="100">
        <v>908873</v>
      </c>
      <c r="V139" s="100">
        <v>0</v>
      </c>
      <c r="W139" s="100">
        <v>-20</v>
      </c>
      <c r="X139" s="100">
        <v>0</v>
      </c>
      <c r="Y139" s="100">
        <v>0</v>
      </c>
      <c r="Z139" s="100">
        <v>0</v>
      </c>
      <c r="AA139" s="100">
        <v>0</v>
      </c>
      <c r="AB139" s="100">
        <v>0</v>
      </c>
      <c r="AC139" s="100">
        <v>0</v>
      </c>
      <c r="AD139" s="100">
        <v>0</v>
      </c>
      <c r="AE139" s="100">
        <v>0</v>
      </c>
      <c r="AF139" s="100">
        <v>0</v>
      </c>
      <c r="AG139" s="100">
        <v>0</v>
      </c>
      <c r="AH139" s="100">
        <v>343766</v>
      </c>
      <c r="AI139" s="100">
        <v>343765.61914460285</v>
      </c>
      <c r="AJ139" s="100">
        <v>0</v>
      </c>
      <c r="AK139" s="100">
        <v>0</v>
      </c>
      <c r="AL139" s="100">
        <v>209234</v>
      </c>
      <c r="AM139" s="100">
        <v>209234</v>
      </c>
      <c r="AN139" s="100">
        <v>0</v>
      </c>
      <c r="AO139" s="100">
        <v>0</v>
      </c>
      <c r="AP139" s="100">
        <v>134532</v>
      </c>
      <c r="AQ139" s="100">
        <v>134532</v>
      </c>
      <c r="AR139" s="100">
        <v>0</v>
      </c>
      <c r="AS139" s="100">
        <v>0</v>
      </c>
      <c r="AT139" s="100">
        <v>0</v>
      </c>
      <c r="AU139" s="100">
        <v>0</v>
      </c>
      <c r="AV139" s="100">
        <v>0</v>
      </c>
      <c r="AW139" s="100">
        <v>0</v>
      </c>
      <c r="AX139" s="100">
        <v>0</v>
      </c>
      <c r="AY139" s="100">
        <v>0</v>
      </c>
      <c r="AZ139" s="100">
        <v>0</v>
      </c>
      <c r="BA139" s="100">
        <v>0</v>
      </c>
      <c r="BB139" s="100">
        <v>0</v>
      </c>
      <c r="BC139" s="100">
        <v>0</v>
      </c>
      <c r="BD139" s="100">
        <v>0</v>
      </c>
      <c r="BE139" s="100">
        <v>0</v>
      </c>
      <c r="BF139" s="100">
        <v>1624491.4080427699</v>
      </c>
      <c r="BG139" s="100">
        <v>363495.7362895112</v>
      </c>
      <c r="BH139" s="100">
        <v>40388.415143279024</v>
      </c>
      <c r="BI139" s="100">
        <v>142419</v>
      </c>
      <c r="BJ139" s="100">
        <v>31474</v>
      </c>
      <c r="BK139" s="100">
        <v>3497</v>
      </c>
      <c r="BL139" s="100">
        <v>1686144</v>
      </c>
      <c r="BM139" s="100">
        <v>377877</v>
      </c>
      <c r="BN139" s="100">
        <v>41986</v>
      </c>
      <c r="BO139" s="100">
        <v>80766</v>
      </c>
      <c r="BP139" s="100">
        <v>17093</v>
      </c>
      <c r="BQ139" s="100">
        <v>1899</v>
      </c>
      <c r="BR139" s="100">
        <v>12859.419959266803</v>
      </c>
      <c r="BS139" s="100">
        <v>2893.3694908350303</v>
      </c>
      <c r="BT139" s="100">
        <v>321.48549898167005</v>
      </c>
      <c r="BU139" s="100">
        <v>5983</v>
      </c>
      <c r="BV139" s="100">
        <v>1346</v>
      </c>
      <c r="BW139" s="100">
        <v>150</v>
      </c>
      <c r="BX139" s="100">
        <v>6876</v>
      </c>
      <c r="BY139" s="100">
        <v>1547</v>
      </c>
      <c r="BZ139" s="100">
        <v>171</v>
      </c>
      <c r="CA139" s="100">
        <v>0</v>
      </c>
      <c r="CB139" s="100">
        <v>0</v>
      </c>
      <c r="CC139" s="100">
        <v>0</v>
      </c>
      <c r="CD139" s="100">
        <v>0</v>
      </c>
      <c r="CE139" s="100">
        <v>0</v>
      </c>
      <c r="CF139" s="100">
        <v>0</v>
      </c>
      <c r="CG139" s="100">
        <v>0</v>
      </c>
      <c r="CH139" s="100">
        <v>0</v>
      </c>
      <c r="CI139" s="100">
        <v>0</v>
      </c>
      <c r="CJ139" s="100">
        <v>0</v>
      </c>
      <c r="CK139" s="100">
        <v>0</v>
      </c>
      <c r="CL139" s="100">
        <v>0</v>
      </c>
      <c r="CM139" s="100">
        <v>0</v>
      </c>
      <c r="CN139" s="100">
        <v>0</v>
      </c>
      <c r="CO139" s="100">
        <v>0</v>
      </c>
      <c r="CP139" s="100">
        <v>0</v>
      </c>
      <c r="CQ139" s="100">
        <v>0</v>
      </c>
      <c r="CR139" s="100">
        <v>0</v>
      </c>
      <c r="CS139" s="100">
        <v>0</v>
      </c>
      <c r="CT139" s="100">
        <v>0</v>
      </c>
      <c r="CU139" s="100">
        <v>0</v>
      </c>
      <c r="CV139" s="100">
        <v>14539.231771894094</v>
      </c>
      <c r="CW139" s="100">
        <v>3271.327148676171</v>
      </c>
      <c r="CX139" s="100">
        <v>363.48079429735236</v>
      </c>
      <c r="CY139" s="100">
        <v>13510</v>
      </c>
      <c r="CZ139" s="100">
        <v>3040</v>
      </c>
      <c r="DA139" s="100">
        <v>338</v>
      </c>
      <c r="DB139" s="100">
        <v>1029</v>
      </c>
      <c r="DC139" s="100">
        <v>231</v>
      </c>
      <c r="DD139" s="100">
        <v>25</v>
      </c>
      <c r="DE139" s="100">
        <v>0</v>
      </c>
      <c r="DF139" s="100">
        <v>0</v>
      </c>
      <c r="DG139" s="100">
        <v>0</v>
      </c>
      <c r="DH139" s="100">
        <v>0</v>
      </c>
      <c r="DI139" s="100">
        <v>0</v>
      </c>
      <c r="DJ139" s="100">
        <v>0</v>
      </c>
      <c r="DK139" s="100">
        <v>0</v>
      </c>
      <c r="DL139" s="100">
        <v>0</v>
      </c>
      <c r="DM139" s="100">
        <v>0</v>
      </c>
      <c r="DN139" s="100">
        <v>11491.036252545826</v>
      </c>
      <c r="DO139" s="100">
        <v>2585.4831568228105</v>
      </c>
      <c r="DP139" s="100">
        <v>287.27590631364563</v>
      </c>
      <c r="DQ139" s="100">
        <v>14541</v>
      </c>
      <c r="DR139" s="100">
        <v>3271</v>
      </c>
      <c r="DS139" s="100">
        <v>363</v>
      </c>
      <c r="DT139" s="100">
        <v>-3050</v>
      </c>
      <c r="DU139" s="100">
        <v>-686</v>
      </c>
      <c r="DV139" s="100">
        <v>-76</v>
      </c>
      <c r="DW139" s="100">
        <v>25122.830957230144</v>
      </c>
      <c r="DX139" s="100">
        <v>5652.6369653767815</v>
      </c>
      <c r="DY139" s="100">
        <v>628.0707739307536</v>
      </c>
      <c r="DZ139" s="100">
        <v>-7897.2219959266804</v>
      </c>
      <c r="EA139" s="100">
        <v>-1776.874949083503</v>
      </c>
      <c r="EB139" s="100">
        <v>-197.43054989816702</v>
      </c>
      <c r="EC139" s="100">
        <v>28500</v>
      </c>
      <c r="ED139" s="100">
        <v>6412</v>
      </c>
      <c r="EE139" s="100">
        <v>712</v>
      </c>
      <c r="EF139" s="100">
        <v>-11274</v>
      </c>
      <c r="EG139" s="100">
        <v>-2536</v>
      </c>
      <c r="EH139" s="100">
        <v>-281</v>
      </c>
      <c r="EI139" s="100">
        <v>-374.62240325865582</v>
      </c>
      <c r="EJ139" s="100">
        <v>-84.290040733197557</v>
      </c>
      <c r="EK139" s="100">
        <v>-9.3655600814663966</v>
      </c>
      <c r="EL139" s="100">
        <v>0</v>
      </c>
      <c r="EM139" s="100">
        <v>0</v>
      </c>
      <c r="EN139" s="100">
        <v>0</v>
      </c>
      <c r="EO139" s="100">
        <v>0</v>
      </c>
      <c r="EP139" s="100">
        <v>0</v>
      </c>
      <c r="EQ139" s="100">
        <v>0</v>
      </c>
      <c r="ER139" s="100">
        <v>0</v>
      </c>
      <c r="ES139" s="100">
        <v>0</v>
      </c>
      <c r="ET139" s="100">
        <v>0</v>
      </c>
      <c r="EU139" s="100">
        <v>439053.32627291244</v>
      </c>
      <c r="EV139" s="100">
        <v>98786.998411405293</v>
      </c>
      <c r="EW139" s="100">
        <v>10976.333156822811</v>
      </c>
      <c r="EX139" s="100">
        <v>646816</v>
      </c>
      <c r="EY139" s="100">
        <v>145534</v>
      </c>
      <c r="EZ139" s="100">
        <v>16170</v>
      </c>
      <c r="FA139" s="100">
        <v>-207763</v>
      </c>
      <c r="FB139" s="100">
        <v>-46747</v>
      </c>
      <c r="FC139" s="100">
        <v>-5194</v>
      </c>
      <c r="FD139" s="100">
        <v>828750.97026476578</v>
      </c>
      <c r="FE139" s="100">
        <v>175126.43877800406</v>
      </c>
      <c r="FF139" s="100">
        <v>19458.493197556007</v>
      </c>
      <c r="FG139" s="100">
        <v>825704</v>
      </c>
      <c r="FH139" s="100">
        <v>168905</v>
      </c>
      <c r="FI139" s="100">
        <v>18767</v>
      </c>
      <c r="FJ139" s="100">
        <v>3047</v>
      </c>
      <c r="FK139" s="100">
        <v>6221</v>
      </c>
      <c r="FL139" s="100">
        <v>691</v>
      </c>
      <c r="FM139" s="100">
        <v>0</v>
      </c>
      <c r="FN139" s="100">
        <v>0</v>
      </c>
      <c r="FO139" s="100">
        <v>0</v>
      </c>
      <c r="FP139" s="100">
        <v>0</v>
      </c>
      <c r="FQ139" s="100">
        <v>0</v>
      </c>
      <c r="FR139" s="100">
        <v>0</v>
      </c>
      <c r="FS139" s="100">
        <v>0</v>
      </c>
      <c r="FT139" s="100">
        <v>0</v>
      </c>
      <c r="FU139" s="100">
        <v>0</v>
      </c>
      <c r="FV139" s="100">
        <v>3090454</v>
      </c>
      <c r="FW139" s="100">
        <v>681424</v>
      </c>
      <c r="FX139" s="100">
        <v>75712</v>
      </c>
      <c r="FY139" s="546">
        <v>0.5</v>
      </c>
      <c r="FZ139" s="546">
        <v>0.4</v>
      </c>
      <c r="GA139" s="546">
        <v>0.09</v>
      </c>
      <c r="GB139" s="546">
        <v>0.01</v>
      </c>
      <c r="GC139" s="84" t="s">
        <v>1029</v>
      </c>
    </row>
    <row r="140" spans="1:185" s="84" customFormat="1" x14ac:dyDescent="0.25">
      <c r="A140" t="s">
        <v>1026</v>
      </c>
      <c r="B140" s="82" t="s">
        <v>639</v>
      </c>
      <c r="C140" s="85" t="s">
        <v>638</v>
      </c>
      <c r="D140" s="100">
        <v>-349181</v>
      </c>
      <c r="E140" s="100">
        <v>0</v>
      </c>
      <c r="F140" s="100">
        <v>-349181</v>
      </c>
      <c r="G140" s="100">
        <v>-769210</v>
      </c>
      <c r="H140" s="100">
        <v>0</v>
      </c>
      <c r="I140" s="100">
        <v>-769210</v>
      </c>
      <c r="J140" s="100">
        <v>420029</v>
      </c>
      <c r="K140" s="100">
        <v>0</v>
      </c>
      <c r="L140" s="100">
        <v>420029</v>
      </c>
      <c r="M140" s="100">
        <v>121292</v>
      </c>
      <c r="N140" s="100">
        <v>121292</v>
      </c>
      <c r="O140" s="100">
        <v>0</v>
      </c>
      <c r="P140" s="100">
        <v>0</v>
      </c>
      <c r="Q140" s="100">
        <v>0</v>
      </c>
      <c r="R140" s="100">
        <v>0</v>
      </c>
      <c r="S140" s="100">
        <v>0</v>
      </c>
      <c r="T140" s="100">
        <v>0</v>
      </c>
      <c r="U140" s="100">
        <v>0</v>
      </c>
      <c r="V140" s="100">
        <v>0</v>
      </c>
      <c r="W140" s="100">
        <v>0</v>
      </c>
      <c r="X140" s="100">
        <v>0</v>
      </c>
      <c r="Y140" s="100">
        <v>0</v>
      </c>
      <c r="Z140" s="100">
        <v>0</v>
      </c>
      <c r="AA140" s="100">
        <v>0</v>
      </c>
      <c r="AB140" s="100">
        <v>0</v>
      </c>
      <c r="AC140" s="100">
        <v>0</v>
      </c>
      <c r="AD140" s="100">
        <v>0</v>
      </c>
      <c r="AE140" s="100">
        <v>0</v>
      </c>
      <c r="AF140" s="100">
        <v>0</v>
      </c>
      <c r="AG140" s="100">
        <v>0</v>
      </c>
      <c r="AH140" s="100">
        <v>0</v>
      </c>
      <c r="AI140" s="100">
        <v>0</v>
      </c>
      <c r="AJ140" s="100">
        <v>0</v>
      </c>
      <c r="AK140" s="100">
        <v>0</v>
      </c>
      <c r="AL140" s="100">
        <v>0</v>
      </c>
      <c r="AM140" s="100">
        <v>0</v>
      </c>
      <c r="AN140" s="100">
        <v>0</v>
      </c>
      <c r="AO140" s="100">
        <v>0</v>
      </c>
      <c r="AP140" s="100">
        <v>0</v>
      </c>
      <c r="AQ140" s="100">
        <v>0</v>
      </c>
      <c r="AR140" s="100">
        <v>0</v>
      </c>
      <c r="AS140" s="100">
        <v>0</v>
      </c>
      <c r="AT140" s="100">
        <v>0</v>
      </c>
      <c r="AU140" s="100">
        <v>0</v>
      </c>
      <c r="AV140" s="100">
        <v>0</v>
      </c>
      <c r="AW140" s="100">
        <v>0</v>
      </c>
      <c r="AX140" s="100">
        <v>0</v>
      </c>
      <c r="AY140" s="100">
        <v>0</v>
      </c>
      <c r="AZ140" s="100">
        <v>0</v>
      </c>
      <c r="BA140" s="100">
        <v>0</v>
      </c>
      <c r="BB140" s="100">
        <v>0</v>
      </c>
      <c r="BC140" s="100">
        <v>0</v>
      </c>
      <c r="BD140" s="100">
        <v>0</v>
      </c>
      <c r="BE140" s="100">
        <v>0</v>
      </c>
      <c r="BF140" s="100">
        <v>1455165.4400304689</v>
      </c>
      <c r="BG140" s="100">
        <v>454739.20000952145</v>
      </c>
      <c r="BH140" s="100">
        <v>38977.645715101833</v>
      </c>
      <c r="BI140" s="100">
        <v>55535</v>
      </c>
      <c r="BJ140" s="100">
        <v>17355</v>
      </c>
      <c r="BK140" s="100">
        <v>1488</v>
      </c>
      <c r="BL140" s="100">
        <v>1481197</v>
      </c>
      <c r="BM140" s="100">
        <v>462874</v>
      </c>
      <c r="BN140" s="100">
        <v>39675</v>
      </c>
      <c r="BO140" s="100">
        <v>29503</v>
      </c>
      <c r="BP140" s="100">
        <v>9220</v>
      </c>
      <c r="BQ140" s="100">
        <v>791</v>
      </c>
      <c r="BR140" s="100">
        <v>4482.5821588594708</v>
      </c>
      <c r="BS140" s="100">
        <v>1400.8069246435844</v>
      </c>
      <c r="BT140" s="100">
        <v>120.0691649694501</v>
      </c>
      <c r="BU140" s="100">
        <v>678</v>
      </c>
      <c r="BV140" s="100">
        <v>212</v>
      </c>
      <c r="BW140" s="100">
        <v>18</v>
      </c>
      <c r="BX140" s="100">
        <v>3805</v>
      </c>
      <c r="BY140" s="100">
        <v>1189</v>
      </c>
      <c r="BZ140" s="100">
        <v>102</v>
      </c>
      <c r="CA140" s="100">
        <v>0</v>
      </c>
      <c r="CB140" s="100">
        <v>0</v>
      </c>
      <c r="CC140" s="100">
        <v>0</v>
      </c>
      <c r="CD140" s="100">
        <v>0</v>
      </c>
      <c r="CE140" s="100">
        <v>0</v>
      </c>
      <c r="CF140" s="100">
        <v>0</v>
      </c>
      <c r="CG140" s="100">
        <v>-1527.1542158859472</v>
      </c>
      <c r="CH140" s="100">
        <v>-477.23569246435841</v>
      </c>
      <c r="CI140" s="100">
        <v>-40.905916496945011</v>
      </c>
      <c r="CJ140" s="100">
        <v>0</v>
      </c>
      <c r="CK140" s="100">
        <v>0</v>
      </c>
      <c r="CL140" s="100">
        <v>0</v>
      </c>
      <c r="CM140" s="100">
        <v>0</v>
      </c>
      <c r="CN140" s="100">
        <v>0</v>
      </c>
      <c r="CO140" s="100">
        <v>0</v>
      </c>
      <c r="CP140" s="100">
        <v>0</v>
      </c>
      <c r="CQ140" s="100">
        <v>0</v>
      </c>
      <c r="CR140" s="100">
        <v>0</v>
      </c>
      <c r="CS140" s="100">
        <v>0</v>
      </c>
      <c r="CT140" s="100">
        <v>0</v>
      </c>
      <c r="CU140" s="100">
        <v>0</v>
      </c>
      <c r="CV140" s="100">
        <v>0</v>
      </c>
      <c r="CW140" s="100">
        <v>0</v>
      </c>
      <c r="CX140" s="100">
        <v>0</v>
      </c>
      <c r="CY140" s="100">
        <v>0</v>
      </c>
      <c r="CZ140" s="100">
        <v>0</v>
      </c>
      <c r="DA140" s="100">
        <v>0</v>
      </c>
      <c r="DB140" s="100">
        <v>0</v>
      </c>
      <c r="DC140" s="100">
        <v>0</v>
      </c>
      <c r="DD140" s="100">
        <v>0</v>
      </c>
      <c r="DE140" s="100">
        <v>0</v>
      </c>
      <c r="DF140" s="100">
        <v>0</v>
      </c>
      <c r="DG140" s="100">
        <v>0</v>
      </c>
      <c r="DH140" s="100">
        <v>0</v>
      </c>
      <c r="DI140" s="100">
        <v>0</v>
      </c>
      <c r="DJ140" s="100">
        <v>0</v>
      </c>
      <c r="DK140" s="100">
        <v>0</v>
      </c>
      <c r="DL140" s="100">
        <v>0</v>
      </c>
      <c r="DM140" s="100">
        <v>0</v>
      </c>
      <c r="DN140" s="100">
        <v>2631.6087983706725</v>
      </c>
      <c r="DO140" s="100">
        <v>822.37774949083507</v>
      </c>
      <c r="DP140" s="100">
        <v>70.489521384928722</v>
      </c>
      <c r="DQ140" s="100">
        <v>4160</v>
      </c>
      <c r="DR140" s="100">
        <v>1300</v>
      </c>
      <c r="DS140" s="100">
        <v>111</v>
      </c>
      <c r="DT140" s="100">
        <v>-1528</v>
      </c>
      <c r="DU140" s="100">
        <v>-478</v>
      </c>
      <c r="DV140" s="100">
        <v>-41</v>
      </c>
      <c r="DW140" s="100">
        <v>8281.0963747454189</v>
      </c>
      <c r="DX140" s="100">
        <v>2587.8426171079427</v>
      </c>
      <c r="DY140" s="100">
        <v>221.8150814663951</v>
      </c>
      <c r="DZ140" s="100">
        <v>-20.8169450101833</v>
      </c>
      <c r="EA140" s="100">
        <v>-6.5052953156822806</v>
      </c>
      <c r="EB140" s="100">
        <v>-0.55759674134419546</v>
      </c>
      <c r="EC140" s="100">
        <v>9099</v>
      </c>
      <c r="ED140" s="100">
        <v>2844</v>
      </c>
      <c r="EE140" s="100">
        <v>244</v>
      </c>
      <c r="EF140" s="100">
        <v>-839</v>
      </c>
      <c r="EG140" s="100">
        <v>-263</v>
      </c>
      <c r="EH140" s="100">
        <v>-23</v>
      </c>
      <c r="EI140" s="100">
        <v>277.55926680244403</v>
      </c>
      <c r="EJ140" s="100">
        <v>86.737270875763741</v>
      </c>
      <c r="EK140" s="100">
        <v>7.4346232179226073</v>
      </c>
      <c r="EL140" s="100">
        <v>0</v>
      </c>
      <c r="EM140" s="100">
        <v>0</v>
      </c>
      <c r="EN140" s="100">
        <v>0</v>
      </c>
      <c r="EO140" s="100">
        <v>0</v>
      </c>
      <c r="EP140" s="100">
        <v>0</v>
      </c>
      <c r="EQ140" s="100">
        <v>0</v>
      </c>
      <c r="ER140" s="100">
        <v>0</v>
      </c>
      <c r="ES140" s="100">
        <v>0</v>
      </c>
      <c r="ET140" s="100">
        <v>0</v>
      </c>
      <c r="EU140" s="100">
        <v>234689.65979633405</v>
      </c>
      <c r="EV140" s="100">
        <v>73340.518686354379</v>
      </c>
      <c r="EW140" s="100">
        <v>6286.3301731160891</v>
      </c>
      <c r="EX140" s="100">
        <v>296063</v>
      </c>
      <c r="EY140" s="100">
        <v>92520</v>
      </c>
      <c r="EZ140" s="100">
        <v>7930</v>
      </c>
      <c r="FA140" s="100">
        <v>-61373</v>
      </c>
      <c r="FB140" s="100">
        <v>-19179</v>
      </c>
      <c r="FC140" s="100">
        <v>-1644</v>
      </c>
      <c r="FD140" s="100">
        <v>303753.37971486762</v>
      </c>
      <c r="FE140" s="100">
        <v>94922.931160896114</v>
      </c>
      <c r="FF140" s="100">
        <v>8136.2512423625249</v>
      </c>
      <c r="FG140" s="100">
        <v>290414</v>
      </c>
      <c r="FH140" s="100">
        <v>90754</v>
      </c>
      <c r="FI140" s="100">
        <v>7779</v>
      </c>
      <c r="FJ140" s="100">
        <v>13339</v>
      </c>
      <c r="FK140" s="100">
        <v>4169</v>
      </c>
      <c r="FL140" s="100">
        <v>357</v>
      </c>
      <c r="FM140" s="100">
        <v>0</v>
      </c>
      <c r="FN140" s="100">
        <v>0</v>
      </c>
      <c r="FO140" s="100">
        <v>0</v>
      </c>
      <c r="FP140" s="100">
        <v>0</v>
      </c>
      <c r="FQ140" s="100">
        <v>0</v>
      </c>
      <c r="FR140" s="100">
        <v>0</v>
      </c>
      <c r="FS140" s="100">
        <v>0</v>
      </c>
      <c r="FT140" s="100">
        <v>0</v>
      </c>
      <c r="FU140" s="100">
        <v>0</v>
      </c>
      <c r="FV140" s="100">
        <v>2063269</v>
      </c>
      <c r="FW140" s="100">
        <v>644772</v>
      </c>
      <c r="FX140" s="100">
        <v>55265</v>
      </c>
      <c r="FY140" s="546">
        <v>0.24999999999999989</v>
      </c>
      <c r="FZ140" s="546">
        <v>0.56000000000000005</v>
      </c>
      <c r="GA140" s="546">
        <v>0.17499999999999999</v>
      </c>
      <c r="GB140" s="546">
        <v>1.4999999999999999E-2</v>
      </c>
      <c r="GC140" s="84" t="s">
        <v>1029</v>
      </c>
    </row>
    <row r="141" spans="1:185" s="84" customFormat="1" x14ac:dyDescent="0.25">
      <c r="A141" t="s">
        <v>1026</v>
      </c>
      <c r="B141" s="82" t="s">
        <v>641</v>
      </c>
      <c r="C141" s="85" t="s">
        <v>640</v>
      </c>
      <c r="D141" s="100">
        <v>-569752</v>
      </c>
      <c r="E141" s="100">
        <v>0</v>
      </c>
      <c r="F141" s="100">
        <v>-569752</v>
      </c>
      <c r="G141" s="100">
        <v>-502681</v>
      </c>
      <c r="H141" s="100">
        <v>0</v>
      </c>
      <c r="I141" s="100">
        <v>-502681</v>
      </c>
      <c r="J141" s="100">
        <v>-67071</v>
      </c>
      <c r="K141" s="100">
        <v>0</v>
      </c>
      <c r="L141" s="100">
        <v>-67071</v>
      </c>
      <c r="M141" s="100">
        <v>188841</v>
      </c>
      <c r="N141" s="100">
        <v>188841</v>
      </c>
      <c r="O141" s="100">
        <v>0</v>
      </c>
      <c r="P141" s="100">
        <v>581697</v>
      </c>
      <c r="Q141" s="100">
        <v>1037010</v>
      </c>
      <c r="R141" s="100">
        <v>-455313</v>
      </c>
      <c r="S141" s="100">
        <v>2748</v>
      </c>
      <c r="T141" s="100">
        <v>110</v>
      </c>
      <c r="U141" s="100">
        <v>2748</v>
      </c>
      <c r="V141" s="100">
        <v>110</v>
      </c>
      <c r="W141" s="100">
        <v>0</v>
      </c>
      <c r="X141" s="100">
        <v>0</v>
      </c>
      <c r="Y141" s="100">
        <v>0</v>
      </c>
      <c r="Z141" s="100">
        <v>0</v>
      </c>
      <c r="AA141" s="100">
        <v>0</v>
      </c>
      <c r="AB141" s="100">
        <v>0</v>
      </c>
      <c r="AC141" s="100">
        <v>0</v>
      </c>
      <c r="AD141" s="100">
        <v>0</v>
      </c>
      <c r="AE141" s="100">
        <v>0</v>
      </c>
      <c r="AF141" s="100">
        <v>0</v>
      </c>
      <c r="AG141" s="100">
        <v>0</v>
      </c>
      <c r="AH141" s="100">
        <v>237033</v>
      </c>
      <c r="AI141" s="100">
        <v>237033.34215885948</v>
      </c>
      <c r="AJ141" s="100">
        <v>0</v>
      </c>
      <c r="AK141" s="100">
        <v>0</v>
      </c>
      <c r="AL141" s="100">
        <v>149938</v>
      </c>
      <c r="AM141" s="100">
        <v>149938</v>
      </c>
      <c r="AN141" s="100">
        <v>0</v>
      </c>
      <c r="AO141" s="100">
        <v>0</v>
      </c>
      <c r="AP141" s="100">
        <v>87095</v>
      </c>
      <c r="AQ141" s="100">
        <v>87095</v>
      </c>
      <c r="AR141" s="100">
        <v>0</v>
      </c>
      <c r="AS141" s="100">
        <v>0</v>
      </c>
      <c r="AT141" s="100">
        <v>0</v>
      </c>
      <c r="AU141" s="100">
        <v>0</v>
      </c>
      <c r="AV141" s="100">
        <v>0</v>
      </c>
      <c r="AW141" s="100">
        <v>0</v>
      </c>
      <c r="AX141" s="100">
        <v>0</v>
      </c>
      <c r="AY141" s="100">
        <v>0</v>
      </c>
      <c r="AZ141" s="100">
        <v>0</v>
      </c>
      <c r="BA141" s="100">
        <v>0</v>
      </c>
      <c r="BB141" s="100">
        <v>0</v>
      </c>
      <c r="BC141" s="100">
        <v>0</v>
      </c>
      <c r="BD141" s="100">
        <v>0</v>
      </c>
      <c r="BE141" s="100">
        <v>0</v>
      </c>
      <c r="BF141" s="100">
        <v>1257453.9067258656</v>
      </c>
      <c r="BG141" s="100">
        <v>313560.85850835033</v>
      </c>
      <c r="BH141" s="100">
        <v>0</v>
      </c>
      <c r="BI141" s="100">
        <v>98683</v>
      </c>
      <c r="BJ141" s="100">
        <v>24177</v>
      </c>
      <c r="BK141" s="100">
        <v>0</v>
      </c>
      <c r="BL141" s="100">
        <v>1326953</v>
      </c>
      <c r="BM141" s="100">
        <v>330442</v>
      </c>
      <c r="BN141" s="100">
        <v>0</v>
      </c>
      <c r="BO141" s="100">
        <v>29184</v>
      </c>
      <c r="BP141" s="100">
        <v>7296</v>
      </c>
      <c r="BQ141" s="100">
        <v>0</v>
      </c>
      <c r="BR141" s="100">
        <v>12020.959674134421</v>
      </c>
      <c r="BS141" s="100">
        <v>3005.2399185336053</v>
      </c>
      <c r="BT141" s="100">
        <v>0</v>
      </c>
      <c r="BU141" s="100">
        <v>10656</v>
      </c>
      <c r="BV141" s="100">
        <v>2664</v>
      </c>
      <c r="BW141" s="100">
        <v>0</v>
      </c>
      <c r="BX141" s="100">
        <v>1365</v>
      </c>
      <c r="BY141" s="100">
        <v>341</v>
      </c>
      <c r="BZ141" s="100">
        <v>0</v>
      </c>
      <c r="CA141" s="100">
        <v>0</v>
      </c>
      <c r="CB141" s="100">
        <v>0</v>
      </c>
      <c r="CC141" s="100">
        <v>0</v>
      </c>
      <c r="CD141" s="100">
        <v>0</v>
      </c>
      <c r="CE141" s="100">
        <v>0</v>
      </c>
      <c r="CF141" s="100">
        <v>0</v>
      </c>
      <c r="CG141" s="100">
        <v>-40.064358452138492</v>
      </c>
      <c r="CH141" s="100">
        <v>-10.016089613034623</v>
      </c>
      <c r="CI141" s="100">
        <v>0</v>
      </c>
      <c r="CJ141" s="100">
        <v>0</v>
      </c>
      <c r="CK141" s="100">
        <v>0</v>
      </c>
      <c r="CL141" s="100">
        <v>0</v>
      </c>
      <c r="CM141" s="100">
        <v>0</v>
      </c>
      <c r="CN141" s="100">
        <v>0</v>
      </c>
      <c r="CO141" s="100">
        <v>0</v>
      </c>
      <c r="CP141" s="100">
        <v>0</v>
      </c>
      <c r="CQ141" s="100">
        <v>0</v>
      </c>
      <c r="CR141" s="100">
        <v>0</v>
      </c>
      <c r="CS141" s="100">
        <v>0</v>
      </c>
      <c r="CT141" s="100">
        <v>0</v>
      </c>
      <c r="CU141" s="100">
        <v>0</v>
      </c>
      <c r="CV141" s="100">
        <v>0</v>
      </c>
      <c r="CW141" s="100">
        <v>0</v>
      </c>
      <c r="CX141" s="100">
        <v>0</v>
      </c>
      <c r="CY141" s="100">
        <v>0</v>
      </c>
      <c r="CZ141" s="100">
        <v>0</v>
      </c>
      <c r="DA141" s="100">
        <v>0</v>
      </c>
      <c r="DB141" s="100">
        <v>0</v>
      </c>
      <c r="DC141" s="100">
        <v>0</v>
      </c>
      <c r="DD141" s="100">
        <v>0</v>
      </c>
      <c r="DE141" s="100">
        <v>619.55193482688401</v>
      </c>
      <c r="DF141" s="100">
        <v>154.887983706721</v>
      </c>
      <c r="DG141" s="100">
        <v>0</v>
      </c>
      <c r="DH141" s="100">
        <v>619</v>
      </c>
      <c r="DI141" s="100">
        <v>155</v>
      </c>
      <c r="DJ141" s="100">
        <v>0</v>
      </c>
      <c r="DK141" s="100">
        <v>1</v>
      </c>
      <c r="DL141" s="100">
        <v>0</v>
      </c>
      <c r="DM141" s="100">
        <v>0</v>
      </c>
      <c r="DN141" s="100">
        <v>1669.4859470468432</v>
      </c>
      <c r="DO141" s="100">
        <v>417.3714867617108</v>
      </c>
      <c r="DP141" s="100">
        <v>0</v>
      </c>
      <c r="DQ141" s="100">
        <v>2174</v>
      </c>
      <c r="DR141" s="100">
        <v>543</v>
      </c>
      <c r="DS141" s="100">
        <v>0</v>
      </c>
      <c r="DT141" s="100">
        <v>-505</v>
      </c>
      <c r="DU141" s="100">
        <v>-126</v>
      </c>
      <c r="DV141" s="100">
        <v>0</v>
      </c>
      <c r="DW141" s="100">
        <v>17274.347046843177</v>
      </c>
      <c r="DX141" s="100">
        <v>4318.5867617107942</v>
      </c>
      <c r="DY141" s="100">
        <v>0</v>
      </c>
      <c r="DZ141" s="100">
        <v>-1747.5494908350306</v>
      </c>
      <c r="EA141" s="100">
        <v>-436.88737270875765</v>
      </c>
      <c r="EB141" s="100">
        <v>0</v>
      </c>
      <c r="EC141" s="100">
        <v>0</v>
      </c>
      <c r="ED141" s="100">
        <v>0</v>
      </c>
      <c r="EE141" s="100">
        <v>0</v>
      </c>
      <c r="EF141" s="100">
        <v>15527</v>
      </c>
      <c r="EG141" s="100">
        <v>3882</v>
      </c>
      <c r="EH141" s="100">
        <v>0</v>
      </c>
      <c r="EI141" s="100">
        <v>-130.10590631364562</v>
      </c>
      <c r="EJ141" s="100">
        <v>-32.526476578411405</v>
      </c>
      <c r="EK141" s="100">
        <v>0</v>
      </c>
      <c r="EL141" s="100">
        <v>0</v>
      </c>
      <c r="EM141" s="100">
        <v>0</v>
      </c>
      <c r="EN141" s="100">
        <v>0</v>
      </c>
      <c r="EO141" s="100">
        <v>0</v>
      </c>
      <c r="EP141" s="100">
        <v>0</v>
      </c>
      <c r="EQ141" s="100">
        <v>0</v>
      </c>
      <c r="ER141" s="100">
        <v>0</v>
      </c>
      <c r="ES141" s="100">
        <v>0</v>
      </c>
      <c r="ET141" s="100">
        <v>0</v>
      </c>
      <c r="EU141" s="100">
        <v>347286.73930753564</v>
      </c>
      <c r="EV141" s="100">
        <v>86539.01425661915</v>
      </c>
      <c r="EW141" s="100">
        <v>0</v>
      </c>
      <c r="EX141" s="100">
        <v>396171</v>
      </c>
      <c r="EY141" s="100">
        <v>99043</v>
      </c>
      <c r="EZ141" s="100">
        <v>0</v>
      </c>
      <c r="FA141" s="100">
        <v>-48884</v>
      </c>
      <c r="FB141" s="100">
        <v>-12504</v>
      </c>
      <c r="FC141" s="100">
        <v>0</v>
      </c>
      <c r="FD141" s="100">
        <v>683090.54175152746</v>
      </c>
      <c r="FE141" s="100">
        <v>166014.95723014255</v>
      </c>
      <c r="FF141" s="100">
        <v>0</v>
      </c>
      <c r="FG141" s="100">
        <v>731673</v>
      </c>
      <c r="FH141" s="100">
        <v>173230</v>
      </c>
      <c r="FI141" s="100">
        <v>0</v>
      </c>
      <c r="FJ141" s="100">
        <v>-48582</v>
      </c>
      <c r="FK141" s="100">
        <v>-7215</v>
      </c>
      <c r="FL141" s="100">
        <v>0</v>
      </c>
      <c r="FM141" s="100">
        <v>0</v>
      </c>
      <c r="FN141" s="100">
        <v>0</v>
      </c>
      <c r="FO141" s="100">
        <v>0</v>
      </c>
      <c r="FP141" s="100">
        <v>0</v>
      </c>
      <c r="FQ141" s="100">
        <v>0</v>
      </c>
      <c r="FR141" s="100">
        <v>0</v>
      </c>
      <c r="FS141" s="100">
        <v>0</v>
      </c>
      <c r="FT141" s="100">
        <v>0</v>
      </c>
      <c r="FU141" s="100">
        <v>0</v>
      </c>
      <c r="FV141" s="100">
        <v>2416181</v>
      </c>
      <c r="FW141" s="100">
        <v>597708</v>
      </c>
      <c r="FX141" s="100">
        <v>0</v>
      </c>
      <c r="FY141" s="546">
        <v>0.5</v>
      </c>
      <c r="FZ141" s="546">
        <v>0.4</v>
      </c>
      <c r="GA141" s="546">
        <v>0.1</v>
      </c>
      <c r="GB141" s="546">
        <v>0</v>
      </c>
      <c r="GC141" s="84" t="s">
        <v>1029</v>
      </c>
    </row>
    <row r="142" spans="1:185" s="84" customFormat="1" x14ac:dyDescent="0.25">
      <c r="A142" t="s">
        <v>1026</v>
      </c>
      <c r="B142" s="82" t="s">
        <v>643</v>
      </c>
      <c r="C142" s="85" t="s">
        <v>642</v>
      </c>
      <c r="D142" s="100">
        <v>1061088</v>
      </c>
      <c r="E142" s="100">
        <v>0</v>
      </c>
      <c r="F142" s="100">
        <v>1061088</v>
      </c>
      <c r="G142" s="100">
        <v>893090</v>
      </c>
      <c r="H142" s="100">
        <v>0</v>
      </c>
      <c r="I142" s="100">
        <v>893090</v>
      </c>
      <c r="J142" s="100">
        <v>167998</v>
      </c>
      <c r="K142" s="100">
        <v>0</v>
      </c>
      <c r="L142" s="100">
        <v>167998</v>
      </c>
      <c r="M142" s="100">
        <v>264699</v>
      </c>
      <c r="N142" s="100">
        <v>264699</v>
      </c>
      <c r="O142" s="100">
        <v>0</v>
      </c>
      <c r="P142" s="100">
        <v>0</v>
      </c>
      <c r="Q142" s="100">
        <v>0</v>
      </c>
      <c r="R142" s="100">
        <v>0</v>
      </c>
      <c r="S142" s="100">
        <v>268017</v>
      </c>
      <c r="T142" s="100">
        <v>0</v>
      </c>
      <c r="U142" s="100">
        <v>282332</v>
      </c>
      <c r="V142" s="100">
        <v>0</v>
      </c>
      <c r="W142" s="100">
        <v>-14315</v>
      </c>
      <c r="X142" s="100">
        <v>0</v>
      </c>
      <c r="Y142" s="100">
        <v>0</v>
      </c>
      <c r="Z142" s="100">
        <v>0</v>
      </c>
      <c r="AA142" s="100">
        <v>0</v>
      </c>
      <c r="AB142" s="100">
        <v>0</v>
      </c>
      <c r="AC142" s="100">
        <v>0</v>
      </c>
      <c r="AD142" s="100">
        <v>0</v>
      </c>
      <c r="AE142" s="100">
        <v>0</v>
      </c>
      <c r="AF142" s="100">
        <v>0</v>
      </c>
      <c r="AG142" s="100">
        <v>0</v>
      </c>
      <c r="AH142" s="100">
        <v>0</v>
      </c>
      <c r="AI142" s="100">
        <v>0</v>
      </c>
      <c r="AJ142" s="100">
        <v>0</v>
      </c>
      <c r="AK142" s="100">
        <v>0</v>
      </c>
      <c r="AL142" s="100">
        <v>0</v>
      </c>
      <c r="AM142" s="100">
        <v>0</v>
      </c>
      <c r="AN142" s="100">
        <v>0</v>
      </c>
      <c r="AO142" s="100">
        <v>0</v>
      </c>
      <c r="AP142" s="100">
        <v>0</v>
      </c>
      <c r="AQ142" s="100">
        <v>0</v>
      </c>
      <c r="AR142" s="100">
        <v>0</v>
      </c>
      <c r="AS142" s="100">
        <v>0</v>
      </c>
      <c r="AT142" s="100">
        <v>0</v>
      </c>
      <c r="AU142" s="100">
        <v>0</v>
      </c>
      <c r="AV142" s="100">
        <v>0</v>
      </c>
      <c r="AW142" s="100">
        <v>0</v>
      </c>
      <c r="AX142" s="100">
        <v>0</v>
      </c>
      <c r="AY142" s="100">
        <v>0</v>
      </c>
      <c r="AZ142" s="100">
        <v>0</v>
      </c>
      <c r="BA142" s="100">
        <v>0</v>
      </c>
      <c r="BB142" s="100">
        <v>0</v>
      </c>
      <c r="BC142" s="100">
        <v>0</v>
      </c>
      <c r="BD142" s="100">
        <v>0</v>
      </c>
      <c r="BE142" s="100">
        <v>0</v>
      </c>
      <c r="BF142" s="100">
        <v>4509853.2482031565</v>
      </c>
      <c r="BG142" s="100">
        <v>0</v>
      </c>
      <c r="BH142" s="100">
        <v>0</v>
      </c>
      <c r="BI142" s="100">
        <v>166225</v>
      </c>
      <c r="BJ142" s="100">
        <v>0</v>
      </c>
      <c r="BK142" s="100">
        <v>0</v>
      </c>
      <c r="BL142" s="100">
        <v>4248047</v>
      </c>
      <c r="BM142" s="100">
        <v>0</v>
      </c>
      <c r="BN142" s="100">
        <v>0</v>
      </c>
      <c r="BO142" s="100">
        <v>428031</v>
      </c>
      <c r="BP142" s="100">
        <v>0</v>
      </c>
      <c r="BQ142" s="100">
        <v>0</v>
      </c>
      <c r="BR142" s="100">
        <v>25327.283095723018</v>
      </c>
      <c r="BS142" s="100">
        <v>0</v>
      </c>
      <c r="BT142" s="100">
        <v>0</v>
      </c>
      <c r="BU142" s="100">
        <v>20954</v>
      </c>
      <c r="BV142" s="100">
        <v>0</v>
      </c>
      <c r="BW142" s="100">
        <v>0</v>
      </c>
      <c r="BX142" s="100">
        <v>4373</v>
      </c>
      <c r="BY142" s="100">
        <v>0</v>
      </c>
      <c r="BZ142" s="100">
        <v>0</v>
      </c>
      <c r="CA142" s="100">
        <v>0</v>
      </c>
      <c r="CB142" s="100">
        <v>0</v>
      </c>
      <c r="CC142" s="100">
        <v>0</v>
      </c>
      <c r="CD142" s="100">
        <v>0</v>
      </c>
      <c r="CE142" s="100">
        <v>0</v>
      </c>
      <c r="CF142" s="100">
        <v>0</v>
      </c>
      <c r="CG142" s="100">
        <v>-1161.6598778004072</v>
      </c>
      <c r="CH142" s="100">
        <v>0</v>
      </c>
      <c r="CI142" s="100">
        <v>0</v>
      </c>
      <c r="CJ142" s="100">
        <v>0</v>
      </c>
      <c r="CK142" s="100">
        <v>0</v>
      </c>
      <c r="CL142" s="100">
        <v>0</v>
      </c>
      <c r="CM142" s="100">
        <v>0</v>
      </c>
      <c r="CN142" s="100">
        <v>0</v>
      </c>
      <c r="CO142" s="100">
        <v>0</v>
      </c>
      <c r="CP142" s="100">
        <v>0</v>
      </c>
      <c r="CQ142" s="100">
        <v>0</v>
      </c>
      <c r="CR142" s="100">
        <v>0</v>
      </c>
      <c r="CS142" s="100">
        <v>0</v>
      </c>
      <c r="CT142" s="100">
        <v>0</v>
      </c>
      <c r="CU142" s="100">
        <v>0</v>
      </c>
      <c r="CV142" s="100">
        <v>481.7016293279022</v>
      </c>
      <c r="CW142" s="100">
        <v>0</v>
      </c>
      <c r="CX142" s="100">
        <v>0</v>
      </c>
      <c r="CY142" s="100">
        <v>482</v>
      </c>
      <c r="CZ142" s="100">
        <v>0</v>
      </c>
      <c r="DA142" s="100">
        <v>0</v>
      </c>
      <c r="DB142" s="100">
        <v>0</v>
      </c>
      <c r="DC142" s="100">
        <v>0</v>
      </c>
      <c r="DD142" s="100">
        <v>0</v>
      </c>
      <c r="DE142" s="100">
        <v>1161.6598778004072</v>
      </c>
      <c r="DF142" s="100">
        <v>0</v>
      </c>
      <c r="DG142" s="100">
        <v>0</v>
      </c>
      <c r="DH142" s="100">
        <v>1162</v>
      </c>
      <c r="DI142" s="100">
        <v>0</v>
      </c>
      <c r="DJ142" s="100">
        <v>0</v>
      </c>
      <c r="DK142" s="100">
        <v>0</v>
      </c>
      <c r="DL142" s="100">
        <v>0</v>
      </c>
      <c r="DM142" s="100">
        <v>0</v>
      </c>
      <c r="DN142" s="100">
        <v>22326.328411405295</v>
      </c>
      <c r="DO142" s="100">
        <v>0</v>
      </c>
      <c r="DP142" s="100">
        <v>0</v>
      </c>
      <c r="DQ142" s="100">
        <v>25297</v>
      </c>
      <c r="DR142" s="100">
        <v>0</v>
      </c>
      <c r="DS142" s="100">
        <v>0</v>
      </c>
      <c r="DT142" s="100">
        <v>-2971</v>
      </c>
      <c r="DU142" s="100">
        <v>0</v>
      </c>
      <c r="DV142" s="100">
        <v>0</v>
      </c>
      <c r="DW142" s="100">
        <v>69090.108452138491</v>
      </c>
      <c r="DX142" s="100">
        <v>0</v>
      </c>
      <c r="DY142" s="100">
        <v>0</v>
      </c>
      <c r="DZ142" s="100">
        <v>-11966.645621181262</v>
      </c>
      <c r="EA142" s="100">
        <v>0</v>
      </c>
      <c r="EB142" s="100">
        <v>0</v>
      </c>
      <c r="EC142" s="100">
        <v>77998</v>
      </c>
      <c r="ED142" s="100">
        <v>0</v>
      </c>
      <c r="EE142" s="100">
        <v>0</v>
      </c>
      <c r="EF142" s="100">
        <v>-20875</v>
      </c>
      <c r="EG142" s="100">
        <v>0</v>
      </c>
      <c r="EH142" s="100">
        <v>0</v>
      </c>
      <c r="EI142" s="100">
        <v>1230.585030549898</v>
      </c>
      <c r="EJ142" s="100">
        <v>0</v>
      </c>
      <c r="EK142" s="100">
        <v>0</v>
      </c>
      <c r="EL142" s="100">
        <v>9040.8116089613031</v>
      </c>
      <c r="EM142" s="100">
        <v>0</v>
      </c>
      <c r="EN142" s="100">
        <v>0</v>
      </c>
      <c r="EO142" s="100">
        <v>0</v>
      </c>
      <c r="EP142" s="100">
        <v>0</v>
      </c>
      <c r="EQ142" s="100">
        <v>0</v>
      </c>
      <c r="ER142" s="100">
        <v>9041</v>
      </c>
      <c r="ES142" s="100">
        <v>0</v>
      </c>
      <c r="ET142" s="100">
        <v>0</v>
      </c>
      <c r="EU142" s="100">
        <v>655350.42006109981</v>
      </c>
      <c r="EV142" s="100">
        <v>0</v>
      </c>
      <c r="EW142" s="100">
        <v>0</v>
      </c>
      <c r="EX142" s="100">
        <v>592327</v>
      </c>
      <c r="EY142" s="100">
        <v>0</v>
      </c>
      <c r="EZ142" s="100">
        <v>0</v>
      </c>
      <c r="FA142" s="100">
        <v>63023</v>
      </c>
      <c r="FB142" s="100">
        <v>0</v>
      </c>
      <c r="FC142" s="100">
        <v>0</v>
      </c>
      <c r="FD142" s="100">
        <v>941589.75152749487</v>
      </c>
      <c r="FE142" s="100">
        <v>0</v>
      </c>
      <c r="FF142" s="100">
        <v>0</v>
      </c>
      <c r="FG142" s="100">
        <v>950093</v>
      </c>
      <c r="FH142" s="100">
        <v>0</v>
      </c>
      <c r="FI142" s="100">
        <v>0</v>
      </c>
      <c r="FJ142" s="100">
        <v>-8503</v>
      </c>
      <c r="FK142" s="100">
        <v>0</v>
      </c>
      <c r="FL142" s="100">
        <v>0</v>
      </c>
      <c r="FM142" s="100">
        <v>0</v>
      </c>
      <c r="FN142" s="100">
        <v>0</v>
      </c>
      <c r="FO142" s="100">
        <v>0</v>
      </c>
      <c r="FP142" s="100">
        <v>0</v>
      </c>
      <c r="FQ142" s="100">
        <v>0</v>
      </c>
      <c r="FR142" s="100">
        <v>0</v>
      </c>
      <c r="FS142" s="100">
        <v>0</v>
      </c>
      <c r="FT142" s="100">
        <v>0</v>
      </c>
      <c r="FU142" s="100">
        <v>0</v>
      </c>
      <c r="FV142" s="100">
        <v>6388548</v>
      </c>
      <c r="FW142" s="100">
        <v>0</v>
      </c>
      <c r="FX142" s="100">
        <v>0</v>
      </c>
      <c r="FY142" s="546">
        <v>0.25</v>
      </c>
      <c r="FZ142" s="546">
        <v>0.75</v>
      </c>
      <c r="GA142" s="546">
        <v>0</v>
      </c>
      <c r="GB142" s="546">
        <v>0</v>
      </c>
      <c r="GC142" s="84" t="s">
        <v>1054</v>
      </c>
    </row>
    <row r="143" spans="1:185" s="84" customFormat="1" x14ac:dyDescent="0.25">
      <c r="A143" t="s">
        <v>1026</v>
      </c>
      <c r="B143" s="82" t="s">
        <v>645</v>
      </c>
      <c r="C143" s="85" t="s">
        <v>644</v>
      </c>
      <c r="D143" s="100">
        <v>-1792</v>
      </c>
      <c r="E143" s="100">
        <v>0</v>
      </c>
      <c r="F143" s="100">
        <v>-1792</v>
      </c>
      <c r="G143" s="100">
        <v>5948</v>
      </c>
      <c r="H143" s="100">
        <v>0</v>
      </c>
      <c r="I143" s="100">
        <v>5948</v>
      </c>
      <c r="J143" s="100">
        <v>-7740</v>
      </c>
      <c r="K143" s="100">
        <v>0</v>
      </c>
      <c r="L143" s="100">
        <v>-7740</v>
      </c>
      <c r="M143" s="100">
        <v>23703</v>
      </c>
      <c r="N143" s="100">
        <v>23703</v>
      </c>
      <c r="O143" s="100">
        <v>0</v>
      </c>
      <c r="P143" s="100">
        <v>0</v>
      </c>
      <c r="Q143" s="100">
        <v>0</v>
      </c>
      <c r="R143" s="100">
        <v>0</v>
      </c>
      <c r="S143" s="100">
        <v>0</v>
      </c>
      <c r="T143" s="100">
        <v>0</v>
      </c>
      <c r="U143" s="100">
        <v>0</v>
      </c>
      <c r="V143" s="100">
        <v>0</v>
      </c>
      <c r="W143" s="100">
        <v>0</v>
      </c>
      <c r="X143" s="100">
        <v>0</v>
      </c>
      <c r="Y143" s="100">
        <v>0</v>
      </c>
      <c r="Z143" s="100">
        <v>0</v>
      </c>
      <c r="AA143" s="100">
        <v>0</v>
      </c>
      <c r="AB143" s="100">
        <v>0</v>
      </c>
      <c r="AC143" s="100">
        <v>0</v>
      </c>
      <c r="AD143" s="100">
        <v>0</v>
      </c>
      <c r="AE143" s="100">
        <v>0</v>
      </c>
      <c r="AF143" s="100">
        <v>0</v>
      </c>
      <c r="AG143" s="100">
        <v>0</v>
      </c>
      <c r="AH143" s="100">
        <v>0</v>
      </c>
      <c r="AI143" s="100">
        <v>0</v>
      </c>
      <c r="AJ143" s="100">
        <v>0</v>
      </c>
      <c r="AK143" s="100">
        <v>0</v>
      </c>
      <c r="AL143" s="100">
        <v>0</v>
      </c>
      <c r="AM143" s="100">
        <v>0</v>
      </c>
      <c r="AN143" s="100">
        <v>0</v>
      </c>
      <c r="AO143" s="100">
        <v>0</v>
      </c>
      <c r="AP143" s="100">
        <v>0</v>
      </c>
      <c r="AQ143" s="100">
        <v>0</v>
      </c>
      <c r="AR143" s="100">
        <v>0</v>
      </c>
      <c r="AS143" s="100">
        <v>0</v>
      </c>
      <c r="AT143" s="100">
        <v>0</v>
      </c>
      <c r="AU143" s="100">
        <v>0</v>
      </c>
      <c r="AV143" s="100">
        <v>0</v>
      </c>
      <c r="AW143" s="100">
        <v>0</v>
      </c>
      <c r="AX143" s="100">
        <v>0</v>
      </c>
      <c r="AY143" s="100">
        <v>0</v>
      </c>
      <c r="AZ143" s="100">
        <v>0</v>
      </c>
      <c r="BA143" s="100">
        <v>0</v>
      </c>
      <c r="BB143" s="100">
        <v>0</v>
      </c>
      <c r="BC143" s="100">
        <v>0</v>
      </c>
      <c r="BD143" s="100">
        <v>0</v>
      </c>
      <c r="BE143" s="100">
        <v>0</v>
      </c>
      <c r="BF143" s="100">
        <v>207441.30516904278</v>
      </c>
      <c r="BG143" s="100">
        <v>0</v>
      </c>
      <c r="BH143" s="100">
        <v>0</v>
      </c>
      <c r="BI143" s="100">
        <v>4717</v>
      </c>
      <c r="BJ143" s="100">
        <v>0</v>
      </c>
      <c r="BK143" s="100">
        <v>0</v>
      </c>
      <c r="BL143" s="100">
        <v>196970</v>
      </c>
      <c r="BM143" s="100">
        <v>0</v>
      </c>
      <c r="BN143" s="100">
        <v>0</v>
      </c>
      <c r="BO143" s="100">
        <v>15188</v>
      </c>
      <c r="BP143" s="100">
        <v>0</v>
      </c>
      <c r="BQ143" s="100">
        <v>0</v>
      </c>
      <c r="BR143" s="100">
        <v>0</v>
      </c>
      <c r="BS143" s="100">
        <v>0</v>
      </c>
      <c r="BT143" s="100">
        <v>0</v>
      </c>
      <c r="BU143" s="100">
        <v>0</v>
      </c>
      <c r="BV143" s="100">
        <v>0</v>
      </c>
      <c r="BW143" s="100">
        <v>0</v>
      </c>
      <c r="BX143" s="100">
        <v>0</v>
      </c>
      <c r="BY143" s="100">
        <v>0</v>
      </c>
      <c r="BZ143" s="100">
        <v>0</v>
      </c>
      <c r="CA143" s="100">
        <v>0</v>
      </c>
      <c r="CB143" s="100">
        <v>0</v>
      </c>
      <c r="CC143" s="100">
        <v>0</v>
      </c>
      <c r="CD143" s="100">
        <v>0</v>
      </c>
      <c r="CE143" s="100">
        <v>0</v>
      </c>
      <c r="CF143" s="100">
        <v>0</v>
      </c>
      <c r="CG143" s="100">
        <v>0</v>
      </c>
      <c r="CH143" s="100">
        <v>0</v>
      </c>
      <c r="CI143" s="100">
        <v>0</v>
      </c>
      <c r="CJ143" s="100">
        <v>0</v>
      </c>
      <c r="CK143" s="100">
        <v>0</v>
      </c>
      <c r="CL143" s="100">
        <v>0</v>
      </c>
      <c r="CM143" s="100">
        <v>0</v>
      </c>
      <c r="CN143" s="100">
        <v>0</v>
      </c>
      <c r="CO143" s="100">
        <v>0</v>
      </c>
      <c r="CP143" s="100">
        <v>0</v>
      </c>
      <c r="CQ143" s="100">
        <v>0</v>
      </c>
      <c r="CR143" s="100">
        <v>0</v>
      </c>
      <c r="CS143" s="100">
        <v>0</v>
      </c>
      <c r="CT143" s="100">
        <v>0</v>
      </c>
      <c r="CU143" s="100">
        <v>0</v>
      </c>
      <c r="CV143" s="100">
        <v>1043.4287169042771</v>
      </c>
      <c r="CW143" s="100">
        <v>0</v>
      </c>
      <c r="CX143" s="100">
        <v>0</v>
      </c>
      <c r="CY143" s="100">
        <v>1043</v>
      </c>
      <c r="CZ143" s="100">
        <v>0</v>
      </c>
      <c r="DA143" s="100">
        <v>0</v>
      </c>
      <c r="DB143" s="100">
        <v>0</v>
      </c>
      <c r="DC143" s="100">
        <v>0</v>
      </c>
      <c r="DD143" s="100">
        <v>0</v>
      </c>
      <c r="DE143" s="100">
        <v>0</v>
      </c>
      <c r="DF143" s="100">
        <v>0</v>
      </c>
      <c r="DG143" s="100">
        <v>0</v>
      </c>
      <c r="DH143" s="100">
        <v>0</v>
      </c>
      <c r="DI143" s="100">
        <v>0</v>
      </c>
      <c r="DJ143" s="100">
        <v>0</v>
      </c>
      <c r="DK143" s="100">
        <v>0</v>
      </c>
      <c r="DL143" s="100">
        <v>0</v>
      </c>
      <c r="DM143" s="100">
        <v>0</v>
      </c>
      <c r="DN143" s="100">
        <v>0</v>
      </c>
      <c r="DO143" s="100">
        <v>0</v>
      </c>
      <c r="DP143" s="100">
        <v>0</v>
      </c>
      <c r="DQ143" s="100">
        <v>0</v>
      </c>
      <c r="DR143" s="100">
        <v>0</v>
      </c>
      <c r="DS143" s="100">
        <v>0</v>
      </c>
      <c r="DT143" s="100">
        <v>0</v>
      </c>
      <c r="DU143" s="100">
        <v>0</v>
      </c>
      <c r="DV143" s="100">
        <v>0</v>
      </c>
      <c r="DW143" s="100">
        <v>1483.8268839103869</v>
      </c>
      <c r="DX143" s="100">
        <v>0</v>
      </c>
      <c r="DY143" s="100">
        <v>0</v>
      </c>
      <c r="DZ143" s="100">
        <v>1764.6904276985742</v>
      </c>
      <c r="EA143" s="100">
        <v>0</v>
      </c>
      <c r="EB143" s="100">
        <v>0</v>
      </c>
      <c r="EC143" s="100">
        <v>1539</v>
      </c>
      <c r="ED143" s="100">
        <v>0</v>
      </c>
      <c r="EE143" s="100">
        <v>0</v>
      </c>
      <c r="EF143" s="100">
        <v>1710</v>
      </c>
      <c r="EG143" s="100">
        <v>0</v>
      </c>
      <c r="EH143" s="100">
        <v>0</v>
      </c>
      <c r="EI143" s="100">
        <v>0</v>
      </c>
      <c r="EJ143" s="100">
        <v>0</v>
      </c>
      <c r="EK143" s="100">
        <v>0</v>
      </c>
      <c r="EL143" s="100">
        <v>0</v>
      </c>
      <c r="EM143" s="100">
        <v>0</v>
      </c>
      <c r="EN143" s="100">
        <v>0</v>
      </c>
      <c r="EO143" s="100">
        <v>0</v>
      </c>
      <c r="EP143" s="100">
        <v>0</v>
      </c>
      <c r="EQ143" s="100">
        <v>0</v>
      </c>
      <c r="ER143" s="100">
        <v>0</v>
      </c>
      <c r="ES143" s="100">
        <v>0</v>
      </c>
      <c r="ET143" s="100">
        <v>0</v>
      </c>
      <c r="EU143" s="100">
        <v>30311.062118126272</v>
      </c>
      <c r="EV143" s="100">
        <v>0</v>
      </c>
      <c r="EW143" s="100">
        <v>0</v>
      </c>
      <c r="EX143" s="100">
        <v>32010</v>
      </c>
      <c r="EY143" s="100">
        <v>0</v>
      </c>
      <c r="EZ143" s="100">
        <v>0</v>
      </c>
      <c r="FA143" s="100">
        <v>-1699</v>
      </c>
      <c r="FB143" s="100">
        <v>0</v>
      </c>
      <c r="FC143" s="100">
        <v>0</v>
      </c>
      <c r="FD143" s="100">
        <v>25173.116089613031</v>
      </c>
      <c r="FE143" s="100">
        <v>0</v>
      </c>
      <c r="FF143" s="100">
        <v>0</v>
      </c>
      <c r="FG143" s="100">
        <v>22295</v>
      </c>
      <c r="FH143" s="100">
        <v>0</v>
      </c>
      <c r="FI143" s="100">
        <v>0</v>
      </c>
      <c r="FJ143" s="100">
        <v>2878</v>
      </c>
      <c r="FK143" s="100">
        <v>0</v>
      </c>
      <c r="FL143" s="100">
        <v>0</v>
      </c>
      <c r="FM143" s="100">
        <v>0</v>
      </c>
      <c r="FN143" s="100">
        <v>0</v>
      </c>
      <c r="FO143" s="100">
        <v>0</v>
      </c>
      <c r="FP143" s="100">
        <v>0</v>
      </c>
      <c r="FQ143" s="100">
        <v>0</v>
      </c>
      <c r="FR143" s="100">
        <v>0</v>
      </c>
      <c r="FS143" s="100">
        <v>0</v>
      </c>
      <c r="FT143" s="100">
        <v>0</v>
      </c>
      <c r="FU143" s="100">
        <v>0</v>
      </c>
      <c r="FV143" s="100">
        <v>271934</v>
      </c>
      <c r="FW143" s="100">
        <v>0</v>
      </c>
      <c r="FX143" s="100">
        <v>0</v>
      </c>
      <c r="FY143" s="546">
        <v>0.5</v>
      </c>
      <c r="FZ143" s="546">
        <v>0.5</v>
      </c>
      <c r="GA143" s="546">
        <v>0</v>
      </c>
      <c r="GB143" s="546">
        <v>0</v>
      </c>
      <c r="GC143" s="84" t="s">
        <v>1054</v>
      </c>
    </row>
    <row r="144" spans="1:185" s="84" customFormat="1" x14ac:dyDescent="0.25">
      <c r="A144" t="s">
        <v>1026</v>
      </c>
      <c r="B144" s="82" t="s">
        <v>647</v>
      </c>
      <c r="C144" s="85" t="s">
        <v>646</v>
      </c>
      <c r="D144" s="100">
        <v>8130592</v>
      </c>
      <c r="E144" s="100">
        <v>0</v>
      </c>
      <c r="F144" s="100">
        <v>8130592</v>
      </c>
      <c r="G144" s="100">
        <v>7944873</v>
      </c>
      <c r="H144" s="100">
        <v>0</v>
      </c>
      <c r="I144" s="100">
        <v>7944873</v>
      </c>
      <c r="J144" s="100">
        <v>185719</v>
      </c>
      <c r="K144" s="100">
        <v>0</v>
      </c>
      <c r="L144" s="100">
        <v>185719</v>
      </c>
      <c r="M144" s="100">
        <v>711439</v>
      </c>
      <c r="N144" s="100">
        <v>711439</v>
      </c>
      <c r="O144" s="100">
        <v>0</v>
      </c>
      <c r="P144" s="100">
        <v>0</v>
      </c>
      <c r="Q144" s="100">
        <v>0</v>
      </c>
      <c r="R144" s="100">
        <v>0</v>
      </c>
      <c r="S144" s="100">
        <v>78076</v>
      </c>
      <c r="T144" s="100">
        <v>0</v>
      </c>
      <c r="U144" s="100">
        <v>76437</v>
      </c>
      <c r="V144" s="100">
        <v>0</v>
      </c>
      <c r="W144" s="100">
        <v>1639</v>
      </c>
      <c r="X144" s="100">
        <v>0</v>
      </c>
      <c r="Y144" s="100">
        <v>0</v>
      </c>
      <c r="Z144" s="100">
        <v>0</v>
      </c>
      <c r="AA144" s="100">
        <v>0</v>
      </c>
      <c r="AB144" s="100">
        <v>0</v>
      </c>
      <c r="AC144" s="100">
        <v>0</v>
      </c>
      <c r="AD144" s="100">
        <v>0</v>
      </c>
      <c r="AE144" s="100">
        <v>0</v>
      </c>
      <c r="AF144" s="100">
        <v>0</v>
      </c>
      <c r="AG144" s="100">
        <v>0</v>
      </c>
      <c r="AH144" s="100">
        <v>0</v>
      </c>
      <c r="AI144" s="100">
        <v>0</v>
      </c>
      <c r="AJ144" s="100">
        <v>0</v>
      </c>
      <c r="AK144" s="100">
        <v>0</v>
      </c>
      <c r="AL144" s="100">
        <v>0</v>
      </c>
      <c r="AM144" s="100">
        <v>0</v>
      </c>
      <c r="AN144" s="100">
        <v>0</v>
      </c>
      <c r="AO144" s="100">
        <v>0</v>
      </c>
      <c r="AP144" s="100">
        <v>0</v>
      </c>
      <c r="AQ144" s="100">
        <v>0</v>
      </c>
      <c r="AR144" s="100">
        <v>0</v>
      </c>
      <c r="AS144" s="100">
        <v>0</v>
      </c>
      <c r="AT144" s="100">
        <v>0</v>
      </c>
      <c r="AU144" s="100">
        <v>0</v>
      </c>
      <c r="AV144" s="100">
        <v>0</v>
      </c>
      <c r="AW144" s="100">
        <v>0</v>
      </c>
      <c r="AX144" s="100">
        <v>0</v>
      </c>
      <c r="AY144" s="100">
        <v>0</v>
      </c>
      <c r="AZ144" s="100">
        <v>0</v>
      </c>
      <c r="BA144" s="100">
        <v>0</v>
      </c>
      <c r="BB144" s="100">
        <v>0</v>
      </c>
      <c r="BC144" s="100">
        <v>0</v>
      </c>
      <c r="BD144" s="100">
        <v>0</v>
      </c>
      <c r="BE144" s="100">
        <v>0</v>
      </c>
      <c r="BF144" s="100">
        <v>2672685.0083819148</v>
      </c>
      <c r="BG144" s="100">
        <v>1503385.3172148271</v>
      </c>
      <c r="BH144" s="100">
        <v>0</v>
      </c>
      <c r="BI144" s="100">
        <v>238518</v>
      </c>
      <c r="BJ144" s="100">
        <v>134166</v>
      </c>
      <c r="BK144" s="100">
        <v>0</v>
      </c>
      <c r="BL144" s="100">
        <v>2452159</v>
      </c>
      <c r="BM144" s="100">
        <v>1379339</v>
      </c>
      <c r="BN144" s="100">
        <v>0</v>
      </c>
      <c r="BO144" s="100">
        <v>459044</v>
      </c>
      <c r="BP144" s="100">
        <v>258212</v>
      </c>
      <c r="BQ144" s="100">
        <v>0</v>
      </c>
      <c r="BR144" s="100">
        <v>7601.6544195519346</v>
      </c>
      <c r="BS144" s="100">
        <v>4275.9306109979634</v>
      </c>
      <c r="BT144" s="100">
        <v>0</v>
      </c>
      <c r="BU144" s="100">
        <v>0</v>
      </c>
      <c r="BV144" s="100">
        <v>0</v>
      </c>
      <c r="BW144" s="100">
        <v>0</v>
      </c>
      <c r="BX144" s="100">
        <v>7602</v>
      </c>
      <c r="BY144" s="100">
        <v>4276</v>
      </c>
      <c r="BZ144" s="100">
        <v>0</v>
      </c>
      <c r="CA144" s="100">
        <v>0</v>
      </c>
      <c r="CB144" s="100">
        <v>0</v>
      </c>
      <c r="CC144" s="100">
        <v>0</v>
      </c>
      <c r="CD144" s="100">
        <v>0</v>
      </c>
      <c r="CE144" s="100">
        <v>0</v>
      </c>
      <c r="CF144" s="100">
        <v>0</v>
      </c>
      <c r="CG144" s="100">
        <v>4101.4338085539712</v>
      </c>
      <c r="CH144" s="100">
        <v>2307.0565173116088</v>
      </c>
      <c r="CI144" s="100">
        <v>0</v>
      </c>
      <c r="CJ144" s="100">
        <v>0</v>
      </c>
      <c r="CK144" s="100">
        <v>0</v>
      </c>
      <c r="CL144" s="100">
        <v>0</v>
      </c>
      <c r="CM144" s="100">
        <v>0</v>
      </c>
      <c r="CN144" s="100">
        <v>0</v>
      </c>
      <c r="CO144" s="100">
        <v>0</v>
      </c>
      <c r="CP144" s="100">
        <v>0</v>
      </c>
      <c r="CQ144" s="100">
        <v>0</v>
      </c>
      <c r="CR144" s="100">
        <v>0</v>
      </c>
      <c r="CS144" s="100">
        <v>0</v>
      </c>
      <c r="CT144" s="100">
        <v>0</v>
      </c>
      <c r="CU144" s="100">
        <v>0</v>
      </c>
      <c r="CV144" s="100">
        <v>0</v>
      </c>
      <c r="CW144" s="100">
        <v>0</v>
      </c>
      <c r="CX144" s="100">
        <v>0</v>
      </c>
      <c r="CY144" s="100">
        <v>0</v>
      </c>
      <c r="CZ144" s="100">
        <v>0</v>
      </c>
      <c r="DA144" s="100">
        <v>0</v>
      </c>
      <c r="DB144" s="100">
        <v>0</v>
      </c>
      <c r="DC144" s="100">
        <v>0</v>
      </c>
      <c r="DD144" s="100">
        <v>0</v>
      </c>
      <c r="DE144" s="100">
        <v>0</v>
      </c>
      <c r="DF144" s="100">
        <v>0</v>
      </c>
      <c r="DG144" s="100">
        <v>0</v>
      </c>
      <c r="DH144" s="100">
        <v>0</v>
      </c>
      <c r="DI144" s="100">
        <v>0</v>
      </c>
      <c r="DJ144" s="100">
        <v>0</v>
      </c>
      <c r="DK144" s="100">
        <v>0</v>
      </c>
      <c r="DL144" s="100">
        <v>0</v>
      </c>
      <c r="DM144" s="100">
        <v>0</v>
      </c>
      <c r="DN144" s="100">
        <v>114692.94109979633</v>
      </c>
      <c r="DO144" s="100">
        <v>64514.779368635442</v>
      </c>
      <c r="DP144" s="100">
        <v>0</v>
      </c>
      <c r="DQ144" s="100">
        <v>127220</v>
      </c>
      <c r="DR144" s="100">
        <v>71562</v>
      </c>
      <c r="DS144" s="100">
        <v>0</v>
      </c>
      <c r="DT144" s="100">
        <v>-12527</v>
      </c>
      <c r="DU144" s="100">
        <v>-7047</v>
      </c>
      <c r="DV144" s="100">
        <v>0</v>
      </c>
      <c r="DW144" s="100">
        <v>495840.30012219958</v>
      </c>
      <c r="DX144" s="100">
        <v>278910.16881873726</v>
      </c>
      <c r="DY144" s="100">
        <v>0</v>
      </c>
      <c r="DZ144" s="100">
        <v>0</v>
      </c>
      <c r="EA144" s="100">
        <v>0</v>
      </c>
      <c r="EB144" s="100">
        <v>0</v>
      </c>
      <c r="EC144" s="100">
        <v>496633</v>
      </c>
      <c r="ED144" s="100">
        <v>279356</v>
      </c>
      <c r="EE144" s="100">
        <v>0</v>
      </c>
      <c r="EF144" s="100">
        <v>-793</v>
      </c>
      <c r="EG144" s="100">
        <v>-446</v>
      </c>
      <c r="EH144" s="100">
        <v>0</v>
      </c>
      <c r="EI144" s="100">
        <v>302.83698574338086</v>
      </c>
      <c r="EJ144" s="100">
        <v>170.34580448065174</v>
      </c>
      <c r="EK144" s="100">
        <v>0</v>
      </c>
      <c r="EL144" s="100">
        <v>0</v>
      </c>
      <c r="EM144" s="100">
        <v>0</v>
      </c>
      <c r="EN144" s="100">
        <v>0</v>
      </c>
      <c r="EO144" s="100">
        <v>0</v>
      </c>
      <c r="EP144" s="100">
        <v>0</v>
      </c>
      <c r="EQ144" s="100">
        <v>0</v>
      </c>
      <c r="ER144" s="100">
        <v>0</v>
      </c>
      <c r="ES144" s="100">
        <v>0</v>
      </c>
      <c r="ET144" s="100">
        <v>0</v>
      </c>
      <c r="EU144" s="100">
        <v>3072329.7932382887</v>
      </c>
      <c r="EV144" s="100">
        <v>1728185.5086965377</v>
      </c>
      <c r="EW144" s="100">
        <v>0</v>
      </c>
      <c r="EX144" s="100">
        <v>3778756</v>
      </c>
      <c r="EY144" s="100">
        <v>2125551</v>
      </c>
      <c r="EZ144" s="100">
        <v>0</v>
      </c>
      <c r="FA144" s="100">
        <v>-706426</v>
      </c>
      <c r="FB144" s="100">
        <v>-397365</v>
      </c>
      <c r="FC144" s="100">
        <v>0</v>
      </c>
      <c r="FD144" s="100">
        <v>4515600.5789458249</v>
      </c>
      <c r="FE144" s="100">
        <v>2538594.1973474543</v>
      </c>
      <c r="FF144" s="100">
        <v>0</v>
      </c>
      <c r="FG144" s="100">
        <v>4417174</v>
      </c>
      <c r="FH144" s="100">
        <v>2483259</v>
      </c>
      <c r="FI144" s="100">
        <v>0</v>
      </c>
      <c r="FJ144" s="100">
        <v>98427</v>
      </c>
      <c r="FK144" s="100">
        <v>55335</v>
      </c>
      <c r="FL144" s="100">
        <v>0</v>
      </c>
      <c r="FM144" s="100">
        <v>0</v>
      </c>
      <c r="FN144" s="100">
        <v>0</v>
      </c>
      <c r="FO144" s="100">
        <v>0</v>
      </c>
      <c r="FP144" s="100">
        <v>0</v>
      </c>
      <c r="FQ144" s="100">
        <v>0</v>
      </c>
      <c r="FR144" s="100">
        <v>0</v>
      </c>
      <c r="FS144" s="100">
        <v>0</v>
      </c>
      <c r="FT144" s="100">
        <v>0</v>
      </c>
      <c r="FU144" s="100">
        <v>0</v>
      </c>
      <c r="FV144" s="100">
        <v>11121673</v>
      </c>
      <c r="FW144" s="100">
        <v>6254509</v>
      </c>
      <c r="FX144" s="100">
        <v>0</v>
      </c>
      <c r="FY144" s="546">
        <v>0.25</v>
      </c>
      <c r="FZ144" s="546">
        <v>0.48</v>
      </c>
      <c r="GA144" s="546">
        <v>0.27</v>
      </c>
      <c r="GB144" s="546">
        <v>0</v>
      </c>
      <c r="GC144" s="84" t="s">
        <v>1073</v>
      </c>
    </row>
    <row r="145" spans="1:185" s="84" customFormat="1" x14ac:dyDescent="0.25">
      <c r="A145" t="s">
        <v>1026</v>
      </c>
      <c r="B145" s="82" t="s">
        <v>649</v>
      </c>
      <c r="C145" s="85" t="s">
        <v>648</v>
      </c>
      <c r="D145" s="100">
        <v>-807763</v>
      </c>
      <c r="E145" s="100">
        <v>0</v>
      </c>
      <c r="F145" s="100">
        <v>-807763</v>
      </c>
      <c r="G145" s="100">
        <v>2249669</v>
      </c>
      <c r="H145" s="100">
        <v>0</v>
      </c>
      <c r="I145" s="100">
        <v>2249669</v>
      </c>
      <c r="J145" s="100">
        <v>-3057432</v>
      </c>
      <c r="K145" s="100">
        <v>0</v>
      </c>
      <c r="L145" s="100">
        <v>-3057432</v>
      </c>
      <c r="M145" s="100">
        <v>643432</v>
      </c>
      <c r="N145" s="100">
        <v>643432</v>
      </c>
      <c r="O145" s="100">
        <v>0</v>
      </c>
      <c r="P145" s="100">
        <v>0</v>
      </c>
      <c r="Q145" s="100">
        <v>0</v>
      </c>
      <c r="R145" s="100">
        <v>0</v>
      </c>
      <c r="S145" s="100">
        <v>0</v>
      </c>
      <c r="T145" s="100">
        <v>0</v>
      </c>
      <c r="U145" s="100">
        <v>0</v>
      </c>
      <c r="V145" s="100">
        <v>0</v>
      </c>
      <c r="W145" s="100">
        <v>0</v>
      </c>
      <c r="X145" s="100">
        <v>0</v>
      </c>
      <c r="Y145" s="100">
        <v>0</v>
      </c>
      <c r="Z145" s="100">
        <v>0</v>
      </c>
      <c r="AA145" s="100">
        <v>0</v>
      </c>
      <c r="AB145" s="100">
        <v>0</v>
      </c>
      <c r="AC145" s="100">
        <v>0</v>
      </c>
      <c r="AD145" s="100">
        <v>0</v>
      </c>
      <c r="AE145" s="100">
        <v>0</v>
      </c>
      <c r="AF145" s="100">
        <v>0</v>
      </c>
      <c r="AG145" s="100">
        <v>0</v>
      </c>
      <c r="AH145" s="100">
        <v>0</v>
      </c>
      <c r="AI145" s="100">
        <v>0</v>
      </c>
      <c r="AJ145" s="100">
        <v>0</v>
      </c>
      <c r="AK145" s="100">
        <v>0</v>
      </c>
      <c r="AL145" s="100">
        <v>0</v>
      </c>
      <c r="AM145" s="100">
        <v>0</v>
      </c>
      <c r="AN145" s="100">
        <v>0</v>
      </c>
      <c r="AO145" s="100">
        <v>0</v>
      </c>
      <c r="AP145" s="100">
        <v>0</v>
      </c>
      <c r="AQ145" s="100">
        <v>0</v>
      </c>
      <c r="AR145" s="100">
        <v>0</v>
      </c>
      <c r="AS145" s="100">
        <v>0</v>
      </c>
      <c r="AT145" s="100">
        <v>0</v>
      </c>
      <c r="AU145" s="100">
        <v>0</v>
      </c>
      <c r="AV145" s="100">
        <v>0</v>
      </c>
      <c r="AW145" s="100">
        <v>0</v>
      </c>
      <c r="AX145" s="100">
        <v>0</v>
      </c>
      <c r="AY145" s="100">
        <v>0</v>
      </c>
      <c r="AZ145" s="100">
        <v>0</v>
      </c>
      <c r="BA145" s="100">
        <v>0</v>
      </c>
      <c r="BB145" s="100">
        <v>0</v>
      </c>
      <c r="BC145" s="100">
        <v>0</v>
      </c>
      <c r="BD145" s="100">
        <v>0</v>
      </c>
      <c r="BE145" s="100">
        <v>0</v>
      </c>
      <c r="BF145" s="100">
        <v>1746528.5508620776</v>
      </c>
      <c r="BG145" s="100">
        <v>982422.30985991855</v>
      </c>
      <c r="BH145" s="100">
        <v>0</v>
      </c>
      <c r="BI145" s="100">
        <v>0</v>
      </c>
      <c r="BJ145" s="100">
        <v>0</v>
      </c>
      <c r="BK145" s="100">
        <v>0</v>
      </c>
      <c r="BL145" s="100">
        <v>1374197</v>
      </c>
      <c r="BM145" s="100">
        <v>772985</v>
      </c>
      <c r="BN145" s="100">
        <v>0</v>
      </c>
      <c r="BO145" s="100">
        <v>372332</v>
      </c>
      <c r="BP145" s="100">
        <v>209437</v>
      </c>
      <c r="BQ145" s="100">
        <v>0</v>
      </c>
      <c r="BR145" s="100">
        <v>0</v>
      </c>
      <c r="BS145" s="100">
        <v>0</v>
      </c>
      <c r="BT145" s="100">
        <v>0</v>
      </c>
      <c r="BU145" s="100">
        <v>1025</v>
      </c>
      <c r="BV145" s="100">
        <v>576</v>
      </c>
      <c r="BW145" s="100">
        <v>0</v>
      </c>
      <c r="BX145" s="100">
        <v>-1025</v>
      </c>
      <c r="BY145" s="100">
        <v>-576</v>
      </c>
      <c r="BZ145" s="100">
        <v>0</v>
      </c>
      <c r="CA145" s="100">
        <v>0</v>
      </c>
      <c r="CB145" s="100">
        <v>0</v>
      </c>
      <c r="CC145" s="100">
        <v>0</v>
      </c>
      <c r="CD145" s="100">
        <v>0</v>
      </c>
      <c r="CE145" s="100">
        <v>0</v>
      </c>
      <c r="CF145" s="100">
        <v>0</v>
      </c>
      <c r="CG145" s="100">
        <v>0</v>
      </c>
      <c r="CH145" s="100">
        <v>0</v>
      </c>
      <c r="CI145" s="100">
        <v>0</v>
      </c>
      <c r="CJ145" s="100">
        <v>0</v>
      </c>
      <c r="CK145" s="100">
        <v>0</v>
      </c>
      <c r="CL145" s="100">
        <v>0</v>
      </c>
      <c r="CM145" s="100">
        <v>0</v>
      </c>
      <c r="CN145" s="100">
        <v>0</v>
      </c>
      <c r="CO145" s="100">
        <v>0</v>
      </c>
      <c r="CP145" s="100">
        <v>0</v>
      </c>
      <c r="CQ145" s="100">
        <v>0</v>
      </c>
      <c r="CR145" s="100">
        <v>0</v>
      </c>
      <c r="CS145" s="100">
        <v>0</v>
      </c>
      <c r="CT145" s="100">
        <v>0</v>
      </c>
      <c r="CU145" s="100">
        <v>0</v>
      </c>
      <c r="CV145" s="100">
        <v>0</v>
      </c>
      <c r="CW145" s="100">
        <v>0</v>
      </c>
      <c r="CX145" s="100">
        <v>0</v>
      </c>
      <c r="CY145" s="100">
        <v>0</v>
      </c>
      <c r="CZ145" s="100">
        <v>0</v>
      </c>
      <c r="DA145" s="100">
        <v>0</v>
      </c>
      <c r="DB145" s="100">
        <v>0</v>
      </c>
      <c r="DC145" s="100">
        <v>0</v>
      </c>
      <c r="DD145" s="100">
        <v>0</v>
      </c>
      <c r="DE145" s="100">
        <v>0</v>
      </c>
      <c r="DF145" s="100">
        <v>0</v>
      </c>
      <c r="DG145" s="100">
        <v>0</v>
      </c>
      <c r="DH145" s="100">
        <v>0</v>
      </c>
      <c r="DI145" s="100">
        <v>0</v>
      </c>
      <c r="DJ145" s="100">
        <v>0</v>
      </c>
      <c r="DK145" s="100">
        <v>0</v>
      </c>
      <c r="DL145" s="100">
        <v>0</v>
      </c>
      <c r="DM145" s="100">
        <v>0</v>
      </c>
      <c r="DN145" s="100">
        <v>26142.613441955193</v>
      </c>
      <c r="DO145" s="100">
        <v>14705.220061099797</v>
      </c>
      <c r="DP145" s="100">
        <v>0</v>
      </c>
      <c r="DQ145" s="100">
        <v>31088</v>
      </c>
      <c r="DR145" s="100">
        <v>17487</v>
      </c>
      <c r="DS145" s="100">
        <v>0</v>
      </c>
      <c r="DT145" s="100">
        <v>-4945</v>
      </c>
      <c r="DU145" s="100">
        <v>-2782</v>
      </c>
      <c r="DV145" s="100">
        <v>0</v>
      </c>
      <c r="DW145" s="100">
        <v>263063.2384521385</v>
      </c>
      <c r="DX145" s="100">
        <v>147973.07162932793</v>
      </c>
      <c r="DY145" s="100">
        <v>0</v>
      </c>
      <c r="DZ145" s="100">
        <v>-31424.665417515276</v>
      </c>
      <c r="EA145" s="100">
        <v>-17676.374297352344</v>
      </c>
      <c r="EB145" s="100">
        <v>0</v>
      </c>
      <c r="EC145" s="100">
        <v>279202</v>
      </c>
      <c r="ED145" s="100">
        <v>157052</v>
      </c>
      <c r="EE145" s="100">
        <v>0</v>
      </c>
      <c r="EF145" s="100">
        <v>-47563</v>
      </c>
      <c r="EG145" s="100">
        <v>-26755</v>
      </c>
      <c r="EH145" s="100">
        <v>0</v>
      </c>
      <c r="EI145" s="100">
        <v>0</v>
      </c>
      <c r="EJ145" s="100">
        <v>0</v>
      </c>
      <c r="EK145" s="100">
        <v>0</v>
      </c>
      <c r="EL145" s="100">
        <v>0</v>
      </c>
      <c r="EM145" s="100">
        <v>0</v>
      </c>
      <c r="EN145" s="100">
        <v>0</v>
      </c>
      <c r="EO145" s="100">
        <v>0</v>
      </c>
      <c r="EP145" s="100">
        <v>0</v>
      </c>
      <c r="EQ145" s="100">
        <v>0</v>
      </c>
      <c r="ER145" s="100">
        <v>0</v>
      </c>
      <c r="ES145" s="100">
        <v>0</v>
      </c>
      <c r="ET145" s="100">
        <v>0</v>
      </c>
      <c r="EU145" s="100">
        <v>2832875.448635438</v>
      </c>
      <c r="EV145" s="100">
        <v>1593492.439857434</v>
      </c>
      <c r="EW145" s="100">
        <v>0</v>
      </c>
      <c r="EX145" s="100">
        <v>3185974</v>
      </c>
      <c r="EY145" s="100">
        <v>1792110</v>
      </c>
      <c r="EZ145" s="100">
        <v>0</v>
      </c>
      <c r="FA145" s="100">
        <v>-353099</v>
      </c>
      <c r="FB145" s="100">
        <v>-198618</v>
      </c>
      <c r="FC145" s="100">
        <v>0</v>
      </c>
      <c r="FD145" s="100">
        <v>5477469.6303054988</v>
      </c>
      <c r="FE145" s="100">
        <v>3081076.6670468426</v>
      </c>
      <c r="FF145" s="100">
        <v>0</v>
      </c>
      <c r="FG145" s="100">
        <v>5216707</v>
      </c>
      <c r="FH145" s="100">
        <v>2934398</v>
      </c>
      <c r="FI145" s="100">
        <v>0</v>
      </c>
      <c r="FJ145" s="100">
        <v>260763</v>
      </c>
      <c r="FK145" s="100">
        <v>146679</v>
      </c>
      <c r="FL145" s="100">
        <v>0</v>
      </c>
      <c r="FM145" s="100">
        <v>0</v>
      </c>
      <c r="FN145" s="100">
        <v>0</v>
      </c>
      <c r="FO145" s="100">
        <v>0</v>
      </c>
      <c r="FP145" s="100">
        <v>0</v>
      </c>
      <c r="FQ145" s="100">
        <v>0</v>
      </c>
      <c r="FR145" s="100">
        <v>0</v>
      </c>
      <c r="FS145" s="100">
        <v>0</v>
      </c>
      <c r="FT145" s="100">
        <v>0</v>
      </c>
      <c r="FU145" s="100">
        <v>0</v>
      </c>
      <c r="FV145" s="100">
        <v>10314655</v>
      </c>
      <c r="FW145" s="100">
        <v>5801993</v>
      </c>
      <c r="FX145" s="100">
        <v>0</v>
      </c>
      <c r="FY145" s="546">
        <v>0.25</v>
      </c>
      <c r="FZ145" s="546">
        <v>0.48</v>
      </c>
      <c r="GA145" s="546">
        <v>0.27</v>
      </c>
      <c r="GB145" s="546">
        <v>0</v>
      </c>
      <c r="GC145" s="84" t="s">
        <v>1073</v>
      </c>
    </row>
    <row r="146" spans="1:185" s="84" customFormat="1" x14ac:dyDescent="0.25">
      <c r="A146" t="s">
        <v>1026</v>
      </c>
      <c r="B146" s="82" t="s">
        <v>651</v>
      </c>
      <c r="C146" s="85" t="s">
        <v>650</v>
      </c>
      <c r="D146" s="100">
        <v>-224717</v>
      </c>
      <c r="E146" s="100">
        <v>0</v>
      </c>
      <c r="F146" s="100">
        <v>-224717</v>
      </c>
      <c r="G146" s="100">
        <v>-71028.134999999995</v>
      </c>
      <c r="H146" s="100">
        <v>0</v>
      </c>
      <c r="I146" s="100">
        <v>-71028.134999999995</v>
      </c>
      <c r="J146" s="100">
        <v>-153688.86499999999</v>
      </c>
      <c r="K146" s="100">
        <v>0</v>
      </c>
      <c r="L146" s="100">
        <v>-153688.86499999999</v>
      </c>
      <c r="M146" s="100">
        <v>112109</v>
      </c>
      <c r="N146" s="100">
        <v>112109</v>
      </c>
      <c r="O146" s="100">
        <v>0</v>
      </c>
      <c r="P146" s="100">
        <v>0</v>
      </c>
      <c r="Q146" s="100">
        <v>0</v>
      </c>
      <c r="R146" s="100">
        <v>0</v>
      </c>
      <c r="S146" s="100">
        <v>346545</v>
      </c>
      <c r="T146" s="100">
        <v>0</v>
      </c>
      <c r="U146" s="100">
        <v>349360</v>
      </c>
      <c r="V146" s="100">
        <v>0</v>
      </c>
      <c r="W146" s="100">
        <v>-2815</v>
      </c>
      <c r="X146" s="100">
        <v>0</v>
      </c>
      <c r="Y146" s="100">
        <v>0</v>
      </c>
      <c r="Z146" s="100">
        <v>0</v>
      </c>
      <c r="AA146" s="100">
        <v>0</v>
      </c>
      <c r="AB146" s="100">
        <v>0</v>
      </c>
      <c r="AC146" s="100">
        <v>0</v>
      </c>
      <c r="AD146" s="100">
        <v>0</v>
      </c>
      <c r="AE146" s="100">
        <v>0</v>
      </c>
      <c r="AF146" s="100">
        <v>0</v>
      </c>
      <c r="AG146" s="100">
        <v>0</v>
      </c>
      <c r="AH146" s="100">
        <v>0</v>
      </c>
      <c r="AI146" s="100">
        <v>0</v>
      </c>
      <c r="AJ146" s="100">
        <v>0</v>
      </c>
      <c r="AK146" s="100">
        <v>0</v>
      </c>
      <c r="AL146" s="100">
        <v>0</v>
      </c>
      <c r="AM146" s="100">
        <v>0</v>
      </c>
      <c r="AN146" s="100">
        <v>0</v>
      </c>
      <c r="AO146" s="100">
        <v>0</v>
      </c>
      <c r="AP146" s="100">
        <v>0</v>
      </c>
      <c r="AQ146" s="100">
        <v>0</v>
      </c>
      <c r="AR146" s="100">
        <v>0</v>
      </c>
      <c r="AS146" s="100">
        <v>0</v>
      </c>
      <c r="AT146" s="100">
        <v>0</v>
      </c>
      <c r="AU146" s="100">
        <v>0</v>
      </c>
      <c r="AV146" s="100">
        <v>0</v>
      </c>
      <c r="AW146" s="100">
        <v>0</v>
      </c>
      <c r="AX146" s="100">
        <v>0</v>
      </c>
      <c r="AY146" s="100">
        <v>0</v>
      </c>
      <c r="AZ146" s="100">
        <v>0</v>
      </c>
      <c r="BA146" s="100">
        <v>0</v>
      </c>
      <c r="BB146" s="100">
        <v>0</v>
      </c>
      <c r="BC146" s="100">
        <v>0</v>
      </c>
      <c r="BD146" s="100">
        <v>0</v>
      </c>
      <c r="BE146" s="100">
        <v>0</v>
      </c>
      <c r="BF146" s="100">
        <v>844917.65397556033</v>
      </c>
      <c r="BG146" s="100">
        <v>718180.00587922602</v>
      </c>
      <c r="BH146" s="100">
        <v>21122.941349389002</v>
      </c>
      <c r="BI146" s="100">
        <v>56655</v>
      </c>
      <c r="BJ146" s="100">
        <v>48157</v>
      </c>
      <c r="BK146" s="100">
        <v>1416</v>
      </c>
      <c r="BL146" s="100">
        <v>898002</v>
      </c>
      <c r="BM146" s="100">
        <v>763303</v>
      </c>
      <c r="BN146" s="100">
        <v>22450</v>
      </c>
      <c r="BO146" s="100">
        <v>3571</v>
      </c>
      <c r="BP146" s="100">
        <v>3034</v>
      </c>
      <c r="BQ146" s="100">
        <v>89</v>
      </c>
      <c r="BR146" s="100">
        <v>588.98737270875768</v>
      </c>
      <c r="BS146" s="100">
        <v>500.63926680244396</v>
      </c>
      <c r="BT146" s="100">
        <v>14.724684317718941</v>
      </c>
      <c r="BU146" s="100">
        <v>4974</v>
      </c>
      <c r="BV146" s="100">
        <v>4228</v>
      </c>
      <c r="BW146" s="100">
        <v>124</v>
      </c>
      <c r="BX146" s="100">
        <v>-4385</v>
      </c>
      <c r="BY146" s="100">
        <v>-3727</v>
      </c>
      <c r="BZ146" s="100">
        <v>-109</v>
      </c>
      <c r="CA146" s="100">
        <v>0</v>
      </c>
      <c r="CB146" s="100">
        <v>0</v>
      </c>
      <c r="CC146" s="100">
        <v>0</v>
      </c>
      <c r="CD146" s="100">
        <v>0</v>
      </c>
      <c r="CE146" s="100">
        <v>0</v>
      </c>
      <c r="CF146" s="100">
        <v>0</v>
      </c>
      <c r="CG146" s="100">
        <v>0</v>
      </c>
      <c r="CH146" s="100">
        <v>0</v>
      </c>
      <c r="CI146" s="100">
        <v>0</v>
      </c>
      <c r="CJ146" s="100">
        <v>0</v>
      </c>
      <c r="CK146" s="100">
        <v>0</v>
      </c>
      <c r="CL146" s="100">
        <v>0</v>
      </c>
      <c r="CM146" s="100">
        <v>0</v>
      </c>
      <c r="CN146" s="100">
        <v>0</v>
      </c>
      <c r="CO146" s="100">
        <v>0</v>
      </c>
      <c r="CP146" s="100">
        <v>0</v>
      </c>
      <c r="CQ146" s="100">
        <v>0</v>
      </c>
      <c r="CR146" s="100">
        <v>0</v>
      </c>
      <c r="CS146" s="100">
        <v>0</v>
      </c>
      <c r="CT146" s="100">
        <v>0</v>
      </c>
      <c r="CU146" s="100">
        <v>0</v>
      </c>
      <c r="CV146" s="100">
        <v>3061.8256619144604</v>
      </c>
      <c r="CW146" s="100">
        <v>2602.5518126272909</v>
      </c>
      <c r="CX146" s="100">
        <v>76.545641547861507</v>
      </c>
      <c r="CY146" s="100">
        <v>1660</v>
      </c>
      <c r="CZ146" s="100">
        <v>1410</v>
      </c>
      <c r="DA146" s="100">
        <v>41</v>
      </c>
      <c r="DB146" s="100">
        <v>1402</v>
      </c>
      <c r="DC146" s="100">
        <v>1193</v>
      </c>
      <c r="DD146" s="100">
        <v>36</v>
      </c>
      <c r="DE146" s="100">
        <v>0</v>
      </c>
      <c r="DF146" s="100">
        <v>0</v>
      </c>
      <c r="DG146" s="100">
        <v>0</v>
      </c>
      <c r="DH146" s="100">
        <v>0</v>
      </c>
      <c r="DI146" s="100">
        <v>0</v>
      </c>
      <c r="DJ146" s="100">
        <v>0</v>
      </c>
      <c r="DK146" s="100">
        <v>0</v>
      </c>
      <c r="DL146" s="100">
        <v>0</v>
      </c>
      <c r="DM146" s="100">
        <v>0</v>
      </c>
      <c r="DN146" s="100">
        <v>160.67046843177189</v>
      </c>
      <c r="DO146" s="100">
        <v>136.5698981670061</v>
      </c>
      <c r="DP146" s="100">
        <v>4.016761710794297</v>
      </c>
      <c r="DQ146" s="100">
        <v>413</v>
      </c>
      <c r="DR146" s="100">
        <v>351</v>
      </c>
      <c r="DS146" s="100">
        <v>10</v>
      </c>
      <c r="DT146" s="100">
        <v>-252</v>
      </c>
      <c r="DU146" s="100">
        <v>-214</v>
      </c>
      <c r="DV146" s="100">
        <v>-6</v>
      </c>
      <c r="DW146" s="100">
        <v>5782.0716904276987</v>
      </c>
      <c r="DX146" s="100">
        <v>4914.7609368635431</v>
      </c>
      <c r="DY146" s="100">
        <v>144.55179226069245</v>
      </c>
      <c r="DZ146" s="100">
        <v>0</v>
      </c>
      <c r="EA146" s="100">
        <v>0</v>
      </c>
      <c r="EB146" s="100">
        <v>0</v>
      </c>
      <c r="EC146" s="100">
        <v>6944</v>
      </c>
      <c r="ED146" s="100">
        <v>5902</v>
      </c>
      <c r="EE146" s="100">
        <v>174</v>
      </c>
      <c r="EF146" s="100">
        <v>-1162</v>
      </c>
      <c r="EG146" s="100">
        <v>-987</v>
      </c>
      <c r="EH146" s="100">
        <v>-29</v>
      </c>
      <c r="EI146" s="100">
        <v>-177.66271283095725</v>
      </c>
      <c r="EJ146" s="100">
        <v>-151.01330590631363</v>
      </c>
      <c r="EK146" s="100">
        <v>-4.4415678207739306</v>
      </c>
      <c r="EL146" s="100">
        <v>0</v>
      </c>
      <c r="EM146" s="100">
        <v>0</v>
      </c>
      <c r="EN146" s="100">
        <v>0</v>
      </c>
      <c r="EO146" s="100">
        <v>0</v>
      </c>
      <c r="EP146" s="100">
        <v>0</v>
      </c>
      <c r="EQ146" s="100">
        <v>0</v>
      </c>
      <c r="ER146" s="100">
        <v>0</v>
      </c>
      <c r="ES146" s="100">
        <v>0</v>
      </c>
      <c r="ET146" s="100">
        <v>0</v>
      </c>
      <c r="EU146" s="100">
        <v>166525.64725050918</v>
      </c>
      <c r="EV146" s="100">
        <v>141546.80016293278</v>
      </c>
      <c r="EW146" s="100">
        <v>4163.1411812627293</v>
      </c>
      <c r="EX146" s="100">
        <v>227169</v>
      </c>
      <c r="EY146" s="100">
        <v>193094</v>
      </c>
      <c r="EZ146" s="100">
        <v>5679</v>
      </c>
      <c r="FA146" s="100">
        <v>-60643</v>
      </c>
      <c r="FB146" s="100">
        <v>-51547</v>
      </c>
      <c r="FC146" s="100">
        <v>-1516</v>
      </c>
      <c r="FD146" s="100">
        <v>444938.34297352337</v>
      </c>
      <c r="FE146" s="100">
        <v>368598.78908350301</v>
      </c>
      <c r="FF146" s="100">
        <v>10841.140855397149</v>
      </c>
      <c r="FG146" s="100">
        <v>428393</v>
      </c>
      <c r="FH146" s="100">
        <v>354457</v>
      </c>
      <c r="FI146" s="100">
        <v>10425</v>
      </c>
      <c r="FJ146" s="100">
        <v>16545</v>
      </c>
      <c r="FK146" s="100">
        <v>14142</v>
      </c>
      <c r="FL146" s="100">
        <v>416</v>
      </c>
      <c r="FM146" s="100">
        <v>0</v>
      </c>
      <c r="FN146" s="100">
        <v>0</v>
      </c>
      <c r="FO146" s="100">
        <v>0</v>
      </c>
      <c r="FP146" s="100">
        <v>0</v>
      </c>
      <c r="FQ146" s="100">
        <v>0</v>
      </c>
      <c r="FR146" s="100">
        <v>0</v>
      </c>
      <c r="FS146" s="100">
        <v>0</v>
      </c>
      <c r="FT146" s="100">
        <v>0</v>
      </c>
      <c r="FU146" s="100">
        <v>0</v>
      </c>
      <c r="FV146" s="100">
        <v>1522453</v>
      </c>
      <c r="FW146" s="100">
        <v>1284488</v>
      </c>
      <c r="FX146" s="100">
        <v>37780</v>
      </c>
      <c r="FY146" s="546">
        <v>0.25</v>
      </c>
      <c r="FZ146" s="546">
        <v>0.4</v>
      </c>
      <c r="GA146" s="546">
        <v>0.33999999999999997</v>
      </c>
      <c r="GB146" s="546">
        <v>0.01</v>
      </c>
      <c r="GC146" s="84" t="s">
        <v>1029</v>
      </c>
    </row>
    <row r="147" spans="1:185" s="84" customFormat="1" x14ac:dyDescent="0.25">
      <c r="A147" t="s">
        <v>1037</v>
      </c>
      <c r="B147" s="82" t="s">
        <v>653</v>
      </c>
      <c r="C147" s="85" t="s">
        <v>652</v>
      </c>
      <c r="D147" s="100">
        <v>236420</v>
      </c>
      <c r="E147" s="100">
        <v>0</v>
      </c>
      <c r="F147" s="100">
        <v>236420</v>
      </c>
      <c r="G147" s="100">
        <v>252696</v>
      </c>
      <c r="H147" s="100">
        <v>0</v>
      </c>
      <c r="I147" s="100">
        <v>252696</v>
      </c>
      <c r="J147" s="100">
        <v>-16276</v>
      </c>
      <c r="K147" s="100">
        <v>0</v>
      </c>
      <c r="L147" s="100">
        <v>-16276</v>
      </c>
      <c r="M147" s="100">
        <v>223618</v>
      </c>
      <c r="N147" s="100">
        <v>223618</v>
      </c>
      <c r="O147" s="100">
        <v>0</v>
      </c>
      <c r="P147" s="100">
        <v>11357</v>
      </c>
      <c r="Q147" s="100">
        <v>0</v>
      </c>
      <c r="R147" s="100">
        <v>11357</v>
      </c>
      <c r="S147" s="100">
        <v>2467526</v>
      </c>
      <c r="T147" s="100">
        <v>0</v>
      </c>
      <c r="U147" s="100">
        <v>2614400</v>
      </c>
      <c r="V147" s="100">
        <v>0</v>
      </c>
      <c r="W147" s="100">
        <v>-146874</v>
      </c>
      <c r="X147" s="100">
        <v>0</v>
      </c>
      <c r="Y147" s="100">
        <v>0</v>
      </c>
      <c r="Z147" s="100">
        <v>0</v>
      </c>
      <c r="AA147" s="100">
        <v>0</v>
      </c>
      <c r="AB147" s="100">
        <v>0</v>
      </c>
      <c r="AC147" s="100">
        <v>0</v>
      </c>
      <c r="AD147" s="100">
        <v>0</v>
      </c>
      <c r="AE147" s="100">
        <v>0</v>
      </c>
      <c r="AF147" s="100">
        <v>0</v>
      </c>
      <c r="AG147" s="100">
        <v>0</v>
      </c>
      <c r="AH147" s="100">
        <v>60994</v>
      </c>
      <c r="AI147" s="100">
        <v>60993.855397148684</v>
      </c>
      <c r="AJ147" s="100">
        <v>0</v>
      </c>
      <c r="AK147" s="100">
        <v>0</v>
      </c>
      <c r="AL147" s="100">
        <v>79701</v>
      </c>
      <c r="AM147" s="100">
        <v>79701</v>
      </c>
      <c r="AN147" s="100">
        <v>0</v>
      </c>
      <c r="AO147" s="100">
        <v>0</v>
      </c>
      <c r="AP147" s="100">
        <v>-18707</v>
      </c>
      <c r="AQ147" s="100">
        <v>-18707</v>
      </c>
      <c r="AR147" s="100">
        <v>0</v>
      </c>
      <c r="AS147" s="100">
        <v>0</v>
      </c>
      <c r="AT147" s="100">
        <v>0</v>
      </c>
      <c r="AU147" s="100">
        <v>0</v>
      </c>
      <c r="AV147" s="100">
        <v>0</v>
      </c>
      <c r="AW147" s="100">
        <v>0</v>
      </c>
      <c r="AX147" s="100">
        <v>0</v>
      </c>
      <c r="AY147" s="100">
        <v>0</v>
      </c>
      <c r="AZ147" s="100">
        <v>0</v>
      </c>
      <c r="BA147" s="100">
        <v>0</v>
      </c>
      <c r="BB147" s="100">
        <v>0</v>
      </c>
      <c r="BC147" s="100">
        <v>0</v>
      </c>
      <c r="BD147" s="100">
        <v>0</v>
      </c>
      <c r="BE147" s="100">
        <v>0</v>
      </c>
      <c r="BF147" s="100">
        <v>1901878.5200007129</v>
      </c>
      <c r="BG147" s="100">
        <v>1448432.2489066191</v>
      </c>
      <c r="BH147" s="100">
        <v>0</v>
      </c>
      <c r="BI147" s="100">
        <v>103573</v>
      </c>
      <c r="BJ147" s="100">
        <v>79203</v>
      </c>
      <c r="BK147" s="100">
        <v>0</v>
      </c>
      <c r="BL147" s="100">
        <v>1840826</v>
      </c>
      <c r="BM147" s="100">
        <v>1403179</v>
      </c>
      <c r="BN147" s="100">
        <v>0</v>
      </c>
      <c r="BO147" s="100">
        <v>164626</v>
      </c>
      <c r="BP147" s="100">
        <v>124456</v>
      </c>
      <c r="BQ147" s="100">
        <v>0</v>
      </c>
      <c r="BR147" s="100">
        <v>20767.66481670061</v>
      </c>
      <c r="BS147" s="100">
        <v>15881.155448065174</v>
      </c>
      <c r="BT147" s="100">
        <v>0</v>
      </c>
      <c r="BU147" s="100">
        <v>701</v>
      </c>
      <c r="BV147" s="100">
        <v>537</v>
      </c>
      <c r="BW147" s="100">
        <v>0</v>
      </c>
      <c r="BX147" s="100">
        <v>20067</v>
      </c>
      <c r="BY147" s="100">
        <v>15344</v>
      </c>
      <c r="BZ147" s="100">
        <v>0</v>
      </c>
      <c r="CA147" s="100">
        <v>0</v>
      </c>
      <c r="CB147" s="100">
        <v>0</v>
      </c>
      <c r="CC147" s="100">
        <v>0</v>
      </c>
      <c r="CD147" s="100">
        <v>0</v>
      </c>
      <c r="CE147" s="100">
        <v>0</v>
      </c>
      <c r="CF147" s="100">
        <v>0</v>
      </c>
      <c r="CG147" s="100">
        <v>4.8273421588594703</v>
      </c>
      <c r="CH147" s="100">
        <v>3.6914969450101833</v>
      </c>
      <c r="CI147" s="100">
        <v>0</v>
      </c>
      <c r="CJ147" s="100">
        <v>0</v>
      </c>
      <c r="CK147" s="100">
        <v>0</v>
      </c>
      <c r="CL147" s="100">
        <v>0</v>
      </c>
      <c r="CM147" s="100">
        <v>0</v>
      </c>
      <c r="CN147" s="100">
        <v>0</v>
      </c>
      <c r="CO147" s="100">
        <v>0</v>
      </c>
      <c r="CP147" s="100">
        <v>0</v>
      </c>
      <c r="CQ147" s="100">
        <v>0</v>
      </c>
      <c r="CR147" s="100">
        <v>0</v>
      </c>
      <c r="CS147" s="100">
        <v>0</v>
      </c>
      <c r="CT147" s="100">
        <v>0</v>
      </c>
      <c r="CU147" s="100">
        <v>0</v>
      </c>
      <c r="CV147" s="100">
        <v>30027.38477596741</v>
      </c>
      <c r="CW147" s="100">
        <v>22962.117769857436</v>
      </c>
      <c r="CX147" s="100">
        <v>0</v>
      </c>
      <c r="CY147" s="100">
        <v>28714</v>
      </c>
      <c r="CZ147" s="100">
        <v>21958</v>
      </c>
      <c r="DA147" s="100">
        <v>0</v>
      </c>
      <c r="DB147" s="100">
        <v>1313</v>
      </c>
      <c r="DC147" s="100">
        <v>1004</v>
      </c>
      <c r="DD147" s="100">
        <v>0</v>
      </c>
      <c r="DE147" s="100">
        <v>658.27393075356417</v>
      </c>
      <c r="DF147" s="100">
        <v>503.38594704684323</v>
      </c>
      <c r="DG147" s="100">
        <v>0</v>
      </c>
      <c r="DH147" s="100">
        <v>659</v>
      </c>
      <c r="DI147" s="100">
        <v>503</v>
      </c>
      <c r="DJ147" s="100">
        <v>0</v>
      </c>
      <c r="DK147" s="100">
        <v>-1</v>
      </c>
      <c r="DL147" s="100">
        <v>0</v>
      </c>
      <c r="DM147" s="100">
        <v>0</v>
      </c>
      <c r="DN147" s="100">
        <v>25306.24414460285</v>
      </c>
      <c r="DO147" s="100">
        <v>19351.833757637472</v>
      </c>
      <c r="DP147" s="100">
        <v>0</v>
      </c>
      <c r="DQ147" s="100">
        <v>29756</v>
      </c>
      <c r="DR147" s="100">
        <v>22754</v>
      </c>
      <c r="DS147" s="100">
        <v>0</v>
      </c>
      <c r="DT147" s="100">
        <v>-4450</v>
      </c>
      <c r="DU147" s="100">
        <v>-3402</v>
      </c>
      <c r="DV147" s="100">
        <v>0</v>
      </c>
      <c r="DW147" s="100">
        <v>33694.409419551928</v>
      </c>
      <c r="DX147" s="100">
        <v>25766.313085539714</v>
      </c>
      <c r="DY147" s="100">
        <v>0</v>
      </c>
      <c r="DZ147" s="100">
        <v>-399.35285132382893</v>
      </c>
      <c r="EA147" s="100">
        <v>-305.38747454175154</v>
      </c>
      <c r="EB147" s="100">
        <v>0</v>
      </c>
      <c r="EC147" s="100">
        <v>36244</v>
      </c>
      <c r="ED147" s="100">
        <v>27715</v>
      </c>
      <c r="EE147" s="100">
        <v>0</v>
      </c>
      <c r="EF147" s="100">
        <v>-2949</v>
      </c>
      <c r="EG147" s="100">
        <v>-2254</v>
      </c>
      <c r="EH147" s="100">
        <v>0</v>
      </c>
      <c r="EI147" s="100">
        <v>-46.956873727087576</v>
      </c>
      <c r="EJ147" s="100">
        <v>-35.908197556008147</v>
      </c>
      <c r="EK147" s="100">
        <v>0</v>
      </c>
      <c r="EL147" s="100">
        <v>0</v>
      </c>
      <c r="EM147" s="100">
        <v>0</v>
      </c>
      <c r="EN147" s="100">
        <v>0</v>
      </c>
      <c r="EO147" s="100">
        <v>0</v>
      </c>
      <c r="EP147" s="100">
        <v>0</v>
      </c>
      <c r="EQ147" s="100">
        <v>0</v>
      </c>
      <c r="ER147" s="100">
        <v>0</v>
      </c>
      <c r="ES147" s="100">
        <v>0</v>
      </c>
      <c r="ET147" s="100">
        <v>0</v>
      </c>
      <c r="EU147" s="100">
        <v>425259.88014256617</v>
      </c>
      <c r="EV147" s="100">
        <v>325198.73187372711</v>
      </c>
      <c r="EW147" s="100">
        <v>0</v>
      </c>
      <c r="EX147" s="100">
        <v>304341</v>
      </c>
      <c r="EY147" s="100">
        <v>232731</v>
      </c>
      <c r="EZ147" s="100">
        <v>0</v>
      </c>
      <c r="FA147" s="100">
        <v>120919</v>
      </c>
      <c r="FB147" s="100">
        <v>92468</v>
      </c>
      <c r="FC147" s="100">
        <v>0</v>
      </c>
      <c r="FD147" s="100">
        <v>712185.43706720963</v>
      </c>
      <c r="FE147" s="100">
        <v>482840.77881873725</v>
      </c>
      <c r="FF147" s="100">
        <v>0</v>
      </c>
      <c r="FG147" s="100">
        <v>696285</v>
      </c>
      <c r="FH147" s="100">
        <v>465318</v>
      </c>
      <c r="FI147" s="100">
        <v>0</v>
      </c>
      <c r="FJ147" s="100">
        <v>15900</v>
      </c>
      <c r="FK147" s="100">
        <v>17523</v>
      </c>
      <c r="FL147" s="100">
        <v>0</v>
      </c>
      <c r="FM147" s="100">
        <v>0</v>
      </c>
      <c r="FN147" s="100">
        <v>0</v>
      </c>
      <c r="FO147" s="100">
        <v>0</v>
      </c>
      <c r="FP147" s="100">
        <v>0</v>
      </c>
      <c r="FQ147" s="100">
        <v>0</v>
      </c>
      <c r="FR147" s="100">
        <v>0</v>
      </c>
      <c r="FS147" s="100">
        <v>0</v>
      </c>
      <c r="FT147" s="100">
        <v>0</v>
      </c>
      <c r="FU147" s="100">
        <v>0</v>
      </c>
      <c r="FV147" s="100">
        <v>3252909</v>
      </c>
      <c r="FW147" s="100">
        <v>2419802</v>
      </c>
      <c r="FX147" s="100">
        <v>0</v>
      </c>
      <c r="FY147" s="546">
        <v>0.25</v>
      </c>
      <c r="FZ147" s="546">
        <v>0.42499999999999999</v>
      </c>
      <c r="GA147" s="546">
        <v>0.32500000000000001</v>
      </c>
      <c r="GB147" s="546">
        <v>0</v>
      </c>
      <c r="GC147" s="84" t="s">
        <v>1029</v>
      </c>
    </row>
    <row r="148" spans="1:185" s="84" customFormat="1" x14ac:dyDescent="0.25">
      <c r="A148" t="s">
        <v>1026</v>
      </c>
      <c r="B148" s="82" t="s">
        <v>655</v>
      </c>
      <c r="C148" s="85" t="s">
        <v>654</v>
      </c>
      <c r="D148" s="100">
        <v>-2242473</v>
      </c>
      <c r="E148" s="100">
        <v>46</v>
      </c>
      <c r="F148" s="100">
        <v>-2242427</v>
      </c>
      <c r="G148" s="100">
        <v>-1881159</v>
      </c>
      <c r="H148" s="100">
        <v>0</v>
      </c>
      <c r="I148" s="100">
        <v>-1881159</v>
      </c>
      <c r="J148" s="100">
        <v>-361314</v>
      </c>
      <c r="K148" s="100">
        <v>46</v>
      </c>
      <c r="L148" s="100">
        <v>-361268</v>
      </c>
      <c r="M148" s="100">
        <v>356423</v>
      </c>
      <c r="N148" s="100">
        <v>356423</v>
      </c>
      <c r="O148" s="100">
        <v>0</v>
      </c>
      <c r="P148" s="100">
        <v>2761511</v>
      </c>
      <c r="Q148" s="100">
        <v>2983259</v>
      </c>
      <c r="R148" s="100">
        <v>-221748</v>
      </c>
      <c r="S148" s="100">
        <v>83003</v>
      </c>
      <c r="T148" s="100">
        <v>0</v>
      </c>
      <c r="U148" s="100">
        <v>1314600</v>
      </c>
      <c r="V148" s="100">
        <v>0</v>
      </c>
      <c r="W148" s="100">
        <v>-1231597</v>
      </c>
      <c r="X148" s="100">
        <v>0</v>
      </c>
      <c r="Y148" s="100">
        <v>0</v>
      </c>
      <c r="Z148" s="100">
        <v>0</v>
      </c>
      <c r="AA148" s="100">
        <v>0</v>
      </c>
      <c r="AB148" s="100">
        <v>0</v>
      </c>
      <c r="AC148" s="100">
        <v>0</v>
      </c>
      <c r="AD148" s="100">
        <v>0</v>
      </c>
      <c r="AE148" s="100">
        <v>0</v>
      </c>
      <c r="AF148" s="100">
        <v>0</v>
      </c>
      <c r="AG148" s="100">
        <v>0</v>
      </c>
      <c r="AH148" s="100">
        <v>337382</v>
      </c>
      <c r="AI148" s="100">
        <v>337382.16904276988</v>
      </c>
      <c r="AJ148" s="100">
        <v>0</v>
      </c>
      <c r="AK148" s="100">
        <v>0</v>
      </c>
      <c r="AL148" s="100">
        <v>63660</v>
      </c>
      <c r="AM148" s="100">
        <v>63660</v>
      </c>
      <c r="AN148" s="100">
        <v>0</v>
      </c>
      <c r="AO148" s="100">
        <v>0</v>
      </c>
      <c r="AP148" s="100">
        <v>273722</v>
      </c>
      <c r="AQ148" s="100">
        <v>273722</v>
      </c>
      <c r="AR148" s="100">
        <v>0</v>
      </c>
      <c r="AS148" s="100">
        <v>0</v>
      </c>
      <c r="AT148" s="100">
        <v>0</v>
      </c>
      <c r="AU148" s="100">
        <v>0</v>
      </c>
      <c r="AV148" s="100">
        <v>0</v>
      </c>
      <c r="AW148" s="100">
        <v>0</v>
      </c>
      <c r="AX148" s="100">
        <v>0</v>
      </c>
      <c r="AY148" s="100">
        <v>0</v>
      </c>
      <c r="AZ148" s="100">
        <v>0</v>
      </c>
      <c r="BA148" s="100">
        <v>0</v>
      </c>
      <c r="BB148" s="100">
        <v>0</v>
      </c>
      <c r="BC148" s="100">
        <v>0</v>
      </c>
      <c r="BD148" s="100">
        <v>0</v>
      </c>
      <c r="BE148" s="100">
        <v>0</v>
      </c>
      <c r="BF148" s="100">
        <v>3349766.1963523771</v>
      </c>
      <c r="BG148" s="100">
        <v>0</v>
      </c>
      <c r="BH148" s="100">
        <v>68219.518976350519</v>
      </c>
      <c r="BI148" s="100">
        <v>212060</v>
      </c>
      <c r="BJ148" s="100">
        <v>0</v>
      </c>
      <c r="BK148" s="100">
        <v>4264</v>
      </c>
      <c r="BL148" s="100">
        <v>3380876</v>
      </c>
      <c r="BM148" s="100">
        <v>0</v>
      </c>
      <c r="BN148" s="100">
        <v>68934</v>
      </c>
      <c r="BO148" s="100">
        <v>180950</v>
      </c>
      <c r="BP148" s="100">
        <v>0</v>
      </c>
      <c r="BQ148" s="100">
        <v>3550</v>
      </c>
      <c r="BR148" s="100">
        <v>0</v>
      </c>
      <c r="BS148" s="100">
        <v>0</v>
      </c>
      <c r="BT148" s="100">
        <v>0</v>
      </c>
      <c r="BU148" s="100">
        <v>0</v>
      </c>
      <c r="BV148" s="100">
        <v>0</v>
      </c>
      <c r="BW148" s="100">
        <v>0</v>
      </c>
      <c r="BX148" s="100">
        <v>0</v>
      </c>
      <c r="BY148" s="100">
        <v>0</v>
      </c>
      <c r="BZ148" s="100">
        <v>0</v>
      </c>
      <c r="CA148" s="100">
        <v>0</v>
      </c>
      <c r="CB148" s="100">
        <v>0</v>
      </c>
      <c r="CC148" s="100">
        <v>0</v>
      </c>
      <c r="CD148" s="100">
        <v>0</v>
      </c>
      <c r="CE148" s="100">
        <v>0</v>
      </c>
      <c r="CF148" s="100">
        <v>0</v>
      </c>
      <c r="CG148" s="100">
        <v>-957.25998818737276</v>
      </c>
      <c r="CH148" s="100">
        <v>0</v>
      </c>
      <c r="CI148" s="100">
        <v>-19.535918126272914</v>
      </c>
      <c r="CJ148" s="100">
        <v>0</v>
      </c>
      <c r="CK148" s="100">
        <v>0</v>
      </c>
      <c r="CL148" s="100">
        <v>0</v>
      </c>
      <c r="CM148" s="100">
        <v>0</v>
      </c>
      <c r="CN148" s="100">
        <v>0</v>
      </c>
      <c r="CO148" s="100">
        <v>0</v>
      </c>
      <c r="CP148" s="100">
        <v>0</v>
      </c>
      <c r="CQ148" s="100">
        <v>0</v>
      </c>
      <c r="CR148" s="100">
        <v>0</v>
      </c>
      <c r="CS148" s="100">
        <v>-4230.6920645621185</v>
      </c>
      <c r="CT148" s="100">
        <v>0</v>
      </c>
      <c r="CU148" s="100">
        <v>-86.340654378818741</v>
      </c>
      <c r="CV148" s="100">
        <v>0</v>
      </c>
      <c r="CW148" s="100">
        <v>0</v>
      </c>
      <c r="CX148" s="100">
        <v>0</v>
      </c>
      <c r="CY148" s="100">
        <v>0</v>
      </c>
      <c r="CZ148" s="100">
        <v>0</v>
      </c>
      <c r="DA148" s="100">
        <v>0</v>
      </c>
      <c r="DB148" s="100">
        <v>0</v>
      </c>
      <c r="DC148" s="100">
        <v>0</v>
      </c>
      <c r="DD148" s="100">
        <v>0</v>
      </c>
      <c r="DE148" s="100">
        <v>2310.2472097759673</v>
      </c>
      <c r="DF148" s="100">
        <v>0</v>
      </c>
      <c r="DG148" s="100">
        <v>47.147902240325863</v>
      </c>
      <c r="DH148" s="100">
        <v>759</v>
      </c>
      <c r="DI148" s="100">
        <v>0</v>
      </c>
      <c r="DJ148" s="100">
        <v>15</v>
      </c>
      <c r="DK148" s="100">
        <v>1551</v>
      </c>
      <c r="DL148" s="100">
        <v>0</v>
      </c>
      <c r="DM148" s="100">
        <v>32</v>
      </c>
      <c r="DN148" s="100">
        <v>7738.1694873727083</v>
      </c>
      <c r="DO148" s="100">
        <v>0</v>
      </c>
      <c r="DP148" s="100">
        <v>157.92182627291243</v>
      </c>
      <c r="DQ148" s="100">
        <v>9277</v>
      </c>
      <c r="DR148" s="100">
        <v>0</v>
      </c>
      <c r="DS148" s="100">
        <v>189</v>
      </c>
      <c r="DT148" s="100">
        <v>-1539</v>
      </c>
      <c r="DU148" s="100">
        <v>0</v>
      </c>
      <c r="DV148" s="100">
        <v>-31</v>
      </c>
      <c r="DW148" s="100">
        <v>24985.025052953155</v>
      </c>
      <c r="DX148" s="100">
        <v>0</v>
      </c>
      <c r="DY148" s="100">
        <v>509.89847046843175</v>
      </c>
      <c r="DZ148" s="100">
        <v>-6302.0265213849279</v>
      </c>
      <c r="EA148" s="100">
        <v>0</v>
      </c>
      <c r="EB148" s="100">
        <v>-128.61278615071282</v>
      </c>
      <c r="EC148" s="100">
        <v>31135</v>
      </c>
      <c r="ED148" s="100">
        <v>0</v>
      </c>
      <c r="EE148" s="100">
        <v>635</v>
      </c>
      <c r="EF148" s="100">
        <v>-12452</v>
      </c>
      <c r="EG148" s="100">
        <v>0</v>
      </c>
      <c r="EH148" s="100">
        <v>-254</v>
      </c>
      <c r="EI148" s="100">
        <v>-22.26256619144603</v>
      </c>
      <c r="EJ148" s="100">
        <v>0</v>
      </c>
      <c r="EK148" s="100">
        <v>-0.45433808553971489</v>
      </c>
      <c r="EL148" s="100">
        <v>0</v>
      </c>
      <c r="EM148" s="100">
        <v>0</v>
      </c>
      <c r="EN148" s="100">
        <v>0</v>
      </c>
      <c r="EO148" s="100">
        <v>0</v>
      </c>
      <c r="EP148" s="100">
        <v>0</v>
      </c>
      <c r="EQ148" s="100">
        <v>0</v>
      </c>
      <c r="ER148" s="100">
        <v>0</v>
      </c>
      <c r="ES148" s="100">
        <v>0</v>
      </c>
      <c r="ET148" s="100">
        <v>0</v>
      </c>
      <c r="EU148" s="100">
        <v>557740.68587230146</v>
      </c>
      <c r="EV148" s="100">
        <v>0</v>
      </c>
      <c r="EW148" s="100">
        <v>11382.462976985744</v>
      </c>
      <c r="EX148" s="100">
        <v>640011</v>
      </c>
      <c r="EY148" s="100">
        <v>0</v>
      </c>
      <c r="EZ148" s="100">
        <v>13061</v>
      </c>
      <c r="FA148" s="100">
        <v>-82270</v>
      </c>
      <c r="FB148" s="100">
        <v>0</v>
      </c>
      <c r="FC148" s="100">
        <v>-1679</v>
      </c>
      <c r="FD148" s="100">
        <v>1496301.8046435844</v>
      </c>
      <c r="FE148" s="100">
        <v>0</v>
      </c>
      <c r="FF148" s="100">
        <v>28645.079266802441</v>
      </c>
      <c r="FG148" s="100">
        <v>1484889</v>
      </c>
      <c r="FH148" s="100">
        <v>0</v>
      </c>
      <c r="FI148" s="100">
        <v>27403</v>
      </c>
      <c r="FJ148" s="100">
        <v>11413</v>
      </c>
      <c r="FK148" s="100">
        <v>0</v>
      </c>
      <c r="FL148" s="100">
        <v>1242</v>
      </c>
      <c r="FM148" s="100">
        <v>0</v>
      </c>
      <c r="FN148" s="100">
        <v>0</v>
      </c>
      <c r="FO148" s="100">
        <v>0</v>
      </c>
      <c r="FP148" s="100">
        <v>0</v>
      </c>
      <c r="FQ148" s="100">
        <v>0</v>
      </c>
      <c r="FR148" s="100">
        <v>0</v>
      </c>
      <c r="FS148" s="100">
        <v>0</v>
      </c>
      <c r="FT148" s="100">
        <v>0</v>
      </c>
      <c r="FU148" s="100">
        <v>0</v>
      </c>
      <c r="FV148" s="100">
        <v>5639390</v>
      </c>
      <c r="FW148" s="100">
        <v>0</v>
      </c>
      <c r="FX148" s="100">
        <v>112991</v>
      </c>
      <c r="FY148" s="546">
        <v>0.5</v>
      </c>
      <c r="FZ148" s="546">
        <v>0.49</v>
      </c>
      <c r="GA148" s="546">
        <v>0</v>
      </c>
      <c r="GB148" s="546">
        <v>0.01</v>
      </c>
      <c r="GC148" s="84" t="s">
        <v>1054</v>
      </c>
    </row>
    <row r="149" spans="1:185" s="84" customFormat="1" x14ac:dyDescent="0.25">
      <c r="A149" t="s">
        <v>1026</v>
      </c>
      <c r="B149" s="82" t="s">
        <v>657</v>
      </c>
      <c r="C149" s="85" t="s">
        <v>656</v>
      </c>
      <c r="D149" s="100">
        <v>148846</v>
      </c>
      <c r="E149" s="100">
        <v>0</v>
      </c>
      <c r="F149" s="100">
        <v>148846</v>
      </c>
      <c r="G149" s="100">
        <v>225525</v>
      </c>
      <c r="H149" s="100">
        <v>0</v>
      </c>
      <c r="I149" s="100">
        <v>225525</v>
      </c>
      <c r="J149" s="100">
        <v>-76679</v>
      </c>
      <c r="K149" s="100">
        <v>0</v>
      </c>
      <c r="L149" s="100">
        <v>-76679</v>
      </c>
      <c r="M149" s="100">
        <v>238803</v>
      </c>
      <c r="N149" s="100">
        <v>238803</v>
      </c>
      <c r="O149" s="100">
        <v>0</v>
      </c>
      <c r="P149" s="100">
        <v>0</v>
      </c>
      <c r="Q149" s="100">
        <v>0</v>
      </c>
      <c r="R149" s="100">
        <v>0</v>
      </c>
      <c r="S149" s="100">
        <v>0</v>
      </c>
      <c r="T149" s="100">
        <v>0</v>
      </c>
      <c r="U149" s="100">
        <v>0</v>
      </c>
      <c r="V149" s="100">
        <v>0</v>
      </c>
      <c r="W149" s="100">
        <v>0</v>
      </c>
      <c r="X149" s="100">
        <v>0</v>
      </c>
      <c r="Y149" s="100">
        <v>0</v>
      </c>
      <c r="Z149" s="100">
        <v>0</v>
      </c>
      <c r="AA149" s="100">
        <v>0</v>
      </c>
      <c r="AB149" s="100">
        <v>0</v>
      </c>
      <c r="AC149" s="100">
        <v>0</v>
      </c>
      <c r="AD149" s="100">
        <v>0</v>
      </c>
      <c r="AE149" s="100">
        <v>0</v>
      </c>
      <c r="AF149" s="100">
        <v>0</v>
      </c>
      <c r="AG149" s="100">
        <v>0</v>
      </c>
      <c r="AH149" s="100">
        <v>0</v>
      </c>
      <c r="AI149" s="100">
        <v>0</v>
      </c>
      <c r="AJ149" s="100">
        <v>0</v>
      </c>
      <c r="AK149" s="100">
        <v>0</v>
      </c>
      <c r="AL149" s="100">
        <v>0</v>
      </c>
      <c r="AM149" s="100">
        <v>0</v>
      </c>
      <c r="AN149" s="100">
        <v>0</v>
      </c>
      <c r="AO149" s="100">
        <v>0</v>
      </c>
      <c r="AP149" s="100">
        <v>0</v>
      </c>
      <c r="AQ149" s="100">
        <v>0</v>
      </c>
      <c r="AR149" s="100">
        <v>0</v>
      </c>
      <c r="AS149" s="100">
        <v>0</v>
      </c>
      <c r="AT149" s="100">
        <v>0</v>
      </c>
      <c r="AU149" s="100">
        <v>0</v>
      </c>
      <c r="AV149" s="100">
        <v>0</v>
      </c>
      <c r="AW149" s="100">
        <v>0</v>
      </c>
      <c r="AX149" s="100">
        <v>0</v>
      </c>
      <c r="AY149" s="100">
        <v>0</v>
      </c>
      <c r="AZ149" s="100">
        <v>0</v>
      </c>
      <c r="BA149" s="100">
        <v>0</v>
      </c>
      <c r="BB149" s="100">
        <v>0</v>
      </c>
      <c r="BC149" s="100">
        <v>0</v>
      </c>
      <c r="BD149" s="100">
        <v>0</v>
      </c>
      <c r="BE149" s="100">
        <v>0</v>
      </c>
      <c r="BF149" s="100">
        <v>1591092.351664453</v>
      </c>
      <c r="BG149" s="100">
        <v>894989.447811255</v>
      </c>
      <c r="BH149" s="100">
        <v>0</v>
      </c>
      <c r="BI149" s="100">
        <v>116657</v>
      </c>
      <c r="BJ149" s="100">
        <v>65619</v>
      </c>
      <c r="BK149" s="100">
        <v>0</v>
      </c>
      <c r="BL149" s="100">
        <v>1606168</v>
      </c>
      <c r="BM149" s="100">
        <v>903469</v>
      </c>
      <c r="BN149" s="100">
        <v>0</v>
      </c>
      <c r="BO149" s="100">
        <v>101581</v>
      </c>
      <c r="BP149" s="100">
        <v>57139</v>
      </c>
      <c r="BQ149" s="100">
        <v>0</v>
      </c>
      <c r="BR149" s="100">
        <v>6651.9506932790218</v>
      </c>
      <c r="BS149" s="100">
        <v>3741.7222649694504</v>
      </c>
      <c r="BT149" s="100">
        <v>0</v>
      </c>
      <c r="BU149" s="100">
        <v>6011</v>
      </c>
      <c r="BV149" s="100">
        <v>3381</v>
      </c>
      <c r="BW149" s="100">
        <v>0</v>
      </c>
      <c r="BX149" s="100">
        <v>641</v>
      </c>
      <c r="BY149" s="100">
        <v>361</v>
      </c>
      <c r="BZ149" s="100">
        <v>0</v>
      </c>
      <c r="CA149" s="100">
        <v>0</v>
      </c>
      <c r="CB149" s="100">
        <v>0</v>
      </c>
      <c r="CC149" s="100">
        <v>0</v>
      </c>
      <c r="CD149" s="100">
        <v>0</v>
      </c>
      <c r="CE149" s="100">
        <v>0</v>
      </c>
      <c r="CF149" s="100">
        <v>0</v>
      </c>
      <c r="CG149" s="100">
        <v>0</v>
      </c>
      <c r="CH149" s="100">
        <v>0</v>
      </c>
      <c r="CI149" s="100">
        <v>0</v>
      </c>
      <c r="CJ149" s="100">
        <v>0</v>
      </c>
      <c r="CK149" s="100">
        <v>0</v>
      </c>
      <c r="CL149" s="100">
        <v>0</v>
      </c>
      <c r="CM149" s="100">
        <v>0</v>
      </c>
      <c r="CN149" s="100">
        <v>0</v>
      </c>
      <c r="CO149" s="100">
        <v>0</v>
      </c>
      <c r="CP149" s="100">
        <v>0</v>
      </c>
      <c r="CQ149" s="100">
        <v>0</v>
      </c>
      <c r="CR149" s="100">
        <v>0</v>
      </c>
      <c r="CS149" s="100">
        <v>0</v>
      </c>
      <c r="CT149" s="100">
        <v>0</v>
      </c>
      <c r="CU149" s="100">
        <v>0</v>
      </c>
      <c r="CV149" s="100">
        <v>0</v>
      </c>
      <c r="CW149" s="100">
        <v>0</v>
      </c>
      <c r="CX149" s="100">
        <v>0</v>
      </c>
      <c r="CY149" s="100">
        <v>0</v>
      </c>
      <c r="CZ149" s="100">
        <v>0</v>
      </c>
      <c r="DA149" s="100">
        <v>0</v>
      </c>
      <c r="DB149" s="100">
        <v>0</v>
      </c>
      <c r="DC149" s="100">
        <v>0</v>
      </c>
      <c r="DD149" s="100">
        <v>0</v>
      </c>
      <c r="DE149" s="100">
        <v>0</v>
      </c>
      <c r="DF149" s="100">
        <v>0</v>
      </c>
      <c r="DG149" s="100">
        <v>0</v>
      </c>
      <c r="DH149" s="100">
        <v>0</v>
      </c>
      <c r="DI149" s="100">
        <v>0</v>
      </c>
      <c r="DJ149" s="100">
        <v>0</v>
      </c>
      <c r="DK149" s="100">
        <v>0</v>
      </c>
      <c r="DL149" s="100">
        <v>0</v>
      </c>
      <c r="DM149" s="100">
        <v>0</v>
      </c>
      <c r="DN149" s="100">
        <v>5844.2631397148662</v>
      </c>
      <c r="DO149" s="100">
        <v>3287.3980160896135</v>
      </c>
      <c r="DP149" s="100">
        <v>0</v>
      </c>
      <c r="DQ149" s="100">
        <v>5947</v>
      </c>
      <c r="DR149" s="100">
        <v>3346</v>
      </c>
      <c r="DS149" s="100">
        <v>0</v>
      </c>
      <c r="DT149" s="100">
        <v>-103</v>
      </c>
      <c r="DU149" s="100">
        <v>-59</v>
      </c>
      <c r="DV149" s="100">
        <v>0</v>
      </c>
      <c r="DW149" s="100">
        <v>34240.578525458252</v>
      </c>
      <c r="DX149" s="100">
        <v>19260.325420570269</v>
      </c>
      <c r="DY149" s="100">
        <v>0</v>
      </c>
      <c r="DZ149" s="100">
        <v>-6014.7291372708751</v>
      </c>
      <c r="EA149" s="100">
        <v>-3383.2851397148679</v>
      </c>
      <c r="EB149" s="100">
        <v>0</v>
      </c>
      <c r="EC149" s="100">
        <v>41634</v>
      </c>
      <c r="ED149" s="100">
        <v>23419</v>
      </c>
      <c r="EE149" s="100">
        <v>0</v>
      </c>
      <c r="EF149" s="100">
        <v>-13408</v>
      </c>
      <c r="EG149" s="100">
        <v>-7542</v>
      </c>
      <c r="EH149" s="100">
        <v>0</v>
      </c>
      <c r="EI149" s="100">
        <v>-422.31138085539709</v>
      </c>
      <c r="EJ149" s="100">
        <v>-237.55015173116089</v>
      </c>
      <c r="EK149" s="100">
        <v>0</v>
      </c>
      <c r="EL149" s="100">
        <v>0</v>
      </c>
      <c r="EM149" s="100">
        <v>0</v>
      </c>
      <c r="EN149" s="100">
        <v>0</v>
      </c>
      <c r="EO149" s="100">
        <v>0</v>
      </c>
      <c r="EP149" s="100">
        <v>0</v>
      </c>
      <c r="EQ149" s="100">
        <v>0</v>
      </c>
      <c r="ER149" s="100">
        <v>0</v>
      </c>
      <c r="ES149" s="100">
        <v>0</v>
      </c>
      <c r="ET149" s="100">
        <v>0</v>
      </c>
      <c r="EU149" s="100">
        <v>1004297.3342761711</v>
      </c>
      <c r="EV149" s="100">
        <v>564917.2505303463</v>
      </c>
      <c r="EW149" s="100">
        <v>0</v>
      </c>
      <c r="EX149" s="100">
        <v>1189540</v>
      </c>
      <c r="EY149" s="100">
        <v>669116</v>
      </c>
      <c r="EZ149" s="100">
        <v>0</v>
      </c>
      <c r="FA149" s="100">
        <v>-185243</v>
      </c>
      <c r="FB149" s="100">
        <v>-104199</v>
      </c>
      <c r="FC149" s="100">
        <v>0</v>
      </c>
      <c r="FD149" s="100">
        <v>1331108.2231136456</v>
      </c>
      <c r="FE149" s="100">
        <v>748748.37550142559</v>
      </c>
      <c r="FF149" s="100">
        <v>0</v>
      </c>
      <c r="FG149" s="100">
        <v>1353966</v>
      </c>
      <c r="FH149" s="100">
        <v>761606</v>
      </c>
      <c r="FI149" s="100">
        <v>0</v>
      </c>
      <c r="FJ149" s="100">
        <v>-22858</v>
      </c>
      <c r="FK149" s="100">
        <v>-12858</v>
      </c>
      <c r="FL149" s="100">
        <v>0</v>
      </c>
      <c r="FM149" s="100">
        <v>0</v>
      </c>
      <c r="FN149" s="100">
        <v>0</v>
      </c>
      <c r="FO149" s="100">
        <v>0</v>
      </c>
      <c r="FP149" s="100">
        <v>0</v>
      </c>
      <c r="FQ149" s="100">
        <v>0</v>
      </c>
      <c r="FR149" s="100">
        <v>0</v>
      </c>
      <c r="FS149" s="100">
        <v>0</v>
      </c>
      <c r="FT149" s="100">
        <v>0</v>
      </c>
      <c r="FU149" s="100">
        <v>0</v>
      </c>
      <c r="FV149" s="100">
        <v>4083454</v>
      </c>
      <c r="FW149" s="100">
        <v>2296941</v>
      </c>
      <c r="FX149" s="100">
        <v>0</v>
      </c>
      <c r="FY149" s="546">
        <v>0.25</v>
      </c>
      <c r="FZ149" s="546">
        <v>0.48</v>
      </c>
      <c r="GA149" s="546">
        <v>0.27</v>
      </c>
      <c r="GB149" s="546">
        <v>0</v>
      </c>
      <c r="GC149" s="84" t="s">
        <v>1044</v>
      </c>
    </row>
    <row r="150" spans="1:185" s="84" customFormat="1" x14ac:dyDescent="0.25">
      <c r="A150" t="s">
        <v>1026</v>
      </c>
      <c r="B150" s="82" t="s">
        <v>659</v>
      </c>
      <c r="C150" s="85" t="s">
        <v>658</v>
      </c>
      <c r="D150" s="100">
        <v>-600927</v>
      </c>
      <c r="E150" s="100">
        <v>0</v>
      </c>
      <c r="F150" s="100">
        <v>-600927</v>
      </c>
      <c r="G150" s="100">
        <v>-683527</v>
      </c>
      <c r="H150" s="100">
        <v>0</v>
      </c>
      <c r="I150" s="100">
        <v>-683527</v>
      </c>
      <c r="J150" s="100">
        <v>82600</v>
      </c>
      <c r="K150" s="100">
        <v>0</v>
      </c>
      <c r="L150" s="100">
        <v>82600</v>
      </c>
      <c r="M150" s="100">
        <v>590235</v>
      </c>
      <c r="N150" s="100">
        <v>590235</v>
      </c>
      <c r="O150" s="100">
        <v>0</v>
      </c>
      <c r="P150" s="100">
        <v>240652</v>
      </c>
      <c r="Q150" s="100">
        <v>87390</v>
      </c>
      <c r="R150" s="100">
        <v>153262</v>
      </c>
      <c r="S150" s="100">
        <v>0</v>
      </c>
      <c r="T150" s="100">
        <v>0</v>
      </c>
      <c r="U150" s="100">
        <v>0</v>
      </c>
      <c r="V150" s="100">
        <v>0</v>
      </c>
      <c r="W150" s="100">
        <v>0</v>
      </c>
      <c r="X150" s="100">
        <v>0</v>
      </c>
      <c r="Y150" s="100">
        <v>0</v>
      </c>
      <c r="Z150" s="100">
        <v>0</v>
      </c>
      <c r="AA150" s="100">
        <v>0</v>
      </c>
      <c r="AB150" s="100">
        <v>0</v>
      </c>
      <c r="AC150" s="100">
        <v>0</v>
      </c>
      <c r="AD150" s="100">
        <v>0</v>
      </c>
      <c r="AE150" s="100">
        <v>0</v>
      </c>
      <c r="AF150" s="100">
        <v>0</v>
      </c>
      <c r="AG150" s="100">
        <v>0</v>
      </c>
      <c r="AH150" s="100">
        <v>163285</v>
      </c>
      <c r="AI150" s="100">
        <v>163284.97759674134</v>
      </c>
      <c r="AJ150" s="100">
        <v>0</v>
      </c>
      <c r="AK150" s="100">
        <v>0</v>
      </c>
      <c r="AL150" s="100">
        <v>101891</v>
      </c>
      <c r="AM150" s="100">
        <v>101891</v>
      </c>
      <c r="AN150" s="100">
        <v>0</v>
      </c>
      <c r="AO150" s="100">
        <v>0</v>
      </c>
      <c r="AP150" s="100">
        <v>61394</v>
      </c>
      <c r="AQ150" s="100">
        <v>61394</v>
      </c>
      <c r="AR150" s="100">
        <v>0</v>
      </c>
      <c r="AS150" s="100">
        <v>0</v>
      </c>
      <c r="AT150" s="100">
        <v>0</v>
      </c>
      <c r="AU150" s="100">
        <v>0</v>
      </c>
      <c r="AV150" s="100">
        <v>0</v>
      </c>
      <c r="AW150" s="100">
        <v>0</v>
      </c>
      <c r="AX150" s="100">
        <v>0</v>
      </c>
      <c r="AY150" s="100">
        <v>0</v>
      </c>
      <c r="AZ150" s="100">
        <v>0</v>
      </c>
      <c r="BA150" s="100">
        <v>0</v>
      </c>
      <c r="BB150" s="100">
        <v>0</v>
      </c>
      <c r="BC150" s="100">
        <v>0</v>
      </c>
      <c r="BD150" s="100">
        <v>0</v>
      </c>
      <c r="BE150" s="100">
        <v>0</v>
      </c>
      <c r="BF150" s="100">
        <v>10504925.025286682</v>
      </c>
      <c r="BG150" s="100">
        <v>0</v>
      </c>
      <c r="BH150" s="100">
        <v>141958.44628765783</v>
      </c>
      <c r="BI150" s="100">
        <v>386070</v>
      </c>
      <c r="BJ150" s="100">
        <v>0</v>
      </c>
      <c r="BK150" s="100">
        <v>5217</v>
      </c>
      <c r="BL150" s="100">
        <v>10197149</v>
      </c>
      <c r="BM150" s="100">
        <v>0</v>
      </c>
      <c r="BN150" s="100">
        <v>137799</v>
      </c>
      <c r="BO150" s="100">
        <v>693846</v>
      </c>
      <c r="BP150" s="100">
        <v>0</v>
      </c>
      <c r="BQ150" s="100">
        <v>9376</v>
      </c>
      <c r="BR150" s="100">
        <v>52530.54879837067</v>
      </c>
      <c r="BS150" s="100">
        <v>0</v>
      </c>
      <c r="BT150" s="100">
        <v>709.87228105906308</v>
      </c>
      <c r="BU150" s="100">
        <v>45075</v>
      </c>
      <c r="BV150" s="100">
        <v>0</v>
      </c>
      <c r="BW150" s="100">
        <v>609</v>
      </c>
      <c r="BX150" s="100">
        <v>7456</v>
      </c>
      <c r="BY150" s="100">
        <v>0</v>
      </c>
      <c r="BZ150" s="100">
        <v>101</v>
      </c>
      <c r="CA150" s="100">
        <v>0</v>
      </c>
      <c r="CB150" s="100">
        <v>0</v>
      </c>
      <c r="CC150" s="100">
        <v>0</v>
      </c>
      <c r="CD150" s="100">
        <v>0</v>
      </c>
      <c r="CE150" s="100">
        <v>0</v>
      </c>
      <c r="CF150" s="100">
        <v>0</v>
      </c>
      <c r="CG150" s="100">
        <v>1706.2666802443994</v>
      </c>
      <c r="CH150" s="100">
        <v>0</v>
      </c>
      <c r="CI150" s="100">
        <v>23.057657841140532</v>
      </c>
      <c r="CJ150" s="100">
        <v>4350.101303462322</v>
      </c>
      <c r="CK150" s="100">
        <v>0</v>
      </c>
      <c r="CL150" s="100">
        <v>58.785152749490834</v>
      </c>
      <c r="CM150" s="100">
        <v>0</v>
      </c>
      <c r="CN150" s="100">
        <v>0</v>
      </c>
      <c r="CO150" s="100">
        <v>0</v>
      </c>
      <c r="CP150" s="100">
        <v>4350</v>
      </c>
      <c r="CQ150" s="100">
        <v>0</v>
      </c>
      <c r="CR150" s="100">
        <v>59</v>
      </c>
      <c r="CS150" s="100">
        <v>0</v>
      </c>
      <c r="CT150" s="100">
        <v>0</v>
      </c>
      <c r="CU150" s="100">
        <v>0</v>
      </c>
      <c r="CV150" s="100">
        <v>0</v>
      </c>
      <c r="CW150" s="100">
        <v>0</v>
      </c>
      <c r="CX150" s="100">
        <v>0</v>
      </c>
      <c r="CY150" s="100">
        <v>0</v>
      </c>
      <c r="CZ150" s="100">
        <v>0</v>
      </c>
      <c r="DA150" s="100">
        <v>0</v>
      </c>
      <c r="DB150" s="100">
        <v>0</v>
      </c>
      <c r="DC150" s="100">
        <v>0</v>
      </c>
      <c r="DD150" s="100">
        <v>0</v>
      </c>
      <c r="DE150" s="100">
        <v>1146.1710794297353</v>
      </c>
      <c r="DF150" s="100">
        <v>0</v>
      </c>
      <c r="DG150" s="100">
        <v>15.488798370672098</v>
      </c>
      <c r="DH150" s="100">
        <v>1147</v>
      </c>
      <c r="DI150" s="100">
        <v>0</v>
      </c>
      <c r="DJ150" s="100">
        <v>15</v>
      </c>
      <c r="DK150" s="100">
        <v>-1</v>
      </c>
      <c r="DL150" s="100">
        <v>0</v>
      </c>
      <c r="DM150" s="100">
        <v>0</v>
      </c>
      <c r="DN150" s="100">
        <v>47524.837637474542</v>
      </c>
      <c r="DO150" s="100">
        <v>0</v>
      </c>
      <c r="DP150" s="100">
        <v>642.22753564154789</v>
      </c>
      <c r="DQ150" s="100">
        <v>48044</v>
      </c>
      <c r="DR150" s="100">
        <v>0</v>
      </c>
      <c r="DS150" s="100">
        <v>649</v>
      </c>
      <c r="DT150" s="100">
        <v>-519</v>
      </c>
      <c r="DU150" s="100">
        <v>0</v>
      </c>
      <c r="DV150" s="100">
        <v>-7</v>
      </c>
      <c r="DW150" s="100">
        <v>67647.781221995916</v>
      </c>
      <c r="DX150" s="100">
        <v>0</v>
      </c>
      <c r="DY150" s="100">
        <v>914.15920570264757</v>
      </c>
      <c r="DZ150" s="100">
        <v>-8241.7341751527492</v>
      </c>
      <c r="EA150" s="100">
        <v>0</v>
      </c>
      <c r="EB150" s="100">
        <v>-111.37478615071282</v>
      </c>
      <c r="EC150" s="100">
        <v>88164</v>
      </c>
      <c r="ED150" s="100">
        <v>0</v>
      </c>
      <c r="EE150" s="100">
        <v>1191</v>
      </c>
      <c r="EF150" s="100">
        <v>-28758</v>
      </c>
      <c r="EG150" s="100">
        <v>0</v>
      </c>
      <c r="EH150" s="100">
        <v>-388</v>
      </c>
      <c r="EI150" s="100">
        <v>0</v>
      </c>
      <c r="EJ150" s="100">
        <v>0</v>
      </c>
      <c r="EK150" s="100">
        <v>0</v>
      </c>
      <c r="EL150" s="100">
        <v>0</v>
      </c>
      <c r="EM150" s="100">
        <v>0</v>
      </c>
      <c r="EN150" s="100">
        <v>0</v>
      </c>
      <c r="EO150" s="100">
        <v>0</v>
      </c>
      <c r="EP150" s="100">
        <v>0</v>
      </c>
      <c r="EQ150" s="100">
        <v>0</v>
      </c>
      <c r="ER150" s="100">
        <v>0</v>
      </c>
      <c r="ES150" s="100">
        <v>0</v>
      </c>
      <c r="ET150" s="100">
        <v>0</v>
      </c>
      <c r="EU150" s="100">
        <v>1840506.2370672096</v>
      </c>
      <c r="EV150" s="100">
        <v>0</v>
      </c>
      <c r="EW150" s="100">
        <v>24871.705906313644</v>
      </c>
      <c r="EX150" s="100">
        <v>1501769</v>
      </c>
      <c r="EY150" s="100">
        <v>0</v>
      </c>
      <c r="EZ150" s="100">
        <v>20294</v>
      </c>
      <c r="FA150" s="100">
        <v>338737</v>
      </c>
      <c r="FB150" s="100">
        <v>0</v>
      </c>
      <c r="FC150" s="100">
        <v>4578</v>
      </c>
      <c r="FD150" s="100">
        <v>2531219.8713678205</v>
      </c>
      <c r="FE150" s="100">
        <v>0</v>
      </c>
      <c r="FF150" s="100">
        <v>34099.700689205696</v>
      </c>
      <c r="FG150" s="100">
        <v>2467361</v>
      </c>
      <c r="FH150" s="100">
        <v>0</v>
      </c>
      <c r="FI150" s="100">
        <v>33259</v>
      </c>
      <c r="FJ150" s="100">
        <v>63859</v>
      </c>
      <c r="FK150" s="100">
        <v>0</v>
      </c>
      <c r="FL150" s="100">
        <v>841</v>
      </c>
      <c r="FM150" s="100">
        <v>0</v>
      </c>
      <c r="FN150" s="100">
        <v>0</v>
      </c>
      <c r="FO150" s="100">
        <v>0</v>
      </c>
      <c r="FP150" s="100">
        <v>0</v>
      </c>
      <c r="FQ150" s="100">
        <v>0</v>
      </c>
      <c r="FR150" s="100">
        <v>0</v>
      </c>
      <c r="FS150" s="100">
        <v>0</v>
      </c>
      <c r="FT150" s="100">
        <v>0</v>
      </c>
      <c r="FU150" s="100">
        <v>0</v>
      </c>
      <c r="FV150" s="100">
        <v>15429385</v>
      </c>
      <c r="FW150" s="100">
        <v>0</v>
      </c>
      <c r="FX150" s="100">
        <v>208399</v>
      </c>
      <c r="FY150" s="546">
        <v>0.25</v>
      </c>
      <c r="FZ150" s="546">
        <v>0.74</v>
      </c>
      <c r="GA150" s="546">
        <v>0</v>
      </c>
      <c r="GB150" s="546">
        <v>0.01</v>
      </c>
      <c r="GC150" s="84" t="s">
        <v>1047</v>
      </c>
    </row>
    <row r="151" spans="1:185" s="84" customFormat="1" x14ac:dyDescent="0.25">
      <c r="A151" t="s">
        <v>1026</v>
      </c>
      <c r="B151" s="82" t="s">
        <v>661</v>
      </c>
      <c r="C151" s="85" t="s">
        <v>660</v>
      </c>
      <c r="D151" s="100">
        <v>-321604</v>
      </c>
      <c r="E151" s="100">
        <v>0</v>
      </c>
      <c r="F151" s="100">
        <v>-321604</v>
      </c>
      <c r="G151" s="100">
        <v>150970</v>
      </c>
      <c r="H151" s="100">
        <v>0</v>
      </c>
      <c r="I151" s="100">
        <v>150970</v>
      </c>
      <c r="J151" s="100">
        <v>-472574</v>
      </c>
      <c r="K151" s="100">
        <v>0</v>
      </c>
      <c r="L151" s="100">
        <v>-472574</v>
      </c>
      <c r="M151" s="100">
        <v>138289</v>
      </c>
      <c r="N151" s="100">
        <v>138289</v>
      </c>
      <c r="O151" s="100">
        <v>0</v>
      </c>
      <c r="P151" s="100">
        <v>0</v>
      </c>
      <c r="Q151" s="100">
        <v>0</v>
      </c>
      <c r="R151" s="100">
        <v>0</v>
      </c>
      <c r="S151" s="100">
        <v>0</v>
      </c>
      <c r="T151" s="100">
        <v>0</v>
      </c>
      <c r="U151" s="100">
        <v>0</v>
      </c>
      <c r="V151" s="100">
        <v>0</v>
      </c>
      <c r="W151" s="100">
        <v>0</v>
      </c>
      <c r="X151" s="100">
        <v>0</v>
      </c>
      <c r="Y151" s="100">
        <v>0</v>
      </c>
      <c r="Z151" s="100">
        <v>0</v>
      </c>
      <c r="AA151" s="100">
        <v>0</v>
      </c>
      <c r="AB151" s="100">
        <v>0</v>
      </c>
      <c r="AC151" s="100">
        <v>0</v>
      </c>
      <c r="AD151" s="100">
        <v>0</v>
      </c>
      <c r="AE151" s="100">
        <v>0</v>
      </c>
      <c r="AF151" s="100">
        <v>0</v>
      </c>
      <c r="AG151" s="100">
        <v>0</v>
      </c>
      <c r="AH151" s="100">
        <v>0</v>
      </c>
      <c r="AI151" s="100">
        <v>0</v>
      </c>
      <c r="AJ151" s="100">
        <v>0</v>
      </c>
      <c r="AK151" s="100">
        <v>0</v>
      </c>
      <c r="AL151" s="100">
        <v>0</v>
      </c>
      <c r="AM151" s="100">
        <v>0</v>
      </c>
      <c r="AN151" s="100">
        <v>0</v>
      </c>
      <c r="AO151" s="100">
        <v>0</v>
      </c>
      <c r="AP151" s="100">
        <v>0</v>
      </c>
      <c r="AQ151" s="100">
        <v>0</v>
      </c>
      <c r="AR151" s="100">
        <v>0</v>
      </c>
      <c r="AS151" s="100">
        <v>0</v>
      </c>
      <c r="AT151" s="100">
        <v>0</v>
      </c>
      <c r="AU151" s="100">
        <v>0</v>
      </c>
      <c r="AV151" s="100">
        <v>0</v>
      </c>
      <c r="AW151" s="100">
        <v>0</v>
      </c>
      <c r="AX151" s="100">
        <v>0</v>
      </c>
      <c r="AY151" s="100">
        <v>0</v>
      </c>
      <c r="AZ151" s="100">
        <v>0</v>
      </c>
      <c r="BA151" s="100">
        <v>0</v>
      </c>
      <c r="BB151" s="100">
        <v>0</v>
      </c>
      <c r="BC151" s="100">
        <v>0</v>
      </c>
      <c r="BD151" s="100">
        <v>0</v>
      </c>
      <c r="BE151" s="100">
        <v>0</v>
      </c>
      <c r="BF151" s="100">
        <v>2392359.3288124641</v>
      </c>
      <c r="BG151" s="100">
        <v>0</v>
      </c>
      <c r="BH151" s="100">
        <v>24165.245745580458</v>
      </c>
      <c r="BI151" s="100">
        <v>171193</v>
      </c>
      <c r="BJ151" s="100">
        <v>0</v>
      </c>
      <c r="BK151" s="100">
        <v>1729</v>
      </c>
      <c r="BL151" s="100">
        <v>2477759</v>
      </c>
      <c r="BM151" s="100">
        <v>0</v>
      </c>
      <c r="BN151" s="100">
        <v>25028</v>
      </c>
      <c r="BO151" s="100">
        <v>85793</v>
      </c>
      <c r="BP151" s="100">
        <v>0</v>
      </c>
      <c r="BQ151" s="100">
        <v>866</v>
      </c>
      <c r="BR151" s="100">
        <v>15356.400122199593</v>
      </c>
      <c r="BS151" s="100">
        <v>0</v>
      </c>
      <c r="BT151" s="100">
        <v>155.11515274949085</v>
      </c>
      <c r="BU151" s="100">
        <v>10164</v>
      </c>
      <c r="BV151" s="100">
        <v>0</v>
      </c>
      <c r="BW151" s="100">
        <v>103</v>
      </c>
      <c r="BX151" s="100">
        <v>5192</v>
      </c>
      <c r="BY151" s="100">
        <v>0</v>
      </c>
      <c r="BZ151" s="100">
        <v>52</v>
      </c>
      <c r="CA151" s="100">
        <v>0</v>
      </c>
      <c r="CB151" s="100">
        <v>0</v>
      </c>
      <c r="CC151" s="100">
        <v>0</v>
      </c>
      <c r="CD151" s="100">
        <v>0</v>
      </c>
      <c r="CE151" s="100">
        <v>0</v>
      </c>
      <c r="CF151" s="100">
        <v>0</v>
      </c>
      <c r="CG151" s="100">
        <v>0</v>
      </c>
      <c r="CH151" s="100">
        <v>0</v>
      </c>
      <c r="CI151" s="100">
        <v>0</v>
      </c>
      <c r="CJ151" s="100">
        <v>0</v>
      </c>
      <c r="CK151" s="100">
        <v>0</v>
      </c>
      <c r="CL151" s="100">
        <v>0</v>
      </c>
      <c r="CM151" s="100">
        <v>0</v>
      </c>
      <c r="CN151" s="100">
        <v>0</v>
      </c>
      <c r="CO151" s="100">
        <v>0</v>
      </c>
      <c r="CP151" s="100">
        <v>0</v>
      </c>
      <c r="CQ151" s="100">
        <v>0</v>
      </c>
      <c r="CR151" s="100">
        <v>0</v>
      </c>
      <c r="CS151" s="100">
        <v>0</v>
      </c>
      <c r="CT151" s="100">
        <v>0</v>
      </c>
      <c r="CU151" s="100">
        <v>0</v>
      </c>
      <c r="CV151" s="100">
        <v>0</v>
      </c>
      <c r="CW151" s="100">
        <v>0</v>
      </c>
      <c r="CX151" s="100">
        <v>0</v>
      </c>
      <c r="CY151" s="100">
        <v>0</v>
      </c>
      <c r="CZ151" s="100">
        <v>0</v>
      </c>
      <c r="DA151" s="100">
        <v>0</v>
      </c>
      <c r="DB151" s="100">
        <v>0</v>
      </c>
      <c r="DC151" s="100">
        <v>0</v>
      </c>
      <c r="DD151" s="100">
        <v>0</v>
      </c>
      <c r="DE151" s="100">
        <v>0</v>
      </c>
      <c r="DF151" s="100">
        <v>0</v>
      </c>
      <c r="DG151" s="100">
        <v>0</v>
      </c>
      <c r="DH151" s="100">
        <v>0</v>
      </c>
      <c r="DI151" s="100">
        <v>0</v>
      </c>
      <c r="DJ151" s="100">
        <v>0</v>
      </c>
      <c r="DK151" s="100">
        <v>0</v>
      </c>
      <c r="DL151" s="100">
        <v>0</v>
      </c>
      <c r="DM151" s="100">
        <v>0</v>
      </c>
      <c r="DN151" s="100">
        <v>8312.0016904276981</v>
      </c>
      <c r="DO151" s="100">
        <v>0</v>
      </c>
      <c r="DP151" s="100">
        <v>83.959613034623217</v>
      </c>
      <c r="DQ151" s="100">
        <v>7723</v>
      </c>
      <c r="DR151" s="100">
        <v>0</v>
      </c>
      <c r="DS151" s="100">
        <v>78</v>
      </c>
      <c r="DT151" s="100">
        <v>589</v>
      </c>
      <c r="DU151" s="100">
        <v>0</v>
      </c>
      <c r="DV151" s="100">
        <v>6</v>
      </c>
      <c r="DW151" s="100">
        <v>0</v>
      </c>
      <c r="DX151" s="100">
        <v>0</v>
      </c>
      <c r="DY151" s="100">
        <v>0</v>
      </c>
      <c r="DZ151" s="100">
        <v>4508.1696537678208</v>
      </c>
      <c r="EA151" s="100">
        <v>0</v>
      </c>
      <c r="EB151" s="100">
        <v>45.537067209775969</v>
      </c>
      <c r="EC151" s="100">
        <v>40474</v>
      </c>
      <c r="ED151" s="100">
        <v>0</v>
      </c>
      <c r="EE151" s="100">
        <v>409</v>
      </c>
      <c r="EF151" s="100">
        <v>-35966</v>
      </c>
      <c r="EG151" s="100">
        <v>0</v>
      </c>
      <c r="EH151" s="100">
        <v>-363</v>
      </c>
      <c r="EI151" s="100">
        <v>745.22804480651723</v>
      </c>
      <c r="EJ151" s="100">
        <v>0</v>
      </c>
      <c r="EK151" s="100">
        <v>7.5275560081466395</v>
      </c>
      <c r="EL151" s="100">
        <v>0</v>
      </c>
      <c r="EM151" s="100">
        <v>0</v>
      </c>
      <c r="EN151" s="100">
        <v>0</v>
      </c>
      <c r="EO151" s="100">
        <v>0</v>
      </c>
      <c r="EP151" s="100">
        <v>0</v>
      </c>
      <c r="EQ151" s="100">
        <v>0</v>
      </c>
      <c r="ER151" s="100">
        <v>0</v>
      </c>
      <c r="ES151" s="100">
        <v>0</v>
      </c>
      <c r="ET151" s="100">
        <v>0</v>
      </c>
      <c r="EU151" s="100">
        <v>491801.44105906313</v>
      </c>
      <c r="EV151" s="100">
        <v>0</v>
      </c>
      <c r="EW151" s="100">
        <v>4967.6913238289208</v>
      </c>
      <c r="EX151" s="100">
        <v>511130</v>
      </c>
      <c r="EY151" s="100">
        <v>0</v>
      </c>
      <c r="EZ151" s="100">
        <v>5163</v>
      </c>
      <c r="FA151" s="100">
        <v>-19329</v>
      </c>
      <c r="FB151" s="100">
        <v>0</v>
      </c>
      <c r="FC151" s="100">
        <v>-195</v>
      </c>
      <c r="FD151" s="100">
        <v>1632926.7597556005</v>
      </c>
      <c r="FE151" s="100">
        <v>0</v>
      </c>
      <c r="FF151" s="100">
        <v>16494.209694501016</v>
      </c>
      <c r="FG151" s="100">
        <v>1490248</v>
      </c>
      <c r="FH151" s="100">
        <v>0</v>
      </c>
      <c r="FI151" s="100">
        <v>15053</v>
      </c>
      <c r="FJ151" s="100">
        <v>142679</v>
      </c>
      <c r="FK151" s="100">
        <v>0</v>
      </c>
      <c r="FL151" s="100">
        <v>1441</v>
      </c>
      <c r="FM151" s="100">
        <v>0</v>
      </c>
      <c r="FN151" s="100">
        <v>0</v>
      </c>
      <c r="FO151" s="100">
        <v>0</v>
      </c>
      <c r="FP151" s="100">
        <v>0</v>
      </c>
      <c r="FQ151" s="100">
        <v>0</v>
      </c>
      <c r="FR151" s="100">
        <v>0</v>
      </c>
      <c r="FS151" s="100">
        <v>0</v>
      </c>
      <c r="FT151" s="100">
        <v>0</v>
      </c>
      <c r="FU151" s="100">
        <v>0</v>
      </c>
      <c r="FV151" s="100">
        <v>4717201</v>
      </c>
      <c r="FW151" s="100">
        <v>0</v>
      </c>
      <c r="FX151" s="100">
        <v>47649</v>
      </c>
      <c r="FY151" s="546">
        <v>0</v>
      </c>
      <c r="FZ151" s="546">
        <v>0.99</v>
      </c>
      <c r="GA151" s="546">
        <v>0</v>
      </c>
      <c r="GB151" s="546">
        <v>0.01</v>
      </c>
      <c r="GC151" s="84" t="s">
        <v>1047</v>
      </c>
    </row>
    <row r="152" spans="1:185" s="84" customFormat="1" x14ac:dyDescent="0.25">
      <c r="A152" t="s">
        <v>1026</v>
      </c>
      <c r="B152" s="82" t="s">
        <v>663</v>
      </c>
      <c r="C152" s="85" t="s">
        <v>662</v>
      </c>
      <c r="D152" s="100">
        <v>5756267</v>
      </c>
      <c r="E152" s="100">
        <v>-52455</v>
      </c>
      <c r="F152" s="100">
        <v>5703812</v>
      </c>
      <c r="G152" s="100">
        <v>6786357</v>
      </c>
      <c r="H152" s="100">
        <v>-52166</v>
      </c>
      <c r="I152" s="100">
        <v>6734191</v>
      </c>
      <c r="J152" s="100">
        <v>-1030090</v>
      </c>
      <c r="K152" s="100">
        <v>-289</v>
      </c>
      <c r="L152" s="100">
        <v>-1030379</v>
      </c>
      <c r="M152" s="100">
        <v>495121</v>
      </c>
      <c r="N152" s="100">
        <v>495121</v>
      </c>
      <c r="O152" s="100">
        <v>0</v>
      </c>
      <c r="P152" s="100">
        <v>36512</v>
      </c>
      <c r="Q152" s="100">
        <v>0</v>
      </c>
      <c r="R152" s="100">
        <v>36512</v>
      </c>
      <c r="S152" s="100">
        <v>0</v>
      </c>
      <c r="T152" s="100">
        <v>0</v>
      </c>
      <c r="U152" s="100">
        <v>0</v>
      </c>
      <c r="V152" s="100">
        <v>0</v>
      </c>
      <c r="W152" s="100">
        <v>0</v>
      </c>
      <c r="X152" s="100">
        <v>0</v>
      </c>
      <c r="Y152" s="100">
        <v>0</v>
      </c>
      <c r="Z152" s="100">
        <v>0</v>
      </c>
      <c r="AA152" s="100">
        <v>0</v>
      </c>
      <c r="AB152" s="100">
        <v>0</v>
      </c>
      <c r="AC152" s="100">
        <v>0</v>
      </c>
      <c r="AD152" s="100">
        <v>0</v>
      </c>
      <c r="AE152" s="100">
        <v>0</v>
      </c>
      <c r="AF152" s="100">
        <v>0</v>
      </c>
      <c r="AG152" s="100">
        <v>0</v>
      </c>
      <c r="AH152" s="100">
        <v>0</v>
      </c>
      <c r="AI152" s="100">
        <v>0</v>
      </c>
      <c r="AJ152" s="100">
        <v>0</v>
      </c>
      <c r="AK152" s="100">
        <v>0</v>
      </c>
      <c r="AL152" s="100">
        <v>0</v>
      </c>
      <c r="AM152" s="100">
        <v>0</v>
      </c>
      <c r="AN152" s="100">
        <v>0</v>
      </c>
      <c r="AO152" s="100">
        <v>0</v>
      </c>
      <c r="AP152" s="100">
        <v>0</v>
      </c>
      <c r="AQ152" s="100">
        <v>0</v>
      </c>
      <c r="AR152" s="100">
        <v>0</v>
      </c>
      <c r="AS152" s="100">
        <v>0</v>
      </c>
      <c r="AT152" s="100">
        <v>0</v>
      </c>
      <c r="AU152" s="100">
        <v>0</v>
      </c>
      <c r="AV152" s="100">
        <v>0</v>
      </c>
      <c r="AW152" s="100">
        <v>0</v>
      </c>
      <c r="AX152" s="100">
        <v>0</v>
      </c>
      <c r="AY152" s="100">
        <v>0</v>
      </c>
      <c r="AZ152" s="100">
        <v>0</v>
      </c>
      <c r="BA152" s="100">
        <v>0</v>
      </c>
      <c r="BB152" s="100">
        <v>0</v>
      </c>
      <c r="BC152" s="100">
        <v>0</v>
      </c>
      <c r="BD152" s="100">
        <v>0</v>
      </c>
      <c r="BE152" s="100">
        <v>0</v>
      </c>
      <c r="BF152" s="100">
        <v>3369274.3479094086</v>
      </c>
      <c r="BG152" s="100">
        <v>1895216.8206990429</v>
      </c>
      <c r="BH152" s="100">
        <v>0</v>
      </c>
      <c r="BI152" s="100">
        <v>219940</v>
      </c>
      <c r="BJ152" s="100">
        <v>123716</v>
      </c>
      <c r="BK152" s="100">
        <v>0</v>
      </c>
      <c r="BL152" s="100">
        <v>3315302</v>
      </c>
      <c r="BM152" s="100">
        <v>1864857</v>
      </c>
      <c r="BN152" s="100">
        <v>0</v>
      </c>
      <c r="BO152" s="100">
        <v>273912</v>
      </c>
      <c r="BP152" s="100">
        <v>154076</v>
      </c>
      <c r="BQ152" s="100">
        <v>0</v>
      </c>
      <c r="BR152" s="100">
        <v>0</v>
      </c>
      <c r="BS152" s="100">
        <v>0</v>
      </c>
      <c r="BT152" s="100">
        <v>0</v>
      </c>
      <c r="BU152" s="100">
        <v>0</v>
      </c>
      <c r="BV152" s="100">
        <v>0</v>
      </c>
      <c r="BW152" s="100">
        <v>0</v>
      </c>
      <c r="BX152" s="100">
        <v>0</v>
      </c>
      <c r="BY152" s="100">
        <v>0</v>
      </c>
      <c r="BZ152" s="100">
        <v>0</v>
      </c>
      <c r="CA152" s="100">
        <v>0</v>
      </c>
      <c r="CB152" s="100">
        <v>0</v>
      </c>
      <c r="CC152" s="100">
        <v>0</v>
      </c>
      <c r="CD152" s="100">
        <v>0</v>
      </c>
      <c r="CE152" s="100">
        <v>0</v>
      </c>
      <c r="CF152" s="100">
        <v>0</v>
      </c>
      <c r="CG152" s="100">
        <v>0</v>
      </c>
      <c r="CH152" s="100">
        <v>0</v>
      </c>
      <c r="CI152" s="100">
        <v>0</v>
      </c>
      <c r="CJ152" s="100">
        <v>0</v>
      </c>
      <c r="CK152" s="100">
        <v>0</v>
      </c>
      <c r="CL152" s="100">
        <v>0</v>
      </c>
      <c r="CM152" s="100">
        <v>0</v>
      </c>
      <c r="CN152" s="100">
        <v>0</v>
      </c>
      <c r="CO152" s="100">
        <v>0</v>
      </c>
      <c r="CP152" s="100">
        <v>0</v>
      </c>
      <c r="CQ152" s="100">
        <v>0</v>
      </c>
      <c r="CR152" s="100">
        <v>0</v>
      </c>
      <c r="CS152" s="100">
        <v>0</v>
      </c>
      <c r="CT152" s="100">
        <v>0</v>
      </c>
      <c r="CU152" s="100">
        <v>0</v>
      </c>
      <c r="CV152" s="100">
        <v>0</v>
      </c>
      <c r="CW152" s="100">
        <v>0</v>
      </c>
      <c r="CX152" s="100">
        <v>0</v>
      </c>
      <c r="CY152" s="100">
        <v>0</v>
      </c>
      <c r="CZ152" s="100">
        <v>0</v>
      </c>
      <c r="DA152" s="100">
        <v>0</v>
      </c>
      <c r="DB152" s="100">
        <v>0</v>
      </c>
      <c r="DC152" s="100">
        <v>0</v>
      </c>
      <c r="DD152" s="100">
        <v>0</v>
      </c>
      <c r="DE152" s="100">
        <v>0</v>
      </c>
      <c r="DF152" s="100">
        <v>0</v>
      </c>
      <c r="DG152" s="100">
        <v>0</v>
      </c>
      <c r="DH152" s="100">
        <v>0</v>
      </c>
      <c r="DI152" s="100">
        <v>0</v>
      </c>
      <c r="DJ152" s="100">
        <v>0</v>
      </c>
      <c r="DK152" s="100">
        <v>0</v>
      </c>
      <c r="DL152" s="100">
        <v>0</v>
      </c>
      <c r="DM152" s="100">
        <v>0</v>
      </c>
      <c r="DN152" s="100">
        <v>137480.55690427698</v>
      </c>
      <c r="DO152" s="100">
        <v>77332.813258655806</v>
      </c>
      <c r="DP152" s="100">
        <v>0</v>
      </c>
      <c r="DQ152" s="100">
        <v>163790</v>
      </c>
      <c r="DR152" s="100">
        <v>92132</v>
      </c>
      <c r="DS152" s="100">
        <v>0</v>
      </c>
      <c r="DT152" s="100">
        <v>-26309</v>
      </c>
      <c r="DU152" s="100">
        <v>-14799</v>
      </c>
      <c r="DV152" s="100">
        <v>0</v>
      </c>
      <c r="DW152" s="100">
        <v>224580.1417515275</v>
      </c>
      <c r="DX152" s="100">
        <v>126326.32973523423</v>
      </c>
      <c r="DY152" s="100">
        <v>0</v>
      </c>
      <c r="DZ152" s="100">
        <v>23075.087902240324</v>
      </c>
      <c r="EA152" s="100">
        <v>12979.736945010185</v>
      </c>
      <c r="EB152" s="100">
        <v>0</v>
      </c>
      <c r="EC152" s="100">
        <v>290203</v>
      </c>
      <c r="ED152" s="100">
        <v>163240</v>
      </c>
      <c r="EE152" s="100">
        <v>0</v>
      </c>
      <c r="EF152" s="100">
        <v>-42548</v>
      </c>
      <c r="EG152" s="100">
        <v>-23934</v>
      </c>
      <c r="EH152" s="100">
        <v>0</v>
      </c>
      <c r="EI152" s="100">
        <v>-70.381099796334013</v>
      </c>
      <c r="EJ152" s="100">
        <v>-39.589368635437886</v>
      </c>
      <c r="EK152" s="100">
        <v>0</v>
      </c>
      <c r="EL152" s="100">
        <v>0</v>
      </c>
      <c r="EM152" s="100">
        <v>0</v>
      </c>
      <c r="EN152" s="100">
        <v>0</v>
      </c>
      <c r="EO152" s="100">
        <v>0</v>
      </c>
      <c r="EP152" s="100">
        <v>0</v>
      </c>
      <c r="EQ152" s="100">
        <v>0</v>
      </c>
      <c r="ER152" s="100">
        <v>0</v>
      </c>
      <c r="ES152" s="100">
        <v>0</v>
      </c>
      <c r="ET152" s="100">
        <v>0</v>
      </c>
      <c r="EU152" s="100">
        <v>1659593.4786965374</v>
      </c>
      <c r="EV152" s="100">
        <v>927580.02232179232</v>
      </c>
      <c r="EW152" s="100">
        <v>0</v>
      </c>
      <c r="EX152" s="100">
        <v>1806213</v>
      </c>
      <c r="EY152" s="100">
        <v>1015995</v>
      </c>
      <c r="EZ152" s="100">
        <v>0</v>
      </c>
      <c r="FA152" s="100">
        <v>-146620</v>
      </c>
      <c r="FB152" s="100">
        <v>-88415</v>
      </c>
      <c r="FC152" s="100">
        <v>0</v>
      </c>
      <c r="FD152" s="100">
        <v>2739576.4972708751</v>
      </c>
      <c r="FE152" s="100">
        <v>1540342.5169857433</v>
      </c>
      <c r="FF152" s="100">
        <v>0</v>
      </c>
      <c r="FG152" s="100">
        <v>2627789</v>
      </c>
      <c r="FH152" s="100">
        <v>1478131</v>
      </c>
      <c r="FI152" s="100">
        <v>0</v>
      </c>
      <c r="FJ152" s="100">
        <v>111787</v>
      </c>
      <c r="FK152" s="100">
        <v>62212</v>
      </c>
      <c r="FL152" s="100">
        <v>0</v>
      </c>
      <c r="FM152" s="100">
        <v>0</v>
      </c>
      <c r="FN152" s="100">
        <v>0</v>
      </c>
      <c r="FO152" s="100">
        <v>0</v>
      </c>
      <c r="FP152" s="100">
        <v>0</v>
      </c>
      <c r="FQ152" s="100">
        <v>0</v>
      </c>
      <c r="FR152" s="100">
        <v>0</v>
      </c>
      <c r="FS152" s="100">
        <v>0</v>
      </c>
      <c r="FT152" s="100">
        <v>0</v>
      </c>
      <c r="FU152" s="100">
        <v>0</v>
      </c>
      <c r="FV152" s="100">
        <v>8373449</v>
      </c>
      <c r="FW152" s="100">
        <v>4703455</v>
      </c>
      <c r="FX152" s="100">
        <v>0</v>
      </c>
      <c r="FY152" s="546">
        <v>0.25</v>
      </c>
      <c r="FZ152" s="546">
        <v>0.48</v>
      </c>
      <c r="GA152" s="546">
        <v>0.27</v>
      </c>
      <c r="GB152" s="546">
        <v>0</v>
      </c>
      <c r="GC152" s="84" t="s">
        <v>1073</v>
      </c>
    </row>
    <row r="153" spans="1:185" s="84" customFormat="1" x14ac:dyDescent="0.25">
      <c r="A153" t="s">
        <v>1037</v>
      </c>
      <c r="B153" s="82" t="s">
        <v>665</v>
      </c>
      <c r="C153" s="85" t="s">
        <v>664</v>
      </c>
      <c r="D153" s="100">
        <v>144356</v>
      </c>
      <c r="E153" s="100">
        <v>0</v>
      </c>
      <c r="F153" s="100">
        <v>144356</v>
      </c>
      <c r="G153" s="100">
        <v>-32527</v>
      </c>
      <c r="H153" s="100">
        <v>0</v>
      </c>
      <c r="I153" s="100">
        <v>-32527</v>
      </c>
      <c r="J153" s="100">
        <v>176883</v>
      </c>
      <c r="K153" s="100">
        <v>0</v>
      </c>
      <c r="L153" s="100">
        <v>176883</v>
      </c>
      <c r="M153" s="100">
        <v>212740</v>
      </c>
      <c r="N153" s="100">
        <v>212740</v>
      </c>
      <c r="O153" s="100">
        <v>0</v>
      </c>
      <c r="P153" s="100">
        <v>0</v>
      </c>
      <c r="Q153" s="100">
        <v>0</v>
      </c>
      <c r="R153" s="100">
        <v>0</v>
      </c>
      <c r="S153" s="100">
        <v>2991761</v>
      </c>
      <c r="T153" s="100">
        <v>12113</v>
      </c>
      <c r="U153" s="100">
        <v>906729</v>
      </c>
      <c r="V153" s="100">
        <v>12197</v>
      </c>
      <c r="W153" s="100">
        <v>2085032</v>
      </c>
      <c r="X153" s="100">
        <v>-84</v>
      </c>
      <c r="Y153" s="100">
        <v>0</v>
      </c>
      <c r="Z153" s="100">
        <v>0</v>
      </c>
      <c r="AA153" s="100">
        <v>0</v>
      </c>
      <c r="AB153" s="100">
        <v>0</v>
      </c>
      <c r="AC153" s="100">
        <v>0</v>
      </c>
      <c r="AD153" s="100">
        <v>0</v>
      </c>
      <c r="AE153" s="100">
        <v>0</v>
      </c>
      <c r="AF153" s="100">
        <v>0</v>
      </c>
      <c r="AG153" s="100">
        <v>0</v>
      </c>
      <c r="AH153" s="100">
        <v>0</v>
      </c>
      <c r="AI153" s="100">
        <v>0</v>
      </c>
      <c r="AJ153" s="100">
        <v>0</v>
      </c>
      <c r="AK153" s="100">
        <v>0</v>
      </c>
      <c r="AL153" s="100">
        <v>0</v>
      </c>
      <c r="AM153" s="100">
        <v>0</v>
      </c>
      <c r="AN153" s="100">
        <v>0</v>
      </c>
      <c r="AO153" s="100">
        <v>0</v>
      </c>
      <c r="AP153" s="100">
        <v>0</v>
      </c>
      <c r="AQ153" s="100">
        <v>0</v>
      </c>
      <c r="AR153" s="100">
        <v>0</v>
      </c>
      <c r="AS153" s="100">
        <v>0</v>
      </c>
      <c r="AT153" s="100">
        <v>0</v>
      </c>
      <c r="AU153" s="100">
        <v>0</v>
      </c>
      <c r="AV153" s="100">
        <v>0</v>
      </c>
      <c r="AW153" s="100">
        <v>0</v>
      </c>
      <c r="AX153" s="100">
        <v>0</v>
      </c>
      <c r="AY153" s="100">
        <v>0</v>
      </c>
      <c r="AZ153" s="100">
        <v>0</v>
      </c>
      <c r="BA153" s="100">
        <v>0</v>
      </c>
      <c r="BB153" s="100">
        <v>0</v>
      </c>
      <c r="BC153" s="100">
        <v>0</v>
      </c>
      <c r="BD153" s="100">
        <v>0</v>
      </c>
      <c r="BE153" s="100">
        <v>0</v>
      </c>
      <c r="BF153" s="100">
        <v>1417669.9329873729</v>
      </c>
      <c r="BG153" s="100">
        <v>318975.73492215888</v>
      </c>
      <c r="BH153" s="100">
        <v>35441.748324684319</v>
      </c>
      <c r="BI153" s="100">
        <v>84142</v>
      </c>
      <c r="BJ153" s="100">
        <v>18932</v>
      </c>
      <c r="BK153" s="100">
        <v>2104</v>
      </c>
      <c r="BL153" s="100">
        <v>1425665</v>
      </c>
      <c r="BM153" s="100">
        <v>320775</v>
      </c>
      <c r="BN153" s="100">
        <v>35642</v>
      </c>
      <c r="BO153" s="100">
        <v>76147</v>
      </c>
      <c r="BP153" s="100">
        <v>17133</v>
      </c>
      <c r="BQ153" s="100">
        <v>1904</v>
      </c>
      <c r="BR153" s="100">
        <v>11262.215071283097</v>
      </c>
      <c r="BS153" s="100">
        <v>2533.9983910386964</v>
      </c>
      <c r="BT153" s="100">
        <v>281.55537678207742</v>
      </c>
      <c r="BU153" s="100">
        <v>21644</v>
      </c>
      <c r="BV153" s="100">
        <v>4870</v>
      </c>
      <c r="BW153" s="100">
        <v>541</v>
      </c>
      <c r="BX153" s="100">
        <v>-10382</v>
      </c>
      <c r="BY153" s="100">
        <v>-2336</v>
      </c>
      <c r="BZ153" s="100">
        <v>-259</v>
      </c>
      <c r="CA153" s="100">
        <v>0</v>
      </c>
      <c r="CB153" s="100">
        <v>0</v>
      </c>
      <c r="CC153" s="100">
        <v>0</v>
      </c>
      <c r="CD153" s="100">
        <v>0</v>
      </c>
      <c r="CE153" s="100">
        <v>0</v>
      </c>
      <c r="CF153" s="100">
        <v>0</v>
      </c>
      <c r="CG153" s="100">
        <v>-258.14663951120167</v>
      </c>
      <c r="CH153" s="100">
        <v>-58.082993890020369</v>
      </c>
      <c r="CI153" s="100">
        <v>-6.4536659877800417</v>
      </c>
      <c r="CJ153" s="100">
        <v>0</v>
      </c>
      <c r="CK153" s="100">
        <v>0</v>
      </c>
      <c r="CL153" s="100">
        <v>0</v>
      </c>
      <c r="CM153" s="100">
        <v>0</v>
      </c>
      <c r="CN153" s="100">
        <v>0</v>
      </c>
      <c r="CO153" s="100">
        <v>0</v>
      </c>
      <c r="CP153" s="100">
        <v>0</v>
      </c>
      <c r="CQ153" s="100">
        <v>0</v>
      </c>
      <c r="CR153" s="100">
        <v>0</v>
      </c>
      <c r="CS153" s="100">
        <v>0</v>
      </c>
      <c r="CT153" s="100">
        <v>0</v>
      </c>
      <c r="CU153" s="100">
        <v>0</v>
      </c>
      <c r="CV153" s="100">
        <v>9796.7682281059078</v>
      </c>
      <c r="CW153" s="100">
        <v>2204.2728513238289</v>
      </c>
      <c r="CX153" s="100">
        <v>244.91920570264767</v>
      </c>
      <c r="CY153" s="100">
        <v>11196</v>
      </c>
      <c r="CZ153" s="100">
        <v>2519</v>
      </c>
      <c r="DA153" s="100">
        <v>280</v>
      </c>
      <c r="DB153" s="100">
        <v>-1399</v>
      </c>
      <c r="DC153" s="100">
        <v>-315</v>
      </c>
      <c r="DD153" s="100">
        <v>-35</v>
      </c>
      <c r="DE153" s="100">
        <v>0</v>
      </c>
      <c r="DF153" s="100">
        <v>0</v>
      </c>
      <c r="DG153" s="100">
        <v>0</v>
      </c>
      <c r="DH153" s="100">
        <v>0</v>
      </c>
      <c r="DI153" s="100">
        <v>0</v>
      </c>
      <c r="DJ153" s="100">
        <v>0</v>
      </c>
      <c r="DK153" s="100">
        <v>0</v>
      </c>
      <c r="DL153" s="100">
        <v>0</v>
      </c>
      <c r="DM153" s="100">
        <v>0</v>
      </c>
      <c r="DN153" s="100">
        <v>10521.643991853362</v>
      </c>
      <c r="DO153" s="100">
        <v>2367.3698981670059</v>
      </c>
      <c r="DP153" s="100">
        <v>263.04109979633404</v>
      </c>
      <c r="DQ153" s="100">
        <v>12826</v>
      </c>
      <c r="DR153" s="100">
        <v>2886</v>
      </c>
      <c r="DS153" s="100">
        <v>321</v>
      </c>
      <c r="DT153" s="100">
        <v>-2304</v>
      </c>
      <c r="DU153" s="100">
        <v>-519</v>
      </c>
      <c r="DV153" s="100">
        <v>-58</v>
      </c>
      <c r="DW153" s="100">
        <v>15795.683095723016</v>
      </c>
      <c r="DX153" s="100">
        <v>3554.0286965376781</v>
      </c>
      <c r="DY153" s="100">
        <v>394.8920773930754</v>
      </c>
      <c r="DZ153" s="100">
        <v>-1075.5421588594706</v>
      </c>
      <c r="EA153" s="100">
        <v>-241.99698574338086</v>
      </c>
      <c r="EB153" s="100">
        <v>-26.888553971486765</v>
      </c>
      <c r="EC153" s="100">
        <v>20238</v>
      </c>
      <c r="ED153" s="100">
        <v>4554</v>
      </c>
      <c r="EE153" s="100">
        <v>506</v>
      </c>
      <c r="EF153" s="100">
        <v>-5518</v>
      </c>
      <c r="EG153" s="100">
        <v>-1242</v>
      </c>
      <c r="EH153" s="100">
        <v>-138</v>
      </c>
      <c r="EI153" s="100">
        <v>0</v>
      </c>
      <c r="EJ153" s="100">
        <v>0</v>
      </c>
      <c r="EK153" s="100">
        <v>0</v>
      </c>
      <c r="EL153" s="100">
        <v>0</v>
      </c>
      <c r="EM153" s="100">
        <v>0</v>
      </c>
      <c r="EN153" s="100">
        <v>0</v>
      </c>
      <c r="EO153" s="100">
        <v>0</v>
      </c>
      <c r="EP153" s="100">
        <v>0</v>
      </c>
      <c r="EQ153" s="100">
        <v>0</v>
      </c>
      <c r="ER153" s="100">
        <v>0</v>
      </c>
      <c r="ES153" s="100">
        <v>0</v>
      </c>
      <c r="ET153" s="100">
        <v>0</v>
      </c>
      <c r="EU153" s="100">
        <v>475185.59511201637</v>
      </c>
      <c r="EV153" s="100">
        <v>106916.75890020367</v>
      </c>
      <c r="EW153" s="100">
        <v>11879.639877800408</v>
      </c>
      <c r="EX153" s="100">
        <v>545417</v>
      </c>
      <c r="EY153" s="100">
        <v>122719</v>
      </c>
      <c r="EZ153" s="100">
        <v>13635</v>
      </c>
      <c r="FA153" s="100">
        <v>-70231</v>
      </c>
      <c r="FB153" s="100">
        <v>-15802</v>
      </c>
      <c r="FC153" s="100">
        <v>-1755</v>
      </c>
      <c r="FD153" s="100">
        <v>885305.06193075352</v>
      </c>
      <c r="FE153" s="100">
        <v>177652.84137841137</v>
      </c>
      <c r="FF153" s="100">
        <v>19695.34671120163</v>
      </c>
      <c r="FG153" s="100">
        <v>840085</v>
      </c>
      <c r="FH153" s="100">
        <v>182768</v>
      </c>
      <c r="FI153" s="100">
        <v>20263</v>
      </c>
      <c r="FJ153" s="100">
        <v>45220</v>
      </c>
      <c r="FK153" s="100">
        <v>-5115</v>
      </c>
      <c r="FL153" s="100">
        <v>-568</v>
      </c>
      <c r="FM153" s="100">
        <v>0</v>
      </c>
      <c r="FN153" s="100">
        <v>0</v>
      </c>
      <c r="FO153" s="100">
        <v>0</v>
      </c>
      <c r="FP153" s="100">
        <v>0</v>
      </c>
      <c r="FQ153" s="100">
        <v>0</v>
      </c>
      <c r="FR153" s="100">
        <v>0</v>
      </c>
      <c r="FS153" s="100">
        <v>0</v>
      </c>
      <c r="FT153" s="100">
        <v>0</v>
      </c>
      <c r="FU153" s="100">
        <v>0</v>
      </c>
      <c r="FV153" s="100">
        <v>2908346</v>
      </c>
      <c r="FW153" s="100">
        <v>632837</v>
      </c>
      <c r="FX153" s="100">
        <v>70273</v>
      </c>
      <c r="FY153" s="546">
        <v>0.5</v>
      </c>
      <c r="FZ153" s="546">
        <v>0.4</v>
      </c>
      <c r="GA153" s="546">
        <v>0.09</v>
      </c>
      <c r="GB153" s="546">
        <v>0.01</v>
      </c>
      <c r="GC153" s="84" t="s">
        <v>1029</v>
      </c>
    </row>
    <row r="154" spans="1:185" s="84" customFormat="1" x14ac:dyDescent="0.25">
      <c r="A154" t="s">
        <v>1026</v>
      </c>
      <c r="B154" s="82" t="s">
        <v>667</v>
      </c>
      <c r="C154" s="85" t="s">
        <v>666</v>
      </c>
      <c r="D154" s="100">
        <v>-4126995</v>
      </c>
      <c r="E154" s="100">
        <v>-28345</v>
      </c>
      <c r="F154" s="100">
        <v>-4155340</v>
      </c>
      <c r="G154" s="100">
        <v>-5695113</v>
      </c>
      <c r="H154" s="100">
        <v>-25193</v>
      </c>
      <c r="I154" s="100">
        <v>-5720306</v>
      </c>
      <c r="J154" s="100">
        <v>1568118</v>
      </c>
      <c r="K154" s="100">
        <v>-3152</v>
      </c>
      <c r="L154" s="100">
        <v>1564966</v>
      </c>
      <c r="M154" s="100">
        <v>1217027</v>
      </c>
      <c r="N154" s="100">
        <v>1217027</v>
      </c>
      <c r="O154" s="100">
        <v>0</v>
      </c>
      <c r="P154" s="100">
        <v>1363189</v>
      </c>
      <c r="Q154" s="100">
        <v>1619158</v>
      </c>
      <c r="R154" s="100">
        <v>-255969</v>
      </c>
      <c r="S154" s="100">
        <v>206848</v>
      </c>
      <c r="T154" s="100">
        <v>0</v>
      </c>
      <c r="U154" s="100">
        <v>245308</v>
      </c>
      <c r="V154" s="100">
        <v>0</v>
      </c>
      <c r="W154" s="100">
        <v>-38460</v>
      </c>
      <c r="X154" s="100">
        <v>0</v>
      </c>
      <c r="Y154" s="100">
        <v>0</v>
      </c>
      <c r="Z154" s="100">
        <v>0</v>
      </c>
      <c r="AA154" s="100">
        <v>0</v>
      </c>
      <c r="AB154" s="100">
        <v>0</v>
      </c>
      <c r="AC154" s="100">
        <v>0</v>
      </c>
      <c r="AD154" s="100">
        <v>0</v>
      </c>
      <c r="AE154" s="100">
        <v>0</v>
      </c>
      <c r="AF154" s="100">
        <v>0</v>
      </c>
      <c r="AG154" s="100">
        <v>0</v>
      </c>
      <c r="AH154" s="100">
        <v>456288</v>
      </c>
      <c r="AI154" s="100">
        <v>456287.60896130349</v>
      </c>
      <c r="AJ154" s="100">
        <v>0</v>
      </c>
      <c r="AK154" s="100">
        <v>0</v>
      </c>
      <c r="AL154" s="100">
        <v>468160</v>
      </c>
      <c r="AM154" s="100">
        <v>468160</v>
      </c>
      <c r="AN154" s="100">
        <v>0</v>
      </c>
      <c r="AO154" s="100">
        <v>0</v>
      </c>
      <c r="AP154" s="100">
        <v>-11872</v>
      </c>
      <c r="AQ154" s="100">
        <v>-11872</v>
      </c>
      <c r="AR154" s="100">
        <v>0</v>
      </c>
      <c r="AS154" s="100">
        <v>0</v>
      </c>
      <c r="AT154" s="100">
        <v>0</v>
      </c>
      <c r="AU154" s="100">
        <v>0</v>
      </c>
      <c r="AV154" s="100">
        <v>0</v>
      </c>
      <c r="AW154" s="100">
        <v>0</v>
      </c>
      <c r="AX154" s="100">
        <v>0</v>
      </c>
      <c r="AY154" s="100">
        <v>0</v>
      </c>
      <c r="AZ154" s="100">
        <v>0</v>
      </c>
      <c r="BA154" s="100">
        <v>0</v>
      </c>
      <c r="BB154" s="100">
        <v>0</v>
      </c>
      <c r="BC154" s="100">
        <v>0</v>
      </c>
      <c r="BD154" s="100">
        <v>0</v>
      </c>
      <c r="BE154" s="100">
        <v>0</v>
      </c>
      <c r="BF154" s="100">
        <v>16115438.961705822</v>
      </c>
      <c r="BG154" s="100">
        <v>0</v>
      </c>
      <c r="BH154" s="100">
        <v>217776.20218521386</v>
      </c>
      <c r="BI154" s="100">
        <v>1152918</v>
      </c>
      <c r="BJ154" s="100">
        <v>0</v>
      </c>
      <c r="BK154" s="100">
        <v>15573</v>
      </c>
      <c r="BL154" s="100">
        <v>16019832</v>
      </c>
      <c r="BM154" s="100">
        <v>0</v>
      </c>
      <c r="BN154" s="100">
        <v>216477</v>
      </c>
      <c r="BO154" s="100">
        <v>1248525</v>
      </c>
      <c r="BP154" s="100">
        <v>0</v>
      </c>
      <c r="BQ154" s="100">
        <v>16872</v>
      </c>
      <c r="BR154" s="100">
        <v>14028.369898167006</v>
      </c>
      <c r="BS154" s="100">
        <v>0</v>
      </c>
      <c r="BT154" s="100">
        <v>189.57256619144601</v>
      </c>
      <c r="BU154" s="100">
        <v>19103</v>
      </c>
      <c r="BV154" s="100">
        <v>0</v>
      </c>
      <c r="BW154" s="100">
        <v>258</v>
      </c>
      <c r="BX154" s="100">
        <v>-5075</v>
      </c>
      <c r="BY154" s="100">
        <v>0</v>
      </c>
      <c r="BZ154" s="100">
        <v>-68</v>
      </c>
      <c r="CA154" s="100">
        <v>0</v>
      </c>
      <c r="CB154" s="100">
        <v>0</v>
      </c>
      <c r="CC154" s="100">
        <v>0</v>
      </c>
      <c r="CD154" s="100">
        <v>-2967.818981670061</v>
      </c>
      <c r="CE154" s="100">
        <v>0</v>
      </c>
      <c r="CF154" s="100">
        <v>-40.105661914460285</v>
      </c>
      <c r="CG154" s="100">
        <v>-69.534378818737281</v>
      </c>
      <c r="CH154" s="100">
        <v>0</v>
      </c>
      <c r="CI154" s="100">
        <v>-0.93965376782077403</v>
      </c>
      <c r="CJ154" s="100">
        <v>-585.31136456211811</v>
      </c>
      <c r="CK154" s="100">
        <v>0</v>
      </c>
      <c r="CL154" s="100">
        <v>-7.9096130346232183</v>
      </c>
      <c r="CM154" s="100">
        <v>0</v>
      </c>
      <c r="CN154" s="100">
        <v>0</v>
      </c>
      <c r="CO154" s="100">
        <v>0</v>
      </c>
      <c r="CP154" s="100">
        <v>-585</v>
      </c>
      <c r="CQ154" s="100">
        <v>0</v>
      </c>
      <c r="CR154" s="100">
        <v>-8</v>
      </c>
      <c r="CS154" s="100">
        <v>0</v>
      </c>
      <c r="CT154" s="100">
        <v>0</v>
      </c>
      <c r="CU154" s="100">
        <v>0</v>
      </c>
      <c r="CV154" s="100">
        <v>1769.6881466395109</v>
      </c>
      <c r="CW154" s="100">
        <v>0</v>
      </c>
      <c r="CX154" s="100">
        <v>23.914704684317716</v>
      </c>
      <c r="CY154" s="100">
        <v>7077</v>
      </c>
      <c r="CZ154" s="100">
        <v>0</v>
      </c>
      <c r="DA154" s="100">
        <v>96</v>
      </c>
      <c r="DB154" s="100">
        <v>-5307</v>
      </c>
      <c r="DC154" s="100">
        <v>0</v>
      </c>
      <c r="DD154" s="100">
        <v>-72</v>
      </c>
      <c r="DE154" s="100">
        <v>1146.1710794297353</v>
      </c>
      <c r="DF154" s="100">
        <v>0</v>
      </c>
      <c r="DG154" s="100">
        <v>15.488798370672098</v>
      </c>
      <c r="DH154" s="100">
        <v>1147</v>
      </c>
      <c r="DI154" s="100">
        <v>0</v>
      </c>
      <c r="DJ154" s="100">
        <v>15</v>
      </c>
      <c r="DK154" s="100">
        <v>-1</v>
      </c>
      <c r="DL154" s="100">
        <v>0</v>
      </c>
      <c r="DM154" s="100">
        <v>0</v>
      </c>
      <c r="DN154" s="100">
        <v>77432.261670061111</v>
      </c>
      <c r="DO154" s="100">
        <v>0</v>
      </c>
      <c r="DP154" s="100">
        <v>1046.3819144602853</v>
      </c>
      <c r="DQ154" s="100">
        <v>80077</v>
      </c>
      <c r="DR154" s="100">
        <v>0</v>
      </c>
      <c r="DS154" s="100">
        <v>1082</v>
      </c>
      <c r="DT154" s="100">
        <v>-2645</v>
      </c>
      <c r="DU154" s="100">
        <v>0</v>
      </c>
      <c r="DV154" s="100">
        <v>-36</v>
      </c>
      <c r="DW154" s="100">
        <v>253380.2199592668</v>
      </c>
      <c r="DX154" s="100">
        <v>0</v>
      </c>
      <c r="DY154" s="100">
        <v>3424.0570264765784</v>
      </c>
      <c r="DZ154" s="100">
        <v>-49669.705784114049</v>
      </c>
      <c r="EA154" s="100">
        <v>0</v>
      </c>
      <c r="EB154" s="100">
        <v>-671.21224032586554</v>
      </c>
      <c r="EC154" s="100">
        <v>257506</v>
      </c>
      <c r="ED154" s="100">
        <v>0</v>
      </c>
      <c r="EE154" s="100">
        <v>3480</v>
      </c>
      <c r="EF154" s="100">
        <v>-53795</v>
      </c>
      <c r="EG154" s="100">
        <v>0</v>
      </c>
      <c r="EH154" s="100">
        <v>-727</v>
      </c>
      <c r="EI154" s="100">
        <v>793.15038696537681</v>
      </c>
      <c r="EJ154" s="100">
        <v>0</v>
      </c>
      <c r="EK154" s="100">
        <v>10.718248472505094</v>
      </c>
      <c r="EL154" s="100">
        <v>0</v>
      </c>
      <c r="EM154" s="100">
        <v>0</v>
      </c>
      <c r="EN154" s="100">
        <v>0</v>
      </c>
      <c r="EO154" s="100">
        <v>0</v>
      </c>
      <c r="EP154" s="100">
        <v>0</v>
      </c>
      <c r="EQ154" s="100">
        <v>0</v>
      </c>
      <c r="ER154" s="100">
        <v>0</v>
      </c>
      <c r="ES154" s="100">
        <v>0</v>
      </c>
      <c r="ET154" s="100">
        <v>0</v>
      </c>
      <c r="EU154" s="100">
        <v>4471247.7659877799</v>
      </c>
      <c r="EV154" s="100">
        <v>0</v>
      </c>
      <c r="EW154" s="100">
        <v>60422.267107942971</v>
      </c>
      <c r="EX154" s="100">
        <v>3820571</v>
      </c>
      <c r="EY154" s="100">
        <v>0</v>
      </c>
      <c r="EZ154" s="100">
        <v>51629</v>
      </c>
      <c r="FA154" s="100">
        <v>650677</v>
      </c>
      <c r="FB154" s="100">
        <v>0</v>
      </c>
      <c r="FC154" s="100">
        <v>8793</v>
      </c>
      <c r="FD154" s="100">
        <v>8719924.0589816701</v>
      </c>
      <c r="FE154" s="100">
        <v>0</v>
      </c>
      <c r="FF154" s="100">
        <v>117145.43185336048</v>
      </c>
      <c r="FG154" s="100">
        <v>8989988</v>
      </c>
      <c r="FH154" s="100">
        <v>0</v>
      </c>
      <c r="FI154" s="100">
        <v>120459</v>
      </c>
      <c r="FJ154" s="100">
        <v>-270064</v>
      </c>
      <c r="FK154" s="100">
        <v>0</v>
      </c>
      <c r="FL154" s="100">
        <v>-3314</v>
      </c>
      <c r="FM154" s="100">
        <v>0</v>
      </c>
      <c r="FN154" s="100">
        <v>0</v>
      </c>
      <c r="FO154" s="100">
        <v>0</v>
      </c>
      <c r="FP154" s="100">
        <v>0</v>
      </c>
      <c r="FQ154" s="100">
        <v>0</v>
      </c>
      <c r="FR154" s="100">
        <v>0</v>
      </c>
      <c r="FS154" s="100">
        <v>0</v>
      </c>
      <c r="FT154" s="100">
        <v>0</v>
      </c>
      <c r="FU154" s="100">
        <v>0</v>
      </c>
      <c r="FV154" s="100">
        <v>30754785</v>
      </c>
      <c r="FW154" s="100">
        <v>0</v>
      </c>
      <c r="FX154" s="100">
        <v>414906</v>
      </c>
      <c r="FY154" s="546">
        <v>0.25</v>
      </c>
      <c r="FZ154" s="546">
        <v>0.74</v>
      </c>
      <c r="GA154" s="546">
        <v>0</v>
      </c>
      <c r="GB154" s="546">
        <v>0.01</v>
      </c>
      <c r="GC154" s="84" t="s">
        <v>1047</v>
      </c>
    </row>
    <row r="155" spans="1:185" s="84" customFormat="1" x14ac:dyDescent="0.25">
      <c r="A155" t="s">
        <v>1026</v>
      </c>
      <c r="B155" s="82" t="s">
        <v>669</v>
      </c>
      <c r="C155" s="85" t="s">
        <v>668</v>
      </c>
      <c r="D155" s="100">
        <v>3328257</v>
      </c>
      <c r="E155" s="100">
        <v>67138</v>
      </c>
      <c r="F155" s="100">
        <v>3395395</v>
      </c>
      <c r="G155" s="100">
        <v>3246503</v>
      </c>
      <c r="H155" s="100">
        <v>65387</v>
      </c>
      <c r="I155" s="100">
        <v>3311890</v>
      </c>
      <c r="J155" s="100">
        <v>81754</v>
      </c>
      <c r="K155" s="100">
        <v>1751</v>
      </c>
      <c r="L155" s="100">
        <v>83505</v>
      </c>
      <c r="M155" s="100">
        <v>482569</v>
      </c>
      <c r="N155" s="100">
        <v>482569</v>
      </c>
      <c r="O155" s="100">
        <v>0</v>
      </c>
      <c r="P155" s="100">
        <v>0</v>
      </c>
      <c r="Q155" s="100">
        <v>0</v>
      </c>
      <c r="R155" s="100">
        <v>0</v>
      </c>
      <c r="S155" s="100">
        <v>0</v>
      </c>
      <c r="T155" s="100">
        <v>0</v>
      </c>
      <c r="U155" s="100">
        <v>0</v>
      </c>
      <c r="V155" s="100">
        <v>0</v>
      </c>
      <c r="W155" s="100">
        <v>0</v>
      </c>
      <c r="X155" s="100">
        <v>0</v>
      </c>
      <c r="Y155" s="100">
        <v>0</v>
      </c>
      <c r="Z155" s="100">
        <v>0</v>
      </c>
      <c r="AA155" s="100">
        <v>0</v>
      </c>
      <c r="AB155" s="100">
        <v>0</v>
      </c>
      <c r="AC155" s="100">
        <v>0</v>
      </c>
      <c r="AD155" s="100">
        <v>0</v>
      </c>
      <c r="AE155" s="100">
        <v>0</v>
      </c>
      <c r="AF155" s="100">
        <v>0</v>
      </c>
      <c r="AG155" s="100">
        <v>0</v>
      </c>
      <c r="AH155" s="100">
        <v>15003</v>
      </c>
      <c r="AI155" s="100">
        <v>15003.482688391039</v>
      </c>
      <c r="AJ155" s="100">
        <v>0</v>
      </c>
      <c r="AK155" s="100">
        <v>0</v>
      </c>
      <c r="AL155" s="100">
        <v>0</v>
      </c>
      <c r="AM155" s="100">
        <v>0</v>
      </c>
      <c r="AN155" s="100">
        <v>0</v>
      </c>
      <c r="AO155" s="100">
        <v>0</v>
      </c>
      <c r="AP155" s="100">
        <v>15003</v>
      </c>
      <c r="AQ155" s="100">
        <v>15003</v>
      </c>
      <c r="AR155" s="100">
        <v>0</v>
      </c>
      <c r="AS155" s="100">
        <v>0</v>
      </c>
      <c r="AT155" s="100">
        <v>0</v>
      </c>
      <c r="AU155" s="100">
        <v>0</v>
      </c>
      <c r="AV155" s="100">
        <v>0</v>
      </c>
      <c r="AW155" s="100">
        <v>0</v>
      </c>
      <c r="AX155" s="100">
        <v>0</v>
      </c>
      <c r="AY155" s="100">
        <v>0</v>
      </c>
      <c r="AZ155" s="100">
        <v>0</v>
      </c>
      <c r="BA155" s="100">
        <v>0</v>
      </c>
      <c r="BB155" s="100">
        <v>0</v>
      </c>
      <c r="BC155" s="100">
        <v>0</v>
      </c>
      <c r="BD155" s="100">
        <v>0</v>
      </c>
      <c r="BE155" s="100">
        <v>0</v>
      </c>
      <c r="BF155" s="100">
        <v>7757615.2511100601</v>
      </c>
      <c r="BG155" s="100">
        <v>0</v>
      </c>
      <c r="BH155" s="100">
        <v>99969.435252464362</v>
      </c>
      <c r="BI155" s="100">
        <v>392201</v>
      </c>
      <c r="BJ155" s="100">
        <v>0</v>
      </c>
      <c r="BK155" s="100">
        <v>5060</v>
      </c>
      <c r="BL155" s="100">
        <v>8056534</v>
      </c>
      <c r="BM155" s="100">
        <v>0</v>
      </c>
      <c r="BN155" s="100">
        <v>103426</v>
      </c>
      <c r="BO155" s="100">
        <v>93282</v>
      </c>
      <c r="BP155" s="100">
        <v>0</v>
      </c>
      <c r="BQ155" s="100">
        <v>1603</v>
      </c>
      <c r="BR155" s="100">
        <v>20107.661303462322</v>
      </c>
      <c r="BS155" s="100">
        <v>0</v>
      </c>
      <c r="BT155" s="100">
        <v>271.7251527494908</v>
      </c>
      <c r="BU155" s="100">
        <v>23688</v>
      </c>
      <c r="BV155" s="100">
        <v>0</v>
      </c>
      <c r="BW155" s="100">
        <v>320</v>
      </c>
      <c r="BX155" s="100">
        <v>-3580</v>
      </c>
      <c r="BY155" s="100">
        <v>0</v>
      </c>
      <c r="BZ155" s="100">
        <v>-48</v>
      </c>
      <c r="CA155" s="100">
        <v>0</v>
      </c>
      <c r="CB155" s="100">
        <v>0</v>
      </c>
      <c r="CC155" s="100">
        <v>0</v>
      </c>
      <c r="CD155" s="100">
        <v>0</v>
      </c>
      <c r="CE155" s="100">
        <v>0</v>
      </c>
      <c r="CF155" s="100">
        <v>0</v>
      </c>
      <c r="CG155" s="100">
        <v>-2645.3628513238286</v>
      </c>
      <c r="CH155" s="100">
        <v>0</v>
      </c>
      <c r="CI155" s="100">
        <v>-35.748146639511205</v>
      </c>
      <c r="CJ155" s="100">
        <v>0</v>
      </c>
      <c r="CK155" s="100">
        <v>0</v>
      </c>
      <c r="CL155" s="100">
        <v>0</v>
      </c>
      <c r="CM155" s="100">
        <v>0</v>
      </c>
      <c r="CN155" s="100">
        <v>0</v>
      </c>
      <c r="CO155" s="100">
        <v>0</v>
      </c>
      <c r="CP155" s="100">
        <v>0</v>
      </c>
      <c r="CQ155" s="100">
        <v>0</v>
      </c>
      <c r="CR155" s="100">
        <v>0</v>
      </c>
      <c r="CS155" s="100">
        <v>0</v>
      </c>
      <c r="CT155" s="100">
        <v>0</v>
      </c>
      <c r="CU155" s="100">
        <v>0</v>
      </c>
      <c r="CV155" s="100">
        <v>0</v>
      </c>
      <c r="CW155" s="100">
        <v>0</v>
      </c>
      <c r="CX155" s="100">
        <v>0</v>
      </c>
      <c r="CY155" s="100">
        <v>0</v>
      </c>
      <c r="CZ155" s="100">
        <v>0</v>
      </c>
      <c r="DA155" s="100">
        <v>0</v>
      </c>
      <c r="DB155" s="100">
        <v>0</v>
      </c>
      <c r="DC155" s="100">
        <v>0</v>
      </c>
      <c r="DD155" s="100">
        <v>0</v>
      </c>
      <c r="DE155" s="100">
        <v>1146.1710794297353</v>
      </c>
      <c r="DF155" s="100">
        <v>0</v>
      </c>
      <c r="DG155" s="100">
        <v>15.488798370672098</v>
      </c>
      <c r="DH155" s="100">
        <v>1147</v>
      </c>
      <c r="DI155" s="100">
        <v>0</v>
      </c>
      <c r="DJ155" s="100">
        <v>15</v>
      </c>
      <c r="DK155" s="100">
        <v>-1</v>
      </c>
      <c r="DL155" s="100">
        <v>0</v>
      </c>
      <c r="DM155" s="100">
        <v>0</v>
      </c>
      <c r="DN155" s="100">
        <v>81664.730712830962</v>
      </c>
      <c r="DO155" s="100">
        <v>0</v>
      </c>
      <c r="DP155" s="100">
        <v>1092.1771283095725</v>
      </c>
      <c r="DQ155" s="100">
        <v>102075</v>
      </c>
      <c r="DR155" s="100">
        <v>0</v>
      </c>
      <c r="DS155" s="100">
        <v>1368</v>
      </c>
      <c r="DT155" s="100">
        <v>-20410</v>
      </c>
      <c r="DU155" s="100">
        <v>0</v>
      </c>
      <c r="DV155" s="100">
        <v>-276</v>
      </c>
      <c r="DW155" s="100">
        <v>130402.60973523422</v>
      </c>
      <c r="DX155" s="100">
        <v>0</v>
      </c>
      <c r="DY155" s="100">
        <v>1749.6249898167007</v>
      </c>
      <c r="DZ155" s="100">
        <v>6943.2359266802441</v>
      </c>
      <c r="EA155" s="100">
        <v>0</v>
      </c>
      <c r="EB155" s="100">
        <v>81.966720977596751</v>
      </c>
      <c r="EC155" s="100">
        <v>203275</v>
      </c>
      <c r="ED155" s="100">
        <v>0</v>
      </c>
      <c r="EE155" s="100">
        <v>2468</v>
      </c>
      <c r="EF155" s="100">
        <v>-65929</v>
      </c>
      <c r="EG155" s="100">
        <v>0</v>
      </c>
      <c r="EH155" s="100">
        <v>-636</v>
      </c>
      <c r="EI155" s="100">
        <v>-5364.8447657841143</v>
      </c>
      <c r="EJ155" s="100">
        <v>0</v>
      </c>
      <c r="EK155" s="100">
        <v>-72.497902240325871</v>
      </c>
      <c r="EL155" s="100">
        <v>0</v>
      </c>
      <c r="EM155" s="100">
        <v>0</v>
      </c>
      <c r="EN155" s="100">
        <v>0</v>
      </c>
      <c r="EO155" s="100">
        <v>0</v>
      </c>
      <c r="EP155" s="100">
        <v>0</v>
      </c>
      <c r="EQ155" s="100">
        <v>0</v>
      </c>
      <c r="ER155" s="100">
        <v>0</v>
      </c>
      <c r="ES155" s="100">
        <v>0</v>
      </c>
      <c r="ET155" s="100">
        <v>0</v>
      </c>
      <c r="EU155" s="100">
        <v>1778411.7063543787</v>
      </c>
      <c r="EV155" s="100">
        <v>0</v>
      </c>
      <c r="EW155" s="100">
        <v>23782.523279022404</v>
      </c>
      <c r="EX155" s="100">
        <v>1656224</v>
      </c>
      <c r="EY155" s="100">
        <v>0</v>
      </c>
      <c r="EZ155" s="100">
        <v>22211</v>
      </c>
      <c r="FA155" s="100">
        <v>122188</v>
      </c>
      <c r="FB155" s="100">
        <v>0</v>
      </c>
      <c r="FC155" s="100">
        <v>1572</v>
      </c>
      <c r="FD155" s="100">
        <v>2705971.8930704682</v>
      </c>
      <c r="FE155" s="100">
        <v>0</v>
      </c>
      <c r="FF155" s="100">
        <v>36567.187744195515</v>
      </c>
      <c r="FG155" s="100">
        <v>2644708</v>
      </c>
      <c r="FH155" s="100">
        <v>0</v>
      </c>
      <c r="FI155" s="100">
        <v>35739</v>
      </c>
      <c r="FJ155" s="100">
        <v>61264</v>
      </c>
      <c r="FK155" s="100">
        <v>0</v>
      </c>
      <c r="FL155" s="100">
        <v>828</v>
      </c>
      <c r="FM155" s="100">
        <v>0</v>
      </c>
      <c r="FN155" s="100">
        <v>0</v>
      </c>
      <c r="FO155" s="100">
        <v>0</v>
      </c>
      <c r="FP155" s="100">
        <v>0</v>
      </c>
      <c r="FQ155" s="100">
        <v>0</v>
      </c>
      <c r="FR155" s="100">
        <v>0</v>
      </c>
      <c r="FS155" s="100">
        <v>0</v>
      </c>
      <c r="FT155" s="100">
        <v>0</v>
      </c>
      <c r="FU155" s="100">
        <v>0</v>
      </c>
      <c r="FV155" s="100">
        <v>12866455</v>
      </c>
      <c r="FW155" s="100">
        <v>0</v>
      </c>
      <c r="FX155" s="100">
        <v>168482</v>
      </c>
      <c r="FY155" s="546">
        <v>0.25</v>
      </c>
      <c r="FZ155" s="546">
        <v>0.74</v>
      </c>
      <c r="GA155" s="546">
        <v>0</v>
      </c>
      <c r="GB155" s="546">
        <v>0.01</v>
      </c>
      <c r="GC155" s="84" t="s">
        <v>1054</v>
      </c>
    </row>
    <row r="156" spans="1:185" s="84" customFormat="1" x14ac:dyDescent="0.25">
      <c r="A156" t="s">
        <v>1037</v>
      </c>
      <c r="B156" s="82" t="s">
        <v>671</v>
      </c>
      <c r="C156" s="85" t="s">
        <v>670</v>
      </c>
      <c r="D156" s="100">
        <v>355945</v>
      </c>
      <c r="E156" s="100">
        <v>-29556</v>
      </c>
      <c r="F156" s="100">
        <v>326389</v>
      </c>
      <c r="G156" s="100">
        <v>400058</v>
      </c>
      <c r="H156" s="100">
        <v>-16111</v>
      </c>
      <c r="I156" s="100">
        <v>383947</v>
      </c>
      <c r="J156" s="100">
        <v>-44113</v>
      </c>
      <c r="K156" s="100">
        <v>-13445</v>
      </c>
      <c r="L156" s="100">
        <v>-57558</v>
      </c>
      <c r="M156" s="100">
        <v>138330</v>
      </c>
      <c r="N156" s="100">
        <v>138330</v>
      </c>
      <c r="O156" s="100">
        <v>0</v>
      </c>
      <c r="P156" s="100">
        <v>325237</v>
      </c>
      <c r="Q156" s="100">
        <v>266303</v>
      </c>
      <c r="R156" s="100">
        <v>58934</v>
      </c>
      <c r="S156" s="100">
        <v>0</v>
      </c>
      <c r="T156" s="100">
        <v>0</v>
      </c>
      <c r="U156" s="100">
        <v>0</v>
      </c>
      <c r="V156" s="100">
        <v>0</v>
      </c>
      <c r="W156" s="100">
        <v>0</v>
      </c>
      <c r="X156" s="100">
        <v>0</v>
      </c>
      <c r="Y156" s="100">
        <v>0</v>
      </c>
      <c r="Z156" s="100">
        <v>0</v>
      </c>
      <c r="AA156" s="100">
        <v>0</v>
      </c>
      <c r="AB156" s="100">
        <v>0</v>
      </c>
      <c r="AC156" s="100">
        <v>0</v>
      </c>
      <c r="AD156" s="100">
        <v>0</v>
      </c>
      <c r="AE156" s="100">
        <v>0</v>
      </c>
      <c r="AF156" s="100">
        <v>0</v>
      </c>
      <c r="AG156" s="100">
        <v>0</v>
      </c>
      <c r="AH156" s="100">
        <v>0</v>
      </c>
      <c r="AI156" s="100">
        <v>0</v>
      </c>
      <c r="AJ156" s="100">
        <v>0</v>
      </c>
      <c r="AK156" s="100">
        <v>0</v>
      </c>
      <c r="AL156" s="100">
        <v>310492</v>
      </c>
      <c r="AM156" s="100">
        <v>310492</v>
      </c>
      <c r="AN156" s="100">
        <v>0</v>
      </c>
      <c r="AO156" s="100">
        <v>0</v>
      </c>
      <c r="AP156" s="100">
        <v>-310492</v>
      </c>
      <c r="AQ156" s="100">
        <v>-310492</v>
      </c>
      <c r="AR156" s="100">
        <v>0</v>
      </c>
      <c r="AS156" s="100">
        <v>0</v>
      </c>
      <c r="AT156" s="100">
        <v>0</v>
      </c>
      <c r="AU156" s="100">
        <v>0</v>
      </c>
      <c r="AV156" s="100">
        <v>0</v>
      </c>
      <c r="AW156" s="100">
        <v>0</v>
      </c>
      <c r="AX156" s="100">
        <v>0</v>
      </c>
      <c r="AY156" s="100">
        <v>0</v>
      </c>
      <c r="AZ156" s="100">
        <v>0</v>
      </c>
      <c r="BA156" s="100">
        <v>0</v>
      </c>
      <c r="BB156" s="100">
        <v>0</v>
      </c>
      <c r="BC156" s="100">
        <v>0</v>
      </c>
      <c r="BD156" s="100">
        <v>0</v>
      </c>
      <c r="BE156" s="100">
        <v>0</v>
      </c>
      <c r="BF156" s="100">
        <v>1486276.8770893689</v>
      </c>
      <c r="BG156" s="100">
        <v>709596.8957586966</v>
      </c>
      <c r="BH156" s="100">
        <v>136460.94149205709</v>
      </c>
      <c r="BI156" s="100">
        <v>90006</v>
      </c>
      <c r="BJ156" s="100">
        <v>42317</v>
      </c>
      <c r="BK156" s="100">
        <v>8138</v>
      </c>
      <c r="BL156" s="100">
        <v>1550304</v>
      </c>
      <c r="BM156" s="100">
        <v>739085</v>
      </c>
      <c r="BN156" s="100">
        <v>142132</v>
      </c>
      <c r="BO156" s="100">
        <v>25979</v>
      </c>
      <c r="BP156" s="100">
        <v>12829</v>
      </c>
      <c r="BQ156" s="100">
        <v>2467</v>
      </c>
      <c r="BR156" s="100">
        <v>0</v>
      </c>
      <c r="BS156" s="100">
        <v>0</v>
      </c>
      <c r="BT156" s="100">
        <v>0</v>
      </c>
      <c r="BU156" s="100">
        <v>0</v>
      </c>
      <c r="BV156" s="100">
        <v>0</v>
      </c>
      <c r="BW156" s="100">
        <v>0</v>
      </c>
      <c r="BX156" s="100">
        <v>0</v>
      </c>
      <c r="BY156" s="100">
        <v>0</v>
      </c>
      <c r="BZ156" s="100">
        <v>0</v>
      </c>
      <c r="CA156" s="100">
        <v>0</v>
      </c>
      <c r="CB156" s="100">
        <v>0</v>
      </c>
      <c r="CC156" s="100">
        <v>0</v>
      </c>
      <c r="CD156" s="100">
        <v>0</v>
      </c>
      <c r="CE156" s="100">
        <v>0</v>
      </c>
      <c r="CF156" s="100">
        <v>0</v>
      </c>
      <c r="CG156" s="100">
        <v>0</v>
      </c>
      <c r="CH156" s="100">
        <v>0</v>
      </c>
      <c r="CI156" s="100">
        <v>0</v>
      </c>
      <c r="CJ156" s="100">
        <v>0</v>
      </c>
      <c r="CK156" s="100">
        <v>0</v>
      </c>
      <c r="CL156" s="100">
        <v>0</v>
      </c>
      <c r="CM156" s="100">
        <v>0</v>
      </c>
      <c r="CN156" s="100">
        <v>0</v>
      </c>
      <c r="CO156" s="100">
        <v>0</v>
      </c>
      <c r="CP156" s="100">
        <v>0</v>
      </c>
      <c r="CQ156" s="100">
        <v>0</v>
      </c>
      <c r="CR156" s="100">
        <v>0</v>
      </c>
      <c r="CS156" s="100">
        <v>0</v>
      </c>
      <c r="CT156" s="100">
        <v>0</v>
      </c>
      <c r="CU156" s="100">
        <v>0</v>
      </c>
      <c r="CV156" s="100">
        <v>4854.6024439918529</v>
      </c>
      <c r="CW156" s="100">
        <v>2868.6287169042766</v>
      </c>
      <c r="CX156" s="100">
        <v>551.65936863543789</v>
      </c>
      <c r="CY156" s="100">
        <v>2428</v>
      </c>
      <c r="CZ156" s="100">
        <v>1434</v>
      </c>
      <c r="DA156" s="100">
        <v>276</v>
      </c>
      <c r="DB156" s="100">
        <v>2427</v>
      </c>
      <c r="DC156" s="100">
        <v>1435</v>
      </c>
      <c r="DD156" s="100">
        <v>276</v>
      </c>
      <c r="DE156" s="100">
        <v>0</v>
      </c>
      <c r="DF156" s="100">
        <v>0</v>
      </c>
      <c r="DG156" s="100">
        <v>0</v>
      </c>
      <c r="DH156" s="100">
        <v>0</v>
      </c>
      <c r="DI156" s="100">
        <v>0</v>
      </c>
      <c r="DJ156" s="100">
        <v>0</v>
      </c>
      <c r="DK156" s="100">
        <v>0</v>
      </c>
      <c r="DL156" s="100">
        <v>0</v>
      </c>
      <c r="DM156" s="100">
        <v>0</v>
      </c>
      <c r="DN156" s="100">
        <v>9457.501588594705</v>
      </c>
      <c r="DO156" s="100">
        <v>5588.5236659877801</v>
      </c>
      <c r="DP156" s="100">
        <v>1074.7160896130347</v>
      </c>
      <c r="DQ156" s="100">
        <v>9647</v>
      </c>
      <c r="DR156" s="100">
        <v>5700</v>
      </c>
      <c r="DS156" s="100">
        <v>1096</v>
      </c>
      <c r="DT156" s="100">
        <v>-189</v>
      </c>
      <c r="DU156" s="100">
        <v>-111</v>
      </c>
      <c r="DV156" s="100">
        <v>-21</v>
      </c>
      <c r="DW156" s="100">
        <v>22823.219389002035</v>
      </c>
      <c r="DX156" s="100">
        <v>11915.88366598778</v>
      </c>
      <c r="DY156" s="100">
        <v>2291.5160896130346</v>
      </c>
      <c r="DZ156" s="100">
        <v>-1390.2745417515275</v>
      </c>
      <c r="EA156" s="100">
        <v>-821.525865580448</v>
      </c>
      <c r="EB156" s="100">
        <v>-157.98574338085541</v>
      </c>
      <c r="EC156" s="100">
        <v>21335</v>
      </c>
      <c r="ED156" s="100">
        <v>12607</v>
      </c>
      <c r="EE156" s="100">
        <v>2424</v>
      </c>
      <c r="EF156" s="100">
        <v>98</v>
      </c>
      <c r="EG156" s="100">
        <v>-1513</v>
      </c>
      <c r="EH156" s="100">
        <v>-290</v>
      </c>
      <c r="EI156" s="100">
        <v>0</v>
      </c>
      <c r="EJ156" s="100">
        <v>0</v>
      </c>
      <c r="EK156" s="100">
        <v>0</v>
      </c>
      <c r="EL156" s="100">
        <v>0</v>
      </c>
      <c r="EM156" s="100">
        <v>0</v>
      </c>
      <c r="EN156" s="100">
        <v>0</v>
      </c>
      <c r="EO156" s="100">
        <v>0</v>
      </c>
      <c r="EP156" s="100">
        <v>0</v>
      </c>
      <c r="EQ156" s="100">
        <v>0</v>
      </c>
      <c r="ER156" s="100">
        <v>0</v>
      </c>
      <c r="ES156" s="100">
        <v>0</v>
      </c>
      <c r="ET156" s="100">
        <v>0</v>
      </c>
      <c r="EU156" s="100">
        <v>433667.80912423629</v>
      </c>
      <c r="EV156" s="100">
        <v>234937.87295315685</v>
      </c>
      <c r="EW156" s="100">
        <v>45180.360183299395</v>
      </c>
      <c r="EX156" s="100">
        <v>428059</v>
      </c>
      <c r="EY156" s="100">
        <v>252944</v>
      </c>
      <c r="EZ156" s="100">
        <v>48643</v>
      </c>
      <c r="FA156" s="100">
        <v>5609</v>
      </c>
      <c r="FB156" s="100">
        <v>-18006</v>
      </c>
      <c r="FC156" s="100">
        <v>-3463</v>
      </c>
      <c r="FD156" s="100">
        <v>389550.29898167006</v>
      </c>
      <c r="FE156" s="100">
        <v>223926.14908350303</v>
      </c>
      <c r="FF156" s="100">
        <v>43062.720977596735</v>
      </c>
      <c r="FG156" s="100">
        <v>375174</v>
      </c>
      <c r="FH156" s="100">
        <v>210587</v>
      </c>
      <c r="FI156" s="100">
        <v>40498</v>
      </c>
      <c r="FJ156" s="100">
        <v>14376</v>
      </c>
      <c r="FK156" s="100">
        <v>13339</v>
      </c>
      <c r="FL156" s="100">
        <v>2565</v>
      </c>
      <c r="FM156" s="100">
        <v>0</v>
      </c>
      <c r="FN156" s="100">
        <v>0</v>
      </c>
      <c r="FO156" s="100">
        <v>0</v>
      </c>
      <c r="FP156" s="100">
        <v>0</v>
      </c>
      <c r="FQ156" s="100">
        <v>0</v>
      </c>
      <c r="FR156" s="100">
        <v>0</v>
      </c>
      <c r="FS156" s="100">
        <v>0</v>
      </c>
      <c r="FT156" s="100">
        <v>0</v>
      </c>
      <c r="FU156" s="100">
        <v>0</v>
      </c>
      <c r="FV156" s="100">
        <v>2435247</v>
      </c>
      <c r="FW156" s="100">
        <v>1230330</v>
      </c>
      <c r="FX156" s="100">
        <v>236603</v>
      </c>
      <c r="FY156" s="546">
        <v>0.25</v>
      </c>
      <c r="FZ156" s="546">
        <v>0.44</v>
      </c>
      <c r="GA156" s="546">
        <v>0.26</v>
      </c>
      <c r="GB156" s="546">
        <v>0.05</v>
      </c>
      <c r="GC156" s="84" t="s">
        <v>1029</v>
      </c>
    </row>
    <row r="157" spans="1:185" s="84" customFormat="1" x14ac:dyDescent="0.25">
      <c r="A157" t="s">
        <v>1026</v>
      </c>
      <c r="B157" s="82" t="s">
        <v>673</v>
      </c>
      <c r="C157" s="85" t="s">
        <v>672</v>
      </c>
      <c r="D157" s="100">
        <v>1634288</v>
      </c>
      <c r="E157" s="100">
        <v>0</v>
      </c>
      <c r="F157" s="100">
        <v>1634288</v>
      </c>
      <c r="G157" s="100">
        <v>3914834</v>
      </c>
      <c r="H157" s="100">
        <v>0</v>
      </c>
      <c r="I157" s="100">
        <v>3914834</v>
      </c>
      <c r="J157" s="100">
        <v>-2280546</v>
      </c>
      <c r="K157" s="100">
        <v>0</v>
      </c>
      <c r="L157" s="100">
        <v>-2280546</v>
      </c>
      <c r="M157" s="100">
        <v>299726</v>
      </c>
      <c r="N157" s="100">
        <v>299726</v>
      </c>
      <c r="O157" s="100">
        <v>0</v>
      </c>
      <c r="P157" s="100">
        <v>0</v>
      </c>
      <c r="Q157" s="100">
        <v>0</v>
      </c>
      <c r="R157" s="100">
        <v>0</v>
      </c>
      <c r="S157" s="100">
        <v>0</v>
      </c>
      <c r="T157" s="100">
        <v>0</v>
      </c>
      <c r="U157" s="100">
        <v>0</v>
      </c>
      <c r="V157" s="100">
        <v>0</v>
      </c>
      <c r="W157" s="100">
        <v>0</v>
      </c>
      <c r="X157" s="100">
        <v>0</v>
      </c>
      <c r="Y157" s="100">
        <v>0</v>
      </c>
      <c r="Z157" s="100">
        <v>0</v>
      </c>
      <c r="AA157" s="100">
        <v>0</v>
      </c>
      <c r="AB157" s="100">
        <v>0</v>
      </c>
      <c r="AC157" s="100">
        <v>0</v>
      </c>
      <c r="AD157" s="100">
        <v>0</v>
      </c>
      <c r="AE157" s="100">
        <v>0</v>
      </c>
      <c r="AF157" s="100">
        <v>0</v>
      </c>
      <c r="AG157" s="100">
        <v>0</v>
      </c>
      <c r="AH157" s="100">
        <v>0</v>
      </c>
      <c r="AI157" s="100">
        <v>0</v>
      </c>
      <c r="AJ157" s="100">
        <v>0</v>
      </c>
      <c r="AK157" s="100">
        <v>0</v>
      </c>
      <c r="AL157" s="100">
        <v>0</v>
      </c>
      <c r="AM157" s="100">
        <v>0</v>
      </c>
      <c r="AN157" s="100">
        <v>0</v>
      </c>
      <c r="AO157" s="100">
        <v>0</v>
      </c>
      <c r="AP157" s="100">
        <v>0</v>
      </c>
      <c r="AQ157" s="100">
        <v>0</v>
      </c>
      <c r="AR157" s="100">
        <v>0</v>
      </c>
      <c r="AS157" s="100">
        <v>0</v>
      </c>
      <c r="AT157" s="100">
        <v>0</v>
      </c>
      <c r="AU157" s="100">
        <v>0</v>
      </c>
      <c r="AV157" s="100">
        <v>0</v>
      </c>
      <c r="AW157" s="100">
        <v>0</v>
      </c>
      <c r="AX157" s="100">
        <v>0</v>
      </c>
      <c r="AY157" s="100">
        <v>0</v>
      </c>
      <c r="AZ157" s="100">
        <v>0</v>
      </c>
      <c r="BA157" s="100">
        <v>0</v>
      </c>
      <c r="BB157" s="100">
        <v>0</v>
      </c>
      <c r="BC157" s="100">
        <v>0</v>
      </c>
      <c r="BD157" s="100">
        <v>0</v>
      </c>
      <c r="BE157" s="100">
        <v>0</v>
      </c>
      <c r="BF157" s="100">
        <v>3065892.4771434623</v>
      </c>
      <c r="BG157" s="100">
        <v>1724564.5183931978</v>
      </c>
      <c r="BH157" s="100">
        <v>0</v>
      </c>
      <c r="BI157" s="100">
        <v>116976</v>
      </c>
      <c r="BJ157" s="100">
        <v>65799</v>
      </c>
      <c r="BK157" s="100">
        <v>0</v>
      </c>
      <c r="BL157" s="100">
        <v>2960161</v>
      </c>
      <c r="BM157" s="100">
        <v>1665090</v>
      </c>
      <c r="BN157" s="100">
        <v>0</v>
      </c>
      <c r="BO157" s="100">
        <v>222707</v>
      </c>
      <c r="BP157" s="100">
        <v>125274</v>
      </c>
      <c r="BQ157" s="100">
        <v>0</v>
      </c>
      <c r="BR157" s="100">
        <v>0</v>
      </c>
      <c r="BS157" s="100">
        <v>0</v>
      </c>
      <c r="BT157" s="100">
        <v>0</v>
      </c>
      <c r="BU157" s="100">
        <v>0</v>
      </c>
      <c r="BV157" s="100">
        <v>0</v>
      </c>
      <c r="BW157" s="100">
        <v>0</v>
      </c>
      <c r="BX157" s="100">
        <v>0</v>
      </c>
      <c r="BY157" s="100">
        <v>0</v>
      </c>
      <c r="BZ157" s="100">
        <v>0</v>
      </c>
      <c r="CA157" s="100">
        <v>-624.01270875763737</v>
      </c>
      <c r="CB157" s="100">
        <v>-351.00714867617108</v>
      </c>
      <c r="CC157" s="100">
        <v>0</v>
      </c>
      <c r="CD157" s="100">
        <v>0</v>
      </c>
      <c r="CE157" s="100">
        <v>0</v>
      </c>
      <c r="CF157" s="100">
        <v>0</v>
      </c>
      <c r="CG157" s="100">
        <v>-2.4782077393075355</v>
      </c>
      <c r="CH157" s="100">
        <v>-1.3939918533604889</v>
      </c>
      <c r="CI157" s="100">
        <v>0</v>
      </c>
      <c r="CJ157" s="100">
        <v>0</v>
      </c>
      <c r="CK157" s="100">
        <v>0</v>
      </c>
      <c r="CL157" s="100">
        <v>0</v>
      </c>
      <c r="CM157" s="100">
        <v>0</v>
      </c>
      <c r="CN157" s="100">
        <v>0</v>
      </c>
      <c r="CO157" s="100">
        <v>0</v>
      </c>
      <c r="CP157" s="100">
        <v>0</v>
      </c>
      <c r="CQ157" s="100">
        <v>0</v>
      </c>
      <c r="CR157" s="100">
        <v>0</v>
      </c>
      <c r="CS157" s="100">
        <v>0</v>
      </c>
      <c r="CT157" s="100">
        <v>0</v>
      </c>
      <c r="CU157" s="100">
        <v>0</v>
      </c>
      <c r="CV157" s="100">
        <v>0</v>
      </c>
      <c r="CW157" s="100">
        <v>0</v>
      </c>
      <c r="CX157" s="100">
        <v>0</v>
      </c>
      <c r="CY157" s="100">
        <v>0</v>
      </c>
      <c r="CZ157" s="100">
        <v>0</v>
      </c>
      <c r="DA157" s="100">
        <v>0</v>
      </c>
      <c r="DB157" s="100">
        <v>0</v>
      </c>
      <c r="DC157" s="100">
        <v>0</v>
      </c>
      <c r="DD157" s="100">
        <v>0</v>
      </c>
      <c r="DE157" s="100">
        <v>0</v>
      </c>
      <c r="DF157" s="100">
        <v>0</v>
      </c>
      <c r="DG157" s="100">
        <v>0</v>
      </c>
      <c r="DH157" s="100">
        <v>0</v>
      </c>
      <c r="DI157" s="100">
        <v>0</v>
      </c>
      <c r="DJ157" s="100">
        <v>0</v>
      </c>
      <c r="DK157" s="100">
        <v>0</v>
      </c>
      <c r="DL157" s="100">
        <v>0</v>
      </c>
      <c r="DM157" s="100">
        <v>0</v>
      </c>
      <c r="DN157" s="100">
        <v>57393.308676171073</v>
      </c>
      <c r="DO157" s="100">
        <v>32283.736130346235</v>
      </c>
      <c r="DP157" s="100">
        <v>0</v>
      </c>
      <c r="DQ157" s="100">
        <v>71932</v>
      </c>
      <c r="DR157" s="100">
        <v>40462</v>
      </c>
      <c r="DS157" s="100">
        <v>0</v>
      </c>
      <c r="DT157" s="100">
        <v>-14539</v>
      </c>
      <c r="DU157" s="100">
        <v>-8178</v>
      </c>
      <c r="DV157" s="100">
        <v>0</v>
      </c>
      <c r="DW157" s="100">
        <v>103121.69352342159</v>
      </c>
      <c r="DX157" s="100">
        <v>58005.952606924649</v>
      </c>
      <c r="DY157" s="100">
        <v>0</v>
      </c>
      <c r="DZ157" s="100">
        <v>-7428.1798778004068</v>
      </c>
      <c r="EA157" s="100">
        <v>-4178.3511812627294</v>
      </c>
      <c r="EB157" s="100">
        <v>0</v>
      </c>
      <c r="EC157" s="100">
        <v>113139</v>
      </c>
      <c r="ED157" s="100">
        <v>63641</v>
      </c>
      <c r="EE157" s="100">
        <v>0</v>
      </c>
      <c r="EF157" s="100">
        <v>-17445</v>
      </c>
      <c r="EG157" s="100">
        <v>-9813</v>
      </c>
      <c r="EH157" s="100">
        <v>0</v>
      </c>
      <c r="EI157" s="100">
        <v>-249.80334012219959</v>
      </c>
      <c r="EJ157" s="100">
        <v>-140.51437881873727</v>
      </c>
      <c r="EK157" s="100">
        <v>0</v>
      </c>
      <c r="EL157" s="100">
        <v>0</v>
      </c>
      <c r="EM157" s="100">
        <v>0</v>
      </c>
      <c r="EN157" s="100">
        <v>0</v>
      </c>
      <c r="EO157" s="100">
        <v>0</v>
      </c>
      <c r="EP157" s="100">
        <v>0</v>
      </c>
      <c r="EQ157" s="100">
        <v>0</v>
      </c>
      <c r="ER157" s="100">
        <v>0</v>
      </c>
      <c r="ES157" s="100">
        <v>0</v>
      </c>
      <c r="ET157" s="100">
        <v>0</v>
      </c>
      <c r="EU157" s="100">
        <v>1002256.5995926679</v>
      </c>
      <c r="EV157" s="100">
        <v>563769.33727087581</v>
      </c>
      <c r="EW157" s="100">
        <v>0</v>
      </c>
      <c r="EX157" s="100">
        <v>1271263</v>
      </c>
      <c r="EY157" s="100">
        <v>715085</v>
      </c>
      <c r="EZ157" s="100">
        <v>0</v>
      </c>
      <c r="FA157" s="100">
        <v>-269006</v>
      </c>
      <c r="FB157" s="100">
        <v>-151316</v>
      </c>
      <c r="FC157" s="100">
        <v>0</v>
      </c>
      <c r="FD157" s="100">
        <v>966708.64423625241</v>
      </c>
      <c r="FE157" s="100">
        <v>543773.61238289205</v>
      </c>
      <c r="FF157" s="100">
        <v>0</v>
      </c>
      <c r="FG157" s="100">
        <v>996226</v>
      </c>
      <c r="FH157" s="100">
        <v>560377</v>
      </c>
      <c r="FI157" s="100">
        <v>0</v>
      </c>
      <c r="FJ157" s="100">
        <v>-29517</v>
      </c>
      <c r="FK157" s="100">
        <v>-16603</v>
      </c>
      <c r="FL157" s="100">
        <v>0</v>
      </c>
      <c r="FM157" s="100">
        <v>0</v>
      </c>
      <c r="FN157" s="100">
        <v>0</v>
      </c>
      <c r="FO157" s="100">
        <v>0</v>
      </c>
      <c r="FP157" s="100">
        <v>0</v>
      </c>
      <c r="FQ157" s="100">
        <v>0</v>
      </c>
      <c r="FR157" s="100">
        <v>0</v>
      </c>
      <c r="FS157" s="100">
        <v>0</v>
      </c>
      <c r="FT157" s="100">
        <v>0</v>
      </c>
      <c r="FU157" s="100">
        <v>0</v>
      </c>
      <c r="FV157" s="100">
        <v>5304045</v>
      </c>
      <c r="FW157" s="100">
        <v>2983526</v>
      </c>
      <c r="FX157" s="100">
        <v>0</v>
      </c>
      <c r="FY157" s="546">
        <v>0.25</v>
      </c>
      <c r="FZ157" s="546">
        <v>0.48</v>
      </c>
      <c r="GA157" s="546">
        <v>0.27</v>
      </c>
      <c r="GB157" s="546">
        <v>0</v>
      </c>
      <c r="GC157" s="84" t="s">
        <v>1073</v>
      </c>
    </row>
    <row r="158" spans="1:185" s="84" customFormat="1" x14ac:dyDescent="0.25">
      <c r="A158" t="s">
        <v>1026</v>
      </c>
      <c r="B158" s="82" t="s">
        <v>675</v>
      </c>
      <c r="C158" s="85" t="s">
        <v>674</v>
      </c>
      <c r="D158" s="100">
        <v>-6625</v>
      </c>
      <c r="E158" s="100">
        <v>0</v>
      </c>
      <c r="F158" s="100">
        <v>-6625</v>
      </c>
      <c r="G158" s="100">
        <v>474954</v>
      </c>
      <c r="H158" s="100">
        <v>0</v>
      </c>
      <c r="I158" s="100">
        <v>474954</v>
      </c>
      <c r="J158" s="100">
        <v>-481579</v>
      </c>
      <c r="K158" s="100">
        <v>0</v>
      </c>
      <c r="L158" s="100">
        <v>-481579</v>
      </c>
      <c r="M158" s="100">
        <v>122484</v>
      </c>
      <c r="N158" s="100">
        <v>122484</v>
      </c>
      <c r="O158" s="100">
        <v>0</v>
      </c>
      <c r="P158" s="100">
        <v>0</v>
      </c>
      <c r="Q158" s="100">
        <v>0</v>
      </c>
      <c r="R158" s="100">
        <v>0</v>
      </c>
      <c r="S158" s="100">
        <v>0</v>
      </c>
      <c r="T158" s="100">
        <v>0</v>
      </c>
      <c r="U158" s="100">
        <v>0</v>
      </c>
      <c r="V158" s="100">
        <v>0</v>
      </c>
      <c r="W158" s="100">
        <v>0</v>
      </c>
      <c r="X158" s="100">
        <v>0</v>
      </c>
      <c r="Y158" s="100">
        <v>0</v>
      </c>
      <c r="Z158" s="100">
        <v>0</v>
      </c>
      <c r="AA158" s="100">
        <v>0</v>
      </c>
      <c r="AB158" s="100">
        <v>0</v>
      </c>
      <c r="AC158" s="100">
        <v>0</v>
      </c>
      <c r="AD158" s="100">
        <v>0</v>
      </c>
      <c r="AE158" s="100">
        <v>0</v>
      </c>
      <c r="AF158" s="100">
        <v>0</v>
      </c>
      <c r="AG158" s="100">
        <v>0</v>
      </c>
      <c r="AH158" s="100">
        <v>0</v>
      </c>
      <c r="AI158" s="100">
        <v>0</v>
      </c>
      <c r="AJ158" s="100">
        <v>0</v>
      </c>
      <c r="AK158" s="100">
        <v>0</v>
      </c>
      <c r="AL158" s="100">
        <v>0</v>
      </c>
      <c r="AM158" s="100">
        <v>0</v>
      </c>
      <c r="AN158" s="100">
        <v>0</v>
      </c>
      <c r="AO158" s="100">
        <v>0</v>
      </c>
      <c r="AP158" s="100">
        <v>0</v>
      </c>
      <c r="AQ158" s="100">
        <v>0</v>
      </c>
      <c r="AR158" s="100">
        <v>0</v>
      </c>
      <c r="AS158" s="100">
        <v>0</v>
      </c>
      <c r="AT158" s="100">
        <v>0</v>
      </c>
      <c r="AU158" s="100">
        <v>0</v>
      </c>
      <c r="AV158" s="100">
        <v>0</v>
      </c>
      <c r="AW158" s="100">
        <v>0</v>
      </c>
      <c r="AX158" s="100">
        <v>0</v>
      </c>
      <c r="AY158" s="100">
        <v>0</v>
      </c>
      <c r="AZ158" s="100">
        <v>0</v>
      </c>
      <c r="BA158" s="100">
        <v>0</v>
      </c>
      <c r="BB158" s="100">
        <v>0</v>
      </c>
      <c r="BC158" s="100">
        <v>0</v>
      </c>
      <c r="BD158" s="100">
        <v>0</v>
      </c>
      <c r="BE158" s="100">
        <v>0</v>
      </c>
      <c r="BF158" s="100">
        <v>1084370.4224382893</v>
      </c>
      <c r="BG158" s="100">
        <v>921714.85907254578</v>
      </c>
      <c r="BH158" s="100">
        <v>27109.260560957235</v>
      </c>
      <c r="BI158" s="100">
        <v>69829</v>
      </c>
      <c r="BJ158" s="100">
        <v>59355</v>
      </c>
      <c r="BK158" s="100">
        <v>1746</v>
      </c>
      <c r="BL158" s="100">
        <v>1034144</v>
      </c>
      <c r="BM158" s="100">
        <v>879022</v>
      </c>
      <c r="BN158" s="100">
        <v>25854</v>
      </c>
      <c r="BO158" s="100">
        <v>120055</v>
      </c>
      <c r="BP158" s="100">
        <v>102048</v>
      </c>
      <c r="BQ158" s="100">
        <v>3001</v>
      </c>
      <c r="BR158" s="100">
        <v>2869.3515274949082</v>
      </c>
      <c r="BS158" s="100">
        <v>2438.9487983706713</v>
      </c>
      <c r="BT158" s="100">
        <v>71.73378818737271</v>
      </c>
      <c r="BU158" s="100">
        <v>1227</v>
      </c>
      <c r="BV158" s="100">
        <v>1043</v>
      </c>
      <c r="BW158" s="100">
        <v>31</v>
      </c>
      <c r="BX158" s="100">
        <v>1642</v>
      </c>
      <c r="BY158" s="100">
        <v>1396</v>
      </c>
      <c r="BZ158" s="100">
        <v>41</v>
      </c>
      <c r="CA158" s="100">
        <v>0</v>
      </c>
      <c r="CB158" s="100">
        <v>0</v>
      </c>
      <c r="CC158" s="100">
        <v>0</v>
      </c>
      <c r="CD158" s="100">
        <v>0</v>
      </c>
      <c r="CE158" s="100">
        <v>0</v>
      </c>
      <c r="CF158" s="100">
        <v>0</v>
      </c>
      <c r="CG158" s="100">
        <v>298718.20448065171</v>
      </c>
      <c r="CH158" s="100">
        <v>253910.47380855394</v>
      </c>
      <c r="CI158" s="100">
        <v>7467.9551120162932</v>
      </c>
      <c r="CJ158" s="100">
        <v>0</v>
      </c>
      <c r="CK158" s="100">
        <v>0</v>
      </c>
      <c r="CL158" s="100">
        <v>0</v>
      </c>
      <c r="CM158" s="100">
        <v>0</v>
      </c>
      <c r="CN158" s="100">
        <v>0</v>
      </c>
      <c r="CO158" s="100">
        <v>0</v>
      </c>
      <c r="CP158" s="100">
        <v>0</v>
      </c>
      <c r="CQ158" s="100">
        <v>0</v>
      </c>
      <c r="CR158" s="100">
        <v>0</v>
      </c>
      <c r="CS158" s="100">
        <v>0</v>
      </c>
      <c r="CT158" s="100">
        <v>0</v>
      </c>
      <c r="CU158" s="100">
        <v>0</v>
      </c>
      <c r="CV158" s="100">
        <v>759.98370672097769</v>
      </c>
      <c r="CW158" s="100">
        <v>645.98615071283098</v>
      </c>
      <c r="CX158" s="100">
        <v>18.999592668024441</v>
      </c>
      <c r="CY158" s="100">
        <v>1489</v>
      </c>
      <c r="CZ158" s="100">
        <v>1265</v>
      </c>
      <c r="DA158" s="100">
        <v>37</v>
      </c>
      <c r="DB158" s="100">
        <v>-729</v>
      </c>
      <c r="DC158" s="100">
        <v>-619</v>
      </c>
      <c r="DD158" s="100">
        <v>-18</v>
      </c>
      <c r="DE158" s="100">
        <v>0</v>
      </c>
      <c r="DF158" s="100">
        <v>0</v>
      </c>
      <c r="DG158" s="100">
        <v>0</v>
      </c>
      <c r="DH158" s="100">
        <v>0</v>
      </c>
      <c r="DI158" s="100">
        <v>0</v>
      </c>
      <c r="DJ158" s="100">
        <v>0</v>
      </c>
      <c r="DK158" s="100">
        <v>0</v>
      </c>
      <c r="DL158" s="100">
        <v>0</v>
      </c>
      <c r="DM158" s="100">
        <v>0</v>
      </c>
      <c r="DN158" s="100">
        <v>15046.851323828922</v>
      </c>
      <c r="DO158" s="100">
        <v>12789.823625254581</v>
      </c>
      <c r="DP158" s="100">
        <v>376.17128309572303</v>
      </c>
      <c r="DQ158" s="100">
        <v>12810</v>
      </c>
      <c r="DR158" s="100">
        <v>10888</v>
      </c>
      <c r="DS158" s="100">
        <v>320</v>
      </c>
      <c r="DT158" s="100">
        <v>2237</v>
      </c>
      <c r="DU158" s="100">
        <v>1902</v>
      </c>
      <c r="DV158" s="100">
        <v>56</v>
      </c>
      <c r="DW158" s="100">
        <v>21369.172301425664</v>
      </c>
      <c r="DX158" s="100">
        <v>18163.79645621181</v>
      </c>
      <c r="DY158" s="100">
        <v>534.22930753564162</v>
      </c>
      <c r="DZ158" s="100">
        <v>0</v>
      </c>
      <c r="EA158" s="100">
        <v>0</v>
      </c>
      <c r="EB158" s="100">
        <v>0</v>
      </c>
      <c r="EC158" s="100">
        <v>21482</v>
      </c>
      <c r="ED158" s="100">
        <v>18260</v>
      </c>
      <c r="EE158" s="100">
        <v>537</v>
      </c>
      <c r="EF158" s="100">
        <v>-113</v>
      </c>
      <c r="EG158" s="100">
        <v>-96</v>
      </c>
      <c r="EH158" s="100">
        <v>-3</v>
      </c>
      <c r="EI158" s="100">
        <v>336.21018329938903</v>
      </c>
      <c r="EJ158" s="100">
        <v>285.77865580448065</v>
      </c>
      <c r="EK158" s="100">
        <v>8.4052545824847265</v>
      </c>
      <c r="EL158" s="100">
        <v>0</v>
      </c>
      <c r="EM158" s="100">
        <v>0</v>
      </c>
      <c r="EN158" s="100">
        <v>0</v>
      </c>
      <c r="EO158" s="100">
        <v>0</v>
      </c>
      <c r="EP158" s="100">
        <v>0</v>
      </c>
      <c r="EQ158" s="100">
        <v>0</v>
      </c>
      <c r="ER158" s="100">
        <v>0</v>
      </c>
      <c r="ES158" s="100">
        <v>0</v>
      </c>
      <c r="ET158" s="100">
        <v>0</v>
      </c>
      <c r="EU158" s="100">
        <v>0</v>
      </c>
      <c r="EV158" s="100">
        <v>0</v>
      </c>
      <c r="EW158" s="100">
        <v>0</v>
      </c>
      <c r="EX158" s="100">
        <v>542892</v>
      </c>
      <c r="EY158" s="100">
        <v>461457</v>
      </c>
      <c r="EZ158" s="100">
        <v>13572</v>
      </c>
      <c r="FA158" s="100">
        <v>-542892</v>
      </c>
      <c r="FB158" s="100">
        <v>-461457</v>
      </c>
      <c r="FC158" s="100">
        <v>-13572</v>
      </c>
      <c r="FD158" s="100">
        <v>469915.09898167005</v>
      </c>
      <c r="FE158" s="100">
        <v>399427.83413441945</v>
      </c>
      <c r="FF158" s="100">
        <v>11747.87747454175</v>
      </c>
      <c r="FG158" s="100">
        <v>435835</v>
      </c>
      <c r="FH158" s="100">
        <v>370460</v>
      </c>
      <c r="FI158" s="100">
        <v>10896</v>
      </c>
      <c r="FJ158" s="100">
        <v>34080</v>
      </c>
      <c r="FK158" s="100">
        <v>28968</v>
      </c>
      <c r="FL158" s="100">
        <v>852</v>
      </c>
      <c r="FM158" s="100">
        <v>0</v>
      </c>
      <c r="FN158" s="100">
        <v>0</v>
      </c>
      <c r="FO158" s="100">
        <v>0</v>
      </c>
      <c r="FP158" s="100">
        <v>0</v>
      </c>
      <c r="FQ158" s="100">
        <v>0</v>
      </c>
      <c r="FR158" s="100">
        <v>0</v>
      </c>
      <c r="FS158" s="100">
        <v>0</v>
      </c>
      <c r="FT158" s="100">
        <v>0</v>
      </c>
      <c r="FU158" s="100">
        <v>0</v>
      </c>
      <c r="FV158" s="100">
        <v>1963213</v>
      </c>
      <c r="FW158" s="100">
        <v>1668733</v>
      </c>
      <c r="FX158" s="100">
        <v>49080</v>
      </c>
      <c r="FY158" s="546">
        <v>0.25</v>
      </c>
      <c r="FZ158" s="546">
        <v>0.4</v>
      </c>
      <c r="GA158" s="546">
        <v>0.33999999999999997</v>
      </c>
      <c r="GB158" s="546">
        <v>0.01</v>
      </c>
      <c r="GC158" s="84" t="s">
        <v>1029</v>
      </c>
    </row>
    <row r="159" spans="1:185" s="84" customFormat="1" x14ac:dyDescent="0.25">
      <c r="A159" t="s">
        <v>1026</v>
      </c>
      <c r="B159" s="82" t="s">
        <v>677</v>
      </c>
      <c r="C159" s="85" t="s">
        <v>676</v>
      </c>
      <c r="D159" s="100">
        <v>-39717</v>
      </c>
      <c r="E159" s="100">
        <v>0</v>
      </c>
      <c r="F159" s="100">
        <v>-39717</v>
      </c>
      <c r="G159" s="100">
        <v>15458</v>
      </c>
      <c r="H159" s="100">
        <v>0</v>
      </c>
      <c r="I159" s="100">
        <v>15458</v>
      </c>
      <c r="J159" s="100">
        <v>-55175</v>
      </c>
      <c r="K159" s="100">
        <v>0</v>
      </c>
      <c r="L159" s="100">
        <v>-55175</v>
      </c>
      <c r="M159" s="100">
        <v>145322</v>
      </c>
      <c r="N159" s="100">
        <v>145322</v>
      </c>
      <c r="O159" s="100">
        <v>0</v>
      </c>
      <c r="P159" s="100">
        <v>0</v>
      </c>
      <c r="Q159" s="100">
        <v>0</v>
      </c>
      <c r="R159" s="100">
        <v>0</v>
      </c>
      <c r="S159" s="100">
        <v>0</v>
      </c>
      <c r="T159" s="100">
        <v>0</v>
      </c>
      <c r="U159" s="100">
        <v>364</v>
      </c>
      <c r="V159" s="100">
        <v>0</v>
      </c>
      <c r="W159" s="100">
        <v>-364</v>
      </c>
      <c r="X159" s="100">
        <v>0</v>
      </c>
      <c r="Y159" s="100">
        <v>0</v>
      </c>
      <c r="Z159" s="100">
        <v>0</v>
      </c>
      <c r="AA159" s="100">
        <v>0</v>
      </c>
      <c r="AB159" s="100">
        <v>0</v>
      </c>
      <c r="AC159" s="100">
        <v>0</v>
      </c>
      <c r="AD159" s="100">
        <v>0</v>
      </c>
      <c r="AE159" s="100">
        <v>0</v>
      </c>
      <c r="AF159" s="100">
        <v>0</v>
      </c>
      <c r="AG159" s="100">
        <v>0</v>
      </c>
      <c r="AH159" s="100">
        <v>0</v>
      </c>
      <c r="AI159" s="100">
        <v>0</v>
      </c>
      <c r="AJ159" s="100">
        <v>0</v>
      </c>
      <c r="AK159" s="100">
        <v>0</v>
      </c>
      <c r="AL159" s="100">
        <v>0</v>
      </c>
      <c r="AM159" s="100">
        <v>0</v>
      </c>
      <c r="AN159" s="100">
        <v>0</v>
      </c>
      <c r="AO159" s="100">
        <v>0</v>
      </c>
      <c r="AP159" s="100">
        <v>0</v>
      </c>
      <c r="AQ159" s="100">
        <v>0</v>
      </c>
      <c r="AR159" s="100">
        <v>0</v>
      </c>
      <c r="AS159" s="100">
        <v>0</v>
      </c>
      <c r="AT159" s="100">
        <v>0</v>
      </c>
      <c r="AU159" s="100">
        <v>0</v>
      </c>
      <c r="AV159" s="100">
        <v>0</v>
      </c>
      <c r="AW159" s="100">
        <v>0</v>
      </c>
      <c r="AX159" s="100">
        <v>0</v>
      </c>
      <c r="AY159" s="100">
        <v>0</v>
      </c>
      <c r="AZ159" s="100">
        <v>0</v>
      </c>
      <c r="BA159" s="100">
        <v>0</v>
      </c>
      <c r="BB159" s="100">
        <v>0</v>
      </c>
      <c r="BC159" s="100">
        <v>0</v>
      </c>
      <c r="BD159" s="100">
        <v>0</v>
      </c>
      <c r="BE159" s="100">
        <v>0</v>
      </c>
      <c r="BF159" s="100">
        <v>1033263.7696130348</v>
      </c>
      <c r="BG159" s="100">
        <v>258315.9424032587</v>
      </c>
      <c r="BH159" s="100">
        <v>0</v>
      </c>
      <c r="BI159" s="100">
        <v>74861</v>
      </c>
      <c r="BJ159" s="100">
        <v>18715</v>
      </c>
      <c r="BK159" s="100">
        <v>0</v>
      </c>
      <c r="BL159" s="100">
        <v>1025211</v>
      </c>
      <c r="BM159" s="100">
        <v>256303</v>
      </c>
      <c r="BN159" s="100">
        <v>0</v>
      </c>
      <c r="BO159" s="100">
        <v>82914</v>
      </c>
      <c r="BP159" s="100">
        <v>20728</v>
      </c>
      <c r="BQ159" s="100">
        <v>0</v>
      </c>
      <c r="BR159" s="100">
        <v>8511.4044806517322</v>
      </c>
      <c r="BS159" s="100">
        <v>2127.8511201629331</v>
      </c>
      <c r="BT159" s="100">
        <v>0</v>
      </c>
      <c r="BU159" s="100">
        <v>9694</v>
      </c>
      <c r="BV159" s="100">
        <v>2423</v>
      </c>
      <c r="BW159" s="100">
        <v>0</v>
      </c>
      <c r="BX159" s="100">
        <v>-1183</v>
      </c>
      <c r="BY159" s="100">
        <v>-295</v>
      </c>
      <c r="BZ159" s="100">
        <v>0</v>
      </c>
      <c r="CA159" s="100">
        <v>0</v>
      </c>
      <c r="CB159" s="100">
        <v>0</v>
      </c>
      <c r="CC159" s="100">
        <v>0</v>
      </c>
      <c r="CD159" s="100">
        <v>0</v>
      </c>
      <c r="CE159" s="100">
        <v>0</v>
      </c>
      <c r="CF159" s="100">
        <v>0</v>
      </c>
      <c r="CG159" s="100">
        <v>-81.36782077393076</v>
      </c>
      <c r="CH159" s="100">
        <v>-20.34195519348269</v>
      </c>
      <c r="CI159" s="100">
        <v>0</v>
      </c>
      <c r="CJ159" s="100">
        <v>7430.4928716904287</v>
      </c>
      <c r="CK159" s="100">
        <v>1857.6232179226072</v>
      </c>
      <c r="CL159" s="100">
        <v>0</v>
      </c>
      <c r="CM159" s="100">
        <v>0</v>
      </c>
      <c r="CN159" s="100">
        <v>0</v>
      </c>
      <c r="CO159" s="100">
        <v>0</v>
      </c>
      <c r="CP159" s="100">
        <v>7430</v>
      </c>
      <c r="CQ159" s="100">
        <v>1858</v>
      </c>
      <c r="CR159" s="100">
        <v>0</v>
      </c>
      <c r="CS159" s="100">
        <v>0</v>
      </c>
      <c r="CT159" s="100">
        <v>0</v>
      </c>
      <c r="CU159" s="100">
        <v>0</v>
      </c>
      <c r="CV159" s="100">
        <v>0</v>
      </c>
      <c r="CW159" s="100">
        <v>0</v>
      </c>
      <c r="CX159" s="100">
        <v>0</v>
      </c>
      <c r="CY159" s="100">
        <v>0</v>
      </c>
      <c r="CZ159" s="100">
        <v>0</v>
      </c>
      <c r="DA159" s="100">
        <v>0</v>
      </c>
      <c r="DB159" s="100">
        <v>0</v>
      </c>
      <c r="DC159" s="100">
        <v>0</v>
      </c>
      <c r="DD159" s="100">
        <v>0</v>
      </c>
      <c r="DE159" s="100">
        <v>0</v>
      </c>
      <c r="DF159" s="100">
        <v>0</v>
      </c>
      <c r="DG159" s="100">
        <v>0</v>
      </c>
      <c r="DH159" s="100">
        <v>619</v>
      </c>
      <c r="DI159" s="100">
        <v>155</v>
      </c>
      <c r="DJ159" s="100">
        <v>0</v>
      </c>
      <c r="DK159" s="100">
        <v>-619</v>
      </c>
      <c r="DL159" s="100">
        <v>-155</v>
      </c>
      <c r="DM159" s="100">
        <v>0</v>
      </c>
      <c r="DN159" s="100">
        <v>2618.2264765784116</v>
      </c>
      <c r="DO159" s="100">
        <v>654.55661914460291</v>
      </c>
      <c r="DP159" s="100">
        <v>0</v>
      </c>
      <c r="DQ159" s="100">
        <v>2758</v>
      </c>
      <c r="DR159" s="100">
        <v>690</v>
      </c>
      <c r="DS159" s="100">
        <v>0</v>
      </c>
      <c r="DT159" s="100">
        <v>-140</v>
      </c>
      <c r="DU159" s="100">
        <v>-35</v>
      </c>
      <c r="DV159" s="100">
        <v>0</v>
      </c>
      <c r="DW159" s="100">
        <v>15290.128716904277</v>
      </c>
      <c r="DX159" s="100">
        <v>3822.5321792260693</v>
      </c>
      <c r="DY159" s="100">
        <v>0</v>
      </c>
      <c r="DZ159" s="100">
        <v>-624.50835030549899</v>
      </c>
      <c r="EA159" s="100">
        <v>-156.12708757637475</v>
      </c>
      <c r="EB159" s="100">
        <v>0</v>
      </c>
      <c r="EC159" s="100">
        <v>16108</v>
      </c>
      <c r="ED159" s="100">
        <v>4027</v>
      </c>
      <c r="EE159" s="100">
        <v>0</v>
      </c>
      <c r="EF159" s="100">
        <v>-1442</v>
      </c>
      <c r="EG159" s="100">
        <v>-361</v>
      </c>
      <c r="EH159" s="100">
        <v>0</v>
      </c>
      <c r="EI159" s="100">
        <v>0</v>
      </c>
      <c r="EJ159" s="100">
        <v>0</v>
      </c>
      <c r="EK159" s="100">
        <v>0</v>
      </c>
      <c r="EL159" s="100">
        <v>0</v>
      </c>
      <c r="EM159" s="100">
        <v>0</v>
      </c>
      <c r="EN159" s="100">
        <v>0</v>
      </c>
      <c r="EO159" s="100">
        <v>0</v>
      </c>
      <c r="EP159" s="100">
        <v>0</v>
      </c>
      <c r="EQ159" s="100">
        <v>0</v>
      </c>
      <c r="ER159" s="100">
        <v>0</v>
      </c>
      <c r="ES159" s="100">
        <v>0</v>
      </c>
      <c r="ET159" s="100">
        <v>0</v>
      </c>
      <c r="EU159" s="100">
        <v>389394.17352342163</v>
      </c>
      <c r="EV159" s="100">
        <v>97348.543380855408</v>
      </c>
      <c r="EW159" s="100">
        <v>0</v>
      </c>
      <c r="EX159" s="100">
        <v>607297</v>
      </c>
      <c r="EY159" s="100">
        <v>151824</v>
      </c>
      <c r="EZ159" s="100">
        <v>0</v>
      </c>
      <c r="FA159" s="100">
        <v>-217903</v>
      </c>
      <c r="FB159" s="100">
        <v>-54475</v>
      </c>
      <c r="FC159" s="100">
        <v>0</v>
      </c>
      <c r="FD159" s="100">
        <v>568277.81995926681</v>
      </c>
      <c r="FE159" s="100">
        <v>142069.4549898167</v>
      </c>
      <c r="FF159" s="100">
        <v>0</v>
      </c>
      <c r="FG159" s="100">
        <v>547167</v>
      </c>
      <c r="FH159" s="100">
        <v>136789</v>
      </c>
      <c r="FI159" s="100">
        <v>0</v>
      </c>
      <c r="FJ159" s="100">
        <v>21111</v>
      </c>
      <c r="FK159" s="100">
        <v>5280</v>
      </c>
      <c r="FL159" s="100">
        <v>0</v>
      </c>
      <c r="FM159" s="100">
        <v>0</v>
      </c>
      <c r="FN159" s="100">
        <v>0</v>
      </c>
      <c r="FO159" s="100">
        <v>0</v>
      </c>
      <c r="FP159" s="100">
        <v>0</v>
      </c>
      <c r="FQ159" s="100">
        <v>0</v>
      </c>
      <c r="FR159" s="100">
        <v>0</v>
      </c>
      <c r="FS159" s="100">
        <v>0</v>
      </c>
      <c r="FT159" s="100">
        <v>0</v>
      </c>
      <c r="FU159" s="100">
        <v>0</v>
      </c>
      <c r="FV159" s="100">
        <v>2098940</v>
      </c>
      <c r="FW159" s="100">
        <v>524737</v>
      </c>
      <c r="FX159" s="100">
        <v>0</v>
      </c>
      <c r="FY159" s="546">
        <v>0.5</v>
      </c>
      <c r="FZ159" s="546">
        <v>0.4</v>
      </c>
      <c r="GA159" s="546">
        <v>0.1</v>
      </c>
      <c r="GB159" s="546">
        <v>0</v>
      </c>
      <c r="GC159" s="84" t="s">
        <v>1029</v>
      </c>
    </row>
    <row r="160" spans="1:185" s="84" customFormat="1" x14ac:dyDescent="0.25">
      <c r="A160" t="s">
        <v>1026</v>
      </c>
      <c r="B160" s="82" t="s">
        <v>679</v>
      </c>
      <c r="C160" s="85" t="s">
        <v>678</v>
      </c>
      <c r="D160" s="100">
        <v>-804855</v>
      </c>
      <c r="E160" s="100">
        <v>-619842</v>
      </c>
      <c r="F160" s="100">
        <v>-1424697</v>
      </c>
      <c r="G160" s="100">
        <v>-462314</v>
      </c>
      <c r="H160" s="100">
        <v>-580881</v>
      </c>
      <c r="I160" s="100">
        <v>-1043195</v>
      </c>
      <c r="J160" s="100">
        <v>-342541</v>
      </c>
      <c r="K160" s="100">
        <v>-38961</v>
      </c>
      <c r="L160" s="100">
        <v>-381502</v>
      </c>
      <c r="M160" s="100">
        <v>766343</v>
      </c>
      <c r="N160" s="100">
        <v>766343</v>
      </c>
      <c r="O160" s="100">
        <v>0</v>
      </c>
      <c r="P160" s="100">
        <v>0</v>
      </c>
      <c r="Q160" s="100">
        <v>0</v>
      </c>
      <c r="R160" s="100">
        <v>0</v>
      </c>
      <c r="S160" s="100">
        <v>0</v>
      </c>
      <c r="T160" s="100">
        <v>0</v>
      </c>
      <c r="U160" s="100">
        <v>0</v>
      </c>
      <c r="V160" s="100">
        <v>0</v>
      </c>
      <c r="W160" s="100">
        <v>0</v>
      </c>
      <c r="X160" s="100">
        <v>0</v>
      </c>
      <c r="Y160" s="100">
        <v>0</v>
      </c>
      <c r="Z160" s="100">
        <v>0</v>
      </c>
      <c r="AA160" s="100">
        <v>0</v>
      </c>
      <c r="AB160" s="100">
        <v>0</v>
      </c>
      <c r="AC160" s="100">
        <v>0</v>
      </c>
      <c r="AD160" s="100">
        <v>0</v>
      </c>
      <c r="AE160" s="100">
        <v>0</v>
      </c>
      <c r="AF160" s="100">
        <v>0</v>
      </c>
      <c r="AG160" s="100">
        <v>0</v>
      </c>
      <c r="AH160" s="100">
        <v>0</v>
      </c>
      <c r="AI160" s="100">
        <v>0</v>
      </c>
      <c r="AJ160" s="100">
        <v>0</v>
      </c>
      <c r="AK160" s="100">
        <v>0</v>
      </c>
      <c r="AL160" s="100">
        <v>0</v>
      </c>
      <c r="AM160" s="100">
        <v>0</v>
      </c>
      <c r="AN160" s="100">
        <v>0</v>
      </c>
      <c r="AO160" s="100">
        <v>0</v>
      </c>
      <c r="AP160" s="100">
        <v>0</v>
      </c>
      <c r="AQ160" s="100">
        <v>0</v>
      </c>
      <c r="AR160" s="100">
        <v>0</v>
      </c>
      <c r="AS160" s="100">
        <v>0</v>
      </c>
      <c r="AT160" s="100">
        <v>0</v>
      </c>
      <c r="AU160" s="100">
        <v>0</v>
      </c>
      <c r="AV160" s="100">
        <v>0</v>
      </c>
      <c r="AW160" s="100">
        <v>0</v>
      </c>
      <c r="AX160" s="100">
        <v>0</v>
      </c>
      <c r="AY160" s="100">
        <v>0</v>
      </c>
      <c r="AZ160" s="100">
        <v>0</v>
      </c>
      <c r="BA160" s="100">
        <v>0</v>
      </c>
      <c r="BB160" s="100">
        <v>0</v>
      </c>
      <c r="BC160" s="100">
        <v>0</v>
      </c>
      <c r="BD160" s="100">
        <v>0</v>
      </c>
      <c r="BE160" s="100">
        <v>0</v>
      </c>
      <c r="BF160" s="100">
        <v>11594520.114879714</v>
      </c>
      <c r="BG160" s="100">
        <v>0</v>
      </c>
      <c r="BH160" s="100">
        <v>108648.76133413444</v>
      </c>
      <c r="BI160" s="100">
        <v>764341</v>
      </c>
      <c r="BJ160" s="100">
        <v>0</v>
      </c>
      <c r="BK160" s="100">
        <v>6613</v>
      </c>
      <c r="BL160" s="100">
        <v>10988533</v>
      </c>
      <c r="BM160" s="100">
        <v>0</v>
      </c>
      <c r="BN160" s="100">
        <v>102531</v>
      </c>
      <c r="BO160" s="100">
        <v>1370328</v>
      </c>
      <c r="BP160" s="100">
        <v>0</v>
      </c>
      <c r="BQ160" s="100">
        <v>12731</v>
      </c>
      <c r="BR160" s="100">
        <v>55440.140224032592</v>
      </c>
      <c r="BS160" s="100">
        <v>0</v>
      </c>
      <c r="BT160" s="100">
        <v>550.83329938900204</v>
      </c>
      <c r="BU160" s="100">
        <v>77784</v>
      </c>
      <c r="BV160" s="100">
        <v>0</v>
      </c>
      <c r="BW160" s="100">
        <v>673</v>
      </c>
      <c r="BX160" s="100">
        <v>-22344</v>
      </c>
      <c r="BY160" s="100">
        <v>0</v>
      </c>
      <c r="BZ160" s="100">
        <v>-122</v>
      </c>
      <c r="CA160" s="100">
        <v>0</v>
      </c>
      <c r="CB160" s="100">
        <v>0</v>
      </c>
      <c r="CC160" s="100">
        <v>0</v>
      </c>
      <c r="CD160" s="100">
        <v>0</v>
      </c>
      <c r="CE160" s="100">
        <v>0</v>
      </c>
      <c r="CF160" s="100">
        <v>0</v>
      </c>
      <c r="CG160" s="100">
        <v>-2914.4652342158856</v>
      </c>
      <c r="CH160" s="100">
        <v>0</v>
      </c>
      <c r="CI160" s="100">
        <v>-29.439042769857434</v>
      </c>
      <c r="CJ160" s="100">
        <v>0</v>
      </c>
      <c r="CK160" s="100">
        <v>0</v>
      </c>
      <c r="CL160" s="100">
        <v>0</v>
      </c>
      <c r="CM160" s="100">
        <v>0</v>
      </c>
      <c r="CN160" s="100">
        <v>0</v>
      </c>
      <c r="CO160" s="100">
        <v>0</v>
      </c>
      <c r="CP160" s="100">
        <v>0</v>
      </c>
      <c r="CQ160" s="100">
        <v>0</v>
      </c>
      <c r="CR160" s="100">
        <v>0</v>
      </c>
      <c r="CS160" s="100">
        <v>0</v>
      </c>
      <c r="CT160" s="100">
        <v>0</v>
      </c>
      <c r="CU160" s="100">
        <v>0</v>
      </c>
      <c r="CV160" s="100">
        <v>0</v>
      </c>
      <c r="CW160" s="100">
        <v>0</v>
      </c>
      <c r="CX160" s="100">
        <v>0</v>
      </c>
      <c r="CY160" s="100">
        <v>0</v>
      </c>
      <c r="CZ160" s="100">
        <v>0</v>
      </c>
      <c r="DA160" s="100">
        <v>0</v>
      </c>
      <c r="DB160" s="100">
        <v>0</v>
      </c>
      <c r="DC160" s="100">
        <v>0</v>
      </c>
      <c r="DD160" s="100">
        <v>0</v>
      </c>
      <c r="DE160" s="100">
        <v>-499.88547861507129</v>
      </c>
      <c r="DF160" s="100">
        <v>0</v>
      </c>
      <c r="DG160" s="100">
        <v>-5.049348268839104</v>
      </c>
      <c r="DH160" s="100">
        <v>1534</v>
      </c>
      <c r="DI160" s="100">
        <v>0</v>
      </c>
      <c r="DJ160" s="100">
        <v>15</v>
      </c>
      <c r="DK160" s="100">
        <v>-2034</v>
      </c>
      <c r="DL160" s="100">
        <v>0</v>
      </c>
      <c r="DM160" s="100">
        <v>-20</v>
      </c>
      <c r="DN160" s="100">
        <v>93094.575885947052</v>
      </c>
      <c r="DO160" s="100">
        <v>0</v>
      </c>
      <c r="DP160" s="100">
        <v>849.11657841140527</v>
      </c>
      <c r="DQ160" s="100">
        <v>107314</v>
      </c>
      <c r="DR160" s="100">
        <v>0</v>
      </c>
      <c r="DS160" s="100">
        <v>976</v>
      </c>
      <c r="DT160" s="100">
        <v>-14219</v>
      </c>
      <c r="DU160" s="100">
        <v>0</v>
      </c>
      <c r="DV160" s="100">
        <v>-127</v>
      </c>
      <c r="DW160" s="100">
        <v>234120.57036659878</v>
      </c>
      <c r="DX160" s="100">
        <v>0</v>
      </c>
      <c r="DY160" s="100">
        <v>1730.460183299389</v>
      </c>
      <c r="DZ160" s="100">
        <v>-87516.336782077386</v>
      </c>
      <c r="EA160" s="100">
        <v>0</v>
      </c>
      <c r="EB160" s="100">
        <v>-882.36586558044803</v>
      </c>
      <c r="EC160" s="100">
        <v>233987</v>
      </c>
      <c r="ED160" s="100">
        <v>0</v>
      </c>
      <c r="EE160" s="100">
        <v>1992</v>
      </c>
      <c r="EF160" s="100">
        <v>-87383</v>
      </c>
      <c r="EG160" s="100">
        <v>0</v>
      </c>
      <c r="EH160" s="100">
        <v>-1144</v>
      </c>
      <c r="EI160" s="100">
        <v>-1408.6339307535643</v>
      </c>
      <c r="EJ160" s="100">
        <v>0</v>
      </c>
      <c r="EK160" s="100">
        <v>-11.172586558044808</v>
      </c>
      <c r="EL160" s="100">
        <v>0</v>
      </c>
      <c r="EM160" s="100">
        <v>0</v>
      </c>
      <c r="EN160" s="100">
        <v>0</v>
      </c>
      <c r="EO160" s="100">
        <v>0</v>
      </c>
      <c r="EP160" s="100">
        <v>0</v>
      </c>
      <c r="EQ160" s="100">
        <v>0</v>
      </c>
      <c r="ER160" s="100">
        <v>0</v>
      </c>
      <c r="ES160" s="100">
        <v>0</v>
      </c>
      <c r="ET160" s="100">
        <v>0</v>
      </c>
      <c r="EU160" s="100">
        <v>4397930.9709775969</v>
      </c>
      <c r="EV160" s="100">
        <v>0</v>
      </c>
      <c r="EW160" s="100">
        <v>40445.124745417517</v>
      </c>
      <c r="EX160" s="100">
        <v>4928272</v>
      </c>
      <c r="EY160" s="100">
        <v>0</v>
      </c>
      <c r="EZ160" s="100">
        <v>41205</v>
      </c>
      <c r="FA160" s="100">
        <v>-530341</v>
      </c>
      <c r="FB160" s="100">
        <v>0</v>
      </c>
      <c r="FC160" s="100">
        <v>-760</v>
      </c>
      <c r="FD160" s="100">
        <v>6301783.2772301417</v>
      </c>
      <c r="FE160" s="100">
        <v>0</v>
      </c>
      <c r="FF160" s="100">
        <v>63654.376537678203</v>
      </c>
      <c r="FG160" s="100">
        <v>6258765</v>
      </c>
      <c r="FH160" s="100">
        <v>0</v>
      </c>
      <c r="FI160" s="100">
        <v>63220</v>
      </c>
      <c r="FJ160" s="100">
        <v>43018</v>
      </c>
      <c r="FK160" s="100">
        <v>0</v>
      </c>
      <c r="FL160" s="100">
        <v>434</v>
      </c>
      <c r="FM160" s="100">
        <v>292809.53767820774</v>
      </c>
      <c r="FN160" s="100">
        <v>0</v>
      </c>
      <c r="FO160" s="100">
        <v>0</v>
      </c>
      <c r="FP160" s="100">
        <v>414488</v>
      </c>
      <c r="FQ160" s="100">
        <v>0</v>
      </c>
      <c r="FR160" s="100">
        <v>0</v>
      </c>
      <c r="FS160" s="100">
        <v>-121678</v>
      </c>
      <c r="FT160" s="100">
        <v>0</v>
      </c>
      <c r="FU160" s="100">
        <v>0</v>
      </c>
      <c r="FV160" s="100">
        <v>23641702</v>
      </c>
      <c r="FW160" s="100">
        <v>0</v>
      </c>
      <c r="FX160" s="100">
        <v>221564</v>
      </c>
      <c r="FY160" s="546">
        <v>0</v>
      </c>
      <c r="FZ160" s="546">
        <v>0.99</v>
      </c>
      <c r="GA160" s="546">
        <v>0</v>
      </c>
      <c r="GB160" s="546">
        <v>0.01</v>
      </c>
      <c r="GC160" s="84" t="s">
        <v>1047</v>
      </c>
    </row>
    <row r="161" spans="1:185" s="84" customFormat="1" x14ac:dyDescent="0.25">
      <c r="A161" t="s">
        <v>1037</v>
      </c>
      <c r="B161" s="82" t="s">
        <v>681</v>
      </c>
      <c r="C161" s="85" t="s">
        <v>680</v>
      </c>
      <c r="D161" s="100">
        <v>565817</v>
      </c>
      <c r="E161" s="100">
        <v>7157</v>
      </c>
      <c r="F161" s="100">
        <v>572974</v>
      </c>
      <c r="G161" s="100">
        <v>-368454</v>
      </c>
      <c r="H161" s="100">
        <v>-10121</v>
      </c>
      <c r="I161" s="100">
        <v>-378575</v>
      </c>
      <c r="J161" s="100">
        <v>934271</v>
      </c>
      <c r="K161" s="100">
        <v>17278</v>
      </c>
      <c r="L161" s="100">
        <v>951549</v>
      </c>
      <c r="M161" s="100">
        <v>240365</v>
      </c>
      <c r="N161" s="100">
        <v>240365</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0">
        <v>0</v>
      </c>
      <c r="AF161" s="100">
        <v>0</v>
      </c>
      <c r="AG161" s="100">
        <v>0</v>
      </c>
      <c r="AH161" s="100">
        <v>0</v>
      </c>
      <c r="AI161" s="100">
        <v>0</v>
      </c>
      <c r="AJ161" s="100">
        <v>0</v>
      </c>
      <c r="AK161" s="100">
        <v>0</v>
      </c>
      <c r="AL161" s="100">
        <v>0</v>
      </c>
      <c r="AM161" s="100">
        <v>0</v>
      </c>
      <c r="AN161" s="100">
        <v>0</v>
      </c>
      <c r="AO161" s="100">
        <v>0</v>
      </c>
      <c r="AP161" s="100">
        <v>0</v>
      </c>
      <c r="AQ161" s="100">
        <v>0</v>
      </c>
      <c r="AR161" s="100">
        <v>0</v>
      </c>
      <c r="AS161" s="100">
        <v>0</v>
      </c>
      <c r="AT161" s="100">
        <v>0</v>
      </c>
      <c r="AU161" s="100">
        <v>0</v>
      </c>
      <c r="AV161" s="100">
        <v>0</v>
      </c>
      <c r="AW161" s="100">
        <v>0</v>
      </c>
      <c r="AX161" s="100">
        <v>0</v>
      </c>
      <c r="AY161" s="100">
        <v>0</v>
      </c>
      <c r="AZ161" s="100">
        <v>0</v>
      </c>
      <c r="BA161" s="100">
        <v>0</v>
      </c>
      <c r="BB161" s="100">
        <v>0</v>
      </c>
      <c r="BC161" s="100">
        <v>0</v>
      </c>
      <c r="BD161" s="100">
        <v>0</v>
      </c>
      <c r="BE161" s="100">
        <v>0</v>
      </c>
      <c r="BF161" s="100">
        <v>2246319.7800977598</v>
      </c>
      <c r="BG161" s="100">
        <v>0</v>
      </c>
      <c r="BH161" s="100">
        <v>45487.280016293284</v>
      </c>
      <c r="BI161" s="100">
        <v>154855</v>
      </c>
      <c r="BJ161" s="100">
        <v>0</v>
      </c>
      <c r="BK161" s="100">
        <v>2913</v>
      </c>
      <c r="BL161" s="100">
        <v>2145653</v>
      </c>
      <c r="BM161" s="100">
        <v>0</v>
      </c>
      <c r="BN161" s="100">
        <v>43375</v>
      </c>
      <c r="BO161" s="100">
        <v>255522</v>
      </c>
      <c r="BP161" s="100">
        <v>0</v>
      </c>
      <c r="BQ161" s="100">
        <v>5025</v>
      </c>
      <c r="BR161" s="100">
        <v>-825.73881873727089</v>
      </c>
      <c r="BS161" s="100">
        <v>0</v>
      </c>
      <c r="BT161" s="100">
        <v>-16.851812627291242</v>
      </c>
      <c r="BU161" s="100">
        <v>2576</v>
      </c>
      <c r="BV161" s="100">
        <v>0</v>
      </c>
      <c r="BW161" s="100">
        <v>53</v>
      </c>
      <c r="BX161" s="100">
        <v>-3402</v>
      </c>
      <c r="BY161" s="100">
        <v>0</v>
      </c>
      <c r="BZ161" s="100">
        <v>-70</v>
      </c>
      <c r="CA161" s="100">
        <v>0</v>
      </c>
      <c r="CB161" s="100">
        <v>0</v>
      </c>
      <c r="CC161" s="100">
        <v>0</v>
      </c>
      <c r="CD161" s="100">
        <v>0</v>
      </c>
      <c r="CE161" s="100">
        <v>0</v>
      </c>
      <c r="CF161" s="100">
        <v>0</v>
      </c>
      <c r="CG161" s="100">
        <v>708489.33550692466</v>
      </c>
      <c r="CH161" s="100">
        <v>0</v>
      </c>
      <c r="CI161" s="100">
        <v>14458.966030753565</v>
      </c>
      <c r="CJ161" s="100">
        <v>0</v>
      </c>
      <c r="CK161" s="100">
        <v>0</v>
      </c>
      <c r="CL161" s="100">
        <v>0</v>
      </c>
      <c r="CM161" s="100">
        <v>0</v>
      </c>
      <c r="CN161" s="100">
        <v>0</v>
      </c>
      <c r="CO161" s="100">
        <v>0</v>
      </c>
      <c r="CP161" s="100">
        <v>0</v>
      </c>
      <c r="CQ161" s="100">
        <v>0</v>
      </c>
      <c r="CR161" s="100">
        <v>0</v>
      </c>
      <c r="CS161" s="100">
        <v>0</v>
      </c>
      <c r="CT161" s="100">
        <v>0</v>
      </c>
      <c r="CU161" s="100">
        <v>0</v>
      </c>
      <c r="CV161" s="100">
        <v>0</v>
      </c>
      <c r="CW161" s="100">
        <v>0</v>
      </c>
      <c r="CX161" s="100">
        <v>0</v>
      </c>
      <c r="CY161" s="100">
        <v>0</v>
      </c>
      <c r="CZ161" s="100">
        <v>0</v>
      </c>
      <c r="DA161" s="100">
        <v>0</v>
      </c>
      <c r="DB161" s="100">
        <v>0</v>
      </c>
      <c r="DC161" s="100">
        <v>0</v>
      </c>
      <c r="DD161" s="100">
        <v>0</v>
      </c>
      <c r="DE161" s="100">
        <v>58.18625254582485</v>
      </c>
      <c r="DF161" s="100">
        <v>0</v>
      </c>
      <c r="DG161" s="100">
        <v>1.1874745417515276</v>
      </c>
      <c r="DH161" s="100">
        <v>759</v>
      </c>
      <c r="DI161" s="100">
        <v>0</v>
      </c>
      <c r="DJ161" s="100">
        <v>15</v>
      </c>
      <c r="DK161" s="100">
        <v>-701</v>
      </c>
      <c r="DL161" s="100">
        <v>0</v>
      </c>
      <c r="DM161" s="100">
        <v>-14</v>
      </c>
      <c r="DN161" s="100">
        <v>16414.529051120164</v>
      </c>
      <c r="DO161" s="100">
        <v>0</v>
      </c>
      <c r="DP161" s="100">
        <v>334.99038879837065</v>
      </c>
      <c r="DQ161" s="100">
        <v>43286</v>
      </c>
      <c r="DR161" s="100">
        <v>0</v>
      </c>
      <c r="DS161" s="100">
        <v>883</v>
      </c>
      <c r="DT161" s="100">
        <v>-26871</v>
      </c>
      <c r="DU161" s="100">
        <v>0</v>
      </c>
      <c r="DV161" s="100">
        <v>-548</v>
      </c>
      <c r="DW161" s="100">
        <v>29286.395705498984</v>
      </c>
      <c r="DX161" s="100">
        <v>0</v>
      </c>
      <c r="DY161" s="100">
        <v>597.6815450101833</v>
      </c>
      <c r="DZ161" s="100">
        <v>-8438.0236136456206</v>
      </c>
      <c r="EA161" s="100">
        <v>0</v>
      </c>
      <c r="EB161" s="100">
        <v>-172.20456354378817</v>
      </c>
      <c r="EC161" s="100">
        <v>29852</v>
      </c>
      <c r="ED161" s="100">
        <v>0</v>
      </c>
      <c r="EE161" s="100">
        <v>609</v>
      </c>
      <c r="EF161" s="100">
        <v>-9004</v>
      </c>
      <c r="EG161" s="100">
        <v>0</v>
      </c>
      <c r="EH161" s="100">
        <v>-184</v>
      </c>
      <c r="EI161" s="100">
        <v>0</v>
      </c>
      <c r="EJ161" s="100">
        <v>0</v>
      </c>
      <c r="EK161" s="100">
        <v>0</v>
      </c>
      <c r="EL161" s="100">
        <v>0</v>
      </c>
      <c r="EM161" s="100">
        <v>0</v>
      </c>
      <c r="EN161" s="100">
        <v>0</v>
      </c>
      <c r="EO161" s="100">
        <v>0</v>
      </c>
      <c r="EP161" s="100">
        <v>0</v>
      </c>
      <c r="EQ161" s="100">
        <v>0</v>
      </c>
      <c r="ER161" s="100">
        <v>0</v>
      </c>
      <c r="ES161" s="100">
        <v>0</v>
      </c>
      <c r="ET161" s="100">
        <v>0</v>
      </c>
      <c r="EU161" s="100">
        <v>0</v>
      </c>
      <c r="EV161" s="100">
        <v>0</v>
      </c>
      <c r="EW161" s="100">
        <v>0</v>
      </c>
      <c r="EX161" s="100">
        <v>714085</v>
      </c>
      <c r="EY161" s="100">
        <v>0</v>
      </c>
      <c r="EZ161" s="100">
        <v>14573</v>
      </c>
      <c r="FA161" s="100">
        <v>-714085</v>
      </c>
      <c r="FB161" s="100">
        <v>0</v>
      </c>
      <c r="FC161" s="100">
        <v>-14573</v>
      </c>
      <c r="FD161" s="100">
        <v>1027842.3269181262</v>
      </c>
      <c r="FE161" s="100">
        <v>0</v>
      </c>
      <c r="FF161" s="100">
        <v>20976.374018737268</v>
      </c>
      <c r="FG161" s="100">
        <v>1028042</v>
      </c>
      <c r="FH161" s="100">
        <v>0</v>
      </c>
      <c r="FI161" s="100">
        <v>20980</v>
      </c>
      <c r="FJ161" s="100">
        <v>-200</v>
      </c>
      <c r="FK161" s="100">
        <v>0</v>
      </c>
      <c r="FL161" s="100">
        <v>-4</v>
      </c>
      <c r="FM161" s="100">
        <v>0</v>
      </c>
      <c r="FN161" s="100">
        <v>0</v>
      </c>
      <c r="FO161" s="100">
        <v>0</v>
      </c>
      <c r="FP161" s="100">
        <v>0</v>
      </c>
      <c r="FQ161" s="100">
        <v>0</v>
      </c>
      <c r="FR161" s="100">
        <v>0</v>
      </c>
      <c r="FS161" s="100">
        <v>0</v>
      </c>
      <c r="FT161" s="100">
        <v>0</v>
      </c>
      <c r="FU161" s="100">
        <v>0</v>
      </c>
      <c r="FV161" s="100">
        <v>4174001</v>
      </c>
      <c r="FW161" s="100">
        <v>0</v>
      </c>
      <c r="FX161" s="100">
        <v>84580</v>
      </c>
      <c r="FY161" s="546">
        <v>0.5</v>
      </c>
      <c r="FZ161" s="546">
        <v>0.49</v>
      </c>
      <c r="GA161" s="546">
        <v>0</v>
      </c>
      <c r="GB161" s="546">
        <v>0.01</v>
      </c>
      <c r="GC161" s="84" t="s">
        <v>1054</v>
      </c>
    </row>
    <row r="162" spans="1:185" s="84" customFormat="1" x14ac:dyDescent="0.25">
      <c r="A162" t="s">
        <v>1026</v>
      </c>
      <c r="B162" s="82" t="s">
        <v>683</v>
      </c>
      <c r="C162" s="85" t="s">
        <v>682</v>
      </c>
      <c r="D162" s="100">
        <v>-985396</v>
      </c>
      <c r="E162" s="100">
        <v>0</v>
      </c>
      <c r="F162" s="100">
        <v>-985396</v>
      </c>
      <c r="G162" s="100">
        <v>-920593</v>
      </c>
      <c r="H162" s="100">
        <v>0</v>
      </c>
      <c r="I162" s="100">
        <v>-920593</v>
      </c>
      <c r="J162" s="100">
        <v>-64803</v>
      </c>
      <c r="K162" s="100">
        <v>0</v>
      </c>
      <c r="L162" s="100">
        <v>-64803</v>
      </c>
      <c r="M162" s="100">
        <v>205043</v>
      </c>
      <c r="N162" s="100">
        <v>205043</v>
      </c>
      <c r="O162" s="100">
        <v>0</v>
      </c>
      <c r="P162" s="100">
        <v>129856</v>
      </c>
      <c r="Q162" s="100">
        <v>69503</v>
      </c>
      <c r="R162" s="100">
        <v>60353</v>
      </c>
      <c r="S162" s="100">
        <v>43492</v>
      </c>
      <c r="T162" s="100">
        <v>0</v>
      </c>
      <c r="U162" s="100">
        <v>52312</v>
      </c>
      <c r="V162" s="100">
        <v>0</v>
      </c>
      <c r="W162" s="100">
        <v>-8820</v>
      </c>
      <c r="X162" s="100">
        <v>0</v>
      </c>
      <c r="Y162" s="100">
        <v>0</v>
      </c>
      <c r="Z162" s="100">
        <v>0</v>
      </c>
      <c r="AA162" s="100">
        <v>0</v>
      </c>
      <c r="AB162" s="100">
        <v>0</v>
      </c>
      <c r="AC162" s="100">
        <v>0</v>
      </c>
      <c r="AD162" s="100">
        <v>0</v>
      </c>
      <c r="AE162" s="100">
        <v>0</v>
      </c>
      <c r="AF162" s="100">
        <v>0</v>
      </c>
      <c r="AG162" s="100">
        <v>0</v>
      </c>
      <c r="AH162" s="100">
        <v>113467</v>
      </c>
      <c r="AI162" s="100">
        <v>113466.80651731162</v>
      </c>
      <c r="AJ162" s="100">
        <v>0</v>
      </c>
      <c r="AK162" s="100">
        <v>0</v>
      </c>
      <c r="AL162" s="100">
        <v>55000</v>
      </c>
      <c r="AM162" s="100">
        <v>55000</v>
      </c>
      <c r="AN162" s="100">
        <v>0</v>
      </c>
      <c r="AO162" s="100">
        <v>0</v>
      </c>
      <c r="AP162" s="100">
        <v>58467</v>
      </c>
      <c r="AQ162" s="100">
        <v>58467</v>
      </c>
      <c r="AR162" s="100">
        <v>0</v>
      </c>
      <c r="AS162" s="100">
        <v>0</v>
      </c>
      <c r="AT162" s="100">
        <v>0</v>
      </c>
      <c r="AU162" s="100">
        <v>0</v>
      </c>
      <c r="AV162" s="100">
        <v>0</v>
      </c>
      <c r="AW162" s="100">
        <v>0</v>
      </c>
      <c r="AX162" s="100">
        <v>0</v>
      </c>
      <c r="AY162" s="100">
        <v>0</v>
      </c>
      <c r="AZ162" s="100">
        <v>0</v>
      </c>
      <c r="BA162" s="100">
        <v>0</v>
      </c>
      <c r="BB162" s="100">
        <v>0</v>
      </c>
      <c r="BC162" s="100">
        <v>0</v>
      </c>
      <c r="BD162" s="100">
        <v>0</v>
      </c>
      <c r="BE162" s="100">
        <v>0</v>
      </c>
      <c r="BF162" s="100">
        <v>1463161.8261873729</v>
      </c>
      <c r="BG162" s="100">
        <v>329211.41089215886</v>
      </c>
      <c r="BH162" s="100">
        <v>36579.04565468432</v>
      </c>
      <c r="BI162" s="100">
        <v>127595</v>
      </c>
      <c r="BJ162" s="100">
        <v>28709</v>
      </c>
      <c r="BK162" s="100">
        <v>3190</v>
      </c>
      <c r="BL162" s="100">
        <v>1434535</v>
      </c>
      <c r="BM162" s="100">
        <v>322770</v>
      </c>
      <c r="BN162" s="100">
        <v>35863</v>
      </c>
      <c r="BO162" s="100">
        <v>156222</v>
      </c>
      <c r="BP162" s="100">
        <v>35150</v>
      </c>
      <c r="BQ162" s="100">
        <v>3906</v>
      </c>
      <c r="BR162" s="100">
        <v>2255.5820773930755</v>
      </c>
      <c r="BS162" s="100">
        <v>507.50596741344197</v>
      </c>
      <c r="BT162" s="100">
        <v>56.389551934826891</v>
      </c>
      <c r="BU162" s="100">
        <v>3433</v>
      </c>
      <c r="BV162" s="100">
        <v>772</v>
      </c>
      <c r="BW162" s="100">
        <v>86</v>
      </c>
      <c r="BX162" s="100">
        <v>-1177</v>
      </c>
      <c r="BY162" s="100">
        <v>-264</v>
      </c>
      <c r="BZ162" s="100">
        <v>-30</v>
      </c>
      <c r="CA162" s="100">
        <v>0</v>
      </c>
      <c r="CB162" s="100">
        <v>0</v>
      </c>
      <c r="CC162" s="100">
        <v>0</v>
      </c>
      <c r="CD162" s="100">
        <v>-155.3010183299389</v>
      </c>
      <c r="CE162" s="100">
        <v>-34.942729124236251</v>
      </c>
      <c r="CF162" s="100">
        <v>-3.8825254582484723</v>
      </c>
      <c r="CG162" s="100">
        <v>-2219.2350305498981</v>
      </c>
      <c r="CH162" s="100">
        <v>-499.32788187372705</v>
      </c>
      <c r="CI162" s="100">
        <v>-55.480875763747456</v>
      </c>
      <c r="CJ162" s="100">
        <v>0</v>
      </c>
      <c r="CK162" s="100">
        <v>0</v>
      </c>
      <c r="CL162" s="100">
        <v>0</v>
      </c>
      <c r="CM162" s="100">
        <v>0</v>
      </c>
      <c r="CN162" s="100">
        <v>0</v>
      </c>
      <c r="CO162" s="100">
        <v>0</v>
      </c>
      <c r="CP162" s="100">
        <v>0</v>
      </c>
      <c r="CQ162" s="100">
        <v>0</v>
      </c>
      <c r="CR162" s="100">
        <v>0</v>
      </c>
      <c r="CS162" s="100">
        <v>0</v>
      </c>
      <c r="CT162" s="100">
        <v>0</v>
      </c>
      <c r="CU162" s="100">
        <v>0</v>
      </c>
      <c r="CV162" s="100">
        <v>0</v>
      </c>
      <c r="CW162" s="100">
        <v>0</v>
      </c>
      <c r="CX162" s="100">
        <v>0</v>
      </c>
      <c r="CY162" s="100">
        <v>0</v>
      </c>
      <c r="CZ162" s="100">
        <v>0</v>
      </c>
      <c r="DA162" s="100">
        <v>0</v>
      </c>
      <c r="DB162" s="100">
        <v>0</v>
      </c>
      <c r="DC162" s="100">
        <v>0</v>
      </c>
      <c r="DD162" s="100">
        <v>0</v>
      </c>
      <c r="DE162" s="100">
        <v>619.55193482688401</v>
      </c>
      <c r="DF162" s="100">
        <v>139.39918533604887</v>
      </c>
      <c r="DG162" s="100">
        <v>15.488798370672098</v>
      </c>
      <c r="DH162" s="100">
        <v>826</v>
      </c>
      <c r="DI162" s="100">
        <v>186</v>
      </c>
      <c r="DJ162" s="100">
        <v>21</v>
      </c>
      <c r="DK162" s="100">
        <v>-206</v>
      </c>
      <c r="DL162" s="100">
        <v>-47</v>
      </c>
      <c r="DM162" s="100">
        <v>-6</v>
      </c>
      <c r="DN162" s="100">
        <v>6027.8272912423627</v>
      </c>
      <c r="DO162" s="100">
        <v>1356.2611405295315</v>
      </c>
      <c r="DP162" s="100">
        <v>150.69568228105908</v>
      </c>
      <c r="DQ162" s="100">
        <v>21272</v>
      </c>
      <c r="DR162" s="100">
        <v>4786</v>
      </c>
      <c r="DS162" s="100">
        <v>532</v>
      </c>
      <c r="DT162" s="100">
        <v>-15244</v>
      </c>
      <c r="DU162" s="100">
        <v>-3430</v>
      </c>
      <c r="DV162" s="100">
        <v>-381</v>
      </c>
      <c r="DW162" s="100">
        <v>21469.126680244401</v>
      </c>
      <c r="DX162" s="100">
        <v>4830.5535030549891</v>
      </c>
      <c r="DY162" s="100">
        <v>536.72816700610997</v>
      </c>
      <c r="DZ162" s="100">
        <v>-510.09775967413447</v>
      </c>
      <c r="EA162" s="100">
        <v>-114.77199592668025</v>
      </c>
      <c r="EB162" s="100">
        <v>-12.752443991853362</v>
      </c>
      <c r="EC162" s="100">
        <v>23543</v>
      </c>
      <c r="ED162" s="100">
        <v>5297</v>
      </c>
      <c r="EE162" s="100">
        <v>589</v>
      </c>
      <c r="EF162" s="100">
        <v>-2584</v>
      </c>
      <c r="EG162" s="100">
        <v>-581</v>
      </c>
      <c r="EH162" s="100">
        <v>-65</v>
      </c>
      <c r="EI162" s="100">
        <v>454.75112016293281</v>
      </c>
      <c r="EJ162" s="100">
        <v>102.31900203665987</v>
      </c>
      <c r="EK162" s="100">
        <v>11.36877800407332</v>
      </c>
      <c r="EL162" s="100">
        <v>0</v>
      </c>
      <c r="EM162" s="100">
        <v>0</v>
      </c>
      <c r="EN162" s="100">
        <v>0</v>
      </c>
      <c r="EO162" s="100">
        <v>0</v>
      </c>
      <c r="EP162" s="100">
        <v>0</v>
      </c>
      <c r="EQ162" s="100">
        <v>0</v>
      </c>
      <c r="ER162" s="100">
        <v>0</v>
      </c>
      <c r="ES162" s="100">
        <v>0</v>
      </c>
      <c r="ET162" s="100">
        <v>0</v>
      </c>
      <c r="EU162" s="100">
        <v>601353.62932790222</v>
      </c>
      <c r="EV162" s="100">
        <v>135304.56659877798</v>
      </c>
      <c r="EW162" s="100">
        <v>15033.840733197556</v>
      </c>
      <c r="EX162" s="100">
        <v>769896</v>
      </c>
      <c r="EY162" s="100">
        <v>173227</v>
      </c>
      <c r="EZ162" s="100">
        <v>19247</v>
      </c>
      <c r="FA162" s="100">
        <v>-168542</v>
      </c>
      <c r="FB162" s="100">
        <v>-37922</v>
      </c>
      <c r="FC162" s="100">
        <v>-4213</v>
      </c>
      <c r="FD162" s="100">
        <v>753684.9596741345</v>
      </c>
      <c r="FE162" s="100">
        <v>168308.1326272912</v>
      </c>
      <c r="FF162" s="100">
        <v>18700.903625254581</v>
      </c>
      <c r="FG162" s="100">
        <v>733690</v>
      </c>
      <c r="FH162" s="100">
        <v>163784</v>
      </c>
      <c r="FI162" s="100">
        <v>18198</v>
      </c>
      <c r="FJ162" s="100">
        <v>19995</v>
      </c>
      <c r="FK162" s="100">
        <v>4524</v>
      </c>
      <c r="FL162" s="100">
        <v>503</v>
      </c>
      <c r="FM162" s="100">
        <v>0</v>
      </c>
      <c r="FN162" s="100">
        <v>0</v>
      </c>
      <c r="FO162" s="100">
        <v>0</v>
      </c>
      <c r="FP162" s="100">
        <v>0</v>
      </c>
      <c r="FQ162" s="100">
        <v>0</v>
      </c>
      <c r="FR162" s="100">
        <v>0</v>
      </c>
      <c r="FS162" s="100">
        <v>0</v>
      </c>
      <c r="FT162" s="100">
        <v>0</v>
      </c>
      <c r="FU162" s="100">
        <v>0</v>
      </c>
      <c r="FV162" s="100">
        <v>2973740</v>
      </c>
      <c r="FW162" s="100">
        <v>667820</v>
      </c>
      <c r="FX162" s="100">
        <v>74202</v>
      </c>
      <c r="FY162" s="546">
        <v>0.5</v>
      </c>
      <c r="FZ162" s="546">
        <v>0.4</v>
      </c>
      <c r="GA162" s="546">
        <v>0.09</v>
      </c>
      <c r="GB162" s="546">
        <v>0.01</v>
      </c>
      <c r="GC162" s="84" t="s">
        <v>1029</v>
      </c>
    </row>
    <row r="163" spans="1:185" s="84" customFormat="1" x14ac:dyDescent="0.25">
      <c r="A163" t="s">
        <v>1026</v>
      </c>
      <c r="B163" s="82" t="s">
        <v>685</v>
      </c>
      <c r="C163" s="85" t="s">
        <v>684</v>
      </c>
      <c r="D163" s="100">
        <v>214239</v>
      </c>
      <c r="E163" s="100">
        <v>0</v>
      </c>
      <c r="F163" s="100">
        <v>214239</v>
      </c>
      <c r="G163" s="100">
        <v>166948</v>
      </c>
      <c r="H163" s="100">
        <v>0</v>
      </c>
      <c r="I163" s="100">
        <v>166948</v>
      </c>
      <c r="J163" s="100">
        <v>47291</v>
      </c>
      <c r="K163" s="100">
        <v>0</v>
      </c>
      <c r="L163" s="100">
        <v>47291</v>
      </c>
      <c r="M163" s="100">
        <v>89723</v>
      </c>
      <c r="N163" s="100">
        <v>89723</v>
      </c>
      <c r="O163" s="100">
        <v>0</v>
      </c>
      <c r="P163" s="100">
        <v>0</v>
      </c>
      <c r="Q163" s="100">
        <v>0</v>
      </c>
      <c r="R163" s="100">
        <v>0</v>
      </c>
      <c r="S163" s="100">
        <v>731907</v>
      </c>
      <c r="T163" s="100">
        <v>0</v>
      </c>
      <c r="U163" s="100">
        <v>734499</v>
      </c>
      <c r="V163" s="100">
        <v>0</v>
      </c>
      <c r="W163" s="100">
        <v>-2592</v>
      </c>
      <c r="X163" s="100">
        <v>0</v>
      </c>
      <c r="Y163" s="100">
        <v>0</v>
      </c>
      <c r="Z163" s="100">
        <v>0</v>
      </c>
      <c r="AA163" s="100">
        <v>0</v>
      </c>
      <c r="AB163" s="100">
        <v>0</v>
      </c>
      <c r="AC163" s="100">
        <v>0</v>
      </c>
      <c r="AD163" s="100">
        <v>0</v>
      </c>
      <c r="AE163" s="100">
        <v>0</v>
      </c>
      <c r="AF163" s="100">
        <v>0</v>
      </c>
      <c r="AG163" s="100">
        <v>0</v>
      </c>
      <c r="AH163" s="100">
        <v>0</v>
      </c>
      <c r="AI163" s="100">
        <v>0</v>
      </c>
      <c r="AJ163" s="100">
        <v>0</v>
      </c>
      <c r="AK163" s="100">
        <v>0</v>
      </c>
      <c r="AL163" s="100">
        <v>0</v>
      </c>
      <c r="AM163" s="100">
        <v>0</v>
      </c>
      <c r="AN163" s="100">
        <v>0</v>
      </c>
      <c r="AO163" s="100">
        <v>0</v>
      </c>
      <c r="AP163" s="100">
        <v>0</v>
      </c>
      <c r="AQ163" s="100">
        <v>0</v>
      </c>
      <c r="AR163" s="100">
        <v>0</v>
      </c>
      <c r="AS163" s="100">
        <v>0</v>
      </c>
      <c r="AT163" s="100">
        <v>0</v>
      </c>
      <c r="AU163" s="100">
        <v>0</v>
      </c>
      <c r="AV163" s="100">
        <v>0</v>
      </c>
      <c r="AW163" s="100">
        <v>0</v>
      </c>
      <c r="AX163" s="100">
        <v>0</v>
      </c>
      <c r="AY163" s="100">
        <v>0</v>
      </c>
      <c r="AZ163" s="100">
        <v>0</v>
      </c>
      <c r="BA163" s="100">
        <v>0</v>
      </c>
      <c r="BB163" s="100">
        <v>0</v>
      </c>
      <c r="BC163" s="100">
        <v>0</v>
      </c>
      <c r="BD163" s="100">
        <v>0</v>
      </c>
      <c r="BE163" s="100">
        <v>0</v>
      </c>
      <c r="BF163" s="100">
        <v>890173.68705824867</v>
      </c>
      <c r="BG163" s="100">
        <v>200289.0795881059</v>
      </c>
      <c r="BH163" s="100">
        <v>22254.342176456219</v>
      </c>
      <c r="BI163" s="100">
        <v>40084</v>
      </c>
      <c r="BJ163" s="100">
        <v>9019</v>
      </c>
      <c r="BK163" s="100">
        <v>1002</v>
      </c>
      <c r="BL163" s="100">
        <v>866852</v>
      </c>
      <c r="BM163" s="100">
        <v>195042</v>
      </c>
      <c r="BN163" s="100">
        <v>21671</v>
      </c>
      <c r="BO163" s="100">
        <v>63406</v>
      </c>
      <c r="BP163" s="100">
        <v>14266</v>
      </c>
      <c r="BQ163" s="100">
        <v>1585</v>
      </c>
      <c r="BR163" s="100">
        <v>20415.888391038698</v>
      </c>
      <c r="BS163" s="100">
        <v>4593.5748879837065</v>
      </c>
      <c r="BT163" s="100">
        <v>510.39720977596744</v>
      </c>
      <c r="BU163" s="100">
        <v>17521</v>
      </c>
      <c r="BV163" s="100">
        <v>3942</v>
      </c>
      <c r="BW163" s="100">
        <v>438</v>
      </c>
      <c r="BX163" s="100">
        <v>2895</v>
      </c>
      <c r="BY163" s="100">
        <v>652</v>
      </c>
      <c r="BZ163" s="100">
        <v>72</v>
      </c>
      <c r="CA163" s="100">
        <v>0</v>
      </c>
      <c r="CB163" s="100">
        <v>0</v>
      </c>
      <c r="CC163" s="100">
        <v>0</v>
      </c>
      <c r="CD163" s="100">
        <v>0</v>
      </c>
      <c r="CE163" s="100">
        <v>0</v>
      </c>
      <c r="CF163" s="100">
        <v>0</v>
      </c>
      <c r="CG163" s="100">
        <v>141854.67617107942</v>
      </c>
      <c r="CH163" s="100">
        <v>31917.302138492869</v>
      </c>
      <c r="CI163" s="100">
        <v>3546.3669042769857</v>
      </c>
      <c r="CJ163" s="100">
        <v>0</v>
      </c>
      <c r="CK163" s="100">
        <v>0</v>
      </c>
      <c r="CL163" s="100">
        <v>0</v>
      </c>
      <c r="CM163" s="100">
        <v>0</v>
      </c>
      <c r="CN163" s="100">
        <v>0</v>
      </c>
      <c r="CO163" s="100">
        <v>0</v>
      </c>
      <c r="CP163" s="100">
        <v>0</v>
      </c>
      <c r="CQ163" s="100">
        <v>0</v>
      </c>
      <c r="CR163" s="100">
        <v>0</v>
      </c>
      <c r="CS163" s="100">
        <v>0</v>
      </c>
      <c r="CT163" s="100">
        <v>0</v>
      </c>
      <c r="CU163" s="100">
        <v>0</v>
      </c>
      <c r="CV163" s="100">
        <v>3541.7718940936866</v>
      </c>
      <c r="CW163" s="100">
        <v>796.8986761710795</v>
      </c>
      <c r="CX163" s="100">
        <v>88.54429735234217</v>
      </c>
      <c r="CY163" s="100">
        <v>3841</v>
      </c>
      <c r="CZ163" s="100">
        <v>864</v>
      </c>
      <c r="DA163" s="100">
        <v>96</v>
      </c>
      <c r="DB163" s="100">
        <v>-299</v>
      </c>
      <c r="DC163" s="100">
        <v>-67</v>
      </c>
      <c r="DD163" s="100">
        <v>-7</v>
      </c>
      <c r="DE163" s="100">
        <v>0</v>
      </c>
      <c r="DF163" s="100">
        <v>0</v>
      </c>
      <c r="DG163" s="100">
        <v>0</v>
      </c>
      <c r="DH163" s="100">
        <v>0</v>
      </c>
      <c r="DI163" s="100">
        <v>0</v>
      </c>
      <c r="DJ163" s="100">
        <v>0</v>
      </c>
      <c r="DK163" s="100">
        <v>0</v>
      </c>
      <c r="DL163" s="100">
        <v>0</v>
      </c>
      <c r="DM163" s="100">
        <v>0</v>
      </c>
      <c r="DN163" s="100">
        <v>5527.2293279022415</v>
      </c>
      <c r="DO163" s="100">
        <v>1243.6265987780039</v>
      </c>
      <c r="DP163" s="100">
        <v>138.18073319755601</v>
      </c>
      <c r="DQ163" s="100">
        <v>13143</v>
      </c>
      <c r="DR163" s="100">
        <v>2957</v>
      </c>
      <c r="DS163" s="100">
        <v>329</v>
      </c>
      <c r="DT163" s="100">
        <v>-7616</v>
      </c>
      <c r="DU163" s="100">
        <v>-1713</v>
      </c>
      <c r="DV163" s="100">
        <v>-191</v>
      </c>
      <c r="DW163" s="100">
        <v>8207.824032586559</v>
      </c>
      <c r="DX163" s="100">
        <v>1846.7604073319756</v>
      </c>
      <c r="DY163" s="100">
        <v>205.19560081466398</v>
      </c>
      <c r="DZ163" s="100">
        <v>-371.7311608961304</v>
      </c>
      <c r="EA163" s="100">
        <v>-83.639511201629333</v>
      </c>
      <c r="EB163" s="100">
        <v>-9.2932790224032598</v>
      </c>
      <c r="EC163" s="100">
        <v>8922</v>
      </c>
      <c r="ED163" s="100">
        <v>2007</v>
      </c>
      <c r="EE163" s="100">
        <v>223</v>
      </c>
      <c r="EF163" s="100">
        <v>-1086</v>
      </c>
      <c r="EG163" s="100">
        <v>-244</v>
      </c>
      <c r="EH163" s="100">
        <v>-27</v>
      </c>
      <c r="EI163" s="100">
        <v>0</v>
      </c>
      <c r="EJ163" s="100">
        <v>0</v>
      </c>
      <c r="EK163" s="100">
        <v>0</v>
      </c>
      <c r="EL163" s="100">
        <v>0</v>
      </c>
      <c r="EM163" s="100">
        <v>0</v>
      </c>
      <c r="EN163" s="100">
        <v>0</v>
      </c>
      <c r="EO163" s="100">
        <v>0</v>
      </c>
      <c r="EP163" s="100">
        <v>0</v>
      </c>
      <c r="EQ163" s="100">
        <v>0</v>
      </c>
      <c r="ER163" s="100">
        <v>0</v>
      </c>
      <c r="ES163" s="100">
        <v>0</v>
      </c>
      <c r="ET163" s="100">
        <v>0</v>
      </c>
      <c r="EU163" s="100">
        <v>0</v>
      </c>
      <c r="EV163" s="100">
        <v>0</v>
      </c>
      <c r="EW163" s="100">
        <v>0</v>
      </c>
      <c r="EX163" s="100">
        <v>165582</v>
      </c>
      <c r="EY163" s="100">
        <v>37256</v>
      </c>
      <c r="EZ163" s="100">
        <v>4140</v>
      </c>
      <c r="FA163" s="100">
        <v>-165582</v>
      </c>
      <c r="FB163" s="100">
        <v>-37256</v>
      </c>
      <c r="FC163" s="100">
        <v>-4140</v>
      </c>
      <c r="FD163" s="100">
        <v>199248.66476578411</v>
      </c>
      <c r="FE163" s="100">
        <v>39464.625336048877</v>
      </c>
      <c r="FF163" s="100">
        <v>4384.9583706720978</v>
      </c>
      <c r="FG163" s="100">
        <v>193891</v>
      </c>
      <c r="FH163" s="100">
        <v>38240</v>
      </c>
      <c r="FI163" s="100">
        <v>4249</v>
      </c>
      <c r="FJ163" s="100">
        <v>5358</v>
      </c>
      <c r="FK163" s="100">
        <v>1225</v>
      </c>
      <c r="FL163" s="100">
        <v>136</v>
      </c>
      <c r="FM163" s="100">
        <v>0</v>
      </c>
      <c r="FN163" s="100">
        <v>0</v>
      </c>
      <c r="FO163" s="100">
        <v>0</v>
      </c>
      <c r="FP163" s="100">
        <v>0</v>
      </c>
      <c r="FQ163" s="100">
        <v>0</v>
      </c>
      <c r="FR163" s="100">
        <v>0</v>
      </c>
      <c r="FS163" s="100">
        <v>0</v>
      </c>
      <c r="FT163" s="100">
        <v>0</v>
      </c>
      <c r="FU163" s="100">
        <v>0</v>
      </c>
      <c r="FV163" s="100">
        <v>1308683</v>
      </c>
      <c r="FW163" s="100">
        <v>289088</v>
      </c>
      <c r="FX163" s="100">
        <v>32120</v>
      </c>
      <c r="FY163" s="546">
        <v>0.5</v>
      </c>
      <c r="FZ163" s="546">
        <v>0.4</v>
      </c>
      <c r="GA163" s="546">
        <v>0.09</v>
      </c>
      <c r="GB163" s="546">
        <v>0.01</v>
      </c>
      <c r="GC163" s="84" t="s">
        <v>1029</v>
      </c>
    </row>
    <row r="164" spans="1:185" s="84" customFormat="1" x14ac:dyDescent="0.25">
      <c r="A164" t="s">
        <v>1026</v>
      </c>
      <c r="B164" s="82" t="s">
        <v>687</v>
      </c>
      <c r="C164" s="85" t="s">
        <v>686</v>
      </c>
      <c r="D164" s="100">
        <v>237927</v>
      </c>
      <c r="E164" s="100">
        <v>0</v>
      </c>
      <c r="F164" s="100">
        <v>237927</v>
      </c>
      <c r="G164" s="100">
        <v>199459</v>
      </c>
      <c r="H164" s="100">
        <v>0</v>
      </c>
      <c r="I164" s="100">
        <v>199459</v>
      </c>
      <c r="J164" s="100">
        <v>38468</v>
      </c>
      <c r="K164" s="100">
        <v>0</v>
      </c>
      <c r="L164" s="100">
        <v>38468</v>
      </c>
      <c r="M164" s="100">
        <v>105408</v>
      </c>
      <c r="N164" s="100">
        <v>105408</v>
      </c>
      <c r="O164" s="100">
        <v>0</v>
      </c>
      <c r="P164" s="100">
        <v>0</v>
      </c>
      <c r="Q164" s="100">
        <v>0</v>
      </c>
      <c r="R164" s="100">
        <v>0</v>
      </c>
      <c r="S164" s="100">
        <v>0</v>
      </c>
      <c r="T164" s="100">
        <v>0</v>
      </c>
      <c r="U164" s="100">
        <v>0</v>
      </c>
      <c r="V164" s="100">
        <v>0</v>
      </c>
      <c r="W164" s="100">
        <v>0</v>
      </c>
      <c r="X164" s="100">
        <v>0</v>
      </c>
      <c r="Y164" s="100">
        <v>0</v>
      </c>
      <c r="Z164" s="100">
        <v>0</v>
      </c>
      <c r="AA164" s="100">
        <v>0</v>
      </c>
      <c r="AB164" s="100">
        <v>0</v>
      </c>
      <c r="AC164" s="100">
        <v>0</v>
      </c>
      <c r="AD164" s="100">
        <v>0</v>
      </c>
      <c r="AE164" s="100">
        <v>0</v>
      </c>
      <c r="AF164" s="100">
        <v>0</v>
      </c>
      <c r="AG164" s="100">
        <v>0</v>
      </c>
      <c r="AH164" s="100">
        <v>0</v>
      </c>
      <c r="AI164" s="100">
        <v>0</v>
      </c>
      <c r="AJ164" s="100">
        <v>0</v>
      </c>
      <c r="AK164" s="100">
        <v>0</v>
      </c>
      <c r="AL164" s="100">
        <v>0</v>
      </c>
      <c r="AM164" s="100">
        <v>0</v>
      </c>
      <c r="AN164" s="100">
        <v>0</v>
      </c>
      <c r="AO164" s="100">
        <v>0</v>
      </c>
      <c r="AP164" s="100">
        <v>0</v>
      </c>
      <c r="AQ164" s="100">
        <v>0</v>
      </c>
      <c r="AR164" s="100">
        <v>0</v>
      </c>
      <c r="AS164" s="100">
        <v>0</v>
      </c>
      <c r="AT164" s="100">
        <v>0</v>
      </c>
      <c r="AU164" s="100">
        <v>0</v>
      </c>
      <c r="AV164" s="100">
        <v>0</v>
      </c>
      <c r="AW164" s="100">
        <v>0</v>
      </c>
      <c r="AX164" s="100">
        <v>0</v>
      </c>
      <c r="AY164" s="100">
        <v>0</v>
      </c>
      <c r="AZ164" s="100">
        <v>0</v>
      </c>
      <c r="BA164" s="100">
        <v>0</v>
      </c>
      <c r="BB164" s="100">
        <v>0</v>
      </c>
      <c r="BC164" s="100">
        <v>0</v>
      </c>
      <c r="BD164" s="100">
        <v>0</v>
      </c>
      <c r="BE164" s="100">
        <v>0</v>
      </c>
      <c r="BF164" s="100">
        <v>0</v>
      </c>
      <c r="BG164" s="100">
        <v>1927824.4443621999</v>
      </c>
      <c r="BH164" s="100">
        <v>26051.681680570269</v>
      </c>
      <c r="BI164" s="100">
        <v>0</v>
      </c>
      <c r="BJ164" s="100">
        <v>69255</v>
      </c>
      <c r="BK164" s="100">
        <v>936</v>
      </c>
      <c r="BL164" s="100">
        <v>0</v>
      </c>
      <c r="BM164" s="100">
        <v>1892083</v>
      </c>
      <c r="BN164" s="100">
        <v>25569</v>
      </c>
      <c r="BO164" s="100">
        <v>0</v>
      </c>
      <c r="BP164" s="100">
        <v>104996</v>
      </c>
      <c r="BQ164" s="100">
        <v>1419</v>
      </c>
      <c r="BR164" s="100">
        <v>0</v>
      </c>
      <c r="BS164" s="100">
        <v>0</v>
      </c>
      <c r="BT164" s="100">
        <v>0</v>
      </c>
      <c r="BU164" s="100">
        <v>0</v>
      </c>
      <c r="BV164" s="100">
        <v>0</v>
      </c>
      <c r="BW164" s="100">
        <v>0</v>
      </c>
      <c r="BX164" s="100">
        <v>0</v>
      </c>
      <c r="BY164" s="100">
        <v>0</v>
      </c>
      <c r="BZ164" s="100">
        <v>0</v>
      </c>
      <c r="CA164" s="100">
        <v>0</v>
      </c>
      <c r="CB164" s="100">
        <v>0</v>
      </c>
      <c r="CC164" s="100">
        <v>0</v>
      </c>
      <c r="CD164" s="100">
        <v>0</v>
      </c>
      <c r="CE164" s="100">
        <v>0</v>
      </c>
      <c r="CF164" s="100">
        <v>0</v>
      </c>
      <c r="CG164" s="100">
        <v>0</v>
      </c>
      <c r="CH164" s="100">
        <v>0</v>
      </c>
      <c r="CI164" s="100">
        <v>0</v>
      </c>
      <c r="CJ164" s="100">
        <v>0</v>
      </c>
      <c r="CK164" s="100">
        <v>19549.858044806519</v>
      </c>
      <c r="CL164" s="100">
        <v>264.18727087576377</v>
      </c>
      <c r="CM164" s="100">
        <v>0</v>
      </c>
      <c r="CN164" s="100">
        <v>0</v>
      </c>
      <c r="CO164" s="100">
        <v>0</v>
      </c>
      <c r="CP164" s="100">
        <v>0</v>
      </c>
      <c r="CQ164" s="100">
        <v>19550</v>
      </c>
      <c r="CR164" s="100">
        <v>264</v>
      </c>
      <c r="CS164" s="100">
        <v>0</v>
      </c>
      <c r="CT164" s="100">
        <v>0</v>
      </c>
      <c r="CU164" s="100">
        <v>0</v>
      </c>
      <c r="CV164" s="100">
        <v>0</v>
      </c>
      <c r="CW164" s="100">
        <v>27817.572097759672</v>
      </c>
      <c r="CX164" s="100">
        <v>375.91313645621182</v>
      </c>
      <c r="CY164" s="100">
        <v>0</v>
      </c>
      <c r="CZ164" s="100">
        <v>29735</v>
      </c>
      <c r="DA164" s="100">
        <v>402</v>
      </c>
      <c r="DB164" s="100">
        <v>0</v>
      </c>
      <c r="DC164" s="100">
        <v>-1917</v>
      </c>
      <c r="DD164" s="100">
        <v>-26</v>
      </c>
      <c r="DE164" s="100">
        <v>0</v>
      </c>
      <c r="DF164" s="100">
        <v>0</v>
      </c>
      <c r="DG164" s="100">
        <v>0</v>
      </c>
      <c r="DH164" s="100">
        <v>0</v>
      </c>
      <c r="DI164" s="100">
        <v>0</v>
      </c>
      <c r="DJ164" s="100">
        <v>0</v>
      </c>
      <c r="DK164" s="100">
        <v>0</v>
      </c>
      <c r="DL164" s="100">
        <v>0</v>
      </c>
      <c r="DM164" s="100">
        <v>0</v>
      </c>
      <c r="DN164" s="100">
        <v>0</v>
      </c>
      <c r="DO164" s="100">
        <v>16946.521466395112</v>
      </c>
      <c r="DP164" s="100">
        <v>229.00704684317722</v>
      </c>
      <c r="DQ164" s="100">
        <v>0</v>
      </c>
      <c r="DR164" s="100">
        <v>19159</v>
      </c>
      <c r="DS164" s="100">
        <v>259</v>
      </c>
      <c r="DT164" s="100">
        <v>0</v>
      </c>
      <c r="DU164" s="100">
        <v>-2212</v>
      </c>
      <c r="DV164" s="100">
        <v>-30</v>
      </c>
      <c r="DW164" s="100">
        <v>0</v>
      </c>
      <c r="DX164" s="100">
        <v>18043.025132382892</v>
      </c>
      <c r="DY164" s="100">
        <v>243.82466395112016</v>
      </c>
      <c r="DZ164" s="100">
        <v>0</v>
      </c>
      <c r="EA164" s="100">
        <v>550.16211812627296</v>
      </c>
      <c r="EB164" s="100">
        <v>7.4346232179226073</v>
      </c>
      <c r="EC164" s="100">
        <v>0</v>
      </c>
      <c r="ED164" s="100">
        <v>18861</v>
      </c>
      <c r="EE164" s="100">
        <v>255</v>
      </c>
      <c r="EF164" s="100">
        <v>0</v>
      </c>
      <c r="EG164" s="100">
        <v>-268</v>
      </c>
      <c r="EH164" s="100">
        <v>-4</v>
      </c>
      <c r="EI164" s="100">
        <v>0</v>
      </c>
      <c r="EJ164" s="100">
        <v>0</v>
      </c>
      <c r="EK164" s="100">
        <v>0</v>
      </c>
      <c r="EL164" s="100">
        <v>0</v>
      </c>
      <c r="EM164" s="100">
        <v>0</v>
      </c>
      <c r="EN164" s="100">
        <v>0</v>
      </c>
      <c r="EO164" s="100">
        <v>0</v>
      </c>
      <c r="EP164" s="100">
        <v>0</v>
      </c>
      <c r="EQ164" s="100">
        <v>0</v>
      </c>
      <c r="ER164" s="100">
        <v>0</v>
      </c>
      <c r="ES164" s="100">
        <v>0</v>
      </c>
      <c r="ET164" s="100">
        <v>0</v>
      </c>
      <c r="EU164" s="100">
        <v>0</v>
      </c>
      <c r="EV164" s="100">
        <v>254343.00366598778</v>
      </c>
      <c r="EW164" s="100">
        <v>3437.0676171079431</v>
      </c>
      <c r="EX164" s="100">
        <v>0</v>
      </c>
      <c r="EY164" s="100">
        <v>609737</v>
      </c>
      <c r="EZ164" s="100">
        <v>8240</v>
      </c>
      <c r="FA164" s="100">
        <v>0</v>
      </c>
      <c r="FB164" s="100">
        <v>-355394</v>
      </c>
      <c r="FC164" s="100">
        <v>-4803</v>
      </c>
      <c r="FD164" s="100">
        <v>0</v>
      </c>
      <c r="FE164" s="100">
        <v>468422.47169042763</v>
      </c>
      <c r="FF164" s="100">
        <v>6330.0334012219955</v>
      </c>
      <c r="FG164" s="100">
        <v>0</v>
      </c>
      <c r="FH164" s="100">
        <v>343542</v>
      </c>
      <c r="FI164" s="100">
        <v>4642</v>
      </c>
      <c r="FJ164" s="100">
        <v>0</v>
      </c>
      <c r="FK164" s="100">
        <v>124880</v>
      </c>
      <c r="FL164" s="100">
        <v>1688</v>
      </c>
      <c r="FM164" s="100">
        <v>0</v>
      </c>
      <c r="FN164" s="100">
        <v>0</v>
      </c>
      <c r="FO164" s="100">
        <v>0</v>
      </c>
      <c r="FP164" s="100">
        <v>0</v>
      </c>
      <c r="FQ164" s="100">
        <v>0</v>
      </c>
      <c r="FR164" s="100">
        <v>0</v>
      </c>
      <c r="FS164" s="100">
        <v>0</v>
      </c>
      <c r="FT164" s="100">
        <v>0</v>
      </c>
      <c r="FU164" s="100">
        <v>0</v>
      </c>
      <c r="FV164" s="100">
        <v>0</v>
      </c>
      <c r="FW164" s="100">
        <v>2802752</v>
      </c>
      <c r="FX164" s="100">
        <v>37875</v>
      </c>
      <c r="FY164" s="546">
        <v>0.25</v>
      </c>
      <c r="FZ164" s="546">
        <v>0</v>
      </c>
      <c r="GA164" s="546">
        <v>0.74</v>
      </c>
      <c r="GB164" s="546">
        <v>0.01</v>
      </c>
      <c r="GC164" s="84" t="s">
        <v>1029</v>
      </c>
    </row>
    <row r="165" spans="1:185" s="84" customFormat="1" x14ac:dyDescent="0.25">
      <c r="A165" t="s">
        <v>1026</v>
      </c>
      <c r="B165" s="82" t="s">
        <v>689</v>
      </c>
      <c r="C165" s="85" t="s">
        <v>688</v>
      </c>
      <c r="D165" s="100">
        <v>-1121450</v>
      </c>
      <c r="E165" s="100">
        <v>-30969</v>
      </c>
      <c r="F165" s="100">
        <v>-1152419</v>
      </c>
      <c r="G165" s="100">
        <v>-671471</v>
      </c>
      <c r="H165" s="100">
        <v>-72266</v>
      </c>
      <c r="I165" s="100">
        <v>-743737</v>
      </c>
      <c r="J165" s="100">
        <v>-449979</v>
      </c>
      <c r="K165" s="100">
        <v>41297</v>
      </c>
      <c r="L165" s="100">
        <v>-408682</v>
      </c>
      <c r="M165" s="100">
        <v>1123529</v>
      </c>
      <c r="N165" s="100">
        <v>1123529</v>
      </c>
      <c r="O165" s="100">
        <v>0</v>
      </c>
      <c r="P165" s="100">
        <v>547788</v>
      </c>
      <c r="Q165" s="100">
        <v>576267</v>
      </c>
      <c r="R165" s="100">
        <v>-28479</v>
      </c>
      <c r="S165" s="100">
        <v>0</v>
      </c>
      <c r="T165" s="100">
        <v>0</v>
      </c>
      <c r="U165" s="100">
        <v>0</v>
      </c>
      <c r="V165" s="100">
        <v>0</v>
      </c>
      <c r="W165" s="100">
        <v>0</v>
      </c>
      <c r="X165" s="100">
        <v>0</v>
      </c>
      <c r="Y165" s="100">
        <v>0</v>
      </c>
      <c r="Z165" s="100">
        <v>0</v>
      </c>
      <c r="AA165" s="100">
        <v>0</v>
      </c>
      <c r="AB165" s="100">
        <v>0</v>
      </c>
      <c r="AC165" s="100">
        <v>0</v>
      </c>
      <c r="AD165" s="100">
        <v>0</v>
      </c>
      <c r="AE165" s="100">
        <v>0</v>
      </c>
      <c r="AF165" s="100">
        <v>0</v>
      </c>
      <c r="AG165" s="100">
        <v>0</v>
      </c>
      <c r="AH165" s="100">
        <v>0</v>
      </c>
      <c r="AI165" s="100">
        <v>0</v>
      </c>
      <c r="AJ165" s="100">
        <v>0</v>
      </c>
      <c r="AK165" s="100">
        <v>0</v>
      </c>
      <c r="AL165" s="100">
        <v>0</v>
      </c>
      <c r="AM165" s="100">
        <v>0</v>
      </c>
      <c r="AN165" s="100">
        <v>0</v>
      </c>
      <c r="AO165" s="100">
        <v>0</v>
      </c>
      <c r="AP165" s="100">
        <v>0</v>
      </c>
      <c r="AQ165" s="100">
        <v>0</v>
      </c>
      <c r="AR165" s="100">
        <v>0</v>
      </c>
      <c r="AS165" s="100">
        <v>0</v>
      </c>
      <c r="AT165" s="100">
        <v>0</v>
      </c>
      <c r="AU165" s="100">
        <v>0</v>
      </c>
      <c r="AV165" s="100">
        <v>0</v>
      </c>
      <c r="AW165" s="100">
        <v>0</v>
      </c>
      <c r="AX165" s="100">
        <v>0</v>
      </c>
      <c r="AY165" s="100">
        <v>0</v>
      </c>
      <c r="AZ165" s="100">
        <v>0</v>
      </c>
      <c r="BA165" s="100">
        <v>0</v>
      </c>
      <c r="BB165" s="100">
        <v>0</v>
      </c>
      <c r="BC165" s="100">
        <v>0</v>
      </c>
      <c r="BD165" s="100">
        <v>0</v>
      </c>
      <c r="BE165" s="100">
        <v>0</v>
      </c>
      <c r="BF165" s="100">
        <v>14439720.656473871</v>
      </c>
      <c r="BG165" s="100">
        <v>0</v>
      </c>
      <c r="BH165" s="100">
        <v>144349.09984588597</v>
      </c>
      <c r="BI165" s="100">
        <v>1286921</v>
      </c>
      <c r="BJ165" s="100">
        <v>0</v>
      </c>
      <c r="BK165" s="100">
        <v>12592</v>
      </c>
      <c r="BL165" s="100">
        <v>14617401</v>
      </c>
      <c r="BM165" s="100">
        <v>0</v>
      </c>
      <c r="BN165" s="100">
        <v>145961</v>
      </c>
      <c r="BO165" s="100">
        <v>1109241</v>
      </c>
      <c r="BP165" s="100">
        <v>0</v>
      </c>
      <c r="BQ165" s="100">
        <v>10980</v>
      </c>
      <c r="BR165" s="100">
        <v>5113.3479837067207</v>
      </c>
      <c r="BS165" s="100">
        <v>0</v>
      </c>
      <c r="BT165" s="100">
        <v>51.649979633401223</v>
      </c>
      <c r="BU165" s="100">
        <v>0</v>
      </c>
      <c r="BV165" s="100">
        <v>0</v>
      </c>
      <c r="BW165" s="100">
        <v>0</v>
      </c>
      <c r="BX165" s="100">
        <v>5113</v>
      </c>
      <c r="BY165" s="100">
        <v>0</v>
      </c>
      <c r="BZ165" s="100">
        <v>52</v>
      </c>
      <c r="CA165" s="100">
        <v>0</v>
      </c>
      <c r="CB165" s="100">
        <v>0</v>
      </c>
      <c r="CC165" s="100">
        <v>0</v>
      </c>
      <c r="CD165" s="100">
        <v>0</v>
      </c>
      <c r="CE165" s="100">
        <v>0</v>
      </c>
      <c r="CF165" s="100">
        <v>0</v>
      </c>
      <c r="CG165" s="100">
        <v>0</v>
      </c>
      <c r="CH165" s="100">
        <v>0</v>
      </c>
      <c r="CI165" s="100">
        <v>0</v>
      </c>
      <c r="CJ165" s="100">
        <v>0</v>
      </c>
      <c r="CK165" s="100">
        <v>0</v>
      </c>
      <c r="CL165" s="100">
        <v>0</v>
      </c>
      <c r="CM165" s="100">
        <v>0</v>
      </c>
      <c r="CN165" s="100">
        <v>0</v>
      </c>
      <c r="CO165" s="100">
        <v>0</v>
      </c>
      <c r="CP165" s="100">
        <v>0</v>
      </c>
      <c r="CQ165" s="100">
        <v>0</v>
      </c>
      <c r="CR165" s="100">
        <v>0</v>
      </c>
      <c r="CS165" s="100">
        <v>0</v>
      </c>
      <c r="CT165" s="100">
        <v>0</v>
      </c>
      <c r="CU165" s="100">
        <v>0</v>
      </c>
      <c r="CV165" s="100">
        <v>0</v>
      </c>
      <c r="CW165" s="100">
        <v>0</v>
      </c>
      <c r="CX165" s="100">
        <v>0</v>
      </c>
      <c r="CY165" s="100">
        <v>0</v>
      </c>
      <c r="CZ165" s="100">
        <v>0</v>
      </c>
      <c r="DA165" s="100">
        <v>0</v>
      </c>
      <c r="DB165" s="100">
        <v>0</v>
      </c>
      <c r="DC165" s="100">
        <v>0</v>
      </c>
      <c r="DD165" s="100">
        <v>0</v>
      </c>
      <c r="DE165" s="100">
        <v>0</v>
      </c>
      <c r="DF165" s="100">
        <v>0</v>
      </c>
      <c r="DG165" s="100">
        <v>0</v>
      </c>
      <c r="DH165" s="100">
        <v>0</v>
      </c>
      <c r="DI165" s="100">
        <v>0</v>
      </c>
      <c r="DJ165" s="100">
        <v>0</v>
      </c>
      <c r="DK165" s="100">
        <v>0</v>
      </c>
      <c r="DL165" s="100">
        <v>0</v>
      </c>
      <c r="DM165" s="100">
        <v>0</v>
      </c>
      <c r="DN165" s="100">
        <v>55993.699551934835</v>
      </c>
      <c r="DO165" s="100">
        <v>0</v>
      </c>
      <c r="DP165" s="100">
        <v>564.16399185336059</v>
      </c>
      <c r="DQ165" s="100">
        <v>213319</v>
      </c>
      <c r="DR165" s="100">
        <v>0</v>
      </c>
      <c r="DS165" s="100">
        <v>2155</v>
      </c>
      <c r="DT165" s="100">
        <v>-157325</v>
      </c>
      <c r="DU165" s="100">
        <v>0</v>
      </c>
      <c r="DV165" s="100">
        <v>-1591</v>
      </c>
      <c r="DW165" s="100">
        <v>281853.51549898164</v>
      </c>
      <c r="DX165" s="100">
        <v>0</v>
      </c>
      <c r="DY165" s="100">
        <v>2813.0445824847247</v>
      </c>
      <c r="DZ165" s="100">
        <v>-28682.590509164969</v>
      </c>
      <c r="EA165" s="100">
        <v>0</v>
      </c>
      <c r="EB165" s="100">
        <v>-289.72313645621182</v>
      </c>
      <c r="EC165" s="100">
        <v>310174</v>
      </c>
      <c r="ED165" s="100">
        <v>0</v>
      </c>
      <c r="EE165" s="100">
        <v>3133</v>
      </c>
      <c r="EF165" s="100">
        <v>-57003</v>
      </c>
      <c r="EG165" s="100">
        <v>0</v>
      </c>
      <c r="EH165" s="100">
        <v>-610</v>
      </c>
      <c r="EI165" s="100">
        <v>0</v>
      </c>
      <c r="EJ165" s="100">
        <v>0</v>
      </c>
      <c r="EK165" s="100">
        <v>0</v>
      </c>
      <c r="EL165" s="100">
        <v>0</v>
      </c>
      <c r="EM165" s="100">
        <v>0</v>
      </c>
      <c r="EN165" s="100">
        <v>0</v>
      </c>
      <c r="EO165" s="100">
        <v>0</v>
      </c>
      <c r="EP165" s="100">
        <v>0</v>
      </c>
      <c r="EQ165" s="100">
        <v>0</v>
      </c>
      <c r="ER165" s="100">
        <v>0</v>
      </c>
      <c r="ES165" s="100">
        <v>0</v>
      </c>
      <c r="ET165" s="100">
        <v>0</v>
      </c>
      <c r="EU165" s="100">
        <v>5679431.0376782073</v>
      </c>
      <c r="EV165" s="100">
        <v>0</v>
      </c>
      <c r="EW165" s="100">
        <v>57062.28207739308</v>
      </c>
      <c r="EX165" s="100">
        <v>7605536</v>
      </c>
      <c r="EY165" s="100">
        <v>0</v>
      </c>
      <c r="EZ165" s="100">
        <v>76824</v>
      </c>
      <c r="FA165" s="100">
        <v>-1926105</v>
      </c>
      <c r="FB165" s="100">
        <v>0</v>
      </c>
      <c r="FC165" s="100">
        <v>-19762</v>
      </c>
      <c r="FD165" s="100">
        <v>11097401.385580447</v>
      </c>
      <c r="FE165" s="100">
        <v>0</v>
      </c>
      <c r="FF165" s="100">
        <v>111914.65515274947</v>
      </c>
      <c r="FG165" s="100">
        <v>10758245</v>
      </c>
      <c r="FH165" s="100">
        <v>0</v>
      </c>
      <c r="FI165" s="100">
        <v>108479</v>
      </c>
      <c r="FJ165" s="100">
        <v>339156</v>
      </c>
      <c r="FK165" s="100">
        <v>0</v>
      </c>
      <c r="FL165" s="100">
        <v>3436</v>
      </c>
      <c r="FM165" s="100">
        <v>1164703.9429735234</v>
      </c>
      <c r="FN165" s="100">
        <v>0</v>
      </c>
      <c r="FO165" s="100">
        <v>0</v>
      </c>
      <c r="FP165" s="100">
        <v>1034015</v>
      </c>
      <c r="FQ165" s="100">
        <v>0</v>
      </c>
      <c r="FR165" s="100">
        <v>0</v>
      </c>
      <c r="FS165" s="100">
        <v>130689</v>
      </c>
      <c r="FT165" s="100">
        <v>0</v>
      </c>
      <c r="FU165" s="100">
        <v>0</v>
      </c>
      <c r="FV165" s="100">
        <v>33982456</v>
      </c>
      <c r="FW165" s="100">
        <v>0</v>
      </c>
      <c r="FX165" s="100">
        <v>329057</v>
      </c>
      <c r="FY165" s="546">
        <v>0</v>
      </c>
      <c r="FZ165" s="546">
        <v>0.99</v>
      </c>
      <c r="GA165" s="546">
        <v>0</v>
      </c>
      <c r="GB165" s="546">
        <v>0.01</v>
      </c>
      <c r="GC165" s="84" t="s">
        <v>1047</v>
      </c>
    </row>
    <row r="166" spans="1:185" s="84" customFormat="1" x14ac:dyDescent="0.25">
      <c r="A166" t="s">
        <v>1026</v>
      </c>
      <c r="B166" s="82" t="s">
        <v>691</v>
      </c>
      <c r="C166" s="85" t="s">
        <v>690</v>
      </c>
      <c r="D166" s="100">
        <v>395272</v>
      </c>
      <c r="E166" s="100">
        <v>0</v>
      </c>
      <c r="F166" s="100">
        <v>395272</v>
      </c>
      <c r="G166" s="100">
        <v>208135</v>
      </c>
      <c r="H166" s="100">
        <v>0</v>
      </c>
      <c r="I166" s="100">
        <v>208135</v>
      </c>
      <c r="J166" s="100">
        <v>187137</v>
      </c>
      <c r="K166" s="100">
        <v>0</v>
      </c>
      <c r="L166" s="100">
        <v>187137</v>
      </c>
      <c r="M166" s="100">
        <v>126142</v>
      </c>
      <c r="N166" s="100">
        <v>126142</v>
      </c>
      <c r="O166" s="100">
        <v>0</v>
      </c>
      <c r="P166" s="100">
        <v>0</v>
      </c>
      <c r="Q166" s="100">
        <v>0</v>
      </c>
      <c r="R166" s="100">
        <v>0</v>
      </c>
      <c r="S166" s="100">
        <v>68249</v>
      </c>
      <c r="T166" s="100">
        <v>0</v>
      </c>
      <c r="U166" s="100">
        <v>77853</v>
      </c>
      <c r="V166" s="100">
        <v>0</v>
      </c>
      <c r="W166" s="100">
        <v>-9604</v>
      </c>
      <c r="X166" s="100">
        <v>0</v>
      </c>
      <c r="Y166" s="100">
        <v>0</v>
      </c>
      <c r="Z166" s="100">
        <v>0</v>
      </c>
      <c r="AA166" s="100">
        <v>0</v>
      </c>
      <c r="AB166" s="100">
        <v>0</v>
      </c>
      <c r="AC166" s="100">
        <v>0</v>
      </c>
      <c r="AD166" s="100">
        <v>0</v>
      </c>
      <c r="AE166" s="100">
        <v>0</v>
      </c>
      <c r="AF166" s="100">
        <v>0</v>
      </c>
      <c r="AG166" s="100">
        <v>0</v>
      </c>
      <c r="AH166" s="100">
        <v>0</v>
      </c>
      <c r="AI166" s="100">
        <v>0</v>
      </c>
      <c r="AJ166" s="100">
        <v>0</v>
      </c>
      <c r="AK166" s="100">
        <v>0</v>
      </c>
      <c r="AL166" s="100">
        <v>0</v>
      </c>
      <c r="AM166" s="100">
        <v>0</v>
      </c>
      <c r="AN166" s="100">
        <v>0</v>
      </c>
      <c r="AO166" s="100">
        <v>0</v>
      </c>
      <c r="AP166" s="100">
        <v>0</v>
      </c>
      <c r="AQ166" s="100">
        <v>0</v>
      </c>
      <c r="AR166" s="100">
        <v>0</v>
      </c>
      <c r="AS166" s="100">
        <v>0</v>
      </c>
      <c r="AT166" s="100">
        <v>0</v>
      </c>
      <c r="AU166" s="100">
        <v>0</v>
      </c>
      <c r="AV166" s="100">
        <v>0</v>
      </c>
      <c r="AW166" s="100">
        <v>0</v>
      </c>
      <c r="AX166" s="100">
        <v>0</v>
      </c>
      <c r="AY166" s="100">
        <v>0</v>
      </c>
      <c r="AZ166" s="100">
        <v>0</v>
      </c>
      <c r="BA166" s="100">
        <v>0</v>
      </c>
      <c r="BB166" s="100">
        <v>0</v>
      </c>
      <c r="BC166" s="100">
        <v>0</v>
      </c>
      <c r="BD166" s="100">
        <v>0</v>
      </c>
      <c r="BE166" s="100">
        <v>0</v>
      </c>
      <c r="BF166" s="100">
        <v>904084.77412301442</v>
      </c>
      <c r="BG166" s="100">
        <v>203419.07417767824</v>
      </c>
      <c r="BH166" s="100">
        <v>22602.119353075359</v>
      </c>
      <c r="BI166" s="100">
        <v>45177</v>
      </c>
      <c r="BJ166" s="100">
        <v>10165</v>
      </c>
      <c r="BK166" s="100">
        <v>1129</v>
      </c>
      <c r="BL166" s="100">
        <v>910928</v>
      </c>
      <c r="BM166" s="100">
        <v>204959</v>
      </c>
      <c r="BN166" s="100">
        <v>22773</v>
      </c>
      <c r="BO166" s="100">
        <v>38334</v>
      </c>
      <c r="BP166" s="100">
        <v>8625</v>
      </c>
      <c r="BQ166" s="100">
        <v>958</v>
      </c>
      <c r="BR166" s="100">
        <v>4353.7979633401228</v>
      </c>
      <c r="BS166" s="100">
        <v>979.60454175152745</v>
      </c>
      <c r="BT166" s="100">
        <v>108.84494908350305</v>
      </c>
      <c r="BU166" s="100">
        <v>3498</v>
      </c>
      <c r="BV166" s="100">
        <v>787</v>
      </c>
      <c r="BW166" s="100">
        <v>87</v>
      </c>
      <c r="BX166" s="100">
        <v>856</v>
      </c>
      <c r="BY166" s="100">
        <v>193</v>
      </c>
      <c r="BZ166" s="100">
        <v>22</v>
      </c>
      <c r="CA166" s="100">
        <v>0</v>
      </c>
      <c r="CB166" s="100">
        <v>0</v>
      </c>
      <c r="CC166" s="100">
        <v>0</v>
      </c>
      <c r="CD166" s="100">
        <v>0</v>
      </c>
      <c r="CE166" s="100">
        <v>0</v>
      </c>
      <c r="CF166" s="100">
        <v>0</v>
      </c>
      <c r="CG166" s="100">
        <v>-361.40529531568228</v>
      </c>
      <c r="CH166" s="100">
        <v>-81.316191446028512</v>
      </c>
      <c r="CI166" s="100">
        <v>-9.0351323828920567</v>
      </c>
      <c r="CJ166" s="100">
        <v>0</v>
      </c>
      <c r="CK166" s="100">
        <v>0</v>
      </c>
      <c r="CL166" s="100">
        <v>0</v>
      </c>
      <c r="CM166" s="100">
        <v>0</v>
      </c>
      <c r="CN166" s="100">
        <v>0</v>
      </c>
      <c r="CO166" s="100">
        <v>0</v>
      </c>
      <c r="CP166" s="100">
        <v>0</v>
      </c>
      <c r="CQ166" s="100">
        <v>0</v>
      </c>
      <c r="CR166" s="100">
        <v>0</v>
      </c>
      <c r="CS166" s="100">
        <v>0</v>
      </c>
      <c r="CT166" s="100">
        <v>0</v>
      </c>
      <c r="CU166" s="100">
        <v>0</v>
      </c>
      <c r="CV166" s="100">
        <v>0</v>
      </c>
      <c r="CW166" s="100">
        <v>0</v>
      </c>
      <c r="CX166" s="100">
        <v>0</v>
      </c>
      <c r="CY166" s="100">
        <v>0</v>
      </c>
      <c r="CZ166" s="100">
        <v>0</v>
      </c>
      <c r="DA166" s="100">
        <v>0</v>
      </c>
      <c r="DB166" s="100">
        <v>0</v>
      </c>
      <c r="DC166" s="100">
        <v>0</v>
      </c>
      <c r="DD166" s="100">
        <v>0</v>
      </c>
      <c r="DE166" s="100">
        <v>206.51731160896131</v>
      </c>
      <c r="DF166" s="100">
        <v>46.466395112016286</v>
      </c>
      <c r="DG166" s="100">
        <v>5.1629327902240325</v>
      </c>
      <c r="DH166" s="100">
        <v>620</v>
      </c>
      <c r="DI166" s="100">
        <v>139</v>
      </c>
      <c r="DJ166" s="100">
        <v>15</v>
      </c>
      <c r="DK166" s="100">
        <v>-413</v>
      </c>
      <c r="DL166" s="100">
        <v>-93</v>
      </c>
      <c r="DM166" s="100">
        <v>-10</v>
      </c>
      <c r="DN166" s="100">
        <v>2413.3613034623218</v>
      </c>
      <c r="DO166" s="100">
        <v>543.00629327902232</v>
      </c>
      <c r="DP166" s="100">
        <v>60.334032586558045</v>
      </c>
      <c r="DQ166" s="100">
        <v>2732</v>
      </c>
      <c r="DR166" s="100">
        <v>614</v>
      </c>
      <c r="DS166" s="100">
        <v>68</v>
      </c>
      <c r="DT166" s="100">
        <v>-319</v>
      </c>
      <c r="DU166" s="100">
        <v>-71</v>
      </c>
      <c r="DV166" s="100">
        <v>-8</v>
      </c>
      <c r="DW166" s="100">
        <v>15543.318940936864</v>
      </c>
      <c r="DX166" s="100">
        <v>3497.2467617107945</v>
      </c>
      <c r="DY166" s="100">
        <v>388.58297352342163</v>
      </c>
      <c r="DZ166" s="100">
        <v>178.84399185336051</v>
      </c>
      <c r="EA166" s="100">
        <v>40.23989816700611</v>
      </c>
      <c r="EB166" s="100">
        <v>4.4710997963340127</v>
      </c>
      <c r="EC166" s="100">
        <v>15983</v>
      </c>
      <c r="ED166" s="100">
        <v>3596</v>
      </c>
      <c r="EE166" s="100">
        <v>400</v>
      </c>
      <c r="EF166" s="100">
        <v>-261</v>
      </c>
      <c r="EG166" s="100">
        <v>-59</v>
      </c>
      <c r="EH166" s="100">
        <v>-7</v>
      </c>
      <c r="EI166" s="100">
        <v>0</v>
      </c>
      <c r="EJ166" s="100">
        <v>0</v>
      </c>
      <c r="EK166" s="100">
        <v>0</v>
      </c>
      <c r="EL166" s="100">
        <v>0</v>
      </c>
      <c r="EM166" s="100">
        <v>0</v>
      </c>
      <c r="EN166" s="100">
        <v>0</v>
      </c>
      <c r="EO166" s="100">
        <v>0</v>
      </c>
      <c r="EP166" s="100">
        <v>0</v>
      </c>
      <c r="EQ166" s="100">
        <v>0</v>
      </c>
      <c r="ER166" s="100">
        <v>0</v>
      </c>
      <c r="ES166" s="100">
        <v>0</v>
      </c>
      <c r="ET166" s="100">
        <v>0</v>
      </c>
      <c r="EU166" s="100">
        <v>195141.9250509165</v>
      </c>
      <c r="EV166" s="100">
        <v>43906.933136456209</v>
      </c>
      <c r="EW166" s="100">
        <v>4878.5481262729127</v>
      </c>
      <c r="EX166" s="100">
        <v>201775</v>
      </c>
      <c r="EY166" s="100">
        <v>45399</v>
      </c>
      <c r="EZ166" s="100">
        <v>5044</v>
      </c>
      <c r="FA166" s="100">
        <v>-6633</v>
      </c>
      <c r="FB166" s="100">
        <v>-1492</v>
      </c>
      <c r="FC166" s="100">
        <v>-165</v>
      </c>
      <c r="FD166" s="100">
        <v>381612.36334012216</v>
      </c>
      <c r="FE166" s="100">
        <v>85362.381751527486</v>
      </c>
      <c r="FF166" s="100">
        <v>9484.709083503054</v>
      </c>
      <c r="FG166" s="100">
        <v>368570</v>
      </c>
      <c r="FH166" s="100">
        <v>82357</v>
      </c>
      <c r="FI166" s="100">
        <v>9151</v>
      </c>
      <c r="FJ166" s="100">
        <v>13042</v>
      </c>
      <c r="FK166" s="100">
        <v>3005</v>
      </c>
      <c r="FL166" s="100">
        <v>334</v>
      </c>
      <c r="FM166" s="100">
        <v>0</v>
      </c>
      <c r="FN166" s="100">
        <v>0</v>
      </c>
      <c r="FO166" s="100">
        <v>0</v>
      </c>
      <c r="FP166" s="100">
        <v>0</v>
      </c>
      <c r="FQ166" s="100">
        <v>0</v>
      </c>
      <c r="FR166" s="100">
        <v>0</v>
      </c>
      <c r="FS166" s="100">
        <v>0</v>
      </c>
      <c r="FT166" s="100">
        <v>0</v>
      </c>
      <c r="FU166" s="100">
        <v>0</v>
      </c>
      <c r="FV166" s="100">
        <v>1548351</v>
      </c>
      <c r="FW166" s="100">
        <v>347878</v>
      </c>
      <c r="FX166" s="100">
        <v>38653</v>
      </c>
      <c r="FY166" s="546">
        <v>0.5</v>
      </c>
      <c r="FZ166" s="546">
        <v>0.4</v>
      </c>
      <c r="GA166" s="546">
        <v>0.09</v>
      </c>
      <c r="GB166" s="546">
        <v>0.01</v>
      </c>
      <c r="GC166" s="84" t="s">
        <v>1029</v>
      </c>
    </row>
    <row r="167" spans="1:185" s="84" customFormat="1" x14ac:dyDescent="0.25">
      <c r="A167" t="s">
        <v>1026</v>
      </c>
      <c r="B167" s="82" t="s">
        <v>693</v>
      </c>
      <c r="C167" s="85" t="s">
        <v>692</v>
      </c>
      <c r="D167" s="100">
        <v>-5314307</v>
      </c>
      <c r="E167" s="100">
        <v>0</v>
      </c>
      <c r="F167" s="100">
        <v>-5314307</v>
      </c>
      <c r="G167" s="100">
        <v>-2073969</v>
      </c>
      <c r="H167" s="100">
        <v>0</v>
      </c>
      <c r="I167" s="100">
        <v>-2073969</v>
      </c>
      <c r="J167" s="100">
        <v>-3240338</v>
      </c>
      <c r="K167" s="100">
        <v>0</v>
      </c>
      <c r="L167" s="100">
        <v>-3240338</v>
      </c>
      <c r="M167" s="100">
        <v>266820</v>
      </c>
      <c r="N167" s="100">
        <v>266820</v>
      </c>
      <c r="O167" s="100">
        <v>0</v>
      </c>
      <c r="P167" s="100">
        <v>0</v>
      </c>
      <c r="Q167" s="100">
        <v>0</v>
      </c>
      <c r="R167" s="100">
        <v>0</v>
      </c>
      <c r="S167" s="100">
        <v>238477</v>
      </c>
      <c r="T167" s="100">
        <v>0</v>
      </c>
      <c r="U167" s="100">
        <v>0</v>
      </c>
      <c r="V167" s="100">
        <v>0</v>
      </c>
      <c r="W167" s="100">
        <v>238477</v>
      </c>
      <c r="X167" s="100">
        <v>0</v>
      </c>
      <c r="Y167" s="100">
        <v>0</v>
      </c>
      <c r="Z167" s="100">
        <v>0</v>
      </c>
      <c r="AA167" s="100">
        <v>0</v>
      </c>
      <c r="AB167" s="100">
        <v>0</v>
      </c>
      <c r="AC167" s="100">
        <v>0</v>
      </c>
      <c r="AD167" s="100">
        <v>0</v>
      </c>
      <c r="AE167" s="100">
        <v>0</v>
      </c>
      <c r="AF167" s="100">
        <v>0</v>
      </c>
      <c r="AG167" s="100">
        <v>0</v>
      </c>
      <c r="AH167" s="100">
        <v>0</v>
      </c>
      <c r="AI167" s="100">
        <v>0</v>
      </c>
      <c r="AJ167" s="100">
        <v>0</v>
      </c>
      <c r="AK167" s="100">
        <v>0</v>
      </c>
      <c r="AL167" s="100">
        <v>0</v>
      </c>
      <c r="AM167" s="100">
        <v>0</v>
      </c>
      <c r="AN167" s="100">
        <v>0</v>
      </c>
      <c r="AO167" s="100">
        <v>0</v>
      </c>
      <c r="AP167" s="100">
        <v>0</v>
      </c>
      <c r="AQ167" s="100">
        <v>0</v>
      </c>
      <c r="AR167" s="100">
        <v>0</v>
      </c>
      <c r="AS167" s="100">
        <v>0</v>
      </c>
      <c r="AT167" s="100">
        <v>0</v>
      </c>
      <c r="AU167" s="100">
        <v>0</v>
      </c>
      <c r="AV167" s="100">
        <v>0</v>
      </c>
      <c r="AW167" s="100">
        <v>0</v>
      </c>
      <c r="AX167" s="100">
        <v>0</v>
      </c>
      <c r="AY167" s="100">
        <v>0</v>
      </c>
      <c r="AZ167" s="100">
        <v>0</v>
      </c>
      <c r="BA167" s="100">
        <v>0</v>
      </c>
      <c r="BB167" s="100">
        <v>0</v>
      </c>
      <c r="BC167" s="100">
        <v>0</v>
      </c>
      <c r="BD167" s="100">
        <v>0</v>
      </c>
      <c r="BE167" s="100">
        <v>0</v>
      </c>
      <c r="BF167" s="100">
        <v>2750353.7470984515</v>
      </c>
      <c r="BG167" s="100">
        <v>0</v>
      </c>
      <c r="BH167" s="100">
        <v>56046.047952464352</v>
      </c>
      <c r="BI167" s="100">
        <v>156703</v>
      </c>
      <c r="BJ167" s="100">
        <v>0</v>
      </c>
      <c r="BK167" s="100">
        <v>3198</v>
      </c>
      <c r="BL167" s="100">
        <v>2711367</v>
      </c>
      <c r="BM167" s="100">
        <v>0</v>
      </c>
      <c r="BN167" s="100">
        <v>55334</v>
      </c>
      <c r="BO167" s="100">
        <v>195690</v>
      </c>
      <c r="BP167" s="100">
        <v>0</v>
      </c>
      <c r="BQ167" s="100">
        <v>3910</v>
      </c>
      <c r="BR167" s="100">
        <v>14075.50747454175</v>
      </c>
      <c r="BS167" s="100">
        <v>0</v>
      </c>
      <c r="BT167" s="100">
        <v>287.25525458248472</v>
      </c>
      <c r="BU167" s="100">
        <v>5540</v>
      </c>
      <c r="BV167" s="100">
        <v>0</v>
      </c>
      <c r="BW167" s="100">
        <v>113</v>
      </c>
      <c r="BX167" s="100">
        <v>8536</v>
      </c>
      <c r="BY167" s="100">
        <v>0</v>
      </c>
      <c r="BZ167" s="100">
        <v>174</v>
      </c>
      <c r="CA167" s="100">
        <v>0</v>
      </c>
      <c r="CB167" s="100">
        <v>0</v>
      </c>
      <c r="CC167" s="100">
        <v>0</v>
      </c>
      <c r="CD167" s="100">
        <v>0</v>
      </c>
      <c r="CE167" s="100">
        <v>0</v>
      </c>
      <c r="CF167" s="100">
        <v>0</v>
      </c>
      <c r="CG167" s="100">
        <v>-111.31283095723015</v>
      </c>
      <c r="CH167" s="100">
        <v>0</v>
      </c>
      <c r="CI167" s="100">
        <v>-2.2716904276985743</v>
      </c>
      <c r="CJ167" s="100">
        <v>0</v>
      </c>
      <c r="CK167" s="100">
        <v>0</v>
      </c>
      <c r="CL167" s="100">
        <v>0</v>
      </c>
      <c r="CM167" s="100">
        <v>0</v>
      </c>
      <c r="CN167" s="100">
        <v>0</v>
      </c>
      <c r="CO167" s="100">
        <v>0</v>
      </c>
      <c r="CP167" s="100">
        <v>0</v>
      </c>
      <c r="CQ167" s="100">
        <v>0</v>
      </c>
      <c r="CR167" s="100">
        <v>0</v>
      </c>
      <c r="CS167" s="100">
        <v>0</v>
      </c>
      <c r="CT167" s="100">
        <v>0</v>
      </c>
      <c r="CU167" s="100">
        <v>0</v>
      </c>
      <c r="CV167" s="100">
        <v>529.2419144602851</v>
      </c>
      <c r="CW167" s="100">
        <v>0</v>
      </c>
      <c r="CX167" s="100">
        <v>10.800855397148675</v>
      </c>
      <c r="CY167" s="100">
        <v>0</v>
      </c>
      <c r="CZ167" s="100">
        <v>0</v>
      </c>
      <c r="DA167" s="100">
        <v>0</v>
      </c>
      <c r="DB167" s="100">
        <v>529</v>
      </c>
      <c r="DC167" s="100">
        <v>0</v>
      </c>
      <c r="DD167" s="100">
        <v>11</v>
      </c>
      <c r="DE167" s="100">
        <v>758.95112016293274</v>
      </c>
      <c r="DF167" s="100">
        <v>0</v>
      </c>
      <c r="DG167" s="100">
        <v>15.488798370672098</v>
      </c>
      <c r="DH167" s="100">
        <v>759</v>
      </c>
      <c r="DI167" s="100">
        <v>0</v>
      </c>
      <c r="DJ167" s="100">
        <v>15</v>
      </c>
      <c r="DK167" s="100">
        <v>0</v>
      </c>
      <c r="DL167" s="100">
        <v>0</v>
      </c>
      <c r="DM167" s="100">
        <v>0</v>
      </c>
      <c r="DN167" s="100">
        <v>19030.446354378819</v>
      </c>
      <c r="DO167" s="100">
        <v>0</v>
      </c>
      <c r="DP167" s="100">
        <v>388.37645621181264</v>
      </c>
      <c r="DQ167" s="100">
        <v>18050</v>
      </c>
      <c r="DR167" s="100">
        <v>0</v>
      </c>
      <c r="DS167" s="100">
        <v>368</v>
      </c>
      <c r="DT167" s="100">
        <v>980</v>
      </c>
      <c r="DU167" s="100">
        <v>0</v>
      </c>
      <c r="DV167" s="100">
        <v>20</v>
      </c>
      <c r="DW167" s="100">
        <v>43211.135010183301</v>
      </c>
      <c r="DX167" s="100">
        <v>0</v>
      </c>
      <c r="DY167" s="100">
        <v>881.85989816700624</v>
      </c>
      <c r="DZ167" s="100">
        <v>-2966.9929124236251</v>
      </c>
      <c r="EA167" s="100">
        <v>0</v>
      </c>
      <c r="EB167" s="100">
        <v>-60.550875763747456</v>
      </c>
      <c r="EC167" s="100">
        <v>55150</v>
      </c>
      <c r="ED167" s="100">
        <v>0</v>
      </c>
      <c r="EE167" s="100">
        <v>1126</v>
      </c>
      <c r="EF167" s="100">
        <v>-14906</v>
      </c>
      <c r="EG167" s="100">
        <v>0</v>
      </c>
      <c r="EH167" s="100">
        <v>-305</v>
      </c>
      <c r="EI167" s="100">
        <v>-2492.3954786150712</v>
      </c>
      <c r="EJ167" s="100">
        <v>0</v>
      </c>
      <c r="EK167" s="100">
        <v>-50.865213849287166</v>
      </c>
      <c r="EL167" s="100">
        <v>0</v>
      </c>
      <c r="EM167" s="100">
        <v>0</v>
      </c>
      <c r="EN167" s="100">
        <v>0</v>
      </c>
      <c r="EO167" s="100">
        <v>0</v>
      </c>
      <c r="EP167" s="100">
        <v>0</v>
      </c>
      <c r="EQ167" s="100">
        <v>0</v>
      </c>
      <c r="ER167" s="100">
        <v>0</v>
      </c>
      <c r="ES167" s="100">
        <v>0</v>
      </c>
      <c r="ET167" s="100">
        <v>0</v>
      </c>
      <c r="EU167" s="100">
        <v>841155.13985743385</v>
      </c>
      <c r="EV167" s="100">
        <v>0</v>
      </c>
      <c r="EW167" s="100">
        <v>17166.431425661915</v>
      </c>
      <c r="EX167" s="100">
        <v>575342</v>
      </c>
      <c r="EY167" s="100">
        <v>0</v>
      </c>
      <c r="EZ167" s="100">
        <v>11742</v>
      </c>
      <c r="FA167" s="100">
        <v>265813</v>
      </c>
      <c r="FB167" s="100">
        <v>0</v>
      </c>
      <c r="FC167" s="100">
        <v>5424</v>
      </c>
      <c r="FD167" s="100">
        <v>1447171.0817107942</v>
      </c>
      <c r="FE167" s="100">
        <v>0</v>
      </c>
      <c r="FF167" s="100">
        <v>29375.508920570264</v>
      </c>
      <c r="FG167" s="100">
        <v>1434311</v>
      </c>
      <c r="FH167" s="100">
        <v>0</v>
      </c>
      <c r="FI167" s="100">
        <v>29272</v>
      </c>
      <c r="FJ167" s="100">
        <v>12860</v>
      </c>
      <c r="FK167" s="100">
        <v>0</v>
      </c>
      <c r="FL167" s="100">
        <v>104</v>
      </c>
      <c r="FM167" s="100">
        <v>0</v>
      </c>
      <c r="FN167" s="100">
        <v>0</v>
      </c>
      <c r="FO167" s="100">
        <v>0</v>
      </c>
      <c r="FP167" s="100">
        <v>0</v>
      </c>
      <c r="FQ167" s="100">
        <v>0</v>
      </c>
      <c r="FR167" s="100">
        <v>0</v>
      </c>
      <c r="FS167" s="100">
        <v>0</v>
      </c>
      <c r="FT167" s="100">
        <v>0</v>
      </c>
      <c r="FU167" s="100">
        <v>0</v>
      </c>
      <c r="FV167" s="100">
        <v>5267418</v>
      </c>
      <c r="FW167" s="100">
        <v>0</v>
      </c>
      <c r="FX167" s="100">
        <v>107255</v>
      </c>
      <c r="FY167" s="546">
        <v>0.5</v>
      </c>
      <c r="FZ167" s="546">
        <v>0.49</v>
      </c>
      <c r="GA167" s="546">
        <v>0</v>
      </c>
      <c r="GB167" s="546">
        <v>0.01</v>
      </c>
      <c r="GC167" s="84" t="s">
        <v>1054</v>
      </c>
    </row>
    <row r="168" spans="1:185" s="84" customFormat="1" x14ac:dyDescent="0.25">
      <c r="A168" t="s">
        <v>1026</v>
      </c>
      <c r="B168" s="82" t="s">
        <v>695</v>
      </c>
      <c r="C168" s="85" t="s">
        <v>694</v>
      </c>
      <c r="D168" s="100">
        <v>282129</v>
      </c>
      <c r="E168" s="100">
        <v>0</v>
      </c>
      <c r="F168" s="100">
        <v>282129</v>
      </c>
      <c r="G168" s="100">
        <v>345000</v>
      </c>
      <c r="H168" s="100">
        <v>0</v>
      </c>
      <c r="I168" s="100">
        <v>345000</v>
      </c>
      <c r="J168" s="100">
        <v>-62871</v>
      </c>
      <c r="K168" s="100">
        <v>0</v>
      </c>
      <c r="L168" s="100">
        <v>-62871</v>
      </c>
      <c r="M168" s="100">
        <v>60848</v>
      </c>
      <c r="N168" s="100">
        <v>60848</v>
      </c>
      <c r="O168" s="100">
        <v>0</v>
      </c>
      <c r="P168" s="100">
        <v>0</v>
      </c>
      <c r="Q168" s="100">
        <v>0</v>
      </c>
      <c r="R168" s="100">
        <v>0</v>
      </c>
      <c r="S168" s="100">
        <v>135859</v>
      </c>
      <c r="T168" s="100">
        <v>0</v>
      </c>
      <c r="U168" s="100">
        <v>138600</v>
      </c>
      <c r="V168" s="100">
        <v>0</v>
      </c>
      <c r="W168" s="100">
        <v>-2741</v>
      </c>
      <c r="X168" s="100">
        <v>0</v>
      </c>
      <c r="Y168" s="100">
        <v>0</v>
      </c>
      <c r="Z168" s="100">
        <v>0</v>
      </c>
      <c r="AA168" s="100">
        <v>0</v>
      </c>
      <c r="AB168" s="100">
        <v>0</v>
      </c>
      <c r="AC168" s="100">
        <v>0</v>
      </c>
      <c r="AD168" s="100">
        <v>0</v>
      </c>
      <c r="AE168" s="100">
        <v>0</v>
      </c>
      <c r="AF168" s="100">
        <v>0</v>
      </c>
      <c r="AG168" s="100">
        <v>0</v>
      </c>
      <c r="AH168" s="100">
        <v>0</v>
      </c>
      <c r="AI168" s="100">
        <v>0</v>
      </c>
      <c r="AJ168" s="100">
        <v>0</v>
      </c>
      <c r="AK168" s="100">
        <v>0</v>
      </c>
      <c r="AL168" s="100">
        <v>0</v>
      </c>
      <c r="AM168" s="100">
        <v>0</v>
      </c>
      <c r="AN168" s="100">
        <v>0</v>
      </c>
      <c r="AO168" s="100">
        <v>0</v>
      </c>
      <c r="AP168" s="100">
        <v>0</v>
      </c>
      <c r="AQ168" s="100">
        <v>0</v>
      </c>
      <c r="AR168" s="100">
        <v>0</v>
      </c>
      <c r="AS168" s="100">
        <v>0</v>
      </c>
      <c r="AT168" s="100">
        <v>0</v>
      </c>
      <c r="AU168" s="100">
        <v>0</v>
      </c>
      <c r="AV168" s="100">
        <v>0</v>
      </c>
      <c r="AW168" s="100">
        <v>0</v>
      </c>
      <c r="AX168" s="100">
        <v>0</v>
      </c>
      <c r="AY168" s="100">
        <v>0</v>
      </c>
      <c r="AZ168" s="100">
        <v>0</v>
      </c>
      <c r="BA168" s="100">
        <v>0</v>
      </c>
      <c r="BB168" s="100">
        <v>0</v>
      </c>
      <c r="BC168" s="100">
        <v>0</v>
      </c>
      <c r="BD168" s="100">
        <v>0</v>
      </c>
      <c r="BE168" s="100">
        <v>0</v>
      </c>
      <c r="BF168" s="100">
        <v>572920.64209521387</v>
      </c>
      <c r="BG168" s="100">
        <v>557642.75830600818</v>
      </c>
      <c r="BH168" s="100">
        <v>15277.883789205702</v>
      </c>
      <c r="BI168" s="100">
        <v>31813</v>
      </c>
      <c r="BJ168" s="100">
        <v>30965</v>
      </c>
      <c r="BK168" s="100">
        <v>848</v>
      </c>
      <c r="BL168" s="100">
        <v>563989</v>
      </c>
      <c r="BM168" s="100">
        <v>548948</v>
      </c>
      <c r="BN168" s="100">
        <v>15039</v>
      </c>
      <c r="BO168" s="100">
        <v>40745</v>
      </c>
      <c r="BP168" s="100">
        <v>39660</v>
      </c>
      <c r="BQ168" s="100">
        <v>1087</v>
      </c>
      <c r="BR168" s="100">
        <v>388.76883910386971</v>
      </c>
      <c r="BS168" s="100">
        <v>378.40167006109982</v>
      </c>
      <c r="BT168" s="100">
        <v>10.367169042769858</v>
      </c>
      <c r="BU168" s="100">
        <v>2324</v>
      </c>
      <c r="BV168" s="100">
        <v>2261</v>
      </c>
      <c r="BW168" s="100">
        <v>62</v>
      </c>
      <c r="BX168" s="100">
        <v>-1935</v>
      </c>
      <c r="BY168" s="100">
        <v>-1883</v>
      </c>
      <c r="BZ168" s="100">
        <v>-52</v>
      </c>
      <c r="CA168" s="100">
        <v>0</v>
      </c>
      <c r="CB168" s="100">
        <v>0</v>
      </c>
      <c r="CC168" s="100">
        <v>0</v>
      </c>
      <c r="CD168" s="100">
        <v>0</v>
      </c>
      <c r="CE168" s="100">
        <v>0</v>
      </c>
      <c r="CF168" s="100">
        <v>0</v>
      </c>
      <c r="CG168" s="100">
        <v>-27.105397148676168</v>
      </c>
      <c r="CH168" s="100">
        <v>-26.382586558044803</v>
      </c>
      <c r="CI168" s="100">
        <v>-0.72281059063136455</v>
      </c>
      <c r="CJ168" s="100">
        <v>0</v>
      </c>
      <c r="CK168" s="100">
        <v>0</v>
      </c>
      <c r="CL168" s="100">
        <v>0</v>
      </c>
      <c r="CM168" s="100">
        <v>0</v>
      </c>
      <c r="CN168" s="100">
        <v>0</v>
      </c>
      <c r="CO168" s="100">
        <v>0</v>
      </c>
      <c r="CP168" s="100">
        <v>0</v>
      </c>
      <c r="CQ168" s="100">
        <v>0</v>
      </c>
      <c r="CR168" s="100">
        <v>0</v>
      </c>
      <c r="CS168" s="100">
        <v>0</v>
      </c>
      <c r="CT168" s="100">
        <v>0</v>
      </c>
      <c r="CU168" s="100">
        <v>0</v>
      </c>
      <c r="CV168" s="100">
        <v>6596.2920061099794</v>
      </c>
      <c r="CW168" s="100">
        <v>6420.3908859470466</v>
      </c>
      <c r="CX168" s="100">
        <v>175.90112016293278</v>
      </c>
      <c r="CY168" s="100">
        <v>9487</v>
      </c>
      <c r="CZ168" s="100">
        <v>9234</v>
      </c>
      <c r="DA168" s="100">
        <v>253</v>
      </c>
      <c r="DB168" s="100">
        <v>-2891</v>
      </c>
      <c r="DC168" s="100">
        <v>-2814</v>
      </c>
      <c r="DD168" s="100">
        <v>-77</v>
      </c>
      <c r="DE168" s="100">
        <v>0</v>
      </c>
      <c r="DF168" s="100">
        <v>0</v>
      </c>
      <c r="DG168" s="100">
        <v>0</v>
      </c>
      <c r="DH168" s="100">
        <v>0</v>
      </c>
      <c r="DI168" s="100">
        <v>0</v>
      </c>
      <c r="DJ168" s="100">
        <v>0</v>
      </c>
      <c r="DK168" s="100">
        <v>0</v>
      </c>
      <c r="DL168" s="100">
        <v>0</v>
      </c>
      <c r="DM168" s="100">
        <v>0</v>
      </c>
      <c r="DN168" s="100">
        <v>6461.539460285132</v>
      </c>
      <c r="DO168" s="100">
        <v>6289.2317413441951</v>
      </c>
      <c r="DP168" s="100">
        <v>172.30771894093687</v>
      </c>
      <c r="DQ168" s="100">
        <v>6582</v>
      </c>
      <c r="DR168" s="100">
        <v>6407</v>
      </c>
      <c r="DS168" s="100">
        <v>176</v>
      </c>
      <c r="DT168" s="100">
        <v>-120</v>
      </c>
      <c r="DU168" s="100">
        <v>-118</v>
      </c>
      <c r="DV168" s="100">
        <v>-4</v>
      </c>
      <c r="DW168" s="100">
        <v>7996.4793788187371</v>
      </c>
      <c r="DX168" s="100">
        <v>7783.2399287169037</v>
      </c>
      <c r="DY168" s="100">
        <v>213.239450101833</v>
      </c>
      <c r="DZ168" s="100">
        <v>-981.21537678207733</v>
      </c>
      <c r="EA168" s="100">
        <v>-955.04963340122197</v>
      </c>
      <c r="EB168" s="100">
        <v>-26.165743380855396</v>
      </c>
      <c r="EC168" s="100">
        <v>11230</v>
      </c>
      <c r="ED168" s="100">
        <v>10930</v>
      </c>
      <c r="EE168" s="100">
        <v>299</v>
      </c>
      <c r="EF168" s="100">
        <v>-4215</v>
      </c>
      <c r="EG168" s="100">
        <v>-4102</v>
      </c>
      <c r="EH168" s="100">
        <v>-112</v>
      </c>
      <c r="EI168" s="100">
        <v>0</v>
      </c>
      <c r="EJ168" s="100">
        <v>0</v>
      </c>
      <c r="EK168" s="100">
        <v>0</v>
      </c>
      <c r="EL168" s="100">
        <v>0</v>
      </c>
      <c r="EM168" s="100">
        <v>0</v>
      </c>
      <c r="EN168" s="100">
        <v>0</v>
      </c>
      <c r="EO168" s="100">
        <v>0</v>
      </c>
      <c r="EP168" s="100">
        <v>0</v>
      </c>
      <c r="EQ168" s="100">
        <v>0</v>
      </c>
      <c r="ER168" s="100">
        <v>0</v>
      </c>
      <c r="ES168" s="100">
        <v>0</v>
      </c>
      <c r="ET168" s="100">
        <v>0</v>
      </c>
      <c r="EU168" s="100">
        <v>166691.22250509163</v>
      </c>
      <c r="EV168" s="100">
        <v>162246.1232382892</v>
      </c>
      <c r="EW168" s="100">
        <v>4445.0992668024437</v>
      </c>
      <c r="EX168" s="100">
        <v>174249</v>
      </c>
      <c r="EY168" s="100">
        <v>169602</v>
      </c>
      <c r="EZ168" s="100">
        <v>4647</v>
      </c>
      <c r="FA168" s="100">
        <v>-7558</v>
      </c>
      <c r="FB168" s="100">
        <v>-7356</v>
      </c>
      <c r="FC168" s="100">
        <v>-202</v>
      </c>
      <c r="FD168" s="100">
        <v>185660.45213849287</v>
      </c>
      <c r="FE168" s="100">
        <v>176400.38761710792</v>
      </c>
      <c r="FF168" s="100">
        <v>4832.8873319755603</v>
      </c>
      <c r="FG168" s="100">
        <v>187749</v>
      </c>
      <c r="FH168" s="100">
        <v>178347</v>
      </c>
      <c r="FI168" s="100">
        <v>4886</v>
      </c>
      <c r="FJ168" s="100">
        <v>-2089</v>
      </c>
      <c r="FK168" s="100">
        <v>-1947</v>
      </c>
      <c r="FL168" s="100">
        <v>-53</v>
      </c>
      <c r="FM168" s="100">
        <v>0</v>
      </c>
      <c r="FN168" s="100">
        <v>0</v>
      </c>
      <c r="FO168" s="100">
        <v>0</v>
      </c>
      <c r="FP168" s="100">
        <v>0</v>
      </c>
      <c r="FQ168" s="100">
        <v>0</v>
      </c>
      <c r="FR168" s="100">
        <v>0</v>
      </c>
      <c r="FS168" s="100">
        <v>0</v>
      </c>
      <c r="FT168" s="100">
        <v>0</v>
      </c>
      <c r="FU168" s="100">
        <v>0</v>
      </c>
      <c r="FV168" s="100">
        <v>977520</v>
      </c>
      <c r="FW168" s="100">
        <v>947143</v>
      </c>
      <c r="FX168" s="100">
        <v>25948</v>
      </c>
      <c r="FY168" s="546">
        <v>0.25</v>
      </c>
      <c r="FZ168" s="546">
        <v>0.375</v>
      </c>
      <c r="GA168" s="546">
        <v>0.36499999999999999</v>
      </c>
      <c r="GB168" s="546">
        <v>0.01</v>
      </c>
      <c r="GC168" s="84" t="s">
        <v>1029</v>
      </c>
    </row>
    <row r="169" spans="1:185" s="84" customFormat="1" x14ac:dyDescent="0.25">
      <c r="A169" t="s">
        <v>1026</v>
      </c>
      <c r="B169" s="82" t="s">
        <v>697</v>
      </c>
      <c r="C169" s="85" t="s">
        <v>696</v>
      </c>
      <c r="D169" s="100">
        <v>554727</v>
      </c>
      <c r="E169" s="100">
        <v>0</v>
      </c>
      <c r="F169" s="100">
        <v>554727</v>
      </c>
      <c r="G169" s="100">
        <v>458891</v>
      </c>
      <c r="H169" s="100">
        <v>0</v>
      </c>
      <c r="I169" s="100">
        <v>458891</v>
      </c>
      <c r="J169" s="100">
        <v>95836</v>
      </c>
      <c r="K169" s="100">
        <v>0</v>
      </c>
      <c r="L169" s="100">
        <v>95836</v>
      </c>
      <c r="M169" s="100">
        <v>166507</v>
      </c>
      <c r="N169" s="100">
        <v>166507</v>
      </c>
      <c r="O169" s="100">
        <v>0</v>
      </c>
      <c r="P169" s="100">
        <v>0</v>
      </c>
      <c r="Q169" s="100">
        <v>0</v>
      </c>
      <c r="R169" s="100">
        <v>0</v>
      </c>
      <c r="S169" s="100">
        <v>36512</v>
      </c>
      <c r="T169" s="100">
        <v>0</v>
      </c>
      <c r="U169" s="100">
        <v>113721</v>
      </c>
      <c r="V169" s="100">
        <v>0</v>
      </c>
      <c r="W169" s="100">
        <v>-77209</v>
      </c>
      <c r="X169" s="100">
        <v>0</v>
      </c>
      <c r="Y169" s="100">
        <v>0</v>
      </c>
      <c r="Z169" s="100">
        <v>0</v>
      </c>
      <c r="AA169" s="100">
        <v>0</v>
      </c>
      <c r="AB169" s="100">
        <v>0</v>
      </c>
      <c r="AC169" s="100">
        <v>0</v>
      </c>
      <c r="AD169" s="100">
        <v>0</v>
      </c>
      <c r="AE169" s="100">
        <v>0</v>
      </c>
      <c r="AF169" s="100">
        <v>0</v>
      </c>
      <c r="AG169" s="100">
        <v>0</v>
      </c>
      <c r="AH169" s="100">
        <v>0</v>
      </c>
      <c r="AI169" s="100">
        <v>0</v>
      </c>
      <c r="AJ169" s="100">
        <v>0</v>
      </c>
      <c r="AK169" s="100">
        <v>0</v>
      </c>
      <c r="AL169" s="100">
        <v>0</v>
      </c>
      <c r="AM169" s="100">
        <v>0</v>
      </c>
      <c r="AN169" s="100">
        <v>0</v>
      </c>
      <c r="AO169" s="100">
        <v>0</v>
      </c>
      <c r="AP169" s="100">
        <v>0</v>
      </c>
      <c r="AQ169" s="100">
        <v>0</v>
      </c>
      <c r="AR169" s="100">
        <v>0</v>
      </c>
      <c r="AS169" s="100">
        <v>0</v>
      </c>
      <c r="AT169" s="100">
        <v>0</v>
      </c>
      <c r="AU169" s="100">
        <v>0</v>
      </c>
      <c r="AV169" s="100">
        <v>0</v>
      </c>
      <c r="AW169" s="100">
        <v>0</v>
      </c>
      <c r="AX169" s="100">
        <v>0</v>
      </c>
      <c r="AY169" s="100">
        <v>0</v>
      </c>
      <c r="AZ169" s="100">
        <v>0</v>
      </c>
      <c r="BA169" s="100">
        <v>0</v>
      </c>
      <c r="BB169" s="100">
        <v>0</v>
      </c>
      <c r="BC169" s="100">
        <v>0</v>
      </c>
      <c r="BD169" s="100">
        <v>0</v>
      </c>
      <c r="BE169" s="100">
        <v>0</v>
      </c>
      <c r="BF169" s="100">
        <v>1696126.0686227293</v>
      </c>
      <c r="BG169" s="100">
        <v>1156449.5922427699</v>
      </c>
      <c r="BH169" s="100">
        <v>38548.319741425665</v>
      </c>
      <c r="BI169" s="100">
        <v>99123</v>
      </c>
      <c r="BJ169" s="100">
        <v>67584</v>
      </c>
      <c r="BK169" s="100">
        <v>2253</v>
      </c>
      <c r="BL169" s="100">
        <v>1679617</v>
      </c>
      <c r="BM169" s="100">
        <v>1145193</v>
      </c>
      <c r="BN169" s="100">
        <v>38173</v>
      </c>
      <c r="BO169" s="100">
        <v>115632</v>
      </c>
      <c r="BP169" s="100">
        <v>78841</v>
      </c>
      <c r="BQ169" s="100">
        <v>2628</v>
      </c>
      <c r="BR169" s="100">
        <v>0</v>
      </c>
      <c r="BS169" s="100">
        <v>0</v>
      </c>
      <c r="BT169" s="100">
        <v>0</v>
      </c>
      <c r="BU169" s="100">
        <v>0</v>
      </c>
      <c r="BV169" s="100">
        <v>0</v>
      </c>
      <c r="BW169" s="100">
        <v>0</v>
      </c>
      <c r="BX169" s="100">
        <v>0</v>
      </c>
      <c r="BY169" s="100">
        <v>0</v>
      </c>
      <c r="BZ169" s="100">
        <v>0</v>
      </c>
      <c r="CA169" s="100">
        <v>0</v>
      </c>
      <c r="CB169" s="100">
        <v>0</v>
      </c>
      <c r="CC169" s="100">
        <v>0</v>
      </c>
      <c r="CD169" s="100">
        <v>0</v>
      </c>
      <c r="CE169" s="100">
        <v>0</v>
      </c>
      <c r="CF169" s="100">
        <v>0</v>
      </c>
      <c r="CG169" s="100">
        <v>0</v>
      </c>
      <c r="CH169" s="100">
        <v>0</v>
      </c>
      <c r="CI169" s="100">
        <v>0</v>
      </c>
      <c r="CJ169" s="100">
        <v>0</v>
      </c>
      <c r="CK169" s="100">
        <v>0</v>
      </c>
      <c r="CL169" s="100">
        <v>0</v>
      </c>
      <c r="CM169" s="100">
        <v>0</v>
      </c>
      <c r="CN169" s="100">
        <v>0</v>
      </c>
      <c r="CO169" s="100">
        <v>0</v>
      </c>
      <c r="CP169" s="100">
        <v>0</v>
      </c>
      <c r="CQ169" s="100">
        <v>0</v>
      </c>
      <c r="CR169" s="100">
        <v>0</v>
      </c>
      <c r="CS169" s="100">
        <v>0</v>
      </c>
      <c r="CT169" s="100">
        <v>0</v>
      </c>
      <c r="CU169" s="100">
        <v>0</v>
      </c>
      <c r="CV169" s="100">
        <v>8126.2909979633405</v>
      </c>
      <c r="CW169" s="100">
        <v>5540.6529531568231</v>
      </c>
      <c r="CX169" s="100">
        <v>184.6884317718941</v>
      </c>
      <c r="CY169" s="100">
        <v>8513</v>
      </c>
      <c r="CZ169" s="100">
        <v>5804</v>
      </c>
      <c r="DA169" s="100">
        <v>193</v>
      </c>
      <c r="DB169" s="100">
        <v>-387</v>
      </c>
      <c r="DC169" s="100">
        <v>-263</v>
      </c>
      <c r="DD169" s="100">
        <v>-8</v>
      </c>
      <c r="DE169" s="100">
        <v>0</v>
      </c>
      <c r="DF169" s="100">
        <v>0</v>
      </c>
      <c r="DG169" s="100">
        <v>0</v>
      </c>
      <c r="DH169" s="100">
        <v>0</v>
      </c>
      <c r="DI169" s="100">
        <v>0</v>
      </c>
      <c r="DJ169" s="100">
        <v>0</v>
      </c>
      <c r="DK169" s="100">
        <v>0</v>
      </c>
      <c r="DL169" s="100">
        <v>0</v>
      </c>
      <c r="DM169" s="100">
        <v>0</v>
      </c>
      <c r="DN169" s="100">
        <v>23876.375071283095</v>
      </c>
      <c r="DO169" s="100">
        <v>16279.346639511201</v>
      </c>
      <c r="DP169" s="100">
        <v>542.64488798370667</v>
      </c>
      <c r="DQ169" s="100">
        <v>24675</v>
      </c>
      <c r="DR169" s="100">
        <v>16825</v>
      </c>
      <c r="DS169" s="100">
        <v>561</v>
      </c>
      <c r="DT169" s="100">
        <v>-799</v>
      </c>
      <c r="DU169" s="100">
        <v>-546</v>
      </c>
      <c r="DV169" s="100">
        <v>-18</v>
      </c>
      <c r="DW169" s="100">
        <v>23327.08032586558</v>
      </c>
      <c r="DX169" s="100">
        <v>15904.82749490835</v>
      </c>
      <c r="DY169" s="100">
        <v>530.16091649694499</v>
      </c>
      <c r="DZ169" s="100">
        <v>-479.78101832993895</v>
      </c>
      <c r="EA169" s="100">
        <v>-327.12342158859468</v>
      </c>
      <c r="EB169" s="100">
        <v>-10.904114052953158</v>
      </c>
      <c r="EC169" s="100">
        <v>31713</v>
      </c>
      <c r="ED169" s="100">
        <v>21623</v>
      </c>
      <c r="EE169" s="100">
        <v>721</v>
      </c>
      <c r="EF169" s="100">
        <v>-8866</v>
      </c>
      <c r="EG169" s="100">
        <v>-6045</v>
      </c>
      <c r="EH169" s="100">
        <v>-202</v>
      </c>
      <c r="EI169" s="100">
        <v>-447.97735234215889</v>
      </c>
      <c r="EJ169" s="100">
        <v>-305.43910386965376</v>
      </c>
      <c r="EK169" s="100">
        <v>-10.181303462321793</v>
      </c>
      <c r="EL169" s="100">
        <v>0</v>
      </c>
      <c r="EM169" s="100">
        <v>0</v>
      </c>
      <c r="EN169" s="100">
        <v>0</v>
      </c>
      <c r="EO169" s="100">
        <v>0</v>
      </c>
      <c r="EP169" s="100">
        <v>0</v>
      </c>
      <c r="EQ169" s="100">
        <v>0</v>
      </c>
      <c r="ER169" s="100">
        <v>0</v>
      </c>
      <c r="ES169" s="100">
        <v>0</v>
      </c>
      <c r="ET169" s="100">
        <v>0</v>
      </c>
      <c r="EU169" s="100">
        <v>499517.4647657841</v>
      </c>
      <c r="EV169" s="100">
        <v>340580.08961303456</v>
      </c>
      <c r="EW169" s="100">
        <v>11352.66965376782</v>
      </c>
      <c r="EX169" s="100">
        <v>495804</v>
      </c>
      <c r="EY169" s="100">
        <v>338048</v>
      </c>
      <c r="EZ169" s="100">
        <v>11268</v>
      </c>
      <c r="FA169" s="100">
        <v>3713</v>
      </c>
      <c r="FB169" s="100">
        <v>2532</v>
      </c>
      <c r="FC169" s="100">
        <v>85</v>
      </c>
      <c r="FD169" s="100">
        <v>508534.22232505085</v>
      </c>
      <c r="FE169" s="100">
        <v>345916.65130753559</v>
      </c>
      <c r="FF169" s="100">
        <v>11530.55504358452</v>
      </c>
      <c r="FG169" s="100">
        <v>512440</v>
      </c>
      <c r="FH169" s="100">
        <v>346864</v>
      </c>
      <c r="FI169" s="100">
        <v>11562</v>
      </c>
      <c r="FJ169" s="100">
        <v>-3906</v>
      </c>
      <c r="FK169" s="100">
        <v>-947</v>
      </c>
      <c r="FL169" s="100">
        <v>-31</v>
      </c>
      <c r="FM169" s="100">
        <v>0</v>
      </c>
      <c r="FN169" s="100">
        <v>0</v>
      </c>
      <c r="FO169" s="100">
        <v>0</v>
      </c>
      <c r="FP169" s="100">
        <v>0</v>
      </c>
      <c r="FQ169" s="100">
        <v>0</v>
      </c>
      <c r="FR169" s="100">
        <v>0</v>
      </c>
      <c r="FS169" s="100">
        <v>0</v>
      </c>
      <c r="FT169" s="100">
        <v>0</v>
      </c>
      <c r="FU169" s="100">
        <v>0</v>
      </c>
      <c r="FV169" s="100">
        <v>2857701</v>
      </c>
      <c r="FW169" s="100">
        <v>1947624</v>
      </c>
      <c r="FX169" s="100">
        <v>64922</v>
      </c>
      <c r="FY169" s="546">
        <v>0.25</v>
      </c>
      <c r="FZ169" s="546">
        <v>0.44</v>
      </c>
      <c r="GA169" s="546">
        <v>0.3</v>
      </c>
      <c r="GB169" s="546">
        <v>0.01</v>
      </c>
      <c r="GC169" s="84" t="s">
        <v>1029</v>
      </c>
    </row>
    <row r="170" spans="1:185" s="84" customFormat="1" x14ac:dyDescent="0.25">
      <c r="A170" t="s">
        <v>1026</v>
      </c>
      <c r="B170" s="82" t="s">
        <v>699</v>
      </c>
      <c r="C170" s="85" t="s">
        <v>698</v>
      </c>
      <c r="D170" s="100">
        <v>-563295</v>
      </c>
      <c r="E170" s="100">
        <v>0</v>
      </c>
      <c r="F170" s="100">
        <v>-563295</v>
      </c>
      <c r="G170" s="100">
        <v>-513806</v>
      </c>
      <c r="H170" s="100">
        <v>0</v>
      </c>
      <c r="I170" s="100">
        <v>-513806</v>
      </c>
      <c r="J170" s="100">
        <v>-49489</v>
      </c>
      <c r="K170" s="100">
        <v>0</v>
      </c>
      <c r="L170" s="100">
        <v>-49489</v>
      </c>
      <c r="M170" s="100">
        <v>360923</v>
      </c>
      <c r="N170" s="100">
        <v>310923</v>
      </c>
      <c r="O170" s="100">
        <v>50000</v>
      </c>
      <c r="P170" s="100">
        <v>0</v>
      </c>
      <c r="Q170" s="100">
        <v>0</v>
      </c>
      <c r="R170" s="100">
        <v>0</v>
      </c>
      <c r="S170" s="100">
        <v>0</v>
      </c>
      <c r="T170" s="100">
        <v>0</v>
      </c>
      <c r="U170" s="100">
        <v>0</v>
      </c>
      <c r="V170" s="100">
        <v>0</v>
      </c>
      <c r="W170" s="100">
        <v>0</v>
      </c>
      <c r="X170" s="100">
        <v>0</v>
      </c>
      <c r="Y170" s="100">
        <v>0</v>
      </c>
      <c r="Z170" s="100">
        <v>0</v>
      </c>
      <c r="AA170" s="100">
        <v>0</v>
      </c>
      <c r="AB170" s="100">
        <v>0</v>
      </c>
      <c r="AC170" s="100">
        <v>0</v>
      </c>
      <c r="AD170" s="100">
        <v>0</v>
      </c>
      <c r="AE170" s="100">
        <v>0</v>
      </c>
      <c r="AF170" s="100">
        <v>0</v>
      </c>
      <c r="AG170" s="100">
        <v>0</v>
      </c>
      <c r="AH170" s="100">
        <v>0</v>
      </c>
      <c r="AI170" s="100">
        <v>0</v>
      </c>
      <c r="AJ170" s="100">
        <v>0</v>
      </c>
      <c r="AK170" s="100">
        <v>0</v>
      </c>
      <c r="AL170" s="100">
        <v>0</v>
      </c>
      <c r="AM170" s="100">
        <v>0</v>
      </c>
      <c r="AN170" s="100">
        <v>0</v>
      </c>
      <c r="AO170" s="100">
        <v>0</v>
      </c>
      <c r="AP170" s="100">
        <v>0</v>
      </c>
      <c r="AQ170" s="100">
        <v>0</v>
      </c>
      <c r="AR170" s="100">
        <v>0</v>
      </c>
      <c r="AS170" s="100">
        <v>0</v>
      </c>
      <c r="AT170" s="100">
        <v>0</v>
      </c>
      <c r="AU170" s="100">
        <v>0</v>
      </c>
      <c r="AV170" s="100">
        <v>0</v>
      </c>
      <c r="AW170" s="100">
        <v>0</v>
      </c>
      <c r="AX170" s="100">
        <v>0</v>
      </c>
      <c r="AY170" s="100">
        <v>0</v>
      </c>
      <c r="AZ170" s="100">
        <v>0</v>
      </c>
      <c r="BA170" s="100">
        <v>0</v>
      </c>
      <c r="BB170" s="100">
        <v>0</v>
      </c>
      <c r="BC170" s="100">
        <v>0</v>
      </c>
      <c r="BD170" s="100">
        <v>0</v>
      </c>
      <c r="BE170" s="100">
        <v>0</v>
      </c>
      <c r="BF170" s="100">
        <v>1926020.0362773116</v>
      </c>
      <c r="BG170" s="100">
        <v>1083386.270405988</v>
      </c>
      <c r="BH170" s="100">
        <v>0</v>
      </c>
      <c r="BI170" s="100">
        <v>131194</v>
      </c>
      <c r="BJ170" s="100">
        <v>73797</v>
      </c>
      <c r="BK170" s="100">
        <v>0</v>
      </c>
      <c r="BL170" s="100">
        <v>1884828</v>
      </c>
      <c r="BM170" s="100">
        <v>1060216</v>
      </c>
      <c r="BN170" s="100">
        <v>0</v>
      </c>
      <c r="BO170" s="100">
        <v>172386</v>
      </c>
      <c r="BP170" s="100">
        <v>96967</v>
      </c>
      <c r="BQ170" s="100">
        <v>0</v>
      </c>
      <c r="BR170" s="100">
        <v>4817.1402036659874</v>
      </c>
      <c r="BS170" s="100">
        <v>2709.6413645621183</v>
      </c>
      <c r="BT170" s="100">
        <v>0</v>
      </c>
      <c r="BU170" s="100">
        <v>0</v>
      </c>
      <c r="BV170" s="100">
        <v>0</v>
      </c>
      <c r="BW170" s="100">
        <v>0</v>
      </c>
      <c r="BX170" s="100">
        <v>4817</v>
      </c>
      <c r="BY170" s="100">
        <v>2710</v>
      </c>
      <c r="BZ170" s="100">
        <v>0</v>
      </c>
      <c r="CA170" s="100">
        <v>0</v>
      </c>
      <c r="CB170" s="100">
        <v>0</v>
      </c>
      <c r="CC170" s="100">
        <v>0</v>
      </c>
      <c r="CD170" s="100">
        <v>0</v>
      </c>
      <c r="CE170" s="100">
        <v>0</v>
      </c>
      <c r="CF170" s="100">
        <v>0</v>
      </c>
      <c r="CG170" s="100">
        <v>0</v>
      </c>
      <c r="CH170" s="100">
        <v>0</v>
      </c>
      <c r="CI170" s="100">
        <v>0</v>
      </c>
      <c r="CJ170" s="100">
        <v>0</v>
      </c>
      <c r="CK170" s="100">
        <v>0</v>
      </c>
      <c r="CL170" s="100">
        <v>0</v>
      </c>
      <c r="CM170" s="100">
        <v>0</v>
      </c>
      <c r="CN170" s="100">
        <v>0</v>
      </c>
      <c r="CO170" s="100">
        <v>0</v>
      </c>
      <c r="CP170" s="100">
        <v>0</v>
      </c>
      <c r="CQ170" s="100">
        <v>0</v>
      </c>
      <c r="CR170" s="100">
        <v>0</v>
      </c>
      <c r="CS170" s="100">
        <v>0</v>
      </c>
      <c r="CT170" s="100">
        <v>0</v>
      </c>
      <c r="CU170" s="100">
        <v>0</v>
      </c>
      <c r="CV170" s="100">
        <v>0</v>
      </c>
      <c r="CW170" s="100">
        <v>0</v>
      </c>
      <c r="CX170" s="100">
        <v>0</v>
      </c>
      <c r="CY170" s="100">
        <v>0</v>
      </c>
      <c r="CZ170" s="100">
        <v>0</v>
      </c>
      <c r="DA170" s="100">
        <v>0</v>
      </c>
      <c r="DB170" s="100">
        <v>0</v>
      </c>
      <c r="DC170" s="100">
        <v>0</v>
      </c>
      <c r="DD170" s="100">
        <v>0</v>
      </c>
      <c r="DE170" s="100">
        <v>0</v>
      </c>
      <c r="DF170" s="100">
        <v>0</v>
      </c>
      <c r="DG170" s="100">
        <v>0</v>
      </c>
      <c r="DH170" s="100">
        <v>0</v>
      </c>
      <c r="DI170" s="100">
        <v>0</v>
      </c>
      <c r="DJ170" s="100">
        <v>0</v>
      </c>
      <c r="DK170" s="100">
        <v>0</v>
      </c>
      <c r="DL170" s="100">
        <v>0</v>
      </c>
      <c r="DM170" s="100">
        <v>0</v>
      </c>
      <c r="DN170" s="100">
        <v>7712.18248472505</v>
      </c>
      <c r="DO170" s="100">
        <v>4338.1026476578418</v>
      </c>
      <c r="DP170" s="100">
        <v>0</v>
      </c>
      <c r="DQ170" s="100">
        <v>12190</v>
      </c>
      <c r="DR170" s="100">
        <v>6857</v>
      </c>
      <c r="DS170" s="100">
        <v>0</v>
      </c>
      <c r="DT170" s="100">
        <v>-4478</v>
      </c>
      <c r="DU170" s="100">
        <v>-2519</v>
      </c>
      <c r="DV170" s="100">
        <v>0</v>
      </c>
      <c r="DW170" s="100">
        <v>42467.559103869651</v>
      </c>
      <c r="DX170" s="100">
        <v>23888.001995926683</v>
      </c>
      <c r="DY170" s="100">
        <v>0</v>
      </c>
      <c r="DZ170" s="100">
        <v>-1175.6617515274947</v>
      </c>
      <c r="EA170" s="100">
        <v>-661.30973523421585</v>
      </c>
      <c r="EB170" s="100">
        <v>0</v>
      </c>
      <c r="EC170" s="100">
        <v>45500</v>
      </c>
      <c r="ED170" s="100">
        <v>25594</v>
      </c>
      <c r="EE170" s="100">
        <v>0</v>
      </c>
      <c r="EF170" s="100">
        <v>-4208</v>
      </c>
      <c r="EG170" s="100">
        <v>-2367</v>
      </c>
      <c r="EH170" s="100">
        <v>0</v>
      </c>
      <c r="EI170" s="100">
        <v>0</v>
      </c>
      <c r="EJ170" s="100">
        <v>0</v>
      </c>
      <c r="EK170" s="100">
        <v>0</v>
      </c>
      <c r="EL170" s="100">
        <v>0</v>
      </c>
      <c r="EM170" s="100">
        <v>0</v>
      </c>
      <c r="EN170" s="100">
        <v>0</v>
      </c>
      <c r="EO170" s="100">
        <v>0</v>
      </c>
      <c r="EP170" s="100">
        <v>0</v>
      </c>
      <c r="EQ170" s="100">
        <v>0</v>
      </c>
      <c r="ER170" s="100">
        <v>0</v>
      </c>
      <c r="ES170" s="100">
        <v>0</v>
      </c>
      <c r="ET170" s="100">
        <v>0</v>
      </c>
      <c r="EU170" s="100">
        <v>754794.17450101837</v>
      </c>
      <c r="EV170" s="100">
        <v>424571.72315682285</v>
      </c>
      <c r="EW170" s="100">
        <v>0</v>
      </c>
      <c r="EX170" s="100">
        <v>977306</v>
      </c>
      <c r="EY170" s="100">
        <v>549735</v>
      </c>
      <c r="EZ170" s="100">
        <v>0</v>
      </c>
      <c r="FA170" s="100">
        <v>-222512</v>
      </c>
      <c r="FB170" s="100">
        <v>-125163</v>
      </c>
      <c r="FC170" s="100">
        <v>0</v>
      </c>
      <c r="FD170" s="100">
        <v>1321874.6238696536</v>
      </c>
      <c r="FE170" s="100">
        <v>743554.47592668014</v>
      </c>
      <c r="FF170" s="100">
        <v>0</v>
      </c>
      <c r="FG170" s="100">
        <v>1377404</v>
      </c>
      <c r="FH170" s="100">
        <v>774790</v>
      </c>
      <c r="FI170" s="100">
        <v>0</v>
      </c>
      <c r="FJ170" s="100">
        <v>-55529</v>
      </c>
      <c r="FK170" s="100">
        <v>-31236</v>
      </c>
      <c r="FL170" s="100">
        <v>0</v>
      </c>
      <c r="FM170" s="100">
        <v>0</v>
      </c>
      <c r="FN170" s="100">
        <v>0</v>
      </c>
      <c r="FO170" s="100">
        <v>0</v>
      </c>
      <c r="FP170" s="100">
        <v>0</v>
      </c>
      <c r="FQ170" s="100">
        <v>0</v>
      </c>
      <c r="FR170" s="100">
        <v>0</v>
      </c>
      <c r="FS170" s="100">
        <v>0</v>
      </c>
      <c r="FT170" s="100">
        <v>0</v>
      </c>
      <c r="FU170" s="100">
        <v>0</v>
      </c>
      <c r="FV170" s="100">
        <v>4187704</v>
      </c>
      <c r="FW170" s="100">
        <v>2355584</v>
      </c>
      <c r="FX170" s="100">
        <v>0</v>
      </c>
      <c r="FY170" s="546">
        <v>0.25</v>
      </c>
      <c r="FZ170" s="546">
        <v>0.48</v>
      </c>
      <c r="GA170" s="546">
        <v>0.27</v>
      </c>
      <c r="GB170" s="546">
        <v>0</v>
      </c>
      <c r="GC170" s="84" t="s">
        <v>1044</v>
      </c>
    </row>
    <row r="171" spans="1:185" s="84" customFormat="1" x14ac:dyDescent="0.25">
      <c r="A171" t="s">
        <v>1026</v>
      </c>
      <c r="B171" s="82" t="s">
        <v>701</v>
      </c>
      <c r="C171" s="85" t="s">
        <v>700</v>
      </c>
      <c r="D171" s="100">
        <v>238191</v>
      </c>
      <c r="E171" s="100">
        <v>0</v>
      </c>
      <c r="F171" s="100">
        <v>238191</v>
      </c>
      <c r="G171" s="100">
        <v>279523</v>
      </c>
      <c r="H171" s="100">
        <v>0</v>
      </c>
      <c r="I171" s="100">
        <v>279523</v>
      </c>
      <c r="J171" s="100">
        <v>-41332</v>
      </c>
      <c r="K171" s="100">
        <v>0</v>
      </c>
      <c r="L171" s="100">
        <v>-41332</v>
      </c>
      <c r="M171" s="100">
        <v>108822</v>
      </c>
      <c r="N171" s="100">
        <v>108822</v>
      </c>
      <c r="O171" s="100">
        <v>0</v>
      </c>
      <c r="P171" s="100">
        <v>0</v>
      </c>
      <c r="Q171" s="100">
        <v>0</v>
      </c>
      <c r="R171" s="100">
        <v>0</v>
      </c>
      <c r="S171" s="100">
        <v>36768</v>
      </c>
      <c r="T171" s="100">
        <v>110046</v>
      </c>
      <c r="U171" s="100">
        <v>126327</v>
      </c>
      <c r="V171" s="100">
        <v>0</v>
      </c>
      <c r="W171" s="100">
        <v>-89559</v>
      </c>
      <c r="X171" s="100">
        <v>110046</v>
      </c>
      <c r="Y171" s="100">
        <v>0</v>
      </c>
      <c r="Z171" s="100">
        <v>0</v>
      </c>
      <c r="AA171" s="100">
        <v>0</v>
      </c>
      <c r="AB171" s="100">
        <v>0</v>
      </c>
      <c r="AC171" s="100">
        <v>0</v>
      </c>
      <c r="AD171" s="100">
        <v>0</v>
      </c>
      <c r="AE171" s="100">
        <v>0</v>
      </c>
      <c r="AF171" s="100">
        <v>0</v>
      </c>
      <c r="AG171" s="100">
        <v>0</v>
      </c>
      <c r="AH171" s="100">
        <v>0</v>
      </c>
      <c r="AI171" s="100">
        <v>0</v>
      </c>
      <c r="AJ171" s="100">
        <v>0</v>
      </c>
      <c r="AK171" s="100">
        <v>0</v>
      </c>
      <c r="AL171" s="100">
        <v>0</v>
      </c>
      <c r="AM171" s="100">
        <v>0</v>
      </c>
      <c r="AN171" s="100">
        <v>0</v>
      </c>
      <c r="AO171" s="100">
        <v>0</v>
      </c>
      <c r="AP171" s="100">
        <v>0</v>
      </c>
      <c r="AQ171" s="100">
        <v>0</v>
      </c>
      <c r="AR171" s="100">
        <v>0</v>
      </c>
      <c r="AS171" s="100">
        <v>0</v>
      </c>
      <c r="AT171" s="100">
        <v>0</v>
      </c>
      <c r="AU171" s="100">
        <v>0</v>
      </c>
      <c r="AV171" s="100">
        <v>0</v>
      </c>
      <c r="AW171" s="100">
        <v>0</v>
      </c>
      <c r="AX171" s="100">
        <v>0</v>
      </c>
      <c r="AY171" s="100">
        <v>0</v>
      </c>
      <c r="AZ171" s="100">
        <v>0</v>
      </c>
      <c r="BA171" s="100">
        <v>0</v>
      </c>
      <c r="BB171" s="100">
        <v>0</v>
      </c>
      <c r="BC171" s="100">
        <v>0</v>
      </c>
      <c r="BD171" s="100">
        <v>0</v>
      </c>
      <c r="BE171" s="100">
        <v>0</v>
      </c>
      <c r="BF171" s="100">
        <v>1111060.1543462325</v>
      </c>
      <c r="BG171" s="100">
        <v>249988.53472790224</v>
      </c>
      <c r="BH171" s="100">
        <v>27776.503858655808</v>
      </c>
      <c r="BI171" s="100">
        <v>42346</v>
      </c>
      <c r="BJ171" s="100">
        <v>9528</v>
      </c>
      <c r="BK171" s="100">
        <v>1059</v>
      </c>
      <c r="BL171" s="100">
        <v>1032021</v>
      </c>
      <c r="BM171" s="100">
        <v>232205</v>
      </c>
      <c r="BN171" s="100">
        <v>25801</v>
      </c>
      <c r="BO171" s="100">
        <v>121385</v>
      </c>
      <c r="BP171" s="100">
        <v>27312</v>
      </c>
      <c r="BQ171" s="100">
        <v>3035</v>
      </c>
      <c r="BR171" s="100">
        <v>8908.7437881873739</v>
      </c>
      <c r="BS171" s="100">
        <v>2004.4673523421588</v>
      </c>
      <c r="BT171" s="100">
        <v>222.71859470468434</v>
      </c>
      <c r="BU171" s="100">
        <v>3263</v>
      </c>
      <c r="BV171" s="100">
        <v>734</v>
      </c>
      <c r="BW171" s="100">
        <v>82</v>
      </c>
      <c r="BX171" s="100">
        <v>5646</v>
      </c>
      <c r="BY171" s="100">
        <v>1270</v>
      </c>
      <c r="BZ171" s="100">
        <v>141</v>
      </c>
      <c r="CA171" s="100">
        <v>0</v>
      </c>
      <c r="CB171" s="100">
        <v>0</v>
      </c>
      <c r="CC171" s="100">
        <v>0</v>
      </c>
      <c r="CD171" s="100">
        <v>0</v>
      </c>
      <c r="CE171" s="100">
        <v>0</v>
      </c>
      <c r="CF171" s="100">
        <v>0</v>
      </c>
      <c r="CG171" s="100">
        <v>-618.72586558044804</v>
      </c>
      <c r="CH171" s="100">
        <v>-139.21331975560079</v>
      </c>
      <c r="CI171" s="100">
        <v>-15.468146639511202</v>
      </c>
      <c r="CJ171" s="100">
        <v>0</v>
      </c>
      <c r="CK171" s="100">
        <v>0</v>
      </c>
      <c r="CL171" s="100">
        <v>0</v>
      </c>
      <c r="CM171" s="100">
        <v>0</v>
      </c>
      <c r="CN171" s="100">
        <v>0</v>
      </c>
      <c r="CO171" s="100">
        <v>0</v>
      </c>
      <c r="CP171" s="100">
        <v>0</v>
      </c>
      <c r="CQ171" s="100">
        <v>0</v>
      </c>
      <c r="CR171" s="100">
        <v>0</v>
      </c>
      <c r="CS171" s="100">
        <v>0</v>
      </c>
      <c r="CT171" s="100">
        <v>0</v>
      </c>
      <c r="CU171" s="100">
        <v>0</v>
      </c>
      <c r="CV171" s="100">
        <v>12140.739714867619</v>
      </c>
      <c r="CW171" s="100">
        <v>2731.666435845214</v>
      </c>
      <c r="CX171" s="100">
        <v>303.51849287169046</v>
      </c>
      <c r="CY171" s="100">
        <v>18877</v>
      </c>
      <c r="CZ171" s="100">
        <v>4247</v>
      </c>
      <c r="DA171" s="100">
        <v>472</v>
      </c>
      <c r="DB171" s="100">
        <v>-6736</v>
      </c>
      <c r="DC171" s="100">
        <v>-1515</v>
      </c>
      <c r="DD171" s="100">
        <v>-168</v>
      </c>
      <c r="DE171" s="100">
        <v>0</v>
      </c>
      <c r="DF171" s="100">
        <v>0</v>
      </c>
      <c r="DG171" s="100">
        <v>0</v>
      </c>
      <c r="DH171" s="100">
        <v>0</v>
      </c>
      <c r="DI171" s="100">
        <v>0</v>
      </c>
      <c r="DJ171" s="100">
        <v>0</v>
      </c>
      <c r="DK171" s="100">
        <v>0</v>
      </c>
      <c r="DL171" s="100">
        <v>0</v>
      </c>
      <c r="DM171" s="100">
        <v>0</v>
      </c>
      <c r="DN171" s="100">
        <v>9274.6924643584516</v>
      </c>
      <c r="DO171" s="100">
        <v>2086.8058044806517</v>
      </c>
      <c r="DP171" s="100">
        <v>231.8673116089613</v>
      </c>
      <c r="DQ171" s="100">
        <v>9086</v>
      </c>
      <c r="DR171" s="100">
        <v>2045</v>
      </c>
      <c r="DS171" s="100">
        <v>227</v>
      </c>
      <c r="DT171" s="100">
        <v>189</v>
      </c>
      <c r="DU171" s="100">
        <v>42</v>
      </c>
      <c r="DV171" s="100">
        <v>5</v>
      </c>
      <c r="DW171" s="100">
        <v>6043.5226069246437</v>
      </c>
      <c r="DX171" s="100">
        <v>1359.7925865580446</v>
      </c>
      <c r="DY171" s="100">
        <v>151.08806517311609</v>
      </c>
      <c r="DZ171" s="100">
        <v>3707.8118126272916</v>
      </c>
      <c r="EA171" s="100">
        <v>834.2576578411406</v>
      </c>
      <c r="EB171" s="100">
        <v>92.695295315682287</v>
      </c>
      <c r="EC171" s="100">
        <v>9751</v>
      </c>
      <c r="ED171" s="100">
        <v>2194</v>
      </c>
      <c r="EE171" s="100">
        <v>244</v>
      </c>
      <c r="EF171" s="100">
        <v>0</v>
      </c>
      <c r="EG171" s="100">
        <v>0</v>
      </c>
      <c r="EH171" s="100">
        <v>0</v>
      </c>
      <c r="EI171" s="100">
        <v>-1339.4712830957233</v>
      </c>
      <c r="EJ171" s="100">
        <v>-301.3810386965377</v>
      </c>
      <c r="EK171" s="100">
        <v>-33.48678207739308</v>
      </c>
      <c r="EL171" s="100">
        <v>0</v>
      </c>
      <c r="EM171" s="100">
        <v>0</v>
      </c>
      <c r="EN171" s="100">
        <v>0</v>
      </c>
      <c r="EO171" s="100">
        <v>0</v>
      </c>
      <c r="EP171" s="100">
        <v>0</v>
      </c>
      <c r="EQ171" s="100">
        <v>0</v>
      </c>
      <c r="ER171" s="100">
        <v>0</v>
      </c>
      <c r="ES171" s="100">
        <v>0</v>
      </c>
      <c r="ET171" s="100">
        <v>0</v>
      </c>
      <c r="EU171" s="100">
        <v>145652.52953156823</v>
      </c>
      <c r="EV171" s="100">
        <v>32771.81914460285</v>
      </c>
      <c r="EW171" s="100">
        <v>3641.3132382892054</v>
      </c>
      <c r="EX171" s="100">
        <v>82607</v>
      </c>
      <c r="EY171" s="100">
        <v>18587</v>
      </c>
      <c r="EZ171" s="100">
        <v>2065</v>
      </c>
      <c r="FA171" s="100">
        <v>63046</v>
      </c>
      <c r="FB171" s="100">
        <v>14185</v>
      </c>
      <c r="FC171" s="100">
        <v>1576</v>
      </c>
      <c r="FD171" s="100">
        <v>203647.53075356415</v>
      </c>
      <c r="FE171" s="100">
        <v>49137.132708757636</v>
      </c>
      <c r="FF171" s="100">
        <v>5061.2347046843179</v>
      </c>
      <c r="FG171" s="100">
        <v>206150</v>
      </c>
      <c r="FH171" s="100">
        <v>45457</v>
      </c>
      <c r="FI171" s="100">
        <v>5051</v>
      </c>
      <c r="FJ171" s="100">
        <v>-2502</v>
      </c>
      <c r="FK171" s="100">
        <v>3680</v>
      </c>
      <c r="FL171" s="100">
        <v>10</v>
      </c>
      <c r="FM171" s="100">
        <v>0</v>
      </c>
      <c r="FN171" s="100">
        <v>0</v>
      </c>
      <c r="FO171" s="100">
        <v>0</v>
      </c>
      <c r="FP171" s="100">
        <v>0</v>
      </c>
      <c r="FQ171" s="100">
        <v>0</v>
      </c>
      <c r="FR171" s="100">
        <v>0</v>
      </c>
      <c r="FS171" s="100">
        <v>0</v>
      </c>
      <c r="FT171" s="100">
        <v>0</v>
      </c>
      <c r="FU171" s="100">
        <v>0</v>
      </c>
      <c r="FV171" s="100">
        <v>1540826</v>
      </c>
      <c r="FW171" s="100">
        <v>350003</v>
      </c>
      <c r="FX171" s="100">
        <v>38493</v>
      </c>
      <c r="FY171" s="546">
        <v>0.5</v>
      </c>
      <c r="FZ171" s="546">
        <v>0.4</v>
      </c>
      <c r="GA171" s="546">
        <v>0.09</v>
      </c>
      <c r="GB171" s="546">
        <v>0.01</v>
      </c>
      <c r="GC171" s="84" t="s">
        <v>1029</v>
      </c>
    </row>
    <row r="172" spans="1:185" s="84" customFormat="1" x14ac:dyDescent="0.25">
      <c r="A172" t="s">
        <v>1026</v>
      </c>
      <c r="B172" s="82" t="s">
        <v>703</v>
      </c>
      <c r="C172" s="85" t="s">
        <v>702</v>
      </c>
      <c r="D172" s="100">
        <v>167172</v>
      </c>
      <c r="E172" s="100">
        <v>0</v>
      </c>
      <c r="F172" s="100">
        <v>167172</v>
      </c>
      <c r="G172" s="100">
        <v>306688</v>
      </c>
      <c r="H172" s="100">
        <v>0</v>
      </c>
      <c r="I172" s="100">
        <v>306688</v>
      </c>
      <c r="J172" s="100">
        <v>-139516</v>
      </c>
      <c r="K172" s="100">
        <v>0</v>
      </c>
      <c r="L172" s="100">
        <v>-139516</v>
      </c>
      <c r="M172" s="100">
        <v>125575</v>
      </c>
      <c r="N172" s="100">
        <v>125575</v>
      </c>
      <c r="O172" s="100">
        <v>0</v>
      </c>
      <c r="P172" s="100">
        <v>0</v>
      </c>
      <c r="Q172" s="100">
        <v>0</v>
      </c>
      <c r="R172" s="100">
        <v>0</v>
      </c>
      <c r="S172" s="100">
        <v>150652</v>
      </c>
      <c r="T172" s="100">
        <v>182225</v>
      </c>
      <c r="U172" s="100">
        <v>153021</v>
      </c>
      <c r="V172" s="100">
        <v>172462</v>
      </c>
      <c r="W172" s="100">
        <v>-2369</v>
      </c>
      <c r="X172" s="100">
        <v>9763</v>
      </c>
      <c r="Y172" s="100">
        <v>0</v>
      </c>
      <c r="Z172" s="100">
        <v>0</v>
      </c>
      <c r="AA172" s="100">
        <v>0</v>
      </c>
      <c r="AB172" s="100">
        <v>0</v>
      </c>
      <c r="AC172" s="100">
        <v>0</v>
      </c>
      <c r="AD172" s="100">
        <v>0</v>
      </c>
      <c r="AE172" s="100">
        <v>0</v>
      </c>
      <c r="AF172" s="100">
        <v>0</v>
      </c>
      <c r="AG172" s="100">
        <v>0</v>
      </c>
      <c r="AH172" s="100">
        <v>0</v>
      </c>
      <c r="AI172" s="100">
        <v>0</v>
      </c>
      <c r="AJ172" s="100">
        <v>0</v>
      </c>
      <c r="AK172" s="100">
        <v>0</v>
      </c>
      <c r="AL172" s="100">
        <v>0</v>
      </c>
      <c r="AM172" s="100">
        <v>0</v>
      </c>
      <c r="AN172" s="100">
        <v>0</v>
      </c>
      <c r="AO172" s="100">
        <v>0</v>
      </c>
      <c r="AP172" s="100">
        <v>0</v>
      </c>
      <c r="AQ172" s="100">
        <v>0</v>
      </c>
      <c r="AR172" s="100">
        <v>0</v>
      </c>
      <c r="AS172" s="100">
        <v>0</v>
      </c>
      <c r="AT172" s="100">
        <v>0</v>
      </c>
      <c r="AU172" s="100">
        <v>0</v>
      </c>
      <c r="AV172" s="100">
        <v>0</v>
      </c>
      <c r="AW172" s="100">
        <v>0</v>
      </c>
      <c r="AX172" s="100">
        <v>0</v>
      </c>
      <c r="AY172" s="100">
        <v>0</v>
      </c>
      <c r="AZ172" s="100">
        <v>0</v>
      </c>
      <c r="BA172" s="100">
        <v>0</v>
      </c>
      <c r="BB172" s="100">
        <v>0</v>
      </c>
      <c r="BC172" s="100">
        <v>0</v>
      </c>
      <c r="BD172" s="100">
        <v>0</v>
      </c>
      <c r="BE172" s="100">
        <v>0</v>
      </c>
      <c r="BF172" s="100">
        <v>1063038.5868146643</v>
      </c>
      <c r="BG172" s="100">
        <v>265759.64670366608</v>
      </c>
      <c r="BH172" s="100">
        <v>0</v>
      </c>
      <c r="BI172" s="100">
        <v>57333</v>
      </c>
      <c r="BJ172" s="100">
        <v>14333</v>
      </c>
      <c r="BK172" s="100">
        <v>0</v>
      </c>
      <c r="BL172" s="100">
        <v>997254</v>
      </c>
      <c r="BM172" s="100">
        <v>249313</v>
      </c>
      <c r="BN172" s="100">
        <v>0</v>
      </c>
      <c r="BO172" s="100">
        <v>123118</v>
      </c>
      <c r="BP172" s="100">
        <v>30780</v>
      </c>
      <c r="BQ172" s="100">
        <v>0</v>
      </c>
      <c r="BR172" s="100">
        <v>7065.7832993890024</v>
      </c>
      <c r="BS172" s="100">
        <v>1766.4458248472506</v>
      </c>
      <c r="BT172" s="100">
        <v>0</v>
      </c>
      <c r="BU172" s="100">
        <v>4757</v>
      </c>
      <c r="BV172" s="100">
        <v>1189</v>
      </c>
      <c r="BW172" s="100">
        <v>0</v>
      </c>
      <c r="BX172" s="100">
        <v>2309</v>
      </c>
      <c r="BY172" s="100">
        <v>577</v>
      </c>
      <c r="BZ172" s="100">
        <v>0</v>
      </c>
      <c r="CA172" s="100">
        <v>0</v>
      </c>
      <c r="CB172" s="100">
        <v>0</v>
      </c>
      <c r="CC172" s="100">
        <v>0</v>
      </c>
      <c r="CD172" s="100">
        <v>0</v>
      </c>
      <c r="CE172" s="100">
        <v>0</v>
      </c>
      <c r="CF172" s="100">
        <v>0</v>
      </c>
      <c r="CG172" s="100">
        <v>0</v>
      </c>
      <c r="CH172" s="100">
        <v>0</v>
      </c>
      <c r="CI172" s="100">
        <v>0</v>
      </c>
      <c r="CJ172" s="100">
        <v>0</v>
      </c>
      <c r="CK172" s="100">
        <v>0</v>
      </c>
      <c r="CL172" s="100">
        <v>0</v>
      </c>
      <c r="CM172" s="100">
        <v>0</v>
      </c>
      <c r="CN172" s="100">
        <v>0</v>
      </c>
      <c r="CO172" s="100">
        <v>0</v>
      </c>
      <c r="CP172" s="100">
        <v>0</v>
      </c>
      <c r="CQ172" s="100">
        <v>0</v>
      </c>
      <c r="CR172" s="100">
        <v>0</v>
      </c>
      <c r="CS172" s="100">
        <v>0</v>
      </c>
      <c r="CT172" s="100">
        <v>0</v>
      </c>
      <c r="CU172" s="100">
        <v>0</v>
      </c>
      <c r="CV172" s="100">
        <v>21776.011405295318</v>
      </c>
      <c r="CW172" s="100">
        <v>5444.0028513238294</v>
      </c>
      <c r="CX172" s="100">
        <v>0</v>
      </c>
      <c r="CY172" s="100">
        <v>22341</v>
      </c>
      <c r="CZ172" s="100">
        <v>5585</v>
      </c>
      <c r="DA172" s="100">
        <v>0</v>
      </c>
      <c r="DB172" s="100">
        <v>-565</v>
      </c>
      <c r="DC172" s="100">
        <v>-141</v>
      </c>
      <c r="DD172" s="100">
        <v>0</v>
      </c>
      <c r="DE172" s="100">
        <v>0</v>
      </c>
      <c r="DF172" s="100">
        <v>0</v>
      </c>
      <c r="DG172" s="100">
        <v>0</v>
      </c>
      <c r="DH172" s="100">
        <v>0</v>
      </c>
      <c r="DI172" s="100">
        <v>0</v>
      </c>
      <c r="DJ172" s="100">
        <v>0</v>
      </c>
      <c r="DK172" s="100">
        <v>0</v>
      </c>
      <c r="DL172" s="100">
        <v>0</v>
      </c>
      <c r="DM172" s="100">
        <v>0</v>
      </c>
      <c r="DN172" s="100">
        <v>25751.056619144601</v>
      </c>
      <c r="DO172" s="100">
        <v>6437.7641547861504</v>
      </c>
      <c r="DP172" s="100">
        <v>0</v>
      </c>
      <c r="DQ172" s="100">
        <v>28798</v>
      </c>
      <c r="DR172" s="100">
        <v>7199</v>
      </c>
      <c r="DS172" s="100">
        <v>0</v>
      </c>
      <c r="DT172" s="100">
        <v>-3047</v>
      </c>
      <c r="DU172" s="100">
        <v>-761</v>
      </c>
      <c r="DV172" s="100">
        <v>0</v>
      </c>
      <c r="DW172" s="100">
        <v>17911.246435845213</v>
      </c>
      <c r="DX172" s="100">
        <v>4477.8116089613031</v>
      </c>
      <c r="DY172" s="100">
        <v>0</v>
      </c>
      <c r="DZ172" s="100">
        <v>-236.25580448065176</v>
      </c>
      <c r="EA172" s="100">
        <v>-59.06395112016294</v>
      </c>
      <c r="EB172" s="100">
        <v>0</v>
      </c>
      <c r="EC172" s="100">
        <v>17911</v>
      </c>
      <c r="ED172" s="100">
        <v>4478</v>
      </c>
      <c r="EE172" s="100">
        <v>0</v>
      </c>
      <c r="EF172" s="100">
        <v>-236</v>
      </c>
      <c r="EG172" s="100">
        <v>-59</v>
      </c>
      <c r="EH172" s="100">
        <v>0</v>
      </c>
      <c r="EI172" s="100">
        <v>-87.15030549898168</v>
      </c>
      <c r="EJ172" s="100">
        <v>-21.78757637474542</v>
      </c>
      <c r="EK172" s="100">
        <v>0</v>
      </c>
      <c r="EL172" s="100">
        <v>0</v>
      </c>
      <c r="EM172" s="100">
        <v>0</v>
      </c>
      <c r="EN172" s="100">
        <v>0</v>
      </c>
      <c r="EO172" s="100">
        <v>0</v>
      </c>
      <c r="EP172" s="100">
        <v>0</v>
      </c>
      <c r="EQ172" s="100">
        <v>0</v>
      </c>
      <c r="ER172" s="100">
        <v>0</v>
      </c>
      <c r="ES172" s="100">
        <v>0</v>
      </c>
      <c r="ET172" s="100">
        <v>0</v>
      </c>
      <c r="EU172" s="100">
        <v>137659.07046843178</v>
      </c>
      <c r="EV172" s="100">
        <v>34414.767617107944</v>
      </c>
      <c r="EW172" s="100">
        <v>0</v>
      </c>
      <c r="EX172" s="100">
        <v>151420</v>
      </c>
      <c r="EY172" s="100">
        <v>37855</v>
      </c>
      <c r="EZ172" s="100">
        <v>0</v>
      </c>
      <c r="FA172" s="100">
        <v>-13761</v>
      </c>
      <c r="FB172" s="100">
        <v>-3440</v>
      </c>
      <c r="FC172" s="100">
        <v>0</v>
      </c>
      <c r="FD172" s="100">
        <v>291236.43177189404</v>
      </c>
      <c r="FE172" s="100">
        <v>77519.885947046831</v>
      </c>
      <c r="FF172" s="100">
        <v>0</v>
      </c>
      <c r="FG172" s="100">
        <v>297029</v>
      </c>
      <c r="FH172" s="100">
        <v>78630</v>
      </c>
      <c r="FI172" s="100">
        <v>0</v>
      </c>
      <c r="FJ172" s="100">
        <v>-5793</v>
      </c>
      <c r="FK172" s="100">
        <v>-1110</v>
      </c>
      <c r="FL172" s="100">
        <v>0</v>
      </c>
      <c r="FM172" s="100">
        <v>0</v>
      </c>
      <c r="FN172" s="100">
        <v>0</v>
      </c>
      <c r="FO172" s="100">
        <v>0</v>
      </c>
      <c r="FP172" s="100">
        <v>0</v>
      </c>
      <c r="FQ172" s="100">
        <v>0</v>
      </c>
      <c r="FR172" s="100">
        <v>0</v>
      </c>
      <c r="FS172" s="100">
        <v>0</v>
      </c>
      <c r="FT172" s="100">
        <v>0</v>
      </c>
      <c r="FU172" s="100">
        <v>0</v>
      </c>
      <c r="FV172" s="100">
        <v>1621448</v>
      </c>
      <c r="FW172" s="100">
        <v>410073</v>
      </c>
      <c r="FX172" s="100">
        <v>0</v>
      </c>
      <c r="FY172" s="546">
        <v>0.5</v>
      </c>
      <c r="FZ172" s="546">
        <v>0.4</v>
      </c>
      <c r="GA172" s="546">
        <v>0.1</v>
      </c>
      <c r="GB172" s="546">
        <v>0</v>
      </c>
      <c r="GC172" s="84" t="s">
        <v>1029</v>
      </c>
    </row>
    <row r="173" spans="1:185" s="84" customFormat="1" x14ac:dyDescent="0.25">
      <c r="A173" t="s">
        <v>1026</v>
      </c>
      <c r="B173" s="82" t="s">
        <v>705</v>
      </c>
      <c r="C173" s="85" t="s">
        <v>704</v>
      </c>
      <c r="D173" s="100">
        <v>622236</v>
      </c>
      <c r="E173" s="100">
        <v>0</v>
      </c>
      <c r="F173" s="100">
        <v>622236</v>
      </c>
      <c r="G173" s="100">
        <v>521212</v>
      </c>
      <c r="H173" s="100">
        <v>0</v>
      </c>
      <c r="I173" s="100">
        <v>521212</v>
      </c>
      <c r="J173" s="100">
        <v>101024</v>
      </c>
      <c r="K173" s="100">
        <v>0</v>
      </c>
      <c r="L173" s="100">
        <v>101024</v>
      </c>
      <c r="M173" s="100">
        <v>172026</v>
      </c>
      <c r="N173" s="100">
        <v>172026</v>
      </c>
      <c r="O173" s="100">
        <v>0</v>
      </c>
      <c r="P173" s="100">
        <v>0</v>
      </c>
      <c r="Q173" s="100">
        <v>0</v>
      </c>
      <c r="R173" s="100">
        <v>0</v>
      </c>
      <c r="S173" s="100">
        <v>0</v>
      </c>
      <c r="T173" s="100">
        <v>0</v>
      </c>
      <c r="U173" s="100">
        <v>0</v>
      </c>
      <c r="V173" s="100">
        <v>0</v>
      </c>
      <c r="W173" s="100">
        <v>0</v>
      </c>
      <c r="X173" s="100">
        <v>0</v>
      </c>
      <c r="Y173" s="100">
        <v>0</v>
      </c>
      <c r="Z173" s="100">
        <v>0</v>
      </c>
      <c r="AA173" s="100">
        <v>0</v>
      </c>
      <c r="AB173" s="100">
        <v>0</v>
      </c>
      <c r="AC173" s="100">
        <v>0</v>
      </c>
      <c r="AD173" s="100">
        <v>0</v>
      </c>
      <c r="AE173" s="100">
        <v>0</v>
      </c>
      <c r="AF173" s="100">
        <v>0</v>
      </c>
      <c r="AG173" s="100">
        <v>0</v>
      </c>
      <c r="AH173" s="100">
        <v>0</v>
      </c>
      <c r="AI173" s="100">
        <v>0</v>
      </c>
      <c r="AJ173" s="100">
        <v>0</v>
      </c>
      <c r="AK173" s="100">
        <v>0</v>
      </c>
      <c r="AL173" s="100">
        <v>0</v>
      </c>
      <c r="AM173" s="100">
        <v>0</v>
      </c>
      <c r="AN173" s="100">
        <v>0</v>
      </c>
      <c r="AO173" s="100">
        <v>0</v>
      </c>
      <c r="AP173" s="100">
        <v>0</v>
      </c>
      <c r="AQ173" s="100">
        <v>0</v>
      </c>
      <c r="AR173" s="100">
        <v>0</v>
      </c>
      <c r="AS173" s="100">
        <v>0</v>
      </c>
      <c r="AT173" s="100">
        <v>0</v>
      </c>
      <c r="AU173" s="100">
        <v>0</v>
      </c>
      <c r="AV173" s="100">
        <v>0</v>
      </c>
      <c r="AW173" s="100">
        <v>0</v>
      </c>
      <c r="AX173" s="100">
        <v>0</v>
      </c>
      <c r="AY173" s="100">
        <v>0</v>
      </c>
      <c r="AZ173" s="100">
        <v>0</v>
      </c>
      <c r="BA173" s="100">
        <v>0</v>
      </c>
      <c r="BB173" s="100">
        <v>0</v>
      </c>
      <c r="BC173" s="100">
        <v>0</v>
      </c>
      <c r="BD173" s="100">
        <v>0</v>
      </c>
      <c r="BE173" s="100">
        <v>0</v>
      </c>
      <c r="BF173" s="100">
        <v>720662.39074093674</v>
      </c>
      <c r="BG173" s="100">
        <v>1981821.5745375766</v>
      </c>
      <c r="BH173" s="100">
        <v>0</v>
      </c>
      <c r="BI173" s="100">
        <v>60450</v>
      </c>
      <c r="BJ173" s="100">
        <v>166238</v>
      </c>
      <c r="BK173" s="100">
        <v>0</v>
      </c>
      <c r="BL173" s="100">
        <v>716320</v>
      </c>
      <c r="BM173" s="100">
        <v>1969878</v>
      </c>
      <c r="BN173" s="100">
        <v>0</v>
      </c>
      <c r="BO173" s="100">
        <v>64792</v>
      </c>
      <c r="BP173" s="100">
        <v>178182</v>
      </c>
      <c r="BQ173" s="100">
        <v>0</v>
      </c>
      <c r="BR173" s="100">
        <v>0</v>
      </c>
      <c r="BS173" s="100">
        <v>0</v>
      </c>
      <c r="BT173" s="100">
        <v>0</v>
      </c>
      <c r="BU173" s="100">
        <v>0</v>
      </c>
      <c r="BV173" s="100">
        <v>0</v>
      </c>
      <c r="BW173" s="100">
        <v>0</v>
      </c>
      <c r="BX173" s="100">
        <v>0</v>
      </c>
      <c r="BY173" s="100">
        <v>0</v>
      </c>
      <c r="BZ173" s="100">
        <v>0</v>
      </c>
      <c r="CA173" s="100">
        <v>-517.94541751527493</v>
      </c>
      <c r="CB173" s="100">
        <v>-1424.3498981670061</v>
      </c>
      <c r="CC173" s="100">
        <v>0</v>
      </c>
      <c r="CD173" s="100">
        <v>0</v>
      </c>
      <c r="CE173" s="100">
        <v>0</v>
      </c>
      <c r="CF173" s="100">
        <v>0</v>
      </c>
      <c r="CG173" s="100">
        <v>0</v>
      </c>
      <c r="CH173" s="100">
        <v>0</v>
      </c>
      <c r="CI173" s="100">
        <v>0</v>
      </c>
      <c r="CJ173" s="100">
        <v>0</v>
      </c>
      <c r="CK173" s="100">
        <v>0</v>
      </c>
      <c r="CL173" s="100">
        <v>0</v>
      </c>
      <c r="CM173" s="100">
        <v>0</v>
      </c>
      <c r="CN173" s="100">
        <v>0</v>
      </c>
      <c r="CO173" s="100">
        <v>0</v>
      </c>
      <c r="CP173" s="100">
        <v>0</v>
      </c>
      <c r="CQ173" s="100">
        <v>0</v>
      </c>
      <c r="CR173" s="100">
        <v>0</v>
      </c>
      <c r="CS173" s="100">
        <v>0</v>
      </c>
      <c r="CT173" s="100">
        <v>0</v>
      </c>
      <c r="CU173" s="100">
        <v>0</v>
      </c>
      <c r="CV173" s="100">
        <v>1189.1266802443993</v>
      </c>
      <c r="CW173" s="100">
        <v>3270.0983706720981</v>
      </c>
      <c r="CX173" s="100">
        <v>0</v>
      </c>
      <c r="CY173" s="100">
        <v>1514</v>
      </c>
      <c r="CZ173" s="100">
        <v>4162</v>
      </c>
      <c r="DA173" s="100">
        <v>0</v>
      </c>
      <c r="DB173" s="100">
        <v>-325</v>
      </c>
      <c r="DC173" s="100">
        <v>-892</v>
      </c>
      <c r="DD173" s="100">
        <v>0</v>
      </c>
      <c r="DE173" s="100">
        <v>0</v>
      </c>
      <c r="DF173" s="100">
        <v>0</v>
      </c>
      <c r="DG173" s="100">
        <v>0</v>
      </c>
      <c r="DH173" s="100">
        <v>0</v>
      </c>
      <c r="DI173" s="100">
        <v>0</v>
      </c>
      <c r="DJ173" s="100">
        <v>0</v>
      </c>
      <c r="DK173" s="100">
        <v>0</v>
      </c>
      <c r="DL173" s="100">
        <v>0</v>
      </c>
      <c r="DM173" s="100">
        <v>0</v>
      </c>
      <c r="DN173" s="100">
        <v>10997.872912423625</v>
      </c>
      <c r="DO173" s="100">
        <v>30244.150509164974</v>
      </c>
      <c r="DP173" s="100">
        <v>0</v>
      </c>
      <c r="DQ173" s="100">
        <v>14674</v>
      </c>
      <c r="DR173" s="100">
        <v>40353</v>
      </c>
      <c r="DS173" s="100">
        <v>0</v>
      </c>
      <c r="DT173" s="100">
        <v>-3676</v>
      </c>
      <c r="DU173" s="100">
        <v>-10109</v>
      </c>
      <c r="DV173" s="100">
        <v>0</v>
      </c>
      <c r="DW173" s="100">
        <v>14485.743788187372</v>
      </c>
      <c r="DX173" s="100">
        <v>39835.795417515277</v>
      </c>
      <c r="DY173" s="100">
        <v>0</v>
      </c>
      <c r="DZ173" s="100">
        <v>-413.44765784114054</v>
      </c>
      <c r="EA173" s="100">
        <v>-1136.9810590631366</v>
      </c>
      <c r="EB173" s="100">
        <v>0</v>
      </c>
      <c r="EC173" s="100">
        <v>15644</v>
      </c>
      <c r="ED173" s="100">
        <v>43020</v>
      </c>
      <c r="EE173" s="100">
        <v>0</v>
      </c>
      <c r="EF173" s="100">
        <v>-1572</v>
      </c>
      <c r="EG173" s="100">
        <v>-4321</v>
      </c>
      <c r="EH173" s="100">
        <v>0</v>
      </c>
      <c r="EI173" s="100">
        <v>0</v>
      </c>
      <c r="EJ173" s="100">
        <v>0</v>
      </c>
      <c r="EK173" s="100">
        <v>0</v>
      </c>
      <c r="EL173" s="100">
        <v>0</v>
      </c>
      <c r="EM173" s="100">
        <v>0</v>
      </c>
      <c r="EN173" s="100">
        <v>0</v>
      </c>
      <c r="EO173" s="100">
        <v>0</v>
      </c>
      <c r="EP173" s="100">
        <v>0</v>
      </c>
      <c r="EQ173" s="100">
        <v>0</v>
      </c>
      <c r="ER173" s="100">
        <v>0</v>
      </c>
      <c r="ES173" s="100">
        <v>0</v>
      </c>
      <c r="ET173" s="100">
        <v>0</v>
      </c>
      <c r="EU173" s="100">
        <v>274046.61384928715</v>
      </c>
      <c r="EV173" s="100">
        <v>753628.18808553973</v>
      </c>
      <c r="EW173" s="100">
        <v>0</v>
      </c>
      <c r="EX173" s="100">
        <v>390397</v>
      </c>
      <c r="EY173" s="100">
        <v>1073592</v>
      </c>
      <c r="EZ173" s="100">
        <v>0</v>
      </c>
      <c r="FA173" s="100">
        <v>-116350</v>
      </c>
      <c r="FB173" s="100">
        <v>-319964</v>
      </c>
      <c r="FC173" s="100">
        <v>0</v>
      </c>
      <c r="FD173" s="100">
        <v>314261.63747454173</v>
      </c>
      <c r="FE173" s="100">
        <v>864219.50305498985</v>
      </c>
      <c r="FF173" s="100">
        <v>0</v>
      </c>
      <c r="FG173" s="100">
        <v>290622</v>
      </c>
      <c r="FH173" s="100">
        <v>799210</v>
      </c>
      <c r="FI173" s="100">
        <v>0</v>
      </c>
      <c r="FJ173" s="100">
        <v>23640</v>
      </c>
      <c r="FK173" s="100">
        <v>65010</v>
      </c>
      <c r="FL173" s="100">
        <v>0</v>
      </c>
      <c r="FM173" s="100">
        <v>0</v>
      </c>
      <c r="FN173" s="100">
        <v>0</v>
      </c>
      <c r="FO173" s="100">
        <v>0</v>
      </c>
      <c r="FP173" s="100">
        <v>0</v>
      </c>
      <c r="FQ173" s="100">
        <v>0</v>
      </c>
      <c r="FR173" s="100">
        <v>0</v>
      </c>
      <c r="FS173" s="100">
        <v>0</v>
      </c>
      <c r="FT173" s="100">
        <v>0</v>
      </c>
      <c r="FU173" s="100">
        <v>0</v>
      </c>
      <c r="FV173" s="100">
        <v>1395163</v>
      </c>
      <c r="FW173" s="100">
        <v>3836697</v>
      </c>
      <c r="FX173" s="100">
        <v>0</v>
      </c>
      <c r="FY173" s="546">
        <v>0.25</v>
      </c>
      <c r="FZ173" s="546">
        <v>0.2</v>
      </c>
      <c r="GA173" s="546">
        <v>0.55000000000000004</v>
      </c>
      <c r="GB173" s="546">
        <v>0</v>
      </c>
      <c r="GC173" s="84" t="s">
        <v>1029</v>
      </c>
    </row>
    <row r="174" spans="1:185" s="84" customFormat="1" x14ac:dyDescent="0.25">
      <c r="A174" t="s">
        <v>1026</v>
      </c>
      <c r="B174" s="82" t="s">
        <v>707</v>
      </c>
      <c r="C174" s="85" t="s">
        <v>706</v>
      </c>
      <c r="D174" s="100">
        <v>-2546716</v>
      </c>
      <c r="E174" s="100">
        <v>-159816</v>
      </c>
      <c r="F174" s="100">
        <v>-2706532</v>
      </c>
      <c r="G174" s="100">
        <v>-2225932</v>
      </c>
      <c r="H174" s="100">
        <v>-144202</v>
      </c>
      <c r="I174" s="100">
        <v>-2370134</v>
      </c>
      <c r="J174" s="100">
        <v>-320784</v>
      </c>
      <c r="K174" s="100">
        <v>-15614</v>
      </c>
      <c r="L174" s="100">
        <v>-336398</v>
      </c>
      <c r="M174" s="100">
        <v>172157</v>
      </c>
      <c r="N174" s="100">
        <v>172157</v>
      </c>
      <c r="O174" s="100">
        <v>0</v>
      </c>
      <c r="P174" s="100">
        <v>14048</v>
      </c>
      <c r="Q174" s="100">
        <v>14048</v>
      </c>
      <c r="R174" s="100">
        <v>0</v>
      </c>
      <c r="S174" s="100">
        <v>130295</v>
      </c>
      <c r="T174" s="100">
        <v>0</v>
      </c>
      <c r="U174" s="100">
        <v>0</v>
      </c>
      <c r="V174" s="100">
        <v>0</v>
      </c>
      <c r="W174" s="100">
        <v>130295</v>
      </c>
      <c r="X174" s="100">
        <v>0</v>
      </c>
      <c r="Y174" s="100">
        <v>0</v>
      </c>
      <c r="Z174" s="100">
        <v>0</v>
      </c>
      <c r="AA174" s="100">
        <v>0</v>
      </c>
      <c r="AB174" s="100">
        <v>0</v>
      </c>
      <c r="AC174" s="100">
        <v>0</v>
      </c>
      <c r="AD174" s="100">
        <v>0</v>
      </c>
      <c r="AE174" s="100">
        <v>0</v>
      </c>
      <c r="AF174" s="100">
        <v>0</v>
      </c>
      <c r="AG174" s="100">
        <v>0</v>
      </c>
      <c r="AH174" s="100">
        <v>171811</v>
      </c>
      <c r="AI174" s="100">
        <v>171811.04480651731</v>
      </c>
      <c r="AJ174" s="100">
        <v>0</v>
      </c>
      <c r="AK174" s="100">
        <v>0</v>
      </c>
      <c r="AL174" s="100">
        <v>115000</v>
      </c>
      <c r="AM174" s="100">
        <v>115000</v>
      </c>
      <c r="AN174" s="100">
        <v>0</v>
      </c>
      <c r="AO174" s="100">
        <v>0</v>
      </c>
      <c r="AP174" s="100">
        <v>56811</v>
      </c>
      <c r="AQ174" s="100">
        <v>56811</v>
      </c>
      <c r="AR174" s="100">
        <v>0</v>
      </c>
      <c r="AS174" s="100">
        <v>0</v>
      </c>
      <c r="AT174" s="100">
        <v>0</v>
      </c>
      <c r="AU174" s="100">
        <v>0</v>
      </c>
      <c r="AV174" s="100">
        <v>0</v>
      </c>
      <c r="AW174" s="100">
        <v>0</v>
      </c>
      <c r="AX174" s="100">
        <v>0</v>
      </c>
      <c r="AY174" s="100">
        <v>0</v>
      </c>
      <c r="AZ174" s="100">
        <v>0</v>
      </c>
      <c r="BA174" s="100">
        <v>0</v>
      </c>
      <c r="BB174" s="100">
        <v>0</v>
      </c>
      <c r="BC174" s="100">
        <v>0</v>
      </c>
      <c r="BD174" s="100">
        <v>0</v>
      </c>
      <c r="BE174" s="100">
        <v>0</v>
      </c>
      <c r="BF174" s="100">
        <v>1565479.0499654177</v>
      </c>
      <c r="BG174" s="100">
        <v>0</v>
      </c>
      <c r="BH174" s="100">
        <v>27936.015083462324</v>
      </c>
      <c r="BI174" s="100">
        <v>110110</v>
      </c>
      <c r="BJ174" s="100">
        <v>0</v>
      </c>
      <c r="BK174" s="100">
        <v>1902</v>
      </c>
      <c r="BL174" s="100">
        <v>1477299</v>
      </c>
      <c r="BM174" s="100">
        <v>0</v>
      </c>
      <c r="BN174" s="100">
        <v>26612</v>
      </c>
      <c r="BO174" s="100">
        <v>198290</v>
      </c>
      <c r="BP174" s="100">
        <v>0</v>
      </c>
      <c r="BQ174" s="100">
        <v>3226</v>
      </c>
      <c r="BR174" s="100">
        <v>10749.783665987779</v>
      </c>
      <c r="BS174" s="100">
        <v>0</v>
      </c>
      <c r="BT174" s="100">
        <v>219.38334012219957</v>
      </c>
      <c r="BU174" s="100">
        <v>0</v>
      </c>
      <c r="BV174" s="100">
        <v>0</v>
      </c>
      <c r="BW174" s="100">
        <v>0</v>
      </c>
      <c r="BX174" s="100">
        <v>10750</v>
      </c>
      <c r="BY174" s="100">
        <v>0</v>
      </c>
      <c r="BZ174" s="100">
        <v>219</v>
      </c>
      <c r="CA174" s="100">
        <v>0</v>
      </c>
      <c r="CB174" s="100">
        <v>0</v>
      </c>
      <c r="CC174" s="100">
        <v>0</v>
      </c>
      <c r="CD174" s="100">
        <v>0</v>
      </c>
      <c r="CE174" s="100">
        <v>0</v>
      </c>
      <c r="CF174" s="100">
        <v>0</v>
      </c>
      <c r="CG174" s="100">
        <v>0</v>
      </c>
      <c r="CH174" s="100">
        <v>0</v>
      </c>
      <c r="CI174" s="100">
        <v>0</v>
      </c>
      <c r="CJ174" s="100">
        <v>0</v>
      </c>
      <c r="CK174" s="100">
        <v>0</v>
      </c>
      <c r="CL174" s="100">
        <v>0</v>
      </c>
      <c r="CM174" s="100">
        <v>0</v>
      </c>
      <c r="CN174" s="100">
        <v>0</v>
      </c>
      <c r="CO174" s="100">
        <v>0</v>
      </c>
      <c r="CP174" s="100">
        <v>0</v>
      </c>
      <c r="CQ174" s="100">
        <v>0</v>
      </c>
      <c r="CR174" s="100">
        <v>0</v>
      </c>
      <c r="CS174" s="100">
        <v>0</v>
      </c>
      <c r="CT174" s="100">
        <v>0</v>
      </c>
      <c r="CU174" s="100">
        <v>0</v>
      </c>
      <c r="CV174" s="100">
        <v>0</v>
      </c>
      <c r="CW174" s="100">
        <v>0</v>
      </c>
      <c r="CX174" s="100">
        <v>0</v>
      </c>
      <c r="CY174" s="100">
        <v>0</v>
      </c>
      <c r="CZ174" s="100">
        <v>0</v>
      </c>
      <c r="DA174" s="100">
        <v>0</v>
      </c>
      <c r="DB174" s="100">
        <v>0</v>
      </c>
      <c r="DC174" s="100">
        <v>0</v>
      </c>
      <c r="DD174" s="100">
        <v>0</v>
      </c>
      <c r="DE174" s="100">
        <v>0</v>
      </c>
      <c r="DF174" s="100">
        <v>0</v>
      </c>
      <c r="DG174" s="100">
        <v>0</v>
      </c>
      <c r="DH174" s="100">
        <v>759</v>
      </c>
      <c r="DI174" s="100">
        <v>0</v>
      </c>
      <c r="DJ174" s="100">
        <v>15</v>
      </c>
      <c r="DK174" s="100">
        <v>-759</v>
      </c>
      <c r="DL174" s="100">
        <v>0</v>
      </c>
      <c r="DM174" s="100">
        <v>-15</v>
      </c>
      <c r="DN174" s="100">
        <v>8379.1817718940929</v>
      </c>
      <c r="DO174" s="100">
        <v>0</v>
      </c>
      <c r="DP174" s="100">
        <v>146.36914460285132</v>
      </c>
      <c r="DQ174" s="100">
        <v>5916</v>
      </c>
      <c r="DR174" s="100">
        <v>0</v>
      </c>
      <c r="DS174" s="100">
        <v>99</v>
      </c>
      <c r="DT174" s="100">
        <v>2463</v>
      </c>
      <c r="DU174" s="100">
        <v>0</v>
      </c>
      <c r="DV174" s="100">
        <v>47</v>
      </c>
      <c r="DW174" s="100">
        <v>24111.309164969447</v>
      </c>
      <c r="DX174" s="100">
        <v>0</v>
      </c>
      <c r="DY174" s="100">
        <v>389.90468431771893</v>
      </c>
      <c r="DZ174" s="100">
        <v>-3807.4047861507129</v>
      </c>
      <c r="EA174" s="100">
        <v>0</v>
      </c>
      <c r="EB174" s="100">
        <v>-77.702138492871697</v>
      </c>
      <c r="EC174" s="100">
        <v>25105</v>
      </c>
      <c r="ED174" s="100">
        <v>0</v>
      </c>
      <c r="EE174" s="100">
        <v>419</v>
      </c>
      <c r="EF174" s="100">
        <v>-4801</v>
      </c>
      <c r="EG174" s="100">
        <v>0</v>
      </c>
      <c r="EH174" s="100">
        <v>-107</v>
      </c>
      <c r="EI174" s="100">
        <v>-140.15297352342159</v>
      </c>
      <c r="EJ174" s="100">
        <v>0</v>
      </c>
      <c r="EK174" s="100">
        <v>-2.8602647657841143</v>
      </c>
      <c r="EL174" s="100">
        <v>0</v>
      </c>
      <c r="EM174" s="100">
        <v>0</v>
      </c>
      <c r="EN174" s="100">
        <v>0</v>
      </c>
      <c r="EO174" s="100">
        <v>0</v>
      </c>
      <c r="EP174" s="100">
        <v>0</v>
      </c>
      <c r="EQ174" s="100">
        <v>0</v>
      </c>
      <c r="ER174" s="100">
        <v>0</v>
      </c>
      <c r="ES174" s="100">
        <v>0</v>
      </c>
      <c r="ET174" s="100">
        <v>0</v>
      </c>
      <c r="EU174" s="100">
        <v>755710.66735234216</v>
      </c>
      <c r="EV174" s="100">
        <v>0</v>
      </c>
      <c r="EW174" s="100">
        <v>12519.791914460284</v>
      </c>
      <c r="EX174" s="100">
        <v>1039252</v>
      </c>
      <c r="EY174" s="100">
        <v>0</v>
      </c>
      <c r="EZ174" s="100">
        <v>16492</v>
      </c>
      <c r="FA174" s="100">
        <v>-283541</v>
      </c>
      <c r="FB174" s="100">
        <v>0</v>
      </c>
      <c r="FC174" s="100">
        <v>-3972</v>
      </c>
      <c r="FD174" s="100">
        <v>566657.94802443986</v>
      </c>
      <c r="FE174" s="100">
        <v>0</v>
      </c>
      <c r="FF174" s="100">
        <v>11468.455234215886</v>
      </c>
      <c r="FG174" s="100">
        <v>572878</v>
      </c>
      <c r="FH174" s="100">
        <v>0</v>
      </c>
      <c r="FI174" s="100">
        <v>11606</v>
      </c>
      <c r="FJ174" s="100">
        <v>-6220</v>
      </c>
      <c r="FK174" s="100">
        <v>0</v>
      </c>
      <c r="FL174" s="100">
        <v>-138</v>
      </c>
      <c r="FM174" s="100">
        <v>0</v>
      </c>
      <c r="FN174" s="100">
        <v>0</v>
      </c>
      <c r="FO174" s="100">
        <v>0</v>
      </c>
      <c r="FP174" s="100">
        <v>0</v>
      </c>
      <c r="FQ174" s="100">
        <v>0</v>
      </c>
      <c r="FR174" s="100">
        <v>0</v>
      </c>
      <c r="FS174" s="100">
        <v>0</v>
      </c>
      <c r="FT174" s="100">
        <v>0</v>
      </c>
      <c r="FU174" s="100">
        <v>0</v>
      </c>
      <c r="FV174" s="100">
        <v>3037251</v>
      </c>
      <c r="FW174" s="100">
        <v>0</v>
      </c>
      <c r="FX174" s="100">
        <v>54500</v>
      </c>
      <c r="FY174" s="546">
        <v>0.5</v>
      </c>
      <c r="FZ174" s="546">
        <v>0.49</v>
      </c>
      <c r="GA174" s="546">
        <v>0</v>
      </c>
      <c r="GB174" s="546">
        <v>0.01</v>
      </c>
      <c r="GC174" s="84" t="s">
        <v>1054</v>
      </c>
    </row>
    <row r="175" spans="1:185" s="84" customFormat="1" x14ac:dyDescent="0.25">
      <c r="A175" t="s">
        <v>1026</v>
      </c>
      <c r="B175" s="82" t="s">
        <v>709</v>
      </c>
      <c r="C175" s="85" t="s">
        <v>1093</v>
      </c>
      <c r="D175" s="100">
        <v>-357542</v>
      </c>
      <c r="E175" s="100">
        <v>0</v>
      </c>
      <c r="F175" s="100">
        <v>-357542</v>
      </c>
      <c r="G175" s="100">
        <v>246000</v>
      </c>
      <c r="H175" s="100">
        <v>0</v>
      </c>
      <c r="I175" s="100">
        <v>246000</v>
      </c>
      <c r="J175" s="100">
        <v>-603542</v>
      </c>
      <c r="K175" s="100">
        <v>0</v>
      </c>
      <c r="L175" s="100">
        <v>-603542</v>
      </c>
      <c r="M175" s="100">
        <v>391871</v>
      </c>
      <c r="N175" s="100">
        <v>391871</v>
      </c>
      <c r="O175" s="100">
        <v>0</v>
      </c>
      <c r="P175" s="100">
        <v>0</v>
      </c>
      <c r="Q175" s="100">
        <v>0</v>
      </c>
      <c r="R175" s="100">
        <v>0</v>
      </c>
      <c r="S175" s="100">
        <v>285775</v>
      </c>
      <c r="T175" s="100">
        <v>0</v>
      </c>
      <c r="U175" s="100">
        <v>249000</v>
      </c>
      <c r="V175" s="100">
        <v>0</v>
      </c>
      <c r="W175" s="100">
        <v>36775</v>
      </c>
      <c r="X175" s="100">
        <v>0</v>
      </c>
      <c r="Y175" s="100">
        <v>0</v>
      </c>
      <c r="Z175" s="100">
        <v>0</v>
      </c>
      <c r="AA175" s="100">
        <v>0</v>
      </c>
      <c r="AB175" s="100">
        <v>0</v>
      </c>
      <c r="AC175" s="100">
        <v>0</v>
      </c>
      <c r="AD175" s="100">
        <v>0</v>
      </c>
      <c r="AE175" s="100">
        <v>0</v>
      </c>
      <c r="AF175" s="100">
        <v>0</v>
      </c>
      <c r="AG175" s="100">
        <v>0</v>
      </c>
      <c r="AH175" s="100">
        <v>0</v>
      </c>
      <c r="AI175" s="100">
        <v>0</v>
      </c>
      <c r="AJ175" s="100">
        <v>0</v>
      </c>
      <c r="AK175" s="100">
        <v>0</v>
      </c>
      <c r="AL175" s="100">
        <v>0</v>
      </c>
      <c r="AM175" s="100">
        <v>0</v>
      </c>
      <c r="AN175" s="100">
        <v>0</v>
      </c>
      <c r="AO175" s="100">
        <v>0</v>
      </c>
      <c r="AP175" s="100">
        <v>0</v>
      </c>
      <c r="AQ175" s="100">
        <v>0</v>
      </c>
      <c r="AR175" s="100">
        <v>0</v>
      </c>
      <c r="AS175" s="100">
        <v>0</v>
      </c>
      <c r="AT175" s="100">
        <v>0</v>
      </c>
      <c r="AU175" s="100">
        <v>0</v>
      </c>
      <c r="AV175" s="100">
        <v>0</v>
      </c>
      <c r="AW175" s="100">
        <v>0</v>
      </c>
      <c r="AX175" s="100">
        <v>0</v>
      </c>
      <c r="AY175" s="100">
        <v>0</v>
      </c>
      <c r="AZ175" s="100">
        <v>0</v>
      </c>
      <c r="BA175" s="100">
        <v>0</v>
      </c>
      <c r="BB175" s="100">
        <v>0</v>
      </c>
      <c r="BC175" s="100">
        <v>0</v>
      </c>
      <c r="BD175" s="100">
        <v>0</v>
      </c>
      <c r="BE175" s="100">
        <v>0</v>
      </c>
      <c r="BF175" s="100">
        <v>2637236.0206341753</v>
      </c>
      <c r="BG175" s="100">
        <v>0</v>
      </c>
      <c r="BH175" s="100">
        <v>53821.14327824847</v>
      </c>
      <c r="BI175" s="100">
        <v>234488</v>
      </c>
      <c r="BJ175" s="100">
        <v>0</v>
      </c>
      <c r="BK175" s="100">
        <v>4785</v>
      </c>
      <c r="BL175" s="100">
        <v>2780190</v>
      </c>
      <c r="BM175" s="100">
        <v>0</v>
      </c>
      <c r="BN175" s="100">
        <v>56738</v>
      </c>
      <c r="BO175" s="100">
        <v>91534</v>
      </c>
      <c r="BP175" s="100">
        <v>0</v>
      </c>
      <c r="BQ175" s="100">
        <v>1868</v>
      </c>
      <c r="BR175" s="100">
        <v>54146.102749490834</v>
      </c>
      <c r="BS175" s="100">
        <v>0</v>
      </c>
      <c r="BT175" s="100">
        <v>1105.0225050916497</v>
      </c>
      <c r="BU175" s="100">
        <v>8430</v>
      </c>
      <c r="BV175" s="100">
        <v>0</v>
      </c>
      <c r="BW175" s="100">
        <v>172</v>
      </c>
      <c r="BX175" s="100">
        <v>45716</v>
      </c>
      <c r="BY175" s="100">
        <v>0</v>
      </c>
      <c r="BZ175" s="100">
        <v>933</v>
      </c>
      <c r="CA175" s="100">
        <v>0</v>
      </c>
      <c r="CB175" s="100">
        <v>0</v>
      </c>
      <c r="CC175" s="100">
        <v>0</v>
      </c>
      <c r="CD175" s="100">
        <v>0</v>
      </c>
      <c r="CE175" s="100">
        <v>0</v>
      </c>
      <c r="CF175" s="100">
        <v>0</v>
      </c>
      <c r="CG175" s="100">
        <v>538.85529531568227</v>
      </c>
      <c r="CH175" s="100">
        <v>0</v>
      </c>
      <c r="CI175" s="100">
        <v>10.997046843177188</v>
      </c>
      <c r="CJ175" s="100">
        <v>0</v>
      </c>
      <c r="CK175" s="100">
        <v>0</v>
      </c>
      <c r="CL175" s="100">
        <v>0</v>
      </c>
      <c r="CM175" s="100">
        <v>0</v>
      </c>
      <c r="CN175" s="100">
        <v>0</v>
      </c>
      <c r="CO175" s="100">
        <v>0</v>
      </c>
      <c r="CP175" s="100">
        <v>0</v>
      </c>
      <c r="CQ175" s="100">
        <v>0</v>
      </c>
      <c r="CR175" s="100">
        <v>0</v>
      </c>
      <c r="CS175" s="100">
        <v>-10375.367780040733</v>
      </c>
      <c r="CT175" s="100">
        <v>0</v>
      </c>
      <c r="CU175" s="100">
        <v>-211.74219959266804</v>
      </c>
      <c r="CV175" s="100">
        <v>6438.9413034623221</v>
      </c>
      <c r="CW175" s="100">
        <v>0</v>
      </c>
      <c r="CX175" s="100">
        <v>131.4069653767821</v>
      </c>
      <c r="CY175" s="100">
        <v>7349</v>
      </c>
      <c r="CZ175" s="100">
        <v>0</v>
      </c>
      <c r="DA175" s="100">
        <v>150</v>
      </c>
      <c r="DB175" s="100">
        <v>-910</v>
      </c>
      <c r="DC175" s="100">
        <v>0</v>
      </c>
      <c r="DD175" s="100">
        <v>-19</v>
      </c>
      <c r="DE175" s="100">
        <v>758.95112016293274</v>
      </c>
      <c r="DF175" s="100">
        <v>0</v>
      </c>
      <c r="DG175" s="100">
        <v>15.488798370672098</v>
      </c>
      <c r="DH175" s="100">
        <v>0</v>
      </c>
      <c r="DI175" s="100">
        <v>0</v>
      </c>
      <c r="DJ175" s="100">
        <v>0</v>
      </c>
      <c r="DK175" s="100">
        <v>759</v>
      </c>
      <c r="DL175" s="100">
        <v>0</v>
      </c>
      <c r="DM175" s="100">
        <v>15</v>
      </c>
      <c r="DN175" s="100">
        <v>11962.587556008146</v>
      </c>
      <c r="DO175" s="100">
        <v>0</v>
      </c>
      <c r="DP175" s="100">
        <v>244.13443991853359</v>
      </c>
      <c r="DQ175" s="100">
        <v>12649</v>
      </c>
      <c r="DR175" s="100">
        <v>0</v>
      </c>
      <c r="DS175" s="100">
        <v>258</v>
      </c>
      <c r="DT175" s="100">
        <v>-686</v>
      </c>
      <c r="DU175" s="100">
        <v>0</v>
      </c>
      <c r="DV175" s="100">
        <v>-14</v>
      </c>
      <c r="DW175" s="100">
        <v>75886.510570264756</v>
      </c>
      <c r="DX175" s="100">
        <v>0</v>
      </c>
      <c r="DY175" s="100">
        <v>1548.7042973523421</v>
      </c>
      <c r="DZ175" s="100">
        <v>3271.0793279022405</v>
      </c>
      <c r="EA175" s="100">
        <v>0</v>
      </c>
      <c r="EB175" s="100">
        <v>66.756720977596743</v>
      </c>
      <c r="EC175" s="100">
        <v>75886</v>
      </c>
      <c r="ED175" s="100">
        <v>0</v>
      </c>
      <c r="EE175" s="100">
        <v>1549</v>
      </c>
      <c r="EF175" s="100">
        <v>3272</v>
      </c>
      <c r="EG175" s="100">
        <v>0</v>
      </c>
      <c r="EH175" s="100">
        <v>66</v>
      </c>
      <c r="EI175" s="100">
        <v>119.91427698574337</v>
      </c>
      <c r="EJ175" s="100">
        <v>0</v>
      </c>
      <c r="EK175" s="100">
        <v>2.4472301425661915</v>
      </c>
      <c r="EL175" s="100">
        <v>12570.760386965376</v>
      </c>
      <c r="EM175" s="100">
        <v>0</v>
      </c>
      <c r="EN175" s="100">
        <v>256.54613034623219</v>
      </c>
      <c r="EO175" s="100">
        <v>0</v>
      </c>
      <c r="EP175" s="100">
        <v>0</v>
      </c>
      <c r="EQ175" s="100">
        <v>0</v>
      </c>
      <c r="ER175" s="100">
        <v>12571</v>
      </c>
      <c r="ES175" s="100">
        <v>0</v>
      </c>
      <c r="ET175" s="100">
        <v>257</v>
      </c>
      <c r="EU175" s="100">
        <v>821933.94378818735</v>
      </c>
      <c r="EV175" s="100">
        <v>0</v>
      </c>
      <c r="EW175" s="100">
        <v>16774.162118126274</v>
      </c>
      <c r="EX175" s="100">
        <v>1011935</v>
      </c>
      <c r="EY175" s="100">
        <v>0</v>
      </c>
      <c r="EZ175" s="100">
        <v>20652</v>
      </c>
      <c r="FA175" s="100">
        <v>-190001</v>
      </c>
      <c r="FB175" s="100">
        <v>0</v>
      </c>
      <c r="FC175" s="100">
        <v>-3878</v>
      </c>
      <c r="FD175" s="100">
        <v>3079804.9124236251</v>
      </c>
      <c r="FE175" s="100">
        <v>0</v>
      </c>
      <c r="FF175" s="100">
        <v>62663.112016293271</v>
      </c>
      <c r="FG175" s="100">
        <v>2452675</v>
      </c>
      <c r="FH175" s="100">
        <v>0</v>
      </c>
      <c r="FI175" s="100">
        <v>49889</v>
      </c>
      <c r="FJ175" s="100">
        <v>627130</v>
      </c>
      <c r="FK175" s="100">
        <v>0</v>
      </c>
      <c r="FL175" s="100">
        <v>12774</v>
      </c>
      <c r="FM175" s="100">
        <v>0</v>
      </c>
      <c r="FN175" s="100">
        <v>0</v>
      </c>
      <c r="FO175" s="100">
        <v>0</v>
      </c>
      <c r="FP175" s="100">
        <v>0</v>
      </c>
      <c r="FQ175" s="100">
        <v>0</v>
      </c>
      <c r="FR175" s="100">
        <v>0</v>
      </c>
      <c r="FS175" s="100">
        <v>0</v>
      </c>
      <c r="FT175" s="100">
        <v>0</v>
      </c>
      <c r="FU175" s="100">
        <v>0</v>
      </c>
      <c r="FV175" s="100">
        <v>6928783</v>
      </c>
      <c r="FW175" s="100">
        <v>0</v>
      </c>
      <c r="FX175" s="100">
        <v>141212</v>
      </c>
      <c r="FY175" s="546">
        <v>0.5</v>
      </c>
      <c r="FZ175" s="546">
        <v>0.49</v>
      </c>
      <c r="GA175" s="546">
        <v>0</v>
      </c>
      <c r="GB175" s="546">
        <v>0.01</v>
      </c>
      <c r="GC175" s="84" t="s">
        <v>1054</v>
      </c>
    </row>
    <row r="176" spans="1:185" s="84" customFormat="1" x14ac:dyDescent="0.25">
      <c r="A176" t="s">
        <v>1026</v>
      </c>
      <c r="B176" s="82" t="s">
        <v>711</v>
      </c>
      <c r="C176" s="85" t="s">
        <v>710</v>
      </c>
      <c r="D176" s="100">
        <v>617375</v>
      </c>
      <c r="E176" s="100">
        <v>0</v>
      </c>
      <c r="F176" s="100">
        <v>617375</v>
      </c>
      <c r="G176" s="100">
        <v>545961</v>
      </c>
      <c r="H176" s="100">
        <v>0</v>
      </c>
      <c r="I176" s="100">
        <v>545961</v>
      </c>
      <c r="J176" s="100">
        <v>71414</v>
      </c>
      <c r="K176" s="100">
        <v>0</v>
      </c>
      <c r="L176" s="100">
        <v>71414</v>
      </c>
      <c r="M176" s="100">
        <v>151158</v>
      </c>
      <c r="N176" s="100">
        <v>151158</v>
      </c>
      <c r="O176" s="100">
        <v>0</v>
      </c>
      <c r="P176" s="100">
        <v>0</v>
      </c>
      <c r="Q176" s="100">
        <v>0</v>
      </c>
      <c r="R176" s="100">
        <v>0</v>
      </c>
      <c r="S176" s="100">
        <v>0</v>
      </c>
      <c r="T176" s="100">
        <v>0</v>
      </c>
      <c r="U176" s="100">
        <v>0</v>
      </c>
      <c r="V176" s="100">
        <v>0</v>
      </c>
      <c r="W176" s="100">
        <v>0</v>
      </c>
      <c r="X176" s="100">
        <v>0</v>
      </c>
      <c r="Y176" s="100">
        <v>0</v>
      </c>
      <c r="Z176" s="100">
        <v>0</v>
      </c>
      <c r="AA176" s="100">
        <v>0</v>
      </c>
      <c r="AB176" s="100">
        <v>0</v>
      </c>
      <c r="AC176" s="100">
        <v>0</v>
      </c>
      <c r="AD176" s="100">
        <v>0</v>
      </c>
      <c r="AE176" s="100">
        <v>0</v>
      </c>
      <c r="AF176" s="100">
        <v>0</v>
      </c>
      <c r="AG176" s="100">
        <v>0</v>
      </c>
      <c r="AH176" s="100">
        <v>0</v>
      </c>
      <c r="AI176" s="100">
        <v>0</v>
      </c>
      <c r="AJ176" s="100">
        <v>0</v>
      </c>
      <c r="AK176" s="100">
        <v>0</v>
      </c>
      <c r="AL176" s="100">
        <v>0</v>
      </c>
      <c r="AM176" s="100">
        <v>0</v>
      </c>
      <c r="AN176" s="100">
        <v>0</v>
      </c>
      <c r="AO176" s="100">
        <v>0</v>
      </c>
      <c r="AP176" s="100">
        <v>0</v>
      </c>
      <c r="AQ176" s="100">
        <v>0</v>
      </c>
      <c r="AR176" s="100">
        <v>0</v>
      </c>
      <c r="AS176" s="100">
        <v>0</v>
      </c>
      <c r="AT176" s="100">
        <v>0</v>
      </c>
      <c r="AU176" s="100">
        <v>0</v>
      </c>
      <c r="AV176" s="100">
        <v>0</v>
      </c>
      <c r="AW176" s="100">
        <v>0</v>
      </c>
      <c r="AX176" s="100">
        <v>0</v>
      </c>
      <c r="AY176" s="100">
        <v>0</v>
      </c>
      <c r="AZ176" s="100">
        <v>0</v>
      </c>
      <c r="BA176" s="100">
        <v>0</v>
      </c>
      <c r="BB176" s="100">
        <v>0</v>
      </c>
      <c r="BC176" s="100">
        <v>0</v>
      </c>
      <c r="BD176" s="100">
        <v>0</v>
      </c>
      <c r="BE176" s="100">
        <v>0</v>
      </c>
      <c r="BF176" s="100">
        <v>989626.07722606941</v>
      </c>
      <c r="BG176" s="100">
        <v>247406.51930651735</v>
      </c>
      <c r="BH176" s="100">
        <v>0</v>
      </c>
      <c r="BI176" s="100">
        <v>74667</v>
      </c>
      <c r="BJ176" s="100">
        <v>18667</v>
      </c>
      <c r="BK176" s="100">
        <v>0</v>
      </c>
      <c r="BL176" s="100">
        <v>1004871</v>
      </c>
      <c r="BM176" s="100">
        <v>251218</v>
      </c>
      <c r="BN176" s="100">
        <v>0</v>
      </c>
      <c r="BO176" s="100">
        <v>59422</v>
      </c>
      <c r="BP176" s="100">
        <v>14856</v>
      </c>
      <c r="BQ176" s="100">
        <v>0</v>
      </c>
      <c r="BR176" s="100">
        <v>8101.6741344195516</v>
      </c>
      <c r="BS176" s="100">
        <v>2025.4185336048879</v>
      </c>
      <c r="BT176" s="100">
        <v>0</v>
      </c>
      <c r="BU176" s="100">
        <v>8102</v>
      </c>
      <c r="BV176" s="100">
        <v>2026</v>
      </c>
      <c r="BW176" s="100">
        <v>0</v>
      </c>
      <c r="BX176" s="100">
        <v>0</v>
      </c>
      <c r="BY176" s="100">
        <v>-1</v>
      </c>
      <c r="BZ176" s="100">
        <v>0</v>
      </c>
      <c r="CA176" s="100">
        <v>0</v>
      </c>
      <c r="CB176" s="100">
        <v>0</v>
      </c>
      <c r="CC176" s="100">
        <v>0</v>
      </c>
      <c r="CD176" s="100">
        <v>0</v>
      </c>
      <c r="CE176" s="100">
        <v>0</v>
      </c>
      <c r="CF176" s="100">
        <v>0</v>
      </c>
      <c r="CG176" s="100">
        <v>0</v>
      </c>
      <c r="CH176" s="100">
        <v>0</v>
      </c>
      <c r="CI176" s="100">
        <v>0</v>
      </c>
      <c r="CJ176" s="100">
        <v>0</v>
      </c>
      <c r="CK176" s="100">
        <v>0</v>
      </c>
      <c r="CL176" s="100">
        <v>0</v>
      </c>
      <c r="CM176" s="100">
        <v>0</v>
      </c>
      <c r="CN176" s="100">
        <v>0</v>
      </c>
      <c r="CO176" s="100">
        <v>0</v>
      </c>
      <c r="CP176" s="100">
        <v>0</v>
      </c>
      <c r="CQ176" s="100">
        <v>0</v>
      </c>
      <c r="CR176" s="100">
        <v>0</v>
      </c>
      <c r="CS176" s="100">
        <v>0</v>
      </c>
      <c r="CT176" s="100">
        <v>0</v>
      </c>
      <c r="CU176" s="100">
        <v>0</v>
      </c>
      <c r="CV176" s="100">
        <v>0</v>
      </c>
      <c r="CW176" s="100">
        <v>0</v>
      </c>
      <c r="CX176" s="100">
        <v>0</v>
      </c>
      <c r="CY176" s="100">
        <v>2800</v>
      </c>
      <c r="CZ176" s="100">
        <v>700</v>
      </c>
      <c r="DA176" s="100">
        <v>0</v>
      </c>
      <c r="DB176" s="100">
        <v>-2800</v>
      </c>
      <c r="DC176" s="100">
        <v>-700</v>
      </c>
      <c r="DD176" s="100">
        <v>0</v>
      </c>
      <c r="DE176" s="100">
        <v>0</v>
      </c>
      <c r="DF176" s="100">
        <v>0</v>
      </c>
      <c r="DG176" s="100">
        <v>0</v>
      </c>
      <c r="DH176" s="100">
        <v>0</v>
      </c>
      <c r="DI176" s="100">
        <v>0</v>
      </c>
      <c r="DJ176" s="100">
        <v>0</v>
      </c>
      <c r="DK176" s="100">
        <v>0</v>
      </c>
      <c r="DL176" s="100">
        <v>0</v>
      </c>
      <c r="DM176" s="100">
        <v>0</v>
      </c>
      <c r="DN176" s="100">
        <v>19346.541751527497</v>
      </c>
      <c r="DO176" s="100">
        <v>4836.6354378818742</v>
      </c>
      <c r="DP176" s="100">
        <v>0</v>
      </c>
      <c r="DQ176" s="100">
        <v>24704</v>
      </c>
      <c r="DR176" s="100">
        <v>6176</v>
      </c>
      <c r="DS176" s="100">
        <v>0</v>
      </c>
      <c r="DT176" s="100">
        <v>-5357</v>
      </c>
      <c r="DU176" s="100">
        <v>-1339</v>
      </c>
      <c r="DV176" s="100">
        <v>0</v>
      </c>
      <c r="DW176" s="100">
        <v>27610.538492871696</v>
      </c>
      <c r="DX176" s="100">
        <v>6902.6346232179239</v>
      </c>
      <c r="DY176" s="100">
        <v>0</v>
      </c>
      <c r="DZ176" s="100">
        <v>-13016.373116089613</v>
      </c>
      <c r="EA176" s="100">
        <v>-3254.0932790224033</v>
      </c>
      <c r="EB176" s="100">
        <v>0</v>
      </c>
      <c r="EC176" s="100">
        <v>31296</v>
      </c>
      <c r="ED176" s="100">
        <v>7824</v>
      </c>
      <c r="EE176" s="100">
        <v>0</v>
      </c>
      <c r="EF176" s="100">
        <v>-16702</v>
      </c>
      <c r="EG176" s="100">
        <v>-4175</v>
      </c>
      <c r="EH176" s="100">
        <v>0</v>
      </c>
      <c r="EI176" s="100">
        <v>0</v>
      </c>
      <c r="EJ176" s="100">
        <v>0</v>
      </c>
      <c r="EK176" s="100">
        <v>0</v>
      </c>
      <c r="EL176" s="100">
        <v>0</v>
      </c>
      <c r="EM176" s="100">
        <v>0</v>
      </c>
      <c r="EN176" s="100">
        <v>0</v>
      </c>
      <c r="EO176" s="100">
        <v>0</v>
      </c>
      <c r="EP176" s="100">
        <v>0</v>
      </c>
      <c r="EQ176" s="100">
        <v>0</v>
      </c>
      <c r="ER176" s="100">
        <v>0</v>
      </c>
      <c r="ES176" s="100">
        <v>0</v>
      </c>
      <c r="ET176" s="100">
        <v>0</v>
      </c>
      <c r="EU176" s="100">
        <v>397154.26802443992</v>
      </c>
      <c r="EV176" s="100">
        <v>99288.567006109981</v>
      </c>
      <c r="EW176" s="100">
        <v>0</v>
      </c>
      <c r="EX176" s="100">
        <v>251830</v>
      </c>
      <c r="EY176" s="100">
        <v>62957</v>
      </c>
      <c r="EZ176" s="100">
        <v>0</v>
      </c>
      <c r="FA176" s="100">
        <v>145324</v>
      </c>
      <c r="FB176" s="100">
        <v>36332</v>
      </c>
      <c r="FC176" s="100">
        <v>0</v>
      </c>
      <c r="FD176" s="100">
        <v>556981.58989816706</v>
      </c>
      <c r="FE176" s="100">
        <v>139245.39747454177</v>
      </c>
      <c r="FF176" s="100">
        <v>0</v>
      </c>
      <c r="FG176" s="100">
        <v>564109</v>
      </c>
      <c r="FH176" s="100">
        <v>141027</v>
      </c>
      <c r="FI176" s="100">
        <v>0</v>
      </c>
      <c r="FJ176" s="100">
        <v>-7127</v>
      </c>
      <c r="FK176" s="100">
        <v>-1782</v>
      </c>
      <c r="FL176" s="100">
        <v>0</v>
      </c>
      <c r="FM176" s="100">
        <v>0</v>
      </c>
      <c r="FN176" s="100">
        <v>0</v>
      </c>
      <c r="FO176" s="100">
        <v>0</v>
      </c>
      <c r="FP176" s="100">
        <v>0</v>
      </c>
      <c r="FQ176" s="100">
        <v>0</v>
      </c>
      <c r="FR176" s="100">
        <v>0</v>
      </c>
      <c r="FS176" s="100">
        <v>0</v>
      </c>
      <c r="FT176" s="100">
        <v>0</v>
      </c>
      <c r="FU176" s="100">
        <v>0</v>
      </c>
      <c r="FV176" s="100">
        <v>2060473</v>
      </c>
      <c r="FW176" s="100">
        <v>515119</v>
      </c>
      <c r="FX176" s="100">
        <v>0</v>
      </c>
      <c r="FY176" s="546">
        <v>0.5</v>
      </c>
      <c r="FZ176" s="546">
        <v>0.4</v>
      </c>
      <c r="GA176" s="546">
        <v>0.1</v>
      </c>
      <c r="GB176" s="546">
        <v>0</v>
      </c>
      <c r="GC176" s="84" t="s">
        <v>1029</v>
      </c>
    </row>
    <row r="177" spans="1:185" s="84" customFormat="1" x14ac:dyDescent="0.25">
      <c r="A177" t="s">
        <v>1026</v>
      </c>
      <c r="B177" s="82" t="s">
        <v>713</v>
      </c>
      <c r="C177" s="85" t="s">
        <v>712</v>
      </c>
      <c r="D177" s="100">
        <v>-1015182</v>
      </c>
      <c r="E177" s="100">
        <v>0</v>
      </c>
      <c r="F177" s="100">
        <v>-1015182</v>
      </c>
      <c r="G177" s="100">
        <v>257319</v>
      </c>
      <c r="H177" s="100">
        <v>0</v>
      </c>
      <c r="I177" s="100">
        <v>257319</v>
      </c>
      <c r="J177" s="100">
        <v>-1272501</v>
      </c>
      <c r="K177" s="100">
        <v>0</v>
      </c>
      <c r="L177" s="100">
        <v>-1272501</v>
      </c>
      <c r="M177" s="100">
        <v>276084</v>
      </c>
      <c r="N177" s="100">
        <v>276084</v>
      </c>
      <c r="O177" s="100">
        <v>0</v>
      </c>
      <c r="P177" s="100">
        <v>0</v>
      </c>
      <c r="Q177" s="100">
        <v>0</v>
      </c>
      <c r="R177" s="100">
        <v>0</v>
      </c>
      <c r="S177" s="100">
        <v>9947</v>
      </c>
      <c r="T177" s="100">
        <v>0</v>
      </c>
      <c r="U177" s="100">
        <v>10265</v>
      </c>
      <c r="V177" s="100">
        <v>0</v>
      </c>
      <c r="W177" s="100">
        <v>-318</v>
      </c>
      <c r="X177" s="100">
        <v>0</v>
      </c>
      <c r="Y177" s="100">
        <v>0</v>
      </c>
      <c r="Z177" s="100">
        <v>0</v>
      </c>
      <c r="AA177" s="100">
        <v>0</v>
      </c>
      <c r="AB177" s="100">
        <v>0</v>
      </c>
      <c r="AC177" s="100">
        <v>0</v>
      </c>
      <c r="AD177" s="100">
        <v>0</v>
      </c>
      <c r="AE177" s="100">
        <v>0</v>
      </c>
      <c r="AF177" s="100">
        <v>0</v>
      </c>
      <c r="AG177" s="100">
        <v>0</v>
      </c>
      <c r="AH177" s="100">
        <v>0</v>
      </c>
      <c r="AI177" s="100">
        <v>0</v>
      </c>
      <c r="AJ177" s="100">
        <v>0</v>
      </c>
      <c r="AK177" s="100">
        <v>0</v>
      </c>
      <c r="AL177" s="100">
        <v>0</v>
      </c>
      <c r="AM177" s="100">
        <v>0</v>
      </c>
      <c r="AN177" s="100">
        <v>0</v>
      </c>
      <c r="AO177" s="100">
        <v>0</v>
      </c>
      <c r="AP177" s="100">
        <v>0</v>
      </c>
      <c r="AQ177" s="100">
        <v>0</v>
      </c>
      <c r="AR177" s="100">
        <v>0</v>
      </c>
      <c r="AS177" s="100">
        <v>0</v>
      </c>
      <c r="AT177" s="100">
        <v>0</v>
      </c>
      <c r="AU177" s="100">
        <v>0</v>
      </c>
      <c r="AV177" s="100">
        <v>0</v>
      </c>
      <c r="AW177" s="100">
        <v>0</v>
      </c>
      <c r="AX177" s="100">
        <v>0</v>
      </c>
      <c r="AY177" s="100">
        <v>0</v>
      </c>
      <c r="AZ177" s="100">
        <v>0</v>
      </c>
      <c r="BA177" s="100">
        <v>0</v>
      </c>
      <c r="BB177" s="100">
        <v>0</v>
      </c>
      <c r="BC177" s="100">
        <v>0</v>
      </c>
      <c r="BD177" s="100">
        <v>0</v>
      </c>
      <c r="BE177" s="100">
        <v>0</v>
      </c>
      <c r="BF177" s="100">
        <v>2350899.8811152754</v>
      </c>
      <c r="BG177" s="100">
        <v>528952.47325093683</v>
      </c>
      <c r="BH177" s="100">
        <v>58772.497027881873</v>
      </c>
      <c r="BI177" s="100">
        <v>147889</v>
      </c>
      <c r="BJ177" s="100">
        <v>33275</v>
      </c>
      <c r="BK177" s="100">
        <v>3697</v>
      </c>
      <c r="BL177" s="100">
        <v>2413321</v>
      </c>
      <c r="BM177" s="100">
        <v>542997</v>
      </c>
      <c r="BN177" s="100">
        <v>60333</v>
      </c>
      <c r="BO177" s="100">
        <v>85468</v>
      </c>
      <c r="BP177" s="100">
        <v>19230</v>
      </c>
      <c r="BQ177" s="100">
        <v>2136</v>
      </c>
      <c r="BR177" s="100">
        <v>17297.890020366598</v>
      </c>
      <c r="BS177" s="100">
        <v>3892.0252545824846</v>
      </c>
      <c r="BT177" s="100">
        <v>432.44725050916497</v>
      </c>
      <c r="BU177" s="100">
        <v>4131</v>
      </c>
      <c r="BV177" s="100">
        <v>929</v>
      </c>
      <c r="BW177" s="100">
        <v>103</v>
      </c>
      <c r="BX177" s="100">
        <v>13167</v>
      </c>
      <c r="BY177" s="100">
        <v>2963</v>
      </c>
      <c r="BZ177" s="100">
        <v>329</v>
      </c>
      <c r="CA177" s="100">
        <v>0</v>
      </c>
      <c r="CB177" s="100">
        <v>0</v>
      </c>
      <c r="CC177" s="100">
        <v>0</v>
      </c>
      <c r="CD177" s="100">
        <v>0</v>
      </c>
      <c r="CE177" s="100">
        <v>0</v>
      </c>
      <c r="CF177" s="100">
        <v>0</v>
      </c>
      <c r="CG177" s="100">
        <v>0</v>
      </c>
      <c r="CH177" s="100">
        <v>0</v>
      </c>
      <c r="CI177" s="100">
        <v>0</v>
      </c>
      <c r="CJ177" s="100">
        <v>0</v>
      </c>
      <c r="CK177" s="100">
        <v>0</v>
      </c>
      <c r="CL177" s="100">
        <v>0</v>
      </c>
      <c r="CM177" s="100">
        <v>0</v>
      </c>
      <c r="CN177" s="100">
        <v>0</v>
      </c>
      <c r="CO177" s="100">
        <v>0</v>
      </c>
      <c r="CP177" s="100">
        <v>0</v>
      </c>
      <c r="CQ177" s="100">
        <v>0</v>
      </c>
      <c r="CR177" s="100">
        <v>0</v>
      </c>
      <c r="CS177" s="100">
        <v>0</v>
      </c>
      <c r="CT177" s="100">
        <v>0</v>
      </c>
      <c r="CU177" s="100">
        <v>0</v>
      </c>
      <c r="CV177" s="100">
        <v>4846.9613034623217</v>
      </c>
      <c r="CW177" s="100">
        <v>1090.5662932790224</v>
      </c>
      <c r="CX177" s="100">
        <v>121.17403258655804</v>
      </c>
      <c r="CY177" s="100">
        <v>4842</v>
      </c>
      <c r="CZ177" s="100">
        <v>1089</v>
      </c>
      <c r="DA177" s="100">
        <v>121</v>
      </c>
      <c r="DB177" s="100">
        <v>5</v>
      </c>
      <c r="DC177" s="100">
        <v>2</v>
      </c>
      <c r="DD177" s="100">
        <v>0</v>
      </c>
      <c r="DE177" s="100">
        <v>0</v>
      </c>
      <c r="DF177" s="100">
        <v>0</v>
      </c>
      <c r="DG177" s="100">
        <v>0</v>
      </c>
      <c r="DH177" s="100">
        <v>0</v>
      </c>
      <c r="DI177" s="100">
        <v>0</v>
      </c>
      <c r="DJ177" s="100">
        <v>0</v>
      </c>
      <c r="DK177" s="100">
        <v>0</v>
      </c>
      <c r="DL177" s="100">
        <v>0</v>
      </c>
      <c r="DM177" s="100">
        <v>0</v>
      </c>
      <c r="DN177" s="100">
        <v>11122.196334012222</v>
      </c>
      <c r="DO177" s="100">
        <v>2502.4941751527494</v>
      </c>
      <c r="DP177" s="100">
        <v>278.05490835030554</v>
      </c>
      <c r="DQ177" s="100">
        <v>10247</v>
      </c>
      <c r="DR177" s="100">
        <v>2306</v>
      </c>
      <c r="DS177" s="100">
        <v>256</v>
      </c>
      <c r="DT177" s="100">
        <v>875</v>
      </c>
      <c r="DU177" s="100">
        <v>196</v>
      </c>
      <c r="DV177" s="100">
        <v>22</v>
      </c>
      <c r="DW177" s="100">
        <v>34156.311201629331</v>
      </c>
      <c r="DX177" s="100">
        <v>7685.1700203665987</v>
      </c>
      <c r="DY177" s="100">
        <v>853.9077800407332</v>
      </c>
      <c r="DZ177" s="100">
        <v>-670.35519348268838</v>
      </c>
      <c r="EA177" s="100">
        <v>-150.82991853360488</v>
      </c>
      <c r="EB177" s="100">
        <v>-16.758879837067209</v>
      </c>
      <c r="EC177" s="100">
        <v>34192</v>
      </c>
      <c r="ED177" s="100">
        <v>7693</v>
      </c>
      <c r="EE177" s="100">
        <v>855</v>
      </c>
      <c r="EF177" s="100">
        <v>-706</v>
      </c>
      <c r="EG177" s="100">
        <v>-159</v>
      </c>
      <c r="EH177" s="100">
        <v>-18</v>
      </c>
      <c r="EI177" s="100">
        <v>-413.03462321792261</v>
      </c>
      <c r="EJ177" s="100">
        <v>-92.932790224032573</v>
      </c>
      <c r="EK177" s="100">
        <v>-10.325865580448065</v>
      </c>
      <c r="EL177" s="100">
        <v>0</v>
      </c>
      <c r="EM177" s="100">
        <v>0</v>
      </c>
      <c r="EN177" s="100">
        <v>0</v>
      </c>
      <c r="EO177" s="100">
        <v>0</v>
      </c>
      <c r="EP177" s="100">
        <v>0</v>
      </c>
      <c r="EQ177" s="100">
        <v>0</v>
      </c>
      <c r="ER177" s="100">
        <v>0</v>
      </c>
      <c r="ES177" s="100">
        <v>0</v>
      </c>
      <c r="ET177" s="100">
        <v>0</v>
      </c>
      <c r="EU177" s="100">
        <v>656263.27820773935</v>
      </c>
      <c r="EV177" s="100">
        <v>147659.23759674135</v>
      </c>
      <c r="EW177" s="100">
        <v>16406.581955193484</v>
      </c>
      <c r="EX177" s="100">
        <v>702159</v>
      </c>
      <c r="EY177" s="100">
        <v>157986</v>
      </c>
      <c r="EZ177" s="100">
        <v>17554</v>
      </c>
      <c r="FA177" s="100">
        <v>-45896</v>
      </c>
      <c r="FB177" s="100">
        <v>-10327</v>
      </c>
      <c r="FC177" s="100">
        <v>-1147</v>
      </c>
      <c r="FD177" s="100">
        <v>879688.47902240325</v>
      </c>
      <c r="FE177" s="100">
        <v>197856.97661914458</v>
      </c>
      <c r="FF177" s="100">
        <v>21984.108513238287</v>
      </c>
      <c r="FG177" s="100">
        <v>863156</v>
      </c>
      <c r="FH177" s="100">
        <v>194135</v>
      </c>
      <c r="FI177" s="100">
        <v>21571</v>
      </c>
      <c r="FJ177" s="100">
        <v>16532</v>
      </c>
      <c r="FK177" s="100">
        <v>3722</v>
      </c>
      <c r="FL177" s="100">
        <v>413</v>
      </c>
      <c r="FM177" s="100">
        <v>0</v>
      </c>
      <c r="FN177" s="100">
        <v>0</v>
      </c>
      <c r="FO177" s="100">
        <v>0</v>
      </c>
      <c r="FP177" s="100">
        <v>0</v>
      </c>
      <c r="FQ177" s="100">
        <v>0</v>
      </c>
      <c r="FR177" s="100">
        <v>0</v>
      </c>
      <c r="FS177" s="100">
        <v>0</v>
      </c>
      <c r="FT177" s="100">
        <v>0</v>
      </c>
      <c r="FU177" s="100">
        <v>0</v>
      </c>
      <c r="FV177" s="100">
        <v>4101080</v>
      </c>
      <c r="FW177" s="100">
        <v>922669</v>
      </c>
      <c r="FX177" s="100">
        <v>102518</v>
      </c>
      <c r="FY177" s="546">
        <v>0.5</v>
      </c>
      <c r="FZ177" s="546">
        <v>0.4</v>
      </c>
      <c r="GA177" s="546">
        <v>0.09</v>
      </c>
      <c r="GB177" s="546">
        <v>0.01</v>
      </c>
      <c r="GC177" s="84" t="s">
        <v>1029</v>
      </c>
    </row>
    <row r="178" spans="1:185" s="84" customFormat="1" x14ac:dyDescent="0.25">
      <c r="A178" t="s">
        <v>1026</v>
      </c>
      <c r="B178" s="82" t="s">
        <v>715</v>
      </c>
      <c r="C178" s="85" t="s">
        <v>714</v>
      </c>
      <c r="D178" s="100">
        <v>1024465</v>
      </c>
      <c r="E178" s="100">
        <v>0</v>
      </c>
      <c r="F178" s="100">
        <v>1024465</v>
      </c>
      <c r="G178" s="100">
        <v>761815</v>
      </c>
      <c r="H178" s="100">
        <v>0</v>
      </c>
      <c r="I178" s="100">
        <v>761815</v>
      </c>
      <c r="J178" s="100">
        <v>262650</v>
      </c>
      <c r="K178" s="100">
        <v>0</v>
      </c>
      <c r="L178" s="100">
        <v>262650</v>
      </c>
      <c r="M178" s="100">
        <v>162930</v>
      </c>
      <c r="N178" s="100">
        <v>162930</v>
      </c>
      <c r="O178" s="100">
        <v>0</v>
      </c>
      <c r="P178" s="100">
        <v>0</v>
      </c>
      <c r="Q178" s="100">
        <v>0</v>
      </c>
      <c r="R178" s="100">
        <v>0</v>
      </c>
      <c r="S178" s="100">
        <v>644637</v>
      </c>
      <c r="T178" s="100">
        <v>92979</v>
      </c>
      <c r="U178" s="100">
        <v>610343</v>
      </c>
      <c r="V178" s="100">
        <v>92707</v>
      </c>
      <c r="W178" s="100">
        <v>34294</v>
      </c>
      <c r="X178" s="100">
        <v>272</v>
      </c>
      <c r="Y178" s="100">
        <v>0</v>
      </c>
      <c r="Z178" s="100">
        <v>0</v>
      </c>
      <c r="AA178" s="100">
        <v>0</v>
      </c>
      <c r="AB178" s="100">
        <v>0</v>
      </c>
      <c r="AC178" s="100">
        <v>0</v>
      </c>
      <c r="AD178" s="100">
        <v>0</v>
      </c>
      <c r="AE178" s="100">
        <v>0</v>
      </c>
      <c r="AF178" s="100">
        <v>0</v>
      </c>
      <c r="AG178" s="100">
        <v>0</v>
      </c>
      <c r="AH178" s="100">
        <v>0</v>
      </c>
      <c r="AI178" s="100">
        <v>0</v>
      </c>
      <c r="AJ178" s="100">
        <v>0</v>
      </c>
      <c r="AK178" s="100">
        <v>0</v>
      </c>
      <c r="AL178" s="100">
        <v>0</v>
      </c>
      <c r="AM178" s="100">
        <v>0</v>
      </c>
      <c r="AN178" s="100">
        <v>0</v>
      </c>
      <c r="AO178" s="100">
        <v>0</v>
      </c>
      <c r="AP178" s="100">
        <v>0</v>
      </c>
      <c r="AQ178" s="100">
        <v>0</v>
      </c>
      <c r="AR178" s="100">
        <v>0</v>
      </c>
      <c r="AS178" s="100">
        <v>0</v>
      </c>
      <c r="AT178" s="100">
        <v>0</v>
      </c>
      <c r="AU178" s="100">
        <v>0</v>
      </c>
      <c r="AV178" s="100">
        <v>0</v>
      </c>
      <c r="AW178" s="100">
        <v>0</v>
      </c>
      <c r="AX178" s="100">
        <v>0</v>
      </c>
      <c r="AY178" s="100">
        <v>0</v>
      </c>
      <c r="AZ178" s="100">
        <v>0</v>
      </c>
      <c r="BA178" s="100">
        <v>0</v>
      </c>
      <c r="BB178" s="100">
        <v>0</v>
      </c>
      <c r="BC178" s="100">
        <v>0</v>
      </c>
      <c r="BD178" s="100">
        <v>0</v>
      </c>
      <c r="BE178" s="100">
        <v>0</v>
      </c>
      <c r="BF178" s="100">
        <v>1393036.2159788189</v>
      </c>
      <c r="BG178" s="100">
        <v>313433.1485952342</v>
      </c>
      <c r="BH178" s="100">
        <v>34825.905399470474</v>
      </c>
      <c r="BI178" s="100">
        <v>70507</v>
      </c>
      <c r="BJ178" s="100">
        <v>15864</v>
      </c>
      <c r="BK178" s="100">
        <v>1763</v>
      </c>
      <c r="BL178" s="100">
        <v>1324691</v>
      </c>
      <c r="BM178" s="100">
        <v>298056</v>
      </c>
      <c r="BN178" s="100">
        <v>33118</v>
      </c>
      <c r="BO178" s="100">
        <v>138852</v>
      </c>
      <c r="BP178" s="100">
        <v>31241</v>
      </c>
      <c r="BQ178" s="100">
        <v>3471</v>
      </c>
      <c r="BR178" s="100">
        <v>0</v>
      </c>
      <c r="BS178" s="100">
        <v>0</v>
      </c>
      <c r="BT178" s="100">
        <v>0</v>
      </c>
      <c r="BU178" s="100">
        <v>0</v>
      </c>
      <c r="BV178" s="100">
        <v>0</v>
      </c>
      <c r="BW178" s="100">
        <v>0</v>
      </c>
      <c r="BX178" s="100">
        <v>0</v>
      </c>
      <c r="BY178" s="100">
        <v>0</v>
      </c>
      <c r="BZ178" s="100">
        <v>0</v>
      </c>
      <c r="CA178" s="100">
        <v>0</v>
      </c>
      <c r="CB178" s="100">
        <v>0</v>
      </c>
      <c r="CC178" s="100">
        <v>0</v>
      </c>
      <c r="CD178" s="100">
        <v>0</v>
      </c>
      <c r="CE178" s="100">
        <v>0</v>
      </c>
      <c r="CF178" s="100">
        <v>0</v>
      </c>
      <c r="CG178" s="100">
        <v>-11.151934826883911</v>
      </c>
      <c r="CH178" s="100">
        <v>-2.5091853360488798</v>
      </c>
      <c r="CI178" s="100">
        <v>-0.27879837067209778</v>
      </c>
      <c r="CJ178" s="100">
        <v>0</v>
      </c>
      <c r="CK178" s="100">
        <v>0</v>
      </c>
      <c r="CL178" s="100">
        <v>0</v>
      </c>
      <c r="CM178" s="100">
        <v>0</v>
      </c>
      <c r="CN178" s="100">
        <v>0</v>
      </c>
      <c r="CO178" s="100">
        <v>0</v>
      </c>
      <c r="CP178" s="100">
        <v>0</v>
      </c>
      <c r="CQ178" s="100">
        <v>0</v>
      </c>
      <c r="CR178" s="100">
        <v>0</v>
      </c>
      <c r="CS178" s="100">
        <v>0</v>
      </c>
      <c r="CT178" s="100">
        <v>0</v>
      </c>
      <c r="CU178" s="100">
        <v>0</v>
      </c>
      <c r="CV178" s="100">
        <v>6392.1238289205703</v>
      </c>
      <c r="CW178" s="100">
        <v>1438.2278615071282</v>
      </c>
      <c r="CX178" s="100">
        <v>159.80309572301425</v>
      </c>
      <c r="CY178" s="100">
        <v>7559</v>
      </c>
      <c r="CZ178" s="100">
        <v>1701</v>
      </c>
      <c r="DA178" s="100">
        <v>189</v>
      </c>
      <c r="DB178" s="100">
        <v>-1167</v>
      </c>
      <c r="DC178" s="100">
        <v>-263</v>
      </c>
      <c r="DD178" s="100">
        <v>-29</v>
      </c>
      <c r="DE178" s="100">
        <v>572.05295315682281</v>
      </c>
      <c r="DF178" s="100">
        <v>128.71191446028513</v>
      </c>
      <c r="DG178" s="100">
        <v>14.30132382892057</v>
      </c>
      <c r="DH178" s="100">
        <v>620</v>
      </c>
      <c r="DI178" s="100">
        <v>139</v>
      </c>
      <c r="DJ178" s="100">
        <v>15</v>
      </c>
      <c r="DK178" s="100">
        <v>-48</v>
      </c>
      <c r="DL178" s="100">
        <v>-10</v>
      </c>
      <c r="DM178" s="100">
        <v>-1</v>
      </c>
      <c r="DN178" s="100">
        <v>9125.5869653767822</v>
      </c>
      <c r="DO178" s="100">
        <v>2053.2570672097759</v>
      </c>
      <c r="DP178" s="100">
        <v>228.13967413441955</v>
      </c>
      <c r="DQ178" s="100">
        <v>10865</v>
      </c>
      <c r="DR178" s="100">
        <v>2445</v>
      </c>
      <c r="DS178" s="100">
        <v>272</v>
      </c>
      <c r="DT178" s="100">
        <v>-1739</v>
      </c>
      <c r="DU178" s="100">
        <v>-392</v>
      </c>
      <c r="DV178" s="100">
        <v>-44</v>
      </c>
      <c r="DW178" s="100">
        <v>5167.0631364562123</v>
      </c>
      <c r="DX178" s="100">
        <v>1162.5892057026476</v>
      </c>
      <c r="DY178" s="100">
        <v>129.1765784114053</v>
      </c>
      <c r="DZ178" s="100">
        <v>-5389.6887983706729</v>
      </c>
      <c r="EA178" s="100">
        <v>-1212.6799796334012</v>
      </c>
      <c r="EB178" s="100">
        <v>-134.74221995926681</v>
      </c>
      <c r="EC178" s="100">
        <v>5782</v>
      </c>
      <c r="ED178" s="100">
        <v>1301</v>
      </c>
      <c r="EE178" s="100">
        <v>145</v>
      </c>
      <c r="EF178" s="100">
        <v>-6005</v>
      </c>
      <c r="EG178" s="100">
        <v>-1351</v>
      </c>
      <c r="EH178" s="100">
        <v>-151</v>
      </c>
      <c r="EI178" s="100">
        <v>0</v>
      </c>
      <c r="EJ178" s="100">
        <v>0</v>
      </c>
      <c r="EK178" s="100">
        <v>0</v>
      </c>
      <c r="EL178" s="100">
        <v>0</v>
      </c>
      <c r="EM178" s="100">
        <v>0</v>
      </c>
      <c r="EN178" s="100">
        <v>0</v>
      </c>
      <c r="EO178" s="100">
        <v>0</v>
      </c>
      <c r="EP178" s="100">
        <v>0</v>
      </c>
      <c r="EQ178" s="100">
        <v>0</v>
      </c>
      <c r="ER178" s="100">
        <v>0</v>
      </c>
      <c r="ES178" s="100">
        <v>0</v>
      </c>
      <c r="ET178" s="100">
        <v>0</v>
      </c>
      <c r="EU178" s="100">
        <v>293545.77189409372</v>
      </c>
      <c r="EV178" s="100">
        <v>66047.798676171078</v>
      </c>
      <c r="EW178" s="100">
        <v>7338.6442973523426</v>
      </c>
      <c r="EX178" s="100">
        <v>280863</v>
      </c>
      <c r="EY178" s="100">
        <v>63194</v>
      </c>
      <c r="EZ178" s="100">
        <v>7022</v>
      </c>
      <c r="FA178" s="100">
        <v>12683</v>
      </c>
      <c r="FB178" s="100">
        <v>2854</v>
      </c>
      <c r="FC178" s="100">
        <v>317</v>
      </c>
      <c r="FD178" s="100">
        <v>628770.10509164969</v>
      </c>
      <c r="FE178" s="100">
        <v>139776.676496945</v>
      </c>
      <c r="FF178" s="100">
        <v>15194.090101832993</v>
      </c>
      <c r="FG178" s="100">
        <v>557961</v>
      </c>
      <c r="FH178" s="100">
        <v>124087</v>
      </c>
      <c r="FI178" s="100">
        <v>13452</v>
      </c>
      <c r="FJ178" s="100">
        <v>70809</v>
      </c>
      <c r="FK178" s="100">
        <v>15690</v>
      </c>
      <c r="FL178" s="100">
        <v>1742</v>
      </c>
      <c r="FM178" s="100">
        <v>0</v>
      </c>
      <c r="FN178" s="100">
        <v>0</v>
      </c>
      <c r="FO178" s="100">
        <v>0</v>
      </c>
      <c r="FP178" s="100">
        <v>0</v>
      </c>
      <c r="FQ178" s="100">
        <v>0</v>
      </c>
      <c r="FR178" s="100">
        <v>0</v>
      </c>
      <c r="FS178" s="100">
        <v>0</v>
      </c>
      <c r="FT178" s="100">
        <v>0</v>
      </c>
      <c r="FU178" s="100">
        <v>0</v>
      </c>
      <c r="FV178" s="100">
        <v>2401715</v>
      </c>
      <c r="FW178" s="100">
        <v>538689</v>
      </c>
      <c r="FX178" s="100">
        <v>59518</v>
      </c>
      <c r="FY178" s="546">
        <v>0.5</v>
      </c>
      <c r="FZ178" s="546">
        <v>0.4</v>
      </c>
      <c r="GA178" s="546">
        <v>0.09</v>
      </c>
      <c r="GB178" s="546">
        <v>0.01</v>
      </c>
      <c r="GC178" s="84" t="s">
        <v>1029</v>
      </c>
    </row>
    <row r="179" spans="1:185" s="84" customFormat="1" x14ac:dyDescent="0.25">
      <c r="A179" t="s">
        <v>1026</v>
      </c>
      <c r="B179" s="82" t="s">
        <v>717</v>
      </c>
      <c r="C179" s="85" t="s">
        <v>716</v>
      </c>
      <c r="D179" s="100">
        <v>-4533213</v>
      </c>
      <c r="E179" s="100">
        <v>-364368</v>
      </c>
      <c r="F179" s="100">
        <v>-4897581</v>
      </c>
      <c r="G179" s="100">
        <v>-3211774</v>
      </c>
      <c r="H179" s="100">
        <v>-359712</v>
      </c>
      <c r="I179" s="100">
        <v>-3571486</v>
      </c>
      <c r="J179" s="100">
        <v>-1321439</v>
      </c>
      <c r="K179" s="100">
        <v>-4656</v>
      </c>
      <c r="L179" s="100">
        <v>-1326095</v>
      </c>
      <c r="M179" s="100">
        <v>469104</v>
      </c>
      <c r="N179" s="100">
        <v>469104</v>
      </c>
      <c r="O179" s="100">
        <v>0</v>
      </c>
      <c r="P179" s="100">
        <v>2511959</v>
      </c>
      <c r="Q179" s="100">
        <v>2194547</v>
      </c>
      <c r="R179" s="100">
        <v>317412</v>
      </c>
      <c r="S179" s="100">
        <v>0</v>
      </c>
      <c r="T179" s="100">
        <v>0</v>
      </c>
      <c r="U179" s="100">
        <v>0</v>
      </c>
      <c r="V179" s="100">
        <v>0</v>
      </c>
      <c r="W179" s="100">
        <v>0</v>
      </c>
      <c r="X179" s="100">
        <v>0</v>
      </c>
      <c r="Y179" s="100">
        <v>0</v>
      </c>
      <c r="Z179" s="100">
        <v>0</v>
      </c>
      <c r="AA179" s="100">
        <v>0</v>
      </c>
      <c r="AB179" s="100">
        <v>0</v>
      </c>
      <c r="AC179" s="100">
        <v>0</v>
      </c>
      <c r="AD179" s="100">
        <v>0</v>
      </c>
      <c r="AE179" s="100">
        <v>0</v>
      </c>
      <c r="AF179" s="100">
        <v>0</v>
      </c>
      <c r="AG179" s="100">
        <v>0</v>
      </c>
      <c r="AH179" s="100">
        <v>0</v>
      </c>
      <c r="AI179" s="100">
        <v>0</v>
      </c>
      <c r="AJ179" s="100">
        <v>0</v>
      </c>
      <c r="AK179" s="100">
        <v>0</v>
      </c>
      <c r="AL179" s="100">
        <v>0</v>
      </c>
      <c r="AM179" s="100">
        <v>0</v>
      </c>
      <c r="AN179" s="100">
        <v>0</v>
      </c>
      <c r="AO179" s="100">
        <v>0</v>
      </c>
      <c r="AP179" s="100">
        <v>0</v>
      </c>
      <c r="AQ179" s="100">
        <v>0</v>
      </c>
      <c r="AR179" s="100">
        <v>0</v>
      </c>
      <c r="AS179" s="100">
        <v>0</v>
      </c>
      <c r="AT179" s="100">
        <v>0</v>
      </c>
      <c r="AU179" s="100">
        <v>0</v>
      </c>
      <c r="AV179" s="100">
        <v>0</v>
      </c>
      <c r="AW179" s="100">
        <v>0</v>
      </c>
      <c r="AX179" s="100">
        <v>0</v>
      </c>
      <c r="AY179" s="100">
        <v>0</v>
      </c>
      <c r="AZ179" s="100">
        <v>0</v>
      </c>
      <c r="BA179" s="100">
        <v>0</v>
      </c>
      <c r="BB179" s="100">
        <v>0</v>
      </c>
      <c r="BC179" s="100">
        <v>0</v>
      </c>
      <c r="BD179" s="100">
        <v>0</v>
      </c>
      <c r="BE179" s="100">
        <v>0</v>
      </c>
      <c r="BF179" s="100">
        <v>5416994.9270419544</v>
      </c>
      <c r="BG179" s="100">
        <v>0</v>
      </c>
      <c r="BH179" s="100">
        <v>72699.600676985734</v>
      </c>
      <c r="BI179" s="100">
        <v>351865</v>
      </c>
      <c r="BJ179" s="100">
        <v>0</v>
      </c>
      <c r="BK179" s="100">
        <v>4508</v>
      </c>
      <c r="BL179" s="100">
        <v>5202669</v>
      </c>
      <c r="BM179" s="100">
        <v>0</v>
      </c>
      <c r="BN179" s="100">
        <v>69556</v>
      </c>
      <c r="BO179" s="100">
        <v>566191</v>
      </c>
      <c r="BP179" s="100">
        <v>0</v>
      </c>
      <c r="BQ179" s="100">
        <v>7652</v>
      </c>
      <c r="BR179" s="100">
        <v>56010.324195519352</v>
      </c>
      <c r="BS179" s="100">
        <v>0</v>
      </c>
      <c r="BT179" s="100">
        <v>756.89627291242368</v>
      </c>
      <c r="BU179" s="100">
        <v>14978</v>
      </c>
      <c r="BV179" s="100">
        <v>0</v>
      </c>
      <c r="BW179" s="100">
        <v>202</v>
      </c>
      <c r="BX179" s="100">
        <v>41032</v>
      </c>
      <c r="BY179" s="100">
        <v>0</v>
      </c>
      <c r="BZ179" s="100">
        <v>555</v>
      </c>
      <c r="CA179" s="100">
        <v>0</v>
      </c>
      <c r="CB179" s="100">
        <v>0</v>
      </c>
      <c r="CC179" s="100">
        <v>0</v>
      </c>
      <c r="CD179" s="100">
        <v>0</v>
      </c>
      <c r="CE179" s="100">
        <v>0</v>
      </c>
      <c r="CF179" s="100">
        <v>0</v>
      </c>
      <c r="CG179" s="100">
        <v>0</v>
      </c>
      <c r="CH179" s="100">
        <v>0</v>
      </c>
      <c r="CI179" s="100">
        <v>0</v>
      </c>
      <c r="CJ179" s="100">
        <v>0</v>
      </c>
      <c r="CK179" s="100">
        <v>0</v>
      </c>
      <c r="CL179" s="100">
        <v>0</v>
      </c>
      <c r="CM179" s="100">
        <v>0</v>
      </c>
      <c r="CN179" s="100">
        <v>0</v>
      </c>
      <c r="CO179" s="100">
        <v>0</v>
      </c>
      <c r="CP179" s="100">
        <v>0</v>
      </c>
      <c r="CQ179" s="100">
        <v>0</v>
      </c>
      <c r="CR179" s="100">
        <v>0</v>
      </c>
      <c r="CS179" s="100">
        <v>0</v>
      </c>
      <c r="CT179" s="100">
        <v>0</v>
      </c>
      <c r="CU179" s="100">
        <v>0</v>
      </c>
      <c r="CV179" s="100">
        <v>0</v>
      </c>
      <c r="CW179" s="100">
        <v>0</v>
      </c>
      <c r="CX179" s="100">
        <v>0</v>
      </c>
      <c r="CY179" s="100">
        <v>0</v>
      </c>
      <c r="CZ179" s="100">
        <v>0</v>
      </c>
      <c r="DA179" s="100">
        <v>0</v>
      </c>
      <c r="DB179" s="100">
        <v>0</v>
      </c>
      <c r="DC179" s="100">
        <v>0</v>
      </c>
      <c r="DD179" s="100">
        <v>0</v>
      </c>
      <c r="DE179" s="100">
        <v>0</v>
      </c>
      <c r="DF179" s="100">
        <v>0</v>
      </c>
      <c r="DG179" s="100">
        <v>0</v>
      </c>
      <c r="DH179" s="100">
        <v>0</v>
      </c>
      <c r="DI179" s="100">
        <v>0</v>
      </c>
      <c r="DJ179" s="100">
        <v>0</v>
      </c>
      <c r="DK179" s="100">
        <v>0</v>
      </c>
      <c r="DL179" s="100">
        <v>0</v>
      </c>
      <c r="DM179" s="100">
        <v>0</v>
      </c>
      <c r="DN179" s="100">
        <v>25944.728553971487</v>
      </c>
      <c r="DO179" s="100">
        <v>0</v>
      </c>
      <c r="DP179" s="100">
        <v>350.60443991853361</v>
      </c>
      <c r="DQ179" s="100">
        <v>33178</v>
      </c>
      <c r="DR179" s="100">
        <v>0</v>
      </c>
      <c r="DS179" s="100">
        <v>448</v>
      </c>
      <c r="DT179" s="100">
        <v>-7233</v>
      </c>
      <c r="DU179" s="100">
        <v>0</v>
      </c>
      <c r="DV179" s="100">
        <v>-97</v>
      </c>
      <c r="DW179" s="100">
        <v>93454.411649694492</v>
      </c>
      <c r="DX179" s="100">
        <v>0</v>
      </c>
      <c r="DY179" s="100">
        <v>1080.9529124236253</v>
      </c>
      <c r="DZ179" s="100">
        <v>-28028.467576374747</v>
      </c>
      <c r="EA179" s="100">
        <v>0</v>
      </c>
      <c r="EB179" s="100">
        <v>-378.76307535641553</v>
      </c>
      <c r="EC179" s="100">
        <v>105719</v>
      </c>
      <c r="ED179" s="100">
        <v>0</v>
      </c>
      <c r="EE179" s="100">
        <v>1237</v>
      </c>
      <c r="EF179" s="100">
        <v>-40293</v>
      </c>
      <c r="EG179" s="100">
        <v>0</v>
      </c>
      <c r="EH179" s="100">
        <v>-535</v>
      </c>
      <c r="EI179" s="100">
        <v>-1735.3030142566192</v>
      </c>
      <c r="EJ179" s="100">
        <v>0</v>
      </c>
      <c r="EK179" s="100">
        <v>-23.450040733197557</v>
      </c>
      <c r="EL179" s="100">
        <v>0</v>
      </c>
      <c r="EM179" s="100">
        <v>0</v>
      </c>
      <c r="EN179" s="100">
        <v>0</v>
      </c>
      <c r="EO179" s="100">
        <v>0</v>
      </c>
      <c r="EP179" s="100">
        <v>0</v>
      </c>
      <c r="EQ179" s="100">
        <v>0</v>
      </c>
      <c r="ER179" s="100">
        <v>0</v>
      </c>
      <c r="ES179" s="100">
        <v>0</v>
      </c>
      <c r="ET179" s="100">
        <v>0</v>
      </c>
      <c r="EU179" s="100">
        <v>1680831.3266395114</v>
      </c>
      <c r="EV179" s="100">
        <v>0</v>
      </c>
      <c r="EW179" s="100">
        <v>22061.118879837068</v>
      </c>
      <c r="EX179" s="100">
        <v>2550699</v>
      </c>
      <c r="EY179" s="100">
        <v>0</v>
      </c>
      <c r="EZ179" s="100">
        <v>33428</v>
      </c>
      <c r="FA179" s="100">
        <v>-869868</v>
      </c>
      <c r="FB179" s="100">
        <v>0</v>
      </c>
      <c r="FC179" s="100">
        <v>-11367</v>
      </c>
      <c r="FD179" s="100">
        <v>3433362.3846843173</v>
      </c>
      <c r="FE179" s="100">
        <v>0</v>
      </c>
      <c r="FF179" s="100">
        <v>45290.625498981666</v>
      </c>
      <c r="FG179" s="100">
        <v>3325243</v>
      </c>
      <c r="FH179" s="100">
        <v>0</v>
      </c>
      <c r="FI179" s="100">
        <v>43969</v>
      </c>
      <c r="FJ179" s="100">
        <v>108119</v>
      </c>
      <c r="FK179" s="100">
        <v>0</v>
      </c>
      <c r="FL179" s="100">
        <v>1322</v>
      </c>
      <c r="FM179" s="100">
        <v>0</v>
      </c>
      <c r="FN179" s="100">
        <v>0</v>
      </c>
      <c r="FO179" s="100">
        <v>0</v>
      </c>
      <c r="FP179" s="100">
        <v>0</v>
      </c>
      <c r="FQ179" s="100">
        <v>0</v>
      </c>
      <c r="FR179" s="100">
        <v>0</v>
      </c>
      <c r="FS179" s="100">
        <v>0</v>
      </c>
      <c r="FT179" s="100">
        <v>0</v>
      </c>
      <c r="FU179" s="100">
        <v>0</v>
      </c>
      <c r="FV179" s="100">
        <v>11028699</v>
      </c>
      <c r="FW179" s="100">
        <v>0</v>
      </c>
      <c r="FX179" s="100">
        <v>146347</v>
      </c>
      <c r="FY179" s="546">
        <v>0.25</v>
      </c>
      <c r="FZ179" s="546">
        <v>0.74</v>
      </c>
      <c r="GA179" s="546">
        <v>0</v>
      </c>
      <c r="GB179" s="546">
        <v>0.01</v>
      </c>
      <c r="GC179" s="84" t="s">
        <v>1047</v>
      </c>
    </row>
    <row r="180" spans="1:185" s="84" customFormat="1" x14ac:dyDescent="0.25">
      <c r="A180" t="s">
        <v>1026</v>
      </c>
      <c r="B180" s="82" t="s">
        <v>719</v>
      </c>
      <c r="C180" s="85" t="s">
        <v>718</v>
      </c>
      <c r="D180" s="100">
        <v>-22603</v>
      </c>
      <c r="E180" s="100">
        <v>0</v>
      </c>
      <c r="F180" s="100">
        <v>-22603</v>
      </c>
      <c r="G180" s="100">
        <v>52200</v>
      </c>
      <c r="H180" s="100">
        <v>0</v>
      </c>
      <c r="I180" s="100">
        <v>52200</v>
      </c>
      <c r="J180" s="100">
        <v>-74803</v>
      </c>
      <c r="K180" s="100">
        <v>0</v>
      </c>
      <c r="L180" s="100">
        <v>-74803</v>
      </c>
      <c r="M180" s="100">
        <v>138888</v>
      </c>
      <c r="N180" s="100">
        <v>138888</v>
      </c>
      <c r="O180" s="100">
        <v>0</v>
      </c>
      <c r="P180" s="100">
        <v>0</v>
      </c>
      <c r="Q180" s="100">
        <v>0</v>
      </c>
      <c r="R180" s="100">
        <v>0</v>
      </c>
      <c r="S180" s="100">
        <v>0</v>
      </c>
      <c r="T180" s="100">
        <v>0</v>
      </c>
      <c r="U180" s="100">
        <v>0</v>
      </c>
      <c r="V180" s="100">
        <v>0</v>
      </c>
      <c r="W180" s="100">
        <v>0</v>
      </c>
      <c r="X180" s="100">
        <v>0</v>
      </c>
      <c r="Y180" s="100">
        <v>0</v>
      </c>
      <c r="Z180" s="100">
        <v>0</v>
      </c>
      <c r="AA180" s="100">
        <v>0</v>
      </c>
      <c r="AB180" s="100">
        <v>0</v>
      </c>
      <c r="AC180" s="100">
        <v>0</v>
      </c>
      <c r="AD180" s="100">
        <v>0</v>
      </c>
      <c r="AE180" s="100">
        <v>0</v>
      </c>
      <c r="AF180" s="100">
        <v>0</v>
      </c>
      <c r="AG180" s="100">
        <v>0</v>
      </c>
      <c r="AH180" s="100">
        <v>0</v>
      </c>
      <c r="AI180" s="100">
        <v>0</v>
      </c>
      <c r="AJ180" s="100">
        <v>0</v>
      </c>
      <c r="AK180" s="100">
        <v>0</v>
      </c>
      <c r="AL180" s="100">
        <v>0</v>
      </c>
      <c r="AM180" s="100">
        <v>0</v>
      </c>
      <c r="AN180" s="100">
        <v>0</v>
      </c>
      <c r="AO180" s="100">
        <v>0</v>
      </c>
      <c r="AP180" s="100">
        <v>0</v>
      </c>
      <c r="AQ180" s="100">
        <v>0</v>
      </c>
      <c r="AR180" s="100">
        <v>0</v>
      </c>
      <c r="AS180" s="100">
        <v>0</v>
      </c>
      <c r="AT180" s="100">
        <v>0</v>
      </c>
      <c r="AU180" s="100">
        <v>0</v>
      </c>
      <c r="AV180" s="100">
        <v>0</v>
      </c>
      <c r="AW180" s="100">
        <v>0</v>
      </c>
      <c r="AX180" s="100">
        <v>0</v>
      </c>
      <c r="AY180" s="100">
        <v>0</v>
      </c>
      <c r="AZ180" s="100">
        <v>0</v>
      </c>
      <c r="BA180" s="100">
        <v>0</v>
      </c>
      <c r="BB180" s="100">
        <v>0</v>
      </c>
      <c r="BC180" s="100">
        <v>0</v>
      </c>
      <c r="BD180" s="100">
        <v>0</v>
      </c>
      <c r="BE180" s="100">
        <v>0</v>
      </c>
      <c r="BF180" s="100">
        <v>1078896.2746680246</v>
      </c>
      <c r="BG180" s="100">
        <v>917061.83346782078</v>
      </c>
      <c r="BH180" s="100">
        <v>26972.406866700618</v>
      </c>
      <c r="BI180" s="100">
        <v>67028</v>
      </c>
      <c r="BJ180" s="100">
        <v>56974</v>
      </c>
      <c r="BK180" s="100">
        <v>1676</v>
      </c>
      <c r="BL180" s="100">
        <v>1124393</v>
      </c>
      <c r="BM180" s="100">
        <v>955735</v>
      </c>
      <c r="BN180" s="100">
        <v>28110</v>
      </c>
      <c r="BO180" s="100">
        <v>21531</v>
      </c>
      <c r="BP180" s="100">
        <v>18301</v>
      </c>
      <c r="BQ180" s="100">
        <v>538</v>
      </c>
      <c r="BR180" s="100">
        <v>0</v>
      </c>
      <c r="BS180" s="100">
        <v>0</v>
      </c>
      <c r="BT180" s="100">
        <v>0</v>
      </c>
      <c r="BU180" s="100">
        <v>0</v>
      </c>
      <c r="BV180" s="100">
        <v>0</v>
      </c>
      <c r="BW180" s="100">
        <v>0</v>
      </c>
      <c r="BX180" s="100">
        <v>0</v>
      </c>
      <c r="BY180" s="100">
        <v>0</v>
      </c>
      <c r="BZ180" s="100">
        <v>0</v>
      </c>
      <c r="CA180" s="100">
        <v>0</v>
      </c>
      <c r="CB180" s="100">
        <v>0</v>
      </c>
      <c r="CC180" s="100">
        <v>0</v>
      </c>
      <c r="CD180" s="100">
        <v>0</v>
      </c>
      <c r="CE180" s="100">
        <v>0</v>
      </c>
      <c r="CF180" s="100">
        <v>0</v>
      </c>
      <c r="CG180" s="100">
        <v>0</v>
      </c>
      <c r="CH180" s="100">
        <v>0</v>
      </c>
      <c r="CI180" s="100">
        <v>0</v>
      </c>
      <c r="CJ180" s="100">
        <v>0</v>
      </c>
      <c r="CK180" s="100">
        <v>0</v>
      </c>
      <c r="CL180" s="100">
        <v>0</v>
      </c>
      <c r="CM180" s="100">
        <v>0</v>
      </c>
      <c r="CN180" s="100">
        <v>0</v>
      </c>
      <c r="CO180" s="100">
        <v>0</v>
      </c>
      <c r="CP180" s="100">
        <v>0</v>
      </c>
      <c r="CQ180" s="100">
        <v>0</v>
      </c>
      <c r="CR180" s="100">
        <v>0</v>
      </c>
      <c r="CS180" s="100">
        <v>0</v>
      </c>
      <c r="CT180" s="100">
        <v>0</v>
      </c>
      <c r="CU180" s="100">
        <v>0</v>
      </c>
      <c r="CV180" s="100">
        <v>10125.956822810593</v>
      </c>
      <c r="CW180" s="100">
        <v>8607.0632993890013</v>
      </c>
      <c r="CX180" s="100">
        <v>253.14892057026478</v>
      </c>
      <c r="CY180" s="100">
        <v>11140</v>
      </c>
      <c r="CZ180" s="100">
        <v>9469</v>
      </c>
      <c r="DA180" s="100">
        <v>278</v>
      </c>
      <c r="DB180" s="100">
        <v>-1014</v>
      </c>
      <c r="DC180" s="100">
        <v>-862</v>
      </c>
      <c r="DD180" s="100">
        <v>-25</v>
      </c>
      <c r="DE180" s="100">
        <v>0</v>
      </c>
      <c r="DF180" s="100">
        <v>0</v>
      </c>
      <c r="DG180" s="100">
        <v>0</v>
      </c>
      <c r="DH180" s="100">
        <v>0</v>
      </c>
      <c r="DI180" s="100">
        <v>0</v>
      </c>
      <c r="DJ180" s="100">
        <v>0</v>
      </c>
      <c r="DK180" s="100">
        <v>0</v>
      </c>
      <c r="DL180" s="100">
        <v>0</v>
      </c>
      <c r="DM180" s="100">
        <v>0</v>
      </c>
      <c r="DN180" s="100">
        <v>7658.0749490835033</v>
      </c>
      <c r="DO180" s="100">
        <v>6509.3637067209775</v>
      </c>
      <c r="DP180" s="100">
        <v>191.45187372708756</v>
      </c>
      <c r="DQ180" s="100">
        <v>10632</v>
      </c>
      <c r="DR180" s="100">
        <v>9038</v>
      </c>
      <c r="DS180" s="100">
        <v>266</v>
      </c>
      <c r="DT180" s="100">
        <v>-2974</v>
      </c>
      <c r="DU180" s="100">
        <v>-2529</v>
      </c>
      <c r="DV180" s="100">
        <v>-75</v>
      </c>
      <c r="DW180" s="100">
        <v>21536.864358452138</v>
      </c>
      <c r="DX180" s="100">
        <v>18306.334704684316</v>
      </c>
      <c r="DY180" s="100">
        <v>538.42160896130349</v>
      </c>
      <c r="DZ180" s="100">
        <v>0</v>
      </c>
      <c r="EA180" s="100">
        <v>0</v>
      </c>
      <c r="EB180" s="100">
        <v>0</v>
      </c>
      <c r="EC180" s="100">
        <v>22510</v>
      </c>
      <c r="ED180" s="100">
        <v>19134</v>
      </c>
      <c r="EE180" s="100">
        <v>563</v>
      </c>
      <c r="EF180" s="100">
        <v>-973</v>
      </c>
      <c r="EG180" s="100">
        <v>-828</v>
      </c>
      <c r="EH180" s="100">
        <v>-25</v>
      </c>
      <c r="EI180" s="100">
        <v>-617.89979633401219</v>
      </c>
      <c r="EJ180" s="100">
        <v>-525.21482688391029</v>
      </c>
      <c r="EK180" s="100">
        <v>-15.447494908350304</v>
      </c>
      <c r="EL180" s="100">
        <v>0</v>
      </c>
      <c r="EM180" s="100">
        <v>0</v>
      </c>
      <c r="EN180" s="100">
        <v>0</v>
      </c>
      <c r="EO180" s="100">
        <v>0</v>
      </c>
      <c r="EP180" s="100">
        <v>0</v>
      </c>
      <c r="EQ180" s="100">
        <v>0</v>
      </c>
      <c r="ER180" s="100">
        <v>0</v>
      </c>
      <c r="ES180" s="100">
        <v>0</v>
      </c>
      <c r="ET180" s="100">
        <v>0</v>
      </c>
      <c r="EU180" s="100">
        <v>293718.00733197556</v>
      </c>
      <c r="EV180" s="100">
        <v>249660.30623217919</v>
      </c>
      <c r="EW180" s="100">
        <v>7342.9501832993892</v>
      </c>
      <c r="EX180" s="100">
        <v>1092295</v>
      </c>
      <c r="EY180" s="100">
        <v>928450</v>
      </c>
      <c r="EZ180" s="100">
        <v>27307</v>
      </c>
      <c r="FA180" s="100">
        <v>-798577</v>
      </c>
      <c r="FB180" s="100">
        <v>-678790</v>
      </c>
      <c r="FC180" s="100">
        <v>-19964</v>
      </c>
      <c r="FD180" s="100">
        <v>445623.85336048878</v>
      </c>
      <c r="FE180" s="100">
        <v>378780.27535641543</v>
      </c>
      <c r="FF180" s="100">
        <v>11140.596334012218</v>
      </c>
      <c r="FG180" s="100">
        <v>388354</v>
      </c>
      <c r="FH180" s="100">
        <v>330101</v>
      </c>
      <c r="FI180" s="100">
        <v>9709</v>
      </c>
      <c r="FJ180" s="100">
        <v>57270</v>
      </c>
      <c r="FK180" s="100">
        <v>48679</v>
      </c>
      <c r="FL180" s="100">
        <v>1432</v>
      </c>
      <c r="FM180" s="100">
        <v>0</v>
      </c>
      <c r="FN180" s="100">
        <v>0</v>
      </c>
      <c r="FO180" s="100">
        <v>0</v>
      </c>
      <c r="FP180" s="100">
        <v>0</v>
      </c>
      <c r="FQ180" s="100">
        <v>0</v>
      </c>
      <c r="FR180" s="100">
        <v>0</v>
      </c>
      <c r="FS180" s="100">
        <v>0</v>
      </c>
      <c r="FT180" s="100">
        <v>0</v>
      </c>
      <c r="FU180" s="100">
        <v>0</v>
      </c>
      <c r="FV180" s="100">
        <v>1923969</v>
      </c>
      <c r="FW180" s="100">
        <v>1635373</v>
      </c>
      <c r="FX180" s="100">
        <v>48099</v>
      </c>
      <c r="FY180" s="546">
        <v>0.25</v>
      </c>
      <c r="FZ180" s="546">
        <v>0.4</v>
      </c>
      <c r="GA180" s="546">
        <v>0.33999999999999997</v>
      </c>
      <c r="GB180" s="546">
        <v>0.01</v>
      </c>
      <c r="GC180" s="84" t="s">
        <v>1029</v>
      </c>
    </row>
    <row r="181" spans="1:185" s="84" customFormat="1" x14ac:dyDescent="0.25">
      <c r="A181" t="s">
        <v>1026</v>
      </c>
      <c r="B181" s="82" t="s">
        <v>721</v>
      </c>
      <c r="C181" s="85" t="s">
        <v>720</v>
      </c>
      <c r="D181" s="100">
        <v>-176387</v>
      </c>
      <c r="E181" s="100">
        <v>7068</v>
      </c>
      <c r="F181" s="100">
        <v>-169319</v>
      </c>
      <c r="G181" s="100">
        <v>165143</v>
      </c>
      <c r="H181" s="100">
        <v>-5247</v>
      </c>
      <c r="I181" s="100">
        <v>159896</v>
      </c>
      <c r="J181" s="100">
        <v>-341530</v>
      </c>
      <c r="K181" s="100">
        <v>12315</v>
      </c>
      <c r="L181" s="100">
        <v>-329215</v>
      </c>
      <c r="M181" s="100">
        <v>372814</v>
      </c>
      <c r="N181" s="100">
        <v>372814</v>
      </c>
      <c r="O181" s="100">
        <v>0</v>
      </c>
      <c r="P181" s="100">
        <v>1806256</v>
      </c>
      <c r="Q181" s="100">
        <v>1801596</v>
      </c>
      <c r="R181" s="100">
        <v>4660</v>
      </c>
      <c r="S181" s="100">
        <v>0</v>
      </c>
      <c r="T181" s="100">
        <v>0</v>
      </c>
      <c r="U181" s="100">
        <v>0</v>
      </c>
      <c r="V181" s="100">
        <v>0</v>
      </c>
      <c r="W181" s="100">
        <v>0</v>
      </c>
      <c r="X181" s="100">
        <v>0</v>
      </c>
      <c r="Y181" s="100">
        <v>0</v>
      </c>
      <c r="Z181" s="100">
        <v>0</v>
      </c>
      <c r="AA181" s="100">
        <v>0</v>
      </c>
      <c r="AB181" s="100">
        <v>0</v>
      </c>
      <c r="AC181" s="100">
        <v>0</v>
      </c>
      <c r="AD181" s="100">
        <v>0</v>
      </c>
      <c r="AE181" s="100">
        <v>0</v>
      </c>
      <c r="AF181" s="100">
        <v>0</v>
      </c>
      <c r="AG181" s="100">
        <v>0</v>
      </c>
      <c r="AH181" s="100">
        <v>471055</v>
      </c>
      <c r="AI181" s="100">
        <v>471054.62932790228</v>
      </c>
      <c r="AJ181" s="100">
        <v>0</v>
      </c>
      <c r="AK181" s="100">
        <v>0</v>
      </c>
      <c r="AL181" s="100">
        <v>490742</v>
      </c>
      <c r="AM181" s="100">
        <v>490742</v>
      </c>
      <c r="AN181" s="100">
        <v>0</v>
      </c>
      <c r="AO181" s="100">
        <v>0</v>
      </c>
      <c r="AP181" s="100">
        <v>-19687</v>
      </c>
      <c r="AQ181" s="100">
        <v>-19687</v>
      </c>
      <c r="AR181" s="100">
        <v>0</v>
      </c>
      <c r="AS181" s="100">
        <v>0</v>
      </c>
      <c r="AT181" s="100">
        <v>0</v>
      </c>
      <c r="AU181" s="100">
        <v>0</v>
      </c>
      <c r="AV181" s="100">
        <v>0</v>
      </c>
      <c r="AW181" s="100">
        <v>0</v>
      </c>
      <c r="AX181" s="100">
        <v>0</v>
      </c>
      <c r="AY181" s="100">
        <v>0</v>
      </c>
      <c r="AZ181" s="100">
        <v>0</v>
      </c>
      <c r="BA181" s="100">
        <v>0</v>
      </c>
      <c r="BB181" s="100">
        <v>0</v>
      </c>
      <c r="BC181" s="100">
        <v>0</v>
      </c>
      <c r="BD181" s="100">
        <v>0</v>
      </c>
      <c r="BE181" s="100">
        <v>0</v>
      </c>
      <c r="BF181" s="100">
        <v>3478929.0921795517</v>
      </c>
      <c r="BG181" s="100">
        <v>1950094.4740892872</v>
      </c>
      <c r="BH181" s="100">
        <v>0</v>
      </c>
      <c r="BI181" s="100">
        <v>158714</v>
      </c>
      <c r="BJ181" s="100">
        <v>88237</v>
      </c>
      <c r="BK181" s="100">
        <v>0</v>
      </c>
      <c r="BL181" s="100">
        <v>3475323</v>
      </c>
      <c r="BM181" s="100">
        <v>1947026</v>
      </c>
      <c r="BN181" s="100">
        <v>0</v>
      </c>
      <c r="BO181" s="100">
        <v>162320</v>
      </c>
      <c r="BP181" s="100">
        <v>91305</v>
      </c>
      <c r="BQ181" s="100">
        <v>0</v>
      </c>
      <c r="BR181" s="100">
        <v>0</v>
      </c>
      <c r="BS181" s="100">
        <v>0</v>
      </c>
      <c r="BT181" s="100">
        <v>0</v>
      </c>
      <c r="BU181" s="100">
        <v>0</v>
      </c>
      <c r="BV181" s="100">
        <v>0</v>
      </c>
      <c r="BW181" s="100">
        <v>0</v>
      </c>
      <c r="BX181" s="100">
        <v>0</v>
      </c>
      <c r="BY181" s="100">
        <v>0</v>
      </c>
      <c r="BZ181" s="100">
        <v>0</v>
      </c>
      <c r="CA181" s="100">
        <v>0</v>
      </c>
      <c r="CB181" s="100">
        <v>0</v>
      </c>
      <c r="CC181" s="100">
        <v>0</v>
      </c>
      <c r="CD181" s="100">
        <v>0</v>
      </c>
      <c r="CE181" s="100">
        <v>0</v>
      </c>
      <c r="CF181" s="100">
        <v>0</v>
      </c>
      <c r="CG181" s="100">
        <v>0</v>
      </c>
      <c r="CH181" s="100">
        <v>0</v>
      </c>
      <c r="CI181" s="100">
        <v>0</v>
      </c>
      <c r="CJ181" s="100">
        <v>0</v>
      </c>
      <c r="CK181" s="100">
        <v>0</v>
      </c>
      <c r="CL181" s="100">
        <v>0</v>
      </c>
      <c r="CM181" s="100">
        <v>0</v>
      </c>
      <c r="CN181" s="100">
        <v>0</v>
      </c>
      <c r="CO181" s="100">
        <v>0</v>
      </c>
      <c r="CP181" s="100">
        <v>0</v>
      </c>
      <c r="CQ181" s="100">
        <v>0</v>
      </c>
      <c r="CR181" s="100">
        <v>0</v>
      </c>
      <c r="CS181" s="100">
        <v>0</v>
      </c>
      <c r="CT181" s="100">
        <v>0</v>
      </c>
      <c r="CU181" s="100">
        <v>0</v>
      </c>
      <c r="CV181" s="100">
        <v>0</v>
      </c>
      <c r="CW181" s="100">
        <v>0</v>
      </c>
      <c r="CX181" s="100">
        <v>0</v>
      </c>
      <c r="CY181" s="100">
        <v>0</v>
      </c>
      <c r="CZ181" s="100">
        <v>0</v>
      </c>
      <c r="DA181" s="100">
        <v>0</v>
      </c>
      <c r="DB181" s="100">
        <v>0</v>
      </c>
      <c r="DC181" s="100">
        <v>0</v>
      </c>
      <c r="DD181" s="100">
        <v>0</v>
      </c>
      <c r="DE181" s="100">
        <v>0</v>
      </c>
      <c r="DF181" s="100">
        <v>0</v>
      </c>
      <c r="DG181" s="100">
        <v>0</v>
      </c>
      <c r="DH181" s="100">
        <v>0</v>
      </c>
      <c r="DI181" s="100">
        <v>0</v>
      </c>
      <c r="DJ181" s="100">
        <v>0</v>
      </c>
      <c r="DK181" s="100">
        <v>0</v>
      </c>
      <c r="DL181" s="100">
        <v>0</v>
      </c>
      <c r="DM181" s="100">
        <v>0</v>
      </c>
      <c r="DN181" s="100">
        <v>26550.526435845215</v>
      </c>
      <c r="DO181" s="100">
        <v>14934.671120162933</v>
      </c>
      <c r="DP181" s="100">
        <v>0</v>
      </c>
      <c r="DQ181" s="100">
        <v>33492</v>
      </c>
      <c r="DR181" s="100">
        <v>18840</v>
      </c>
      <c r="DS181" s="100">
        <v>0</v>
      </c>
      <c r="DT181" s="100">
        <v>-6941</v>
      </c>
      <c r="DU181" s="100">
        <v>-3905</v>
      </c>
      <c r="DV181" s="100">
        <v>0</v>
      </c>
      <c r="DW181" s="100">
        <v>136034.27486761709</v>
      </c>
      <c r="DX181" s="100">
        <v>76519.279613034625</v>
      </c>
      <c r="DY181" s="100">
        <v>0</v>
      </c>
      <c r="DZ181" s="100">
        <v>-2575.3534826883911</v>
      </c>
      <c r="EA181" s="100">
        <v>-1448.63633401222</v>
      </c>
      <c r="EB181" s="100">
        <v>0</v>
      </c>
      <c r="EC181" s="100">
        <v>151494</v>
      </c>
      <c r="ED181" s="100">
        <v>85215</v>
      </c>
      <c r="EE181" s="100">
        <v>0</v>
      </c>
      <c r="EF181" s="100">
        <v>-18035</v>
      </c>
      <c r="EG181" s="100">
        <v>-10144</v>
      </c>
      <c r="EH181" s="100">
        <v>0</v>
      </c>
      <c r="EI181" s="100">
        <v>0</v>
      </c>
      <c r="EJ181" s="100">
        <v>0</v>
      </c>
      <c r="EK181" s="100">
        <v>0</v>
      </c>
      <c r="EL181" s="100">
        <v>0</v>
      </c>
      <c r="EM181" s="100">
        <v>0</v>
      </c>
      <c r="EN181" s="100">
        <v>0</v>
      </c>
      <c r="EO181" s="100">
        <v>0</v>
      </c>
      <c r="EP181" s="100">
        <v>0</v>
      </c>
      <c r="EQ181" s="100">
        <v>0</v>
      </c>
      <c r="ER181" s="100">
        <v>0</v>
      </c>
      <c r="ES181" s="100">
        <v>0</v>
      </c>
      <c r="ET181" s="100">
        <v>0</v>
      </c>
      <c r="EU181" s="100">
        <v>2080009.0719348267</v>
      </c>
      <c r="EV181" s="100">
        <v>1163533.4957841141</v>
      </c>
      <c r="EW181" s="100">
        <v>0</v>
      </c>
      <c r="EX181" s="100">
        <v>3798575</v>
      </c>
      <c r="EY181" s="100">
        <v>2136699</v>
      </c>
      <c r="EZ181" s="100">
        <v>0</v>
      </c>
      <c r="FA181" s="100">
        <v>-1718566</v>
      </c>
      <c r="FB181" s="100">
        <v>-973166</v>
      </c>
      <c r="FC181" s="100">
        <v>0</v>
      </c>
      <c r="FD181" s="100">
        <v>2532597.2386150709</v>
      </c>
      <c r="FE181" s="100">
        <v>1391477.3846028512</v>
      </c>
      <c r="FF181" s="100">
        <v>0</v>
      </c>
      <c r="FG181" s="100">
        <v>2296913</v>
      </c>
      <c r="FH181" s="100">
        <v>1249995</v>
      </c>
      <c r="FI181" s="100">
        <v>0</v>
      </c>
      <c r="FJ181" s="100">
        <v>235684</v>
      </c>
      <c r="FK181" s="100">
        <v>141482</v>
      </c>
      <c r="FL181" s="100">
        <v>0</v>
      </c>
      <c r="FM181" s="100">
        <v>0</v>
      </c>
      <c r="FN181" s="100">
        <v>0</v>
      </c>
      <c r="FO181" s="100">
        <v>0</v>
      </c>
      <c r="FP181" s="100">
        <v>0</v>
      </c>
      <c r="FQ181" s="100">
        <v>0</v>
      </c>
      <c r="FR181" s="100">
        <v>0</v>
      </c>
      <c r="FS181" s="100">
        <v>0</v>
      </c>
      <c r="FT181" s="100">
        <v>0</v>
      </c>
      <c r="FU181" s="100">
        <v>0</v>
      </c>
      <c r="FV181" s="100">
        <v>8410259</v>
      </c>
      <c r="FW181" s="100">
        <v>4683346</v>
      </c>
      <c r="FX181" s="100">
        <v>0</v>
      </c>
      <c r="FY181" s="546">
        <v>0.25</v>
      </c>
      <c r="FZ181" s="546">
        <v>0.48</v>
      </c>
      <c r="GA181" s="546">
        <v>0.27</v>
      </c>
      <c r="GB181" s="546">
        <v>0</v>
      </c>
      <c r="GC181" s="84" t="s">
        <v>1044</v>
      </c>
    </row>
    <row r="182" spans="1:185" s="84" customFormat="1" x14ac:dyDescent="0.25">
      <c r="A182" t="s">
        <v>1026</v>
      </c>
      <c r="B182" s="82" t="s">
        <v>723</v>
      </c>
      <c r="C182" s="85" t="s">
        <v>722</v>
      </c>
      <c r="D182" s="100">
        <v>-404806</v>
      </c>
      <c r="E182" s="100">
        <v>0</v>
      </c>
      <c r="F182" s="100">
        <v>-404806</v>
      </c>
      <c r="G182" s="100">
        <v>-348386</v>
      </c>
      <c r="H182" s="100">
        <v>0</v>
      </c>
      <c r="I182" s="100">
        <v>-348386</v>
      </c>
      <c r="J182" s="100">
        <v>-56420</v>
      </c>
      <c r="K182" s="100">
        <v>0</v>
      </c>
      <c r="L182" s="100">
        <v>-56420</v>
      </c>
      <c r="M182" s="100">
        <v>208861</v>
      </c>
      <c r="N182" s="100">
        <v>208861</v>
      </c>
      <c r="O182" s="100">
        <v>0</v>
      </c>
      <c r="P182" s="100">
        <v>0</v>
      </c>
      <c r="Q182" s="100">
        <v>0</v>
      </c>
      <c r="R182" s="100">
        <v>0</v>
      </c>
      <c r="S182" s="100">
        <v>224662</v>
      </c>
      <c r="T182" s="100">
        <v>0</v>
      </c>
      <c r="U182" s="100">
        <v>381182</v>
      </c>
      <c r="V182" s="100">
        <v>0</v>
      </c>
      <c r="W182" s="100">
        <v>-156520</v>
      </c>
      <c r="X182" s="100">
        <v>0</v>
      </c>
      <c r="Y182" s="100">
        <v>0</v>
      </c>
      <c r="Z182" s="100">
        <v>0</v>
      </c>
      <c r="AA182" s="100">
        <v>0</v>
      </c>
      <c r="AB182" s="100">
        <v>0</v>
      </c>
      <c r="AC182" s="100">
        <v>0</v>
      </c>
      <c r="AD182" s="100">
        <v>0</v>
      </c>
      <c r="AE182" s="100">
        <v>0</v>
      </c>
      <c r="AF182" s="100">
        <v>0</v>
      </c>
      <c r="AG182" s="100">
        <v>0</v>
      </c>
      <c r="AH182" s="100">
        <v>0</v>
      </c>
      <c r="AI182" s="100">
        <v>0</v>
      </c>
      <c r="AJ182" s="100">
        <v>0</v>
      </c>
      <c r="AK182" s="100">
        <v>0</v>
      </c>
      <c r="AL182" s="100">
        <v>0</v>
      </c>
      <c r="AM182" s="100">
        <v>0</v>
      </c>
      <c r="AN182" s="100">
        <v>0</v>
      </c>
      <c r="AO182" s="100">
        <v>0</v>
      </c>
      <c r="AP182" s="100">
        <v>0</v>
      </c>
      <c r="AQ182" s="100">
        <v>0</v>
      </c>
      <c r="AR182" s="100">
        <v>0</v>
      </c>
      <c r="AS182" s="100">
        <v>0</v>
      </c>
      <c r="AT182" s="100">
        <v>0</v>
      </c>
      <c r="AU182" s="100">
        <v>0</v>
      </c>
      <c r="AV182" s="100">
        <v>0</v>
      </c>
      <c r="AW182" s="100">
        <v>0</v>
      </c>
      <c r="AX182" s="100">
        <v>0</v>
      </c>
      <c r="AY182" s="100">
        <v>0</v>
      </c>
      <c r="AZ182" s="100">
        <v>0</v>
      </c>
      <c r="BA182" s="100">
        <v>0</v>
      </c>
      <c r="BB182" s="100">
        <v>0</v>
      </c>
      <c r="BC182" s="100">
        <v>0</v>
      </c>
      <c r="BD182" s="100">
        <v>0</v>
      </c>
      <c r="BE182" s="100">
        <v>0</v>
      </c>
      <c r="BF182" s="100">
        <v>2218654.377389817</v>
      </c>
      <c r="BG182" s="100">
        <v>499197.23491270875</v>
      </c>
      <c r="BH182" s="100">
        <v>55466.35943474542</v>
      </c>
      <c r="BI182" s="100">
        <v>79749</v>
      </c>
      <c r="BJ182" s="100">
        <v>17944</v>
      </c>
      <c r="BK182" s="100">
        <v>1994</v>
      </c>
      <c r="BL182" s="100">
        <v>2135942</v>
      </c>
      <c r="BM182" s="100">
        <v>480587</v>
      </c>
      <c r="BN182" s="100">
        <v>53399</v>
      </c>
      <c r="BO182" s="100">
        <v>162461</v>
      </c>
      <c r="BP182" s="100">
        <v>36554</v>
      </c>
      <c r="BQ182" s="100">
        <v>4061</v>
      </c>
      <c r="BR182" s="100">
        <v>12090.349490835031</v>
      </c>
      <c r="BS182" s="100">
        <v>2720.328635437882</v>
      </c>
      <c r="BT182" s="100">
        <v>302.25873727087577</v>
      </c>
      <c r="BU182" s="100">
        <v>2768</v>
      </c>
      <c r="BV182" s="100">
        <v>623</v>
      </c>
      <c r="BW182" s="100">
        <v>69</v>
      </c>
      <c r="BX182" s="100">
        <v>9322</v>
      </c>
      <c r="BY182" s="100">
        <v>2097</v>
      </c>
      <c r="BZ182" s="100">
        <v>233</v>
      </c>
      <c r="CA182" s="100">
        <v>0</v>
      </c>
      <c r="CB182" s="100">
        <v>0</v>
      </c>
      <c r="CC182" s="100">
        <v>0</v>
      </c>
      <c r="CD182" s="100">
        <v>0</v>
      </c>
      <c r="CE182" s="100">
        <v>0</v>
      </c>
      <c r="CF182" s="100">
        <v>0</v>
      </c>
      <c r="CG182" s="100">
        <v>0</v>
      </c>
      <c r="CH182" s="100">
        <v>0</v>
      </c>
      <c r="CI182" s="100">
        <v>0</v>
      </c>
      <c r="CJ182" s="100">
        <v>0</v>
      </c>
      <c r="CK182" s="100">
        <v>0</v>
      </c>
      <c r="CL182" s="100">
        <v>0</v>
      </c>
      <c r="CM182" s="100">
        <v>0</v>
      </c>
      <c r="CN182" s="100">
        <v>0</v>
      </c>
      <c r="CO182" s="100">
        <v>0</v>
      </c>
      <c r="CP182" s="100">
        <v>0</v>
      </c>
      <c r="CQ182" s="100">
        <v>0</v>
      </c>
      <c r="CR182" s="100">
        <v>0</v>
      </c>
      <c r="CS182" s="100">
        <v>-1591.009368635438</v>
      </c>
      <c r="CT182" s="100">
        <v>-357.97710794297353</v>
      </c>
      <c r="CU182" s="100">
        <v>-39.775234215885952</v>
      </c>
      <c r="CV182" s="100">
        <v>11441.059063136458</v>
      </c>
      <c r="CW182" s="100">
        <v>2574.2382892057026</v>
      </c>
      <c r="CX182" s="100">
        <v>286.0264765784114</v>
      </c>
      <c r="CY182" s="100">
        <v>12429</v>
      </c>
      <c r="CZ182" s="100">
        <v>2797</v>
      </c>
      <c r="DA182" s="100">
        <v>311</v>
      </c>
      <c r="DB182" s="100">
        <v>-988</v>
      </c>
      <c r="DC182" s="100">
        <v>-223</v>
      </c>
      <c r="DD182" s="100">
        <v>-25</v>
      </c>
      <c r="DE182" s="100">
        <v>761.63584521384928</v>
      </c>
      <c r="DF182" s="100">
        <v>171.36806517311609</v>
      </c>
      <c r="DG182" s="100">
        <v>19.040896130346233</v>
      </c>
      <c r="DH182" s="100">
        <v>1239</v>
      </c>
      <c r="DI182" s="100">
        <v>279</v>
      </c>
      <c r="DJ182" s="100">
        <v>31</v>
      </c>
      <c r="DK182" s="100">
        <v>-477</v>
      </c>
      <c r="DL182" s="100">
        <v>-108</v>
      </c>
      <c r="DM182" s="100">
        <v>-12</v>
      </c>
      <c r="DN182" s="100">
        <v>9366.799185336049</v>
      </c>
      <c r="DO182" s="100">
        <v>2107.5298167006108</v>
      </c>
      <c r="DP182" s="100">
        <v>234.16997963340123</v>
      </c>
      <c r="DQ182" s="100">
        <v>9514</v>
      </c>
      <c r="DR182" s="100">
        <v>2141</v>
      </c>
      <c r="DS182" s="100">
        <v>238</v>
      </c>
      <c r="DT182" s="100">
        <v>-147</v>
      </c>
      <c r="DU182" s="100">
        <v>-33</v>
      </c>
      <c r="DV182" s="100">
        <v>-4</v>
      </c>
      <c r="DW182" s="100">
        <v>16948.04969450102</v>
      </c>
      <c r="DX182" s="100">
        <v>3813.311181262729</v>
      </c>
      <c r="DY182" s="100">
        <v>423.70124236252548</v>
      </c>
      <c r="DZ182" s="100">
        <v>-2800.7877800407332</v>
      </c>
      <c r="EA182" s="100">
        <v>-630.17725050916499</v>
      </c>
      <c r="EB182" s="100">
        <v>-70.019694501018336</v>
      </c>
      <c r="EC182" s="100">
        <v>20652</v>
      </c>
      <c r="ED182" s="100">
        <v>4647</v>
      </c>
      <c r="EE182" s="100">
        <v>516</v>
      </c>
      <c r="EF182" s="100">
        <v>-6505</v>
      </c>
      <c r="EG182" s="100">
        <v>-1464</v>
      </c>
      <c r="EH182" s="100">
        <v>-162</v>
      </c>
      <c r="EI182" s="100">
        <v>-145.80122199592668</v>
      </c>
      <c r="EJ182" s="100">
        <v>-32.805274949083504</v>
      </c>
      <c r="EK182" s="100">
        <v>-3.6450305498981668</v>
      </c>
      <c r="EL182" s="100">
        <v>0</v>
      </c>
      <c r="EM182" s="100">
        <v>0</v>
      </c>
      <c r="EN182" s="100">
        <v>0</v>
      </c>
      <c r="EO182" s="100">
        <v>0</v>
      </c>
      <c r="EP182" s="100">
        <v>0</v>
      </c>
      <c r="EQ182" s="100">
        <v>0</v>
      </c>
      <c r="ER182" s="100">
        <v>0</v>
      </c>
      <c r="ES182" s="100">
        <v>0</v>
      </c>
      <c r="ET182" s="100">
        <v>0</v>
      </c>
      <c r="EU182" s="100">
        <v>358382.70794297359</v>
      </c>
      <c r="EV182" s="100">
        <v>80636.109287169049</v>
      </c>
      <c r="EW182" s="100">
        <v>8959.5676985743394</v>
      </c>
      <c r="EX182" s="100">
        <v>414002</v>
      </c>
      <c r="EY182" s="100">
        <v>93150</v>
      </c>
      <c r="EZ182" s="100">
        <v>10350</v>
      </c>
      <c r="FA182" s="100">
        <v>-55619</v>
      </c>
      <c r="FB182" s="100">
        <v>-12514</v>
      </c>
      <c r="FC182" s="100">
        <v>-1390</v>
      </c>
      <c r="FD182" s="100">
        <v>413150.35763747455</v>
      </c>
      <c r="FE182" s="100">
        <v>91311.614175152732</v>
      </c>
      <c r="FF182" s="100">
        <v>10145.734908350305</v>
      </c>
      <c r="FG182" s="100">
        <v>417506</v>
      </c>
      <c r="FH182" s="100">
        <v>91144</v>
      </c>
      <c r="FI182" s="100">
        <v>10127</v>
      </c>
      <c r="FJ182" s="100">
        <v>-4356</v>
      </c>
      <c r="FK182" s="100">
        <v>168</v>
      </c>
      <c r="FL182" s="100">
        <v>19</v>
      </c>
      <c r="FM182" s="100">
        <v>0</v>
      </c>
      <c r="FN182" s="100">
        <v>0</v>
      </c>
      <c r="FO182" s="100">
        <v>0</v>
      </c>
      <c r="FP182" s="100">
        <v>0</v>
      </c>
      <c r="FQ182" s="100">
        <v>0</v>
      </c>
      <c r="FR182" s="100">
        <v>0</v>
      </c>
      <c r="FS182" s="100">
        <v>0</v>
      </c>
      <c r="FT182" s="100">
        <v>0</v>
      </c>
      <c r="FU182" s="100">
        <v>0</v>
      </c>
      <c r="FV182" s="100">
        <v>3116006</v>
      </c>
      <c r="FW182" s="100">
        <v>699454</v>
      </c>
      <c r="FX182" s="100">
        <v>77717</v>
      </c>
      <c r="FY182" s="546">
        <v>0.5</v>
      </c>
      <c r="FZ182" s="546">
        <v>0.4</v>
      </c>
      <c r="GA182" s="546">
        <v>0.09</v>
      </c>
      <c r="GB182" s="546">
        <v>0.01</v>
      </c>
      <c r="GC182" s="84" t="s">
        <v>1029</v>
      </c>
    </row>
    <row r="183" spans="1:185" s="84" customFormat="1" x14ac:dyDescent="0.25">
      <c r="A183" t="s">
        <v>1026</v>
      </c>
      <c r="B183" s="82" t="s">
        <v>725</v>
      </c>
      <c r="C183" s="85" t="s">
        <v>724</v>
      </c>
      <c r="D183" s="100">
        <v>390968</v>
      </c>
      <c r="E183" s="100">
        <v>0</v>
      </c>
      <c r="F183" s="100">
        <v>390968</v>
      </c>
      <c r="G183" s="100">
        <v>411749</v>
      </c>
      <c r="H183" s="100">
        <v>0</v>
      </c>
      <c r="I183" s="100">
        <v>411749</v>
      </c>
      <c r="J183" s="100">
        <v>-20781</v>
      </c>
      <c r="K183" s="100">
        <v>0</v>
      </c>
      <c r="L183" s="100">
        <v>-20781</v>
      </c>
      <c r="M183" s="100">
        <v>101044</v>
      </c>
      <c r="N183" s="100">
        <v>101044</v>
      </c>
      <c r="O183" s="100">
        <v>0</v>
      </c>
      <c r="P183" s="100">
        <v>0</v>
      </c>
      <c r="Q183" s="100">
        <v>0</v>
      </c>
      <c r="R183" s="100">
        <v>0</v>
      </c>
      <c r="S183" s="100">
        <v>0</v>
      </c>
      <c r="T183" s="100">
        <v>0</v>
      </c>
      <c r="U183" s="100">
        <v>0</v>
      </c>
      <c r="V183" s="100">
        <v>0</v>
      </c>
      <c r="W183" s="100">
        <v>0</v>
      </c>
      <c r="X183" s="100">
        <v>0</v>
      </c>
      <c r="Y183" s="100">
        <v>0</v>
      </c>
      <c r="Z183" s="100">
        <v>0</v>
      </c>
      <c r="AA183" s="100">
        <v>0</v>
      </c>
      <c r="AB183" s="100">
        <v>0</v>
      </c>
      <c r="AC183" s="100">
        <v>0</v>
      </c>
      <c r="AD183" s="100">
        <v>0</v>
      </c>
      <c r="AE183" s="100">
        <v>0</v>
      </c>
      <c r="AF183" s="100">
        <v>0</v>
      </c>
      <c r="AG183" s="100">
        <v>0</v>
      </c>
      <c r="AH183" s="100">
        <v>0</v>
      </c>
      <c r="AI183" s="100">
        <v>0</v>
      </c>
      <c r="AJ183" s="100">
        <v>0</v>
      </c>
      <c r="AK183" s="100">
        <v>0</v>
      </c>
      <c r="AL183" s="100">
        <v>0</v>
      </c>
      <c r="AM183" s="100">
        <v>0</v>
      </c>
      <c r="AN183" s="100">
        <v>0</v>
      </c>
      <c r="AO183" s="100">
        <v>0</v>
      </c>
      <c r="AP183" s="100">
        <v>0</v>
      </c>
      <c r="AQ183" s="100">
        <v>0</v>
      </c>
      <c r="AR183" s="100">
        <v>0</v>
      </c>
      <c r="AS183" s="100">
        <v>0</v>
      </c>
      <c r="AT183" s="100">
        <v>0</v>
      </c>
      <c r="AU183" s="100">
        <v>0</v>
      </c>
      <c r="AV183" s="100">
        <v>0</v>
      </c>
      <c r="AW183" s="100">
        <v>0</v>
      </c>
      <c r="AX183" s="100">
        <v>0</v>
      </c>
      <c r="AY183" s="100">
        <v>0</v>
      </c>
      <c r="AZ183" s="100">
        <v>0</v>
      </c>
      <c r="BA183" s="100">
        <v>0</v>
      </c>
      <c r="BB183" s="100">
        <v>0</v>
      </c>
      <c r="BC183" s="100">
        <v>0</v>
      </c>
      <c r="BD183" s="100">
        <v>0</v>
      </c>
      <c r="BE183" s="100">
        <v>0</v>
      </c>
      <c r="BF183" s="100">
        <v>935017.29722199612</v>
      </c>
      <c r="BG183" s="100">
        <v>210378.8918749491</v>
      </c>
      <c r="BH183" s="100">
        <v>23375.432430549899</v>
      </c>
      <c r="BI183" s="100">
        <v>48736</v>
      </c>
      <c r="BJ183" s="100">
        <v>10966</v>
      </c>
      <c r="BK183" s="100">
        <v>1218</v>
      </c>
      <c r="BL183" s="100">
        <v>871145</v>
      </c>
      <c r="BM183" s="100">
        <v>196008</v>
      </c>
      <c r="BN183" s="100">
        <v>21778</v>
      </c>
      <c r="BO183" s="100">
        <v>112608</v>
      </c>
      <c r="BP183" s="100">
        <v>25337</v>
      </c>
      <c r="BQ183" s="100">
        <v>2815</v>
      </c>
      <c r="BR183" s="100">
        <v>1541.0321792260695</v>
      </c>
      <c r="BS183" s="100">
        <v>346.73224032586558</v>
      </c>
      <c r="BT183" s="100">
        <v>38.525804480651729</v>
      </c>
      <c r="BU183" s="100">
        <v>0</v>
      </c>
      <c r="BV183" s="100">
        <v>0</v>
      </c>
      <c r="BW183" s="100">
        <v>0</v>
      </c>
      <c r="BX183" s="100">
        <v>1541</v>
      </c>
      <c r="BY183" s="100">
        <v>347</v>
      </c>
      <c r="BZ183" s="100">
        <v>39</v>
      </c>
      <c r="CA183" s="100">
        <v>0</v>
      </c>
      <c r="CB183" s="100">
        <v>0</v>
      </c>
      <c r="CC183" s="100">
        <v>0</v>
      </c>
      <c r="CD183" s="100">
        <v>0</v>
      </c>
      <c r="CE183" s="100">
        <v>0</v>
      </c>
      <c r="CF183" s="100">
        <v>0</v>
      </c>
      <c r="CG183" s="100">
        <v>-1032.5865580448067</v>
      </c>
      <c r="CH183" s="100">
        <v>-232.33197556008147</v>
      </c>
      <c r="CI183" s="100">
        <v>-25.814663951120167</v>
      </c>
      <c r="CJ183" s="100">
        <v>0</v>
      </c>
      <c r="CK183" s="100">
        <v>0</v>
      </c>
      <c r="CL183" s="100">
        <v>0</v>
      </c>
      <c r="CM183" s="100">
        <v>0</v>
      </c>
      <c r="CN183" s="100">
        <v>0</v>
      </c>
      <c r="CO183" s="100">
        <v>0</v>
      </c>
      <c r="CP183" s="100">
        <v>0</v>
      </c>
      <c r="CQ183" s="100">
        <v>0</v>
      </c>
      <c r="CR183" s="100">
        <v>0</v>
      </c>
      <c r="CS183" s="100">
        <v>0</v>
      </c>
      <c r="CT183" s="100">
        <v>0</v>
      </c>
      <c r="CU183" s="100">
        <v>0</v>
      </c>
      <c r="CV183" s="100">
        <v>0</v>
      </c>
      <c r="CW183" s="100">
        <v>0</v>
      </c>
      <c r="CX183" s="100">
        <v>0</v>
      </c>
      <c r="CY183" s="100">
        <v>0</v>
      </c>
      <c r="CZ183" s="100">
        <v>0</v>
      </c>
      <c r="DA183" s="100">
        <v>0</v>
      </c>
      <c r="DB183" s="100">
        <v>0</v>
      </c>
      <c r="DC183" s="100">
        <v>0</v>
      </c>
      <c r="DD183" s="100">
        <v>0</v>
      </c>
      <c r="DE183" s="100">
        <v>0</v>
      </c>
      <c r="DF183" s="100">
        <v>0</v>
      </c>
      <c r="DG183" s="100">
        <v>0</v>
      </c>
      <c r="DH183" s="100">
        <v>0</v>
      </c>
      <c r="DI183" s="100">
        <v>0</v>
      </c>
      <c r="DJ183" s="100">
        <v>0</v>
      </c>
      <c r="DK183" s="100">
        <v>0</v>
      </c>
      <c r="DL183" s="100">
        <v>0</v>
      </c>
      <c r="DM183" s="100">
        <v>0</v>
      </c>
      <c r="DN183" s="100">
        <v>6414.8407331975568</v>
      </c>
      <c r="DO183" s="100">
        <v>1443.3391649694502</v>
      </c>
      <c r="DP183" s="100">
        <v>160.37101832993892</v>
      </c>
      <c r="DQ183" s="100">
        <v>10692</v>
      </c>
      <c r="DR183" s="100">
        <v>2406</v>
      </c>
      <c r="DS183" s="100">
        <v>267</v>
      </c>
      <c r="DT183" s="100">
        <v>-4277</v>
      </c>
      <c r="DU183" s="100">
        <v>-963</v>
      </c>
      <c r="DV183" s="100">
        <v>-107</v>
      </c>
      <c r="DW183" s="100">
        <v>11016.872505091651</v>
      </c>
      <c r="DX183" s="100">
        <v>2478.796313645621</v>
      </c>
      <c r="DY183" s="100">
        <v>275.42181262729127</v>
      </c>
      <c r="DZ183" s="100">
        <v>-284.5808553971487</v>
      </c>
      <c r="EA183" s="100">
        <v>-64.030692464358452</v>
      </c>
      <c r="EB183" s="100">
        <v>-7.1145213849287163</v>
      </c>
      <c r="EC183" s="100">
        <v>11417</v>
      </c>
      <c r="ED183" s="100">
        <v>2569</v>
      </c>
      <c r="EE183" s="100">
        <v>285</v>
      </c>
      <c r="EF183" s="100">
        <v>-685</v>
      </c>
      <c r="EG183" s="100">
        <v>-154</v>
      </c>
      <c r="EH183" s="100">
        <v>-17</v>
      </c>
      <c r="EI183" s="100">
        <v>-1835.5258655804482</v>
      </c>
      <c r="EJ183" s="100">
        <v>-412.99331975560085</v>
      </c>
      <c r="EK183" s="100">
        <v>-45.888146639511206</v>
      </c>
      <c r="EL183" s="100">
        <v>0</v>
      </c>
      <c r="EM183" s="100">
        <v>0</v>
      </c>
      <c r="EN183" s="100">
        <v>0</v>
      </c>
      <c r="EO183" s="100">
        <v>0</v>
      </c>
      <c r="EP183" s="100">
        <v>0</v>
      </c>
      <c r="EQ183" s="100">
        <v>0</v>
      </c>
      <c r="ER183" s="100">
        <v>0</v>
      </c>
      <c r="ES183" s="100">
        <v>0</v>
      </c>
      <c r="ET183" s="100">
        <v>0</v>
      </c>
      <c r="EU183" s="100">
        <v>181682.36578411405</v>
      </c>
      <c r="EV183" s="100">
        <v>40878.532301425657</v>
      </c>
      <c r="EW183" s="100">
        <v>4542.0591446028511</v>
      </c>
      <c r="EX183" s="100">
        <v>205419</v>
      </c>
      <c r="EY183" s="100">
        <v>46219</v>
      </c>
      <c r="EZ183" s="100">
        <v>5135</v>
      </c>
      <c r="FA183" s="100">
        <v>-23737</v>
      </c>
      <c r="FB183" s="100">
        <v>-5340</v>
      </c>
      <c r="FC183" s="100">
        <v>-593</v>
      </c>
      <c r="FD183" s="100">
        <v>235608.0749490835</v>
      </c>
      <c r="FE183" s="100">
        <v>53011.816863543776</v>
      </c>
      <c r="FF183" s="100">
        <v>5890.2018737270873</v>
      </c>
      <c r="FG183" s="100">
        <v>224114</v>
      </c>
      <c r="FH183" s="100">
        <v>50426</v>
      </c>
      <c r="FI183" s="100">
        <v>5603</v>
      </c>
      <c r="FJ183" s="100">
        <v>11494</v>
      </c>
      <c r="FK183" s="100">
        <v>2586</v>
      </c>
      <c r="FL183" s="100">
        <v>287</v>
      </c>
      <c r="FM183" s="100">
        <v>0</v>
      </c>
      <c r="FN183" s="100">
        <v>0</v>
      </c>
      <c r="FO183" s="100">
        <v>0</v>
      </c>
      <c r="FP183" s="100">
        <v>0</v>
      </c>
      <c r="FQ183" s="100">
        <v>0</v>
      </c>
      <c r="FR183" s="100">
        <v>0</v>
      </c>
      <c r="FS183" s="100">
        <v>0</v>
      </c>
      <c r="FT183" s="100">
        <v>0</v>
      </c>
      <c r="FU183" s="100">
        <v>0</v>
      </c>
      <c r="FV183" s="100">
        <v>1416862</v>
      </c>
      <c r="FW183" s="100">
        <v>318796</v>
      </c>
      <c r="FX183" s="100">
        <v>35420</v>
      </c>
      <c r="FY183" s="546">
        <v>0.5</v>
      </c>
      <c r="FZ183" s="546">
        <v>0.4</v>
      </c>
      <c r="GA183" s="546">
        <v>0.09</v>
      </c>
      <c r="GB183" s="546">
        <v>0.01</v>
      </c>
      <c r="GC183" s="84" t="s">
        <v>1029</v>
      </c>
    </row>
    <row r="184" spans="1:185" s="84" customFormat="1" x14ac:dyDescent="0.25">
      <c r="A184" t="s">
        <v>1026</v>
      </c>
      <c r="B184" s="82" t="s">
        <v>727</v>
      </c>
      <c r="C184" s="85" t="s">
        <v>726</v>
      </c>
      <c r="D184" s="100">
        <v>-2559619</v>
      </c>
      <c r="E184" s="100">
        <v>0</v>
      </c>
      <c r="F184" s="100">
        <v>-2559619</v>
      </c>
      <c r="G184" s="100">
        <v>-3070065</v>
      </c>
      <c r="H184" s="100">
        <v>0</v>
      </c>
      <c r="I184" s="100">
        <v>-3070065</v>
      </c>
      <c r="J184" s="100">
        <v>510446</v>
      </c>
      <c r="K184" s="100">
        <v>0</v>
      </c>
      <c r="L184" s="100">
        <v>510446</v>
      </c>
      <c r="M184" s="100">
        <v>220390</v>
      </c>
      <c r="N184" s="100">
        <v>220390</v>
      </c>
      <c r="O184" s="100">
        <v>0</v>
      </c>
      <c r="P184" s="100">
        <v>0</v>
      </c>
      <c r="Q184" s="100">
        <v>0</v>
      </c>
      <c r="R184" s="100">
        <v>0</v>
      </c>
      <c r="S184" s="100">
        <v>169085</v>
      </c>
      <c r="T184" s="100">
        <v>0</v>
      </c>
      <c r="U184" s="100">
        <v>136663</v>
      </c>
      <c r="V184" s="100">
        <v>0</v>
      </c>
      <c r="W184" s="100">
        <v>32422</v>
      </c>
      <c r="X184" s="100">
        <v>0</v>
      </c>
      <c r="Y184" s="100">
        <v>0</v>
      </c>
      <c r="Z184" s="100">
        <v>0</v>
      </c>
      <c r="AA184" s="100">
        <v>0</v>
      </c>
      <c r="AB184" s="100">
        <v>0</v>
      </c>
      <c r="AC184" s="100">
        <v>0</v>
      </c>
      <c r="AD184" s="100">
        <v>0</v>
      </c>
      <c r="AE184" s="100">
        <v>0</v>
      </c>
      <c r="AF184" s="100">
        <v>0</v>
      </c>
      <c r="AG184" s="100">
        <v>0</v>
      </c>
      <c r="AH184" s="100">
        <v>91286</v>
      </c>
      <c r="AI184" s="100">
        <v>91285.814663951125</v>
      </c>
      <c r="AJ184" s="100">
        <v>0</v>
      </c>
      <c r="AK184" s="100">
        <v>0</v>
      </c>
      <c r="AL184" s="100">
        <v>176264</v>
      </c>
      <c r="AM184" s="100">
        <v>176264</v>
      </c>
      <c r="AN184" s="100">
        <v>0</v>
      </c>
      <c r="AO184" s="100">
        <v>0</v>
      </c>
      <c r="AP184" s="100">
        <v>-84978</v>
      </c>
      <c r="AQ184" s="100">
        <v>-84978</v>
      </c>
      <c r="AR184" s="100">
        <v>0</v>
      </c>
      <c r="AS184" s="100">
        <v>0</v>
      </c>
      <c r="AT184" s="100">
        <v>0</v>
      </c>
      <c r="AU184" s="100">
        <v>0</v>
      </c>
      <c r="AV184" s="100">
        <v>0</v>
      </c>
      <c r="AW184" s="100">
        <v>0</v>
      </c>
      <c r="AX184" s="100">
        <v>0</v>
      </c>
      <c r="AY184" s="100">
        <v>0</v>
      </c>
      <c r="AZ184" s="100">
        <v>0</v>
      </c>
      <c r="BA184" s="100">
        <v>0</v>
      </c>
      <c r="BB184" s="100">
        <v>0</v>
      </c>
      <c r="BC184" s="100">
        <v>0</v>
      </c>
      <c r="BD184" s="100">
        <v>0</v>
      </c>
      <c r="BE184" s="100">
        <v>0</v>
      </c>
      <c r="BF184" s="100">
        <v>1865116.0005871286</v>
      </c>
      <c r="BG184" s="100">
        <v>0</v>
      </c>
      <c r="BH184" s="100">
        <v>38063.591848716911</v>
      </c>
      <c r="BI184" s="100">
        <v>29999</v>
      </c>
      <c r="BJ184" s="100">
        <v>0</v>
      </c>
      <c r="BK184" s="100">
        <v>612</v>
      </c>
      <c r="BL184" s="100">
        <v>1741626</v>
      </c>
      <c r="BM184" s="100">
        <v>0</v>
      </c>
      <c r="BN184" s="100">
        <v>35543</v>
      </c>
      <c r="BO184" s="100">
        <v>153489</v>
      </c>
      <c r="BP184" s="100">
        <v>0</v>
      </c>
      <c r="BQ184" s="100">
        <v>3133</v>
      </c>
      <c r="BR184" s="100">
        <v>19880.977576374746</v>
      </c>
      <c r="BS184" s="100">
        <v>0</v>
      </c>
      <c r="BT184" s="100">
        <v>405.73423625254583</v>
      </c>
      <c r="BU184" s="100">
        <v>22565</v>
      </c>
      <c r="BV184" s="100">
        <v>0</v>
      </c>
      <c r="BW184" s="100">
        <v>461</v>
      </c>
      <c r="BX184" s="100">
        <v>-2684</v>
      </c>
      <c r="BY184" s="100">
        <v>0</v>
      </c>
      <c r="BZ184" s="100">
        <v>-55</v>
      </c>
      <c r="CA184" s="100">
        <v>0</v>
      </c>
      <c r="CB184" s="100">
        <v>0</v>
      </c>
      <c r="CC184" s="100">
        <v>0</v>
      </c>
      <c r="CD184" s="100">
        <v>0</v>
      </c>
      <c r="CE184" s="100">
        <v>0</v>
      </c>
      <c r="CF184" s="100">
        <v>0</v>
      </c>
      <c r="CG184" s="100">
        <v>-450.31099796334013</v>
      </c>
      <c r="CH184" s="100">
        <v>0</v>
      </c>
      <c r="CI184" s="100">
        <v>-9.1900203665987785</v>
      </c>
      <c r="CJ184" s="100">
        <v>0</v>
      </c>
      <c r="CK184" s="100">
        <v>0</v>
      </c>
      <c r="CL184" s="100">
        <v>0</v>
      </c>
      <c r="CM184" s="100">
        <v>0</v>
      </c>
      <c r="CN184" s="100">
        <v>0</v>
      </c>
      <c r="CO184" s="100">
        <v>0</v>
      </c>
      <c r="CP184" s="100">
        <v>0</v>
      </c>
      <c r="CQ184" s="100">
        <v>0</v>
      </c>
      <c r="CR184" s="100">
        <v>0</v>
      </c>
      <c r="CS184" s="100">
        <v>0</v>
      </c>
      <c r="CT184" s="100">
        <v>0</v>
      </c>
      <c r="CU184" s="100">
        <v>0</v>
      </c>
      <c r="CV184" s="100">
        <v>-397.18441955193481</v>
      </c>
      <c r="CW184" s="100">
        <v>0</v>
      </c>
      <c r="CX184" s="100">
        <v>-8.1058044806517309</v>
      </c>
      <c r="CY184" s="100">
        <v>309</v>
      </c>
      <c r="CZ184" s="100">
        <v>0</v>
      </c>
      <c r="DA184" s="100">
        <v>6</v>
      </c>
      <c r="DB184" s="100">
        <v>-706</v>
      </c>
      <c r="DC184" s="100">
        <v>0</v>
      </c>
      <c r="DD184" s="100">
        <v>-14</v>
      </c>
      <c r="DE184" s="100">
        <v>758.95112016293274</v>
      </c>
      <c r="DF184" s="100">
        <v>0</v>
      </c>
      <c r="DG184" s="100">
        <v>15.488798370672098</v>
      </c>
      <c r="DH184" s="100">
        <v>759</v>
      </c>
      <c r="DI184" s="100">
        <v>0</v>
      </c>
      <c r="DJ184" s="100">
        <v>15</v>
      </c>
      <c r="DK184" s="100">
        <v>0</v>
      </c>
      <c r="DL184" s="100">
        <v>0</v>
      </c>
      <c r="DM184" s="100">
        <v>0</v>
      </c>
      <c r="DN184" s="100">
        <v>8196.1661303462333</v>
      </c>
      <c r="DO184" s="100">
        <v>0</v>
      </c>
      <c r="DP184" s="100">
        <v>167.26869653767824</v>
      </c>
      <c r="DQ184" s="100">
        <v>8822</v>
      </c>
      <c r="DR184" s="100">
        <v>0</v>
      </c>
      <c r="DS184" s="100">
        <v>180</v>
      </c>
      <c r="DT184" s="100">
        <v>-626</v>
      </c>
      <c r="DU184" s="100">
        <v>0</v>
      </c>
      <c r="DV184" s="100">
        <v>-13</v>
      </c>
      <c r="DW184" s="100">
        <v>25011.993116089616</v>
      </c>
      <c r="DX184" s="100">
        <v>0</v>
      </c>
      <c r="DY184" s="100">
        <v>510.44883910386972</v>
      </c>
      <c r="DZ184" s="100">
        <v>-3416.2919755600815</v>
      </c>
      <c r="EA184" s="100">
        <v>0</v>
      </c>
      <c r="EB184" s="100">
        <v>-69.720244399185347</v>
      </c>
      <c r="EC184" s="100">
        <v>28261</v>
      </c>
      <c r="ED184" s="100">
        <v>0</v>
      </c>
      <c r="EE184" s="100">
        <v>577</v>
      </c>
      <c r="EF184" s="100">
        <v>-6665</v>
      </c>
      <c r="EG184" s="100">
        <v>0</v>
      </c>
      <c r="EH184" s="100">
        <v>-136</v>
      </c>
      <c r="EI184" s="100">
        <v>-1062.0256008146639</v>
      </c>
      <c r="EJ184" s="100">
        <v>0</v>
      </c>
      <c r="EK184" s="100">
        <v>-21.673991853360491</v>
      </c>
      <c r="EL184" s="100">
        <v>0</v>
      </c>
      <c r="EM184" s="100">
        <v>0</v>
      </c>
      <c r="EN184" s="100">
        <v>0</v>
      </c>
      <c r="EO184" s="100">
        <v>0</v>
      </c>
      <c r="EP184" s="100">
        <v>0</v>
      </c>
      <c r="EQ184" s="100">
        <v>0</v>
      </c>
      <c r="ER184" s="100">
        <v>0</v>
      </c>
      <c r="ES184" s="100">
        <v>0</v>
      </c>
      <c r="ET184" s="100">
        <v>0</v>
      </c>
      <c r="EU184" s="100">
        <v>392925.18586558045</v>
      </c>
      <c r="EV184" s="100">
        <v>0</v>
      </c>
      <c r="EW184" s="100">
        <v>8018.8813441955199</v>
      </c>
      <c r="EX184" s="100">
        <v>315433</v>
      </c>
      <c r="EY184" s="100">
        <v>0</v>
      </c>
      <c r="EZ184" s="100">
        <v>6437</v>
      </c>
      <c r="FA184" s="100">
        <v>77492</v>
      </c>
      <c r="FB184" s="100">
        <v>0</v>
      </c>
      <c r="FC184" s="100">
        <v>1582</v>
      </c>
      <c r="FD184" s="100">
        <v>957701.22655804479</v>
      </c>
      <c r="FE184" s="100">
        <v>0</v>
      </c>
      <c r="FF184" s="100">
        <v>19432.476089613032</v>
      </c>
      <c r="FG184" s="100">
        <v>955036</v>
      </c>
      <c r="FH184" s="100">
        <v>0</v>
      </c>
      <c r="FI184" s="100">
        <v>19282</v>
      </c>
      <c r="FJ184" s="100">
        <v>2665</v>
      </c>
      <c r="FK184" s="100">
        <v>0</v>
      </c>
      <c r="FL184" s="100">
        <v>150</v>
      </c>
      <c r="FM184" s="100">
        <v>0</v>
      </c>
      <c r="FN184" s="100">
        <v>0</v>
      </c>
      <c r="FO184" s="100">
        <v>0</v>
      </c>
      <c r="FP184" s="100">
        <v>0</v>
      </c>
      <c r="FQ184" s="100">
        <v>0</v>
      </c>
      <c r="FR184" s="100">
        <v>0</v>
      </c>
      <c r="FS184" s="100">
        <v>0</v>
      </c>
      <c r="FT184" s="100">
        <v>0</v>
      </c>
      <c r="FU184" s="100">
        <v>0</v>
      </c>
      <c r="FV184" s="100">
        <v>3294264</v>
      </c>
      <c r="FW184" s="100">
        <v>0</v>
      </c>
      <c r="FX184" s="100">
        <v>67116</v>
      </c>
      <c r="FY184" s="546">
        <v>0.5</v>
      </c>
      <c r="FZ184" s="546">
        <v>0.49</v>
      </c>
      <c r="GA184" s="546">
        <v>0</v>
      </c>
      <c r="GB184" s="546">
        <v>0.01</v>
      </c>
      <c r="GC184" s="84" t="s">
        <v>1054</v>
      </c>
    </row>
    <row r="185" spans="1:185" s="84" customFormat="1" x14ac:dyDescent="0.25">
      <c r="A185" t="s">
        <v>1026</v>
      </c>
      <c r="B185" s="82" t="s">
        <v>729</v>
      </c>
      <c r="C185" s="85" t="s">
        <v>728</v>
      </c>
      <c r="D185" s="100">
        <v>216240</v>
      </c>
      <c r="E185" s="100">
        <v>0</v>
      </c>
      <c r="F185" s="100">
        <v>216240</v>
      </c>
      <c r="G185" s="100">
        <v>287304</v>
      </c>
      <c r="H185" s="100">
        <v>0</v>
      </c>
      <c r="I185" s="100">
        <v>287304</v>
      </c>
      <c r="J185" s="100">
        <v>-71064</v>
      </c>
      <c r="K185" s="100">
        <v>0</v>
      </c>
      <c r="L185" s="100">
        <v>-71064</v>
      </c>
      <c r="M185" s="100">
        <v>176277</v>
      </c>
      <c r="N185" s="100">
        <v>176277</v>
      </c>
      <c r="O185" s="100">
        <v>0</v>
      </c>
      <c r="P185" s="100">
        <v>0</v>
      </c>
      <c r="Q185" s="100">
        <v>0</v>
      </c>
      <c r="R185" s="100">
        <v>0</v>
      </c>
      <c r="S185" s="100">
        <v>32744</v>
      </c>
      <c r="T185" s="100">
        <v>0</v>
      </c>
      <c r="U185" s="100">
        <v>32000</v>
      </c>
      <c r="V185" s="100">
        <v>228</v>
      </c>
      <c r="W185" s="100">
        <v>744</v>
      </c>
      <c r="X185" s="100">
        <v>-228</v>
      </c>
      <c r="Y185" s="100">
        <v>0</v>
      </c>
      <c r="Z185" s="100">
        <v>0</v>
      </c>
      <c r="AA185" s="100">
        <v>0</v>
      </c>
      <c r="AB185" s="100">
        <v>0</v>
      </c>
      <c r="AC185" s="100">
        <v>0</v>
      </c>
      <c r="AD185" s="100">
        <v>0</v>
      </c>
      <c r="AE185" s="100">
        <v>0</v>
      </c>
      <c r="AF185" s="100">
        <v>0</v>
      </c>
      <c r="AG185" s="100">
        <v>0</v>
      </c>
      <c r="AH185" s="100">
        <v>0</v>
      </c>
      <c r="AI185" s="100">
        <v>0</v>
      </c>
      <c r="AJ185" s="100">
        <v>0</v>
      </c>
      <c r="AK185" s="100">
        <v>0</v>
      </c>
      <c r="AL185" s="100">
        <v>0</v>
      </c>
      <c r="AM185" s="100">
        <v>0</v>
      </c>
      <c r="AN185" s="100">
        <v>0</v>
      </c>
      <c r="AO185" s="100">
        <v>0</v>
      </c>
      <c r="AP185" s="100">
        <v>0</v>
      </c>
      <c r="AQ185" s="100">
        <v>0</v>
      </c>
      <c r="AR185" s="100">
        <v>0</v>
      </c>
      <c r="AS185" s="100">
        <v>0</v>
      </c>
      <c r="AT185" s="100">
        <v>0</v>
      </c>
      <c r="AU185" s="100">
        <v>0</v>
      </c>
      <c r="AV185" s="100">
        <v>0</v>
      </c>
      <c r="AW185" s="100">
        <v>0</v>
      </c>
      <c r="AX185" s="100">
        <v>0</v>
      </c>
      <c r="AY185" s="100">
        <v>0</v>
      </c>
      <c r="AZ185" s="100">
        <v>0</v>
      </c>
      <c r="BA185" s="100">
        <v>0</v>
      </c>
      <c r="BB185" s="100">
        <v>0</v>
      </c>
      <c r="BC185" s="100">
        <v>0</v>
      </c>
      <c r="BD185" s="100">
        <v>0</v>
      </c>
      <c r="BE185" s="100">
        <v>0</v>
      </c>
      <c r="BF185" s="100">
        <v>1317174.5632778006</v>
      </c>
      <c r="BG185" s="100">
        <v>1505342.3580317721</v>
      </c>
      <c r="BH185" s="100">
        <v>0</v>
      </c>
      <c r="BI185" s="100">
        <v>100146</v>
      </c>
      <c r="BJ185" s="100">
        <v>114452</v>
      </c>
      <c r="BK185" s="100">
        <v>0</v>
      </c>
      <c r="BL185" s="100">
        <v>1299075</v>
      </c>
      <c r="BM185" s="100">
        <v>1484655</v>
      </c>
      <c r="BN185" s="100">
        <v>0</v>
      </c>
      <c r="BO185" s="100">
        <v>118246</v>
      </c>
      <c r="BP185" s="100">
        <v>135139</v>
      </c>
      <c r="BQ185" s="100">
        <v>0</v>
      </c>
      <c r="BR185" s="100">
        <v>0</v>
      </c>
      <c r="BS185" s="100">
        <v>0</v>
      </c>
      <c r="BT185" s="100">
        <v>0</v>
      </c>
      <c r="BU185" s="100">
        <v>0</v>
      </c>
      <c r="BV185" s="100">
        <v>0</v>
      </c>
      <c r="BW185" s="100">
        <v>0</v>
      </c>
      <c r="BX185" s="100">
        <v>0</v>
      </c>
      <c r="BY185" s="100">
        <v>0</v>
      </c>
      <c r="BZ185" s="100">
        <v>0</v>
      </c>
      <c r="CA185" s="100">
        <v>0</v>
      </c>
      <c r="CB185" s="100">
        <v>0</v>
      </c>
      <c r="CC185" s="100">
        <v>0</v>
      </c>
      <c r="CD185" s="100">
        <v>0</v>
      </c>
      <c r="CE185" s="100">
        <v>0</v>
      </c>
      <c r="CF185" s="100">
        <v>0</v>
      </c>
      <c r="CG185" s="100">
        <v>0</v>
      </c>
      <c r="CH185" s="100">
        <v>0</v>
      </c>
      <c r="CI185" s="100">
        <v>0</v>
      </c>
      <c r="CJ185" s="100">
        <v>0</v>
      </c>
      <c r="CK185" s="100">
        <v>0</v>
      </c>
      <c r="CL185" s="100">
        <v>0</v>
      </c>
      <c r="CM185" s="100">
        <v>0</v>
      </c>
      <c r="CN185" s="100">
        <v>0</v>
      </c>
      <c r="CO185" s="100">
        <v>0</v>
      </c>
      <c r="CP185" s="100">
        <v>0</v>
      </c>
      <c r="CQ185" s="100">
        <v>0</v>
      </c>
      <c r="CR185" s="100">
        <v>0</v>
      </c>
      <c r="CS185" s="100">
        <v>0</v>
      </c>
      <c r="CT185" s="100">
        <v>0</v>
      </c>
      <c r="CU185" s="100">
        <v>0</v>
      </c>
      <c r="CV185" s="100">
        <v>0</v>
      </c>
      <c r="CW185" s="100">
        <v>0</v>
      </c>
      <c r="CX185" s="100">
        <v>0</v>
      </c>
      <c r="CY185" s="100">
        <v>3397</v>
      </c>
      <c r="CZ185" s="100">
        <v>3883</v>
      </c>
      <c r="DA185" s="100">
        <v>0</v>
      </c>
      <c r="DB185" s="100">
        <v>-3397</v>
      </c>
      <c r="DC185" s="100">
        <v>-3883</v>
      </c>
      <c r="DD185" s="100">
        <v>0</v>
      </c>
      <c r="DE185" s="100">
        <v>0</v>
      </c>
      <c r="DF185" s="100">
        <v>0</v>
      </c>
      <c r="DG185" s="100">
        <v>0</v>
      </c>
      <c r="DH185" s="100">
        <v>0</v>
      </c>
      <c r="DI185" s="100">
        <v>0</v>
      </c>
      <c r="DJ185" s="100">
        <v>0</v>
      </c>
      <c r="DK185" s="100">
        <v>0</v>
      </c>
      <c r="DL185" s="100">
        <v>0</v>
      </c>
      <c r="DM185" s="100">
        <v>0</v>
      </c>
      <c r="DN185" s="100">
        <v>3813.9100814663952</v>
      </c>
      <c r="DO185" s="100">
        <v>4358.7543788187377</v>
      </c>
      <c r="DP185" s="100">
        <v>0</v>
      </c>
      <c r="DQ185" s="100">
        <v>6719</v>
      </c>
      <c r="DR185" s="100">
        <v>7679</v>
      </c>
      <c r="DS185" s="100">
        <v>0</v>
      </c>
      <c r="DT185" s="100">
        <v>-2905</v>
      </c>
      <c r="DU185" s="100">
        <v>-3320</v>
      </c>
      <c r="DV185" s="100">
        <v>0</v>
      </c>
      <c r="DW185" s="100">
        <v>20049.320162932789</v>
      </c>
      <c r="DX185" s="100">
        <v>22913.508757637475</v>
      </c>
      <c r="DY185" s="100">
        <v>0</v>
      </c>
      <c r="DZ185" s="100">
        <v>-4399.7480651731157</v>
      </c>
      <c r="EA185" s="100">
        <v>-5028.2835030549904</v>
      </c>
      <c r="EB185" s="100">
        <v>0</v>
      </c>
      <c r="EC185" s="100">
        <v>23130</v>
      </c>
      <c r="ED185" s="100">
        <v>26434</v>
      </c>
      <c r="EE185" s="100">
        <v>0</v>
      </c>
      <c r="EF185" s="100">
        <v>-7480</v>
      </c>
      <c r="EG185" s="100">
        <v>-8549</v>
      </c>
      <c r="EH185" s="100">
        <v>0</v>
      </c>
      <c r="EI185" s="100">
        <v>-13.733401221995926</v>
      </c>
      <c r="EJ185" s="100">
        <v>-15.695315682281061</v>
      </c>
      <c r="EK185" s="100">
        <v>0</v>
      </c>
      <c r="EL185" s="100">
        <v>0</v>
      </c>
      <c r="EM185" s="100">
        <v>0</v>
      </c>
      <c r="EN185" s="100">
        <v>0</v>
      </c>
      <c r="EO185" s="100">
        <v>0</v>
      </c>
      <c r="EP185" s="100">
        <v>0</v>
      </c>
      <c r="EQ185" s="100">
        <v>0</v>
      </c>
      <c r="ER185" s="100">
        <v>0</v>
      </c>
      <c r="ES185" s="100">
        <v>0</v>
      </c>
      <c r="ET185" s="100">
        <v>0</v>
      </c>
      <c r="EU185" s="100">
        <v>451737.8260692464</v>
      </c>
      <c r="EV185" s="100">
        <v>516271.80122199591</v>
      </c>
      <c r="EW185" s="100">
        <v>0</v>
      </c>
      <c r="EX185" s="100">
        <v>513016</v>
      </c>
      <c r="EY185" s="100">
        <v>586304</v>
      </c>
      <c r="EZ185" s="100">
        <v>0</v>
      </c>
      <c r="FA185" s="100">
        <v>-61278</v>
      </c>
      <c r="FB185" s="100">
        <v>-70032</v>
      </c>
      <c r="FC185" s="100">
        <v>0</v>
      </c>
      <c r="FD185" s="100">
        <v>459494.36252545821</v>
      </c>
      <c r="FE185" s="100">
        <v>523916.96945010178</v>
      </c>
      <c r="FF185" s="100">
        <v>0</v>
      </c>
      <c r="FG185" s="100">
        <v>429782</v>
      </c>
      <c r="FH185" s="100">
        <v>489996</v>
      </c>
      <c r="FI185" s="100">
        <v>0</v>
      </c>
      <c r="FJ185" s="100">
        <v>29712</v>
      </c>
      <c r="FK185" s="100">
        <v>33921</v>
      </c>
      <c r="FL185" s="100">
        <v>0</v>
      </c>
      <c r="FM185" s="100">
        <v>0</v>
      </c>
      <c r="FN185" s="100">
        <v>0</v>
      </c>
      <c r="FO185" s="100">
        <v>0</v>
      </c>
      <c r="FP185" s="100">
        <v>0</v>
      </c>
      <c r="FQ185" s="100">
        <v>0</v>
      </c>
      <c r="FR185" s="100">
        <v>0</v>
      </c>
      <c r="FS185" s="100">
        <v>0</v>
      </c>
      <c r="FT185" s="100">
        <v>0</v>
      </c>
      <c r="FU185" s="100">
        <v>0</v>
      </c>
      <c r="FV185" s="100">
        <v>2348002</v>
      </c>
      <c r="FW185" s="100">
        <v>2682212</v>
      </c>
      <c r="FX185" s="100">
        <v>0</v>
      </c>
      <c r="FY185" s="546">
        <v>0.25</v>
      </c>
      <c r="FZ185" s="546">
        <v>0.35</v>
      </c>
      <c r="GA185" s="546">
        <v>0.4</v>
      </c>
      <c r="GB185" s="546">
        <v>0</v>
      </c>
      <c r="GC185" s="84" t="s">
        <v>1029</v>
      </c>
    </row>
    <row r="186" spans="1:185" s="84" customFormat="1" x14ac:dyDescent="0.25">
      <c r="A186" t="s">
        <v>1026</v>
      </c>
      <c r="B186" s="82" t="s">
        <v>731</v>
      </c>
      <c r="C186" s="85" t="s">
        <v>730</v>
      </c>
      <c r="D186" s="100">
        <v>455961</v>
      </c>
      <c r="E186" s="100">
        <v>0</v>
      </c>
      <c r="F186" s="100">
        <v>455961</v>
      </c>
      <c r="G186" s="100">
        <v>465123</v>
      </c>
      <c r="H186" s="100">
        <v>0</v>
      </c>
      <c r="I186" s="100">
        <v>465123</v>
      </c>
      <c r="J186" s="100">
        <v>-9162</v>
      </c>
      <c r="K186" s="100">
        <v>0</v>
      </c>
      <c r="L186" s="100">
        <v>-9162</v>
      </c>
      <c r="M186" s="100">
        <v>124434</v>
      </c>
      <c r="N186" s="100">
        <v>124434</v>
      </c>
      <c r="O186" s="100">
        <v>0</v>
      </c>
      <c r="P186" s="100">
        <v>0</v>
      </c>
      <c r="Q186" s="100">
        <v>0</v>
      </c>
      <c r="R186" s="100">
        <v>0</v>
      </c>
      <c r="S186" s="100">
        <v>1548211</v>
      </c>
      <c r="T186" s="100">
        <v>131040</v>
      </c>
      <c r="U186" s="100">
        <v>1552019</v>
      </c>
      <c r="V186" s="100">
        <v>131040</v>
      </c>
      <c r="W186" s="100">
        <v>-3808</v>
      </c>
      <c r="X186" s="100">
        <v>0</v>
      </c>
      <c r="Y186" s="100">
        <v>0</v>
      </c>
      <c r="Z186" s="100">
        <v>0</v>
      </c>
      <c r="AA186" s="100">
        <v>0</v>
      </c>
      <c r="AB186" s="100">
        <v>0</v>
      </c>
      <c r="AC186" s="100">
        <v>0</v>
      </c>
      <c r="AD186" s="100">
        <v>0</v>
      </c>
      <c r="AE186" s="100">
        <v>0</v>
      </c>
      <c r="AF186" s="100">
        <v>0</v>
      </c>
      <c r="AG186" s="100">
        <v>0</v>
      </c>
      <c r="AH186" s="100">
        <v>0</v>
      </c>
      <c r="AI186" s="100">
        <v>0</v>
      </c>
      <c r="AJ186" s="100">
        <v>0</v>
      </c>
      <c r="AK186" s="100">
        <v>0</v>
      </c>
      <c r="AL186" s="100">
        <v>0</v>
      </c>
      <c r="AM186" s="100">
        <v>0</v>
      </c>
      <c r="AN186" s="100">
        <v>0</v>
      </c>
      <c r="AO186" s="100">
        <v>0</v>
      </c>
      <c r="AP186" s="100">
        <v>0</v>
      </c>
      <c r="AQ186" s="100">
        <v>0</v>
      </c>
      <c r="AR186" s="100">
        <v>0</v>
      </c>
      <c r="AS186" s="100">
        <v>0</v>
      </c>
      <c r="AT186" s="100">
        <v>0</v>
      </c>
      <c r="AU186" s="100">
        <v>0</v>
      </c>
      <c r="AV186" s="100">
        <v>0</v>
      </c>
      <c r="AW186" s="100">
        <v>0</v>
      </c>
      <c r="AX186" s="100">
        <v>0</v>
      </c>
      <c r="AY186" s="100">
        <v>0</v>
      </c>
      <c r="AZ186" s="100">
        <v>0</v>
      </c>
      <c r="BA186" s="100">
        <v>0</v>
      </c>
      <c r="BB186" s="100">
        <v>0</v>
      </c>
      <c r="BC186" s="100">
        <v>0</v>
      </c>
      <c r="BD186" s="100">
        <v>0</v>
      </c>
      <c r="BE186" s="100">
        <v>0</v>
      </c>
      <c r="BF186" s="100">
        <v>1025892.359692057</v>
      </c>
      <c r="BG186" s="100">
        <v>256473.08992301425</v>
      </c>
      <c r="BH186" s="100">
        <v>0</v>
      </c>
      <c r="BI186" s="100">
        <v>49661</v>
      </c>
      <c r="BJ186" s="100">
        <v>12415</v>
      </c>
      <c r="BK186" s="100">
        <v>0</v>
      </c>
      <c r="BL186" s="100">
        <v>1066475</v>
      </c>
      <c r="BM186" s="100">
        <v>266619</v>
      </c>
      <c r="BN186" s="100">
        <v>0</v>
      </c>
      <c r="BO186" s="100">
        <v>9078</v>
      </c>
      <c r="BP186" s="100">
        <v>2269</v>
      </c>
      <c r="BQ186" s="100">
        <v>0</v>
      </c>
      <c r="BR186" s="100">
        <v>16041.025661914462</v>
      </c>
      <c r="BS186" s="100">
        <v>4010.2564154786155</v>
      </c>
      <c r="BT186" s="100">
        <v>0</v>
      </c>
      <c r="BU186" s="100">
        <v>3144</v>
      </c>
      <c r="BV186" s="100">
        <v>786</v>
      </c>
      <c r="BW186" s="100">
        <v>0</v>
      </c>
      <c r="BX186" s="100">
        <v>12897</v>
      </c>
      <c r="BY186" s="100">
        <v>3224</v>
      </c>
      <c r="BZ186" s="100">
        <v>0</v>
      </c>
      <c r="CA186" s="100">
        <v>0</v>
      </c>
      <c r="CB186" s="100">
        <v>0</v>
      </c>
      <c r="CC186" s="100">
        <v>0</v>
      </c>
      <c r="CD186" s="100">
        <v>0</v>
      </c>
      <c r="CE186" s="100">
        <v>0</v>
      </c>
      <c r="CF186" s="100">
        <v>0</v>
      </c>
      <c r="CG186" s="100">
        <v>-726.52790224032594</v>
      </c>
      <c r="CH186" s="100">
        <v>-181.63197556008149</v>
      </c>
      <c r="CI186" s="100">
        <v>0</v>
      </c>
      <c r="CJ186" s="100">
        <v>2747.0932790224033</v>
      </c>
      <c r="CK186" s="100">
        <v>686.77331975560082</v>
      </c>
      <c r="CL186" s="100">
        <v>0</v>
      </c>
      <c r="CM186" s="100">
        <v>0</v>
      </c>
      <c r="CN186" s="100">
        <v>0</v>
      </c>
      <c r="CO186" s="100">
        <v>0</v>
      </c>
      <c r="CP186" s="100">
        <v>2747</v>
      </c>
      <c r="CQ186" s="100">
        <v>687</v>
      </c>
      <c r="CR186" s="100">
        <v>0</v>
      </c>
      <c r="CS186" s="100">
        <v>0</v>
      </c>
      <c r="CT186" s="100">
        <v>0</v>
      </c>
      <c r="CU186" s="100">
        <v>0</v>
      </c>
      <c r="CV186" s="100">
        <v>0</v>
      </c>
      <c r="CW186" s="100">
        <v>0</v>
      </c>
      <c r="CX186" s="100">
        <v>0</v>
      </c>
      <c r="CY186" s="100">
        <v>0</v>
      </c>
      <c r="CZ186" s="100">
        <v>0</v>
      </c>
      <c r="DA186" s="100">
        <v>0</v>
      </c>
      <c r="DB186" s="100">
        <v>0</v>
      </c>
      <c r="DC186" s="100">
        <v>0</v>
      </c>
      <c r="DD186" s="100">
        <v>0</v>
      </c>
      <c r="DE186" s="100">
        <v>0</v>
      </c>
      <c r="DF186" s="100">
        <v>0</v>
      </c>
      <c r="DG186" s="100">
        <v>0</v>
      </c>
      <c r="DH186" s="100">
        <v>619</v>
      </c>
      <c r="DI186" s="100">
        <v>155</v>
      </c>
      <c r="DJ186" s="100">
        <v>0</v>
      </c>
      <c r="DK186" s="100">
        <v>-619</v>
      </c>
      <c r="DL186" s="100">
        <v>-155</v>
      </c>
      <c r="DM186" s="100">
        <v>0</v>
      </c>
      <c r="DN186" s="100">
        <v>8337.9299389002026</v>
      </c>
      <c r="DO186" s="100">
        <v>2084.4824847250507</v>
      </c>
      <c r="DP186" s="100">
        <v>0</v>
      </c>
      <c r="DQ186" s="100">
        <v>10650</v>
      </c>
      <c r="DR186" s="100">
        <v>2663</v>
      </c>
      <c r="DS186" s="100">
        <v>0</v>
      </c>
      <c r="DT186" s="100">
        <v>-2312</v>
      </c>
      <c r="DU186" s="100">
        <v>-579</v>
      </c>
      <c r="DV186" s="100">
        <v>0</v>
      </c>
      <c r="DW186" s="100">
        <v>13901.919348268841</v>
      </c>
      <c r="DX186" s="100">
        <v>3475.4798370672102</v>
      </c>
      <c r="DY186" s="100">
        <v>0</v>
      </c>
      <c r="DZ186" s="100">
        <v>-303.58044806517313</v>
      </c>
      <c r="EA186" s="100">
        <v>-75.895112016293282</v>
      </c>
      <c r="EB186" s="100">
        <v>0</v>
      </c>
      <c r="EC186" s="100">
        <v>15282</v>
      </c>
      <c r="ED186" s="100">
        <v>3821</v>
      </c>
      <c r="EE186" s="100">
        <v>0</v>
      </c>
      <c r="EF186" s="100">
        <v>-1684</v>
      </c>
      <c r="EG186" s="100">
        <v>-421</v>
      </c>
      <c r="EH186" s="100">
        <v>0</v>
      </c>
      <c r="EI186" s="100">
        <v>0</v>
      </c>
      <c r="EJ186" s="100">
        <v>0</v>
      </c>
      <c r="EK186" s="100">
        <v>0</v>
      </c>
      <c r="EL186" s="100">
        <v>0</v>
      </c>
      <c r="EM186" s="100">
        <v>0</v>
      </c>
      <c r="EN186" s="100">
        <v>0</v>
      </c>
      <c r="EO186" s="100">
        <v>0</v>
      </c>
      <c r="EP186" s="100">
        <v>0</v>
      </c>
      <c r="EQ186" s="100">
        <v>0</v>
      </c>
      <c r="ER186" s="100">
        <v>0</v>
      </c>
      <c r="ES186" s="100">
        <v>0</v>
      </c>
      <c r="ET186" s="100">
        <v>0</v>
      </c>
      <c r="EU186" s="100">
        <v>146417.88268839105</v>
      </c>
      <c r="EV186" s="100">
        <v>36604.470672097763</v>
      </c>
      <c r="EW186" s="100">
        <v>0</v>
      </c>
      <c r="EX186" s="100">
        <v>274740</v>
      </c>
      <c r="EY186" s="100">
        <v>68685</v>
      </c>
      <c r="EZ186" s="100">
        <v>0</v>
      </c>
      <c r="FA186" s="100">
        <v>-128322</v>
      </c>
      <c r="FB186" s="100">
        <v>-32081</v>
      </c>
      <c r="FC186" s="100">
        <v>0</v>
      </c>
      <c r="FD186" s="100">
        <v>394100.31446028512</v>
      </c>
      <c r="FE186" s="100">
        <v>90182.504276985739</v>
      </c>
      <c r="FF186" s="100">
        <v>0</v>
      </c>
      <c r="FG186" s="100">
        <v>396050</v>
      </c>
      <c r="FH186" s="100">
        <v>90639</v>
      </c>
      <c r="FI186" s="100">
        <v>0</v>
      </c>
      <c r="FJ186" s="100">
        <v>-1950</v>
      </c>
      <c r="FK186" s="100">
        <v>-456</v>
      </c>
      <c r="FL186" s="100">
        <v>0</v>
      </c>
      <c r="FM186" s="100">
        <v>0</v>
      </c>
      <c r="FN186" s="100">
        <v>0</v>
      </c>
      <c r="FO186" s="100">
        <v>0</v>
      </c>
      <c r="FP186" s="100">
        <v>0</v>
      </c>
      <c r="FQ186" s="100">
        <v>0</v>
      </c>
      <c r="FR186" s="100">
        <v>0</v>
      </c>
      <c r="FS186" s="100">
        <v>0</v>
      </c>
      <c r="FT186" s="100">
        <v>0</v>
      </c>
      <c r="FU186" s="100">
        <v>0</v>
      </c>
      <c r="FV186" s="100">
        <v>1656068</v>
      </c>
      <c r="FW186" s="100">
        <v>405673</v>
      </c>
      <c r="FX186" s="100">
        <v>0</v>
      </c>
      <c r="FY186" s="546">
        <v>0.5</v>
      </c>
      <c r="FZ186" s="546">
        <v>0.4</v>
      </c>
      <c r="GA186" s="546">
        <v>0.1</v>
      </c>
      <c r="GB186" s="546">
        <v>0</v>
      </c>
      <c r="GC186" s="84" t="s">
        <v>1029</v>
      </c>
    </row>
    <row r="187" spans="1:185" s="84" customFormat="1" x14ac:dyDescent="0.25">
      <c r="A187" t="s">
        <v>1026</v>
      </c>
      <c r="B187" s="82" t="s">
        <v>733</v>
      </c>
      <c r="C187" s="85" t="s">
        <v>732</v>
      </c>
      <c r="D187" s="100">
        <v>-4210317</v>
      </c>
      <c r="E187" s="100">
        <v>-54761</v>
      </c>
      <c r="F187" s="100">
        <v>-4265078</v>
      </c>
      <c r="G187" s="100">
        <v>-3335493</v>
      </c>
      <c r="H187" s="100">
        <v>1709</v>
      </c>
      <c r="I187" s="100">
        <v>-3333784</v>
      </c>
      <c r="J187" s="100">
        <v>-874824</v>
      </c>
      <c r="K187" s="100">
        <v>-56470</v>
      </c>
      <c r="L187" s="100">
        <v>-931294</v>
      </c>
      <c r="M187" s="100">
        <v>236445</v>
      </c>
      <c r="N187" s="100">
        <v>236445</v>
      </c>
      <c r="O187" s="100">
        <v>0</v>
      </c>
      <c r="P187" s="100">
        <v>1091723</v>
      </c>
      <c r="Q187" s="100">
        <v>1209738</v>
      </c>
      <c r="R187" s="100">
        <v>-118015</v>
      </c>
      <c r="S187" s="100">
        <v>4882114</v>
      </c>
      <c r="T187" s="100">
        <v>0</v>
      </c>
      <c r="U187" s="100">
        <v>2881193</v>
      </c>
      <c r="V187" s="100">
        <v>0</v>
      </c>
      <c r="W187" s="100">
        <v>2000921</v>
      </c>
      <c r="X187" s="100">
        <v>0</v>
      </c>
      <c r="Y187" s="100">
        <v>0</v>
      </c>
      <c r="Z187" s="100">
        <v>0</v>
      </c>
      <c r="AA187" s="100">
        <v>0</v>
      </c>
      <c r="AB187" s="100">
        <v>0</v>
      </c>
      <c r="AC187" s="100">
        <v>0</v>
      </c>
      <c r="AD187" s="100">
        <v>0</v>
      </c>
      <c r="AE187" s="100">
        <v>0</v>
      </c>
      <c r="AF187" s="100">
        <v>0</v>
      </c>
      <c r="AG187" s="100">
        <v>0</v>
      </c>
      <c r="AH187" s="100">
        <v>87122</v>
      </c>
      <c r="AI187" s="100">
        <v>87122.425661914473</v>
      </c>
      <c r="AJ187" s="100">
        <v>0</v>
      </c>
      <c r="AK187" s="100">
        <v>0</v>
      </c>
      <c r="AL187" s="100">
        <v>81176</v>
      </c>
      <c r="AM187" s="100">
        <v>81176</v>
      </c>
      <c r="AN187" s="100">
        <v>0</v>
      </c>
      <c r="AO187" s="100">
        <v>0</v>
      </c>
      <c r="AP187" s="100">
        <v>5946</v>
      </c>
      <c r="AQ187" s="100">
        <v>5946</v>
      </c>
      <c r="AR187" s="100">
        <v>0</v>
      </c>
      <c r="AS187" s="100">
        <v>0</v>
      </c>
      <c r="AT187" s="100">
        <v>0</v>
      </c>
      <c r="AU187" s="100">
        <v>0</v>
      </c>
      <c r="AV187" s="100">
        <v>0</v>
      </c>
      <c r="AW187" s="100">
        <v>0</v>
      </c>
      <c r="AX187" s="100">
        <v>0</v>
      </c>
      <c r="AY187" s="100">
        <v>0</v>
      </c>
      <c r="AZ187" s="100">
        <v>0</v>
      </c>
      <c r="BA187" s="100">
        <v>0</v>
      </c>
      <c r="BB187" s="100">
        <v>0</v>
      </c>
      <c r="BC187" s="100">
        <v>0</v>
      </c>
      <c r="BD187" s="100">
        <v>0</v>
      </c>
      <c r="BE187" s="100">
        <v>0</v>
      </c>
      <c r="BF187" s="100">
        <v>2032267.5165794299</v>
      </c>
      <c r="BG187" s="100">
        <v>0</v>
      </c>
      <c r="BH187" s="100">
        <v>41344.463752545838</v>
      </c>
      <c r="BI187" s="100">
        <v>18542</v>
      </c>
      <c r="BJ187" s="100">
        <v>0</v>
      </c>
      <c r="BK187" s="100">
        <v>368</v>
      </c>
      <c r="BL187" s="100">
        <v>1953599</v>
      </c>
      <c r="BM187" s="100">
        <v>0</v>
      </c>
      <c r="BN187" s="100">
        <v>39729</v>
      </c>
      <c r="BO187" s="100">
        <v>97211</v>
      </c>
      <c r="BP187" s="100">
        <v>0</v>
      </c>
      <c r="BQ187" s="100">
        <v>1983</v>
      </c>
      <c r="BR187" s="100">
        <v>11820.410712830957</v>
      </c>
      <c r="BS187" s="100">
        <v>0</v>
      </c>
      <c r="BT187" s="100">
        <v>241.23287169042769</v>
      </c>
      <c r="BU187" s="100">
        <v>13251</v>
      </c>
      <c r="BV187" s="100">
        <v>0</v>
      </c>
      <c r="BW187" s="100">
        <v>270</v>
      </c>
      <c r="BX187" s="100">
        <v>-1431</v>
      </c>
      <c r="BY187" s="100">
        <v>0</v>
      </c>
      <c r="BZ187" s="100">
        <v>-29</v>
      </c>
      <c r="CA187" s="100">
        <v>0</v>
      </c>
      <c r="CB187" s="100">
        <v>0</v>
      </c>
      <c r="CC187" s="100">
        <v>0</v>
      </c>
      <c r="CD187" s="100">
        <v>0</v>
      </c>
      <c r="CE187" s="100">
        <v>0</v>
      </c>
      <c r="CF187" s="100">
        <v>0</v>
      </c>
      <c r="CG187" s="100">
        <v>0</v>
      </c>
      <c r="CH187" s="100">
        <v>0</v>
      </c>
      <c r="CI187" s="100">
        <v>0</v>
      </c>
      <c r="CJ187" s="100">
        <v>0</v>
      </c>
      <c r="CK187" s="100">
        <v>0</v>
      </c>
      <c r="CL187" s="100">
        <v>0</v>
      </c>
      <c r="CM187" s="100">
        <v>0</v>
      </c>
      <c r="CN187" s="100">
        <v>0</v>
      </c>
      <c r="CO187" s="100">
        <v>0</v>
      </c>
      <c r="CP187" s="100">
        <v>0</v>
      </c>
      <c r="CQ187" s="100">
        <v>0</v>
      </c>
      <c r="CR187" s="100">
        <v>0</v>
      </c>
      <c r="CS187" s="100">
        <v>0</v>
      </c>
      <c r="CT187" s="100">
        <v>0</v>
      </c>
      <c r="CU187" s="100">
        <v>0</v>
      </c>
      <c r="CV187" s="100">
        <v>5246.3761099796329</v>
      </c>
      <c r="CW187" s="100">
        <v>0</v>
      </c>
      <c r="CX187" s="100">
        <v>107.06890020366598</v>
      </c>
      <c r="CY187" s="100">
        <v>6764</v>
      </c>
      <c r="CZ187" s="100">
        <v>0</v>
      </c>
      <c r="DA187" s="100">
        <v>138</v>
      </c>
      <c r="DB187" s="100">
        <v>-1518</v>
      </c>
      <c r="DC187" s="100">
        <v>0</v>
      </c>
      <c r="DD187" s="100">
        <v>-31</v>
      </c>
      <c r="DE187" s="100">
        <v>758.95112016293274</v>
      </c>
      <c r="DF187" s="100">
        <v>0</v>
      </c>
      <c r="DG187" s="100">
        <v>15.488798370672098</v>
      </c>
      <c r="DH187" s="100">
        <v>0</v>
      </c>
      <c r="DI187" s="100">
        <v>0</v>
      </c>
      <c r="DJ187" s="100">
        <v>0</v>
      </c>
      <c r="DK187" s="100">
        <v>759</v>
      </c>
      <c r="DL187" s="100">
        <v>0</v>
      </c>
      <c r="DM187" s="100">
        <v>15</v>
      </c>
      <c r="DN187" s="100">
        <v>12941.128533604888</v>
      </c>
      <c r="DO187" s="100">
        <v>0</v>
      </c>
      <c r="DP187" s="100">
        <v>264.10466395112013</v>
      </c>
      <c r="DQ187" s="100">
        <v>15746</v>
      </c>
      <c r="DR187" s="100">
        <v>0</v>
      </c>
      <c r="DS187" s="100">
        <v>321</v>
      </c>
      <c r="DT187" s="100">
        <v>-2805</v>
      </c>
      <c r="DU187" s="100">
        <v>0</v>
      </c>
      <c r="DV187" s="100">
        <v>-57</v>
      </c>
      <c r="DW187" s="100">
        <v>22488.733625254583</v>
      </c>
      <c r="DX187" s="100">
        <v>0</v>
      </c>
      <c r="DY187" s="100">
        <v>458.95374745417519</v>
      </c>
      <c r="DZ187" s="100">
        <v>0</v>
      </c>
      <c r="EA187" s="100">
        <v>0</v>
      </c>
      <c r="EB187" s="100">
        <v>0</v>
      </c>
      <c r="EC187" s="100">
        <v>28334</v>
      </c>
      <c r="ED187" s="100">
        <v>0</v>
      </c>
      <c r="EE187" s="100">
        <v>578</v>
      </c>
      <c r="EF187" s="100">
        <v>-5845</v>
      </c>
      <c r="EG187" s="100">
        <v>0</v>
      </c>
      <c r="EH187" s="100">
        <v>-119</v>
      </c>
      <c r="EI187" s="100">
        <v>-579.33268839103869</v>
      </c>
      <c r="EJ187" s="100">
        <v>0</v>
      </c>
      <c r="EK187" s="100">
        <v>-11.823116089613034</v>
      </c>
      <c r="EL187" s="100">
        <v>0</v>
      </c>
      <c r="EM187" s="100">
        <v>0</v>
      </c>
      <c r="EN187" s="100">
        <v>0</v>
      </c>
      <c r="EO187" s="100">
        <v>0</v>
      </c>
      <c r="EP187" s="100">
        <v>0</v>
      </c>
      <c r="EQ187" s="100">
        <v>0</v>
      </c>
      <c r="ER187" s="100">
        <v>0</v>
      </c>
      <c r="ES187" s="100">
        <v>0</v>
      </c>
      <c r="ET187" s="100">
        <v>0</v>
      </c>
      <c r="EU187" s="100">
        <v>359213.29991853359</v>
      </c>
      <c r="EV187" s="100">
        <v>0</v>
      </c>
      <c r="EW187" s="100">
        <v>7309.4943788187375</v>
      </c>
      <c r="EX187" s="100">
        <v>303384</v>
      </c>
      <c r="EY187" s="100">
        <v>0</v>
      </c>
      <c r="EZ187" s="100">
        <v>6192</v>
      </c>
      <c r="FA187" s="100">
        <v>55829</v>
      </c>
      <c r="FB187" s="100">
        <v>0</v>
      </c>
      <c r="FC187" s="100">
        <v>1117</v>
      </c>
      <c r="FD187" s="100">
        <v>1392306.9416081465</v>
      </c>
      <c r="FE187" s="100">
        <v>0</v>
      </c>
      <c r="FF187" s="100">
        <v>24441.635825661913</v>
      </c>
      <c r="FG187" s="100">
        <v>1352362</v>
      </c>
      <c r="FH187" s="100">
        <v>0</v>
      </c>
      <c r="FI187" s="100">
        <v>24825</v>
      </c>
      <c r="FJ187" s="100">
        <v>39945</v>
      </c>
      <c r="FK187" s="100">
        <v>0</v>
      </c>
      <c r="FL187" s="100">
        <v>-383</v>
      </c>
      <c r="FM187" s="100">
        <v>0</v>
      </c>
      <c r="FN187" s="100">
        <v>0</v>
      </c>
      <c r="FO187" s="100">
        <v>0</v>
      </c>
      <c r="FP187" s="100">
        <v>0</v>
      </c>
      <c r="FQ187" s="100">
        <v>0</v>
      </c>
      <c r="FR187" s="100">
        <v>0</v>
      </c>
      <c r="FS187" s="100">
        <v>0</v>
      </c>
      <c r="FT187" s="100">
        <v>0</v>
      </c>
      <c r="FU187" s="100">
        <v>0</v>
      </c>
      <c r="FV187" s="100">
        <v>3855006</v>
      </c>
      <c r="FW187" s="100">
        <v>0</v>
      </c>
      <c r="FX187" s="100">
        <v>74537</v>
      </c>
      <c r="FY187" s="546">
        <v>0.5</v>
      </c>
      <c r="FZ187" s="546">
        <v>0.49</v>
      </c>
      <c r="GA187" s="546">
        <v>0</v>
      </c>
      <c r="GB187" s="546">
        <v>0.01</v>
      </c>
      <c r="GC187" s="84" t="s">
        <v>1054</v>
      </c>
    </row>
    <row r="188" spans="1:185" s="84" customFormat="1" x14ac:dyDescent="0.25">
      <c r="A188" t="s">
        <v>1037</v>
      </c>
      <c r="B188" s="82" t="s">
        <v>735</v>
      </c>
      <c r="C188" s="85" t="s">
        <v>734</v>
      </c>
      <c r="D188" s="100">
        <v>1250697</v>
      </c>
      <c r="E188" s="100">
        <v>29861</v>
      </c>
      <c r="F188" s="100">
        <v>1280558</v>
      </c>
      <c r="G188" s="100">
        <v>1219344</v>
      </c>
      <c r="H188" s="100">
        <v>29861</v>
      </c>
      <c r="I188" s="100">
        <v>1249205</v>
      </c>
      <c r="J188" s="100">
        <v>31353</v>
      </c>
      <c r="K188" s="100">
        <v>0</v>
      </c>
      <c r="L188" s="100">
        <v>31353</v>
      </c>
      <c r="M188" s="100">
        <v>252911</v>
      </c>
      <c r="N188" s="100">
        <v>252911</v>
      </c>
      <c r="O188" s="100">
        <v>0</v>
      </c>
      <c r="P188" s="100">
        <v>43662</v>
      </c>
      <c r="Q188" s="100">
        <v>29861</v>
      </c>
      <c r="R188" s="100">
        <v>13801</v>
      </c>
      <c r="S188" s="100">
        <v>222525</v>
      </c>
      <c r="T188" s="100">
        <v>0</v>
      </c>
      <c r="U188" s="100">
        <v>654938</v>
      </c>
      <c r="V188" s="100">
        <v>0</v>
      </c>
      <c r="W188" s="100">
        <v>-432413</v>
      </c>
      <c r="X188" s="100">
        <v>0</v>
      </c>
      <c r="Y188" s="100">
        <v>0</v>
      </c>
      <c r="Z188" s="100">
        <v>0</v>
      </c>
      <c r="AA188" s="100">
        <v>0</v>
      </c>
      <c r="AB188" s="100">
        <v>0</v>
      </c>
      <c r="AC188" s="100">
        <v>0</v>
      </c>
      <c r="AD188" s="100">
        <v>0</v>
      </c>
      <c r="AE188" s="100">
        <v>0</v>
      </c>
      <c r="AF188" s="100">
        <v>0</v>
      </c>
      <c r="AG188" s="100">
        <v>0</v>
      </c>
      <c r="AH188" s="100">
        <v>269016</v>
      </c>
      <c r="AI188" s="100">
        <v>269015.64562118129</v>
      </c>
      <c r="AJ188" s="100">
        <v>0</v>
      </c>
      <c r="AK188" s="100">
        <v>0</v>
      </c>
      <c r="AL188" s="100">
        <v>272414</v>
      </c>
      <c r="AM188" s="100">
        <v>272414</v>
      </c>
      <c r="AN188" s="100">
        <v>0</v>
      </c>
      <c r="AO188" s="100">
        <v>0</v>
      </c>
      <c r="AP188" s="100">
        <v>-3398</v>
      </c>
      <c r="AQ188" s="100">
        <v>-3398</v>
      </c>
      <c r="AR188" s="100">
        <v>0</v>
      </c>
      <c r="AS188" s="100">
        <v>0</v>
      </c>
      <c r="AT188" s="100">
        <v>0</v>
      </c>
      <c r="AU188" s="100">
        <v>0</v>
      </c>
      <c r="AV188" s="100">
        <v>0</v>
      </c>
      <c r="AW188" s="100">
        <v>0</v>
      </c>
      <c r="AX188" s="100">
        <v>0</v>
      </c>
      <c r="AY188" s="100">
        <v>0</v>
      </c>
      <c r="AZ188" s="100">
        <v>0</v>
      </c>
      <c r="BA188" s="100">
        <v>0</v>
      </c>
      <c r="BB188" s="100">
        <v>0</v>
      </c>
      <c r="BC188" s="100">
        <v>0</v>
      </c>
      <c r="BD188" s="100">
        <v>0</v>
      </c>
      <c r="BE188" s="100">
        <v>0</v>
      </c>
      <c r="BF188" s="100">
        <v>2291159.1647107946</v>
      </c>
      <c r="BG188" s="100">
        <v>1719795.898832994</v>
      </c>
      <c r="BH188" s="100">
        <v>0</v>
      </c>
      <c r="BI188" s="100">
        <v>75567</v>
      </c>
      <c r="BJ188" s="100">
        <v>55775</v>
      </c>
      <c r="BK188" s="100">
        <v>0</v>
      </c>
      <c r="BL188" s="100">
        <v>2094878</v>
      </c>
      <c r="BM188" s="100">
        <v>1580225</v>
      </c>
      <c r="BN188" s="100">
        <v>0</v>
      </c>
      <c r="BO188" s="100">
        <v>271848</v>
      </c>
      <c r="BP188" s="100">
        <v>195346</v>
      </c>
      <c r="BQ188" s="100">
        <v>0</v>
      </c>
      <c r="BR188" s="100">
        <v>21794.572148676169</v>
      </c>
      <c r="BS188" s="100">
        <v>16666.437525458248</v>
      </c>
      <c r="BT188" s="100">
        <v>0</v>
      </c>
      <c r="BU188" s="100">
        <v>0</v>
      </c>
      <c r="BV188" s="100">
        <v>0</v>
      </c>
      <c r="BW188" s="100">
        <v>0</v>
      </c>
      <c r="BX188" s="100">
        <v>21795</v>
      </c>
      <c r="BY188" s="100">
        <v>16666</v>
      </c>
      <c r="BZ188" s="100">
        <v>0</v>
      </c>
      <c r="CA188" s="100">
        <v>0</v>
      </c>
      <c r="CB188" s="100">
        <v>0</v>
      </c>
      <c r="CC188" s="100">
        <v>0</v>
      </c>
      <c r="CD188" s="100">
        <v>0</v>
      </c>
      <c r="CE188" s="100">
        <v>0</v>
      </c>
      <c r="CF188" s="100">
        <v>0</v>
      </c>
      <c r="CG188" s="100">
        <v>-631.06527494908346</v>
      </c>
      <c r="CH188" s="100">
        <v>-482.57932790224032</v>
      </c>
      <c r="CI188" s="100">
        <v>0</v>
      </c>
      <c r="CJ188" s="100">
        <v>0</v>
      </c>
      <c r="CK188" s="100">
        <v>0</v>
      </c>
      <c r="CL188" s="100">
        <v>0</v>
      </c>
      <c r="CM188" s="100">
        <v>0</v>
      </c>
      <c r="CN188" s="100">
        <v>0</v>
      </c>
      <c r="CO188" s="100">
        <v>0</v>
      </c>
      <c r="CP188" s="100">
        <v>0</v>
      </c>
      <c r="CQ188" s="100">
        <v>0</v>
      </c>
      <c r="CR188" s="100">
        <v>0</v>
      </c>
      <c r="CS188" s="100">
        <v>0</v>
      </c>
      <c r="CT188" s="100">
        <v>0</v>
      </c>
      <c r="CU188" s="100">
        <v>0</v>
      </c>
      <c r="CV188" s="100">
        <v>34950.396079429731</v>
      </c>
      <c r="CW188" s="100">
        <v>26726.77347250509</v>
      </c>
      <c r="CX188" s="100">
        <v>0</v>
      </c>
      <c r="CY188" s="100">
        <v>36066</v>
      </c>
      <c r="CZ188" s="100">
        <v>27580</v>
      </c>
      <c r="DA188" s="100">
        <v>0</v>
      </c>
      <c r="DB188" s="100">
        <v>-1116</v>
      </c>
      <c r="DC188" s="100">
        <v>-853</v>
      </c>
      <c r="DD188" s="100">
        <v>0</v>
      </c>
      <c r="DE188" s="100">
        <v>0</v>
      </c>
      <c r="DF188" s="100">
        <v>0</v>
      </c>
      <c r="DG188" s="100">
        <v>0</v>
      </c>
      <c r="DH188" s="100">
        <v>659</v>
      </c>
      <c r="DI188" s="100">
        <v>503</v>
      </c>
      <c r="DJ188" s="100">
        <v>0</v>
      </c>
      <c r="DK188" s="100">
        <v>-659</v>
      </c>
      <c r="DL188" s="100">
        <v>-503</v>
      </c>
      <c r="DM188" s="100">
        <v>0</v>
      </c>
      <c r="DN188" s="100">
        <v>31212.277851323826</v>
      </c>
      <c r="DO188" s="100">
        <v>23868.21247454175</v>
      </c>
      <c r="DP188" s="100">
        <v>0</v>
      </c>
      <c r="DQ188" s="100">
        <v>34637</v>
      </c>
      <c r="DR188" s="100">
        <v>26486</v>
      </c>
      <c r="DS188" s="100">
        <v>0</v>
      </c>
      <c r="DT188" s="100">
        <v>-3425</v>
      </c>
      <c r="DU188" s="100">
        <v>-2618</v>
      </c>
      <c r="DV188" s="100">
        <v>0</v>
      </c>
      <c r="DW188" s="100">
        <v>42104.078309572302</v>
      </c>
      <c r="DX188" s="100">
        <v>32197.23635437882</v>
      </c>
      <c r="DY188" s="100">
        <v>0</v>
      </c>
      <c r="DZ188" s="100">
        <v>-6755.645926680244</v>
      </c>
      <c r="EA188" s="100">
        <v>-5166.0821792260695</v>
      </c>
      <c r="EB188" s="100">
        <v>0</v>
      </c>
      <c r="EC188" s="100">
        <v>46296</v>
      </c>
      <c r="ED188" s="100">
        <v>35402</v>
      </c>
      <c r="EE188" s="100">
        <v>0</v>
      </c>
      <c r="EF188" s="100">
        <v>-10948</v>
      </c>
      <c r="EG188" s="100">
        <v>-8371</v>
      </c>
      <c r="EH188" s="100">
        <v>0</v>
      </c>
      <c r="EI188" s="100">
        <v>2735.3476069246435</v>
      </c>
      <c r="EJ188" s="100">
        <v>2091.7364052953158</v>
      </c>
      <c r="EK188" s="100">
        <v>0</v>
      </c>
      <c r="EL188" s="100">
        <v>0</v>
      </c>
      <c r="EM188" s="100">
        <v>0</v>
      </c>
      <c r="EN188" s="100">
        <v>0</v>
      </c>
      <c r="EO188" s="100">
        <v>0</v>
      </c>
      <c r="EP188" s="100">
        <v>0</v>
      </c>
      <c r="EQ188" s="100">
        <v>0</v>
      </c>
      <c r="ER188" s="100">
        <v>0</v>
      </c>
      <c r="ES188" s="100">
        <v>0</v>
      </c>
      <c r="ET188" s="100">
        <v>0</v>
      </c>
      <c r="EU188" s="100">
        <v>459944.7724032586</v>
      </c>
      <c r="EV188" s="100">
        <v>351722.47301425663</v>
      </c>
      <c r="EW188" s="100">
        <v>0</v>
      </c>
      <c r="EX188" s="100">
        <v>435665</v>
      </c>
      <c r="EY188" s="100">
        <v>333156</v>
      </c>
      <c r="EZ188" s="100">
        <v>0</v>
      </c>
      <c r="FA188" s="100">
        <v>24280</v>
      </c>
      <c r="FB188" s="100">
        <v>18566</v>
      </c>
      <c r="FC188" s="100">
        <v>0</v>
      </c>
      <c r="FD188" s="100">
        <v>476921.71649694495</v>
      </c>
      <c r="FE188" s="100">
        <v>358071.69287169044</v>
      </c>
      <c r="FF188" s="100">
        <v>0</v>
      </c>
      <c r="FG188" s="100">
        <v>386265</v>
      </c>
      <c r="FH188" s="100">
        <v>271526</v>
      </c>
      <c r="FI188" s="100">
        <v>0</v>
      </c>
      <c r="FJ188" s="100">
        <v>90657</v>
      </c>
      <c r="FK188" s="100">
        <v>86546</v>
      </c>
      <c r="FL188" s="100">
        <v>0</v>
      </c>
      <c r="FM188" s="100">
        <v>0</v>
      </c>
      <c r="FN188" s="100">
        <v>0</v>
      </c>
      <c r="FO188" s="100">
        <v>0</v>
      </c>
      <c r="FP188" s="100">
        <v>0</v>
      </c>
      <c r="FQ188" s="100">
        <v>0</v>
      </c>
      <c r="FR188" s="100">
        <v>0</v>
      </c>
      <c r="FS188" s="100">
        <v>0</v>
      </c>
      <c r="FT188" s="100">
        <v>0</v>
      </c>
      <c r="FU188" s="100">
        <v>0</v>
      </c>
      <c r="FV188" s="100">
        <v>3429002</v>
      </c>
      <c r="FW188" s="100">
        <v>2581266</v>
      </c>
      <c r="FX188" s="100">
        <v>0</v>
      </c>
      <c r="FY188" s="546">
        <v>0.25</v>
      </c>
      <c r="FZ188" s="546">
        <v>0.42499999999999999</v>
      </c>
      <c r="GA188" s="546">
        <v>0.32500000000000001</v>
      </c>
      <c r="GB188" s="546">
        <v>0</v>
      </c>
      <c r="GC188" s="84" t="s">
        <v>1029</v>
      </c>
    </row>
    <row r="189" spans="1:185" s="84" customFormat="1" x14ac:dyDescent="0.25">
      <c r="A189" t="s">
        <v>1026</v>
      </c>
      <c r="B189" s="82" t="s">
        <v>737</v>
      </c>
      <c r="C189" s="85" t="s">
        <v>736</v>
      </c>
      <c r="D189" s="100">
        <v>-377093</v>
      </c>
      <c r="E189" s="100">
        <v>-59762</v>
      </c>
      <c r="F189" s="100">
        <v>-436855</v>
      </c>
      <c r="G189" s="100">
        <v>-232662</v>
      </c>
      <c r="H189" s="100">
        <v>-59762</v>
      </c>
      <c r="I189" s="100">
        <v>-292424</v>
      </c>
      <c r="J189" s="100">
        <v>-144431</v>
      </c>
      <c r="K189" s="100">
        <v>0</v>
      </c>
      <c r="L189" s="100">
        <v>-144431</v>
      </c>
      <c r="M189" s="100">
        <v>260271</v>
      </c>
      <c r="N189" s="100">
        <v>260271</v>
      </c>
      <c r="O189" s="100">
        <v>0</v>
      </c>
      <c r="P189" s="100">
        <v>605589</v>
      </c>
      <c r="Q189" s="100">
        <v>622264</v>
      </c>
      <c r="R189" s="100">
        <v>-16675</v>
      </c>
      <c r="S189" s="100">
        <v>357198</v>
      </c>
      <c r="T189" s="100">
        <v>0</v>
      </c>
      <c r="U189" s="100">
        <v>91224</v>
      </c>
      <c r="V189" s="100">
        <v>0</v>
      </c>
      <c r="W189" s="100">
        <v>265974</v>
      </c>
      <c r="X189" s="100">
        <v>0</v>
      </c>
      <c r="Y189" s="100">
        <v>0</v>
      </c>
      <c r="Z189" s="100">
        <v>0</v>
      </c>
      <c r="AA189" s="100">
        <v>0</v>
      </c>
      <c r="AB189" s="100">
        <v>0</v>
      </c>
      <c r="AC189" s="100">
        <v>0</v>
      </c>
      <c r="AD189" s="100">
        <v>0</v>
      </c>
      <c r="AE189" s="100">
        <v>0</v>
      </c>
      <c r="AF189" s="100">
        <v>0</v>
      </c>
      <c r="AG189" s="100">
        <v>0</v>
      </c>
      <c r="AH189" s="100">
        <v>0</v>
      </c>
      <c r="AI189" s="100">
        <v>0</v>
      </c>
      <c r="AJ189" s="100">
        <v>0</v>
      </c>
      <c r="AK189" s="100">
        <v>0</v>
      </c>
      <c r="AL189" s="100">
        <v>0</v>
      </c>
      <c r="AM189" s="100">
        <v>0</v>
      </c>
      <c r="AN189" s="100">
        <v>0</v>
      </c>
      <c r="AO189" s="100">
        <v>0</v>
      </c>
      <c r="AP189" s="100">
        <v>0</v>
      </c>
      <c r="AQ189" s="100">
        <v>0</v>
      </c>
      <c r="AR189" s="100">
        <v>0</v>
      </c>
      <c r="AS189" s="100">
        <v>0</v>
      </c>
      <c r="AT189" s="100">
        <v>0</v>
      </c>
      <c r="AU189" s="100">
        <v>0</v>
      </c>
      <c r="AV189" s="100">
        <v>0</v>
      </c>
      <c r="AW189" s="100">
        <v>0</v>
      </c>
      <c r="AX189" s="100">
        <v>0</v>
      </c>
      <c r="AY189" s="100">
        <v>0</v>
      </c>
      <c r="AZ189" s="100">
        <v>625936</v>
      </c>
      <c r="BA189" s="100">
        <v>625936</v>
      </c>
      <c r="BB189" s="100">
        <v>696578</v>
      </c>
      <c r="BC189" s="100">
        <v>696578</v>
      </c>
      <c r="BD189" s="100">
        <v>-70642</v>
      </c>
      <c r="BE189" s="100">
        <v>-70642</v>
      </c>
      <c r="BF189" s="100">
        <v>2502246.7392031774</v>
      </c>
      <c r="BG189" s="100">
        <v>0</v>
      </c>
      <c r="BH189" s="100">
        <v>49922.48433653768</v>
      </c>
      <c r="BI189" s="100">
        <v>148827</v>
      </c>
      <c r="BJ189" s="100">
        <v>0</v>
      </c>
      <c r="BK189" s="100">
        <v>2980</v>
      </c>
      <c r="BL189" s="100">
        <v>2541989</v>
      </c>
      <c r="BM189" s="100">
        <v>0</v>
      </c>
      <c r="BN189" s="100">
        <v>50774</v>
      </c>
      <c r="BO189" s="100">
        <v>109085</v>
      </c>
      <c r="BP189" s="100">
        <v>0</v>
      </c>
      <c r="BQ189" s="100">
        <v>2128</v>
      </c>
      <c r="BR189" s="100">
        <v>21471.233156822811</v>
      </c>
      <c r="BS189" s="100">
        <v>0</v>
      </c>
      <c r="BT189" s="100">
        <v>438.18843177189416</v>
      </c>
      <c r="BU189" s="100">
        <v>12442</v>
      </c>
      <c r="BV189" s="100">
        <v>0</v>
      </c>
      <c r="BW189" s="100">
        <v>254</v>
      </c>
      <c r="BX189" s="100">
        <v>9029</v>
      </c>
      <c r="BY189" s="100">
        <v>0</v>
      </c>
      <c r="BZ189" s="100">
        <v>184</v>
      </c>
      <c r="CA189" s="100">
        <v>0</v>
      </c>
      <c r="CB189" s="100">
        <v>0</v>
      </c>
      <c r="CC189" s="100">
        <v>0</v>
      </c>
      <c r="CD189" s="100">
        <v>0</v>
      </c>
      <c r="CE189" s="100">
        <v>0</v>
      </c>
      <c r="CF189" s="100">
        <v>0</v>
      </c>
      <c r="CG189" s="100">
        <v>0</v>
      </c>
      <c r="CH189" s="100">
        <v>0</v>
      </c>
      <c r="CI189" s="100">
        <v>0</v>
      </c>
      <c r="CJ189" s="100">
        <v>0</v>
      </c>
      <c r="CK189" s="100">
        <v>0</v>
      </c>
      <c r="CL189" s="100">
        <v>0</v>
      </c>
      <c r="CM189" s="100">
        <v>0</v>
      </c>
      <c r="CN189" s="100">
        <v>0</v>
      </c>
      <c r="CO189" s="100">
        <v>0</v>
      </c>
      <c r="CP189" s="100">
        <v>0</v>
      </c>
      <c r="CQ189" s="100">
        <v>0</v>
      </c>
      <c r="CR189" s="100">
        <v>0</v>
      </c>
      <c r="CS189" s="100">
        <v>0</v>
      </c>
      <c r="CT189" s="100">
        <v>0</v>
      </c>
      <c r="CU189" s="100">
        <v>0</v>
      </c>
      <c r="CV189" s="100">
        <v>4501.5920773930748</v>
      </c>
      <c r="CW189" s="100">
        <v>0</v>
      </c>
      <c r="CX189" s="100">
        <v>91.869226069246437</v>
      </c>
      <c r="CY189" s="100">
        <v>4749</v>
      </c>
      <c r="CZ189" s="100">
        <v>0</v>
      </c>
      <c r="DA189" s="100">
        <v>97</v>
      </c>
      <c r="DB189" s="100">
        <v>-247</v>
      </c>
      <c r="DC189" s="100">
        <v>0</v>
      </c>
      <c r="DD189" s="100">
        <v>-5</v>
      </c>
      <c r="DE189" s="100">
        <v>0</v>
      </c>
      <c r="DF189" s="100">
        <v>0</v>
      </c>
      <c r="DG189" s="100">
        <v>0</v>
      </c>
      <c r="DH189" s="100">
        <v>759</v>
      </c>
      <c r="DI189" s="100">
        <v>0</v>
      </c>
      <c r="DJ189" s="100">
        <v>15</v>
      </c>
      <c r="DK189" s="100">
        <v>-759</v>
      </c>
      <c r="DL189" s="100">
        <v>0</v>
      </c>
      <c r="DM189" s="100">
        <v>-15</v>
      </c>
      <c r="DN189" s="100">
        <v>10020.178655804481</v>
      </c>
      <c r="DO189" s="100">
        <v>0</v>
      </c>
      <c r="DP189" s="100">
        <v>204.49344195519348</v>
      </c>
      <c r="DQ189" s="100">
        <v>959</v>
      </c>
      <c r="DR189" s="100">
        <v>0</v>
      </c>
      <c r="DS189" s="100">
        <v>20</v>
      </c>
      <c r="DT189" s="100">
        <v>9061</v>
      </c>
      <c r="DU189" s="100">
        <v>0</v>
      </c>
      <c r="DV189" s="100">
        <v>184</v>
      </c>
      <c r="DW189" s="100">
        <v>26103.261568228103</v>
      </c>
      <c r="DX189" s="100">
        <v>0</v>
      </c>
      <c r="DY189" s="100">
        <v>523.53171079429728</v>
      </c>
      <c r="DZ189" s="100">
        <v>-4173.9213849287171</v>
      </c>
      <c r="EA189" s="100">
        <v>0</v>
      </c>
      <c r="EB189" s="100">
        <v>-85.498167006109981</v>
      </c>
      <c r="EC189" s="100">
        <v>29529</v>
      </c>
      <c r="ED189" s="100">
        <v>0</v>
      </c>
      <c r="EE189" s="100">
        <v>603</v>
      </c>
      <c r="EF189" s="100">
        <v>-7600</v>
      </c>
      <c r="EG189" s="100">
        <v>0</v>
      </c>
      <c r="EH189" s="100">
        <v>-165</v>
      </c>
      <c r="EI189" s="100">
        <v>-96.133808553971491</v>
      </c>
      <c r="EJ189" s="100">
        <v>0</v>
      </c>
      <c r="EK189" s="100">
        <v>-1.9619144602851324</v>
      </c>
      <c r="EL189" s="100">
        <v>0</v>
      </c>
      <c r="EM189" s="100">
        <v>0</v>
      </c>
      <c r="EN189" s="100">
        <v>0</v>
      </c>
      <c r="EO189" s="100">
        <v>0</v>
      </c>
      <c r="EP189" s="100">
        <v>0</v>
      </c>
      <c r="EQ189" s="100">
        <v>0</v>
      </c>
      <c r="ER189" s="100">
        <v>0</v>
      </c>
      <c r="ES189" s="100">
        <v>0</v>
      </c>
      <c r="ET189" s="100">
        <v>0</v>
      </c>
      <c r="EU189" s="100">
        <v>671138.30712830951</v>
      </c>
      <c r="EV189" s="100">
        <v>0</v>
      </c>
      <c r="EW189" s="100">
        <v>13374.680651731162</v>
      </c>
      <c r="EX189" s="100">
        <v>606326</v>
      </c>
      <c r="EY189" s="100">
        <v>0</v>
      </c>
      <c r="EZ189" s="100">
        <v>12374</v>
      </c>
      <c r="FA189" s="100">
        <v>64812</v>
      </c>
      <c r="FB189" s="100">
        <v>0</v>
      </c>
      <c r="FC189" s="100">
        <v>1001</v>
      </c>
      <c r="FD189" s="100">
        <v>1027648.0596334011</v>
      </c>
      <c r="FE189" s="100">
        <v>0</v>
      </c>
      <c r="FF189" s="100">
        <v>19507.752993890019</v>
      </c>
      <c r="FG189" s="100">
        <v>964022</v>
      </c>
      <c r="FH189" s="100">
        <v>0</v>
      </c>
      <c r="FI189" s="100">
        <v>18736</v>
      </c>
      <c r="FJ189" s="100">
        <v>63626</v>
      </c>
      <c r="FK189" s="100">
        <v>0</v>
      </c>
      <c r="FL189" s="100">
        <v>772</v>
      </c>
      <c r="FM189" s="100">
        <v>0</v>
      </c>
      <c r="FN189" s="100">
        <v>0</v>
      </c>
      <c r="FO189" s="100">
        <v>0</v>
      </c>
      <c r="FP189" s="100">
        <v>0</v>
      </c>
      <c r="FQ189" s="100">
        <v>0</v>
      </c>
      <c r="FR189" s="100">
        <v>0</v>
      </c>
      <c r="FS189" s="100">
        <v>0</v>
      </c>
      <c r="FT189" s="100">
        <v>0</v>
      </c>
      <c r="FU189" s="100">
        <v>0</v>
      </c>
      <c r="FV189" s="100">
        <v>4407686</v>
      </c>
      <c r="FW189" s="100">
        <v>0</v>
      </c>
      <c r="FX189" s="100">
        <v>86956</v>
      </c>
      <c r="FY189" s="546">
        <v>0.5</v>
      </c>
      <c r="FZ189" s="546">
        <v>0.49</v>
      </c>
      <c r="GA189" s="546">
        <v>0</v>
      </c>
      <c r="GB189" s="546">
        <v>0.01</v>
      </c>
      <c r="GC189" s="84" t="s">
        <v>1054</v>
      </c>
    </row>
    <row r="190" spans="1:185" s="84" customFormat="1" x14ac:dyDescent="0.25">
      <c r="A190" t="s">
        <v>1026</v>
      </c>
      <c r="B190" s="82" t="s">
        <v>739</v>
      </c>
      <c r="C190" s="85" t="s">
        <v>738</v>
      </c>
      <c r="D190" s="100">
        <v>-311596</v>
      </c>
      <c r="E190" s="100">
        <v>12059</v>
      </c>
      <c r="F190" s="100">
        <v>-299537</v>
      </c>
      <c r="G190" s="100">
        <v>-405074</v>
      </c>
      <c r="H190" s="100">
        <v>12059</v>
      </c>
      <c r="I190" s="100">
        <v>-393015</v>
      </c>
      <c r="J190" s="100">
        <v>93478</v>
      </c>
      <c r="K190" s="100">
        <v>0</v>
      </c>
      <c r="L190" s="100">
        <v>93478</v>
      </c>
      <c r="M190" s="100">
        <v>233915</v>
      </c>
      <c r="N190" s="100">
        <v>233915</v>
      </c>
      <c r="O190" s="100">
        <v>0</v>
      </c>
      <c r="P190" s="100">
        <v>119358</v>
      </c>
      <c r="Q190" s="100">
        <v>151283</v>
      </c>
      <c r="R190" s="100">
        <v>-31925</v>
      </c>
      <c r="S190" s="100">
        <v>0</v>
      </c>
      <c r="T190" s="100">
        <v>0</v>
      </c>
      <c r="U190" s="100">
        <v>0</v>
      </c>
      <c r="V190" s="100">
        <v>0</v>
      </c>
      <c r="W190" s="100">
        <v>0</v>
      </c>
      <c r="X190" s="100">
        <v>0</v>
      </c>
      <c r="Y190" s="100">
        <v>0</v>
      </c>
      <c r="Z190" s="100">
        <v>0</v>
      </c>
      <c r="AA190" s="100">
        <v>0</v>
      </c>
      <c r="AB190" s="100">
        <v>0</v>
      </c>
      <c r="AC190" s="100">
        <v>0</v>
      </c>
      <c r="AD190" s="100">
        <v>0</v>
      </c>
      <c r="AE190" s="100">
        <v>0</v>
      </c>
      <c r="AF190" s="100">
        <v>0</v>
      </c>
      <c r="AG190" s="100">
        <v>0</v>
      </c>
      <c r="AH190" s="100">
        <v>20004</v>
      </c>
      <c r="AI190" s="100">
        <v>20004.299389002037</v>
      </c>
      <c r="AJ190" s="100">
        <v>0</v>
      </c>
      <c r="AK190" s="100">
        <v>0</v>
      </c>
      <c r="AL190" s="100">
        <v>24187</v>
      </c>
      <c r="AM190" s="100">
        <v>24187</v>
      </c>
      <c r="AN190" s="100">
        <v>0</v>
      </c>
      <c r="AO190" s="100">
        <v>0</v>
      </c>
      <c r="AP190" s="100">
        <v>-4183</v>
      </c>
      <c r="AQ190" s="100">
        <v>-4183</v>
      </c>
      <c r="AR190" s="100">
        <v>0</v>
      </c>
      <c r="AS190" s="100">
        <v>0</v>
      </c>
      <c r="AT190" s="100">
        <v>0</v>
      </c>
      <c r="AU190" s="100">
        <v>0</v>
      </c>
      <c r="AV190" s="100">
        <v>0</v>
      </c>
      <c r="AW190" s="100">
        <v>0</v>
      </c>
      <c r="AX190" s="100">
        <v>0</v>
      </c>
      <c r="AY190" s="100">
        <v>0</v>
      </c>
      <c r="AZ190" s="100">
        <v>0</v>
      </c>
      <c r="BA190" s="100">
        <v>0</v>
      </c>
      <c r="BB190" s="100">
        <v>0</v>
      </c>
      <c r="BC190" s="100">
        <v>0</v>
      </c>
      <c r="BD190" s="100">
        <v>0</v>
      </c>
      <c r="BE190" s="100">
        <v>0</v>
      </c>
      <c r="BF190" s="100">
        <v>3495583.6937022405</v>
      </c>
      <c r="BG190" s="100">
        <v>0</v>
      </c>
      <c r="BH190" s="100">
        <v>47104.440259063143</v>
      </c>
      <c r="BI190" s="100">
        <v>170341</v>
      </c>
      <c r="BJ190" s="100">
        <v>0</v>
      </c>
      <c r="BK190" s="100">
        <v>2293</v>
      </c>
      <c r="BL190" s="100">
        <v>3438421</v>
      </c>
      <c r="BM190" s="100">
        <v>0</v>
      </c>
      <c r="BN190" s="100">
        <v>46271</v>
      </c>
      <c r="BO190" s="100">
        <v>227504</v>
      </c>
      <c r="BP190" s="100">
        <v>0</v>
      </c>
      <c r="BQ190" s="100">
        <v>3126</v>
      </c>
      <c r="BR190" s="100">
        <v>21383.236130346231</v>
      </c>
      <c r="BS190" s="100">
        <v>0</v>
      </c>
      <c r="BT190" s="100">
        <v>288.43240325865577</v>
      </c>
      <c r="BU190" s="100">
        <v>17872</v>
      </c>
      <c r="BV190" s="100">
        <v>0</v>
      </c>
      <c r="BW190" s="100">
        <v>242</v>
      </c>
      <c r="BX190" s="100">
        <v>3511</v>
      </c>
      <c r="BY190" s="100">
        <v>0</v>
      </c>
      <c r="BZ190" s="100">
        <v>46</v>
      </c>
      <c r="CA190" s="100">
        <v>0</v>
      </c>
      <c r="CB190" s="100">
        <v>0</v>
      </c>
      <c r="CC190" s="100">
        <v>0</v>
      </c>
      <c r="CD190" s="100">
        <v>0</v>
      </c>
      <c r="CE190" s="100">
        <v>0</v>
      </c>
      <c r="CF190" s="100">
        <v>0</v>
      </c>
      <c r="CG190" s="100">
        <v>0</v>
      </c>
      <c r="CH190" s="100">
        <v>0</v>
      </c>
      <c r="CI190" s="100">
        <v>0</v>
      </c>
      <c r="CJ190" s="100">
        <v>0</v>
      </c>
      <c r="CK190" s="100">
        <v>0</v>
      </c>
      <c r="CL190" s="100">
        <v>0</v>
      </c>
      <c r="CM190" s="100">
        <v>0</v>
      </c>
      <c r="CN190" s="100">
        <v>0</v>
      </c>
      <c r="CO190" s="100">
        <v>0</v>
      </c>
      <c r="CP190" s="100">
        <v>0</v>
      </c>
      <c r="CQ190" s="100">
        <v>0</v>
      </c>
      <c r="CR190" s="100">
        <v>0</v>
      </c>
      <c r="CS190" s="100">
        <v>0</v>
      </c>
      <c r="CT190" s="100">
        <v>0</v>
      </c>
      <c r="CU190" s="100">
        <v>0</v>
      </c>
      <c r="CV190" s="100">
        <v>0</v>
      </c>
      <c r="CW190" s="100">
        <v>0</v>
      </c>
      <c r="CX190" s="100">
        <v>0</v>
      </c>
      <c r="CY190" s="100">
        <v>0</v>
      </c>
      <c r="CZ190" s="100">
        <v>0</v>
      </c>
      <c r="DA190" s="100">
        <v>0</v>
      </c>
      <c r="DB190" s="100">
        <v>0</v>
      </c>
      <c r="DC190" s="100">
        <v>0</v>
      </c>
      <c r="DD190" s="100">
        <v>0</v>
      </c>
      <c r="DE190" s="100">
        <v>0</v>
      </c>
      <c r="DF190" s="100">
        <v>0</v>
      </c>
      <c r="DG190" s="100">
        <v>0</v>
      </c>
      <c r="DH190" s="100">
        <v>0</v>
      </c>
      <c r="DI190" s="100">
        <v>0</v>
      </c>
      <c r="DJ190" s="100">
        <v>0</v>
      </c>
      <c r="DK190" s="100">
        <v>0</v>
      </c>
      <c r="DL190" s="100">
        <v>0</v>
      </c>
      <c r="DM190" s="100">
        <v>0</v>
      </c>
      <c r="DN190" s="100">
        <v>23977.89898167006</v>
      </c>
      <c r="DO190" s="100">
        <v>0</v>
      </c>
      <c r="DP190" s="100">
        <v>324.02566191446027</v>
      </c>
      <c r="DQ190" s="100">
        <v>25518</v>
      </c>
      <c r="DR190" s="100">
        <v>0</v>
      </c>
      <c r="DS190" s="100">
        <v>345</v>
      </c>
      <c r="DT190" s="100">
        <v>-1540</v>
      </c>
      <c r="DU190" s="100">
        <v>0</v>
      </c>
      <c r="DV190" s="100">
        <v>-21</v>
      </c>
      <c r="DW190" s="100">
        <v>47361.317230142566</v>
      </c>
      <c r="DX190" s="100">
        <v>0</v>
      </c>
      <c r="DY190" s="100">
        <v>640.01780040733195</v>
      </c>
      <c r="DZ190" s="100">
        <v>-1331.8507942973522</v>
      </c>
      <c r="EA190" s="100">
        <v>0</v>
      </c>
      <c r="EB190" s="100">
        <v>-17.997983706720976</v>
      </c>
      <c r="EC190" s="100">
        <v>46611</v>
      </c>
      <c r="ED190" s="100">
        <v>0</v>
      </c>
      <c r="EE190" s="100">
        <v>630</v>
      </c>
      <c r="EF190" s="100">
        <v>-582</v>
      </c>
      <c r="EG190" s="100">
        <v>0</v>
      </c>
      <c r="EH190" s="100">
        <v>-8</v>
      </c>
      <c r="EI190" s="100">
        <v>-123.78647657841141</v>
      </c>
      <c r="EJ190" s="100">
        <v>0</v>
      </c>
      <c r="EK190" s="100">
        <v>-1.6727902240325867</v>
      </c>
      <c r="EL190" s="100">
        <v>0</v>
      </c>
      <c r="EM190" s="100">
        <v>0</v>
      </c>
      <c r="EN190" s="100">
        <v>0</v>
      </c>
      <c r="EO190" s="100">
        <v>0</v>
      </c>
      <c r="EP190" s="100">
        <v>0</v>
      </c>
      <c r="EQ190" s="100">
        <v>0</v>
      </c>
      <c r="ER190" s="100">
        <v>0</v>
      </c>
      <c r="ES190" s="100">
        <v>0</v>
      </c>
      <c r="ET190" s="100">
        <v>0</v>
      </c>
      <c r="EU190" s="100">
        <v>706350.08700611</v>
      </c>
      <c r="EV190" s="100">
        <v>0</v>
      </c>
      <c r="EW190" s="100">
        <v>9545.2714460285133</v>
      </c>
      <c r="EX190" s="100">
        <v>716472</v>
      </c>
      <c r="EY190" s="100">
        <v>0</v>
      </c>
      <c r="EZ190" s="100">
        <v>9682</v>
      </c>
      <c r="FA190" s="100">
        <v>-10122</v>
      </c>
      <c r="FB190" s="100">
        <v>0</v>
      </c>
      <c r="FC190" s="100">
        <v>-137</v>
      </c>
      <c r="FD190" s="100">
        <v>1380912.6699796333</v>
      </c>
      <c r="FE190" s="100">
        <v>0</v>
      </c>
      <c r="FF190" s="100">
        <v>18608.4216700611</v>
      </c>
      <c r="FG190" s="100">
        <v>1401166</v>
      </c>
      <c r="FH190" s="100">
        <v>0</v>
      </c>
      <c r="FI190" s="100">
        <v>18857</v>
      </c>
      <c r="FJ190" s="100">
        <v>-20253</v>
      </c>
      <c r="FK190" s="100">
        <v>0</v>
      </c>
      <c r="FL190" s="100">
        <v>-249</v>
      </c>
      <c r="FM190" s="100">
        <v>0</v>
      </c>
      <c r="FN190" s="100">
        <v>0</v>
      </c>
      <c r="FO190" s="100">
        <v>0</v>
      </c>
      <c r="FP190" s="100">
        <v>0</v>
      </c>
      <c r="FQ190" s="100">
        <v>0</v>
      </c>
      <c r="FR190" s="100">
        <v>0</v>
      </c>
      <c r="FS190" s="100">
        <v>0</v>
      </c>
      <c r="FT190" s="100">
        <v>0</v>
      </c>
      <c r="FU190" s="100">
        <v>0</v>
      </c>
      <c r="FV190" s="100">
        <v>5844454</v>
      </c>
      <c r="FW190" s="100">
        <v>0</v>
      </c>
      <c r="FX190" s="100">
        <v>78782</v>
      </c>
      <c r="FY190" s="546">
        <v>0.25</v>
      </c>
      <c r="FZ190" s="546">
        <v>0.74</v>
      </c>
      <c r="GA190" s="546">
        <v>0</v>
      </c>
      <c r="GB190" s="546">
        <v>0.01</v>
      </c>
      <c r="GC190" s="84" t="s">
        <v>1047</v>
      </c>
    </row>
    <row r="191" spans="1:185" s="84" customFormat="1" x14ac:dyDescent="0.25">
      <c r="A191" t="s">
        <v>1026</v>
      </c>
      <c r="B191" s="82" t="s">
        <v>741</v>
      </c>
      <c r="C191" s="85" t="s">
        <v>740</v>
      </c>
      <c r="D191" s="100">
        <v>61823</v>
      </c>
      <c r="E191" s="100">
        <v>0</v>
      </c>
      <c r="F191" s="100">
        <v>61823</v>
      </c>
      <c r="G191" s="100">
        <v>87114.25999999998</v>
      </c>
      <c r="H191" s="100">
        <v>0</v>
      </c>
      <c r="I191" s="100">
        <v>87114.25999999998</v>
      </c>
      <c r="J191" s="100">
        <v>-25291.25999999998</v>
      </c>
      <c r="K191" s="100">
        <v>0</v>
      </c>
      <c r="L191" s="100">
        <v>-25291.25999999998</v>
      </c>
      <c r="M191" s="100">
        <v>109554</v>
      </c>
      <c r="N191" s="100">
        <v>109554</v>
      </c>
      <c r="O191" s="100">
        <v>0</v>
      </c>
      <c r="P191" s="100">
        <v>0</v>
      </c>
      <c r="Q191" s="100">
        <v>0</v>
      </c>
      <c r="R191" s="100">
        <v>0</v>
      </c>
      <c r="S191" s="100">
        <v>0</v>
      </c>
      <c r="T191" s="100">
        <v>0</v>
      </c>
      <c r="U191" s="100">
        <v>0</v>
      </c>
      <c r="V191" s="100">
        <v>0</v>
      </c>
      <c r="W191" s="100">
        <v>0</v>
      </c>
      <c r="X191" s="100">
        <v>0</v>
      </c>
      <c r="Y191" s="100">
        <v>0</v>
      </c>
      <c r="Z191" s="100">
        <v>0</v>
      </c>
      <c r="AA191" s="100">
        <v>0</v>
      </c>
      <c r="AB191" s="100">
        <v>0</v>
      </c>
      <c r="AC191" s="100">
        <v>0</v>
      </c>
      <c r="AD191" s="100">
        <v>0</v>
      </c>
      <c r="AE191" s="100">
        <v>0</v>
      </c>
      <c r="AF191" s="100">
        <v>0</v>
      </c>
      <c r="AG191" s="100">
        <v>0</v>
      </c>
      <c r="AH191" s="100">
        <v>0</v>
      </c>
      <c r="AI191" s="100">
        <v>0</v>
      </c>
      <c r="AJ191" s="100">
        <v>0</v>
      </c>
      <c r="AK191" s="100">
        <v>0</v>
      </c>
      <c r="AL191" s="100">
        <v>0</v>
      </c>
      <c r="AM191" s="100">
        <v>0</v>
      </c>
      <c r="AN191" s="100">
        <v>0</v>
      </c>
      <c r="AO191" s="100">
        <v>0</v>
      </c>
      <c r="AP191" s="100">
        <v>0</v>
      </c>
      <c r="AQ191" s="100">
        <v>0</v>
      </c>
      <c r="AR191" s="100">
        <v>0</v>
      </c>
      <c r="AS191" s="100">
        <v>0</v>
      </c>
      <c r="AT191" s="100">
        <v>0</v>
      </c>
      <c r="AU191" s="100">
        <v>0</v>
      </c>
      <c r="AV191" s="100">
        <v>0</v>
      </c>
      <c r="AW191" s="100">
        <v>0</v>
      </c>
      <c r="AX191" s="100">
        <v>0</v>
      </c>
      <c r="AY191" s="100">
        <v>0</v>
      </c>
      <c r="AZ191" s="100">
        <v>0</v>
      </c>
      <c r="BA191" s="100">
        <v>0</v>
      </c>
      <c r="BB191" s="100">
        <v>0</v>
      </c>
      <c r="BC191" s="100">
        <v>0</v>
      </c>
      <c r="BD191" s="100">
        <v>0</v>
      </c>
      <c r="BE191" s="100">
        <v>0</v>
      </c>
      <c r="BF191" s="100">
        <v>786557.02440733206</v>
      </c>
      <c r="BG191" s="100">
        <v>196639.25610183302</v>
      </c>
      <c r="BH191" s="100">
        <v>0</v>
      </c>
      <c r="BI191" s="100">
        <v>46702</v>
      </c>
      <c r="BJ191" s="100">
        <v>11676</v>
      </c>
      <c r="BK191" s="100">
        <v>0</v>
      </c>
      <c r="BL191" s="100">
        <v>730781</v>
      </c>
      <c r="BM191" s="100">
        <v>182696</v>
      </c>
      <c r="BN191" s="100">
        <v>0</v>
      </c>
      <c r="BO191" s="100">
        <v>102478</v>
      </c>
      <c r="BP191" s="100">
        <v>25619</v>
      </c>
      <c r="BQ191" s="100">
        <v>0</v>
      </c>
      <c r="BR191" s="100">
        <v>0</v>
      </c>
      <c r="BS191" s="100">
        <v>0</v>
      </c>
      <c r="BT191" s="100">
        <v>0</v>
      </c>
      <c r="BU191" s="100">
        <v>0</v>
      </c>
      <c r="BV191" s="100">
        <v>0</v>
      </c>
      <c r="BW191" s="100">
        <v>0</v>
      </c>
      <c r="BX191" s="100">
        <v>0</v>
      </c>
      <c r="BY191" s="100">
        <v>0</v>
      </c>
      <c r="BZ191" s="100">
        <v>0</v>
      </c>
      <c r="CA191" s="100">
        <v>0</v>
      </c>
      <c r="CB191" s="100">
        <v>0</v>
      </c>
      <c r="CC191" s="100">
        <v>0</v>
      </c>
      <c r="CD191" s="100">
        <v>0</v>
      </c>
      <c r="CE191" s="100">
        <v>0</v>
      </c>
      <c r="CF191" s="100">
        <v>0</v>
      </c>
      <c r="CG191" s="100">
        <v>-540.24928716904276</v>
      </c>
      <c r="CH191" s="100">
        <v>-135.06232179226069</v>
      </c>
      <c r="CI191" s="100">
        <v>0</v>
      </c>
      <c r="CJ191" s="100">
        <v>0</v>
      </c>
      <c r="CK191" s="100">
        <v>0</v>
      </c>
      <c r="CL191" s="100">
        <v>0</v>
      </c>
      <c r="CM191" s="100">
        <v>0</v>
      </c>
      <c r="CN191" s="100">
        <v>0</v>
      </c>
      <c r="CO191" s="100">
        <v>0</v>
      </c>
      <c r="CP191" s="100">
        <v>0</v>
      </c>
      <c r="CQ191" s="100">
        <v>0</v>
      </c>
      <c r="CR191" s="100">
        <v>0</v>
      </c>
      <c r="CS191" s="100">
        <v>0</v>
      </c>
      <c r="CT191" s="100">
        <v>0</v>
      </c>
      <c r="CU191" s="100">
        <v>0</v>
      </c>
      <c r="CV191" s="100">
        <v>4789.1364562118133</v>
      </c>
      <c r="CW191" s="100">
        <v>1197.2841140529533</v>
      </c>
      <c r="CX191" s="100">
        <v>0</v>
      </c>
      <c r="CY191" s="100">
        <v>4345</v>
      </c>
      <c r="CZ191" s="100">
        <v>1086</v>
      </c>
      <c r="DA191" s="100">
        <v>0</v>
      </c>
      <c r="DB191" s="100">
        <v>444</v>
      </c>
      <c r="DC191" s="100">
        <v>111</v>
      </c>
      <c r="DD191" s="100">
        <v>0</v>
      </c>
      <c r="DE191" s="100">
        <v>0</v>
      </c>
      <c r="DF191" s="100">
        <v>0</v>
      </c>
      <c r="DG191" s="100">
        <v>0</v>
      </c>
      <c r="DH191" s="100">
        <v>0</v>
      </c>
      <c r="DI191" s="100">
        <v>0</v>
      </c>
      <c r="DJ191" s="100">
        <v>0</v>
      </c>
      <c r="DK191" s="100">
        <v>0</v>
      </c>
      <c r="DL191" s="100">
        <v>0</v>
      </c>
      <c r="DM191" s="100">
        <v>0</v>
      </c>
      <c r="DN191" s="100">
        <v>5450.4048879837064</v>
      </c>
      <c r="DO191" s="100">
        <v>1362.6012219959266</v>
      </c>
      <c r="DP191" s="100">
        <v>0</v>
      </c>
      <c r="DQ191" s="100">
        <v>5501</v>
      </c>
      <c r="DR191" s="100">
        <v>1375</v>
      </c>
      <c r="DS191" s="100">
        <v>0</v>
      </c>
      <c r="DT191" s="100">
        <v>-51</v>
      </c>
      <c r="DU191" s="100">
        <v>-12</v>
      </c>
      <c r="DV191" s="100">
        <v>0</v>
      </c>
      <c r="DW191" s="100">
        <v>11208.933604887985</v>
      </c>
      <c r="DX191" s="100">
        <v>2802.2334012219962</v>
      </c>
      <c r="DY191" s="100">
        <v>0</v>
      </c>
      <c r="DZ191" s="100">
        <v>-3693.3556008146643</v>
      </c>
      <c r="EA191" s="100">
        <v>-923.33890020366607</v>
      </c>
      <c r="EB191" s="100">
        <v>0</v>
      </c>
      <c r="EC191" s="100">
        <v>12599</v>
      </c>
      <c r="ED191" s="100">
        <v>3150</v>
      </c>
      <c r="EE191" s="100">
        <v>0</v>
      </c>
      <c r="EF191" s="100">
        <v>-5083</v>
      </c>
      <c r="EG191" s="100">
        <v>-1271</v>
      </c>
      <c r="EH191" s="100">
        <v>0</v>
      </c>
      <c r="EI191" s="100">
        <v>151.5837067209776</v>
      </c>
      <c r="EJ191" s="100">
        <v>37.895926680244401</v>
      </c>
      <c r="EK191" s="100">
        <v>0</v>
      </c>
      <c r="EL191" s="100">
        <v>0</v>
      </c>
      <c r="EM191" s="100">
        <v>0</v>
      </c>
      <c r="EN191" s="100">
        <v>0</v>
      </c>
      <c r="EO191" s="100">
        <v>0</v>
      </c>
      <c r="EP191" s="100">
        <v>0</v>
      </c>
      <c r="EQ191" s="100">
        <v>0</v>
      </c>
      <c r="ER191" s="100">
        <v>0</v>
      </c>
      <c r="ES191" s="100">
        <v>0</v>
      </c>
      <c r="ET191" s="100">
        <v>0</v>
      </c>
      <c r="EU191" s="100">
        <v>143904.98004073321</v>
      </c>
      <c r="EV191" s="100">
        <v>35976.245010183302</v>
      </c>
      <c r="EW191" s="100">
        <v>0</v>
      </c>
      <c r="EX191" s="100">
        <v>73545</v>
      </c>
      <c r="EY191" s="100">
        <v>18386</v>
      </c>
      <c r="EZ191" s="100">
        <v>0</v>
      </c>
      <c r="FA191" s="100">
        <v>70360</v>
      </c>
      <c r="FB191" s="100">
        <v>17590</v>
      </c>
      <c r="FC191" s="100">
        <v>0</v>
      </c>
      <c r="FD191" s="100">
        <v>711867.88105906313</v>
      </c>
      <c r="FE191" s="100">
        <v>177966.97026476578</v>
      </c>
      <c r="FF191" s="100">
        <v>0</v>
      </c>
      <c r="FG191" s="100">
        <v>639921</v>
      </c>
      <c r="FH191" s="100">
        <v>159980</v>
      </c>
      <c r="FI191" s="100">
        <v>0</v>
      </c>
      <c r="FJ191" s="100">
        <v>71947</v>
      </c>
      <c r="FK191" s="100">
        <v>17987</v>
      </c>
      <c r="FL191" s="100">
        <v>0</v>
      </c>
      <c r="FM191" s="100">
        <v>0</v>
      </c>
      <c r="FN191" s="100">
        <v>0</v>
      </c>
      <c r="FO191" s="100">
        <v>0</v>
      </c>
      <c r="FP191" s="100">
        <v>0</v>
      </c>
      <c r="FQ191" s="100">
        <v>0</v>
      </c>
      <c r="FR191" s="100">
        <v>0</v>
      </c>
      <c r="FS191" s="100">
        <v>0</v>
      </c>
      <c r="FT191" s="100">
        <v>0</v>
      </c>
      <c r="FU191" s="100">
        <v>0</v>
      </c>
      <c r="FV191" s="100">
        <v>1706399</v>
      </c>
      <c r="FW191" s="100">
        <v>426600</v>
      </c>
      <c r="FX191" s="100">
        <v>0</v>
      </c>
      <c r="FY191" s="546">
        <v>0.5</v>
      </c>
      <c r="FZ191" s="546">
        <v>0.4</v>
      </c>
      <c r="GA191" s="546">
        <v>0.1</v>
      </c>
      <c r="GB191" s="546">
        <v>0</v>
      </c>
      <c r="GC191" s="84" t="s">
        <v>1029</v>
      </c>
    </row>
    <row r="192" spans="1:185" s="84" customFormat="1" x14ac:dyDescent="0.25">
      <c r="A192" t="s">
        <v>1026</v>
      </c>
      <c r="B192" s="82" t="s">
        <v>743</v>
      </c>
      <c r="C192" s="85" t="s">
        <v>742</v>
      </c>
      <c r="D192" s="100">
        <v>326178</v>
      </c>
      <c r="E192" s="100">
        <v>0</v>
      </c>
      <c r="F192" s="100">
        <v>326178</v>
      </c>
      <c r="G192" s="100">
        <v>377626</v>
      </c>
      <c r="H192" s="100">
        <v>0</v>
      </c>
      <c r="I192" s="100">
        <v>377626</v>
      </c>
      <c r="J192" s="100">
        <v>-51448</v>
      </c>
      <c r="K192" s="100">
        <v>0</v>
      </c>
      <c r="L192" s="100">
        <v>-51448</v>
      </c>
      <c r="M192" s="100">
        <v>149073</v>
      </c>
      <c r="N192" s="100">
        <v>149073</v>
      </c>
      <c r="O192" s="100">
        <v>0</v>
      </c>
      <c r="P192" s="100">
        <v>0</v>
      </c>
      <c r="Q192" s="100">
        <v>0</v>
      </c>
      <c r="R192" s="100">
        <v>0</v>
      </c>
      <c r="S192" s="100">
        <v>64269</v>
      </c>
      <c r="T192" s="100">
        <v>0</v>
      </c>
      <c r="U192" s="100">
        <v>174740</v>
      </c>
      <c r="V192" s="100">
        <v>0</v>
      </c>
      <c r="W192" s="100">
        <v>-110471</v>
      </c>
      <c r="X192" s="100">
        <v>0</v>
      </c>
      <c r="Y192" s="100">
        <v>0</v>
      </c>
      <c r="Z192" s="100">
        <v>0</v>
      </c>
      <c r="AA192" s="100">
        <v>0</v>
      </c>
      <c r="AB192" s="100">
        <v>0</v>
      </c>
      <c r="AC192" s="100">
        <v>0</v>
      </c>
      <c r="AD192" s="100">
        <v>0</v>
      </c>
      <c r="AE192" s="100">
        <v>0</v>
      </c>
      <c r="AF192" s="100">
        <v>0</v>
      </c>
      <c r="AG192" s="100">
        <v>0</v>
      </c>
      <c r="AH192" s="100">
        <v>0</v>
      </c>
      <c r="AI192" s="100">
        <v>0</v>
      </c>
      <c r="AJ192" s="100">
        <v>0</v>
      </c>
      <c r="AK192" s="100">
        <v>0</v>
      </c>
      <c r="AL192" s="100">
        <v>0</v>
      </c>
      <c r="AM192" s="100">
        <v>0</v>
      </c>
      <c r="AN192" s="100">
        <v>0</v>
      </c>
      <c r="AO192" s="100">
        <v>0</v>
      </c>
      <c r="AP192" s="100">
        <v>0</v>
      </c>
      <c r="AQ192" s="100">
        <v>0</v>
      </c>
      <c r="AR192" s="100">
        <v>0</v>
      </c>
      <c r="AS192" s="100">
        <v>0</v>
      </c>
      <c r="AT192" s="100">
        <v>0</v>
      </c>
      <c r="AU192" s="100">
        <v>0</v>
      </c>
      <c r="AV192" s="100">
        <v>0</v>
      </c>
      <c r="AW192" s="100">
        <v>0</v>
      </c>
      <c r="AX192" s="100">
        <v>0</v>
      </c>
      <c r="AY192" s="100">
        <v>0</v>
      </c>
      <c r="AZ192" s="100">
        <v>0</v>
      </c>
      <c r="BA192" s="100">
        <v>0</v>
      </c>
      <c r="BB192" s="100">
        <v>0</v>
      </c>
      <c r="BC192" s="100">
        <v>0</v>
      </c>
      <c r="BD192" s="100">
        <v>0</v>
      </c>
      <c r="BE192" s="100">
        <v>0</v>
      </c>
      <c r="BF192" s="100">
        <v>894263.50395824865</v>
      </c>
      <c r="BG192" s="100">
        <v>870416.47718602861</v>
      </c>
      <c r="BH192" s="100">
        <v>23847.026772219961</v>
      </c>
      <c r="BI192" s="100">
        <v>79138</v>
      </c>
      <c r="BJ192" s="100">
        <v>77028</v>
      </c>
      <c r="BK192" s="100">
        <v>2110</v>
      </c>
      <c r="BL192" s="100">
        <v>913013</v>
      </c>
      <c r="BM192" s="100">
        <v>888668</v>
      </c>
      <c r="BN192" s="100">
        <v>24347</v>
      </c>
      <c r="BO192" s="100">
        <v>60389</v>
      </c>
      <c r="BP192" s="100">
        <v>58776</v>
      </c>
      <c r="BQ192" s="100">
        <v>1610</v>
      </c>
      <c r="BR192" s="100">
        <v>847.23727087576367</v>
      </c>
      <c r="BS192" s="100">
        <v>824.64427698574332</v>
      </c>
      <c r="BT192" s="100">
        <v>22.592993890020367</v>
      </c>
      <c r="BU192" s="100">
        <v>5505</v>
      </c>
      <c r="BV192" s="100">
        <v>5358</v>
      </c>
      <c r="BW192" s="100">
        <v>147</v>
      </c>
      <c r="BX192" s="100">
        <v>-4658</v>
      </c>
      <c r="BY192" s="100">
        <v>-4533</v>
      </c>
      <c r="BZ192" s="100">
        <v>-124</v>
      </c>
      <c r="CA192" s="100">
        <v>0</v>
      </c>
      <c r="CB192" s="100">
        <v>0</v>
      </c>
      <c r="CC192" s="100">
        <v>0</v>
      </c>
      <c r="CD192" s="100">
        <v>0</v>
      </c>
      <c r="CE192" s="100">
        <v>0</v>
      </c>
      <c r="CF192" s="100">
        <v>0</v>
      </c>
      <c r="CG192" s="100">
        <v>-822.06797352342164</v>
      </c>
      <c r="CH192" s="100">
        <v>-800.14616089613037</v>
      </c>
      <c r="CI192" s="100">
        <v>-21.921812627291242</v>
      </c>
      <c r="CJ192" s="100">
        <v>0</v>
      </c>
      <c r="CK192" s="100">
        <v>0</v>
      </c>
      <c r="CL192" s="100">
        <v>0</v>
      </c>
      <c r="CM192" s="100">
        <v>0</v>
      </c>
      <c r="CN192" s="100">
        <v>0</v>
      </c>
      <c r="CO192" s="100">
        <v>0</v>
      </c>
      <c r="CP192" s="100">
        <v>0</v>
      </c>
      <c r="CQ192" s="100">
        <v>0</v>
      </c>
      <c r="CR192" s="100">
        <v>0</v>
      </c>
      <c r="CS192" s="100">
        <v>0</v>
      </c>
      <c r="CT192" s="100">
        <v>0</v>
      </c>
      <c r="CU192" s="100">
        <v>0</v>
      </c>
      <c r="CV192" s="100">
        <v>2580.0465885947046</v>
      </c>
      <c r="CW192" s="100">
        <v>2511.2453462321791</v>
      </c>
      <c r="CX192" s="100">
        <v>68.801242362525457</v>
      </c>
      <c r="CY192" s="100">
        <v>3005</v>
      </c>
      <c r="CZ192" s="100">
        <v>2925</v>
      </c>
      <c r="DA192" s="100">
        <v>80</v>
      </c>
      <c r="DB192" s="100">
        <v>-425</v>
      </c>
      <c r="DC192" s="100">
        <v>-414</v>
      </c>
      <c r="DD192" s="100">
        <v>-11</v>
      </c>
      <c r="DE192" s="100">
        <v>580.82993890020362</v>
      </c>
      <c r="DF192" s="100">
        <v>565.34114052953157</v>
      </c>
      <c r="DG192" s="100">
        <v>15.488798370672098</v>
      </c>
      <c r="DH192" s="100">
        <v>582</v>
      </c>
      <c r="DI192" s="100">
        <v>565</v>
      </c>
      <c r="DJ192" s="100">
        <v>15</v>
      </c>
      <c r="DK192" s="100">
        <v>-1</v>
      </c>
      <c r="DL192" s="100">
        <v>0</v>
      </c>
      <c r="DM192" s="100">
        <v>0</v>
      </c>
      <c r="DN192" s="100">
        <v>9522.1260183299382</v>
      </c>
      <c r="DO192" s="100">
        <v>9268.2026578411405</v>
      </c>
      <c r="DP192" s="100">
        <v>253.92336048879835</v>
      </c>
      <c r="DQ192" s="100">
        <v>15907</v>
      </c>
      <c r="DR192" s="100">
        <v>15483</v>
      </c>
      <c r="DS192" s="100">
        <v>424</v>
      </c>
      <c r="DT192" s="100">
        <v>-6385</v>
      </c>
      <c r="DU192" s="100">
        <v>-6215</v>
      </c>
      <c r="DV192" s="100">
        <v>-170</v>
      </c>
      <c r="DW192" s="100">
        <v>21600.678207739307</v>
      </c>
      <c r="DX192" s="100">
        <v>21024.660122199592</v>
      </c>
      <c r="DY192" s="100">
        <v>576.01808553971489</v>
      </c>
      <c r="DZ192" s="100">
        <v>-11690.170570264767</v>
      </c>
      <c r="EA192" s="100">
        <v>-11378.432688391038</v>
      </c>
      <c r="EB192" s="100">
        <v>-311.73788187372708</v>
      </c>
      <c r="EC192" s="100">
        <v>22720</v>
      </c>
      <c r="ED192" s="100">
        <v>22114</v>
      </c>
      <c r="EE192" s="100">
        <v>606</v>
      </c>
      <c r="EF192" s="100">
        <v>-12809</v>
      </c>
      <c r="EG192" s="100">
        <v>-12468</v>
      </c>
      <c r="EH192" s="100">
        <v>-342</v>
      </c>
      <c r="EI192" s="100">
        <v>0</v>
      </c>
      <c r="EJ192" s="100">
        <v>0</v>
      </c>
      <c r="EK192" s="100">
        <v>0</v>
      </c>
      <c r="EL192" s="100">
        <v>0</v>
      </c>
      <c r="EM192" s="100">
        <v>0</v>
      </c>
      <c r="EN192" s="100">
        <v>0</v>
      </c>
      <c r="EO192" s="100">
        <v>0</v>
      </c>
      <c r="EP192" s="100">
        <v>0</v>
      </c>
      <c r="EQ192" s="100">
        <v>0</v>
      </c>
      <c r="ER192" s="100">
        <v>0</v>
      </c>
      <c r="ES192" s="100">
        <v>0</v>
      </c>
      <c r="ET192" s="100">
        <v>0</v>
      </c>
      <c r="EU192" s="100">
        <v>134421.08553971487</v>
      </c>
      <c r="EV192" s="100">
        <v>130836.52325865581</v>
      </c>
      <c r="EW192" s="100">
        <v>3584.5622810590635</v>
      </c>
      <c r="EX192" s="100">
        <v>140603</v>
      </c>
      <c r="EY192" s="100">
        <v>136853</v>
      </c>
      <c r="EZ192" s="100">
        <v>3749</v>
      </c>
      <c r="FA192" s="100">
        <v>-6182</v>
      </c>
      <c r="FB192" s="100">
        <v>-6016</v>
      </c>
      <c r="FC192" s="100">
        <v>-164</v>
      </c>
      <c r="FD192" s="100">
        <v>767490.03665987775</v>
      </c>
      <c r="FE192" s="100">
        <v>744985.17832993879</v>
      </c>
      <c r="FF192" s="100">
        <v>20410.552830957226</v>
      </c>
      <c r="FG192" s="100">
        <v>784414</v>
      </c>
      <c r="FH192" s="100">
        <v>757954</v>
      </c>
      <c r="FI192" s="100">
        <v>20766</v>
      </c>
      <c r="FJ192" s="100">
        <v>-16924</v>
      </c>
      <c r="FK192" s="100">
        <v>-12969</v>
      </c>
      <c r="FL192" s="100">
        <v>-355</v>
      </c>
      <c r="FM192" s="100">
        <v>0</v>
      </c>
      <c r="FN192" s="100">
        <v>0</v>
      </c>
      <c r="FO192" s="100">
        <v>0</v>
      </c>
      <c r="FP192" s="100">
        <v>0</v>
      </c>
      <c r="FQ192" s="100">
        <v>0</v>
      </c>
      <c r="FR192" s="100">
        <v>0</v>
      </c>
      <c r="FS192" s="100">
        <v>0</v>
      </c>
      <c r="FT192" s="100">
        <v>0</v>
      </c>
      <c r="FU192" s="100">
        <v>0</v>
      </c>
      <c r="FV192" s="100">
        <v>1897932</v>
      </c>
      <c r="FW192" s="100">
        <v>1845282</v>
      </c>
      <c r="FX192" s="100">
        <v>50556</v>
      </c>
      <c r="FY192" s="546">
        <v>0.25</v>
      </c>
      <c r="FZ192" s="546">
        <v>0.375</v>
      </c>
      <c r="GA192" s="546">
        <v>0.36499999999999999</v>
      </c>
      <c r="GB192" s="546">
        <v>0.01</v>
      </c>
      <c r="GC192" s="84" t="s">
        <v>1029</v>
      </c>
    </row>
    <row r="193" spans="1:185" s="84" customFormat="1" x14ac:dyDescent="0.25">
      <c r="A193" t="s">
        <v>1026</v>
      </c>
      <c r="B193" s="82" t="s">
        <v>745</v>
      </c>
      <c r="C193" s="85" t="s">
        <v>1095</v>
      </c>
      <c r="D193" s="100">
        <v>-1020339</v>
      </c>
      <c r="E193" s="100">
        <v>-94681</v>
      </c>
      <c r="F193" s="100">
        <v>-1115020</v>
      </c>
      <c r="G193" s="100">
        <v>-603827</v>
      </c>
      <c r="H193" s="100">
        <v>-94715</v>
      </c>
      <c r="I193" s="100">
        <v>-698542</v>
      </c>
      <c r="J193" s="100">
        <v>-416512</v>
      </c>
      <c r="K193" s="100">
        <v>34</v>
      </c>
      <c r="L193" s="100">
        <v>-416478</v>
      </c>
      <c r="M193" s="100">
        <v>284137</v>
      </c>
      <c r="N193" s="100">
        <v>284137</v>
      </c>
      <c r="O193" s="100">
        <v>0</v>
      </c>
      <c r="P193" s="100">
        <v>2245047</v>
      </c>
      <c r="Q193" s="100">
        <v>787594</v>
      </c>
      <c r="R193" s="100">
        <v>1457453</v>
      </c>
      <c r="S193" s="100">
        <v>0</v>
      </c>
      <c r="T193" s="100">
        <v>0</v>
      </c>
      <c r="U193" s="100">
        <v>0</v>
      </c>
      <c r="V193" s="100">
        <v>0</v>
      </c>
      <c r="W193" s="100">
        <v>0</v>
      </c>
      <c r="X193" s="100">
        <v>0</v>
      </c>
      <c r="Y193" s="100">
        <v>0</v>
      </c>
      <c r="Z193" s="100">
        <v>0</v>
      </c>
      <c r="AA193" s="100">
        <v>0</v>
      </c>
      <c r="AB193" s="100">
        <v>0</v>
      </c>
      <c r="AC193" s="100">
        <v>0</v>
      </c>
      <c r="AD193" s="100">
        <v>0</v>
      </c>
      <c r="AE193" s="100">
        <v>0</v>
      </c>
      <c r="AF193" s="100">
        <v>0</v>
      </c>
      <c r="AG193" s="100">
        <v>0</v>
      </c>
      <c r="AH193" s="100">
        <v>453322</v>
      </c>
      <c r="AI193" s="100">
        <v>453322.02036659879</v>
      </c>
      <c r="AJ193" s="100">
        <v>0</v>
      </c>
      <c r="AK193" s="100">
        <v>0</v>
      </c>
      <c r="AL193" s="100">
        <v>623308</v>
      </c>
      <c r="AM193" s="100">
        <v>623308</v>
      </c>
      <c r="AN193" s="100">
        <v>0</v>
      </c>
      <c r="AO193" s="100">
        <v>0</v>
      </c>
      <c r="AP193" s="100">
        <v>-169986</v>
      </c>
      <c r="AQ193" s="100">
        <v>-169986</v>
      </c>
      <c r="AR193" s="100">
        <v>0</v>
      </c>
      <c r="AS193" s="100">
        <v>0</v>
      </c>
      <c r="AT193" s="100">
        <v>0</v>
      </c>
      <c r="AU193" s="100">
        <v>0</v>
      </c>
      <c r="AV193" s="100">
        <v>0</v>
      </c>
      <c r="AW193" s="100">
        <v>0</v>
      </c>
      <c r="AX193" s="100">
        <v>0</v>
      </c>
      <c r="AY193" s="100">
        <v>0</v>
      </c>
      <c r="AZ193" s="100">
        <v>0</v>
      </c>
      <c r="BA193" s="100">
        <v>0</v>
      </c>
      <c r="BB193" s="100">
        <v>0</v>
      </c>
      <c r="BC193" s="100">
        <v>0</v>
      </c>
      <c r="BD193" s="100">
        <v>0</v>
      </c>
      <c r="BE193" s="100">
        <v>0</v>
      </c>
      <c r="BF193" s="100">
        <v>1777869.1944635438</v>
      </c>
      <c r="BG193" s="100">
        <v>1434598.7452638696</v>
      </c>
      <c r="BH193" s="100">
        <v>42194.08074305499</v>
      </c>
      <c r="BI193" s="100">
        <v>172112</v>
      </c>
      <c r="BJ193" s="100">
        <v>127794</v>
      </c>
      <c r="BK193" s="100">
        <v>3759</v>
      </c>
      <c r="BL193" s="100">
        <v>1910941</v>
      </c>
      <c r="BM193" s="100">
        <v>1535271</v>
      </c>
      <c r="BN193" s="100">
        <v>45155</v>
      </c>
      <c r="BO193" s="100">
        <v>39040</v>
      </c>
      <c r="BP193" s="100">
        <v>27122</v>
      </c>
      <c r="BQ193" s="100">
        <v>798</v>
      </c>
      <c r="BR193" s="100">
        <v>0</v>
      </c>
      <c r="BS193" s="100">
        <v>0</v>
      </c>
      <c r="BT193" s="100">
        <v>0</v>
      </c>
      <c r="BU193" s="100">
        <v>0</v>
      </c>
      <c r="BV193" s="100">
        <v>0</v>
      </c>
      <c r="BW193" s="100">
        <v>0</v>
      </c>
      <c r="BX193" s="100">
        <v>0</v>
      </c>
      <c r="BY193" s="100">
        <v>0</v>
      </c>
      <c r="BZ193" s="100">
        <v>0</v>
      </c>
      <c r="CA193" s="100">
        <v>0</v>
      </c>
      <c r="CB193" s="100">
        <v>0</v>
      </c>
      <c r="CC193" s="100">
        <v>0</v>
      </c>
      <c r="CD193" s="100">
        <v>-1616.2044806517313</v>
      </c>
      <c r="CE193" s="100">
        <v>-1373.7738085539713</v>
      </c>
      <c r="CF193" s="100">
        <v>-40.40511201629328</v>
      </c>
      <c r="CG193" s="100">
        <v>0</v>
      </c>
      <c r="CH193" s="100">
        <v>0</v>
      </c>
      <c r="CI193" s="100">
        <v>0</v>
      </c>
      <c r="CJ193" s="100">
        <v>0</v>
      </c>
      <c r="CK193" s="100">
        <v>0</v>
      </c>
      <c r="CL193" s="100">
        <v>0</v>
      </c>
      <c r="CM193" s="100">
        <v>0</v>
      </c>
      <c r="CN193" s="100">
        <v>0</v>
      </c>
      <c r="CO193" s="100">
        <v>0</v>
      </c>
      <c r="CP193" s="100">
        <v>0</v>
      </c>
      <c r="CQ193" s="100">
        <v>0</v>
      </c>
      <c r="CR193" s="100">
        <v>0</v>
      </c>
      <c r="CS193" s="100">
        <v>0</v>
      </c>
      <c r="CT193" s="100">
        <v>0</v>
      </c>
      <c r="CU193" s="100">
        <v>0</v>
      </c>
      <c r="CV193" s="100">
        <v>0</v>
      </c>
      <c r="CW193" s="100">
        <v>0</v>
      </c>
      <c r="CX193" s="100">
        <v>0</v>
      </c>
      <c r="CY193" s="100">
        <v>0</v>
      </c>
      <c r="CZ193" s="100">
        <v>0</v>
      </c>
      <c r="DA193" s="100">
        <v>0</v>
      </c>
      <c r="DB193" s="100">
        <v>0</v>
      </c>
      <c r="DC193" s="100">
        <v>0</v>
      </c>
      <c r="DD193" s="100">
        <v>0</v>
      </c>
      <c r="DE193" s="100">
        <v>0</v>
      </c>
      <c r="DF193" s="100">
        <v>0</v>
      </c>
      <c r="DG193" s="100">
        <v>0</v>
      </c>
      <c r="DH193" s="100">
        <v>0</v>
      </c>
      <c r="DI193" s="100">
        <v>0</v>
      </c>
      <c r="DJ193" s="100">
        <v>0</v>
      </c>
      <c r="DK193" s="100">
        <v>0</v>
      </c>
      <c r="DL193" s="100">
        <v>0</v>
      </c>
      <c r="DM193" s="100">
        <v>0</v>
      </c>
      <c r="DN193" s="100">
        <v>2851.1780040733202</v>
      </c>
      <c r="DO193" s="100">
        <v>2423.5013034623216</v>
      </c>
      <c r="DP193" s="100">
        <v>71.279450101832992</v>
      </c>
      <c r="DQ193" s="100">
        <v>618759</v>
      </c>
      <c r="DR193" s="100">
        <v>524647</v>
      </c>
      <c r="DS193" s="100">
        <v>15431</v>
      </c>
      <c r="DT193" s="100">
        <v>-615908</v>
      </c>
      <c r="DU193" s="100">
        <v>-522223</v>
      </c>
      <c r="DV193" s="100">
        <v>-15360</v>
      </c>
      <c r="DW193" s="100">
        <v>8147.9340122199592</v>
      </c>
      <c r="DX193" s="100">
        <v>6925.7439103869647</v>
      </c>
      <c r="DY193" s="100">
        <v>203.69835030549896</v>
      </c>
      <c r="DZ193" s="100">
        <v>269.29857433808553</v>
      </c>
      <c r="EA193" s="100">
        <v>232.414582484725</v>
      </c>
      <c r="EB193" s="100">
        <v>6.8357230142566188</v>
      </c>
      <c r="EC193" s="100">
        <v>17150</v>
      </c>
      <c r="ED193" s="100">
        <v>12501</v>
      </c>
      <c r="EE193" s="100">
        <v>368</v>
      </c>
      <c r="EF193" s="100">
        <v>-8733</v>
      </c>
      <c r="EG193" s="100">
        <v>-5343</v>
      </c>
      <c r="EH193" s="100">
        <v>-157</v>
      </c>
      <c r="EI193" s="100">
        <v>0</v>
      </c>
      <c r="EJ193" s="100">
        <v>0</v>
      </c>
      <c r="EK193" s="100">
        <v>0</v>
      </c>
      <c r="EL193" s="100">
        <v>0</v>
      </c>
      <c r="EM193" s="100">
        <v>0</v>
      </c>
      <c r="EN193" s="100">
        <v>0</v>
      </c>
      <c r="EO193" s="100">
        <v>0</v>
      </c>
      <c r="EP193" s="100">
        <v>0</v>
      </c>
      <c r="EQ193" s="100">
        <v>0</v>
      </c>
      <c r="ER193" s="100">
        <v>0</v>
      </c>
      <c r="ES193" s="100">
        <v>0</v>
      </c>
      <c r="ET193" s="100">
        <v>0</v>
      </c>
      <c r="EU193" s="100">
        <v>667876.15967413445</v>
      </c>
      <c r="EV193" s="100">
        <v>534754.7082281058</v>
      </c>
      <c r="EW193" s="100">
        <v>15728.07965376782</v>
      </c>
      <c r="EX193" s="100">
        <v>792354</v>
      </c>
      <c r="EY193" s="100">
        <v>609530</v>
      </c>
      <c r="EZ193" s="100">
        <v>17927</v>
      </c>
      <c r="FA193" s="100">
        <v>-124478</v>
      </c>
      <c r="FB193" s="100">
        <v>-74775</v>
      </c>
      <c r="FC193" s="100">
        <v>-2199</v>
      </c>
      <c r="FD193" s="100">
        <v>1417601.7531568229</v>
      </c>
      <c r="FE193" s="100">
        <v>1142776.888961303</v>
      </c>
      <c r="FF193" s="100">
        <v>33611.084969450101</v>
      </c>
      <c r="FG193" s="100">
        <v>1332228</v>
      </c>
      <c r="FH193" s="100">
        <v>1093314</v>
      </c>
      <c r="FI193" s="100">
        <v>32156</v>
      </c>
      <c r="FJ193" s="100">
        <v>85374</v>
      </c>
      <c r="FK193" s="100">
        <v>49463</v>
      </c>
      <c r="FL193" s="100">
        <v>1455</v>
      </c>
      <c r="FM193" s="100">
        <v>0</v>
      </c>
      <c r="FN193" s="100">
        <v>0</v>
      </c>
      <c r="FO193" s="100">
        <v>0</v>
      </c>
      <c r="FP193" s="100">
        <v>0</v>
      </c>
      <c r="FQ193" s="100">
        <v>0</v>
      </c>
      <c r="FR193" s="100">
        <v>0</v>
      </c>
      <c r="FS193" s="100">
        <v>0</v>
      </c>
      <c r="FT193" s="100">
        <v>0</v>
      </c>
      <c r="FU193" s="100">
        <v>0</v>
      </c>
      <c r="FV193" s="100">
        <v>4045111</v>
      </c>
      <c r="FW193" s="100">
        <v>3248133</v>
      </c>
      <c r="FX193" s="100">
        <v>95534</v>
      </c>
      <c r="FY193" s="546">
        <v>0.25</v>
      </c>
      <c r="FZ193" s="546">
        <v>0.4</v>
      </c>
      <c r="GA193" s="546">
        <v>0.33999999999999997</v>
      </c>
      <c r="GB193" s="546">
        <v>0.01</v>
      </c>
      <c r="GC193" s="84" t="s">
        <v>1029</v>
      </c>
    </row>
    <row r="194" spans="1:185" s="84" customFormat="1" x14ac:dyDescent="0.25">
      <c r="A194" t="s">
        <v>1026</v>
      </c>
      <c r="B194" s="82" t="s">
        <v>747</v>
      </c>
      <c r="C194" s="85" t="s">
        <v>746</v>
      </c>
      <c r="D194" s="100">
        <v>1711721</v>
      </c>
      <c r="E194" s="100">
        <v>11011</v>
      </c>
      <c r="F194" s="100">
        <v>1722732</v>
      </c>
      <c r="G194" s="100">
        <v>1893919</v>
      </c>
      <c r="H194" s="100">
        <v>11003</v>
      </c>
      <c r="I194" s="100">
        <v>1904922</v>
      </c>
      <c r="J194" s="100">
        <v>-182198</v>
      </c>
      <c r="K194" s="100">
        <v>8</v>
      </c>
      <c r="L194" s="100">
        <v>-182190</v>
      </c>
      <c r="M194" s="100">
        <v>476776</v>
      </c>
      <c r="N194" s="100">
        <v>476776</v>
      </c>
      <c r="O194" s="100">
        <v>0</v>
      </c>
      <c r="P194" s="100">
        <v>189106</v>
      </c>
      <c r="Q194" s="100">
        <v>278145</v>
      </c>
      <c r="R194" s="100">
        <v>-89039</v>
      </c>
      <c r="S194" s="100">
        <v>3376020</v>
      </c>
      <c r="T194" s="100">
        <v>0</v>
      </c>
      <c r="U194" s="100">
        <v>2842372</v>
      </c>
      <c r="V194" s="100">
        <v>0</v>
      </c>
      <c r="W194" s="100">
        <v>533648</v>
      </c>
      <c r="X194" s="100">
        <v>0</v>
      </c>
      <c r="Y194" s="100">
        <v>0</v>
      </c>
      <c r="Z194" s="100">
        <v>0</v>
      </c>
      <c r="AA194" s="100">
        <v>0</v>
      </c>
      <c r="AB194" s="100">
        <v>0</v>
      </c>
      <c r="AC194" s="100">
        <v>0</v>
      </c>
      <c r="AD194" s="100">
        <v>0</v>
      </c>
      <c r="AE194" s="100">
        <v>0</v>
      </c>
      <c r="AF194" s="100">
        <v>0</v>
      </c>
      <c r="AG194" s="100">
        <v>0</v>
      </c>
      <c r="AH194" s="100">
        <v>138907</v>
      </c>
      <c r="AI194" s="100">
        <v>138906.64154786151</v>
      </c>
      <c r="AJ194" s="100">
        <v>0</v>
      </c>
      <c r="AK194" s="100">
        <v>0</v>
      </c>
      <c r="AL194" s="100">
        <v>96195</v>
      </c>
      <c r="AM194" s="100">
        <v>96195</v>
      </c>
      <c r="AN194" s="100">
        <v>0</v>
      </c>
      <c r="AO194" s="100">
        <v>0</v>
      </c>
      <c r="AP194" s="100">
        <v>42712</v>
      </c>
      <c r="AQ194" s="100">
        <v>42712</v>
      </c>
      <c r="AR194" s="100">
        <v>0</v>
      </c>
      <c r="AS194" s="100">
        <v>0</v>
      </c>
      <c r="AT194" s="100">
        <v>0</v>
      </c>
      <c r="AU194" s="100">
        <v>0</v>
      </c>
      <c r="AV194" s="100">
        <v>0</v>
      </c>
      <c r="AW194" s="100">
        <v>0</v>
      </c>
      <c r="AX194" s="100">
        <v>0</v>
      </c>
      <c r="AY194" s="100">
        <v>0</v>
      </c>
      <c r="AZ194" s="100">
        <v>0</v>
      </c>
      <c r="BA194" s="100">
        <v>0</v>
      </c>
      <c r="BB194" s="100">
        <v>0</v>
      </c>
      <c r="BC194" s="100">
        <v>0</v>
      </c>
      <c r="BD194" s="100">
        <v>0</v>
      </c>
      <c r="BE194" s="100">
        <v>0</v>
      </c>
      <c r="BF194" s="100">
        <v>7114292.1192189418</v>
      </c>
      <c r="BG194" s="100">
        <v>0</v>
      </c>
      <c r="BH194" s="100">
        <v>0</v>
      </c>
      <c r="BI194" s="100">
        <v>365052</v>
      </c>
      <c r="BJ194" s="100">
        <v>0</v>
      </c>
      <c r="BK194" s="100">
        <v>0</v>
      </c>
      <c r="BL194" s="100">
        <v>7020323</v>
      </c>
      <c r="BM194" s="100">
        <v>0</v>
      </c>
      <c r="BN194" s="100">
        <v>0</v>
      </c>
      <c r="BO194" s="100">
        <v>459021</v>
      </c>
      <c r="BP194" s="100">
        <v>0</v>
      </c>
      <c r="BQ194" s="100">
        <v>0</v>
      </c>
      <c r="BR194" s="100">
        <v>65995.962830957229</v>
      </c>
      <c r="BS194" s="100">
        <v>0</v>
      </c>
      <c r="BT194" s="100">
        <v>0</v>
      </c>
      <c r="BU194" s="100">
        <v>41359</v>
      </c>
      <c r="BV194" s="100">
        <v>0</v>
      </c>
      <c r="BW194" s="100">
        <v>0</v>
      </c>
      <c r="BX194" s="100">
        <v>24637</v>
      </c>
      <c r="BY194" s="100">
        <v>0</v>
      </c>
      <c r="BZ194" s="100">
        <v>0</v>
      </c>
      <c r="CA194" s="100">
        <v>0</v>
      </c>
      <c r="CB194" s="100">
        <v>0</v>
      </c>
      <c r="CC194" s="100">
        <v>0</v>
      </c>
      <c r="CD194" s="100">
        <v>0</v>
      </c>
      <c r="CE194" s="100">
        <v>0</v>
      </c>
      <c r="CF194" s="100">
        <v>0</v>
      </c>
      <c r="CG194" s="100">
        <v>-1606.1883910386966</v>
      </c>
      <c r="CH194" s="100">
        <v>0</v>
      </c>
      <c r="CI194" s="100">
        <v>0</v>
      </c>
      <c r="CJ194" s="100">
        <v>-354.69348268839104</v>
      </c>
      <c r="CK194" s="100">
        <v>0</v>
      </c>
      <c r="CL194" s="100">
        <v>0</v>
      </c>
      <c r="CM194" s="100">
        <v>0</v>
      </c>
      <c r="CN194" s="100">
        <v>0</v>
      </c>
      <c r="CO194" s="100">
        <v>0</v>
      </c>
      <c r="CP194" s="100">
        <v>-355</v>
      </c>
      <c r="CQ194" s="100">
        <v>0</v>
      </c>
      <c r="CR194" s="100">
        <v>0</v>
      </c>
      <c r="CS194" s="100">
        <v>0</v>
      </c>
      <c r="CT194" s="100">
        <v>0</v>
      </c>
      <c r="CU194" s="100">
        <v>0</v>
      </c>
      <c r="CV194" s="100">
        <v>58659.951629327894</v>
      </c>
      <c r="CW194" s="100">
        <v>0</v>
      </c>
      <c r="CX194" s="100">
        <v>0</v>
      </c>
      <c r="CY194" s="100">
        <v>64903</v>
      </c>
      <c r="CZ194" s="100">
        <v>0</v>
      </c>
      <c r="DA194" s="100">
        <v>0</v>
      </c>
      <c r="DB194" s="100">
        <v>-6243</v>
      </c>
      <c r="DC194" s="100">
        <v>0</v>
      </c>
      <c r="DD194" s="100">
        <v>0</v>
      </c>
      <c r="DE194" s="100">
        <v>1161.6598778004072</v>
      </c>
      <c r="DF194" s="100">
        <v>0</v>
      </c>
      <c r="DG194" s="100">
        <v>0</v>
      </c>
      <c r="DH194" s="100">
        <v>1162</v>
      </c>
      <c r="DI194" s="100">
        <v>0</v>
      </c>
      <c r="DJ194" s="100">
        <v>0</v>
      </c>
      <c r="DK194" s="100">
        <v>0</v>
      </c>
      <c r="DL194" s="100">
        <v>0</v>
      </c>
      <c r="DM194" s="100">
        <v>0</v>
      </c>
      <c r="DN194" s="100">
        <v>72424.072301425666</v>
      </c>
      <c r="DO194" s="100">
        <v>0</v>
      </c>
      <c r="DP194" s="100">
        <v>0</v>
      </c>
      <c r="DQ194" s="100">
        <v>73766</v>
      </c>
      <c r="DR194" s="100">
        <v>0</v>
      </c>
      <c r="DS194" s="100">
        <v>0</v>
      </c>
      <c r="DT194" s="100">
        <v>-1342</v>
      </c>
      <c r="DU194" s="100">
        <v>0</v>
      </c>
      <c r="DV194" s="100">
        <v>0</v>
      </c>
      <c r="DW194" s="100">
        <v>132497.6349287169</v>
      </c>
      <c r="DX194" s="100">
        <v>0</v>
      </c>
      <c r="DY194" s="100">
        <v>0</v>
      </c>
      <c r="DZ194" s="100">
        <v>-9717.6720977596742</v>
      </c>
      <c r="EA194" s="100">
        <v>0</v>
      </c>
      <c r="EB194" s="100">
        <v>0</v>
      </c>
      <c r="EC194" s="100">
        <v>149138</v>
      </c>
      <c r="ED194" s="100">
        <v>0</v>
      </c>
      <c r="EE194" s="100">
        <v>0</v>
      </c>
      <c r="EF194" s="100">
        <v>-26358</v>
      </c>
      <c r="EG194" s="100">
        <v>0</v>
      </c>
      <c r="EH194" s="100">
        <v>0</v>
      </c>
      <c r="EI194" s="100">
        <v>-604.83757637474548</v>
      </c>
      <c r="EJ194" s="100">
        <v>0</v>
      </c>
      <c r="EK194" s="100">
        <v>0</v>
      </c>
      <c r="EL194" s="100">
        <v>0</v>
      </c>
      <c r="EM194" s="100">
        <v>0</v>
      </c>
      <c r="EN194" s="100">
        <v>0</v>
      </c>
      <c r="EO194" s="100">
        <v>0</v>
      </c>
      <c r="EP194" s="100">
        <v>0</v>
      </c>
      <c r="EQ194" s="100">
        <v>0</v>
      </c>
      <c r="ER194" s="100">
        <v>0</v>
      </c>
      <c r="ES194" s="100">
        <v>0</v>
      </c>
      <c r="ET194" s="100">
        <v>0</v>
      </c>
      <c r="EU194" s="100">
        <v>1540481.8105906313</v>
      </c>
      <c r="EV194" s="100">
        <v>0</v>
      </c>
      <c r="EW194" s="100">
        <v>0</v>
      </c>
      <c r="EX194" s="100">
        <v>1500344</v>
      </c>
      <c r="EY194" s="100">
        <v>0</v>
      </c>
      <c r="EZ194" s="100">
        <v>0</v>
      </c>
      <c r="FA194" s="100">
        <v>40138</v>
      </c>
      <c r="FB194" s="100">
        <v>0</v>
      </c>
      <c r="FC194" s="100">
        <v>0</v>
      </c>
      <c r="FD194" s="100">
        <v>2027714.7942973522</v>
      </c>
      <c r="FE194" s="100">
        <v>0</v>
      </c>
      <c r="FF194" s="100">
        <v>0</v>
      </c>
      <c r="FG194" s="100">
        <v>1988968</v>
      </c>
      <c r="FH194" s="100">
        <v>0</v>
      </c>
      <c r="FI194" s="100">
        <v>0</v>
      </c>
      <c r="FJ194" s="100">
        <v>38747</v>
      </c>
      <c r="FK194" s="100">
        <v>0</v>
      </c>
      <c r="FL194" s="100">
        <v>0</v>
      </c>
      <c r="FM194" s="100">
        <v>0</v>
      </c>
      <c r="FN194" s="100">
        <v>0</v>
      </c>
      <c r="FO194" s="100">
        <v>0</v>
      </c>
      <c r="FP194" s="100">
        <v>0</v>
      </c>
      <c r="FQ194" s="100">
        <v>0</v>
      </c>
      <c r="FR194" s="100">
        <v>0</v>
      </c>
      <c r="FS194" s="100">
        <v>0</v>
      </c>
      <c r="FT194" s="100">
        <v>0</v>
      </c>
      <c r="FU194" s="100">
        <v>0</v>
      </c>
      <c r="FV194" s="100">
        <v>11365997</v>
      </c>
      <c r="FW194" s="100">
        <v>0</v>
      </c>
      <c r="FX194" s="100">
        <v>0</v>
      </c>
      <c r="FY194" s="546">
        <v>0.25</v>
      </c>
      <c r="FZ194" s="546">
        <v>0.75</v>
      </c>
      <c r="GA194" s="546">
        <v>0</v>
      </c>
      <c r="GB194" s="546">
        <v>0</v>
      </c>
      <c r="GC194" s="84" t="s">
        <v>1054</v>
      </c>
    </row>
    <row r="195" spans="1:185" s="84" customFormat="1" x14ac:dyDescent="0.25">
      <c r="A195" t="s">
        <v>1026</v>
      </c>
      <c r="B195" s="82" t="s">
        <v>749</v>
      </c>
      <c r="C195" s="85" t="s">
        <v>748</v>
      </c>
      <c r="D195" s="100">
        <v>-684011</v>
      </c>
      <c r="E195" s="100">
        <v>0</v>
      </c>
      <c r="F195" s="100">
        <v>-684011</v>
      </c>
      <c r="G195" s="100">
        <v>-370765</v>
      </c>
      <c r="H195" s="100">
        <v>0</v>
      </c>
      <c r="I195" s="100">
        <v>-370765</v>
      </c>
      <c r="J195" s="100">
        <v>-313246</v>
      </c>
      <c r="K195" s="100">
        <v>0</v>
      </c>
      <c r="L195" s="100">
        <v>-313246</v>
      </c>
      <c r="M195" s="100">
        <v>272701</v>
      </c>
      <c r="N195" s="100">
        <v>272701</v>
      </c>
      <c r="O195" s="100">
        <v>0</v>
      </c>
      <c r="P195" s="100">
        <v>0</v>
      </c>
      <c r="Q195" s="100">
        <v>0</v>
      </c>
      <c r="R195" s="100">
        <v>0</v>
      </c>
      <c r="S195" s="100">
        <v>0</v>
      </c>
      <c r="T195" s="100">
        <v>0</v>
      </c>
      <c r="U195" s="100">
        <v>0</v>
      </c>
      <c r="V195" s="100">
        <v>0</v>
      </c>
      <c r="W195" s="100">
        <v>0</v>
      </c>
      <c r="X195" s="100">
        <v>0</v>
      </c>
      <c r="Y195" s="100">
        <v>0</v>
      </c>
      <c r="Z195" s="100">
        <v>0</v>
      </c>
      <c r="AA195" s="100">
        <v>0</v>
      </c>
      <c r="AB195" s="100">
        <v>0</v>
      </c>
      <c r="AC195" s="100">
        <v>0</v>
      </c>
      <c r="AD195" s="100">
        <v>0</v>
      </c>
      <c r="AE195" s="100">
        <v>0</v>
      </c>
      <c r="AF195" s="100">
        <v>0</v>
      </c>
      <c r="AG195" s="100">
        <v>0</v>
      </c>
      <c r="AH195" s="100">
        <v>0</v>
      </c>
      <c r="AI195" s="100">
        <v>0</v>
      </c>
      <c r="AJ195" s="100">
        <v>0</v>
      </c>
      <c r="AK195" s="100">
        <v>0</v>
      </c>
      <c r="AL195" s="100">
        <v>0</v>
      </c>
      <c r="AM195" s="100">
        <v>0</v>
      </c>
      <c r="AN195" s="100">
        <v>0</v>
      </c>
      <c r="AO195" s="100">
        <v>0</v>
      </c>
      <c r="AP195" s="100">
        <v>0</v>
      </c>
      <c r="AQ195" s="100">
        <v>0</v>
      </c>
      <c r="AR195" s="100">
        <v>0</v>
      </c>
      <c r="AS195" s="100">
        <v>0</v>
      </c>
      <c r="AT195" s="100">
        <v>0</v>
      </c>
      <c r="AU195" s="100">
        <v>0</v>
      </c>
      <c r="AV195" s="100">
        <v>0</v>
      </c>
      <c r="AW195" s="100">
        <v>0</v>
      </c>
      <c r="AX195" s="100">
        <v>0</v>
      </c>
      <c r="AY195" s="100">
        <v>0</v>
      </c>
      <c r="AZ195" s="100">
        <v>0</v>
      </c>
      <c r="BA195" s="100">
        <v>0</v>
      </c>
      <c r="BB195" s="100">
        <v>0</v>
      </c>
      <c r="BC195" s="100">
        <v>0</v>
      </c>
      <c r="BD195" s="100">
        <v>0</v>
      </c>
      <c r="BE195" s="100">
        <v>0</v>
      </c>
      <c r="BF195" s="100">
        <v>1963742.6654734216</v>
      </c>
      <c r="BG195" s="100">
        <v>1501685.5677149696</v>
      </c>
      <c r="BH195" s="100">
        <v>0</v>
      </c>
      <c r="BI195" s="100">
        <v>161636</v>
      </c>
      <c r="BJ195" s="100">
        <v>123604</v>
      </c>
      <c r="BK195" s="100">
        <v>0</v>
      </c>
      <c r="BL195" s="100">
        <v>2110018</v>
      </c>
      <c r="BM195" s="100">
        <v>1613544</v>
      </c>
      <c r="BN195" s="100">
        <v>0</v>
      </c>
      <c r="BO195" s="100">
        <v>15361</v>
      </c>
      <c r="BP195" s="100">
        <v>11746</v>
      </c>
      <c r="BQ195" s="100">
        <v>0</v>
      </c>
      <c r="BR195" s="100">
        <v>10130.396945010181</v>
      </c>
      <c r="BS195" s="100">
        <v>7746.7741344195529</v>
      </c>
      <c r="BT195" s="100">
        <v>0</v>
      </c>
      <c r="BU195" s="100">
        <v>9860</v>
      </c>
      <c r="BV195" s="100">
        <v>7539</v>
      </c>
      <c r="BW195" s="100">
        <v>0</v>
      </c>
      <c r="BX195" s="100">
        <v>270</v>
      </c>
      <c r="BY195" s="100">
        <v>208</v>
      </c>
      <c r="BZ195" s="100">
        <v>0</v>
      </c>
      <c r="CA195" s="100">
        <v>0</v>
      </c>
      <c r="CB195" s="100">
        <v>0</v>
      </c>
      <c r="CC195" s="100">
        <v>0</v>
      </c>
      <c r="CD195" s="100">
        <v>0</v>
      </c>
      <c r="CE195" s="100">
        <v>0</v>
      </c>
      <c r="CF195" s="100">
        <v>0</v>
      </c>
      <c r="CG195" s="100">
        <v>-1097.123217922607</v>
      </c>
      <c r="CH195" s="100">
        <v>-838.9765784114054</v>
      </c>
      <c r="CI195" s="100">
        <v>0</v>
      </c>
      <c r="CJ195" s="100">
        <v>0</v>
      </c>
      <c r="CK195" s="100">
        <v>0</v>
      </c>
      <c r="CL195" s="100">
        <v>0</v>
      </c>
      <c r="CM195" s="100">
        <v>0</v>
      </c>
      <c r="CN195" s="100">
        <v>0</v>
      </c>
      <c r="CO195" s="100">
        <v>0</v>
      </c>
      <c r="CP195" s="100">
        <v>0</v>
      </c>
      <c r="CQ195" s="100">
        <v>0</v>
      </c>
      <c r="CR195" s="100">
        <v>0</v>
      </c>
      <c r="CS195" s="100">
        <v>0</v>
      </c>
      <c r="CT195" s="100">
        <v>0</v>
      </c>
      <c r="CU195" s="100">
        <v>0</v>
      </c>
      <c r="CV195" s="100">
        <v>0</v>
      </c>
      <c r="CW195" s="100">
        <v>0</v>
      </c>
      <c r="CX195" s="100">
        <v>0</v>
      </c>
      <c r="CY195" s="100">
        <v>0</v>
      </c>
      <c r="CZ195" s="100">
        <v>0</v>
      </c>
      <c r="DA195" s="100">
        <v>0</v>
      </c>
      <c r="DB195" s="100">
        <v>0</v>
      </c>
      <c r="DC195" s="100">
        <v>0</v>
      </c>
      <c r="DD195" s="100">
        <v>0</v>
      </c>
      <c r="DE195" s="100">
        <v>1974.8217922606925</v>
      </c>
      <c r="DF195" s="100">
        <v>1510.1578411405296</v>
      </c>
      <c r="DG195" s="100">
        <v>0</v>
      </c>
      <c r="DH195" s="100">
        <v>0</v>
      </c>
      <c r="DI195" s="100">
        <v>0</v>
      </c>
      <c r="DJ195" s="100">
        <v>0</v>
      </c>
      <c r="DK195" s="100">
        <v>1975</v>
      </c>
      <c r="DL195" s="100">
        <v>1510</v>
      </c>
      <c r="DM195" s="100">
        <v>0</v>
      </c>
      <c r="DN195" s="100">
        <v>9131.5759674134424</v>
      </c>
      <c r="DO195" s="100">
        <v>6982.9698574338081</v>
      </c>
      <c r="DP195" s="100">
        <v>0</v>
      </c>
      <c r="DQ195" s="100">
        <v>11060</v>
      </c>
      <c r="DR195" s="100">
        <v>8458</v>
      </c>
      <c r="DS195" s="100">
        <v>0</v>
      </c>
      <c r="DT195" s="100">
        <v>-1928</v>
      </c>
      <c r="DU195" s="100">
        <v>-1475</v>
      </c>
      <c r="DV195" s="100">
        <v>0</v>
      </c>
      <c r="DW195" s="100">
        <v>39405.155193482693</v>
      </c>
      <c r="DX195" s="100">
        <v>30133.353971486766</v>
      </c>
      <c r="DY195" s="100">
        <v>0</v>
      </c>
      <c r="DZ195" s="100">
        <v>-6488.386710794297</v>
      </c>
      <c r="EA195" s="100">
        <v>-4961.7074847250506</v>
      </c>
      <c r="EB195" s="100">
        <v>0</v>
      </c>
      <c r="EC195" s="100">
        <v>42479</v>
      </c>
      <c r="ED195" s="100">
        <v>32484</v>
      </c>
      <c r="EE195" s="100">
        <v>0</v>
      </c>
      <c r="EF195" s="100">
        <v>-9562</v>
      </c>
      <c r="EG195" s="100">
        <v>-7312</v>
      </c>
      <c r="EH195" s="100">
        <v>0</v>
      </c>
      <c r="EI195" s="100">
        <v>0</v>
      </c>
      <c r="EJ195" s="100">
        <v>0</v>
      </c>
      <c r="EK195" s="100">
        <v>0</v>
      </c>
      <c r="EL195" s="100">
        <v>0</v>
      </c>
      <c r="EM195" s="100">
        <v>0</v>
      </c>
      <c r="EN195" s="100">
        <v>0</v>
      </c>
      <c r="EO195" s="100">
        <v>0</v>
      </c>
      <c r="EP195" s="100">
        <v>0</v>
      </c>
      <c r="EQ195" s="100">
        <v>0</v>
      </c>
      <c r="ER195" s="100">
        <v>0</v>
      </c>
      <c r="ES195" s="100">
        <v>0</v>
      </c>
      <c r="ET195" s="100">
        <v>0</v>
      </c>
      <c r="EU195" s="100">
        <v>815915.17744399176</v>
      </c>
      <c r="EV195" s="100">
        <v>623935.1356924643</v>
      </c>
      <c r="EW195" s="100">
        <v>0</v>
      </c>
      <c r="EX195" s="100">
        <v>798033</v>
      </c>
      <c r="EY195" s="100">
        <v>610260</v>
      </c>
      <c r="EZ195" s="100">
        <v>0</v>
      </c>
      <c r="FA195" s="100">
        <v>17882</v>
      </c>
      <c r="FB195" s="100">
        <v>13675</v>
      </c>
      <c r="FC195" s="100">
        <v>0</v>
      </c>
      <c r="FD195" s="100">
        <v>1051446.3299389002</v>
      </c>
      <c r="FE195" s="100">
        <v>804047.19348268828</v>
      </c>
      <c r="FF195" s="100">
        <v>0</v>
      </c>
      <c r="FG195" s="100">
        <v>1035552</v>
      </c>
      <c r="FH195" s="100">
        <v>791892</v>
      </c>
      <c r="FI195" s="100">
        <v>0</v>
      </c>
      <c r="FJ195" s="100">
        <v>15894</v>
      </c>
      <c r="FK195" s="100">
        <v>12155</v>
      </c>
      <c r="FL195" s="100">
        <v>0</v>
      </c>
      <c r="FM195" s="100">
        <v>0</v>
      </c>
      <c r="FN195" s="100">
        <v>0</v>
      </c>
      <c r="FO195" s="100">
        <v>0</v>
      </c>
      <c r="FP195" s="100">
        <v>0</v>
      </c>
      <c r="FQ195" s="100">
        <v>0</v>
      </c>
      <c r="FR195" s="100">
        <v>0</v>
      </c>
      <c r="FS195" s="100">
        <v>0</v>
      </c>
      <c r="FT195" s="100">
        <v>0</v>
      </c>
      <c r="FU195" s="100">
        <v>0</v>
      </c>
      <c r="FV195" s="100">
        <v>4045797</v>
      </c>
      <c r="FW195" s="100">
        <v>3093844</v>
      </c>
      <c r="FX195" s="100">
        <v>0</v>
      </c>
      <c r="FY195" s="546">
        <v>0.25</v>
      </c>
      <c r="FZ195" s="546">
        <v>0.42499999999999999</v>
      </c>
      <c r="GA195" s="546">
        <v>0.32500000000000001</v>
      </c>
      <c r="GB195" s="546">
        <v>0</v>
      </c>
      <c r="GC195" s="84" t="s">
        <v>1029</v>
      </c>
    </row>
    <row r="196" spans="1:185" s="84" customFormat="1" x14ac:dyDescent="0.25">
      <c r="A196" t="s">
        <v>1037</v>
      </c>
      <c r="B196" s="82" t="s">
        <v>751</v>
      </c>
      <c r="C196" s="85" t="s">
        <v>750</v>
      </c>
      <c r="D196" s="100">
        <v>1593550</v>
      </c>
      <c r="E196" s="100">
        <v>27970</v>
      </c>
      <c r="F196" s="100">
        <v>1621520</v>
      </c>
      <c r="G196" s="100">
        <v>2270619</v>
      </c>
      <c r="H196" s="100">
        <v>85439</v>
      </c>
      <c r="I196" s="100">
        <v>2356058</v>
      </c>
      <c r="J196" s="100">
        <v>-677069</v>
      </c>
      <c r="K196" s="100">
        <v>-57469</v>
      </c>
      <c r="L196" s="100">
        <v>-734538</v>
      </c>
      <c r="M196" s="100">
        <v>490365</v>
      </c>
      <c r="N196" s="100">
        <v>490365</v>
      </c>
      <c r="O196" s="100">
        <v>0</v>
      </c>
      <c r="P196" s="100">
        <v>0</v>
      </c>
      <c r="Q196" s="100">
        <v>0</v>
      </c>
      <c r="R196" s="100">
        <v>0</v>
      </c>
      <c r="S196" s="100">
        <v>0</v>
      </c>
      <c r="T196" s="100">
        <v>0</v>
      </c>
      <c r="U196" s="100">
        <v>0</v>
      </c>
      <c r="V196" s="100">
        <v>0</v>
      </c>
      <c r="W196" s="100">
        <v>0</v>
      </c>
      <c r="X196" s="100">
        <v>0</v>
      </c>
      <c r="Y196" s="100">
        <v>0</v>
      </c>
      <c r="Z196" s="100">
        <v>0</v>
      </c>
      <c r="AA196" s="100">
        <v>0</v>
      </c>
      <c r="AB196" s="100">
        <v>0</v>
      </c>
      <c r="AC196" s="100">
        <v>0</v>
      </c>
      <c r="AD196" s="100">
        <v>0</v>
      </c>
      <c r="AE196" s="100">
        <v>0</v>
      </c>
      <c r="AF196" s="100">
        <v>0</v>
      </c>
      <c r="AG196" s="100">
        <v>0</v>
      </c>
      <c r="AH196" s="100">
        <v>0</v>
      </c>
      <c r="AI196" s="100">
        <v>0</v>
      </c>
      <c r="AJ196" s="100">
        <v>0</v>
      </c>
      <c r="AK196" s="100">
        <v>0</v>
      </c>
      <c r="AL196" s="100">
        <v>0</v>
      </c>
      <c r="AM196" s="100">
        <v>0</v>
      </c>
      <c r="AN196" s="100">
        <v>0</v>
      </c>
      <c r="AO196" s="100">
        <v>0</v>
      </c>
      <c r="AP196" s="100">
        <v>0</v>
      </c>
      <c r="AQ196" s="100">
        <v>0</v>
      </c>
      <c r="AR196" s="100">
        <v>0</v>
      </c>
      <c r="AS196" s="100">
        <v>0</v>
      </c>
      <c r="AT196" s="100">
        <v>0</v>
      </c>
      <c r="AU196" s="100">
        <v>0</v>
      </c>
      <c r="AV196" s="100">
        <v>0</v>
      </c>
      <c r="AW196" s="100">
        <v>0</v>
      </c>
      <c r="AX196" s="100">
        <v>0</v>
      </c>
      <c r="AY196" s="100">
        <v>0</v>
      </c>
      <c r="AZ196" s="100">
        <v>0</v>
      </c>
      <c r="BA196" s="100">
        <v>0</v>
      </c>
      <c r="BB196" s="100">
        <v>0</v>
      </c>
      <c r="BC196" s="100">
        <v>0</v>
      </c>
      <c r="BD196" s="100">
        <v>0</v>
      </c>
      <c r="BE196" s="100">
        <v>0</v>
      </c>
      <c r="BF196" s="100">
        <v>3521517.6601641141</v>
      </c>
      <c r="BG196" s="100">
        <v>0</v>
      </c>
      <c r="BH196" s="100">
        <v>63016.725569083515</v>
      </c>
      <c r="BI196" s="100">
        <v>290172</v>
      </c>
      <c r="BJ196" s="100">
        <v>0</v>
      </c>
      <c r="BK196" s="100">
        <v>5063</v>
      </c>
      <c r="BL196" s="100">
        <v>3639787</v>
      </c>
      <c r="BM196" s="100">
        <v>0</v>
      </c>
      <c r="BN196" s="100">
        <v>64667</v>
      </c>
      <c r="BO196" s="100">
        <v>171903</v>
      </c>
      <c r="BP196" s="100">
        <v>0</v>
      </c>
      <c r="BQ196" s="100">
        <v>3413</v>
      </c>
      <c r="BR196" s="100">
        <v>20438.32649694501</v>
      </c>
      <c r="BS196" s="100">
        <v>0</v>
      </c>
      <c r="BT196" s="100">
        <v>280.00649694501021</v>
      </c>
      <c r="BU196" s="100">
        <v>25302</v>
      </c>
      <c r="BV196" s="100">
        <v>0</v>
      </c>
      <c r="BW196" s="100">
        <v>392</v>
      </c>
      <c r="BX196" s="100">
        <v>-4864</v>
      </c>
      <c r="BY196" s="100">
        <v>0</v>
      </c>
      <c r="BZ196" s="100">
        <v>-112</v>
      </c>
      <c r="CA196" s="100">
        <v>0</v>
      </c>
      <c r="CB196" s="100">
        <v>0</v>
      </c>
      <c r="CC196" s="100">
        <v>0</v>
      </c>
      <c r="CD196" s="100">
        <v>0</v>
      </c>
      <c r="CE196" s="100">
        <v>0</v>
      </c>
      <c r="CF196" s="100">
        <v>0</v>
      </c>
      <c r="CG196" s="100">
        <v>-3794.7556008146639</v>
      </c>
      <c r="CH196" s="100">
        <v>0</v>
      </c>
      <c r="CI196" s="100">
        <v>-77.443991853360487</v>
      </c>
      <c r="CJ196" s="100">
        <v>0</v>
      </c>
      <c r="CK196" s="100">
        <v>0</v>
      </c>
      <c r="CL196" s="100">
        <v>0</v>
      </c>
      <c r="CM196" s="100">
        <v>0</v>
      </c>
      <c r="CN196" s="100">
        <v>0</v>
      </c>
      <c r="CO196" s="100">
        <v>0</v>
      </c>
      <c r="CP196" s="100">
        <v>0</v>
      </c>
      <c r="CQ196" s="100">
        <v>0</v>
      </c>
      <c r="CR196" s="100">
        <v>0</v>
      </c>
      <c r="CS196" s="100">
        <v>0</v>
      </c>
      <c r="CT196" s="100">
        <v>0</v>
      </c>
      <c r="CU196" s="100">
        <v>0</v>
      </c>
      <c r="CV196" s="100">
        <v>0</v>
      </c>
      <c r="CW196" s="100">
        <v>0</v>
      </c>
      <c r="CX196" s="100">
        <v>0</v>
      </c>
      <c r="CY196" s="100">
        <v>0</v>
      </c>
      <c r="CZ196" s="100">
        <v>0</v>
      </c>
      <c r="DA196" s="100">
        <v>0</v>
      </c>
      <c r="DB196" s="100">
        <v>0</v>
      </c>
      <c r="DC196" s="100">
        <v>0</v>
      </c>
      <c r="DD196" s="100">
        <v>0</v>
      </c>
      <c r="DE196" s="100">
        <v>2231.3162932790224</v>
      </c>
      <c r="DF196" s="100">
        <v>0</v>
      </c>
      <c r="DG196" s="100">
        <v>45.537067209775969</v>
      </c>
      <c r="DH196" s="100">
        <v>759</v>
      </c>
      <c r="DI196" s="100">
        <v>0</v>
      </c>
      <c r="DJ196" s="100">
        <v>15</v>
      </c>
      <c r="DK196" s="100">
        <v>1472</v>
      </c>
      <c r="DL196" s="100">
        <v>0</v>
      </c>
      <c r="DM196" s="100">
        <v>31</v>
      </c>
      <c r="DN196" s="100">
        <v>31113.712301425665</v>
      </c>
      <c r="DO196" s="100">
        <v>0</v>
      </c>
      <c r="DP196" s="100">
        <v>502.02293279022405</v>
      </c>
      <c r="DQ196" s="100">
        <v>43986</v>
      </c>
      <c r="DR196" s="100">
        <v>0</v>
      </c>
      <c r="DS196" s="100">
        <v>759</v>
      </c>
      <c r="DT196" s="100">
        <v>-12872</v>
      </c>
      <c r="DU196" s="100">
        <v>0</v>
      </c>
      <c r="DV196" s="100">
        <v>-257</v>
      </c>
      <c r="DW196" s="100">
        <v>121172.09132382892</v>
      </c>
      <c r="DX196" s="100">
        <v>0</v>
      </c>
      <c r="DY196" s="100">
        <v>1777.9901425661915</v>
      </c>
      <c r="DZ196" s="100">
        <v>279258.89395112015</v>
      </c>
      <c r="EA196" s="100">
        <v>0</v>
      </c>
      <c r="EB196" s="100">
        <v>4373.5306924643583</v>
      </c>
      <c r="EC196" s="100">
        <v>133873</v>
      </c>
      <c r="ED196" s="100">
        <v>0</v>
      </c>
      <c r="EE196" s="100">
        <v>1809</v>
      </c>
      <c r="EF196" s="100">
        <v>266558</v>
      </c>
      <c r="EG196" s="100">
        <v>0</v>
      </c>
      <c r="EH196" s="100">
        <v>4343</v>
      </c>
      <c r="EI196" s="100">
        <v>-588.94606924643585</v>
      </c>
      <c r="EJ196" s="100">
        <v>0</v>
      </c>
      <c r="EK196" s="100">
        <v>-12.019307535641548</v>
      </c>
      <c r="EL196" s="100">
        <v>0</v>
      </c>
      <c r="EM196" s="100">
        <v>0</v>
      </c>
      <c r="EN196" s="100">
        <v>0</v>
      </c>
      <c r="EO196" s="100">
        <v>0</v>
      </c>
      <c r="EP196" s="100">
        <v>0</v>
      </c>
      <c r="EQ196" s="100">
        <v>0</v>
      </c>
      <c r="ER196" s="100">
        <v>0</v>
      </c>
      <c r="ES196" s="100">
        <v>0</v>
      </c>
      <c r="ET196" s="100">
        <v>0</v>
      </c>
      <c r="EU196" s="100">
        <v>1464650.016782077</v>
      </c>
      <c r="EV196" s="100">
        <v>0</v>
      </c>
      <c r="EW196" s="100">
        <v>24128.119674134417</v>
      </c>
      <c r="EX196" s="100">
        <v>1675690</v>
      </c>
      <c r="EY196" s="100">
        <v>0</v>
      </c>
      <c r="EZ196" s="100">
        <v>28192</v>
      </c>
      <c r="FA196" s="100">
        <v>-211040</v>
      </c>
      <c r="FB196" s="100">
        <v>0</v>
      </c>
      <c r="FC196" s="100">
        <v>-4064</v>
      </c>
      <c r="FD196" s="100">
        <v>2178611.6777189407</v>
      </c>
      <c r="FE196" s="100">
        <v>0</v>
      </c>
      <c r="FF196" s="100">
        <v>44461.46281059063</v>
      </c>
      <c r="FG196" s="100">
        <v>2183751</v>
      </c>
      <c r="FH196" s="100">
        <v>0</v>
      </c>
      <c r="FI196" s="100">
        <v>44566</v>
      </c>
      <c r="FJ196" s="100">
        <v>-5139</v>
      </c>
      <c r="FK196" s="100">
        <v>0</v>
      </c>
      <c r="FL196" s="100">
        <v>-105</v>
      </c>
      <c r="FM196" s="100">
        <v>0</v>
      </c>
      <c r="FN196" s="100">
        <v>0</v>
      </c>
      <c r="FO196" s="100">
        <v>0</v>
      </c>
      <c r="FP196" s="100">
        <v>0</v>
      </c>
      <c r="FQ196" s="100">
        <v>0</v>
      </c>
      <c r="FR196" s="100">
        <v>0</v>
      </c>
      <c r="FS196" s="100">
        <v>0</v>
      </c>
      <c r="FT196" s="100">
        <v>0</v>
      </c>
      <c r="FU196" s="100">
        <v>0</v>
      </c>
      <c r="FV196" s="100">
        <v>7904782</v>
      </c>
      <c r="FW196" s="100">
        <v>0</v>
      </c>
      <c r="FX196" s="100">
        <v>143560</v>
      </c>
      <c r="FY196" s="546">
        <v>0.5</v>
      </c>
      <c r="FZ196" s="546">
        <v>0.49</v>
      </c>
      <c r="GA196" s="546">
        <v>0</v>
      </c>
      <c r="GB196" s="546">
        <v>0.01</v>
      </c>
      <c r="GC196" s="84" t="s">
        <v>1054</v>
      </c>
    </row>
    <row r="197" spans="1:185" s="84" customFormat="1" x14ac:dyDescent="0.25">
      <c r="A197" t="s">
        <v>1026</v>
      </c>
      <c r="B197" s="82" t="s">
        <v>753</v>
      </c>
      <c r="C197" s="85" t="s">
        <v>752</v>
      </c>
      <c r="D197" s="100">
        <v>-17853</v>
      </c>
      <c r="E197" s="100">
        <v>0</v>
      </c>
      <c r="F197" s="100">
        <v>-17853</v>
      </c>
      <c r="G197" s="100">
        <v>-144570</v>
      </c>
      <c r="H197" s="100">
        <v>0</v>
      </c>
      <c r="I197" s="100">
        <v>-144570</v>
      </c>
      <c r="J197" s="100">
        <v>126717</v>
      </c>
      <c r="K197" s="100">
        <v>0</v>
      </c>
      <c r="L197" s="100">
        <v>126717</v>
      </c>
      <c r="M197" s="100">
        <v>130540</v>
      </c>
      <c r="N197" s="100">
        <v>130540</v>
      </c>
      <c r="O197" s="100">
        <v>0</v>
      </c>
      <c r="P197" s="100">
        <v>0</v>
      </c>
      <c r="Q197" s="100">
        <v>0</v>
      </c>
      <c r="R197" s="100">
        <v>0</v>
      </c>
      <c r="S197" s="100">
        <v>0</v>
      </c>
      <c r="T197" s="100">
        <v>0</v>
      </c>
      <c r="U197" s="100">
        <v>0</v>
      </c>
      <c r="V197" s="100">
        <v>0</v>
      </c>
      <c r="W197" s="100">
        <v>0</v>
      </c>
      <c r="X197" s="100">
        <v>0</v>
      </c>
      <c r="Y197" s="100">
        <v>0</v>
      </c>
      <c r="Z197" s="100">
        <v>0</v>
      </c>
      <c r="AA197" s="100">
        <v>0</v>
      </c>
      <c r="AB197" s="100">
        <v>0</v>
      </c>
      <c r="AC197" s="100">
        <v>0</v>
      </c>
      <c r="AD197" s="100">
        <v>0</v>
      </c>
      <c r="AE197" s="100">
        <v>0</v>
      </c>
      <c r="AF197" s="100">
        <v>0</v>
      </c>
      <c r="AG197" s="100">
        <v>0</v>
      </c>
      <c r="AH197" s="100">
        <v>0</v>
      </c>
      <c r="AI197" s="100">
        <v>0</v>
      </c>
      <c r="AJ197" s="100">
        <v>0</v>
      </c>
      <c r="AK197" s="100">
        <v>0</v>
      </c>
      <c r="AL197" s="100">
        <v>0</v>
      </c>
      <c r="AM197" s="100">
        <v>0</v>
      </c>
      <c r="AN197" s="100">
        <v>0</v>
      </c>
      <c r="AO197" s="100">
        <v>0</v>
      </c>
      <c r="AP197" s="100">
        <v>0</v>
      </c>
      <c r="AQ197" s="100">
        <v>0</v>
      </c>
      <c r="AR197" s="100">
        <v>0</v>
      </c>
      <c r="AS197" s="100">
        <v>0</v>
      </c>
      <c r="AT197" s="100">
        <v>0</v>
      </c>
      <c r="AU197" s="100">
        <v>0</v>
      </c>
      <c r="AV197" s="100">
        <v>0</v>
      </c>
      <c r="AW197" s="100">
        <v>0</v>
      </c>
      <c r="AX197" s="100">
        <v>0</v>
      </c>
      <c r="AY197" s="100">
        <v>0</v>
      </c>
      <c r="AZ197" s="100">
        <v>0</v>
      </c>
      <c r="BA197" s="100">
        <v>0</v>
      </c>
      <c r="BB197" s="100">
        <v>0</v>
      </c>
      <c r="BC197" s="100">
        <v>0</v>
      </c>
      <c r="BD197" s="100">
        <v>0</v>
      </c>
      <c r="BE197" s="100">
        <v>0</v>
      </c>
      <c r="BF197" s="100">
        <v>1074149.7165550634</v>
      </c>
      <c r="BG197" s="100">
        <v>268537.42913876584</v>
      </c>
      <c r="BH197" s="100">
        <v>0</v>
      </c>
      <c r="BI197" s="100">
        <v>84846</v>
      </c>
      <c r="BJ197" s="100">
        <v>21211</v>
      </c>
      <c r="BK197" s="100">
        <v>0</v>
      </c>
      <c r="BL197" s="100">
        <v>1142529</v>
      </c>
      <c r="BM197" s="100">
        <v>285632</v>
      </c>
      <c r="BN197" s="100">
        <v>0</v>
      </c>
      <c r="BO197" s="100">
        <v>16467</v>
      </c>
      <c r="BP197" s="100">
        <v>4116</v>
      </c>
      <c r="BQ197" s="100">
        <v>0</v>
      </c>
      <c r="BR197" s="100">
        <v>0</v>
      </c>
      <c r="BS197" s="100">
        <v>0</v>
      </c>
      <c r="BT197" s="100">
        <v>0</v>
      </c>
      <c r="BU197" s="100">
        <v>0</v>
      </c>
      <c r="BV197" s="100">
        <v>0</v>
      </c>
      <c r="BW197" s="100">
        <v>0</v>
      </c>
      <c r="BX197" s="100">
        <v>0</v>
      </c>
      <c r="BY197" s="100">
        <v>0</v>
      </c>
      <c r="BZ197" s="100">
        <v>0</v>
      </c>
      <c r="CA197" s="100">
        <v>0</v>
      </c>
      <c r="CB197" s="100">
        <v>0</v>
      </c>
      <c r="CC197" s="100">
        <v>0</v>
      </c>
      <c r="CD197" s="100">
        <v>0</v>
      </c>
      <c r="CE197" s="100">
        <v>0</v>
      </c>
      <c r="CF197" s="100">
        <v>0</v>
      </c>
      <c r="CG197" s="100">
        <v>0</v>
      </c>
      <c r="CH197" s="100">
        <v>0</v>
      </c>
      <c r="CI197" s="100">
        <v>0</v>
      </c>
      <c r="CJ197" s="100">
        <v>0</v>
      </c>
      <c r="CK197" s="100">
        <v>0</v>
      </c>
      <c r="CL197" s="100">
        <v>0</v>
      </c>
      <c r="CM197" s="100">
        <v>0</v>
      </c>
      <c r="CN197" s="100">
        <v>0</v>
      </c>
      <c r="CO197" s="100">
        <v>0</v>
      </c>
      <c r="CP197" s="100">
        <v>0</v>
      </c>
      <c r="CQ197" s="100">
        <v>0</v>
      </c>
      <c r="CR197" s="100">
        <v>0</v>
      </c>
      <c r="CS197" s="100">
        <v>0</v>
      </c>
      <c r="CT197" s="100">
        <v>0</v>
      </c>
      <c r="CU197" s="100">
        <v>0</v>
      </c>
      <c r="CV197" s="100">
        <v>0</v>
      </c>
      <c r="CW197" s="100">
        <v>0</v>
      </c>
      <c r="CX197" s="100">
        <v>0</v>
      </c>
      <c r="CY197" s="100">
        <v>0</v>
      </c>
      <c r="CZ197" s="100">
        <v>0</v>
      </c>
      <c r="DA197" s="100">
        <v>0</v>
      </c>
      <c r="DB197" s="100">
        <v>0</v>
      </c>
      <c r="DC197" s="100">
        <v>0</v>
      </c>
      <c r="DD197" s="100">
        <v>0</v>
      </c>
      <c r="DE197" s="100">
        <v>0</v>
      </c>
      <c r="DF197" s="100">
        <v>0</v>
      </c>
      <c r="DG197" s="100">
        <v>0</v>
      </c>
      <c r="DH197" s="100">
        <v>0</v>
      </c>
      <c r="DI197" s="100">
        <v>0</v>
      </c>
      <c r="DJ197" s="100">
        <v>0</v>
      </c>
      <c r="DK197" s="100">
        <v>0</v>
      </c>
      <c r="DL197" s="100">
        <v>0</v>
      </c>
      <c r="DM197" s="100">
        <v>0</v>
      </c>
      <c r="DN197" s="100">
        <v>5072.0238696537681</v>
      </c>
      <c r="DO197" s="100">
        <v>1268.005967413442</v>
      </c>
      <c r="DP197" s="100">
        <v>0</v>
      </c>
      <c r="DQ197" s="100">
        <v>5077</v>
      </c>
      <c r="DR197" s="100">
        <v>1269</v>
      </c>
      <c r="DS197" s="100">
        <v>0</v>
      </c>
      <c r="DT197" s="100">
        <v>-5</v>
      </c>
      <c r="DU197" s="100">
        <v>-1</v>
      </c>
      <c r="DV197" s="100">
        <v>0</v>
      </c>
      <c r="DW197" s="100">
        <v>9793.1500448065181</v>
      </c>
      <c r="DX197" s="100">
        <v>2448.2875112016295</v>
      </c>
      <c r="DY197" s="100">
        <v>0</v>
      </c>
      <c r="DZ197" s="100">
        <v>-1266.3435030549899</v>
      </c>
      <c r="EA197" s="100">
        <v>-316.58587576374748</v>
      </c>
      <c r="EB197" s="100">
        <v>0</v>
      </c>
      <c r="EC197" s="100">
        <v>10739</v>
      </c>
      <c r="ED197" s="100">
        <v>2685</v>
      </c>
      <c r="EE197" s="100">
        <v>0</v>
      </c>
      <c r="EF197" s="100">
        <v>-2212</v>
      </c>
      <c r="EG197" s="100">
        <v>-553</v>
      </c>
      <c r="EH197" s="100">
        <v>0</v>
      </c>
      <c r="EI197" s="100">
        <v>-22.634297352342159</v>
      </c>
      <c r="EJ197" s="100">
        <v>-5.6585743380855398</v>
      </c>
      <c r="EK197" s="100">
        <v>0</v>
      </c>
      <c r="EL197" s="100">
        <v>0</v>
      </c>
      <c r="EM197" s="100">
        <v>0</v>
      </c>
      <c r="EN197" s="100">
        <v>0</v>
      </c>
      <c r="EO197" s="100">
        <v>0</v>
      </c>
      <c r="EP197" s="100">
        <v>0</v>
      </c>
      <c r="EQ197" s="100">
        <v>0</v>
      </c>
      <c r="ER197" s="100">
        <v>0</v>
      </c>
      <c r="ES197" s="100">
        <v>0</v>
      </c>
      <c r="ET197" s="100">
        <v>0</v>
      </c>
      <c r="EU197" s="100">
        <v>398979.88518940937</v>
      </c>
      <c r="EV197" s="100">
        <v>99744.971297352342</v>
      </c>
      <c r="EW197" s="100">
        <v>0</v>
      </c>
      <c r="EX197" s="100">
        <v>443958</v>
      </c>
      <c r="EY197" s="100">
        <v>110989</v>
      </c>
      <c r="EZ197" s="100">
        <v>0</v>
      </c>
      <c r="FA197" s="100">
        <v>-44978</v>
      </c>
      <c r="FB197" s="100">
        <v>-11244</v>
      </c>
      <c r="FC197" s="100">
        <v>0</v>
      </c>
      <c r="FD197" s="100">
        <v>442294.25909572293</v>
      </c>
      <c r="FE197" s="100">
        <v>110573.56477393073</v>
      </c>
      <c r="FF197" s="100">
        <v>0</v>
      </c>
      <c r="FG197" s="100">
        <v>447779</v>
      </c>
      <c r="FH197" s="100">
        <v>111945</v>
      </c>
      <c r="FI197" s="100">
        <v>0</v>
      </c>
      <c r="FJ197" s="100">
        <v>-5485</v>
      </c>
      <c r="FK197" s="100">
        <v>-1371</v>
      </c>
      <c r="FL197" s="100">
        <v>0</v>
      </c>
      <c r="FM197" s="100">
        <v>0</v>
      </c>
      <c r="FN197" s="100">
        <v>0</v>
      </c>
      <c r="FO197" s="100">
        <v>0</v>
      </c>
      <c r="FP197" s="100">
        <v>0</v>
      </c>
      <c r="FQ197" s="100">
        <v>0</v>
      </c>
      <c r="FR197" s="100">
        <v>0</v>
      </c>
      <c r="FS197" s="100">
        <v>0</v>
      </c>
      <c r="FT197" s="100">
        <v>0</v>
      </c>
      <c r="FU197" s="100">
        <v>0</v>
      </c>
      <c r="FV197" s="100">
        <v>2013846</v>
      </c>
      <c r="FW197" s="100">
        <v>503460</v>
      </c>
      <c r="FX197" s="100">
        <v>0</v>
      </c>
      <c r="FY197" s="546">
        <v>0.5</v>
      </c>
      <c r="FZ197" s="546">
        <v>0.4</v>
      </c>
      <c r="GA197" s="546">
        <v>0.1</v>
      </c>
      <c r="GB197" s="546">
        <v>0</v>
      </c>
      <c r="GC197" s="84" t="s">
        <v>1029</v>
      </c>
    </row>
    <row r="198" spans="1:185" s="84" customFormat="1" x14ac:dyDescent="0.25">
      <c r="A198" t="s">
        <v>1037</v>
      </c>
      <c r="B198" s="82" t="s">
        <v>755</v>
      </c>
      <c r="C198" s="85" t="s">
        <v>754</v>
      </c>
      <c r="D198" s="100">
        <v>172378</v>
      </c>
      <c r="E198" s="100">
        <v>0</v>
      </c>
      <c r="F198" s="100">
        <v>172378</v>
      </c>
      <c r="G198" s="100">
        <v>196581</v>
      </c>
      <c r="H198" s="100">
        <v>0</v>
      </c>
      <c r="I198" s="100">
        <v>196581</v>
      </c>
      <c r="J198" s="100">
        <v>-24203</v>
      </c>
      <c r="K198" s="100">
        <v>0</v>
      </c>
      <c r="L198" s="100">
        <v>-24203</v>
      </c>
      <c r="M198" s="100">
        <v>55374</v>
      </c>
      <c r="N198" s="100">
        <v>55374</v>
      </c>
      <c r="O198" s="100">
        <v>0</v>
      </c>
      <c r="P198" s="100">
        <v>0</v>
      </c>
      <c r="Q198" s="100">
        <v>0</v>
      </c>
      <c r="R198" s="100">
        <v>0</v>
      </c>
      <c r="S198" s="100">
        <v>6506</v>
      </c>
      <c r="T198" s="100">
        <v>0</v>
      </c>
      <c r="U198" s="100">
        <v>8446</v>
      </c>
      <c r="V198" s="100">
        <v>0</v>
      </c>
      <c r="W198" s="100">
        <v>-1940</v>
      </c>
      <c r="X198" s="100">
        <v>0</v>
      </c>
      <c r="Y198" s="100">
        <v>0</v>
      </c>
      <c r="Z198" s="100">
        <v>0</v>
      </c>
      <c r="AA198" s="100">
        <v>0</v>
      </c>
      <c r="AB198" s="100">
        <v>0</v>
      </c>
      <c r="AC198" s="100">
        <v>0</v>
      </c>
      <c r="AD198" s="100">
        <v>0</v>
      </c>
      <c r="AE198" s="100">
        <v>0</v>
      </c>
      <c r="AF198" s="100">
        <v>0</v>
      </c>
      <c r="AG198" s="100">
        <v>0</v>
      </c>
      <c r="AH198" s="100">
        <v>0</v>
      </c>
      <c r="AI198" s="100">
        <v>0</v>
      </c>
      <c r="AJ198" s="100">
        <v>0</v>
      </c>
      <c r="AK198" s="100">
        <v>0</v>
      </c>
      <c r="AL198" s="100">
        <v>0</v>
      </c>
      <c r="AM198" s="100">
        <v>0</v>
      </c>
      <c r="AN198" s="100">
        <v>0</v>
      </c>
      <c r="AO198" s="100">
        <v>0</v>
      </c>
      <c r="AP198" s="100">
        <v>0</v>
      </c>
      <c r="AQ198" s="100">
        <v>0</v>
      </c>
      <c r="AR198" s="100">
        <v>0</v>
      </c>
      <c r="AS198" s="100">
        <v>0</v>
      </c>
      <c r="AT198" s="100">
        <v>0</v>
      </c>
      <c r="AU198" s="100">
        <v>0</v>
      </c>
      <c r="AV198" s="100">
        <v>0</v>
      </c>
      <c r="AW198" s="100">
        <v>0</v>
      </c>
      <c r="AX198" s="100">
        <v>0</v>
      </c>
      <c r="AY198" s="100">
        <v>0</v>
      </c>
      <c r="AZ198" s="100">
        <v>0</v>
      </c>
      <c r="BA198" s="100">
        <v>0</v>
      </c>
      <c r="BB198" s="100">
        <v>0</v>
      </c>
      <c r="BC198" s="100">
        <v>0</v>
      </c>
      <c r="BD198" s="100">
        <v>0</v>
      </c>
      <c r="BE198" s="100">
        <v>0</v>
      </c>
      <c r="BF198" s="100">
        <v>536874.11730779032</v>
      </c>
      <c r="BG198" s="100">
        <v>522557.47417958255</v>
      </c>
      <c r="BH198" s="100">
        <v>14316.643128207739</v>
      </c>
      <c r="BI198" s="100">
        <v>27907</v>
      </c>
      <c r="BJ198" s="100">
        <v>27163</v>
      </c>
      <c r="BK198" s="100">
        <v>744</v>
      </c>
      <c r="BL198" s="100">
        <v>538254</v>
      </c>
      <c r="BM198" s="100">
        <v>523900</v>
      </c>
      <c r="BN198" s="100">
        <v>14353</v>
      </c>
      <c r="BO198" s="100">
        <v>26527</v>
      </c>
      <c r="BP198" s="100">
        <v>25820</v>
      </c>
      <c r="BQ198" s="100">
        <v>708</v>
      </c>
      <c r="BR198" s="100">
        <v>5362.6092158859474</v>
      </c>
      <c r="BS198" s="100">
        <v>5219.6063034623221</v>
      </c>
      <c r="BT198" s="100">
        <v>143.00291242362528</v>
      </c>
      <c r="BU198" s="100">
        <v>7744</v>
      </c>
      <c r="BV198" s="100">
        <v>7538</v>
      </c>
      <c r="BW198" s="100">
        <v>207</v>
      </c>
      <c r="BX198" s="100">
        <v>-2381</v>
      </c>
      <c r="BY198" s="100">
        <v>-2318</v>
      </c>
      <c r="BZ198" s="100">
        <v>-64</v>
      </c>
      <c r="CA198" s="100">
        <v>0</v>
      </c>
      <c r="CB198" s="100">
        <v>0</v>
      </c>
      <c r="CC198" s="100">
        <v>0</v>
      </c>
      <c r="CD198" s="100">
        <v>0</v>
      </c>
      <c r="CE198" s="100">
        <v>0</v>
      </c>
      <c r="CF198" s="100">
        <v>0</v>
      </c>
      <c r="CG198" s="100">
        <v>0</v>
      </c>
      <c r="CH198" s="100">
        <v>0</v>
      </c>
      <c r="CI198" s="100">
        <v>0</v>
      </c>
      <c r="CJ198" s="100">
        <v>0</v>
      </c>
      <c r="CK198" s="100">
        <v>0</v>
      </c>
      <c r="CL198" s="100">
        <v>0</v>
      </c>
      <c r="CM198" s="100">
        <v>0</v>
      </c>
      <c r="CN198" s="100">
        <v>0</v>
      </c>
      <c r="CO198" s="100">
        <v>0</v>
      </c>
      <c r="CP198" s="100">
        <v>0</v>
      </c>
      <c r="CQ198" s="100">
        <v>0</v>
      </c>
      <c r="CR198" s="100">
        <v>0</v>
      </c>
      <c r="CS198" s="100">
        <v>0</v>
      </c>
      <c r="CT198" s="100">
        <v>0</v>
      </c>
      <c r="CU198" s="100">
        <v>0</v>
      </c>
      <c r="CV198" s="100">
        <v>0</v>
      </c>
      <c r="CW198" s="100">
        <v>0</v>
      </c>
      <c r="CX198" s="100">
        <v>0</v>
      </c>
      <c r="CY198" s="100">
        <v>0</v>
      </c>
      <c r="CZ198" s="100">
        <v>0</v>
      </c>
      <c r="DA198" s="100">
        <v>0</v>
      </c>
      <c r="DB198" s="100">
        <v>0</v>
      </c>
      <c r="DC198" s="100">
        <v>0</v>
      </c>
      <c r="DD198" s="100">
        <v>0</v>
      </c>
      <c r="DE198" s="100">
        <v>0</v>
      </c>
      <c r="DF198" s="100">
        <v>0</v>
      </c>
      <c r="DG198" s="100">
        <v>0</v>
      </c>
      <c r="DH198" s="100">
        <v>0</v>
      </c>
      <c r="DI198" s="100">
        <v>0</v>
      </c>
      <c r="DJ198" s="100">
        <v>0</v>
      </c>
      <c r="DK198" s="100">
        <v>0</v>
      </c>
      <c r="DL198" s="100">
        <v>0</v>
      </c>
      <c r="DM198" s="100">
        <v>0</v>
      </c>
      <c r="DN198" s="100">
        <v>998.6402749490835</v>
      </c>
      <c r="DO198" s="100">
        <v>972.00986761710794</v>
      </c>
      <c r="DP198" s="100">
        <v>26.630407331975562</v>
      </c>
      <c r="DQ198" s="100">
        <v>968</v>
      </c>
      <c r="DR198" s="100">
        <v>942</v>
      </c>
      <c r="DS198" s="100">
        <v>26</v>
      </c>
      <c r="DT198" s="100">
        <v>31</v>
      </c>
      <c r="DU198" s="100">
        <v>30</v>
      </c>
      <c r="DV198" s="100">
        <v>1</v>
      </c>
      <c r="DW198" s="100">
        <v>0</v>
      </c>
      <c r="DX198" s="100">
        <v>0</v>
      </c>
      <c r="DY198" s="100">
        <v>0</v>
      </c>
      <c r="DZ198" s="100">
        <v>-64.665733197556008</v>
      </c>
      <c r="EA198" s="100">
        <v>-62.941313645621186</v>
      </c>
      <c r="EB198" s="100">
        <v>-1.7244195519348271</v>
      </c>
      <c r="EC198" s="100">
        <v>9268</v>
      </c>
      <c r="ED198" s="100">
        <v>9020</v>
      </c>
      <c r="EE198" s="100">
        <v>247</v>
      </c>
      <c r="EF198" s="100">
        <v>-9333</v>
      </c>
      <c r="EG198" s="100">
        <v>-9083</v>
      </c>
      <c r="EH198" s="100">
        <v>-249</v>
      </c>
      <c r="EI198" s="100">
        <v>0</v>
      </c>
      <c r="EJ198" s="100">
        <v>0</v>
      </c>
      <c r="EK198" s="100">
        <v>0</v>
      </c>
      <c r="EL198" s="100">
        <v>0</v>
      </c>
      <c r="EM198" s="100">
        <v>0</v>
      </c>
      <c r="EN198" s="100">
        <v>0</v>
      </c>
      <c r="EO198" s="100">
        <v>0</v>
      </c>
      <c r="EP198" s="100">
        <v>0</v>
      </c>
      <c r="EQ198" s="100">
        <v>0</v>
      </c>
      <c r="ER198" s="100">
        <v>0</v>
      </c>
      <c r="ES198" s="100">
        <v>0</v>
      </c>
      <c r="ET198" s="100">
        <v>0</v>
      </c>
      <c r="EU198" s="100">
        <v>100753.4717413442</v>
      </c>
      <c r="EV198" s="100">
        <v>98066.712494908352</v>
      </c>
      <c r="EW198" s="100">
        <v>2686.7592464358454</v>
      </c>
      <c r="EX198" s="100">
        <v>126506</v>
      </c>
      <c r="EY198" s="100">
        <v>123133</v>
      </c>
      <c r="EZ198" s="100">
        <v>3374</v>
      </c>
      <c r="FA198" s="100">
        <v>-25753</v>
      </c>
      <c r="FB198" s="100">
        <v>-25066</v>
      </c>
      <c r="FC198" s="100">
        <v>-687</v>
      </c>
      <c r="FD198" s="100">
        <v>156257.22199592667</v>
      </c>
      <c r="FE198" s="100">
        <v>151884.00814663951</v>
      </c>
      <c r="FF198" s="100">
        <v>4161.2057026476577</v>
      </c>
      <c r="FG198" s="100">
        <v>149874</v>
      </c>
      <c r="FH198" s="100">
        <v>145609</v>
      </c>
      <c r="FI198" s="100">
        <v>3989</v>
      </c>
      <c r="FJ198" s="100">
        <v>6383</v>
      </c>
      <c r="FK198" s="100">
        <v>6275</v>
      </c>
      <c r="FL198" s="100">
        <v>172</v>
      </c>
      <c r="FM198" s="100">
        <v>0</v>
      </c>
      <c r="FN198" s="100">
        <v>0</v>
      </c>
      <c r="FO198" s="100">
        <v>0</v>
      </c>
      <c r="FP198" s="100">
        <v>0</v>
      </c>
      <c r="FQ198" s="100">
        <v>0</v>
      </c>
      <c r="FR198" s="100">
        <v>0</v>
      </c>
      <c r="FS198" s="100">
        <v>0</v>
      </c>
      <c r="FT198" s="100">
        <v>0</v>
      </c>
      <c r="FU198" s="100">
        <v>0</v>
      </c>
      <c r="FV198" s="100">
        <v>828088</v>
      </c>
      <c r="FW198" s="100">
        <v>805800</v>
      </c>
      <c r="FX198" s="100">
        <v>22077</v>
      </c>
      <c r="FY198" s="546">
        <v>0.25</v>
      </c>
      <c r="FZ198" s="546">
        <v>0.375</v>
      </c>
      <c r="GA198" s="546">
        <v>0.36499999999999999</v>
      </c>
      <c r="GB198" s="546">
        <v>0.01</v>
      </c>
      <c r="GC198" s="84" t="s">
        <v>1029</v>
      </c>
    </row>
    <row r="199" spans="1:185" s="84" customFormat="1" x14ac:dyDescent="0.25">
      <c r="A199" t="s">
        <v>1026</v>
      </c>
      <c r="B199" s="82" t="s">
        <v>757</v>
      </c>
      <c r="C199" s="85" t="s">
        <v>756</v>
      </c>
      <c r="D199" s="100">
        <v>-957652</v>
      </c>
      <c r="E199" s="100">
        <v>0</v>
      </c>
      <c r="F199" s="100">
        <v>-957652</v>
      </c>
      <c r="G199" s="100">
        <v>-772803</v>
      </c>
      <c r="H199" s="100">
        <v>0</v>
      </c>
      <c r="I199" s="100">
        <v>-772803</v>
      </c>
      <c r="J199" s="100">
        <v>-184849</v>
      </c>
      <c r="K199" s="100">
        <v>0</v>
      </c>
      <c r="L199" s="100">
        <v>-184849</v>
      </c>
      <c r="M199" s="100">
        <v>299915</v>
      </c>
      <c r="N199" s="100">
        <v>299915</v>
      </c>
      <c r="O199" s="100">
        <v>0</v>
      </c>
      <c r="P199" s="100">
        <v>0</v>
      </c>
      <c r="Q199" s="100">
        <v>0</v>
      </c>
      <c r="R199" s="100">
        <v>0</v>
      </c>
      <c r="S199" s="100">
        <v>0</v>
      </c>
      <c r="T199" s="100">
        <v>0</v>
      </c>
      <c r="U199" s="100">
        <v>0</v>
      </c>
      <c r="V199" s="100">
        <v>0</v>
      </c>
      <c r="W199" s="100">
        <v>0</v>
      </c>
      <c r="X199" s="100">
        <v>0</v>
      </c>
      <c r="Y199" s="100">
        <v>0</v>
      </c>
      <c r="Z199" s="100">
        <v>0</v>
      </c>
      <c r="AA199" s="100">
        <v>0</v>
      </c>
      <c r="AB199" s="100">
        <v>0</v>
      </c>
      <c r="AC199" s="100">
        <v>0</v>
      </c>
      <c r="AD199" s="100">
        <v>0</v>
      </c>
      <c r="AE199" s="100">
        <v>0</v>
      </c>
      <c r="AF199" s="100">
        <v>0</v>
      </c>
      <c r="AG199" s="100">
        <v>0</v>
      </c>
      <c r="AH199" s="100">
        <v>0</v>
      </c>
      <c r="AI199" s="100">
        <v>0</v>
      </c>
      <c r="AJ199" s="100">
        <v>0</v>
      </c>
      <c r="AK199" s="100">
        <v>0</v>
      </c>
      <c r="AL199" s="100">
        <v>0</v>
      </c>
      <c r="AM199" s="100">
        <v>0</v>
      </c>
      <c r="AN199" s="100">
        <v>0</v>
      </c>
      <c r="AO199" s="100">
        <v>0</v>
      </c>
      <c r="AP199" s="100">
        <v>0</v>
      </c>
      <c r="AQ199" s="100">
        <v>0</v>
      </c>
      <c r="AR199" s="100">
        <v>0</v>
      </c>
      <c r="AS199" s="100">
        <v>0</v>
      </c>
      <c r="AT199" s="100">
        <v>0</v>
      </c>
      <c r="AU199" s="100">
        <v>0</v>
      </c>
      <c r="AV199" s="100">
        <v>0</v>
      </c>
      <c r="AW199" s="100">
        <v>0</v>
      </c>
      <c r="AX199" s="100">
        <v>0</v>
      </c>
      <c r="AY199" s="100">
        <v>0</v>
      </c>
      <c r="AZ199" s="100">
        <v>0</v>
      </c>
      <c r="BA199" s="100">
        <v>0</v>
      </c>
      <c r="BB199" s="100">
        <v>0</v>
      </c>
      <c r="BC199" s="100">
        <v>0</v>
      </c>
      <c r="BD199" s="100">
        <v>0</v>
      </c>
      <c r="BE199" s="100">
        <v>0</v>
      </c>
      <c r="BF199" s="100">
        <v>7135870.2220321959</v>
      </c>
      <c r="BG199" s="100">
        <v>0</v>
      </c>
      <c r="BH199" s="100">
        <v>72079.497192244395</v>
      </c>
      <c r="BI199" s="100">
        <v>294815</v>
      </c>
      <c r="BJ199" s="100">
        <v>0</v>
      </c>
      <c r="BK199" s="100">
        <v>2978</v>
      </c>
      <c r="BL199" s="100">
        <v>6971144</v>
      </c>
      <c r="BM199" s="100">
        <v>0</v>
      </c>
      <c r="BN199" s="100">
        <v>70416</v>
      </c>
      <c r="BO199" s="100">
        <v>459541</v>
      </c>
      <c r="BP199" s="100">
        <v>0</v>
      </c>
      <c r="BQ199" s="100">
        <v>4641</v>
      </c>
      <c r="BR199" s="100">
        <v>881.29094297352344</v>
      </c>
      <c r="BS199" s="100">
        <v>0</v>
      </c>
      <c r="BT199" s="100">
        <v>8.901928716904278</v>
      </c>
      <c r="BU199" s="100">
        <v>0</v>
      </c>
      <c r="BV199" s="100">
        <v>0</v>
      </c>
      <c r="BW199" s="100">
        <v>0</v>
      </c>
      <c r="BX199" s="100">
        <v>881</v>
      </c>
      <c r="BY199" s="100">
        <v>0</v>
      </c>
      <c r="BZ199" s="100">
        <v>9</v>
      </c>
      <c r="CA199" s="100">
        <v>0</v>
      </c>
      <c r="CB199" s="100">
        <v>0</v>
      </c>
      <c r="CC199" s="100">
        <v>0</v>
      </c>
      <c r="CD199" s="100">
        <v>0</v>
      </c>
      <c r="CE199" s="100">
        <v>0</v>
      </c>
      <c r="CF199" s="100">
        <v>0</v>
      </c>
      <c r="CG199" s="100">
        <v>2091.5453767820773</v>
      </c>
      <c r="CH199" s="100">
        <v>0</v>
      </c>
      <c r="CI199" s="100">
        <v>21.126720977596744</v>
      </c>
      <c r="CJ199" s="100">
        <v>0</v>
      </c>
      <c r="CK199" s="100">
        <v>0</v>
      </c>
      <c r="CL199" s="100">
        <v>0</v>
      </c>
      <c r="CM199" s="100">
        <v>0</v>
      </c>
      <c r="CN199" s="100">
        <v>0</v>
      </c>
      <c r="CO199" s="100">
        <v>0</v>
      </c>
      <c r="CP199" s="100">
        <v>0</v>
      </c>
      <c r="CQ199" s="100">
        <v>0</v>
      </c>
      <c r="CR199" s="100">
        <v>0</v>
      </c>
      <c r="CS199" s="100">
        <v>0</v>
      </c>
      <c r="CT199" s="100">
        <v>0</v>
      </c>
      <c r="CU199" s="100">
        <v>0</v>
      </c>
      <c r="CV199" s="100">
        <v>0</v>
      </c>
      <c r="CW199" s="100">
        <v>0</v>
      </c>
      <c r="CX199" s="100">
        <v>0</v>
      </c>
      <c r="CY199" s="100">
        <v>0</v>
      </c>
      <c r="CZ199" s="100">
        <v>0</v>
      </c>
      <c r="DA199" s="100">
        <v>0</v>
      </c>
      <c r="DB199" s="100">
        <v>0</v>
      </c>
      <c r="DC199" s="100">
        <v>0</v>
      </c>
      <c r="DD199" s="100">
        <v>0</v>
      </c>
      <c r="DE199" s="100">
        <v>0</v>
      </c>
      <c r="DF199" s="100">
        <v>0</v>
      </c>
      <c r="DG199" s="100">
        <v>0</v>
      </c>
      <c r="DH199" s="100">
        <v>0</v>
      </c>
      <c r="DI199" s="100">
        <v>0</v>
      </c>
      <c r="DJ199" s="100">
        <v>0</v>
      </c>
      <c r="DK199" s="100">
        <v>0</v>
      </c>
      <c r="DL199" s="100">
        <v>0</v>
      </c>
      <c r="DM199" s="100">
        <v>0</v>
      </c>
      <c r="DN199" s="100">
        <v>17344.697169042771</v>
      </c>
      <c r="DO199" s="100">
        <v>0</v>
      </c>
      <c r="DP199" s="100">
        <v>175.19896130346234</v>
      </c>
      <c r="DQ199" s="100">
        <v>12405</v>
      </c>
      <c r="DR199" s="100">
        <v>0</v>
      </c>
      <c r="DS199" s="100">
        <v>125</v>
      </c>
      <c r="DT199" s="100">
        <v>4940</v>
      </c>
      <c r="DU199" s="100">
        <v>0</v>
      </c>
      <c r="DV199" s="100">
        <v>50</v>
      </c>
      <c r="DW199" s="100">
        <v>61505.33682281059</v>
      </c>
      <c r="DX199" s="100">
        <v>0</v>
      </c>
      <c r="DY199" s="100">
        <v>621.26602851323833</v>
      </c>
      <c r="DZ199" s="100">
        <v>-12387.755071283094</v>
      </c>
      <c r="EA199" s="100">
        <v>0</v>
      </c>
      <c r="EB199" s="100">
        <v>-125.12883910386965</v>
      </c>
      <c r="EC199" s="100">
        <v>61335</v>
      </c>
      <c r="ED199" s="100">
        <v>0</v>
      </c>
      <c r="EE199" s="100">
        <v>620</v>
      </c>
      <c r="EF199" s="100">
        <v>-12217</v>
      </c>
      <c r="EG199" s="100">
        <v>0</v>
      </c>
      <c r="EH199" s="100">
        <v>-124</v>
      </c>
      <c r="EI199" s="100">
        <v>787.14073319755596</v>
      </c>
      <c r="EJ199" s="100">
        <v>0</v>
      </c>
      <c r="EK199" s="100">
        <v>7.9509164969450108</v>
      </c>
      <c r="EL199" s="100">
        <v>0</v>
      </c>
      <c r="EM199" s="100">
        <v>0</v>
      </c>
      <c r="EN199" s="100">
        <v>0</v>
      </c>
      <c r="EO199" s="100">
        <v>0</v>
      </c>
      <c r="EP199" s="100">
        <v>0</v>
      </c>
      <c r="EQ199" s="100">
        <v>0</v>
      </c>
      <c r="ER199" s="100">
        <v>0</v>
      </c>
      <c r="ES199" s="100">
        <v>0</v>
      </c>
      <c r="ET199" s="100">
        <v>0</v>
      </c>
      <c r="EU199" s="100">
        <v>1273463.8792057026</v>
      </c>
      <c r="EV199" s="100">
        <v>0</v>
      </c>
      <c r="EW199" s="100">
        <v>12863.271507128309</v>
      </c>
      <c r="EX199" s="100">
        <v>1462789</v>
      </c>
      <c r="EY199" s="100">
        <v>0</v>
      </c>
      <c r="EZ199" s="100">
        <v>14776</v>
      </c>
      <c r="FA199" s="100">
        <v>-189325</v>
      </c>
      <c r="FB199" s="100">
        <v>0</v>
      </c>
      <c r="FC199" s="100">
        <v>-1913</v>
      </c>
      <c r="FD199" s="100">
        <v>1811703.5486761709</v>
      </c>
      <c r="FE199" s="100">
        <v>0</v>
      </c>
      <c r="FF199" s="100">
        <v>18300.035845213846</v>
      </c>
      <c r="FG199" s="100">
        <v>1750154</v>
      </c>
      <c r="FH199" s="100">
        <v>0</v>
      </c>
      <c r="FI199" s="100">
        <v>17678</v>
      </c>
      <c r="FJ199" s="100">
        <v>61550</v>
      </c>
      <c r="FK199" s="100">
        <v>0</v>
      </c>
      <c r="FL199" s="100">
        <v>622</v>
      </c>
      <c r="FM199" s="100">
        <v>0</v>
      </c>
      <c r="FN199" s="100">
        <v>0</v>
      </c>
      <c r="FO199" s="100">
        <v>0</v>
      </c>
      <c r="FP199" s="100">
        <v>0</v>
      </c>
      <c r="FQ199" s="100">
        <v>0</v>
      </c>
      <c r="FR199" s="100">
        <v>0</v>
      </c>
      <c r="FS199" s="100">
        <v>0</v>
      </c>
      <c r="FT199" s="100">
        <v>0</v>
      </c>
      <c r="FU199" s="100">
        <v>0</v>
      </c>
      <c r="FV199" s="100">
        <v>10586075</v>
      </c>
      <c r="FW199" s="100">
        <v>0</v>
      </c>
      <c r="FX199" s="100">
        <v>106929</v>
      </c>
      <c r="FY199" s="546">
        <v>0</v>
      </c>
      <c r="FZ199" s="546">
        <v>0.99</v>
      </c>
      <c r="GA199" s="546">
        <v>0</v>
      </c>
      <c r="GB199" s="546">
        <v>0.01</v>
      </c>
      <c r="GC199" s="84" t="s">
        <v>1047</v>
      </c>
    </row>
    <row r="200" spans="1:185" s="84" customFormat="1" x14ac:dyDescent="0.25">
      <c r="A200" t="s">
        <v>1026</v>
      </c>
      <c r="B200" s="82" t="s">
        <v>759</v>
      </c>
      <c r="C200" s="85" t="s">
        <v>758</v>
      </c>
      <c r="D200" s="100">
        <v>-972741</v>
      </c>
      <c r="E200" s="100">
        <v>0</v>
      </c>
      <c r="F200" s="100">
        <v>-972741</v>
      </c>
      <c r="G200" s="100">
        <v>-41397</v>
      </c>
      <c r="H200" s="100">
        <v>0</v>
      </c>
      <c r="I200" s="100">
        <v>-41397</v>
      </c>
      <c r="J200" s="100">
        <v>-931344</v>
      </c>
      <c r="K200" s="100">
        <v>0</v>
      </c>
      <c r="L200" s="100">
        <v>-931344</v>
      </c>
      <c r="M200" s="100">
        <v>231893</v>
      </c>
      <c r="N200" s="100">
        <v>231893</v>
      </c>
      <c r="O200" s="100">
        <v>0</v>
      </c>
      <c r="P200" s="100">
        <v>0</v>
      </c>
      <c r="Q200" s="100">
        <v>0</v>
      </c>
      <c r="R200" s="100">
        <v>0</v>
      </c>
      <c r="S200" s="100">
        <v>9282</v>
      </c>
      <c r="T200" s="100">
        <v>1456</v>
      </c>
      <c r="U200" s="100">
        <v>7951</v>
      </c>
      <c r="V200" s="100">
        <v>204</v>
      </c>
      <c r="W200" s="100">
        <v>1331</v>
      </c>
      <c r="X200" s="100">
        <v>1252</v>
      </c>
      <c r="Y200" s="100">
        <v>0</v>
      </c>
      <c r="Z200" s="100">
        <v>0</v>
      </c>
      <c r="AA200" s="100">
        <v>0</v>
      </c>
      <c r="AB200" s="100">
        <v>0</v>
      </c>
      <c r="AC200" s="100">
        <v>0</v>
      </c>
      <c r="AD200" s="100">
        <v>0</v>
      </c>
      <c r="AE200" s="100">
        <v>0</v>
      </c>
      <c r="AF200" s="100">
        <v>0</v>
      </c>
      <c r="AG200" s="100">
        <v>0</v>
      </c>
      <c r="AH200" s="100">
        <v>0</v>
      </c>
      <c r="AI200" s="100">
        <v>0</v>
      </c>
      <c r="AJ200" s="100">
        <v>0</v>
      </c>
      <c r="AK200" s="100">
        <v>0</v>
      </c>
      <c r="AL200" s="100">
        <v>0</v>
      </c>
      <c r="AM200" s="100">
        <v>0</v>
      </c>
      <c r="AN200" s="100">
        <v>0</v>
      </c>
      <c r="AO200" s="100">
        <v>0</v>
      </c>
      <c r="AP200" s="100">
        <v>0</v>
      </c>
      <c r="AQ200" s="100">
        <v>0</v>
      </c>
      <c r="AR200" s="100">
        <v>0</v>
      </c>
      <c r="AS200" s="100">
        <v>0</v>
      </c>
      <c r="AT200" s="100">
        <v>0</v>
      </c>
      <c r="AU200" s="100">
        <v>0</v>
      </c>
      <c r="AV200" s="100">
        <v>0</v>
      </c>
      <c r="AW200" s="100">
        <v>0</v>
      </c>
      <c r="AX200" s="100">
        <v>0</v>
      </c>
      <c r="AY200" s="100">
        <v>0</v>
      </c>
      <c r="AZ200" s="100">
        <v>0</v>
      </c>
      <c r="BA200" s="100">
        <v>0</v>
      </c>
      <c r="BB200" s="100">
        <v>0</v>
      </c>
      <c r="BC200" s="100">
        <v>0</v>
      </c>
      <c r="BD200" s="100">
        <v>0</v>
      </c>
      <c r="BE200" s="100">
        <v>0</v>
      </c>
      <c r="BF200" s="100">
        <v>823734.20351853373</v>
      </c>
      <c r="BG200" s="100">
        <v>205933.55087963343</v>
      </c>
      <c r="BH200" s="100">
        <v>0</v>
      </c>
      <c r="BI200" s="100">
        <v>148409</v>
      </c>
      <c r="BJ200" s="100">
        <v>37102</v>
      </c>
      <c r="BK200" s="100">
        <v>0</v>
      </c>
      <c r="BL200" s="100">
        <v>839967</v>
      </c>
      <c r="BM200" s="100">
        <v>209991</v>
      </c>
      <c r="BN200" s="100">
        <v>0</v>
      </c>
      <c r="BO200" s="100">
        <v>132176</v>
      </c>
      <c r="BP200" s="100">
        <v>33045</v>
      </c>
      <c r="BQ200" s="100">
        <v>0</v>
      </c>
      <c r="BR200" s="100">
        <v>1514.5979633401223</v>
      </c>
      <c r="BS200" s="100">
        <v>378.64949083503058</v>
      </c>
      <c r="BT200" s="100">
        <v>0</v>
      </c>
      <c r="BU200" s="100">
        <v>1542</v>
      </c>
      <c r="BV200" s="100">
        <v>385</v>
      </c>
      <c r="BW200" s="100">
        <v>0</v>
      </c>
      <c r="BX200" s="100">
        <v>-27</v>
      </c>
      <c r="BY200" s="100">
        <v>-6</v>
      </c>
      <c r="BZ200" s="100">
        <v>0</v>
      </c>
      <c r="CA200" s="100">
        <v>0</v>
      </c>
      <c r="CB200" s="100">
        <v>0</v>
      </c>
      <c r="CC200" s="100">
        <v>0</v>
      </c>
      <c r="CD200" s="100">
        <v>0</v>
      </c>
      <c r="CE200" s="100">
        <v>0</v>
      </c>
      <c r="CF200" s="100">
        <v>0</v>
      </c>
      <c r="CG200" s="100">
        <v>0</v>
      </c>
      <c r="CH200" s="100">
        <v>0</v>
      </c>
      <c r="CI200" s="100">
        <v>0</v>
      </c>
      <c r="CJ200" s="100">
        <v>0</v>
      </c>
      <c r="CK200" s="100">
        <v>0</v>
      </c>
      <c r="CL200" s="100">
        <v>0</v>
      </c>
      <c r="CM200" s="100">
        <v>0</v>
      </c>
      <c r="CN200" s="100">
        <v>0</v>
      </c>
      <c r="CO200" s="100">
        <v>0</v>
      </c>
      <c r="CP200" s="100">
        <v>0</v>
      </c>
      <c r="CQ200" s="100">
        <v>0</v>
      </c>
      <c r="CR200" s="100">
        <v>0</v>
      </c>
      <c r="CS200" s="100">
        <v>0</v>
      </c>
      <c r="CT200" s="100">
        <v>0</v>
      </c>
      <c r="CU200" s="100">
        <v>0</v>
      </c>
      <c r="CV200" s="100">
        <v>0</v>
      </c>
      <c r="CW200" s="100">
        <v>0</v>
      </c>
      <c r="CX200" s="100">
        <v>0</v>
      </c>
      <c r="CY200" s="100">
        <v>0</v>
      </c>
      <c r="CZ200" s="100">
        <v>0</v>
      </c>
      <c r="DA200" s="100">
        <v>0</v>
      </c>
      <c r="DB200" s="100">
        <v>0</v>
      </c>
      <c r="DC200" s="100">
        <v>0</v>
      </c>
      <c r="DD200" s="100">
        <v>0</v>
      </c>
      <c r="DE200" s="100">
        <v>619.55193482688401</v>
      </c>
      <c r="DF200" s="100">
        <v>154.887983706721</v>
      </c>
      <c r="DG200" s="100">
        <v>0</v>
      </c>
      <c r="DH200" s="100">
        <v>619</v>
      </c>
      <c r="DI200" s="100">
        <v>155</v>
      </c>
      <c r="DJ200" s="100">
        <v>0</v>
      </c>
      <c r="DK200" s="100">
        <v>1</v>
      </c>
      <c r="DL200" s="100">
        <v>0</v>
      </c>
      <c r="DM200" s="100">
        <v>0</v>
      </c>
      <c r="DN200" s="100">
        <v>3362.9279022403261</v>
      </c>
      <c r="DO200" s="100">
        <v>840.73197556008154</v>
      </c>
      <c r="DP200" s="100">
        <v>0</v>
      </c>
      <c r="DQ200" s="100">
        <v>3382</v>
      </c>
      <c r="DR200" s="100">
        <v>846</v>
      </c>
      <c r="DS200" s="100">
        <v>0</v>
      </c>
      <c r="DT200" s="100">
        <v>-19</v>
      </c>
      <c r="DU200" s="100">
        <v>-5</v>
      </c>
      <c r="DV200" s="100">
        <v>0</v>
      </c>
      <c r="DW200" s="100">
        <v>39379.547046843181</v>
      </c>
      <c r="DX200" s="100">
        <v>9844.8867617107953</v>
      </c>
      <c r="DY200" s="100">
        <v>0</v>
      </c>
      <c r="DZ200" s="100">
        <v>0</v>
      </c>
      <c r="EA200" s="100">
        <v>0</v>
      </c>
      <c r="EB200" s="100">
        <v>0</v>
      </c>
      <c r="EC200" s="100">
        <v>39651</v>
      </c>
      <c r="ED200" s="100">
        <v>9913</v>
      </c>
      <c r="EE200" s="100">
        <v>0</v>
      </c>
      <c r="EF200" s="100">
        <v>-271</v>
      </c>
      <c r="EG200" s="100">
        <v>-68</v>
      </c>
      <c r="EH200" s="100">
        <v>0</v>
      </c>
      <c r="EI200" s="100">
        <v>0</v>
      </c>
      <c r="EJ200" s="100">
        <v>0</v>
      </c>
      <c r="EK200" s="100">
        <v>0</v>
      </c>
      <c r="EL200" s="100">
        <v>0</v>
      </c>
      <c r="EM200" s="100">
        <v>0</v>
      </c>
      <c r="EN200" s="100">
        <v>0</v>
      </c>
      <c r="EO200" s="100">
        <v>52615</v>
      </c>
      <c r="EP200" s="100">
        <v>13154</v>
      </c>
      <c r="EQ200" s="100">
        <v>0</v>
      </c>
      <c r="ER200" s="100">
        <v>-52615</v>
      </c>
      <c r="ES200" s="100">
        <v>-13154</v>
      </c>
      <c r="ET200" s="100">
        <v>0</v>
      </c>
      <c r="EU200" s="100">
        <v>969602.49531568238</v>
      </c>
      <c r="EV200" s="100">
        <v>242400.62382892059</v>
      </c>
      <c r="EW200" s="100">
        <v>0</v>
      </c>
      <c r="EX200" s="100">
        <v>1160314</v>
      </c>
      <c r="EY200" s="100">
        <v>290079</v>
      </c>
      <c r="EZ200" s="100">
        <v>0</v>
      </c>
      <c r="FA200" s="100">
        <v>-190712</v>
      </c>
      <c r="FB200" s="100">
        <v>-47678</v>
      </c>
      <c r="FC200" s="100">
        <v>0</v>
      </c>
      <c r="FD200" s="100">
        <v>1338486.4325865582</v>
      </c>
      <c r="FE200" s="100">
        <v>334593.4370672098</v>
      </c>
      <c r="FF200" s="100">
        <v>0</v>
      </c>
      <c r="FG200" s="100">
        <v>1358936</v>
      </c>
      <c r="FH200" s="100">
        <v>339676</v>
      </c>
      <c r="FI200" s="100">
        <v>0</v>
      </c>
      <c r="FJ200" s="100">
        <v>-20450</v>
      </c>
      <c r="FK200" s="100">
        <v>-5083</v>
      </c>
      <c r="FL200" s="100">
        <v>0</v>
      </c>
      <c r="FM200" s="100">
        <v>0</v>
      </c>
      <c r="FN200" s="100">
        <v>0</v>
      </c>
      <c r="FO200" s="100">
        <v>0</v>
      </c>
      <c r="FP200" s="100">
        <v>0</v>
      </c>
      <c r="FQ200" s="100">
        <v>0</v>
      </c>
      <c r="FR200" s="100">
        <v>0</v>
      </c>
      <c r="FS200" s="100">
        <v>0</v>
      </c>
      <c r="FT200" s="100">
        <v>0</v>
      </c>
      <c r="FU200" s="100">
        <v>0</v>
      </c>
      <c r="FV200" s="100">
        <v>3325109</v>
      </c>
      <c r="FW200" s="100">
        <v>831250</v>
      </c>
      <c r="FX200" s="100">
        <v>0</v>
      </c>
      <c r="FY200" s="546">
        <v>0.5</v>
      </c>
      <c r="FZ200" s="546">
        <v>0.4</v>
      </c>
      <c r="GA200" s="546">
        <v>0.1</v>
      </c>
      <c r="GB200" s="546">
        <v>0</v>
      </c>
      <c r="GC200" s="84" t="s">
        <v>1029</v>
      </c>
    </row>
    <row r="201" spans="1:185" s="84" customFormat="1" x14ac:dyDescent="0.25">
      <c r="A201" t="s">
        <v>1026</v>
      </c>
      <c r="B201" s="82" t="s">
        <v>761</v>
      </c>
      <c r="C201" s="85" t="s">
        <v>760</v>
      </c>
      <c r="D201" s="100">
        <v>19474</v>
      </c>
      <c r="E201" s="100">
        <v>0</v>
      </c>
      <c r="F201" s="100">
        <v>19474</v>
      </c>
      <c r="G201" s="100">
        <v>22134</v>
      </c>
      <c r="H201" s="100">
        <v>0</v>
      </c>
      <c r="I201" s="100">
        <v>22134</v>
      </c>
      <c r="J201" s="100">
        <v>-2660</v>
      </c>
      <c r="K201" s="100">
        <v>0</v>
      </c>
      <c r="L201" s="100">
        <v>-2660</v>
      </c>
      <c r="M201" s="100">
        <v>132948</v>
      </c>
      <c r="N201" s="100">
        <v>132948</v>
      </c>
      <c r="O201" s="100">
        <v>0</v>
      </c>
      <c r="P201" s="100">
        <v>0</v>
      </c>
      <c r="Q201" s="100">
        <v>0</v>
      </c>
      <c r="R201" s="100">
        <v>0</v>
      </c>
      <c r="S201" s="100">
        <v>0</v>
      </c>
      <c r="T201" s="100">
        <v>0</v>
      </c>
      <c r="U201" s="100">
        <v>0</v>
      </c>
      <c r="V201" s="100">
        <v>0</v>
      </c>
      <c r="W201" s="100">
        <v>0</v>
      </c>
      <c r="X201" s="100">
        <v>0</v>
      </c>
      <c r="Y201" s="100">
        <v>0</v>
      </c>
      <c r="Z201" s="100">
        <v>0</v>
      </c>
      <c r="AA201" s="100">
        <v>0</v>
      </c>
      <c r="AB201" s="100">
        <v>0</v>
      </c>
      <c r="AC201" s="100">
        <v>0</v>
      </c>
      <c r="AD201" s="100">
        <v>0</v>
      </c>
      <c r="AE201" s="100">
        <v>0</v>
      </c>
      <c r="AF201" s="100">
        <v>0</v>
      </c>
      <c r="AG201" s="100">
        <v>0</v>
      </c>
      <c r="AH201" s="100">
        <v>0</v>
      </c>
      <c r="AI201" s="100">
        <v>0</v>
      </c>
      <c r="AJ201" s="100">
        <v>0</v>
      </c>
      <c r="AK201" s="100">
        <v>0</v>
      </c>
      <c r="AL201" s="100">
        <v>0</v>
      </c>
      <c r="AM201" s="100">
        <v>0</v>
      </c>
      <c r="AN201" s="100">
        <v>0</v>
      </c>
      <c r="AO201" s="100">
        <v>0</v>
      </c>
      <c r="AP201" s="100">
        <v>0</v>
      </c>
      <c r="AQ201" s="100">
        <v>0</v>
      </c>
      <c r="AR201" s="100">
        <v>0</v>
      </c>
      <c r="AS201" s="100">
        <v>0</v>
      </c>
      <c r="AT201" s="100">
        <v>0</v>
      </c>
      <c r="AU201" s="100">
        <v>0</v>
      </c>
      <c r="AV201" s="100">
        <v>0</v>
      </c>
      <c r="AW201" s="100">
        <v>0</v>
      </c>
      <c r="AX201" s="100">
        <v>0</v>
      </c>
      <c r="AY201" s="100">
        <v>0</v>
      </c>
      <c r="AZ201" s="100">
        <v>0</v>
      </c>
      <c r="BA201" s="100">
        <v>0</v>
      </c>
      <c r="BB201" s="100">
        <v>0</v>
      </c>
      <c r="BC201" s="100">
        <v>0</v>
      </c>
      <c r="BD201" s="100">
        <v>0</v>
      </c>
      <c r="BE201" s="100">
        <v>0</v>
      </c>
      <c r="BF201" s="100">
        <v>1450550.8535755603</v>
      </c>
      <c r="BG201" s="100">
        <v>453297.14174236252</v>
      </c>
      <c r="BH201" s="100">
        <v>38854.040720773926</v>
      </c>
      <c r="BI201" s="100">
        <v>54217</v>
      </c>
      <c r="BJ201" s="100">
        <v>16943</v>
      </c>
      <c r="BK201" s="100">
        <v>1452</v>
      </c>
      <c r="BL201" s="100">
        <v>1408292</v>
      </c>
      <c r="BM201" s="100">
        <v>440091</v>
      </c>
      <c r="BN201" s="100">
        <v>37722</v>
      </c>
      <c r="BO201" s="100">
        <v>96476</v>
      </c>
      <c r="BP201" s="100">
        <v>30149</v>
      </c>
      <c r="BQ201" s="100">
        <v>2584</v>
      </c>
      <c r="BR201" s="100">
        <v>8783.0160488798392</v>
      </c>
      <c r="BS201" s="100">
        <v>2744.6925152749491</v>
      </c>
      <c r="BT201" s="100">
        <v>235.25935845213849</v>
      </c>
      <c r="BU201" s="100">
        <v>0</v>
      </c>
      <c r="BV201" s="100">
        <v>0</v>
      </c>
      <c r="BW201" s="100">
        <v>0</v>
      </c>
      <c r="BX201" s="100">
        <v>8783</v>
      </c>
      <c r="BY201" s="100">
        <v>2745</v>
      </c>
      <c r="BZ201" s="100">
        <v>235</v>
      </c>
      <c r="CA201" s="100">
        <v>0</v>
      </c>
      <c r="CB201" s="100">
        <v>0</v>
      </c>
      <c r="CC201" s="100">
        <v>0</v>
      </c>
      <c r="CD201" s="100">
        <v>0</v>
      </c>
      <c r="CE201" s="100">
        <v>0</v>
      </c>
      <c r="CF201" s="100">
        <v>0</v>
      </c>
      <c r="CG201" s="100">
        <v>0</v>
      </c>
      <c r="CH201" s="100">
        <v>0</v>
      </c>
      <c r="CI201" s="100">
        <v>0</v>
      </c>
      <c r="CJ201" s="100">
        <v>0</v>
      </c>
      <c r="CK201" s="100">
        <v>0</v>
      </c>
      <c r="CL201" s="100">
        <v>0</v>
      </c>
      <c r="CM201" s="100">
        <v>0</v>
      </c>
      <c r="CN201" s="100">
        <v>0</v>
      </c>
      <c r="CO201" s="100">
        <v>0</v>
      </c>
      <c r="CP201" s="100">
        <v>0</v>
      </c>
      <c r="CQ201" s="100">
        <v>0</v>
      </c>
      <c r="CR201" s="100">
        <v>0</v>
      </c>
      <c r="CS201" s="100">
        <v>0</v>
      </c>
      <c r="CT201" s="100">
        <v>0</v>
      </c>
      <c r="CU201" s="100">
        <v>0</v>
      </c>
      <c r="CV201" s="100">
        <v>0</v>
      </c>
      <c r="CW201" s="100">
        <v>0</v>
      </c>
      <c r="CX201" s="100">
        <v>0</v>
      </c>
      <c r="CY201" s="100">
        <v>0</v>
      </c>
      <c r="CZ201" s="100">
        <v>0</v>
      </c>
      <c r="DA201" s="100">
        <v>0</v>
      </c>
      <c r="DB201" s="100">
        <v>0</v>
      </c>
      <c r="DC201" s="100">
        <v>0</v>
      </c>
      <c r="DD201" s="100">
        <v>0</v>
      </c>
      <c r="DE201" s="100">
        <v>0</v>
      </c>
      <c r="DF201" s="100">
        <v>0</v>
      </c>
      <c r="DG201" s="100">
        <v>0</v>
      </c>
      <c r="DH201" s="100">
        <v>0</v>
      </c>
      <c r="DI201" s="100">
        <v>0</v>
      </c>
      <c r="DJ201" s="100">
        <v>0</v>
      </c>
      <c r="DK201" s="100">
        <v>0</v>
      </c>
      <c r="DL201" s="100">
        <v>0</v>
      </c>
      <c r="DM201" s="100">
        <v>0</v>
      </c>
      <c r="DN201" s="100">
        <v>4140.2590631364565</v>
      </c>
      <c r="DO201" s="100">
        <v>1293.8309572301425</v>
      </c>
      <c r="DP201" s="100">
        <v>110.89979633401221</v>
      </c>
      <c r="DQ201" s="100">
        <v>5847</v>
      </c>
      <c r="DR201" s="100">
        <v>1827</v>
      </c>
      <c r="DS201" s="100">
        <v>157</v>
      </c>
      <c r="DT201" s="100">
        <v>-1707</v>
      </c>
      <c r="DU201" s="100">
        <v>-533</v>
      </c>
      <c r="DV201" s="100">
        <v>-46</v>
      </c>
      <c r="DW201" s="100">
        <v>9324.2566191446022</v>
      </c>
      <c r="DX201" s="100">
        <v>2913.8301934826877</v>
      </c>
      <c r="DY201" s="100">
        <v>249.75687372708754</v>
      </c>
      <c r="DZ201" s="100">
        <v>0</v>
      </c>
      <c r="EA201" s="100">
        <v>0</v>
      </c>
      <c r="EB201" s="100">
        <v>0</v>
      </c>
      <c r="EC201" s="100">
        <v>11433</v>
      </c>
      <c r="ED201" s="100">
        <v>3573</v>
      </c>
      <c r="EE201" s="100">
        <v>306</v>
      </c>
      <c r="EF201" s="100">
        <v>-2109</v>
      </c>
      <c r="EG201" s="100">
        <v>-659</v>
      </c>
      <c r="EH201" s="100">
        <v>-56</v>
      </c>
      <c r="EI201" s="100">
        <v>2978.3728423625257</v>
      </c>
      <c r="EJ201" s="100">
        <v>930.74151323828914</v>
      </c>
      <c r="EK201" s="100">
        <v>79.777843991853359</v>
      </c>
      <c r="EL201" s="100">
        <v>0</v>
      </c>
      <c r="EM201" s="100">
        <v>0</v>
      </c>
      <c r="EN201" s="100">
        <v>0</v>
      </c>
      <c r="EO201" s="100">
        <v>0</v>
      </c>
      <c r="EP201" s="100">
        <v>0</v>
      </c>
      <c r="EQ201" s="100">
        <v>0</v>
      </c>
      <c r="ER201" s="100">
        <v>0</v>
      </c>
      <c r="ES201" s="100">
        <v>0</v>
      </c>
      <c r="ET201" s="100">
        <v>0</v>
      </c>
      <c r="EU201" s="100">
        <v>147641.86949083503</v>
      </c>
      <c r="EV201" s="100">
        <v>46138.084215885945</v>
      </c>
      <c r="EW201" s="100">
        <v>3954.6929327902235</v>
      </c>
      <c r="EX201" s="100">
        <v>214104</v>
      </c>
      <c r="EY201" s="100">
        <v>66907</v>
      </c>
      <c r="EZ201" s="100">
        <v>5735</v>
      </c>
      <c r="FA201" s="100">
        <v>-66462</v>
      </c>
      <c r="FB201" s="100">
        <v>-20769</v>
      </c>
      <c r="FC201" s="100">
        <v>-1780</v>
      </c>
      <c r="FD201" s="100">
        <v>359054.48146639508</v>
      </c>
      <c r="FE201" s="100">
        <v>112204.52545824846</v>
      </c>
      <c r="FF201" s="100">
        <v>9617.5307535641532</v>
      </c>
      <c r="FG201" s="100">
        <v>313815</v>
      </c>
      <c r="FH201" s="100">
        <v>98067</v>
      </c>
      <c r="FI201" s="100">
        <v>8406</v>
      </c>
      <c r="FJ201" s="100">
        <v>45239</v>
      </c>
      <c r="FK201" s="100">
        <v>14138</v>
      </c>
      <c r="FL201" s="100">
        <v>1212</v>
      </c>
      <c r="FM201" s="100">
        <v>0</v>
      </c>
      <c r="FN201" s="100">
        <v>0</v>
      </c>
      <c r="FO201" s="100">
        <v>0</v>
      </c>
      <c r="FP201" s="100">
        <v>0</v>
      </c>
      <c r="FQ201" s="100">
        <v>0</v>
      </c>
      <c r="FR201" s="100">
        <v>0</v>
      </c>
      <c r="FS201" s="100">
        <v>0</v>
      </c>
      <c r="FT201" s="100">
        <v>0</v>
      </c>
      <c r="FU201" s="100">
        <v>0</v>
      </c>
      <c r="FV201" s="100">
        <v>2036689</v>
      </c>
      <c r="FW201" s="100">
        <v>636467</v>
      </c>
      <c r="FX201" s="100">
        <v>54555</v>
      </c>
      <c r="FY201" s="546">
        <v>0.24999999999999989</v>
      </c>
      <c r="FZ201" s="546">
        <v>0.56000000000000005</v>
      </c>
      <c r="GA201" s="546">
        <v>0.17499999999999999</v>
      </c>
      <c r="GB201" s="546">
        <v>1.4999999999999999E-2</v>
      </c>
      <c r="GC201" s="84" t="s">
        <v>1029</v>
      </c>
    </row>
    <row r="202" spans="1:185" s="84" customFormat="1" x14ac:dyDescent="0.25">
      <c r="A202" t="s">
        <v>1026</v>
      </c>
      <c r="B202" s="82" t="s">
        <v>763</v>
      </c>
      <c r="C202" s="85" t="s">
        <v>762</v>
      </c>
      <c r="D202" s="100">
        <v>-1001415</v>
      </c>
      <c r="E202" s="100">
        <v>0</v>
      </c>
      <c r="F202" s="100">
        <v>-1001415</v>
      </c>
      <c r="G202" s="100">
        <v>-1614384</v>
      </c>
      <c r="H202" s="100">
        <v>0</v>
      </c>
      <c r="I202" s="100">
        <v>-1614384</v>
      </c>
      <c r="J202" s="100">
        <v>612969</v>
      </c>
      <c r="K202" s="100">
        <v>0</v>
      </c>
      <c r="L202" s="100">
        <v>612969</v>
      </c>
      <c r="M202" s="100">
        <v>270539</v>
      </c>
      <c r="N202" s="100">
        <v>270539</v>
      </c>
      <c r="O202" s="100">
        <v>0</v>
      </c>
      <c r="P202" s="100">
        <v>0</v>
      </c>
      <c r="Q202" s="100">
        <v>0</v>
      </c>
      <c r="R202" s="100">
        <v>0</v>
      </c>
      <c r="S202" s="100">
        <v>343332</v>
      </c>
      <c r="T202" s="100">
        <v>0</v>
      </c>
      <c r="U202" s="100">
        <v>344000</v>
      </c>
      <c r="V202" s="100">
        <v>0</v>
      </c>
      <c r="W202" s="100">
        <v>-668</v>
      </c>
      <c r="X202" s="100">
        <v>0</v>
      </c>
      <c r="Y202" s="100">
        <v>0</v>
      </c>
      <c r="Z202" s="100">
        <v>0</v>
      </c>
      <c r="AA202" s="100">
        <v>0</v>
      </c>
      <c r="AB202" s="100">
        <v>0</v>
      </c>
      <c r="AC202" s="100">
        <v>0</v>
      </c>
      <c r="AD202" s="100">
        <v>0</v>
      </c>
      <c r="AE202" s="100">
        <v>0</v>
      </c>
      <c r="AF202" s="100">
        <v>0</v>
      </c>
      <c r="AG202" s="100">
        <v>0</v>
      </c>
      <c r="AH202" s="100">
        <v>0</v>
      </c>
      <c r="AI202" s="100">
        <v>0</v>
      </c>
      <c r="AJ202" s="100">
        <v>0</v>
      </c>
      <c r="AK202" s="100">
        <v>0</v>
      </c>
      <c r="AL202" s="100">
        <v>0</v>
      </c>
      <c r="AM202" s="100">
        <v>0</v>
      </c>
      <c r="AN202" s="100">
        <v>0</v>
      </c>
      <c r="AO202" s="100">
        <v>0</v>
      </c>
      <c r="AP202" s="100">
        <v>0</v>
      </c>
      <c r="AQ202" s="100">
        <v>0</v>
      </c>
      <c r="AR202" s="100">
        <v>0</v>
      </c>
      <c r="AS202" s="100">
        <v>0</v>
      </c>
      <c r="AT202" s="100">
        <v>0</v>
      </c>
      <c r="AU202" s="100">
        <v>0</v>
      </c>
      <c r="AV202" s="100">
        <v>0</v>
      </c>
      <c r="AW202" s="100">
        <v>0</v>
      </c>
      <c r="AX202" s="100">
        <v>0</v>
      </c>
      <c r="AY202" s="100">
        <v>0</v>
      </c>
      <c r="AZ202" s="100">
        <v>0</v>
      </c>
      <c r="BA202" s="100">
        <v>0</v>
      </c>
      <c r="BB202" s="100">
        <v>0</v>
      </c>
      <c r="BC202" s="100">
        <v>0</v>
      </c>
      <c r="BD202" s="100">
        <v>0</v>
      </c>
      <c r="BE202" s="100">
        <v>0</v>
      </c>
      <c r="BF202" s="100">
        <v>2467855.3365416704</v>
      </c>
      <c r="BG202" s="100">
        <v>0</v>
      </c>
      <c r="BH202" s="100">
        <v>50364.394623299391</v>
      </c>
      <c r="BI202" s="100">
        <v>187303</v>
      </c>
      <c r="BJ202" s="100">
        <v>0</v>
      </c>
      <c r="BK202" s="100">
        <v>3823</v>
      </c>
      <c r="BL202" s="100">
        <v>2357638</v>
      </c>
      <c r="BM202" s="100">
        <v>0</v>
      </c>
      <c r="BN202" s="100">
        <v>48116</v>
      </c>
      <c r="BO202" s="100">
        <v>297520</v>
      </c>
      <c r="BP202" s="100">
        <v>0</v>
      </c>
      <c r="BQ202" s="100">
        <v>6071</v>
      </c>
      <c r="BR202" s="100">
        <v>4745.468370672098</v>
      </c>
      <c r="BS202" s="100">
        <v>0</v>
      </c>
      <c r="BT202" s="100">
        <v>96.846293279022419</v>
      </c>
      <c r="BU202" s="100">
        <v>0</v>
      </c>
      <c r="BV202" s="100">
        <v>0</v>
      </c>
      <c r="BW202" s="100">
        <v>0</v>
      </c>
      <c r="BX202" s="100">
        <v>4745</v>
      </c>
      <c r="BY202" s="100">
        <v>0</v>
      </c>
      <c r="BZ202" s="100">
        <v>97</v>
      </c>
      <c r="CA202" s="100">
        <v>0</v>
      </c>
      <c r="CB202" s="100">
        <v>0</v>
      </c>
      <c r="CC202" s="100">
        <v>0</v>
      </c>
      <c r="CD202" s="100">
        <v>0</v>
      </c>
      <c r="CE202" s="100">
        <v>0</v>
      </c>
      <c r="CF202" s="100">
        <v>0</v>
      </c>
      <c r="CG202" s="100">
        <v>0</v>
      </c>
      <c r="CH202" s="100">
        <v>0</v>
      </c>
      <c r="CI202" s="100">
        <v>0</v>
      </c>
      <c r="CJ202" s="100">
        <v>0</v>
      </c>
      <c r="CK202" s="100">
        <v>0</v>
      </c>
      <c r="CL202" s="100">
        <v>0</v>
      </c>
      <c r="CM202" s="100">
        <v>0</v>
      </c>
      <c r="CN202" s="100">
        <v>0</v>
      </c>
      <c r="CO202" s="100">
        <v>0</v>
      </c>
      <c r="CP202" s="100">
        <v>0</v>
      </c>
      <c r="CQ202" s="100">
        <v>0</v>
      </c>
      <c r="CR202" s="100">
        <v>0</v>
      </c>
      <c r="CS202" s="100">
        <v>0</v>
      </c>
      <c r="CT202" s="100">
        <v>0</v>
      </c>
      <c r="CU202" s="100">
        <v>0</v>
      </c>
      <c r="CV202" s="100">
        <v>7119.4674745417515</v>
      </c>
      <c r="CW202" s="100">
        <v>0</v>
      </c>
      <c r="CX202" s="100">
        <v>145.29525458248472</v>
      </c>
      <c r="CY202" s="100">
        <v>7155</v>
      </c>
      <c r="CZ202" s="100">
        <v>0</v>
      </c>
      <c r="DA202" s="100">
        <v>146</v>
      </c>
      <c r="DB202" s="100">
        <v>-36</v>
      </c>
      <c r="DC202" s="100">
        <v>0</v>
      </c>
      <c r="DD202" s="100">
        <v>-1</v>
      </c>
      <c r="DE202" s="100">
        <v>0</v>
      </c>
      <c r="DF202" s="100">
        <v>0</v>
      </c>
      <c r="DG202" s="100">
        <v>0</v>
      </c>
      <c r="DH202" s="100">
        <v>0</v>
      </c>
      <c r="DI202" s="100">
        <v>0</v>
      </c>
      <c r="DJ202" s="100">
        <v>0</v>
      </c>
      <c r="DK202" s="100">
        <v>0</v>
      </c>
      <c r="DL202" s="100">
        <v>0</v>
      </c>
      <c r="DM202" s="100">
        <v>0</v>
      </c>
      <c r="DN202" s="100">
        <v>6987.4099796334012</v>
      </c>
      <c r="DO202" s="100">
        <v>0</v>
      </c>
      <c r="DP202" s="100">
        <v>142.60020366598778</v>
      </c>
      <c r="DQ202" s="100">
        <v>7589</v>
      </c>
      <c r="DR202" s="100">
        <v>0</v>
      </c>
      <c r="DS202" s="100">
        <v>155</v>
      </c>
      <c r="DT202" s="100">
        <v>-602</v>
      </c>
      <c r="DU202" s="100">
        <v>0</v>
      </c>
      <c r="DV202" s="100">
        <v>-12</v>
      </c>
      <c r="DW202" s="100">
        <v>25751.211507128308</v>
      </c>
      <c r="DX202" s="100">
        <v>0</v>
      </c>
      <c r="DY202" s="100">
        <v>525.53492871690423</v>
      </c>
      <c r="DZ202" s="100">
        <v>-3949.5816293279022</v>
      </c>
      <c r="EA202" s="100">
        <v>0</v>
      </c>
      <c r="EB202" s="100">
        <v>-80.603706720977598</v>
      </c>
      <c r="EC202" s="100">
        <v>27322</v>
      </c>
      <c r="ED202" s="100">
        <v>0</v>
      </c>
      <c r="EE202" s="100">
        <v>558</v>
      </c>
      <c r="EF202" s="100">
        <v>-5520</v>
      </c>
      <c r="EG202" s="100">
        <v>0</v>
      </c>
      <c r="EH202" s="100">
        <v>-113</v>
      </c>
      <c r="EI202" s="100">
        <v>-674.96052953156823</v>
      </c>
      <c r="EJ202" s="100">
        <v>0</v>
      </c>
      <c r="EK202" s="100">
        <v>-13.774704684317719</v>
      </c>
      <c r="EL202" s="100">
        <v>0</v>
      </c>
      <c r="EM202" s="100">
        <v>0</v>
      </c>
      <c r="EN202" s="100">
        <v>0</v>
      </c>
      <c r="EO202" s="100">
        <v>0</v>
      </c>
      <c r="EP202" s="100">
        <v>0</v>
      </c>
      <c r="EQ202" s="100">
        <v>0</v>
      </c>
      <c r="ER202" s="100">
        <v>0</v>
      </c>
      <c r="ES202" s="100">
        <v>0</v>
      </c>
      <c r="ET202" s="100">
        <v>0</v>
      </c>
      <c r="EU202" s="100">
        <v>588176.49281059066</v>
      </c>
      <c r="EV202" s="100">
        <v>0</v>
      </c>
      <c r="EW202" s="100">
        <v>12003.601894093686</v>
      </c>
      <c r="EX202" s="100">
        <v>1631283</v>
      </c>
      <c r="EY202" s="100">
        <v>0</v>
      </c>
      <c r="EZ202" s="100">
        <v>33292</v>
      </c>
      <c r="FA202" s="100">
        <v>-1043107</v>
      </c>
      <c r="FB202" s="100">
        <v>0</v>
      </c>
      <c r="FC202" s="100">
        <v>-21288</v>
      </c>
      <c r="FD202" s="100">
        <v>1570304.1704276984</v>
      </c>
      <c r="FE202" s="100">
        <v>0</v>
      </c>
      <c r="FF202" s="100">
        <v>31818.697189409366</v>
      </c>
      <c r="FG202" s="100">
        <v>1490085</v>
      </c>
      <c r="FH202" s="100">
        <v>0</v>
      </c>
      <c r="FI202" s="100">
        <v>30181</v>
      </c>
      <c r="FJ202" s="100">
        <v>80219</v>
      </c>
      <c r="FK202" s="100">
        <v>0</v>
      </c>
      <c r="FL202" s="100">
        <v>1638</v>
      </c>
      <c r="FM202" s="100">
        <v>0</v>
      </c>
      <c r="FN202" s="100">
        <v>0</v>
      </c>
      <c r="FO202" s="100">
        <v>0</v>
      </c>
      <c r="FP202" s="100">
        <v>0</v>
      </c>
      <c r="FQ202" s="100">
        <v>0</v>
      </c>
      <c r="FR202" s="100">
        <v>0</v>
      </c>
      <c r="FS202" s="100">
        <v>0</v>
      </c>
      <c r="FT202" s="100">
        <v>0</v>
      </c>
      <c r="FU202" s="100">
        <v>0</v>
      </c>
      <c r="FV202" s="100">
        <v>4853615</v>
      </c>
      <c r="FW202" s="100">
        <v>0</v>
      </c>
      <c r="FX202" s="100">
        <v>98826</v>
      </c>
      <c r="FY202" s="546">
        <v>0.5</v>
      </c>
      <c r="FZ202" s="546">
        <v>0.49</v>
      </c>
      <c r="GA202" s="546">
        <v>0</v>
      </c>
      <c r="GB202" s="546">
        <v>0.01</v>
      </c>
      <c r="GC202" s="84" t="s">
        <v>1054</v>
      </c>
    </row>
    <row r="203" spans="1:185" s="84" customFormat="1" x14ac:dyDescent="0.25">
      <c r="A203" t="s">
        <v>1037</v>
      </c>
      <c r="B203" s="82" t="s">
        <v>765</v>
      </c>
      <c r="C203" s="85" t="s">
        <v>764</v>
      </c>
      <c r="D203" s="100">
        <v>-1523549</v>
      </c>
      <c r="E203" s="100">
        <v>0</v>
      </c>
      <c r="F203" s="100">
        <v>-1523549</v>
      </c>
      <c r="G203" s="100">
        <v>-1456297</v>
      </c>
      <c r="H203" s="100">
        <v>0</v>
      </c>
      <c r="I203" s="100">
        <v>-1456297</v>
      </c>
      <c r="J203" s="100">
        <v>-67252</v>
      </c>
      <c r="K203" s="100">
        <v>0</v>
      </c>
      <c r="L203" s="100">
        <v>-67252</v>
      </c>
      <c r="M203" s="100">
        <v>314463</v>
      </c>
      <c r="N203" s="100">
        <v>314463</v>
      </c>
      <c r="O203" s="100">
        <v>0</v>
      </c>
      <c r="P203" s="100">
        <v>0</v>
      </c>
      <c r="Q203" s="100">
        <v>0</v>
      </c>
      <c r="R203" s="100">
        <v>0</v>
      </c>
      <c r="S203" s="100">
        <v>218524</v>
      </c>
      <c r="T203" s="100">
        <v>0</v>
      </c>
      <c r="U203" s="100">
        <v>204266</v>
      </c>
      <c r="V203" s="100">
        <v>0</v>
      </c>
      <c r="W203" s="100">
        <v>14258</v>
      </c>
      <c r="X203" s="100">
        <v>0</v>
      </c>
      <c r="Y203" s="100">
        <v>0</v>
      </c>
      <c r="Z203" s="100">
        <v>0</v>
      </c>
      <c r="AA203" s="100">
        <v>0</v>
      </c>
      <c r="AB203" s="100">
        <v>0</v>
      </c>
      <c r="AC203" s="100">
        <v>0</v>
      </c>
      <c r="AD203" s="100">
        <v>0</v>
      </c>
      <c r="AE203" s="100">
        <v>0</v>
      </c>
      <c r="AF203" s="100">
        <v>0</v>
      </c>
      <c r="AG203" s="100">
        <v>0</v>
      </c>
      <c r="AH203" s="100">
        <v>26432</v>
      </c>
      <c r="AI203" s="100">
        <v>26432.15071283096</v>
      </c>
      <c r="AJ203" s="100">
        <v>0</v>
      </c>
      <c r="AK203" s="100">
        <v>0</v>
      </c>
      <c r="AL203" s="100">
        <v>56029</v>
      </c>
      <c r="AM203" s="100">
        <v>56029</v>
      </c>
      <c r="AN203" s="100">
        <v>0</v>
      </c>
      <c r="AO203" s="100">
        <v>0</v>
      </c>
      <c r="AP203" s="100">
        <v>-29597</v>
      </c>
      <c r="AQ203" s="100">
        <v>-29597</v>
      </c>
      <c r="AR203" s="100">
        <v>0</v>
      </c>
      <c r="AS203" s="100">
        <v>0</v>
      </c>
      <c r="AT203" s="100">
        <v>0</v>
      </c>
      <c r="AU203" s="100">
        <v>0</v>
      </c>
      <c r="AV203" s="100">
        <v>0</v>
      </c>
      <c r="AW203" s="100">
        <v>0</v>
      </c>
      <c r="AX203" s="100">
        <v>0</v>
      </c>
      <c r="AY203" s="100">
        <v>0</v>
      </c>
      <c r="AZ203" s="100">
        <v>0</v>
      </c>
      <c r="BA203" s="100">
        <v>0</v>
      </c>
      <c r="BB203" s="100">
        <v>0</v>
      </c>
      <c r="BC203" s="100">
        <v>0</v>
      </c>
      <c r="BD203" s="100">
        <v>0</v>
      </c>
      <c r="BE203" s="100">
        <v>0</v>
      </c>
      <c r="BF203" s="100">
        <v>2990469.232711894</v>
      </c>
      <c r="BG203" s="100">
        <v>0</v>
      </c>
      <c r="BH203" s="100">
        <v>61029.984341059069</v>
      </c>
      <c r="BI203" s="100">
        <v>191640</v>
      </c>
      <c r="BJ203" s="100">
        <v>0</v>
      </c>
      <c r="BK203" s="100">
        <v>3911</v>
      </c>
      <c r="BL203" s="100">
        <v>3024171</v>
      </c>
      <c r="BM203" s="100">
        <v>0</v>
      </c>
      <c r="BN203" s="100">
        <v>61718</v>
      </c>
      <c r="BO203" s="100">
        <v>157938</v>
      </c>
      <c r="BP203" s="100">
        <v>0</v>
      </c>
      <c r="BQ203" s="100">
        <v>3223</v>
      </c>
      <c r="BR203" s="100">
        <v>9161.5519551934831</v>
      </c>
      <c r="BS203" s="100">
        <v>0</v>
      </c>
      <c r="BT203" s="100">
        <v>186.97044806517312</v>
      </c>
      <c r="BU203" s="100">
        <v>7639</v>
      </c>
      <c r="BV203" s="100">
        <v>0</v>
      </c>
      <c r="BW203" s="100">
        <v>156</v>
      </c>
      <c r="BX203" s="100">
        <v>1523</v>
      </c>
      <c r="BY203" s="100">
        <v>0</v>
      </c>
      <c r="BZ203" s="100">
        <v>31</v>
      </c>
      <c r="CA203" s="100">
        <v>11.131283095723015</v>
      </c>
      <c r="CB203" s="100">
        <v>0</v>
      </c>
      <c r="CC203" s="100">
        <v>0.22716904276985744</v>
      </c>
      <c r="CD203" s="100">
        <v>0</v>
      </c>
      <c r="CE203" s="100">
        <v>0</v>
      </c>
      <c r="CF203" s="100">
        <v>0</v>
      </c>
      <c r="CG203" s="100">
        <v>0</v>
      </c>
      <c r="CH203" s="100">
        <v>0</v>
      </c>
      <c r="CI203" s="100">
        <v>0</v>
      </c>
      <c r="CJ203" s="100">
        <v>0</v>
      </c>
      <c r="CK203" s="100">
        <v>0</v>
      </c>
      <c r="CL203" s="100">
        <v>0</v>
      </c>
      <c r="CM203" s="100">
        <v>0</v>
      </c>
      <c r="CN203" s="100">
        <v>0</v>
      </c>
      <c r="CO203" s="100">
        <v>0</v>
      </c>
      <c r="CP203" s="100">
        <v>0</v>
      </c>
      <c r="CQ203" s="100">
        <v>0</v>
      </c>
      <c r="CR203" s="100">
        <v>0</v>
      </c>
      <c r="CS203" s="100">
        <v>0</v>
      </c>
      <c r="CT203" s="100">
        <v>0</v>
      </c>
      <c r="CU203" s="100">
        <v>0</v>
      </c>
      <c r="CV203" s="100">
        <v>0</v>
      </c>
      <c r="CW203" s="100">
        <v>0</v>
      </c>
      <c r="CX203" s="100">
        <v>0</v>
      </c>
      <c r="CY203" s="100">
        <v>0</v>
      </c>
      <c r="CZ203" s="100">
        <v>0</v>
      </c>
      <c r="DA203" s="100">
        <v>0</v>
      </c>
      <c r="DB203" s="100">
        <v>0</v>
      </c>
      <c r="DC203" s="100">
        <v>0</v>
      </c>
      <c r="DD203" s="100">
        <v>0</v>
      </c>
      <c r="DE203" s="100">
        <v>758.95112016293274</v>
      </c>
      <c r="DF203" s="100">
        <v>0</v>
      </c>
      <c r="DG203" s="100">
        <v>15.488798370672098</v>
      </c>
      <c r="DH203" s="100">
        <v>809</v>
      </c>
      <c r="DI203" s="100">
        <v>0</v>
      </c>
      <c r="DJ203" s="100">
        <v>17</v>
      </c>
      <c r="DK203" s="100">
        <v>-50</v>
      </c>
      <c r="DL203" s="100">
        <v>0</v>
      </c>
      <c r="DM203" s="100">
        <v>-2</v>
      </c>
      <c r="DN203" s="100">
        <v>6008.8690020366603</v>
      </c>
      <c r="DO203" s="100">
        <v>0</v>
      </c>
      <c r="DP203" s="100">
        <v>122.62997963340122</v>
      </c>
      <c r="DQ203" s="100">
        <v>10119</v>
      </c>
      <c r="DR203" s="100">
        <v>0</v>
      </c>
      <c r="DS203" s="100">
        <v>207</v>
      </c>
      <c r="DT203" s="100">
        <v>-4110</v>
      </c>
      <c r="DU203" s="100">
        <v>0</v>
      </c>
      <c r="DV203" s="100">
        <v>-84</v>
      </c>
      <c r="DW203" s="100">
        <v>42542.246089613036</v>
      </c>
      <c r="DX203" s="100">
        <v>0</v>
      </c>
      <c r="DY203" s="100">
        <v>868.20910386965375</v>
      </c>
      <c r="DZ203" s="100">
        <v>0</v>
      </c>
      <c r="EA203" s="100">
        <v>0</v>
      </c>
      <c r="EB203" s="100">
        <v>0</v>
      </c>
      <c r="EC203" s="100">
        <v>44878</v>
      </c>
      <c r="ED203" s="100">
        <v>0</v>
      </c>
      <c r="EE203" s="100">
        <v>916</v>
      </c>
      <c r="EF203" s="100">
        <v>-2336</v>
      </c>
      <c r="EG203" s="100">
        <v>0</v>
      </c>
      <c r="EH203" s="100">
        <v>-48</v>
      </c>
      <c r="EI203" s="100">
        <v>0</v>
      </c>
      <c r="EJ203" s="100">
        <v>0</v>
      </c>
      <c r="EK203" s="100">
        <v>0</v>
      </c>
      <c r="EL203" s="100">
        <v>0</v>
      </c>
      <c r="EM203" s="100">
        <v>0</v>
      </c>
      <c r="EN203" s="100">
        <v>0</v>
      </c>
      <c r="EO203" s="100">
        <v>0</v>
      </c>
      <c r="EP203" s="100">
        <v>0</v>
      </c>
      <c r="EQ203" s="100">
        <v>0</v>
      </c>
      <c r="ER203" s="100">
        <v>0</v>
      </c>
      <c r="ES203" s="100">
        <v>0</v>
      </c>
      <c r="ET203" s="100">
        <v>0</v>
      </c>
      <c r="EU203" s="100">
        <v>966876.91081466398</v>
      </c>
      <c r="EV203" s="100">
        <v>0</v>
      </c>
      <c r="EW203" s="100">
        <v>19732.181853360489</v>
      </c>
      <c r="EX203" s="100">
        <v>1299828</v>
      </c>
      <c r="EY203" s="100">
        <v>0</v>
      </c>
      <c r="EZ203" s="100">
        <v>26527</v>
      </c>
      <c r="FA203" s="100">
        <v>-332951</v>
      </c>
      <c r="FB203" s="100">
        <v>0</v>
      </c>
      <c r="FC203" s="100">
        <v>-6795</v>
      </c>
      <c r="FD203" s="100">
        <v>1390195.4479837066</v>
      </c>
      <c r="FE203" s="100">
        <v>0</v>
      </c>
      <c r="FF203" s="100">
        <v>28226.010264765784</v>
      </c>
      <c r="FG203" s="100">
        <v>1445331</v>
      </c>
      <c r="FH203" s="100">
        <v>0</v>
      </c>
      <c r="FI203" s="100">
        <v>29323</v>
      </c>
      <c r="FJ203" s="100">
        <v>-55136</v>
      </c>
      <c r="FK203" s="100">
        <v>0</v>
      </c>
      <c r="FL203" s="100">
        <v>-1097</v>
      </c>
      <c r="FM203" s="100">
        <v>0</v>
      </c>
      <c r="FN203" s="100">
        <v>0</v>
      </c>
      <c r="FO203" s="100">
        <v>0</v>
      </c>
      <c r="FP203" s="100">
        <v>0</v>
      </c>
      <c r="FQ203" s="100">
        <v>0</v>
      </c>
      <c r="FR203" s="100">
        <v>0</v>
      </c>
      <c r="FS203" s="100">
        <v>0</v>
      </c>
      <c r="FT203" s="100">
        <v>0</v>
      </c>
      <c r="FU203" s="100">
        <v>0</v>
      </c>
      <c r="FV203" s="100">
        <v>5597664</v>
      </c>
      <c r="FW203" s="100">
        <v>0</v>
      </c>
      <c r="FX203" s="100">
        <v>114092</v>
      </c>
      <c r="FY203" s="546">
        <v>0.5</v>
      </c>
      <c r="FZ203" s="546">
        <v>0.49</v>
      </c>
      <c r="GA203" s="546">
        <v>0</v>
      </c>
      <c r="GB203" s="546">
        <v>0.01</v>
      </c>
      <c r="GC203" s="84" t="s">
        <v>1054</v>
      </c>
    </row>
    <row r="204" spans="1:185" s="84" customFormat="1" x14ac:dyDescent="0.25">
      <c r="A204" t="s">
        <v>1026</v>
      </c>
      <c r="B204" s="82" t="s">
        <v>767</v>
      </c>
      <c r="C204" s="85" t="s">
        <v>766</v>
      </c>
      <c r="D204" s="100">
        <v>-965771</v>
      </c>
      <c r="E204" s="100">
        <v>0</v>
      </c>
      <c r="F204" s="100">
        <v>-965771</v>
      </c>
      <c r="G204" s="100">
        <v>0</v>
      </c>
      <c r="H204" s="100">
        <v>0</v>
      </c>
      <c r="I204" s="100">
        <v>0</v>
      </c>
      <c r="J204" s="100">
        <v>-965771</v>
      </c>
      <c r="K204" s="100">
        <v>0</v>
      </c>
      <c r="L204" s="100">
        <v>-965771</v>
      </c>
      <c r="M204" s="100">
        <v>275145</v>
      </c>
      <c r="N204" s="100">
        <v>275145</v>
      </c>
      <c r="O204" s="100">
        <v>0</v>
      </c>
      <c r="P204" s="100">
        <v>0</v>
      </c>
      <c r="Q204" s="100">
        <v>0</v>
      </c>
      <c r="R204" s="100">
        <v>0</v>
      </c>
      <c r="S204" s="100">
        <v>0</v>
      </c>
      <c r="T204" s="100">
        <v>0</v>
      </c>
      <c r="U204" s="100">
        <v>0</v>
      </c>
      <c r="V204" s="100">
        <v>0</v>
      </c>
      <c r="W204" s="100">
        <v>0</v>
      </c>
      <c r="X204" s="100">
        <v>0</v>
      </c>
      <c r="Y204" s="100">
        <v>0</v>
      </c>
      <c r="Z204" s="100">
        <v>0</v>
      </c>
      <c r="AA204" s="100">
        <v>0</v>
      </c>
      <c r="AB204" s="100">
        <v>0</v>
      </c>
      <c r="AC204" s="100">
        <v>0</v>
      </c>
      <c r="AD204" s="100">
        <v>0</v>
      </c>
      <c r="AE204" s="100">
        <v>0</v>
      </c>
      <c r="AF204" s="100">
        <v>0</v>
      </c>
      <c r="AG204" s="100">
        <v>0</v>
      </c>
      <c r="AH204" s="100">
        <v>0</v>
      </c>
      <c r="AI204" s="100">
        <v>0</v>
      </c>
      <c r="AJ204" s="100">
        <v>0</v>
      </c>
      <c r="AK204" s="100">
        <v>0</v>
      </c>
      <c r="AL204" s="100">
        <v>0</v>
      </c>
      <c r="AM204" s="100">
        <v>0</v>
      </c>
      <c r="AN204" s="100">
        <v>0</v>
      </c>
      <c r="AO204" s="100">
        <v>0</v>
      </c>
      <c r="AP204" s="100">
        <v>0</v>
      </c>
      <c r="AQ204" s="100">
        <v>0</v>
      </c>
      <c r="AR204" s="100">
        <v>0</v>
      </c>
      <c r="AS204" s="100">
        <v>0</v>
      </c>
      <c r="AT204" s="100">
        <v>0</v>
      </c>
      <c r="AU204" s="100">
        <v>0</v>
      </c>
      <c r="AV204" s="100">
        <v>0</v>
      </c>
      <c r="AW204" s="100">
        <v>0</v>
      </c>
      <c r="AX204" s="100">
        <v>0</v>
      </c>
      <c r="AY204" s="100">
        <v>0</v>
      </c>
      <c r="AZ204" s="100">
        <v>0</v>
      </c>
      <c r="BA204" s="100">
        <v>0</v>
      </c>
      <c r="BB204" s="100">
        <v>0</v>
      </c>
      <c r="BC204" s="100">
        <v>0</v>
      </c>
      <c r="BD204" s="100">
        <v>0</v>
      </c>
      <c r="BE204" s="100">
        <v>0</v>
      </c>
      <c r="BF204" s="100">
        <v>3624831.1412138497</v>
      </c>
      <c r="BG204" s="100">
        <v>0</v>
      </c>
      <c r="BH204" s="100">
        <v>48984.204610997964</v>
      </c>
      <c r="BI204" s="100">
        <v>279227</v>
      </c>
      <c r="BJ204" s="100">
        <v>0</v>
      </c>
      <c r="BK204" s="100">
        <v>3773</v>
      </c>
      <c r="BL204" s="100">
        <v>3656399</v>
      </c>
      <c r="BM204" s="100">
        <v>0</v>
      </c>
      <c r="BN204" s="100">
        <v>49410</v>
      </c>
      <c r="BO204" s="100">
        <v>247659</v>
      </c>
      <c r="BP204" s="100">
        <v>0</v>
      </c>
      <c r="BQ204" s="100">
        <v>3347</v>
      </c>
      <c r="BR204" s="100">
        <v>0</v>
      </c>
      <c r="BS204" s="100">
        <v>0</v>
      </c>
      <c r="BT204" s="100">
        <v>0</v>
      </c>
      <c r="BU204" s="100">
        <v>0</v>
      </c>
      <c r="BV204" s="100">
        <v>0</v>
      </c>
      <c r="BW204" s="100">
        <v>0</v>
      </c>
      <c r="BX204" s="100">
        <v>0</v>
      </c>
      <c r="BY204" s="100">
        <v>0</v>
      </c>
      <c r="BZ204" s="100">
        <v>0</v>
      </c>
      <c r="CA204" s="100">
        <v>0</v>
      </c>
      <c r="CB204" s="100">
        <v>0</v>
      </c>
      <c r="CC204" s="100">
        <v>0</v>
      </c>
      <c r="CD204" s="100">
        <v>0</v>
      </c>
      <c r="CE204" s="100">
        <v>0</v>
      </c>
      <c r="CF204" s="100">
        <v>0</v>
      </c>
      <c r="CG204" s="100">
        <v>1086.5701832993891</v>
      </c>
      <c r="CH204" s="100">
        <v>0</v>
      </c>
      <c r="CI204" s="100">
        <v>14.68338085539715</v>
      </c>
      <c r="CJ204" s="100">
        <v>0</v>
      </c>
      <c r="CK204" s="100">
        <v>0</v>
      </c>
      <c r="CL204" s="100">
        <v>0</v>
      </c>
      <c r="CM204" s="100">
        <v>0</v>
      </c>
      <c r="CN204" s="100">
        <v>0</v>
      </c>
      <c r="CO204" s="100">
        <v>0</v>
      </c>
      <c r="CP204" s="100">
        <v>0</v>
      </c>
      <c r="CQ204" s="100">
        <v>0</v>
      </c>
      <c r="CR204" s="100">
        <v>0</v>
      </c>
      <c r="CS204" s="100">
        <v>0</v>
      </c>
      <c r="CT204" s="100">
        <v>0</v>
      </c>
      <c r="CU204" s="100">
        <v>0</v>
      </c>
      <c r="CV204" s="100">
        <v>0</v>
      </c>
      <c r="CW204" s="100">
        <v>0</v>
      </c>
      <c r="CX204" s="100">
        <v>0</v>
      </c>
      <c r="CY204" s="100">
        <v>0</v>
      </c>
      <c r="CZ204" s="100">
        <v>0</v>
      </c>
      <c r="DA204" s="100">
        <v>0</v>
      </c>
      <c r="DB204" s="100">
        <v>0</v>
      </c>
      <c r="DC204" s="100">
        <v>0</v>
      </c>
      <c r="DD204" s="100">
        <v>0</v>
      </c>
      <c r="DE204" s="100">
        <v>0</v>
      </c>
      <c r="DF204" s="100">
        <v>0</v>
      </c>
      <c r="DG204" s="100">
        <v>0</v>
      </c>
      <c r="DH204" s="100">
        <v>0</v>
      </c>
      <c r="DI204" s="100">
        <v>0</v>
      </c>
      <c r="DJ204" s="100">
        <v>0</v>
      </c>
      <c r="DK204" s="100">
        <v>0</v>
      </c>
      <c r="DL204" s="100">
        <v>0</v>
      </c>
      <c r="DM204" s="100">
        <v>0</v>
      </c>
      <c r="DN204" s="100">
        <v>11169.055112016293</v>
      </c>
      <c r="DO204" s="100">
        <v>0</v>
      </c>
      <c r="DP204" s="100">
        <v>150.93317718940938</v>
      </c>
      <c r="DQ204" s="100">
        <v>11538</v>
      </c>
      <c r="DR204" s="100">
        <v>0</v>
      </c>
      <c r="DS204" s="100">
        <v>156</v>
      </c>
      <c r="DT204" s="100">
        <v>-369</v>
      </c>
      <c r="DU204" s="100">
        <v>0</v>
      </c>
      <c r="DV204" s="100">
        <v>-5</v>
      </c>
      <c r="DW204" s="100">
        <v>71877.916619144598</v>
      </c>
      <c r="DX204" s="100">
        <v>0</v>
      </c>
      <c r="DY204" s="100">
        <v>971.32319755600815</v>
      </c>
      <c r="DZ204" s="100">
        <v>0</v>
      </c>
      <c r="EA204" s="100">
        <v>0</v>
      </c>
      <c r="EB204" s="100">
        <v>0</v>
      </c>
      <c r="EC204" s="100">
        <v>76411</v>
      </c>
      <c r="ED204" s="100">
        <v>0</v>
      </c>
      <c r="EE204" s="100">
        <v>1033</v>
      </c>
      <c r="EF204" s="100">
        <v>-4533</v>
      </c>
      <c r="EG204" s="100">
        <v>0</v>
      </c>
      <c r="EH204" s="100">
        <v>-62</v>
      </c>
      <c r="EI204" s="100">
        <v>794.67861507128305</v>
      </c>
      <c r="EJ204" s="100">
        <v>0</v>
      </c>
      <c r="EK204" s="100">
        <v>10.738900203665988</v>
      </c>
      <c r="EL204" s="100">
        <v>0</v>
      </c>
      <c r="EM204" s="100">
        <v>0</v>
      </c>
      <c r="EN204" s="100">
        <v>0</v>
      </c>
      <c r="EO204" s="100">
        <v>0</v>
      </c>
      <c r="EP204" s="100">
        <v>0</v>
      </c>
      <c r="EQ204" s="100">
        <v>0</v>
      </c>
      <c r="ER204" s="100">
        <v>0</v>
      </c>
      <c r="ES204" s="100">
        <v>0</v>
      </c>
      <c r="ET204" s="100">
        <v>0</v>
      </c>
      <c r="EU204" s="100">
        <v>1342951.0791446029</v>
      </c>
      <c r="EV204" s="100">
        <v>0</v>
      </c>
      <c r="EW204" s="100">
        <v>18147.987556008149</v>
      </c>
      <c r="EX204" s="100">
        <v>1528228</v>
      </c>
      <c r="EY204" s="100">
        <v>0</v>
      </c>
      <c r="EZ204" s="100">
        <v>20652</v>
      </c>
      <c r="FA204" s="100">
        <v>-185277</v>
      </c>
      <c r="FB204" s="100">
        <v>0</v>
      </c>
      <c r="FC204" s="100">
        <v>-2504</v>
      </c>
      <c r="FD204" s="100">
        <v>2042126.6189816699</v>
      </c>
      <c r="FE204" s="100">
        <v>0</v>
      </c>
      <c r="FF204" s="100">
        <v>27596.305661914459</v>
      </c>
      <c r="FG204" s="100">
        <v>2032558</v>
      </c>
      <c r="FH204" s="100">
        <v>0</v>
      </c>
      <c r="FI204" s="100">
        <v>27467</v>
      </c>
      <c r="FJ204" s="100">
        <v>9569</v>
      </c>
      <c r="FK204" s="100">
        <v>0</v>
      </c>
      <c r="FL204" s="100">
        <v>129</v>
      </c>
      <c r="FM204" s="100">
        <v>0</v>
      </c>
      <c r="FN204" s="100">
        <v>0</v>
      </c>
      <c r="FO204" s="100">
        <v>0</v>
      </c>
      <c r="FP204" s="100">
        <v>0</v>
      </c>
      <c r="FQ204" s="100">
        <v>0</v>
      </c>
      <c r="FR204" s="100">
        <v>0</v>
      </c>
      <c r="FS204" s="100">
        <v>0</v>
      </c>
      <c r="FT204" s="100">
        <v>0</v>
      </c>
      <c r="FU204" s="100">
        <v>0</v>
      </c>
      <c r="FV204" s="100">
        <v>7374065</v>
      </c>
      <c r="FW204" s="100">
        <v>0</v>
      </c>
      <c r="FX204" s="100">
        <v>99649</v>
      </c>
      <c r="FY204" s="546">
        <v>0.25</v>
      </c>
      <c r="FZ204" s="546">
        <v>0.74</v>
      </c>
      <c r="GA204" s="546">
        <v>0</v>
      </c>
      <c r="GB204" s="546">
        <v>0.01</v>
      </c>
      <c r="GC204" s="84" t="s">
        <v>1054</v>
      </c>
    </row>
    <row r="205" spans="1:185" s="84" customFormat="1" x14ac:dyDescent="0.25">
      <c r="A205" t="s">
        <v>1026</v>
      </c>
      <c r="B205" s="82" t="s">
        <v>769</v>
      </c>
      <c r="C205" s="85" t="s">
        <v>768</v>
      </c>
      <c r="D205" s="100">
        <v>-3510626</v>
      </c>
      <c r="E205" s="100">
        <v>0</v>
      </c>
      <c r="F205" s="100">
        <v>-3510626</v>
      </c>
      <c r="G205" s="100">
        <v>-3234000</v>
      </c>
      <c r="H205" s="100">
        <v>0</v>
      </c>
      <c r="I205" s="100">
        <v>-3234000</v>
      </c>
      <c r="J205" s="100">
        <v>-276626</v>
      </c>
      <c r="K205" s="100">
        <v>0</v>
      </c>
      <c r="L205" s="100">
        <v>-276626</v>
      </c>
      <c r="M205" s="100">
        <v>224953</v>
      </c>
      <c r="N205" s="100">
        <v>224953</v>
      </c>
      <c r="O205" s="100">
        <v>0</v>
      </c>
      <c r="P205" s="100">
        <v>0</v>
      </c>
      <c r="Q205" s="100">
        <v>0</v>
      </c>
      <c r="R205" s="100">
        <v>0</v>
      </c>
      <c r="S205" s="100">
        <v>23351</v>
      </c>
      <c r="T205" s="100">
        <v>0</v>
      </c>
      <c r="U205" s="100">
        <v>26490</v>
      </c>
      <c r="V205" s="100">
        <v>0</v>
      </c>
      <c r="W205" s="100">
        <v>-3139</v>
      </c>
      <c r="X205" s="100">
        <v>0</v>
      </c>
      <c r="Y205" s="100">
        <v>0</v>
      </c>
      <c r="Z205" s="100">
        <v>0</v>
      </c>
      <c r="AA205" s="100">
        <v>0</v>
      </c>
      <c r="AB205" s="100">
        <v>0</v>
      </c>
      <c r="AC205" s="100">
        <v>0</v>
      </c>
      <c r="AD205" s="100">
        <v>0</v>
      </c>
      <c r="AE205" s="100">
        <v>0</v>
      </c>
      <c r="AF205" s="100">
        <v>0</v>
      </c>
      <c r="AG205" s="100">
        <v>0</v>
      </c>
      <c r="AH205" s="100">
        <v>0</v>
      </c>
      <c r="AI205" s="100">
        <v>0</v>
      </c>
      <c r="AJ205" s="100">
        <v>0</v>
      </c>
      <c r="AK205" s="100">
        <v>0</v>
      </c>
      <c r="AL205" s="100">
        <v>0</v>
      </c>
      <c r="AM205" s="100">
        <v>0</v>
      </c>
      <c r="AN205" s="100">
        <v>0</v>
      </c>
      <c r="AO205" s="100">
        <v>0</v>
      </c>
      <c r="AP205" s="100">
        <v>0</v>
      </c>
      <c r="AQ205" s="100">
        <v>0</v>
      </c>
      <c r="AR205" s="100">
        <v>0</v>
      </c>
      <c r="AS205" s="100">
        <v>0</v>
      </c>
      <c r="AT205" s="100">
        <v>0</v>
      </c>
      <c r="AU205" s="100">
        <v>0</v>
      </c>
      <c r="AV205" s="100">
        <v>0</v>
      </c>
      <c r="AW205" s="100">
        <v>0</v>
      </c>
      <c r="AX205" s="100">
        <v>0</v>
      </c>
      <c r="AY205" s="100">
        <v>0</v>
      </c>
      <c r="AZ205" s="100">
        <v>0</v>
      </c>
      <c r="BA205" s="100">
        <v>0</v>
      </c>
      <c r="BB205" s="100">
        <v>0</v>
      </c>
      <c r="BC205" s="100">
        <v>0</v>
      </c>
      <c r="BD205" s="100">
        <v>0</v>
      </c>
      <c r="BE205" s="100">
        <v>0</v>
      </c>
      <c r="BF205" s="100">
        <v>2344842.1505303471</v>
      </c>
      <c r="BG205" s="100">
        <v>732763.17204073316</v>
      </c>
      <c r="BH205" s="100">
        <v>62808.271889205709</v>
      </c>
      <c r="BI205" s="100">
        <v>147600</v>
      </c>
      <c r="BJ205" s="100">
        <v>46125</v>
      </c>
      <c r="BK205" s="100">
        <v>3954</v>
      </c>
      <c r="BL205" s="100">
        <v>2248728</v>
      </c>
      <c r="BM205" s="100">
        <v>702728</v>
      </c>
      <c r="BN205" s="100">
        <v>60234</v>
      </c>
      <c r="BO205" s="100">
        <v>243714</v>
      </c>
      <c r="BP205" s="100">
        <v>76160</v>
      </c>
      <c r="BQ205" s="100">
        <v>6528</v>
      </c>
      <c r="BR205" s="100">
        <v>387.42647657841144</v>
      </c>
      <c r="BS205" s="100">
        <v>121.07077393075356</v>
      </c>
      <c r="BT205" s="100">
        <v>10.377494908350306</v>
      </c>
      <c r="BU205" s="100">
        <v>2299</v>
      </c>
      <c r="BV205" s="100">
        <v>719</v>
      </c>
      <c r="BW205" s="100">
        <v>62</v>
      </c>
      <c r="BX205" s="100">
        <v>-1912</v>
      </c>
      <c r="BY205" s="100">
        <v>-598</v>
      </c>
      <c r="BZ205" s="100">
        <v>-52</v>
      </c>
      <c r="CA205" s="100">
        <v>0</v>
      </c>
      <c r="CB205" s="100">
        <v>0</v>
      </c>
      <c r="CC205" s="100">
        <v>0</v>
      </c>
      <c r="CD205" s="100">
        <v>0</v>
      </c>
      <c r="CE205" s="100">
        <v>0</v>
      </c>
      <c r="CF205" s="100">
        <v>0</v>
      </c>
      <c r="CG205" s="100">
        <v>0</v>
      </c>
      <c r="CH205" s="100">
        <v>0</v>
      </c>
      <c r="CI205" s="100">
        <v>0</v>
      </c>
      <c r="CJ205" s="100">
        <v>0</v>
      </c>
      <c r="CK205" s="100">
        <v>0</v>
      </c>
      <c r="CL205" s="100">
        <v>0</v>
      </c>
      <c r="CM205" s="100">
        <v>0</v>
      </c>
      <c r="CN205" s="100">
        <v>0</v>
      </c>
      <c r="CO205" s="100">
        <v>0</v>
      </c>
      <c r="CP205" s="100">
        <v>0</v>
      </c>
      <c r="CQ205" s="100">
        <v>0</v>
      </c>
      <c r="CR205" s="100">
        <v>0</v>
      </c>
      <c r="CS205" s="100">
        <v>0</v>
      </c>
      <c r="CT205" s="100">
        <v>0</v>
      </c>
      <c r="CU205" s="100">
        <v>0</v>
      </c>
      <c r="CV205" s="100">
        <v>2912.0593075356419</v>
      </c>
      <c r="CW205" s="100">
        <v>910.01853360488792</v>
      </c>
      <c r="CX205" s="100">
        <v>78.001588594704671</v>
      </c>
      <c r="CY205" s="100">
        <v>2871</v>
      </c>
      <c r="CZ205" s="100">
        <v>897</v>
      </c>
      <c r="DA205" s="100">
        <v>77</v>
      </c>
      <c r="DB205" s="100">
        <v>41</v>
      </c>
      <c r="DC205" s="100">
        <v>13</v>
      </c>
      <c r="DD205" s="100">
        <v>1</v>
      </c>
      <c r="DE205" s="100">
        <v>0</v>
      </c>
      <c r="DF205" s="100">
        <v>0</v>
      </c>
      <c r="DG205" s="100">
        <v>0</v>
      </c>
      <c r="DH205" s="100">
        <v>0</v>
      </c>
      <c r="DI205" s="100">
        <v>0</v>
      </c>
      <c r="DJ205" s="100">
        <v>0</v>
      </c>
      <c r="DK205" s="100">
        <v>0</v>
      </c>
      <c r="DL205" s="100">
        <v>0</v>
      </c>
      <c r="DM205" s="100">
        <v>0</v>
      </c>
      <c r="DN205" s="100">
        <v>1833.0476578411406</v>
      </c>
      <c r="DO205" s="100">
        <v>572.82739307535633</v>
      </c>
      <c r="DP205" s="100">
        <v>49.099490835030551</v>
      </c>
      <c r="DQ205" s="100">
        <v>1986</v>
      </c>
      <c r="DR205" s="100">
        <v>621</v>
      </c>
      <c r="DS205" s="100">
        <v>53</v>
      </c>
      <c r="DT205" s="100">
        <v>-153</v>
      </c>
      <c r="DU205" s="100">
        <v>-48</v>
      </c>
      <c r="DV205" s="100">
        <v>-4</v>
      </c>
      <c r="DW205" s="100">
        <v>10632.25466395112</v>
      </c>
      <c r="DX205" s="100">
        <v>3322.5795824847246</v>
      </c>
      <c r="DY205" s="100">
        <v>284.79253564154783</v>
      </c>
      <c r="DZ205" s="100">
        <v>-153.8140936863544</v>
      </c>
      <c r="EA205" s="100">
        <v>-48.066904276985746</v>
      </c>
      <c r="EB205" s="100">
        <v>-4.1200203665987782</v>
      </c>
      <c r="EC205" s="100">
        <v>11565</v>
      </c>
      <c r="ED205" s="100">
        <v>3614</v>
      </c>
      <c r="EE205" s="100">
        <v>310</v>
      </c>
      <c r="EF205" s="100">
        <v>-1087</v>
      </c>
      <c r="EG205" s="100">
        <v>-339</v>
      </c>
      <c r="EH205" s="100">
        <v>-29</v>
      </c>
      <c r="EI205" s="100">
        <v>0</v>
      </c>
      <c r="EJ205" s="100">
        <v>0</v>
      </c>
      <c r="EK205" s="100">
        <v>0</v>
      </c>
      <c r="EL205" s="100">
        <v>0</v>
      </c>
      <c r="EM205" s="100">
        <v>0</v>
      </c>
      <c r="EN205" s="100">
        <v>0</v>
      </c>
      <c r="EO205" s="100">
        <v>0</v>
      </c>
      <c r="EP205" s="100">
        <v>0</v>
      </c>
      <c r="EQ205" s="100">
        <v>0</v>
      </c>
      <c r="ER205" s="100">
        <v>0</v>
      </c>
      <c r="ES205" s="100">
        <v>0</v>
      </c>
      <c r="ET205" s="100">
        <v>0</v>
      </c>
      <c r="EU205" s="100">
        <v>880766.67812627298</v>
      </c>
      <c r="EV205" s="100">
        <v>275239.58691446023</v>
      </c>
      <c r="EW205" s="100">
        <v>23591.96459266802</v>
      </c>
      <c r="EX205" s="100">
        <v>961356</v>
      </c>
      <c r="EY205" s="100">
        <v>300424</v>
      </c>
      <c r="EZ205" s="100">
        <v>25751</v>
      </c>
      <c r="FA205" s="100">
        <v>-80589</v>
      </c>
      <c r="FB205" s="100">
        <v>-25184</v>
      </c>
      <c r="FC205" s="100">
        <v>-2159</v>
      </c>
      <c r="FD205" s="100">
        <v>1010794.0092871691</v>
      </c>
      <c r="FE205" s="100">
        <v>315635.33767820767</v>
      </c>
      <c r="FF205" s="100">
        <v>27054.457515274946</v>
      </c>
      <c r="FG205" s="100">
        <v>983740</v>
      </c>
      <c r="FH205" s="100">
        <v>307149</v>
      </c>
      <c r="FI205" s="100">
        <v>26327</v>
      </c>
      <c r="FJ205" s="100">
        <v>27054</v>
      </c>
      <c r="FK205" s="100">
        <v>8486</v>
      </c>
      <c r="FL205" s="100">
        <v>727</v>
      </c>
      <c r="FM205" s="100">
        <v>0</v>
      </c>
      <c r="FN205" s="100">
        <v>0</v>
      </c>
      <c r="FO205" s="100">
        <v>0</v>
      </c>
      <c r="FP205" s="100">
        <v>0</v>
      </c>
      <c r="FQ205" s="100">
        <v>0</v>
      </c>
      <c r="FR205" s="100">
        <v>0</v>
      </c>
      <c r="FS205" s="100">
        <v>0</v>
      </c>
      <c r="FT205" s="100">
        <v>0</v>
      </c>
      <c r="FU205" s="100">
        <v>0</v>
      </c>
      <c r="FV205" s="100">
        <v>4399613</v>
      </c>
      <c r="FW205" s="100">
        <v>1374642</v>
      </c>
      <c r="FX205" s="100">
        <v>117826</v>
      </c>
      <c r="FY205" s="546">
        <v>0.24999999999999989</v>
      </c>
      <c r="FZ205" s="546">
        <v>0.56000000000000005</v>
      </c>
      <c r="GA205" s="546">
        <v>0.17499999999999999</v>
      </c>
      <c r="GB205" s="546">
        <v>1.4999999999999999E-2</v>
      </c>
      <c r="GC205" s="84" t="s">
        <v>1029</v>
      </c>
    </row>
    <row r="206" spans="1:185" s="84" customFormat="1" x14ac:dyDescent="0.25">
      <c r="A206" t="s">
        <v>1037</v>
      </c>
      <c r="B206" s="82" t="s">
        <v>771</v>
      </c>
      <c r="C206" s="85" t="s">
        <v>770</v>
      </c>
      <c r="D206" s="100">
        <v>255827</v>
      </c>
      <c r="E206" s="100">
        <v>0</v>
      </c>
      <c r="F206" s="100">
        <v>255827</v>
      </c>
      <c r="G206" s="100">
        <v>730564</v>
      </c>
      <c r="H206" s="100">
        <v>0</v>
      </c>
      <c r="I206" s="100">
        <v>730564</v>
      </c>
      <c r="J206" s="100">
        <v>-474737</v>
      </c>
      <c r="K206" s="100">
        <v>0</v>
      </c>
      <c r="L206" s="100">
        <v>-474737</v>
      </c>
      <c r="M206" s="100">
        <v>285844</v>
      </c>
      <c r="N206" s="100">
        <v>285844</v>
      </c>
      <c r="O206" s="100">
        <v>0</v>
      </c>
      <c r="P206" s="100">
        <v>0</v>
      </c>
      <c r="Q206" s="100">
        <v>0</v>
      </c>
      <c r="R206" s="100">
        <v>0</v>
      </c>
      <c r="S206" s="100">
        <v>0</v>
      </c>
      <c r="T206" s="100">
        <v>0</v>
      </c>
      <c r="U206" s="100">
        <v>0</v>
      </c>
      <c r="V206" s="100">
        <v>0</v>
      </c>
      <c r="W206" s="100">
        <v>0</v>
      </c>
      <c r="X206" s="100">
        <v>0</v>
      </c>
      <c r="Y206" s="100">
        <v>0</v>
      </c>
      <c r="Z206" s="100">
        <v>0</v>
      </c>
      <c r="AA206" s="100">
        <v>0</v>
      </c>
      <c r="AB206" s="100">
        <v>0</v>
      </c>
      <c r="AC206" s="100">
        <v>0</v>
      </c>
      <c r="AD206" s="100">
        <v>0</v>
      </c>
      <c r="AE206" s="100">
        <v>0</v>
      </c>
      <c r="AF206" s="100">
        <v>0</v>
      </c>
      <c r="AG206" s="100">
        <v>0</v>
      </c>
      <c r="AH206" s="100">
        <v>0</v>
      </c>
      <c r="AI206" s="100">
        <v>0</v>
      </c>
      <c r="AJ206" s="100">
        <v>0</v>
      </c>
      <c r="AK206" s="100">
        <v>0</v>
      </c>
      <c r="AL206" s="100">
        <v>0</v>
      </c>
      <c r="AM206" s="100">
        <v>0</v>
      </c>
      <c r="AN206" s="100">
        <v>0</v>
      </c>
      <c r="AO206" s="100">
        <v>0</v>
      </c>
      <c r="AP206" s="100">
        <v>0</v>
      </c>
      <c r="AQ206" s="100">
        <v>0</v>
      </c>
      <c r="AR206" s="100">
        <v>0</v>
      </c>
      <c r="AS206" s="100">
        <v>0</v>
      </c>
      <c r="AT206" s="100">
        <v>0</v>
      </c>
      <c r="AU206" s="100">
        <v>0</v>
      </c>
      <c r="AV206" s="100">
        <v>0</v>
      </c>
      <c r="AW206" s="100">
        <v>0</v>
      </c>
      <c r="AX206" s="100">
        <v>0</v>
      </c>
      <c r="AY206" s="100">
        <v>0</v>
      </c>
      <c r="AZ206" s="100">
        <v>0</v>
      </c>
      <c r="BA206" s="100">
        <v>0</v>
      </c>
      <c r="BB206" s="100">
        <v>0</v>
      </c>
      <c r="BC206" s="100">
        <v>0</v>
      </c>
      <c r="BD206" s="100">
        <v>0</v>
      </c>
      <c r="BE206" s="100">
        <v>0</v>
      </c>
      <c r="BF206" s="100">
        <v>2206719.3892203667</v>
      </c>
      <c r="BG206" s="100">
        <v>0</v>
      </c>
      <c r="BH206" s="100">
        <v>29820.532286761714</v>
      </c>
      <c r="BI206" s="100">
        <v>266340</v>
      </c>
      <c r="BJ206" s="100">
        <v>0</v>
      </c>
      <c r="BK206" s="100">
        <v>3599</v>
      </c>
      <c r="BL206" s="100">
        <v>2217107</v>
      </c>
      <c r="BM206" s="100">
        <v>0</v>
      </c>
      <c r="BN206" s="100">
        <v>29961</v>
      </c>
      <c r="BO206" s="100">
        <v>255952</v>
      </c>
      <c r="BP206" s="100">
        <v>0</v>
      </c>
      <c r="BQ206" s="100">
        <v>3459</v>
      </c>
      <c r="BR206" s="100">
        <v>2648.4193075356416</v>
      </c>
      <c r="BS206" s="100">
        <v>0</v>
      </c>
      <c r="BT206" s="100">
        <v>35.789450101832998</v>
      </c>
      <c r="BU206" s="100">
        <v>9529</v>
      </c>
      <c r="BV206" s="100">
        <v>0</v>
      </c>
      <c r="BW206" s="100">
        <v>129</v>
      </c>
      <c r="BX206" s="100">
        <v>-6881</v>
      </c>
      <c r="BY206" s="100">
        <v>0</v>
      </c>
      <c r="BZ206" s="100">
        <v>-93</v>
      </c>
      <c r="CA206" s="100">
        <v>0</v>
      </c>
      <c r="CB206" s="100">
        <v>0</v>
      </c>
      <c r="CC206" s="100">
        <v>0</v>
      </c>
      <c r="CD206" s="100">
        <v>0</v>
      </c>
      <c r="CE206" s="100">
        <v>0</v>
      </c>
      <c r="CF206" s="100">
        <v>0</v>
      </c>
      <c r="CG206" s="100">
        <v>0</v>
      </c>
      <c r="CH206" s="100">
        <v>0</v>
      </c>
      <c r="CI206" s="100">
        <v>0</v>
      </c>
      <c r="CJ206" s="100">
        <v>0</v>
      </c>
      <c r="CK206" s="100">
        <v>0</v>
      </c>
      <c r="CL206" s="100">
        <v>0</v>
      </c>
      <c r="CM206" s="100">
        <v>0</v>
      </c>
      <c r="CN206" s="100">
        <v>0</v>
      </c>
      <c r="CO206" s="100">
        <v>0</v>
      </c>
      <c r="CP206" s="100">
        <v>0</v>
      </c>
      <c r="CQ206" s="100">
        <v>0</v>
      </c>
      <c r="CR206" s="100">
        <v>0</v>
      </c>
      <c r="CS206" s="100">
        <v>0</v>
      </c>
      <c r="CT206" s="100">
        <v>0</v>
      </c>
      <c r="CU206" s="100">
        <v>0</v>
      </c>
      <c r="CV206" s="100">
        <v>0</v>
      </c>
      <c r="CW206" s="100">
        <v>0</v>
      </c>
      <c r="CX206" s="100">
        <v>0</v>
      </c>
      <c r="CY206" s="100">
        <v>0</v>
      </c>
      <c r="CZ206" s="100">
        <v>0</v>
      </c>
      <c r="DA206" s="100">
        <v>0</v>
      </c>
      <c r="DB206" s="100">
        <v>0</v>
      </c>
      <c r="DC206" s="100">
        <v>0</v>
      </c>
      <c r="DD206" s="100">
        <v>0</v>
      </c>
      <c r="DE206" s="100">
        <v>0</v>
      </c>
      <c r="DF206" s="100">
        <v>0</v>
      </c>
      <c r="DG206" s="100">
        <v>0</v>
      </c>
      <c r="DH206" s="100">
        <v>0</v>
      </c>
      <c r="DI206" s="100">
        <v>0</v>
      </c>
      <c r="DJ206" s="100">
        <v>0</v>
      </c>
      <c r="DK206" s="100">
        <v>0</v>
      </c>
      <c r="DL206" s="100">
        <v>0</v>
      </c>
      <c r="DM206" s="100">
        <v>0</v>
      </c>
      <c r="DN206" s="100">
        <v>31897.17702647658</v>
      </c>
      <c r="DO206" s="100">
        <v>0</v>
      </c>
      <c r="DP206" s="100">
        <v>431.04293279022409</v>
      </c>
      <c r="DQ206" s="100">
        <v>46737</v>
      </c>
      <c r="DR206" s="100">
        <v>0</v>
      </c>
      <c r="DS206" s="100">
        <v>632</v>
      </c>
      <c r="DT206" s="100">
        <v>-14840</v>
      </c>
      <c r="DU206" s="100">
        <v>0</v>
      </c>
      <c r="DV206" s="100">
        <v>-201</v>
      </c>
      <c r="DW206" s="100">
        <v>130391.4784521385</v>
      </c>
      <c r="DX206" s="100">
        <v>0</v>
      </c>
      <c r="DY206" s="100">
        <v>1762.0470061099797</v>
      </c>
      <c r="DZ206" s="100">
        <v>-51710.654419551938</v>
      </c>
      <c r="EA206" s="100">
        <v>0</v>
      </c>
      <c r="EB206" s="100">
        <v>-698.79262729124241</v>
      </c>
      <c r="EC206" s="100">
        <v>154951</v>
      </c>
      <c r="ED206" s="100">
        <v>0</v>
      </c>
      <c r="EE206" s="100">
        <v>2094</v>
      </c>
      <c r="EF206" s="100">
        <v>-76270</v>
      </c>
      <c r="EG206" s="100">
        <v>0</v>
      </c>
      <c r="EH206" s="100">
        <v>-1031</v>
      </c>
      <c r="EI206" s="100">
        <v>0</v>
      </c>
      <c r="EJ206" s="100">
        <v>0</v>
      </c>
      <c r="EK206" s="100">
        <v>0</v>
      </c>
      <c r="EL206" s="100">
        <v>0</v>
      </c>
      <c r="EM206" s="100">
        <v>0</v>
      </c>
      <c r="EN206" s="100">
        <v>0</v>
      </c>
      <c r="EO206" s="100">
        <v>0</v>
      </c>
      <c r="EP206" s="100">
        <v>0</v>
      </c>
      <c r="EQ206" s="100">
        <v>0</v>
      </c>
      <c r="ER206" s="100">
        <v>0</v>
      </c>
      <c r="ES206" s="100">
        <v>0</v>
      </c>
      <c r="ET206" s="100">
        <v>0</v>
      </c>
      <c r="EU206" s="100">
        <v>1196579.683503055</v>
      </c>
      <c r="EV206" s="100">
        <v>0</v>
      </c>
      <c r="EW206" s="100">
        <v>16169.995723014257</v>
      </c>
      <c r="EX206" s="100">
        <v>1293646</v>
      </c>
      <c r="EY206" s="100">
        <v>0</v>
      </c>
      <c r="EZ206" s="100">
        <v>17482</v>
      </c>
      <c r="FA206" s="100">
        <v>-97066</v>
      </c>
      <c r="FB206" s="100">
        <v>0</v>
      </c>
      <c r="FC206" s="100">
        <v>-1312</v>
      </c>
      <c r="FD206" s="100">
        <v>3331712.8599978574</v>
      </c>
      <c r="FE206" s="100">
        <v>0</v>
      </c>
      <c r="FF206" s="100">
        <v>45023.146756727809</v>
      </c>
      <c r="FG206" s="100">
        <v>3227414</v>
      </c>
      <c r="FH206" s="100">
        <v>0</v>
      </c>
      <c r="FI206" s="100">
        <v>43614</v>
      </c>
      <c r="FJ206" s="100">
        <v>104299</v>
      </c>
      <c r="FK206" s="100">
        <v>0</v>
      </c>
      <c r="FL206" s="100">
        <v>1409</v>
      </c>
      <c r="FM206" s="100">
        <v>0</v>
      </c>
      <c r="FN206" s="100">
        <v>0</v>
      </c>
      <c r="FO206" s="100">
        <v>0</v>
      </c>
      <c r="FP206" s="100">
        <v>0</v>
      </c>
      <c r="FQ206" s="100">
        <v>0</v>
      </c>
      <c r="FR206" s="100">
        <v>0</v>
      </c>
      <c r="FS206" s="100">
        <v>0</v>
      </c>
      <c r="FT206" s="100">
        <v>0</v>
      </c>
      <c r="FU206" s="100">
        <v>0</v>
      </c>
      <c r="FV206" s="100">
        <v>7114577</v>
      </c>
      <c r="FW206" s="100">
        <v>0</v>
      </c>
      <c r="FX206" s="100">
        <v>96143</v>
      </c>
      <c r="FY206" s="546">
        <v>0.25</v>
      </c>
      <c r="FZ206" s="546">
        <v>0.74</v>
      </c>
      <c r="GA206" s="546">
        <v>0</v>
      </c>
      <c r="GB206" s="546">
        <v>0.01</v>
      </c>
      <c r="GC206" s="84" t="s">
        <v>1054</v>
      </c>
    </row>
    <row r="207" spans="1:185" s="84" customFormat="1" x14ac:dyDescent="0.25">
      <c r="A207" t="s">
        <v>1026</v>
      </c>
      <c r="B207" s="82" t="s">
        <v>773</v>
      </c>
      <c r="C207" s="85" t="s">
        <v>772</v>
      </c>
      <c r="D207" s="100">
        <v>1350502</v>
      </c>
      <c r="E207" s="100">
        <v>0</v>
      </c>
      <c r="F207" s="100">
        <v>1350502</v>
      </c>
      <c r="G207" s="100">
        <v>1646847</v>
      </c>
      <c r="H207" s="100">
        <v>0</v>
      </c>
      <c r="I207" s="100">
        <v>1646847</v>
      </c>
      <c r="J207" s="100">
        <v>-296345</v>
      </c>
      <c r="K207" s="100">
        <v>0</v>
      </c>
      <c r="L207" s="100">
        <v>-296345</v>
      </c>
      <c r="M207" s="100">
        <v>279720</v>
      </c>
      <c r="N207" s="100">
        <v>279720</v>
      </c>
      <c r="O207" s="100">
        <v>0</v>
      </c>
      <c r="P207" s="100">
        <v>0</v>
      </c>
      <c r="Q207" s="100">
        <v>0</v>
      </c>
      <c r="R207" s="100">
        <v>0</v>
      </c>
      <c r="S207" s="100">
        <v>0</v>
      </c>
      <c r="T207" s="100">
        <v>0</v>
      </c>
      <c r="U207" s="100">
        <v>0</v>
      </c>
      <c r="V207" s="100">
        <v>0</v>
      </c>
      <c r="W207" s="100">
        <v>0</v>
      </c>
      <c r="X207" s="100">
        <v>0</v>
      </c>
      <c r="Y207" s="100">
        <v>0</v>
      </c>
      <c r="Z207" s="100">
        <v>0</v>
      </c>
      <c r="AA207" s="100">
        <v>0</v>
      </c>
      <c r="AB207" s="100">
        <v>0</v>
      </c>
      <c r="AC207" s="100">
        <v>0</v>
      </c>
      <c r="AD207" s="100">
        <v>0</v>
      </c>
      <c r="AE207" s="100">
        <v>0</v>
      </c>
      <c r="AF207" s="100">
        <v>0</v>
      </c>
      <c r="AG207" s="100">
        <v>0</v>
      </c>
      <c r="AH207" s="100">
        <v>0</v>
      </c>
      <c r="AI207" s="100">
        <v>0</v>
      </c>
      <c r="AJ207" s="100">
        <v>0</v>
      </c>
      <c r="AK207" s="100">
        <v>0</v>
      </c>
      <c r="AL207" s="100">
        <v>0</v>
      </c>
      <c r="AM207" s="100">
        <v>0</v>
      </c>
      <c r="AN207" s="100">
        <v>0</v>
      </c>
      <c r="AO207" s="100">
        <v>0</v>
      </c>
      <c r="AP207" s="100">
        <v>0</v>
      </c>
      <c r="AQ207" s="100">
        <v>0</v>
      </c>
      <c r="AR207" s="100">
        <v>0</v>
      </c>
      <c r="AS207" s="100">
        <v>0</v>
      </c>
      <c r="AT207" s="100">
        <v>0</v>
      </c>
      <c r="AU207" s="100">
        <v>0</v>
      </c>
      <c r="AV207" s="100">
        <v>0</v>
      </c>
      <c r="AW207" s="100">
        <v>0</v>
      </c>
      <c r="AX207" s="100">
        <v>0</v>
      </c>
      <c r="AY207" s="100">
        <v>0</v>
      </c>
      <c r="AZ207" s="100">
        <v>0</v>
      </c>
      <c r="BA207" s="100">
        <v>0</v>
      </c>
      <c r="BB207" s="100">
        <v>0</v>
      </c>
      <c r="BC207" s="100">
        <v>0</v>
      </c>
      <c r="BD207" s="100">
        <v>0</v>
      </c>
      <c r="BE207" s="100">
        <v>0</v>
      </c>
      <c r="BF207" s="100">
        <v>2956028.3634750308</v>
      </c>
      <c r="BG207" s="100">
        <v>1662765.9544547049</v>
      </c>
      <c r="BH207" s="100">
        <v>0</v>
      </c>
      <c r="BI207" s="100">
        <v>141527</v>
      </c>
      <c r="BJ207" s="100">
        <v>79609</v>
      </c>
      <c r="BK207" s="100">
        <v>0</v>
      </c>
      <c r="BL207" s="100">
        <v>2778423</v>
      </c>
      <c r="BM207" s="100">
        <v>1562863</v>
      </c>
      <c r="BN207" s="100">
        <v>0</v>
      </c>
      <c r="BO207" s="100">
        <v>319132</v>
      </c>
      <c r="BP207" s="100">
        <v>179512</v>
      </c>
      <c r="BQ207" s="100">
        <v>0</v>
      </c>
      <c r="BR207" s="100">
        <v>5902.0995519348271</v>
      </c>
      <c r="BS207" s="100">
        <v>3319.9309979633408</v>
      </c>
      <c r="BT207" s="100">
        <v>0</v>
      </c>
      <c r="BU207" s="100">
        <v>8689</v>
      </c>
      <c r="BV207" s="100">
        <v>4888</v>
      </c>
      <c r="BW207" s="100">
        <v>0</v>
      </c>
      <c r="BX207" s="100">
        <v>-2787</v>
      </c>
      <c r="BY207" s="100">
        <v>-1568</v>
      </c>
      <c r="BZ207" s="100">
        <v>0</v>
      </c>
      <c r="CA207" s="100">
        <v>0</v>
      </c>
      <c r="CB207" s="100">
        <v>0</v>
      </c>
      <c r="CC207" s="100">
        <v>0</v>
      </c>
      <c r="CD207" s="100">
        <v>2155.5450916496948</v>
      </c>
      <c r="CE207" s="100">
        <v>1212.4941140529534</v>
      </c>
      <c r="CF207" s="100">
        <v>0</v>
      </c>
      <c r="CG207" s="100">
        <v>0</v>
      </c>
      <c r="CH207" s="100">
        <v>0</v>
      </c>
      <c r="CI207" s="100">
        <v>0</v>
      </c>
      <c r="CJ207" s="100">
        <v>0</v>
      </c>
      <c r="CK207" s="100">
        <v>0</v>
      </c>
      <c r="CL207" s="100">
        <v>0</v>
      </c>
      <c r="CM207" s="100">
        <v>0</v>
      </c>
      <c r="CN207" s="100">
        <v>0</v>
      </c>
      <c r="CO207" s="100">
        <v>0</v>
      </c>
      <c r="CP207" s="100">
        <v>0</v>
      </c>
      <c r="CQ207" s="100">
        <v>0</v>
      </c>
      <c r="CR207" s="100">
        <v>0</v>
      </c>
      <c r="CS207" s="100">
        <v>0</v>
      </c>
      <c r="CT207" s="100">
        <v>0</v>
      </c>
      <c r="CU207" s="100">
        <v>0</v>
      </c>
      <c r="CV207" s="100">
        <v>0</v>
      </c>
      <c r="CW207" s="100">
        <v>0</v>
      </c>
      <c r="CX207" s="100">
        <v>0</v>
      </c>
      <c r="CY207" s="100">
        <v>0</v>
      </c>
      <c r="CZ207" s="100">
        <v>0</v>
      </c>
      <c r="DA207" s="100">
        <v>0</v>
      </c>
      <c r="DB207" s="100">
        <v>0</v>
      </c>
      <c r="DC207" s="100">
        <v>0</v>
      </c>
      <c r="DD207" s="100">
        <v>0</v>
      </c>
      <c r="DE207" s="100">
        <v>0</v>
      </c>
      <c r="DF207" s="100">
        <v>0</v>
      </c>
      <c r="DG207" s="100">
        <v>0</v>
      </c>
      <c r="DH207" s="100">
        <v>0</v>
      </c>
      <c r="DI207" s="100">
        <v>0</v>
      </c>
      <c r="DJ207" s="100">
        <v>0</v>
      </c>
      <c r="DK207" s="100">
        <v>0</v>
      </c>
      <c r="DL207" s="100">
        <v>0</v>
      </c>
      <c r="DM207" s="100">
        <v>0</v>
      </c>
      <c r="DN207" s="100">
        <v>49612.72765784114</v>
      </c>
      <c r="DO207" s="100">
        <v>27907.159307535647</v>
      </c>
      <c r="DP207" s="100">
        <v>0</v>
      </c>
      <c r="DQ207" s="100">
        <v>76218</v>
      </c>
      <c r="DR207" s="100">
        <v>42872</v>
      </c>
      <c r="DS207" s="100">
        <v>0</v>
      </c>
      <c r="DT207" s="100">
        <v>-26605</v>
      </c>
      <c r="DU207" s="100">
        <v>-14965</v>
      </c>
      <c r="DV207" s="100">
        <v>0</v>
      </c>
      <c r="DW207" s="100">
        <v>85246.876741344196</v>
      </c>
      <c r="DX207" s="100">
        <v>47951.368167006112</v>
      </c>
      <c r="DY207" s="100">
        <v>0</v>
      </c>
      <c r="DZ207" s="100">
        <v>-25485.888391038694</v>
      </c>
      <c r="EA207" s="100">
        <v>-14335.812219959267</v>
      </c>
      <c r="EB207" s="100">
        <v>0</v>
      </c>
      <c r="EC207" s="100">
        <v>99062</v>
      </c>
      <c r="ED207" s="100">
        <v>55723</v>
      </c>
      <c r="EE207" s="100">
        <v>0</v>
      </c>
      <c r="EF207" s="100">
        <v>-39301</v>
      </c>
      <c r="EG207" s="100">
        <v>-22107</v>
      </c>
      <c r="EH207" s="100">
        <v>0</v>
      </c>
      <c r="EI207" s="100">
        <v>-361.3226883910387</v>
      </c>
      <c r="EJ207" s="100">
        <v>-203.24401221995927</v>
      </c>
      <c r="EK207" s="100">
        <v>0</v>
      </c>
      <c r="EL207" s="100">
        <v>0</v>
      </c>
      <c r="EM207" s="100">
        <v>0</v>
      </c>
      <c r="EN207" s="100">
        <v>0</v>
      </c>
      <c r="EO207" s="100">
        <v>0</v>
      </c>
      <c r="EP207" s="100">
        <v>0</v>
      </c>
      <c r="EQ207" s="100">
        <v>0</v>
      </c>
      <c r="ER207" s="100">
        <v>0</v>
      </c>
      <c r="ES207" s="100">
        <v>0</v>
      </c>
      <c r="ET207" s="100">
        <v>0</v>
      </c>
      <c r="EU207" s="100">
        <v>1412461.9356415479</v>
      </c>
      <c r="EV207" s="100">
        <v>794509.83879837079</v>
      </c>
      <c r="EW207" s="100">
        <v>0</v>
      </c>
      <c r="EX207" s="100">
        <v>1846505</v>
      </c>
      <c r="EY207" s="100">
        <v>1038659</v>
      </c>
      <c r="EZ207" s="100">
        <v>0</v>
      </c>
      <c r="FA207" s="100">
        <v>-434043</v>
      </c>
      <c r="FB207" s="100">
        <v>-244149</v>
      </c>
      <c r="FC207" s="100">
        <v>0</v>
      </c>
      <c r="FD207" s="100">
        <v>910110.21947046835</v>
      </c>
      <c r="FE207" s="100">
        <v>511936.99845213845</v>
      </c>
      <c r="FF207" s="100">
        <v>0</v>
      </c>
      <c r="FG207" s="100">
        <v>836719</v>
      </c>
      <c r="FH207" s="100">
        <v>470654</v>
      </c>
      <c r="FI207" s="100">
        <v>0</v>
      </c>
      <c r="FJ207" s="100">
        <v>73391</v>
      </c>
      <c r="FK207" s="100">
        <v>41283</v>
      </c>
      <c r="FL207" s="100">
        <v>0</v>
      </c>
      <c r="FM207" s="100">
        <v>0</v>
      </c>
      <c r="FN207" s="100">
        <v>0</v>
      </c>
      <c r="FO207" s="100">
        <v>0</v>
      </c>
      <c r="FP207" s="100">
        <v>0</v>
      </c>
      <c r="FQ207" s="100">
        <v>0</v>
      </c>
      <c r="FR207" s="100">
        <v>0</v>
      </c>
      <c r="FS207" s="100">
        <v>0</v>
      </c>
      <c r="FT207" s="100">
        <v>0</v>
      </c>
      <c r="FU207" s="100">
        <v>0</v>
      </c>
      <c r="FV207" s="100">
        <v>5537198</v>
      </c>
      <c r="FW207" s="100">
        <v>3114673</v>
      </c>
      <c r="FX207" s="100">
        <v>0</v>
      </c>
      <c r="FY207" s="546">
        <v>0.25</v>
      </c>
      <c r="FZ207" s="546">
        <v>0.48</v>
      </c>
      <c r="GA207" s="546">
        <v>0.27</v>
      </c>
      <c r="GB207" s="546">
        <v>0</v>
      </c>
      <c r="GC207" s="84" t="s">
        <v>1044</v>
      </c>
    </row>
    <row r="208" spans="1:185" s="84" customFormat="1" x14ac:dyDescent="0.25">
      <c r="A208" t="s">
        <v>1026</v>
      </c>
      <c r="B208" s="82" t="s">
        <v>775</v>
      </c>
      <c r="C208" s="85" t="s">
        <v>774</v>
      </c>
      <c r="D208" s="100">
        <v>-711772</v>
      </c>
      <c r="E208" s="100">
        <v>-5251</v>
      </c>
      <c r="F208" s="100">
        <v>-717023</v>
      </c>
      <c r="G208" s="100">
        <v>-805424</v>
      </c>
      <c r="H208" s="100">
        <v>-10296</v>
      </c>
      <c r="I208" s="100">
        <v>-815720</v>
      </c>
      <c r="J208" s="100">
        <v>93652</v>
      </c>
      <c r="K208" s="100">
        <v>5045</v>
      </c>
      <c r="L208" s="100">
        <v>98697</v>
      </c>
      <c r="M208" s="100">
        <v>158314</v>
      </c>
      <c r="N208" s="100">
        <v>158314</v>
      </c>
      <c r="O208" s="100">
        <v>0</v>
      </c>
      <c r="P208" s="100">
        <v>1758886</v>
      </c>
      <c r="Q208" s="100">
        <v>1564528</v>
      </c>
      <c r="R208" s="100">
        <v>194358</v>
      </c>
      <c r="S208" s="100">
        <v>885000</v>
      </c>
      <c r="T208" s="100">
        <v>0</v>
      </c>
      <c r="U208" s="100">
        <v>0</v>
      </c>
      <c r="V208" s="100">
        <v>0</v>
      </c>
      <c r="W208" s="100">
        <v>885000</v>
      </c>
      <c r="X208" s="100">
        <v>0</v>
      </c>
      <c r="Y208" s="100">
        <v>0</v>
      </c>
      <c r="Z208" s="100">
        <v>0</v>
      </c>
      <c r="AA208" s="100">
        <v>0</v>
      </c>
      <c r="AB208" s="100">
        <v>0</v>
      </c>
      <c r="AC208" s="100">
        <v>0</v>
      </c>
      <c r="AD208" s="100">
        <v>0</v>
      </c>
      <c r="AE208" s="100">
        <v>0</v>
      </c>
      <c r="AF208" s="100">
        <v>0</v>
      </c>
      <c r="AG208" s="100">
        <v>0</v>
      </c>
      <c r="AH208" s="100">
        <v>0</v>
      </c>
      <c r="AI208" s="100">
        <v>0</v>
      </c>
      <c r="AJ208" s="100">
        <v>0</v>
      </c>
      <c r="AK208" s="100">
        <v>0</v>
      </c>
      <c r="AL208" s="100">
        <v>0</v>
      </c>
      <c r="AM208" s="100">
        <v>0</v>
      </c>
      <c r="AN208" s="100">
        <v>0</v>
      </c>
      <c r="AO208" s="100">
        <v>0</v>
      </c>
      <c r="AP208" s="100">
        <v>0</v>
      </c>
      <c r="AQ208" s="100">
        <v>0</v>
      </c>
      <c r="AR208" s="100">
        <v>0</v>
      </c>
      <c r="AS208" s="100">
        <v>0</v>
      </c>
      <c r="AT208" s="100">
        <v>3606329</v>
      </c>
      <c r="AU208" s="100">
        <v>3606329</v>
      </c>
      <c r="AV208" s="100">
        <v>2564044</v>
      </c>
      <c r="AW208" s="100">
        <v>2564044</v>
      </c>
      <c r="AX208" s="100">
        <v>1042285</v>
      </c>
      <c r="AY208" s="100">
        <v>1042285</v>
      </c>
      <c r="AZ208" s="100">
        <v>0</v>
      </c>
      <c r="BA208" s="100">
        <v>0</v>
      </c>
      <c r="BB208" s="100">
        <v>0</v>
      </c>
      <c r="BC208" s="100">
        <v>0</v>
      </c>
      <c r="BD208" s="100">
        <v>0</v>
      </c>
      <c r="BE208" s="100">
        <v>0</v>
      </c>
      <c r="BF208" s="100">
        <v>1384280.229411324</v>
      </c>
      <c r="BG208" s="100">
        <v>0</v>
      </c>
      <c r="BH208" s="100">
        <v>28250.616926761712</v>
      </c>
      <c r="BI208" s="100">
        <v>64307</v>
      </c>
      <c r="BJ208" s="100">
        <v>0</v>
      </c>
      <c r="BK208" s="100">
        <v>1312</v>
      </c>
      <c r="BL208" s="100">
        <v>1339217</v>
      </c>
      <c r="BM208" s="100">
        <v>0</v>
      </c>
      <c r="BN208" s="100">
        <v>27331</v>
      </c>
      <c r="BO208" s="100">
        <v>109370</v>
      </c>
      <c r="BP208" s="100">
        <v>0</v>
      </c>
      <c r="BQ208" s="100">
        <v>2232</v>
      </c>
      <c r="BR208" s="100">
        <v>0</v>
      </c>
      <c r="BS208" s="100">
        <v>0</v>
      </c>
      <c r="BT208" s="100">
        <v>0</v>
      </c>
      <c r="BU208" s="100">
        <v>0</v>
      </c>
      <c r="BV208" s="100">
        <v>0</v>
      </c>
      <c r="BW208" s="100">
        <v>0</v>
      </c>
      <c r="BX208" s="100">
        <v>0</v>
      </c>
      <c r="BY208" s="100">
        <v>0</v>
      </c>
      <c r="BZ208" s="100">
        <v>0</v>
      </c>
      <c r="CA208" s="100">
        <v>0</v>
      </c>
      <c r="CB208" s="100">
        <v>0</v>
      </c>
      <c r="CC208" s="100">
        <v>0</v>
      </c>
      <c r="CD208" s="100">
        <v>0</v>
      </c>
      <c r="CE208" s="100">
        <v>0</v>
      </c>
      <c r="CF208" s="100">
        <v>0</v>
      </c>
      <c r="CG208" s="100">
        <v>758.95112016293274</v>
      </c>
      <c r="CH208" s="100">
        <v>0</v>
      </c>
      <c r="CI208" s="100">
        <v>15.488798370672098</v>
      </c>
      <c r="CJ208" s="100">
        <v>0</v>
      </c>
      <c r="CK208" s="100">
        <v>0</v>
      </c>
      <c r="CL208" s="100">
        <v>0</v>
      </c>
      <c r="CM208" s="100">
        <v>0</v>
      </c>
      <c r="CN208" s="100">
        <v>0</v>
      </c>
      <c r="CO208" s="100">
        <v>0</v>
      </c>
      <c r="CP208" s="100">
        <v>0</v>
      </c>
      <c r="CQ208" s="100">
        <v>0</v>
      </c>
      <c r="CR208" s="100">
        <v>0</v>
      </c>
      <c r="CS208" s="100">
        <v>0</v>
      </c>
      <c r="CT208" s="100">
        <v>0</v>
      </c>
      <c r="CU208" s="100">
        <v>0</v>
      </c>
      <c r="CV208" s="100">
        <v>1867.0197556008147</v>
      </c>
      <c r="CW208" s="100">
        <v>0</v>
      </c>
      <c r="CX208" s="100">
        <v>38.102443991853363</v>
      </c>
      <c r="CY208" s="100">
        <v>1203</v>
      </c>
      <c r="CZ208" s="100">
        <v>0</v>
      </c>
      <c r="DA208" s="100">
        <v>25</v>
      </c>
      <c r="DB208" s="100">
        <v>664</v>
      </c>
      <c r="DC208" s="100">
        <v>0</v>
      </c>
      <c r="DD208" s="100">
        <v>13</v>
      </c>
      <c r="DE208" s="100">
        <v>0</v>
      </c>
      <c r="DF208" s="100">
        <v>0</v>
      </c>
      <c r="DG208" s="100">
        <v>0</v>
      </c>
      <c r="DH208" s="100">
        <v>0</v>
      </c>
      <c r="DI208" s="100">
        <v>0</v>
      </c>
      <c r="DJ208" s="100">
        <v>0</v>
      </c>
      <c r="DK208" s="100">
        <v>0</v>
      </c>
      <c r="DL208" s="100">
        <v>0</v>
      </c>
      <c r="DM208" s="100">
        <v>0</v>
      </c>
      <c r="DN208" s="100">
        <v>6977.2906313645626</v>
      </c>
      <c r="DO208" s="100">
        <v>0</v>
      </c>
      <c r="DP208" s="100">
        <v>142.39368635437881</v>
      </c>
      <c r="DQ208" s="100">
        <v>1632</v>
      </c>
      <c r="DR208" s="100">
        <v>0</v>
      </c>
      <c r="DS208" s="100">
        <v>33</v>
      </c>
      <c r="DT208" s="100">
        <v>5345</v>
      </c>
      <c r="DU208" s="100">
        <v>0</v>
      </c>
      <c r="DV208" s="100">
        <v>109</v>
      </c>
      <c r="DW208" s="100">
        <v>18120.21097759674</v>
      </c>
      <c r="DX208" s="100">
        <v>0</v>
      </c>
      <c r="DY208" s="100">
        <v>369.80022403258658</v>
      </c>
      <c r="DZ208" s="100">
        <v>-51.102708757637473</v>
      </c>
      <c r="EA208" s="100">
        <v>0</v>
      </c>
      <c r="EB208" s="100">
        <v>-1.0429124236252545</v>
      </c>
      <c r="EC208" s="100">
        <v>18215</v>
      </c>
      <c r="ED208" s="100">
        <v>0</v>
      </c>
      <c r="EE208" s="100">
        <v>372</v>
      </c>
      <c r="EF208" s="100">
        <v>-146</v>
      </c>
      <c r="EG208" s="100">
        <v>0</v>
      </c>
      <c r="EH208" s="100">
        <v>-3</v>
      </c>
      <c r="EI208" s="100">
        <v>-2628.2578484725054</v>
      </c>
      <c r="EJ208" s="100">
        <v>0</v>
      </c>
      <c r="EK208" s="100">
        <v>-53.637915274949094</v>
      </c>
      <c r="EL208" s="100">
        <v>0</v>
      </c>
      <c r="EM208" s="100">
        <v>0</v>
      </c>
      <c r="EN208" s="100">
        <v>0</v>
      </c>
      <c r="EO208" s="100">
        <v>0</v>
      </c>
      <c r="EP208" s="100">
        <v>0</v>
      </c>
      <c r="EQ208" s="100">
        <v>0</v>
      </c>
      <c r="ER208" s="100">
        <v>0</v>
      </c>
      <c r="ES208" s="100">
        <v>0</v>
      </c>
      <c r="ET208" s="100">
        <v>0</v>
      </c>
      <c r="EU208" s="100">
        <v>260925.87720977596</v>
      </c>
      <c r="EV208" s="100">
        <v>0</v>
      </c>
      <c r="EW208" s="100">
        <v>5325.0179022403263</v>
      </c>
      <c r="EX208" s="100">
        <v>394437</v>
      </c>
      <c r="EY208" s="100">
        <v>0</v>
      </c>
      <c r="EZ208" s="100">
        <v>8050</v>
      </c>
      <c r="FA208" s="100">
        <v>-133511</v>
      </c>
      <c r="FB208" s="100">
        <v>0</v>
      </c>
      <c r="FC208" s="100">
        <v>-2725</v>
      </c>
      <c r="FD208" s="100">
        <v>668797.53450101824</v>
      </c>
      <c r="FE208" s="100">
        <v>0</v>
      </c>
      <c r="FF208" s="100">
        <v>11890.661018329938</v>
      </c>
      <c r="FG208" s="100">
        <v>717287</v>
      </c>
      <c r="FH208" s="100">
        <v>0</v>
      </c>
      <c r="FI208" s="100">
        <v>13598</v>
      </c>
      <c r="FJ208" s="100">
        <v>-48489</v>
      </c>
      <c r="FK208" s="100">
        <v>0</v>
      </c>
      <c r="FL208" s="100">
        <v>-1707</v>
      </c>
      <c r="FM208" s="100">
        <v>0</v>
      </c>
      <c r="FN208" s="100">
        <v>0</v>
      </c>
      <c r="FO208" s="100">
        <v>0</v>
      </c>
      <c r="FP208" s="100">
        <v>0</v>
      </c>
      <c r="FQ208" s="100">
        <v>0</v>
      </c>
      <c r="FR208" s="100">
        <v>0</v>
      </c>
      <c r="FS208" s="100">
        <v>0</v>
      </c>
      <c r="FT208" s="100">
        <v>0</v>
      </c>
      <c r="FU208" s="100">
        <v>0</v>
      </c>
      <c r="FV208" s="100">
        <v>2403355</v>
      </c>
      <c r="FW208" s="100">
        <v>0</v>
      </c>
      <c r="FX208" s="100">
        <v>47289</v>
      </c>
      <c r="FY208" s="546">
        <v>0.5</v>
      </c>
      <c r="FZ208" s="546">
        <v>0.49</v>
      </c>
      <c r="GA208" s="546">
        <v>0</v>
      </c>
      <c r="GB208" s="546">
        <v>0.01</v>
      </c>
      <c r="GC208" s="84" t="s">
        <v>1054</v>
      </c>
    </row>
    <row r="209" spans="1:185" s="84" customFormat="1" x14ac:dyDescent="0.25">
      <c r="A209" t="s">
        <v>1037</v>
      </c>
      <c r="B209" s="82" t="s">
        <v>777</v>
      </c>
      <c r="C209" s="85" t="s">
        <v>776</v>
      </c>
      <c r="D209" s="100">
        <v>-880221</v>
      </c>
      <c r="E209" s="100">
        <v>0</v>
      </c>
      <c r="F209" s="100">
        <v>-880221</v>
      </c>
      <c r="G209" s="100">
        <v>-574120</v>
      </c>
      <c r="H209" s="100">
        <v>0</v>
      </c>
      <c r="I209" s="100">
        <v>-574120</v>
      </c>
      <c r="J209" s="100">
        <v>-306101</v>
      </c>
      <c r="K209" s="100">
        <v>0</v>
      </c>
      <c r="L209" s="100">
        <v>-306101</v>
      </c>
      <c r="M209" s="100">
        <v>106434</v>
      </c>
      <c r="N209" s="100">
        <v>106434</v>
      </c>
      <c r="O209" s="100">
        <v>0</v>
      </c>
      <c r="P209" s="100">
        <v>0</v>
      </c>
      <c r="Q209" s="100">
        <v>0</v>
      </c>
      <c r="R209" s="100">
        <v>0</v>
      </c>
      <c r="S209" s="100">
        <v>0</v>
      </c>
      <c r="T209" s="100">
        <v>0</v>
      </c>
      <c r="U209" s="100">
        <v>0</v>
      </c>
      <c r="V209" s="100">
        <v>0</v>
      </c>
      <c r="W209" s="100">
        <v>0</v>
      </c>
      <c r="X209" s="100">
        <v>0</v>
      </c>
      <c r="Y209" s="100">
        <v>0</v>
      </c>
      <c r="Z209" s="100">
        <v>0</v>
      </c>
      <c r="AA209" s="100">
        <v>0</v>
      </c>
      <c r="AB209" s="100">
        <v>0</v>
      </c>
      <c r="AC209" s="100">
        <v>0</v>
      </c>
      <c r="AD209" s="100">
        <v>0</v>
      </c>
      <c r="AE209" s="100">
        <v>0</v>
      </c>
      <c r="AF209" s="100">
        <v>0</v>
      </c>
      <c r="AG209" s="100">
        <v>0</v>
      </c>
      <c r="AH209" s="100">
        <v>0</v>
      </c>
      <c r="AI209" s="100">
        <v>0</v>
      </c>
      <c r="AJ209" s="100">
        <v>0</v>
      </c>
      <c r="AK209" s="100">
        <v>0</v>
      </c>
      <c r="AL209" s="100">
        <v>0</v>
      </c>
      <c r="AM209" s="100">
        <v>0</v>
      </c>
      <c r="AN209" s="100">
        <v>0</v>
      </c>
      <c r="AO209" s="100">
        <v>0</v>
      </c>
      <c r="AP209" s="100">
        <v>0</v>
      </c>
      <c r="AQ209" s="100">
        <v>0</v>
      </c>
      <c r="AR209" s="100">
        <v>0</v>
      </c>
      <c r="AS209" s="100">
        <v>0</v>
      </c>
      <c r="AT209" s="100">
        <v>0</v>
      </c>
      <c r="AU209" s="100">
        <v>0</v>
      </c>
      <c r="AV209" s="100">
        <v>0</v>
      </c>
      <c r="AW209" s="100">
        <v>0</v>
      </c>
      <c r="AX209" s="100">
        <v>0</v>
      </c>
      <c r="AY209" s="100">
        <v>0</v>
      </c>
      <c r="AZ209" s="100">
        <v>0</v>
      </c>
      <c r="BA209" s="100">
        <v>0</v>
      </c>
      <c r="BB209" s="100">
        <v>0</v>
      </c>
      <c r="BC209" s="100">
        <v>0</v>
      </c>
      <c r="BD209" s="100">
        <v>0</v>
      </c>
      <c r="BE209" s="100">
        <v>0</v>
      </c>
      <c r="BF209" s="100">
        <v>0</v>
      </c>
      <c r="BG209" s="100">
        <v>1572144.647219389</v>
      </c>
      <c r="BH209" s="100">
        <v>21245.197935397147</v>
      </c>
      <c r="BI209" s="100">
        <v>0</v>
      </c>
      <c r="BJ209" s="100">
        <v>130999</v>
      </c>
      <c r="BK209" s="100">
        <v>1770</v>
      </c>
      <c r="BL209" s="100">
        <v>0</v>
      </c>
      <c r="BM209" s="100">
        <v>1549566</v>
      </c>
      <c r="BN209" s="100">
        <v>20940</v>
      </c>
      <c r="BO209" s="100">
        <v>0</v>
      </c>
      <c r="BP209" s="100">
        <v>153578</v>
      </c>
      <c r="BQ209" s="100">
        <v>2075</v>
      </c>
      <c r="BR209" s="100">
        <v>0</v>
      </c>
      <c r="BS209" s="100">
        <v>0</v>
      </c>
      <c r="BT209" s="100">
        <v>0</v>
      </c>
      <c r="BU209" s="100">
        <v>0</v>
      </c>
      <c r="BV209" s="100">
        <v>0</v>
      </c>
      <c r="BW209" s="100">
        <v>0</v>
      </c>
      <c r="BX209" s="100">
        <v>0</v>
      </c>
      <c r="BY209" s="100">
        <v>0</v>
      </c>
      <c r="BZ209" s="100">
        <v>0</v>
      </c>
      <c r="CA209" s="100">
        <v>0</v>
      </c>
      <c r="CB209" s="100">
        <v>0</v>
      </c>
      <c r="CC209" s="100">
        <v>0</v>
      </c>
      <c r="CD209" s="100">
        <v>0</v>
      </c>
      <c r="CE209" s="100">
        <v>0</v>
      </c>
      <c r="CF209" s="100">
        <v>0</v>
      </c>
      <c r="CG209" s="100">
        <v>0</v>
      </c>
      <c r="CH209" s="100">
        <v>0</v>
      </c>
      <c r="CI209" s="100">
        <v>0</v>
      </c>
      <c r="CJ209" s="100">
        <v>0</v>
      </c>
      <c r="CK209" s="100">
        <v>0</v>
      </c>
      <c r="CL209" s="100">
        <v>0</v>
      </c>
      <c r="CM209" s="100">
        <v>0</v>
      </c>
      <c r="CN209" s="100">
        <v>0</v>
      </c>
      <c r="CO209" s="100">
        <v>0</v>
      </c>
      <c r="CP209" s="100">
        <v>0</v>
      </c>
      <c r="CQ209" s="100">
        <v>0</v>
      </c>
      <c r="CR209" s="100">
        <v>0</v>
      </c>
      <c r="CS209" s="100">
        <v>0</v>
      </c>
      <c r="CT209" s="100">
        <v>0</v>
      </c>
      <c r="CU209" s="100">
        <v>0</v>
      </c>
      <c r="CV209" s="100">
        <v>0</v>
      </c>
      <c r="CW209" s="100">
        <v>1270.7216700610998</v>
      </c>
      <c r="CX209" s="100">
        <v>17.171914460285134</v>
      </c>
      <c r="CY209" s="100">
        <v>0</v>
      </c>
      <c r="CZ209" s="100">
        <v>1271</v>
      </c>
      <c r="DA209" s="100">
        <v>17</v>
      </c>
      <c r="DB209" s="100">
        <v>0</v>
      </c>
      <c r="DC209" s="100">
        <v>0</v>
      </c>
      <c r="DD209" s="100">
        <v>0</v>
      </c>
      <c r="DE209" s="100">
        <v>0</v>
      </c>
      <c r="DF209" s="100">
        <v>1146.1710794297353</v>
      </c>
      <c r="DG209" s="100">
        <v>15.488798370672098</v>
      </c>
      <c r="DH209" s="100">
        <v>1</v>
      </c>
      <c r="DI209" s="100">
        <v>1146</v>
      </c>
      <c r="DJ209" s="100">
        <v>15</v>
      </c>
      <c r="DK209" s="100">
        <v>-1</v>
      </c>
      <c r="DL209" s="100">
        <v>0</v>
      </c>
      <c r="DM209" s="100">
        <v>0</v>
      </c>
      <c r="DN209" s="100">
        <v>0</v>
      </c>
      <c r="DO209" s="100">
        <v>5148.6004887983709</v>
      </c>
      <c r="DP209" s="100">
        <v>69.575682281059059</v>
      </c>
      <c r="DQ209" s="100">
        <v>0</v>
      </c>
      <c r="DR209" s="100">
        <v>5850</v>
      </c>
      <c r="DS209" s="100">
        <v>79</v>
      </c>
      <c r="DT209" s="100">
        <v>0</v>
      </c>
      <c r="DU209" s="100">
        <v>-701</v>
      </c>
      <c r="DV209" s="100">
        <v>-9</v>
      </c>
      <c r="DW209" s="100">
        <v>0</v>
      </c>
      <c r="DX209" s="100">
        <v>14764.97584521385</v>
      </c>
      <c r="DY209" s="100">
        <v>199.52670061099798</v>
      </c>
      <c r="DZ209" s="100">
        <v>0</v>
      </c>
      <c r="EA209" s="100">
        <v>34103.174297352343</v>
      </c>
      <c r="EB209" s="100">
        <v>460.85370672097758</v>
      </c>
      <c r="EC209" s="100">
        <v>-1</v>
      </c>
      <c r="ED209" s="100">
        <v>1666</v>
      </c>
      <c r="EE209" s="100">
        <v>23</v>
      </c>
      <c r="EF209" s="100">
        <v>1</v>
      </c>
      <c r="EG209" s="100">
        <v>47202</v>
      </c>
      <c r="EH209" s="100">
        <v>637</v>
      </c>
      <c r="EI209" s="100">
        <v>0</v>
      </c>
      <c r="EJ209" s="100">
        <v>-718.26720977596744</v>
      </c>
      <c r="EK209" s="100">
        <v>-9.7063136456211812</v>
      </c>
      <c r="EL209" s="100">
        <v>0</v>
      </c>
      <c r="EM209" s="100">
        <v>0</v>
      </c>
      <c r="EN209" s="100">
        <v>0</v>
      </c>
      <c r="EO209" s="100">
        <v>0</v>
      </c>
      <c r="EP209" s="100">
        <v>0</v>
      </c>
      <c r="EQ209" s="100">
        <v>0</v>
      </c>
      <c r="ER209" s="100">
        <v>0</v>
      </c>
      <c r="ES209" s="100">
        <v>0</v>
      </c>
      <c r="ET209" s="100">
        <v>0</v>
      </c>
      <c r="EU209" s="100">
        <v>0</v>
      </c>
      <c r="EV209" s="100">
        <v>403881.65205702645</v>
      </c>
      <c r="EW209" s="100">
        <v>5457.8601629327904</v>
      </c>
      <c r="EX209" s="100">
        <v>0</v>
      </c>
      <c r="EY209" s="100">
        <v>471040</v>
      </c>
      <c r="EZ209" s="100">
        <v>6365</v>
      </c>
      <c r="FA209" s="100">
        <v>0</v>
      </c>
      <c r="FB209" s="100">
        <v>-67158</v>
      </c>
      <c r="FC209" s="100">
        <v>-907</v>
      </c>
      <c r="FD209" s="100">
        <v>0</v>
      </c>
      <c r="FE209" s="100">
        <v>879485.00260366581</v>
      </c>
      <c r="FF209" s="100">
        <v>11884.932467617107</v>
      </c>
      <c r="FG209" s="100">
        <v>0</v>
      </c>
      <c r="FH209" s="100">
        <v>782286</v>
      </c>
      <c r="FI209" s="100">
        <v>10571</v>
      </c>
      <c r="FJ209" s="100">
        <v>0</v>
      </c>
      <c r="FK209" s="100">
        <v>97199</v>
      </c>
      <c r="FL209" s="100">
        <v>1314</v>
      </c>
      <c r="FM209" s="100">
        <v>0</v>
      </c>
      <c r="FN209" s="100">
        <v>0</v>
      </c>
      <c r="FO209" s="100">
        <v>0</v>
      </c>
      <c r="FP209" s="100">
        <v>0</v>
      </c>
      <c r="FQ209" s="100">
        <v>0</v>
      </c>
      <c r="FR209" s="100">
        <v>0</v>
      </c>
      <c r="FS209" s="100">
        <v>0</v>
      </c>
      <c r="FT209" s="100">
        <v>0</v>
      </c>
      <c r="FU209" s="100">
        <v>0</v>
      </c>
      <c r="FV209" s="100">
        <v>0</v>
      </c>
      <c r="FW209" s="100">
        <v>3042227</v>
      </c>
      <c r="FX209" s="100">
        <v>41111</v>
      </c>
      <c r="FY209" s="546">
        <v>0.25</v>
      </c>
      <c r="FZ209" s="546">
        <v>0</v>
      </c>
      <c r="GA209" s="546">
        <v>0.74</v>
      </c>
      <c r="GB209" s="546">
        <v>0.01</v>
      </c>
      <c r="GC209" s="84" t="s">
        <v>1029</v>
      </c>
    </row>
    <row r="210" spans="1:185" s="84" customFormat="1" x14ac:dyDescent="0.25">
      <c r="A210" t="s">
        <v>1026</v>
      </c>
      <c r="B210" s="82" t="s">
        <v>779</v>
      </c>
      <c r="C210" s="85" t="s">
        <v>778</v>
      </c>
      <c r="D210" s="100">
        <v>184146</v>
      </c>
      <c r="E210" s="100">
        <v>0</v>
      </c>
      <c r="F210" s="100">
        <v>184146</v>
      </c>
      <c r="G210" s="100">
        <v>170835</v>
      </c>
      <c r="H210" s="100">
        <v>0</v>
      </c>
      <c r="I210" s="100">
        <v>170835</v>
      </c>
      <c r="J210" s="100">
        <v>13311</v>
      </c>
      <c r="K210" s="100">
        <v>0</v>
      </c>
      <c r="L210" s="100">
        <v>13311</v>
      </c>
      <c r="M210" s="100">
        <v>175363</v>
      </c>
      <c r="N210" s="100">
        <v>175363</v>
      </c>
      <c r="O210" s="100">
        <v>0</v>
      </c>
      <c r="P210" s="100">
        <v>0</v>
      </c>
      <c r="Q210" s="100">
        <v>0</v>
      </c>
      <c r="R210" s="100">
        <v>0</v>
      </c>
      <c r="S210" s="100">
        <v>0</v>
      </c>
      <c r="T210" s="100">
        <v>0</v>
      </c>
      <c r="U210" s="100">
        <v>0</v>
      </c>
      <c r="V210" s="100">
        <v>0</v>
      </c>
      <c r="W210" s="100">
        <v>0</v>
      </c>
      <c r="X210" s="100">
        <v>0</v>
      </c>
      <c r="Y210" s="100">
        <v>0</v>
      </c>
      <c r="Z210" s="100">
        <v>0</v>
      </c>
      <c r="AA210" s="100">
        <v>0</v>
      </c>
      <c r="AB210" s="100">
        <v>0</v>
      </c>
      <c r="AC210" s="100">
        <v>0</v>
      </c>
      <c r="AD210" s="100">
        <v>0</v>
      </c>
      <c r="AE210" s="100">
        <v>0</v>
      </c>
      <c r="AF210" s="100">
        <v>0</v>
      </c>
      <c r="AG210" s="100">
        <v>0</v>
      </c>
      <c r="AH210" s="100">
        <v>0</v>
      </c>
      <c r="AI210" s="100">
        <v>0</v>
      </c>
      <c r="AJ210" s="100">
        <v>0</v>
      </c>
      <c r="AK210" s="100">
        <v>0</v>
      </c>
      <c r="AL210" s="100">
        <v>0</v>
      </c>
      <c r="AM210" s="100">
        <v>0</v>
      </c>
      <c r="AN210" s="100">
        <v>0</v>
      </c>
      <c r="AO210" s="100">
        <v>0</v>
      </c>
      <c r="AP210" s="100">
        <v>0</v>
      </c>
      <c r="AQ210" s="100">
        <v>0</v>
      </c>
      <c r="AR210" s="100">
        <v>0</v>
      </c>
      <c r="AS210" s="100">
        <v>0</v>
      </c>
      <c r="AT210" s="100">
        <v>0</v>
      </c>
      <c r="AU210" s="100">
        <v>0</v>
      </c>
      <c r="AV210" s="100">
        <v>0</v>
      </c>
      <c r="AW210" s="100">
        <v>0</v>
      </c>
      <c r="AX210" s="100">
        <v>0</v>
      </c>
      <c r="AY210" s="100">
        <v>0</v>
      </c>
      <c r="AZ210" s="100">
        <v>0</v>
      </c>
      <c r="BA210" s="100">
        <v>0</v>
      </c>
      <c r="BB210" s="100">
        <v>0</v>
      </c>
      <c r="BC210" s="100">
        <v>0</v>
      </c>
      <c r="BD210" s="100">
        <v>0</v>
      </c>
      <c r="BE210" s="100">
        <v>0</v>
      </c>
      <c r="BF210" s="100">
        <v>1033554.3287315682</v>
      </c>
      <c r="BG210" s="100">
        <v>258388.58218289205</v>
      </c>
      <c r="BH210" s="100">
        <v>0</v>
      </c>
      <c r="BI210" s="100">
        <v>100738</v>
      </c>
      <c r="BJ210" s="100">
        <v>25184</v>
      </c>
      <c r="BK210" s="100">
        <v>0</v>
      </c>
      <c r="BL210" s="100">
        <v>1110028</v>
      </c>
      <c r="BM210" s="100">
        <v>277506</v>
      </c>
      <c r="BN210" s="100">
        <v>0</v>
      </c>
      <c r="BO210" s="100">
        <v>24264</v>
      </c>
      <c r="BP210" s="100">
        <v>6067</v>
      </c>
      <c r="BQ210" s="100">
        <v>0</v>
      </c>
      <c r="BR210" s="100">
        <v>0</v>
      </c>
      <c r="BS210" s="100">
        <v>0</v>
      </c>
      <c r="BT210" s="100">
        <v>0</v>
      </c>
      <c r="BU210" s="100">
        <v>1768</v>
      </c>
      <c r="BV210" s="100">
        <v>442</v>
      </c>
      <c r="BW210" s="100">
        <v>0</v>
      </c>
      <c r="BX210" s="100">
        <v>-1768</v>
      </c>
      <c r="BY210" s="100">
        <v>-442</v>
      </c>
      <c r="BZ210" s="100">
        <v>0</v>
      </c>
      <c r="CA210" s="100">
        <v>0</v>
      </c>
      <c r="CB210" s="100">
        <v>0</v>
      </c>
      <c r="CC210" s="100">
        <v>0</v>
      </c>
      <c r="CD210" s="100">
        <v>0</v>
      </c>
      <c r="CE210" s="100">
        <v>0</v>
      </c>
      <c r="CF210" s="100">
        <v>0</v>
      </c>
      <c r="CG210" s="100">
        <v>393179.22281059064</v>
      </c>
      <c r="CH210" s="100">
        <v>98294.80570264766</v>
      </c>
      <c r="CI210" s="100">
        <v>0</v>
      </c>
      <c r="CJ210" s="100">
        <v>0</v>
      </c>
      <c r="CK210" s="100">
        <v>0</v>
      </c>
      <c r="CL210" s="100">
        <v>0</v>
      </c>
      <c r="CM210" s="100">
        <v>0</v>
      </c>
      <c r="CN210" s="100">
        <v>0</v>
      </c>
      <c r="CO210" s="100">
        <v>0</v>
      </c>
      <c r="CP210" s="100">
        <v>0</v>
      </c>
      <c r="CQ210" s="100">
        <v>0</v>
      </c>
      <c r="CR210" s="100">
        <v>0</v>
      </c>
      <c r="CS210" s="100">
        <v>0</v>
      </c>
      <c r="CT210" s="100">
        <v>0</v>
      </c>
      <c r="CU210" s="100">
        <v>0</v>
      </c>
      <c r="CV210" s="100">
        <v>0</v>
      </c>
      <c r="CW210" s="100">
        <v>0</v>
      </c>
      <c r="CX210" s="100">
        <v>0</v>
      </c>
      <c r="CY210" s="100">
        <v>0</v>
      </c>
      <c r="CZ210" s="100">
        <v>0</v>
      </c>
      <c r="DA210" s="100">
        <v>0</v>
      </c>
      <c r="DB210" s="100">
        <v>0</v>
      </c>
      <c r="DC210" s="100">
        <v>0</v>
      </c>
      <c r="DD210" s="100">
        <v>0</v>
      </c>
      <c r="DE210" s="100">
        <v>0</v>
      </c>
      <c r="DF210" s="100">
        <v>0</v>
      </c>
      <c r="DG210" s="100">
        <v>0</v>
      </c>
      <c r="DH210" s="100">
        <v>0</v>
      </c>
      <c r="DI210" s="100">
        <v>0</v>
      </c>
      <c r="DJ210" s="100">
        <v>0</v>
      </c>
      <c r="DK210" s="100">
        <v>0</v>
      </c>
      <c r="DL210" s="100">
        <v>0</v>
      </c>
      <c r="DM210" s="100">
        <v>0</v>
      </c>
      <c r="DN210" s="100">
        <v>9635.6847250509163</v>
      </c>
      <c r="DO210" s="100">
        <v>2408.9211812627291</v>
      </c>
      <c r="DP210" s="100">
        <v>0</v>
      </c>
      <c r="DQ210" s="100">
        <v>9913</v>
      </c>
      <c r="DR210" s="100">
        <v>2478</v>
      </c>
      <c r="DS210" s="100">
        <v>0</v>
      </c>
      <c r="DT210" s="100">
        <v>-277</v>
      </c>
      <c r="DU210" s="100">
        <v>-69</v>
      </c>
      <c r="DV210" s="100">
        <v>0</v>
      </c>
      <c r="DW210" s="100">
        <v>33356.676171079431</v>
      </c>
      <c r="DX210" s="100">
        <v>8339.1690427698577</v>
      </c>
      <c r="DY210" s="100">
        <v>0</v>
      </c>
      <c r="DZ210" s="100">
        <v>-1343.1885947046844</v>
      </c>
      <c r="EA210" s="100">
        <v>-335.7971486761711</v>
      </c>
      <c r="EB210" s="100">
        <v>0</v>
      </c>
      <c r="EC210" s="100">
        <v>0</v>
      </c>
      <c r="ED210" s="100">
        <v>0</v>
      </c>
      <c r="EE210" s="100">
        <v>0</v>
      </c>
      <c r="EF210" s="100">
        <v>32013</v>
      </c>
      <c r="EG210" s="100">
        <v>8003</v>
      </c>
      <c r="EH210" s="100">
        <v>0</v>
      </c>
      <c r="EI210" s="100">
        <v>31.80366598778004</v>
      </c>
      <c r="EJ210" s="100">
        <v>7.9509164969450099</v>
      </c>
      <c r="EK210" s="100">
        <v>0</v>
      </c>
      <c r="EL210" s="100">
        <v>0</v>
      </c>
      <c r="EM210" s="100">
        <v>0</v>
      </c>
      <c r="EN210" s="100">
        <v>0</v>
      </c>
      <c r="EO210" s="100">
        <v>0</v>
      </c>
      <c r="EP210" s="100">
        <v>0</v>
      </c>
      <c r="EQ210" s="100">
        <v>0</v>
      </c>
      <c r="ER210" s="100">
        <v>0</v>
      </c>
      <c r="ES210" s="100">
        <v>0</v>
      </c>
      <c r="ET210" s="100">
        <v>0</v>
      </c>
      <c r="EU210" s="100">
        <v>0</v>
      </c>
      <c r="EV210" s="100">
        <v>0</v>
      </c>
      <c r="EW210" s="100">
        <v>0</v>
      </c>
      <c r="EX210" s="100">
        <v>793026</v>
      </c>
      <c r="EY210" s="100">
        <v>198257</v>
      </c>
      <c r="EZ210" s="100">
        <v>0</v>
      </c>
      <c r="FA210" s="100">
        <v>-793026</v>
      </c>
      <c r="FB210" s="100">
        <v>-198257</v>
      </c>
      <c r="FC210" s="100">
        <v>0</v>
      </c>
      <c r="FD210" s="100">
        <v>631006.49410997948</v>
      </c>
      <c r="FE210" s="100">
        <v>157751.62352749487</v>
      </c>
      <c r="FF210" s="100">
        <v>0</v>
      </c>
      <c r="FG210" s="100">
        <v>683355</v>
      </c>
      <c r="FH210" s="100">
        <v>170839</v>
      </c>
      <c r="FI210" s="100">
        <v>0</v>
      </c>
      <c r="FJ210" s="100">
        <v>-52349</v>
      </c>
      <c r="FK210" s="100">
        <v>-13087</v>
      </c>
      <c r="FL210" s="100">
        <v>0</v>
      </c>
      <c r="FM210" s="100">
        <v>0</v>
      </c>
      <c r="FN210" s="100">
        <v>0</v>
      </c>
      <c r="FO210" s="100">
        <v>0</v>
      </c>
      <c r="FP210" s="100">
        <v>0</v>
      </c>
      <c r="FQ210" s="100">
        <v>0</v>
      </c>
      <c r="FR210" s="100">
        <v>0</v>
      </c>
      <c r="FS210" s="100">
        <v>0</v>
      </c>
      <c r="FT210" s="100">
        <v>0</v>
      </c>
      <c r="FU210" s="100">
        <v>0</v>
      </c>
      <c r="FV210" s="100">
        <v>2200159</v>
      </c>
      <c r="FW210" s="100">
        <v>550040</v>
      </c>
      <c r="FX210" s="100">
        <v>0</v>
      </c>
      <c r="FY210" s="546">
        <v>0.5</v>
      </c>
      <c r="FZ210" s="546">
        <v>0.4</v>
      </c>
      <c r="GA210" s="546">
        <v>0.1</v>
      </c>
      <c r="GB210" s="546">
        <v>0</v>
      </c>
      <c r="GC210" s="84" t="s">
        <v>1029</v>
      </c>
    </row>
    <row r="211" spans="1:185" s="84" customFormat="1" x14ac:dyDescent="0.25">
      <c r="A211" t="s">
        <v>1026</v>
      </c>
      <c r="B211" s="82" t="s">
        <v>781</v>
      </c>
      <c r="C211" s="85" t="s">
        <v>780</v>
      </c>
      <c r="D211" s="100">
        <v>196719</v>
      </c>
      <c r="E211" s="100">
        <v>0</v>
      </c>
      <c r="F211" s="100">
        <v>196719</v>
      </c>
      <c r="G211" s="100">
        <v>168598</v>
      </c>
      <c r="H211" s="100">
        <v>0</v>
      </c>
      <c r="I211" s="100">
        <v>168598</v>
      </c>
      <c r="J211" s="100">
        <v>28121</v>
      </c>
      <c r="K211" s="100">
        <v>0</v>
      </c>
      <c r="L211" s="100">
        <v>28121</v>
      </c>
      <c r="M211" s="100">
        <v>90783</v>
      </c>
      <c r="N211" s="100">
        <v>90783</v>
      </c>
      <c r="O211" s="100">
        <v>0</v>
      </c>
      <c r="P211" s="100">
        <v>209888</v>
      </c>
      <c r="Q211" s="100">
        <v>132877</v>
      </c>
      <c r="R211" s="100">
        <v>77011</v>
      </c>
      <c r="S211" s="100">
        <v>83293</v>
      </c>
      <c r="T211" s="100">
        <v>0</v>
      </c>
      <c r="U211" s="100">
        <v>93820</v>
      </c>
      <c r="V211" s="100">
        <v>0</v>
      </c>
      <c r="W211" s="100">
        <v>-10527</v>
      </c>
      <c r="X211" s="100">
        <v>0</v>
      </c>
      <c r="Y211" s="100">
        <v>0</v>
      </c>
      <c r="Z211" s="100">
        <v>0</v>
      </c>
      <c r="AA211" s="100">
        <v>0</v>
      </c>
      <c r="AB211" s="100">
        <v>0</v>
      </c>
      <c r="AC211" s="100">
        <v>0</v>
      </c>
      <c r="AD211" s="100">
        <v>0</v>
      </c>
      <c r="AE211" s="100">
        <v>0</v>
      </c>
      <c r="AF211" s="100">
        <v>0</v>
      </c>
      <c r="AG211" s="100">
        <v>0</v>
      </c>
      <c r="AH211" s="100">
        <v>0</v>
      </c>
      <c r="AI211" s="100">
        <v>0</v>
      </c>
      <c r="AJ211" s="100">
        <v>0</v>
      </c>
      <c r="AK211" s="100">
        <v>0</v>
      </c>
      <c r="AL211" s="100">
        <v>0</v>
      </c>
      <c r="AM211" s="100">
        <v>0</v>
      </c>
      <c r="AN211" s="100">
        <v>0</v>
      </c>
      <c r="AO211" s="100">
        <v>0</v>
      </c>
      <c r="AP211" s="100">
        <v>0</v>
      </c>
      <c r="AQ211" s="100">
        <v>0</v>
      </c>
      <c r="AR211" s="100">
        <v>0</v>
      </c>
      <c r="AS211" s="100">
        <v>0</v>
      </c>
      <c r="AT211" s="100">
        <v>0</v>
      </c>
      <c r="AU211" s="100">
        <v>0</v>
      </c>
      <c r="AV211" s="100">
        <v>0</v>
      </c>
      <c r="AW211" s="100">
        <v>0</v>
      </c>
      <c r="AX211" s="100">
        <v>0</v>
      </c>
      <c r="AY211" s="100">
        <v>0</v>
      </c>
      <c r="AZ211" s="100">
        <v>0</v>
      </c>
      <c r="BA211" s="100">
        <v>0</v>
      </c>
      <c r="BB211" s="100">
        <v>0</v>
      </c>
      <c r="BC211" s="100">
        <v>0</v>
      </c>
      <c r="BD211" s="100">
        <v>0</v>
      </c>
      <c r="BE211" s="100">
        <v>0</v>
      </c>
      <c r="BF211" s="100">
        <v>1273842.8712674545</v>
      </c>
      <c r="BG211" s="100">
        <v>398075.89727107948</v>
      </c>
      <c r="BH211" s="100">
        <v>34120.791194663951</v>
      </c>
      <c r="BI211" s="100">
        <v>42201</v>
      </c>
      <c r="BJ211" s="100">
        <v>13188</v>
      </c>
      <c r="BK211" s="100">
        <v>1130</v>
      </c>
      <c r="BL211" s="100">
        <v>1232855</v>
      </c>
      <c r="BM211" s="100">
        <v>385267</v>
      </c>
      <c r="BN211" s="100">
        <v>33023</v>
      </c>
      <c r="BO211" s="100">
        <v>83189</v>
      </c>
      <c r="BP211" s="100">
        <v>25997</v>
      </c>
      <c r="BQ211" s="100">
        <v>2228</v>
      </c>
      <c r="BR211" s="100">
        <v>4213.1183706720985</v>
      </c>
      <c r="BS211" s="100">
        <v>1316.5994908350306</v>
      </c>
      <c r="BT211" s="100">
        <v>112.85138492871691</v>
      </c>
      <c r="BU211" s="100">
        <v>9659</v>
      </c>
      <c r="BV211" s="100">
        <v>3019</v>
      </c>
      <c r="BW211" s="100">
        <v>259</v>
      </c>
      <c r="BX211" s="100">
        <v>-5446</v>
      </c>
      <c r="BY211" s="100">
        <v>-1702</v>
      </c>
      <c r="BZ211" s="100">
        <v>-146</v>
      </c>
      <c r="CA211" s="100">
        <v>0</v>
      </c>
      <c r="CB211" s="100">
        <v>0</v>
      </c>
      <c r="CC211" s="100">
        <v>0</v>
      </c>
      <c r="CD211" s="100">
        <v>0</v>
      </c>
      <c r="CE211" s="100">
        <v>0</v>
      </c>
      <c r="CF211" s="100">
        <v>0</v>
      </c>
      <c r="CG211" s="100">
        <v>0</v>
      </c>
      <c r="CH211" s="100">
        <v>0</v>
      </c>
      <c r="CI211" s="100">
        <v>0</v>
      </c>
      <c r="CJ211" s="100">
        <v>8436.6452138492878</v>
      </c>
      <c r="CK211" s="100">
        <v>2636.4516293279021</v>
      </c>
      <c r="CL211" s="100">
        <v>225.98156822810591</v>
      </c>
      <c r="CM211" s="100">
        <v>0</v>
      </c>
      <c r="CN211" s="100">
        <v>0</v>
      </c>
      <c r="CO211" s="100">
        <v>0</v>
      </c>
      <c r="CP211" s="100">
        <v>8437</v>
      </c>
      <c r="CQ211" s="100">
        <v>2636</v>
      </c>
      <c r="CR211" s="100">
        <v>226</v>
      </c>
      <c r="CS211" s="100">
        <v>0</v>
      </c>
      <c r="CT211" s="100">
        <v>0</v>
      </c>
      <c r="CU211" s="100">
        <v>0</v>
      </c>
      <c r="CV211" s="100">
        <v>11671.945417515275</v>
      </c>
      <c r="CW211" s="100">
        <v>3647.4829429735232</v>
      </c>
      <c r="CX211" s="100">
        <v>312.64139511201626</v>
      </c>
      <c r="CY211" s="100">
        <v>11624</v>
      </c>
      <c r="CZ211" s="100">
        <v>3632</v>
      </c>
      <c r="DA211" s="100">
        <v>311</v>
      </c>
      <c r="DB211" s="100">
        <v>48</v>
      </c>
      <c r="DC211" s="100">
        <v>15</v>
      </c>
      <c r="DD211" s="100">
        <v>2</v>
      </c>
      <c r="DE211" s="100">
        <v>0</v>
      </c>
      <c r="DF211" s="100">
        <v>0</v>
      </c>
      <c r="DG211" s="100">
        <v>0</v>
      </c>
      <c r="DH211" s="100">
        <v>0</v>
      </c>
      <c r="DI211" s="100">
        <v>0</v>
      </c>
      <c r="DJ211" s="100">
        <v>0</v>
      </c>
      <c r="DK211" s="100">
        <v>0</v>
      </c>
      <c r="DL211" s="100">
        <v>0</v>
      </c>
      <c r="DM211" s="100">
        <v>0</v>
      </c>
      <c r="DN211" s="100">
        <v>7461.7182892057035</v>
      </c>
      <c r="DO211" s="100">
        <v>2331.7869653767821</v>
      </c>
      <c r="DP211" s="100">
        <v>199.86745417515277</v>
      </c>
      <c r="DQ211" s="100">
        <v>7702</v>
      </c>
      <c r="DR211" s="100">
        <v>2407</v>
      </c>
      <c r="DS211" s="100">
        <v>206</v>
      </c>
      <c r="DT211" s="100">
        <v>-240</v>
      </c>
      <c r="DU211" s="100">
        <v>-75</v>
      </c>
      <c r="DV211" s="100">
        <v>-6</v>
      </c>
      <c r="DW211" s="100">
        <v>12042.60268839104</v>
      </c>
      <c r="DX211" s="100">
        <v>3763.3133401221994</v>
      </c>
      <c r="DY211" s="100">
        <v>322.56971486761711</v>
      </c>
      <c r="DZ211" s="100">
        <v>0</v>
      </c>
      <c r="EA211" s="100">
        <v>0</v>
      </c>
      <c r="EB211" s="100">
        <v>0</v>
      </c>
      <c r="EC211" s="100">
        <v>12042</v>
      </c>
      <c r="ED211" s="100">
        <v>3763</v>
      </c>
      <c r="EE211" s="100">
        <v>323</v>
      </c>
      <c r="EF211" s="100">
        <v>1</v>
      </c>
      <c r="EG211" s="100">
        <v>0</v>
      </c>
      <c r="EH211" s="100">
        <v>0</v>
      </c>
      <c r="EI211" s="100">
        <v>-10.986720977596743</v>
      </c>
      <c r="EJ211" s="100">
        <v>-3.4333503054989816</v>
      </c>
      <c r="EK211" s="100">
        <v>-0.29428716904276986</v>
      </c>
      <c r="EL211" s="100">
        <v>0</v>
      </c>
      <c r="EM211" s="100">
        <v>0</v>
      </c>
      <c r="EN211" s="100">
        <v>0</v>
      </c>
      <c r="EO211" s="100">
        <v>0</v>
      </c>
      <c r="EP211" s="100">
        <v>0</v>
      </c>
      <c r="EQ211" s="100">
        <v>0</v>
      </c>
      <c r="ER211" s="100">
        <v>0</v>
      </c>
      <c r="ES211" s="100">
        <v>0</v>
      </c>
      <c r="ET211" s="100">
        <v>0</v>
      </c>
      <c r="EU211" s="100">
        <v>271503.84879837069</v>
      </c>
      <c r="EV211" s="100">
        <v>84844.952749490825</v>
      </c>
      <c r="EW211" s="100">
        <v>7272.4245213849281</v>
      </c>
      <c r="EX211" s="100">
        <v>289125</v>
      </c>
      <c r="EY211" s="100">
        <v>90351</v>
      </c>
      <c r="EZ211" s="100">
        <v>7744</v>
      </c>
      <c r="FA211" s="100">
        <v>-17621</v>
      </c>
      <c r="FB211" s="100">
        <v>-5506</v>
      </c>
      <c r="FC211" s="100">
        <v>-472</v>
      </c>
      <c r="FD211" s="100">
        <v>288407.88334012218</v>
      </c>
      <c r="FE211" s="100">
        <v>87141.913645621156</v>
      </c>
      <c r="FF211" s="100">
        <v>7469.3068839103853</v>
      </c>
      <c r="FG211" s="100">
        <v>280681</v>
      </c>
      <c r="FH211" s="100">
        <v>85404</v>
      </c>
      <c r="FI211" s="100">
        <v>7320</v>
      </c>
      <c r="FJ211" s="100">
        <v>7727</v>
      </c>
      <c r="FK211" s="100">
        <v>1738</v>
      </c>
      <c r="FL211" s="100">
        <v>149</v>
      </c>
      <c r="FM211" s="100">
        <v>0</v>
      </c>
      <c r="FN211" s="100">
        <v>0</v>
      </c>
      <c r="FO211" s="100">
        <v>0</v>
      </c>
      <c r="FP211" s="100">
        <v>0</v>
      </c>
      <c r="FQ211" s="100">
        <v>0</v>
      </c>
      <c r="FR211" s="100">
        <v>0</v>
      </c>
      <c r="FS211" s="100">
        <v>0</v>
      </c>
      <c r="FT211" s="100">
        <v>0</v>
      </c>
      <c r="FU211" s="100">
        <v>0</v>
      </c>
      <c r="FV211" s="100">
        <v>1919772</v>
      </c>
      <c r="FW211" s="100">
        <v>596943</v>
      </c>
      <c r="FX211" s="100">
        <v>51167</v>
      </c>
      <c r="FY211" s="546">
        <v>0.24999999999999989</v>
      </c>
      <c r="FZ211" s="546">
        <v>0.56000000000000005</v>
      </c>
      <c r="GA211" s="546">
        <v>0.17499999999999999</v>
      </c>
      <c r="GB211" s="546">
        <v>1.4999999999999999E-2</v>
      </c>
      <c r="GC211" s="84" t="s">
        <v>1029</v>
      </c>
    </row>
    <row r="212" spans="1:185" s="84" customFormat="1" x14ac:dyDescent="0.25">
      <c r="A212" t="s">
        <v>1026</v>
      </c>
      <c r="B212" s="82" t="s">
        <v>783</v>
      </c>
      <c r="C212" s="85" t="s">
        <v>782</v>
      </c>
      <c r="D212" s="100">
        <v>177357</v>
      </c>
      <c r="E212" s="100">
        <v>0</v>
      </c>
      <c r="F212" s="100">
        <v>177357</v>
      </c>
      <c r="G212" s="100">
        <v>696019</v>
      </c>
      <c r="H212" s="100">
        <v>0</v>
      </c>
      <c r="I212" s="100">
        <v>696019</v>
      </c>
      <c r="J212" s="100">
        <v>-518662</v>
      </c>
      <c r="K212" s="100">
        <v>0</v>
      </c>
      <c r="L212" s="100">
        <v>-518662</v>
      </c>
      <c r="M212" s="100">
        <v>283891</v>
      </c>
      <c r="N212" s="100">
        <v>283891</v>
      </c>
      <c r="O212" s="100">
        <v>0</v>
      </c>
      <c r="P212" s="100">
        <v>0</v>
      </c>
      <c r="Q212" s="100">
        <v>0</v>
      </c>
      <c r="R212" s="100">
        <v>0</v>
      </c>
      <c r="S212" s="100">
        <v>0</v>
      </c>
      <c r="T212" s="100">
        <v>0</v>
      </c>
      <c r="U212" s="100">
        <v>0</v>
      </c>
      <c r="V212" s="100">
        <v>0</v>
      </c>
      <c r="W212" s="100">
        <v>0</v>
      </c>
      <c r="X212" s="100">
        <v>0</v>
      </c>
      <c r="Y212" s="100">
        <v>0</v>
      </c>
      <c r="Z212" s="100">
        <v>0</v>
      </c>
      <c r="AA212" s="100">
        <v>0</v>
      </c>
      <c r="AB212" s="100">
        <v>0</v>
      </c>
      <c r="AC212" s="100">
        <v>0</v>
      </c>
      <c r="AD212" s="100">
        <v>0</v>
      </c>
      <c r="AE212" s="100">
        <v>0</v>
      </c>
      <c r="AF212" s="100">
        <v>0</v>
      </c>
      <c r="AG212" s="100">
        <v>0</v>
      </c>
      <c r="AH212" s="100">
        <v>0</v>
      </c>
      <c r="AI212" s="100">
        <v>0</v>
      </c>
      <c r="AJ212" s="100">
        <v>0</v>
      </c>
      <c r="AK212" s="100">
        <v>0</v>
      </c>
      <c r="AL212" s="100">
        <v>0</v>
      </c>
      <c r="AM212" s="100">
        <v>0</v>
      </c>
      <c r="AN212" s="100">
        <v>0</v>
      </c>
      <c r="AO212" s="100">
        <v>0</v>
      </c>
      <c r="AP212" s="100">
        <v>0</v>
      </c>
      <c r="AQ212" s="100">
        <v>0</v>
      </c>
      <c r="AR212" s="100">
        <v>0</v>
      </c>
      <c r="AS212" s="100">
        <v>0</v>
      </c>
      <c r="AT212" s="100">
        <v>0</v>
      </c>
      <c r="AU212" s="100">
        <v>0</v>
      </c>
      <c r="AV212" s="100">
        <v>0</v>
      </c>
      <c r="AW212" s="100">
        <v>0</v>
      </c>
      <c r="AX212" s="100">
        <v>0</v>
      </c>
      <c r="AY212" s="100">
        <v>0</v>
      </c>
      <c r="AZ212" s="100">
        <v>0</v>
      </c>
      <c r="BA212" s="100">
        <v>0</v>
      </c>
      <c r="BB212" s="100">
        <v>0</v>
      </c>
      <c r="BC212" s="100">
        <v>0</v>
      </c>
      <c r="BD212" s="100">
        <v>0</v>
      </c>
      <c r="BE212" s="100">
        <v>0</v>
      </c>
      <c r="BF212" s="100">
        <v>2150665.2374253361</v>
      </c>
      <c r="BG212" s="100">
        <v>1209749.1960517515</v>
      </c>
      <c r="BH212" s="100">
        <v>0</v>
      </c>
      <c r="BI212" s="100">
        <v>156507</v>
      </c>
      <c r="BJ212" s="100">
        <v>88035</v>
      </c>
      <c r="BK212" s="100">
        <v>0</v>
      </c>
      <c r="BL212" s="100">
        <v>1901363</v>
      </c>
      <c r="BM212" s="100">
        <v>1069516</v>
      </c>
      <c r="BN212" s="100">
        <v>0</v>
      </c>
      <c r="BO212" s="100">
        <v>405809</v>
      </c>
      <c r="BP212" s="100">
        <v>228268</v>
      </c>
      <c r="BQ212" s="100">
        <v>0</v>
      </c>
      <c r="BR212" s="100">
        <v>0</v>
      </c>
      <c r="BS212" s="100">
        <v>0</v>
      </c>
      <c r="BT212" s="100">
        <v>0</v>
      </c>
      <c r="BU212" s="100">
        <v>0</v>
      </c>
      <c r="BV212" s="100">
        <v>0</v>
      </c>
      <c r="BW212" s="100">
        <v>0</v>
      </c>
      <c r="BX212" s="100">
        <v>0</v>
      </c>
      <c r="BY212" s="100">
        <v>0</v>
      </c>
      <c r="BZ212" s="100">
        <v>0</v>
      </c>
      <c r="CA212" s="100">
        <v>0</v>
      </c>
      <c r="CB212" s="100">
        <v>0</v>
      </c>
      <c r="CC212" s="100">
        <v>0</v>
      </c>
      <c r="CD212" s="100">
        <v>0</v>
      </c>
      <c r="CE212" s="100">
        <v>0</v>
      </c>
      <c r="CF212" s="100">
        <v>0</v>
      </c>
      <c r="CG212" s="100">
        <v>0</v>
      </c>
      <c r="CH212" s="100">
        <v>0</v>
      </c>
      <c r="CI212" s="100">
        <v>0</v>
      </c>
      <c r="CJ212" s="100">
        <v>0</v>
      </c>
      <c r="CK212" s="100">
        <v>0</v>
      </c>
      <c r="CL212" s="100">
        <v>0</v>
      </c>
      <c r="CM212" s="100">
        <v>0</v>
      </c>
      <c r="CN212" s="100">
        <v>0</v>
      </c>
      <c r="CO212" s="100">
        <v>0</v>
      </c>
      <c r="CP212" s="100">
        <v>0</v>
      </c>
      <c r="CQ212" s="100">
        <v>0</v>
      </c>
      <c r="CR212" s="100">
        <v>0</v>
      </c>
      <c r="CS212" s="100">
        <v>0</v>
      </c>
      <c r="CT212" s="100">
        <v>0</v>
      </c>
      <c r="CU212" s="100">
        <v>0</v>
      </c>
      <c r="CV212" s="100">
        <v>0</v>
      </c>
      <c r="CW212" s="100">
        <v>0</v>
      </c>
      <c r="CX212" s="100">
        <v>0</v>
      </c>
      <c r="CY212" s="100">
        <v>0</v>
      </c>
      <c r="CZ212" s="100">
        <v>0</v>
      </c>
      <c r="DA212" s="100">
        <v>0</v>
      </c>
      <c r="DB212" s="100">
        <v>0</v>
      </c>
      <c r="DC212" s="100">
        <v>0</v>
      </c>
      <c r="DD212" s="100">
        <v>0</v>
      </c>
      <c r="DE212" s="100">
        <v>0</v>
      </c>
      <c r="DF212" s="100">
        <v>0</v>
      </c>
      <c r="DG212" s="100">
        <v>0</v>
      </c>
      <c r="DH212" s="100">
        <v>0</v>
      </c>
      <c r="DI212" s="100">
        <v>0</v>
      </c>
      <c r="DJ212" s="100">
        <v>0</v>
      </c>
      <c r="DK212" s="100">
        <v>0</v>
      </c>
      <c r="DL212" s="100">
        <v>0</v>
      </c>
      <c r="DM212" s="100">
        <v>0</v>
      </c>
      <c r="DN212" s="100">
        <v>10705.857433808555</v>
      </c>
      <c r="DO212" s="100">
        <v>6022.0448065173123</v>
      </c>
      <c r="DP212" s="100">
        <v>0</v>
      </c>
      <c r="DQ212" s="100">
        <v>16405</v>
      </c>
      <c r="DR212" s="100">
        <v>9228</v>
      </c>
      <c r="DS212" s="100">
        <v>0</v>
      </c>
      <c r="DT212" s="100">
        <v>-5699</v>
      </c>
      <c r="DU212" s="100">
        <v>-3206</v>
      </c>
      <c r="DV212" s="100">
        <v>0</v>
      </c>
      <c r="DW212" s="100">
        <v>65920.325865580438</v>
      </c>
      <c r="DX212" s="100">
        <v>37080.183299389006</v>
      </c>
      <c r="DY212" s="100">
        <v>0</v>
      </c>
      <c r="DZ212" s="100">
        <v>-5618.0969450101829</v>
      </c>
      <c r="EA212" s="100">
        <v>-3160.1795315682284</v>
      </c>
      <c r="EB212" s="100">
        <v>0</v>
      </c>
      <c r="EC212" s="100">
        <v>65921</v>
      </c>
      <c r="ED212" s="100">
        <v>37080</v>
      </c>
      <c r="EE212" s="100">
        <v>0</v>
      </c>
      <c r="EF212" s="100">
        <v>-5619</v>
      </c>
      <c r="EG212" s="100">
        <v>-3160</v>
      </c>
      <c r="EH212" s="100">
        <v>0</v>
      </c>
      <c r="EI212" s="100">
        <v>-1010.1174745417514</v>
      </c>
      <c r="EJ212" s="100">
        <v>-568.19107942973517</v>
      </c>
      <c r="EK212" s="100">
        <v>0</v>
      </c>
      <c r="EL212" s="100">
        <v>0</v>
      </c>
      <c r="EM212" s="100">
        <v>0</v>
      </c>
      <c r="EN212" s="100">
        <v>0</v>
      </c>
      <c r="EO212" s="100">
        <v>0</v>
      </c>
      <c r="EP212" s="100">
        <v>0</v>
      </c>
      <c r="EQ212" s="100">
        <v>0</v>
      </c>
      <c r="ER212" s="100">
        <v>0</v>
      </c>
      <c r="ES212" s="100">
        <v>0</v>
      </c>
      <c r="ET212" s="100">
        <v>0</v>
      </c>
      <c r="EU212" s="100">
        <v>1731637.2493686352</v>
      </c>
      <c r="EV212" s="100">
        <v>974045.95276985748</v>
      </c>
      <c r="EW212" s="100">
        <v>0</v>
      </c>
      <c r="EX212" s="100">
        <v>2199409</v>
      </c>
      <c r="EY212" s="100">
        <v>1237168</v>
      </c>
      <c r="EZ212" s="100">
        <v>0</v>
      </c>
      <c r="FA212" s="100">
        <v>-467772</v>
      </c>
      <c r="FB212" s="100">
        <v>-263122</v>
      </c>
      <c r="FC212" s="100">
        <v>0</v>
      </c>
      <c r="FD212" s="100">
        <v>1342903.558778004</v>
      </c>
      <c r="FE212" s="100">
        <v>755383.25181262731</v>
      </c>
      <c r="FF212" s="100">
        <v>0</v>
      </c>
      <c r="FG212" s="100">
        <v>1408948</v>
      </c>
      <c r="FH212" s="100">
        <v>792533</v>
      </c>
      <c r="FI212" s="100">
        <v>0</v>
      </c>
      <c r="FJ212" s="100">
        <v>-66044</v>
      </c>
      <c r="FK212" s="100">
        <v>-37150</v>
      </c>
      <c r="FL212" s="100">
        <v>0</v>
      </c>
      <c r="FM212" s="100">
        <v>0</v>
      </c>
      <c r="FN212" s="100">
        <v>0</v>
      </c>
      <c r="FO212" s="100">
        <v>0</v>
      </c>
      <c r="FP212" s="100">
        <v>0</v>
      </c>
      <c r="FQ212" s="100">
        <v>0</v>
      </c>
      <c r="FR212" s="100">
        <v>0</v>
      </c>
      <c r="FS212" s="100">
        <v>0</v>
      </c>
      <c r="FT212" s="100">
        <v>0</v>
      </c>
      <c r="FU212" s="100">
        <v>0</v>
      </c>
      <c r="FV212" s="100">
        <v>5451711</v>
      </c>
      <c r="FW212" s="100">
        <v>3066587</v>
      </c>
      <c r="FX212" s="100">
        <v>0</v>
      </c>
      <c r="FY212" s="546">
        <v>0.25</v>
      </c>
      <c r="FZ212" s="546">
        <v>0.48</v>
      </c>
      <c r="GA212" s="546">
        <v>0.27</v>
      </c>
      <c r="GB212" s="546">
        <v>0</v>
      </c>
      <c r="GC212" s="84" t="s">
        <v>1044</v>
      </c>
    </row>
    <row r="213" spans="1:185" s="84" customFormat="1" x14ac:dyDescent="0.25">
      <c r="A213" t="s">
        <v>1026</v>
      </c>
      <c r="B213" s="82" t="s">
        <v>785</v>
      </c>
      <c r="C213" s="85" t="s">
        <v>784</v>
      </c>
      <c r="D213" s="100">
        <v>283403</v>
      </c>
      <c r="E213" s="100">
        <v>0</v>
      </c>
      <c r="F213" s="100">
        <v>283403</v>
      </c>
      <c r="G213" s="100">
        <v>216626</v>
      </c>
      <c r="H213" s="100">
        <v>0</v>
      </c>
      <c r="I213" s="100">
        <v>216626</v>
      </c>
      <c r="J213" s="100">
        <v>66777</v>
      </c>
      <c r="K213" s="100">
        <v>0</v>
      </c>
      <c r="L213" s="100">
        <v>66777</v>
      </c>
      <c r="M213" s="100">
        <v>98728</v>
      </c>
      <c r="N213" s="100">
        <v>98728</v>
      </c>
      <c r="O213" s="100">
        <v>0</v>
      </c>
      <c r="P213" s="100">
        <v>0</v>
      </c>
      <c r="Q213" s="100">
        <v>0</v>
      </c>
      <c r="R213" s="100">
        <v>0</v>
      </c>
      <c r="S213" s="100">
        <v>0</v>
      </c>
      <c r="T213" s="100">
        <v>0</v>
      </c>
      <c r="U213" s="100">
        <v>0</v>
      </c>
      <c r="V213" s="100">
        <v>0</v>
      </c>
      <c r="W213" s="100">
        <v>0</v>
      </c>
      <c r="X213" s="100">
        <v>0</v>
      </c>
      <c r="Y213" s="100">
        <v>0</v>
      </c>
      <c r="Z213" s="100">
        <v>0</v>
      </c>
      <c r="AA213" s="100">
        <v>0</v>
      </c>
      <c r="AB213" s="100">
        <v>0</v>
      </c>
      <c r="AC213" s="100">
        <v>0</v>
      </c>
      <c r="AD213" s="100">
        <v>0</v>
      </c>
      <c r="AE213" s="100">
        <v>0</v>
      </c>
      <c r="AF213" s="100">
        <v>0</v>
      </c>
      <c r="AG213" s="100">
        <v>0</v>
      </c>
      <c r="AH213" s="100">
        <v>0</v>
      </c>
      <c r="AI213" s="100">
        <v>0</v>
      </c>
      <c r="AJ213" s="100">
        <v>0</v>
      </c>
      <c r="AK213" s="100">
        <v>0</v>
      </c>
      <c r="AL213" s="100">
        <v>0</v>
      </c>
      <c r="AM213" s="100">
        <v>0</v>
      </c>
      <c r="AN213" s="100">
        <v>0</v>
      </c>
      <c r="AO213" s="100">
        <v>0</v>
      </c>
      <c r="AP213" s="100">
        <v>0</v>
      </c>
      <c r="AQ213" s="100">
        <v>0</v>
      </c>
      <c r="AR213" s="100">
        <v>0</v>
      </c>
      <c r="AS213" s="100">
        <v>0</v>
      </c>
      <c r="AT213" s="100">
        <v>0</v>
      </c>
      <c r="AU213" s="100">
        <v>0</v>
      </c>
      <c r="AV213" s="100">
        <v>0</v>
      </c>
      <c r="AW213" s="100">
        <v>0</v>
      </c>
      <c r="AX213" s="100">
        <v>0</v>
      </c>
      <c r="AY213" s="100">
        <v>0</v>
      </c>
      <c r="AZ213" s="100">
        <v>0</v>
      </c>
      <c r="BA213" s="100">
        <v>0</v>
      </c>
      <c r="BB213" s="100">
        <v>0</v>
      </c>
      <c r="BC213" s="100">
        <v>0</v>
      </c>
      <c r="BD213" s="100">
        <v>0</v>
      </c>
      <c r="BE213" s="100">
        <v>0</v>
      </c>
      <c r="BF213" s="100">
        <v>1121241.1103431771</v>
      </c>
      <c r="BG213" s="100">
        <v>459174.930902444</v>
      </c>
      <c r="BH213" s="100">
        <v>21356.97353034624</v>
      </c>
      <c r="BI213" s="100">
        <v>12377</v>
      </c>
      <c r="BJ213" s="100">
        <v>5069</v>
      </c>
      <c r="BK213" s="100">
        <v>236</v>
      </c>
      <c r="BL213" s="100">
        <v>1072431</v>
      </c>
      <c r="BM213" s="100">
        <v>439187</v>
      </c>
      <c r="BN213" s="100">
        <v>20428</v>
      </c>
      <c r="BO213" s="100">
        <v>61187</v>
      </c>
      <c r="BP213" s="100">
        <v>25057</v>
      </c>
      <c r="BQ213" s="100">
        <v>1165</v>
      </c>
      <c r="BR213" s="100">
        <v>57832.07535641548</v>
      </c>
      <c r="BS213" s="100">
        <v>23683.611812627292</v>
      </c>
      <c r="BT213" s="100">
        <v>1101.5633401221996</v>
      </c>
      <c r="BU213" s="100">
        <v>43814</v>
      </c>
      <c r="BV213" s="100">
        <v>17943</v>
      </c>
      <c r="BW213" s="100">
        <v>835</v>
      </c>
      <c r="BX213" s="100">
        <v>14018</v>
      </c>
      <c r="BY213" s="100">
        <v>5741</v>
      </c>
      <c r="BZ213" s="100">
        <v>267</v>
      </c>
      <c r="CA213" s="100">
        <v>0</v>
      </c>
      <c r="CB213" s="100">
        <v>0</v>
      </c>
      <c r="CC213" s="100">
        <v>0</v>
      </c>
      <c r="CD213" s="100">
        <v>0</v>
      </c>
      <c r="CE213" s="100">
        <v>0</v>
      </c>
      <c r="CF213" s="100">
        <v>0</v>
      </c>
      <c r="CG213" s="100">
        <v>0</v>
      </c>
      <c r="CH213" s="100">
        <v>0</v>
      </c>
      <c r="CI213" s="100">
        <v>0</v>
      </c>
      <c r="CJ213" s="100">
        <v>0</v>
      </c>
      <c r="CK213" s="100">
        <v>0</v>
      </c>
      <c r="CL213" s="100">
        <v>0</v>
      </c>
      <c r="CM213" s="100">
        <v>0</v>
      </c>
      <c r="CN213" s="100">
        <v>0</v>
      </c>
      <c r="CO213" s="100">
        <v>0</v>
      </c>
      <c r="CP213" s="100">
        <v>0</v>
      </c>
      <c r="CQ213" s="100">
        <v>0</v>
      </c>
      <c r="CR213" s="100">
        <v>0</v>
      </c>
      <c r="CS213" s="100">
        <v>0</v>
      </c>
      <c r="CT213" s="100">
        <v>0</v>
      </c>
      <c r="CU213" s="100">
        <v>0</v>
      </c>
      <c r="CV213" s="100">
        <v>21984.103411405293</v>
      </c>
      <c r="CW213" s="100">
        <v>9003.0137780040732</v>
      </c>
      <c r="CX213" s="100">
        <v>418.74482688391038</v>
      </c>
      <c r="CY213" s="100">
        <v>23883</v>
      </c>
      <c r="CZ213" s="100">
        <v>9781</v>
      </c>
      <c r="DA213" s="100">
        <v>455</v>
      </c>
      <c r="DB213" s="100">
        <v>-1899</v>
      </c>
      <c r="DC213" s="100">
        <v>-778</v>
      </c>
      <c r="DD213" s="100">
        <v>-36</v>
      </c>
      <c r="DE213" s="100">
        <v>0</v>
      </c>
      <c r="DF213" s="100">
        <v>0</v>
      </c>
      <c r="DG213" s="100">
        <v>0</v>
      </c>
      <c r="DH213" s="100">
        <v>0</v>
      </c>
      <c r="DI213" s="100">
        <v>0</v>
      </c>
      <c r="DJ213" s="100">
        <v>0</v>
      </c>
      <c r="DK213" s="100">
        <v>0</v>
      </c>
      <c r="DL213" s="100">
        <v>0</v>
      </c>
      <c r="DM213" s="100">
        <v>0</v>
      </c>
      <c r="DN213" s="100">
        <v>18819.819348268837</v>
      </c>
      <c r="DO213" s="100">
        <v>7707.1641140529528</v>
      </c>
      <c r="DP213" s="100">
        <v>358.47274949083499</v>
      </c>
      <c r="DQ213" s="100">
        <v>15657</v>
      </c>
      <c r="DR213" s="100">
        <v>6412</v>
      </c>
      <c r="DS213" s="100">
        <v>298</v>
      </c>
      <c r="DT213" s="100">
        <v>3163</v>
      </c>
      <c r="DU213" s="100">
        <v>1295</v>
      </c>
      <c r="DV213" s="100">
        <v>60</v>
      </c>
      <c r="DW213" s="100">
        <v>21118.35702647658</v>
      </c>
      <c r="DX213" s="100">
        <v>8648.4700203665998</v>
      </c>
      <c r="DY213" s="100">
        <v>402.25441955193486</v>
      </c>
      <c r="DZ213" s="100">
        <v>-975.25218940936873</v>
      </c>
      <c r="EA213" s="100">
        <v>-399.38899185336049</v>
      </c>
      <c r="EB213" s="100">
        <v>-18.576232179226071</v>
      </c>
      <c r="EC213" s="100">
        <v>23853</v>
      </c>
      <c r="ED213" s="100">
        <v>9768</v>
      </c>
      <c r="EE213" s="100">
        <v>454</v>
      </c>
      <c r="EF213" s="100">
        <v>-3710</v>
      </c>
      <c r="EG213" s="100">
        <v>-1519</v>
      </c>
      <c r="EH213" s="100">
        <v>-70</v>
      </c>
      <c r="EI213" s="100">
        <v>-90.532026476578423</v>
      </c>
      <c r="EJ213" s="100">
        <v>-37.075020366598778</v>
      </c>
      <c r="EK213" s="100">
        <v>-1.7244195519348271</v>
      </c>
      <c r="EL213" s="100">
        <v>0</v>
      </c>
      <c r="EM213" s="100">
        <v>0</v>
      </c>
      <c r="EN213" s="100">
        <v>0</v>
      </c>
      <c r="EO213" s="100">
        <v>6866</v>
      </c>
      <c r="EP213" s="100">
        <v>2812</v>
      </c>
      <c r="EQ213" s="100">
        <v>131</v>
      </c>
      <c r="ER213" s="100">
        <v>-6866</v>
      </c>
      <c r="ES213" s="100">
        <v>-2812</v>
      </c>
      <c r="ET213" s="100">
        <v>-131</v>
      </c>
      <c r="EU213" s="100">
        <v>334989.64017311612</v>
      </c>
      <c r="EV213" s="100">
        <v>137186.23359470468</v>
      </c>
      <c r="EW213" s="100">
        <v>6380.7550509164976</v>
      </c>
      <c r="EX213" s="100">
        <v>376975</v>
      </c>
      <c r="EY213" s="100">
        <v>154380</v>
      </c>
      <c r="EZ213" s="100">
        <v>7180</v>
      </c>
      <c r="FA213" s="100">
        <v>-41985</v>
      </c>
      <c r="FB213" s="100">
        <v>-17194</v>
      </c>
      <c r="FC213" s="100">
        <v>-799</v>
      </c>
      <c r="FD213" s="100">
        <v>225105.61221995926</v>
      </c>
      <c r="FE213" s="100">
        <v>92186.107861507116</v>
      </c>
      <c r="FF213" s="100">
        <v>4287.7259470468425</v>
      </c>
      <c r="FG213" s="100">
        <v>225935</v>
      </c>
      <c r="FH213" s="100">
        <v>92526</v>
      </c>
      <c r="FI213" s="100">
        <v>4304</v>
      </c>
      <c r="FJ213" s="100">
        <v>-829</v>
      </c>
      <c r="FK213" s="100">
        <v>-340</v>
      </c>
      <c r="FL213" s="100">
        <v>-16</v>
      </c>
      <c r="FM213" s="100">
        <v>0</v>
      </c>
      <c r="FN213" s="100">
        <v>0</v>
      </c>
      <c r="FO213" s="100">
        <v>0</v>
      </c>
      <c r="FP213" s="100">
        <v>0</v>
      </c>
      <c r="FQ213" s="100">
        <v>0</v>
      </c>
      <c r="FR213" s="100">
        <v>0</v>
      </c>
      <c r="FS213" s="100">
        <v>0</v>
      </c>
      <c r="FT213" s="100">
        <v>0</v>
      </c>
      <c r="FU213" s="100">
        <v>0</v>
      </c>
      <c r="FV213" s="100">
        <v>1812402</v>
      </c>
      <c r="FW213" s="100">
        <v>742222</v>
      </c>
      <c r="FX213" s="100">
        <v>34522</v>
      </c>
      <c r="FY213" s="546">
        <v>0.25</v>
      </c>
      <c r="FZ213" s="546">
        <v>0.52500000000000002</v>
      </c>
      <c r="GA213" s="546">
        <v>0.215</v>
      </c>
      <c r="GB213" s="546">
        <v>0.01</v>
      </c>
      <c r="GC213" s="84" t="s">
        <v>1029</v>
      </c>
    </row>
    <row r="214" spans="1:185" s="84" customFormat="1" x14ac:dyDescent="0.25">
      <c r="A214" t="s">
        <v>1026</v>
      </c>
      <c r="B214" s="82" t="s">
        <v>787</v>
      </c>
      <c r="C214" s="85" t="s">
        <v>786</v>
      </c>
      <c r="D214" s="100">
        <v>-559243</v>
      </c>
      <c r="E214" s="100">
        <v>0</v>
      </c>
      <c r="F214" s="100">
        <v>-559243</v>
      </c>
      <c r="G214" s="100">
        <v>-341833</v>
      </c>
      <c r="H214" s="100">
        <v>0</v>
      </c>
      <c r="I214" s="100">
        <v>-341833</v>
      </c>
      <c r="J214" s="100">
        <v>-217410</v>
      </c>
      <c r="K214" s="100">
        <v>0</v>
      </c>
      <c r="L214" s="100">
        <v>-217410</v>
      </c>
      <c r="M214" s="100">
        <v>275905</v>
      </c>
      <c r="N214" s="100">
        <v>275905</v>
      </c>
      <c r="O214" s="100">
        <v>0</v>
      </c>
      <c r="P214" s="100">
        <v>0</v>
      </c>
      <c r="Q214" s="100">
        <v>0</v>
      </c>
      <c r="R214" s="100">
        <v>0</v>
      </c>
      <c r="S214" s="100">
        <v>613510</v>
      </c>
      <c r="T214" s="100">
        <v>0</v>
      </c>
      <c r="U214" s="100">
        <v>520494</v>
      </c>
      <c r="V214" s="100">
        <v>0</v>
      </c>
      <c r="W214" s="100">
        <v>93016</v>
      </c>
      <c r="X214" s="100">
        <v>0</v>
      </c>
      <c r="Y214" s="100">
        <v>0</v>
      </c>
      <c r="Z214" s="100">
        <v>0</v>
      </c>
      <c r="AA214" s="100">
        <v>0</v>
      </c>
      <c r="AB214" s="100">
        <v>0</v>
      </c>
      <c r="AC214" s="100">
        <v>0</v>
      </c>
      <c r="AD214" s="100">
        <v>0</v>
      </c>
      <c r="AE214" s="100">
        <v>0</v>
      </c>
      <c r="AF214" s="100">
        <v>0</v>
      </c>
      <c r="AG214" s="100">
        <v>0</v>
      </c>
      <c r="AH214" s="100">
        <v>0</v>
      </c>
      <c r="AI214" s="100">
        <v>0</v>
      </c>
      <c r="AJ214" s="100">
        <v>0</v>
      </c>
      <c r="AK214" s="100">
        <v>0</v>
      </c>
      <c r="AL214" s="100">
        <v>0</v>
      </c>
      <c r="AM214" s="100">
        <v>0</v>
      </c>
      <c r="AN214" s="100">
        <v>0</v>
      </c>
      <c r="AO214" s="100">
        <v>0</v>
      </c>
      <c r="AP214" s="100">
        <v>0</v>
      </c>
      <c r="AQ214" s="100">
        <v>0</v>
      </c>
      <c r="AR214" s="100">
        <v>0</v>
      </c>
      <c r="AS214" s="100">
        <v>0</v>
      </c>
      <c r="AT214" s="100">
        <v>0</v>
      </c>
      <c r="AU214" s="100">
        <v>0</v>
      </c>
      <c r="AV214" s="100">
        <v>0</v>
      </c>
      <c r="AW214" s="100">
        <v>0</v>
      </c>
      <c r="AX214" s="100">
        <v>0</v>
      </c>
      <c r="AY214" s="100">
        <v>0</v>
      </c>
      <c r="AZ214" s="100">
        <v>0</v>
      </c>
      <c r="BA214" s="100">
        <v>0</v>
      </c>
      <c r="BB214" s="100">
        <v>0</v>
      </c>
      <c r="BC214" s="100">
        <v>0</v>
      </c>
      <c r="BD214" s="100">
        <v>0</v>
      </c>
      <c r="BE214" s="100">
        <v>0</v>
      </c>
      <c r="BF214" s="100">
        <v>6138233.7015796127</v>
      </c>
      <c r="BG214" s="100">
        <v>0</v>
      </c>
      <c r="BH214" s="100">
        <v>62002.360622016298</v>
      </c>
      <c r="BI214" s="100">
        <v>299414</v>
      </c>
      <c r="BJ214" s="100">
        <v>0</v>
      </c>
      <c r="BK214" s="100">
        <v>3024</v>
      </c>
      <c r="BL214" s="100">
        <v>5951224</v>
      </c>
      <c r="BM214" s="100">
        <v>0</v>
      </c>
      <c r="BN214" s="100">
        <v>60113</v>
      </c>
      <c r="BO214" s="100">
        <v>486424</v>
      </c>
      <c r="BP214" s="100">
        <v>0</v>
      </c>
      <c r="BQ214" s="100">
        <v>4913</v>
      </c>
      <c r="BR214" s="100">
        <v>1969.8963543788188</v>
      </c>
      <c r="BS214" s="100">
        <v>0</v>
      </c>
      <c r="BT214" s="100">
        <v>19.897942973523424</v>
      </c>
      <c r="BU214" s="100">
        <v>2342</v>
      </c>
      <c r="BV214" s="100">
        <v>0</v>
      </c>
      <c r="BW214" s="100">
        <v>24</v>
      </c>
      <c r="BX214" s="100">
        <v>-372</v>
      </c>
      <c r="BY214" s="100">
        <v>0</v>
      </c>
      <c r="BZ214" s="100">
        <v>-4</v>
      </c>
      <c r="CA214" s="100">
        <v>0</v>
      </c>
      <c r="CB214" s="100">
        <v>0</v>
      </c>
      <c r="CC214" s="100">
        <v>0</v>
      </c>
      <c r="CD214" s="100">
        <v>0</v>
      </c>
      <c r="CE214" s="100">
        <v>0</v>
      </c>
      <c r="CF214" s="100">
        <v>0</v>
      </c>
      <c r="CG214" s="100">
        <v>0</v>
      </c>
      <c r="CH214" s="100">
        <v>0</v>
      </c>
      <c r="CI214" s="100">
        <v>0</v>
      </c>
      <c r="CJ214" s="100">
        <v>0</v>
      </c>
      <c r="CK214" s="100">
        <v>0</v>
      </c>
      <c r="CL214" s="100">
        <v>0</v>
      </c>
      <c r="CM214" s="100">
        <v>0</v>
      </c>
      <c r="CN214" s="100">
        <v>0</v>
      </c>
      <c r="CO214" s="100">
        <v>0</v>
      </c>
      <c r="CP214" s="100">
        <v>0</v>
      </c>
      <c r="CQ214" s="100">
        <v>0</v>
      </c>
      <c r="CR214" s="100">
        <v>0</v>
      </c>
      <c r="CS214" s="100">
        <v>0</v>
      </c>
      <c r="CT214" s="100">
        <v>0</v>
      </c>
      <c r="CU214" s="100">
        <v>0</v>
      </c>
      <c r="CV214" s="100">
        <v>0</v>
      </c>
      <c r="CW214" s="100">
        <v>0</v>
      </c>
      <c r="CX214" s="100">
        <v>0</v>
      </c>
      <c r="CY214" s="100">
        <v>0</v>
      </c>
      <c r="CZ214" s="100">
        <v>0</v>
      </c>
      <c r="DA214" s="100">
        <v>0</v>
      </c>
      <c r="DB214" s="100">
        <v>0</v>
      </c>
      <c r="DC214" s="100">
        <v>0</v>
      </c>
      <c r="DD214" s="100">
        <v>0</v>
      </c>
      <c r="DE214" s="100">
        <v>0</v>
      </c>
      <c r="DF214" s="100">
        <v>0</v>
      </c>
      <c r="DG214" s="100">
        <v>0</v>
      </c>
      <c r="DH214" s="100">
        <v>0</v>
      </c>
      <c r="DI214" s="100">
        <v>0</v>
      </c>
      <c r="DJ214" s="100">
        <v>0</v>
      </c>
      <c r="DK214" s="100">
        <v>0</v>
      </c>
      <c r="DL214" s="100">
        <v>0</v>
      </c>
      <c r="DM214" s="100">
        <v>0</v>
      </c>
      <c r="DN214" s="100">
        <v>22900.68403258656</v>
      </c>
      <c r="DO214" s="100">
        <v>0</v>
      </c>
      <c r="DP214" s="100">
        <v>231.3200407331976</v>
      </c>
      <c r="DQ214" s="100">
        <v>86054</v>
      </c>
      <c r="DR214" s="100">
        <v>0</v>
      </c>
      <c r="DS214" s="100">
        <v>869</v>
      </c>
      <c r="DT214" s="100">
        <v>-63153</v>
      </c>
      <c r="DU214" s="100">
        <v>0</v>
      </c>
      <c r="DV214" s="100">
        <v>-638</v>
      </c>
      <c r="DW214" s="100">
        <v>50444.476130346229</v>
      </c>
      <c r="DX214" s="100">
        <v>0</v>
      </c>
      <c r="DY214" s="100">
        <v>509.54016293279022</v>
      </c>
      <c r="DZ214" s="100">
        <v>-4826.0927291242369</v>
      </c>
      <c r="EA214" s="100">
        <v>0</v>
      </c>
      <c r="EB214" s="100">
        <v>-48.748411405295322</v>
      </c>
      <c r="EC214" s="100">
        <v>52918</v>
      </c>
      <c r="ED214" s="100">
        <v>0</v>
      </c>
      <c r="EE214" s="100">
        <v>535</v>
      </c>
      <c r="EF214" s="100">
        <v>-7300</v>
      </c>
      <c r="EG214" s="100">
        <v>0</v>
      </c>
      <c r="EH214" s="100">
        <v>-74</v>
      </c>
      <c r="EI214" s="100">
        <v>0</v>
      </c>
      <c r="EJ214" s="100">
        <v>0</v>
      </c>
      <c r="EK214" s="100">
        <v>0</v>
      </c>
      <c r="EL214" s="100">
        <v>0</v>
      </c>
      <c r="EM214" s="100">
        <v>0</v>
      </c>
      <c r="EN214" s="100">
        <v>0</v>
      </c>
      <c r="EO214" s="100">
        <v>0</v>
      </c>
      <c r="EP214" s="100">
        <v>0</v>
      </c>
      <c r="EQ214" s="100">
        <v>0</v>
      </c>
      <c r="ER214" s="100">
        <v>0</v>
      </c>
      <c r="ES214" s="100">
        <v>0</v>
      </c>
      <c r="ET214" s="100">
        <v>0</v>
      </c>
      <c r="EU214" s="100">
        <v>885500.61250509159</v>
      </c>
      <c r="EV214" s="100">
        <v>0</v>
      </c>
      <c r="EW214" s="100">
        <v>8944.4506313645616</v>
      </c>
      <c r="EX214" s="100">
        <v>1533391</v>
      </c>
      <c r="EY214" s="100">
        <v>0</v>
      </c>
      <c r="EZ214" s="100">
        <v>15489</v>
      </c>
      <c r="FA214" s="100">
        <v>-647890</v>
      </c>
      <c r="FB214" s="100">
        <v>0</v>
      </c>
      <c r="FC214" s="100">
        <v>-6545</v>
      </c>
      <c r="FD214" s="100">
        <v>2060030.5538085536</v>
      </c>
      <c r="FE214" s="100">
        <v>0</v>
      </c>
      <c r="FF214" s="100">
        <v>20606.448228105906</v>
      </c>
      <c r="FG214" s="100">
        <v>1994502</v>
      </c>
      <c r="FH214" s="100">
        <v>0</v>
      </c>
      <c r="FI214" s="100">
        <v>19975</v>
      </c>
      <c r="FJ214" s="100">
        <v>65529</v>
      </c>
      <c r="FK214" s="100">
        <v>0</v>
      </c>
      <c r="FL214" s="100">
        <v>631</v>
      </c>
      <c r="FM214" s="100">
        <v>0</v>
      </c>
      <c r="FN214" s="100">
        <v>0</v>
      </c>
      <c r="FO214" s="100">
        <v>0</v>
      </c>
      <c r="FP214" s="100">
        <v>0</v>
      </c>
      <c r="FQ214" s="100">
        <v>0</v>
      </c>
      <c r="FR214" s="100">
        <v>0</v>
      </c>
      <c r="FS214" s="100">
        <v>0</v>
      </c>
      <c r="FT214" s="100">
        <v>0</v>
      </c>
      <c r="FU214" s="100">
        <v>0</v>
      </c>
      <c r="FV214" s="100">
        <v>9453669</v>
      </c>
      <c r="FW214" s="100">
        <v>0</v>
      </c>
      <c r="FX214" s="100">
        <v>95288</v>
      </c>
      <c r="FY214" s="546">
        <v>0</v>
      </c>
      <c r="FZ214" s="546">
        <v>0.99</v>
      </c>
      <c r="GA214" s="546">
        <v>0</v>
      </c>
      <c r="GB214" s="546">
        <v>0.01</v>
      </c>
      <c r="GC214" s="84" t="s">
        <v>1047</v>
      </c>
    </row>
    <row r="215" spans="1:185" s="84" customFormat="1" x14ac:dyDescent="0.25">
      <c r="A215" t="s">
        <v>1026</v>
      </c>
      <c r="B215" s="82" t="s">
        <v>789</v>
      </c>
      <c r="C215" s="85" t="s">
        <v>788</v>
      </c>
      <c r="D215" s="100">
        <v>136734</v>
      </c>
      <c r="E215" s="100">
        <v>0</v>
      </c>
      <c r="F215" s="100">
        <v>136734</v>
      </c>
      <c r="G215" s="100">
        <v>124359</v>
      </c>
      <c r="H215" s="100">
        <v>0</v>
      </c>
      <c r="I215" s="100">
        <v>124359</v>
      </c>
      <c r="J215" s="100">
        <v>12375</v>
      </c>
      <c r="K215" s="100">
        <v>0</v>
      </c>
      <c r="L215" s="100">
        <v>12375</v>
      </c>
      <c r="M215" s="100">
        <v>94331</v>
      </c>
      <c r="N215" s="100">
        <v>94331</v>
      </c>
      <c r="O215" s="100">
        <v>0</v>
      </c>
      <c r="P215" s="100">
        <v>0</v>
      </c>
      <c r="Q215" s="100">
        <v>0</v>
      </c>
      <c r="R215" s="100">
        <v>0</v>
      </c>
      <c r="S215" s="100">
        <v>37971</v>
      </c>
      <c r="T215" s="100">
        <v>0</v>
      </c>
      <c r="U215" s="100">
        <v>42149</v>
      </c>
      <c r="V215" s="100">
        <v>0</v>
      </c>
      <c r="W215" s="100">
        <v>-4178</v>
      </c>
      <c r="X215" s="100">
        <v>0</v>
      </c>
      <c r="Y215" s="100">
        <v>0</v>
      </c>
      <c r="Z215" s="100">
        <v>0</v>
      </c>
      <c r="AA215" s="100">
        <v>0</v>
      </c>
      <c r="AB215" s="100">
        <v>0</v>
      </c>
      <c r="AC215" s="100">
        <v>0</v>
      </c>
      <c r="AD215" s="100">
        <v>0</v>
      </c>
      <c r="AE215" s="100">
        <v>0</v>
      </c>
      <c r="AF215" s="100">
        <v>0</v>
      </c>
      <c r="AG215" s="100">
        <v>0</v>
      </c>
      <c r="AH215" s="100">
        <v>0</v>
      </c>
      <c r="AI215" s="100">
        <v>0</v>
      </c>
      <c r="AJ215" s="100">
        <v>0</v>
      </c>
      <c r="AK215" s="100">
        <v>0</v>
      </c>
      <c r="AL215" s="100">
        <v>0</v>
      </c>
      <c r="AM215" s="100">
        <v>0</v>
      </c>
      <c r="AN215" s="100">
        <v>0</v>
      </c>
      <c r="AO215" s="100">
        <v>0</v>
      </c>
      <c r="AP215" s="100">
        <v>0</v>
      </c>
      <c r="AQ215" s="100">
        <v>0</v>
      </c>
      <c r="AR215" s="100">
        <v>0</v>
      </c>
      <c r="AS215" s="100">
        <v>0</v>
      </c>
      <c r="AT215" s="100">
        <v>0</v>
      </c>
      <c r="AU215" s="100">
        <v>0</v>
      </c>
      <c r="AV215" s="100">
        <v>0</v>
      </c>
      <c r="AW215" s="100">
        <v>0</v>
      </c>
      <c r="AX215" s="100">
        <v>0</v>
      </c>
      <c r="AY215" s="100">
        <v>0</v>
      </c>
      <c r="AZ215" s="100">
        <v>0</v>
      </c>
      <c r="BA215" s="100">
        <v>0</v>
      </c>
      <c r="BB215" s="100">
        <v>0</v>
      </c>
      <c r="BC215" s="100">
        <v>0</v>
      </c>
      <c r="BD215" s="100">
        <v>0</v>
      </c>
      <c r="BE215" s="100">
        <v>0</v>
      </c>
      <c r="BF215" s="100">
        <v>1087961.2714367413</v>
      </c>
      <c r="BG215" s="100">
        <v>244791.28607326679</v>
      </c>
      <c r="BH215" s="100">
        <v>27199.031785918538</v>
      </c>
      <c r="BI215" s="100">
        <v>49422</v>
      </c>
      <c r="BJ215" s="100">
        <v>11120</v>
      </c>
      <c r="BK215" s="100">
        <v>1236</v>
      </c>
      <c r="BL215" s="100">
        <v>1083015</v>
      </c>
      <c r="BM215" s="100">
        <v>243678</v>
      </c>
      <c r="BN215" s="100">
        <v>27076</v>
      </c>
      <c r="BO215" s="100">
        <v>54368</v>
      </c>
      <c r="BP215" s="100">
        <v>12233</v>
      </c>
      <c r="BQ215" s="100">
        <v>1359</v>
      </c>
      <c r="BR215" s="100">
        <v>3300.4440244399188</v>
      </c>
      <c r="BS215" s="100">
        <v>742.59990549898168</v>
      </c>
      <c r="BT215" s="100">
        <v>82.511100610997971</v>
      </c>
      <c r="BU215" s="100">
        <v>2699</v>
      </c>
      <c r="BV215" s="100">
        <v>608</v>
      </c>
      <c r="BW215" s="100">
        <v>68</v>
      </c>
      <c r="BX215" s="100">
        <v>601</v>
      </c>
      <c r="BY215" s="100">
        <v>135</v>
      </c>
      <c r="BZ215" s="100">
        <v>15</v>
      </c>
      <c r="CA215" s="100">
        <v>0</v>
      </c>
      <c r="CB215" s="100">
        <v>0</v>
      </c>
      <c r="CC215" s="100">
        <v>0</v>
      </c>
      <c r="CD215" s="100">
        <v>0</v>
      </c>
      <c r="CE215" s="100">
        <v>0</v>
      </c>
      <c r="CF215" s="100">
        <v>0</v>
      </c>
      <c r="CG215" s="100">
        <v>0</v>
      </c>
      <c r="CH215" s="100">
        <v>0</v>
      </c>
      <c r="CI215" s="100">
        <v>0</v>
      </c>
      <c r="CJ215" s="100">
        <v>0</v>
      </c>
      <c r="CK215" s="100">
        <v>0</v>
      </c>
      <c r="CL215" s="100">
        <v>0</v>
      </c>
      <c r="CM215" s="100">
        <v>0</v>
      </c>
      <c r="CN215" s="100">
        <v>0</v>
      </c>
      <c r="CO215" s="100">
        <v>0</v>
      </c>
      <c r="CP215" s="100">
        <v>0</v>
      </c>
      <c r="CQ215" s="100">
        <v>0</v>
      </c>
      <c r="CR215" s="100">
        <v>0</v>
      </c>
      <c r="CS215" s="100">
        <v>0</v>
      </c>
      <c r="CT215" s="100">
        <v>0</v>
      </c>
      <c r="CU215" s="100">
        <v>0</v>
      </c>
      <c r="CV215" s="100">
        <v>0</v>
      </c>
      <c r="CW215" s="100">
        <v>0</v>
      </c>
      <c r="CX215" s="100">
        <v>0</v>
      </c>
      <c r="CY215" s="100">
        <v>0</v>
      </c>
      <c r="CZ215" s="100">
        <v>0</v>
      </c>
      <c r="DA215" s="100">
        <v>0</v>
      </c>
      <c r="DB215" s="100">
        <v>0</v>
      </c>
      <c r="DC215" s="100">
        <v>0</v>
      </c>
      <c r="DD215" s="100">
        <v>0</v>
      </c>
      <c r="DE215" s="100">
        <v>0</v>
      </c>
      <c r="DF215" s="100">
        <v>0</v>
      </c>
      <c r="DG215" s="100">
        <v>0</v>
      </c>
      <c r="DH215" s="100">
        <v>0</v>
      </c>
      <c r="DI215" s="100">
        <v>0</v>
      </c>
      <c r="DJ215" s="100">
        <v>0</v>
      </c>
      <c r="DK215" s="100">
        <v>0</v>
      </c>
      <c r="DL215" s="100">
        <v>0</v>
      </c>
      <c r="DM215" s="100">
        <v>0</v>
      </c>
      <c r="DN215" s="100">
        <v>1826.4391038696538</v>
      </c>
      <c r="DO215" s="100">
        <v>410.94879837067202</v>
      </c>
      <c r="DP215" s="100">
        <v>45.66097759674134</v>
      </c>
      <c r="DQ215" s="100">
        <v>1796</v>
      </c>
      <c r="DR215" s="100">
        <v>404</v>
      </c>
      <c r="DS215" s="100">
        <v>45</v>
      </c>
      <c r="DT215" s="100">
        <v>30</v>
      </c>
      <c r="DU215" s="100">
        <v>7</v>
      </c>
      <c r="DV215" s="100">
        <v>1</v>
      </c>
      <c r="DW215" s="100">
        <v>9704.6615071283104</v>
      </c>
      <c r="DX215" s="100">
        <v>2183.5488391038698</v>
      </c>
      <c r="DY215" s="100">
        <v>242.61653767820775</v>
      </c>
      <c r="DZ215" s="100">
        <v>-271.77678207739308</v>
      </c>
      <c r="EA215" s="100">
        <v>-61.14977596741344</v>
      </c>
      <c r="EB215" s="100">
        <v>-6.7944195519348272</v>
      </c>
      <c r="EC215" s="100">
        <v>10326</v>
      </c>
      <c r="ED215" s="100">
        <v>2323</v>
      </c>
      <c r="EE215" s="100">
        <v>258</v>
      </c>
      <c r="EF215" s="100">
        <v>-893</v>
      </c>
      <c r="EG215" s="100">
        <v>-201</v>
      </c>
      <c r="EH215" s="100">
        <v>-22</v>
      </c>
      <c r="EI215" s="100">
        <v>0</v>
      </c>
      <c r="EJ215" s="100">
        <v>0</v>
      </c>
      <c r="EK215" s="100">
        <v>0</v>
      </c>
      <c r="EL215" s="100">
        <v>0</v>
      </c>
      <c r="EM215" s="100">
        <v>0</v>
      </c>
      <c r="EN215" s="100">
        <v>0</v>
      </c>
      <c r="EO215" s="100">
        <v>0</v>
      </c>
      <c r="EP215" s="100">
        <v>0</v>
      </c>
      <c r="EQ215" s="100">
        <v>0</v>
      </c>
      <c r="ER215" s="100">
        <v>0</v>
      </c>
      <c r="ES215" s="100">
        <v>0</v>
      </c>
      <c r="ET215" s="100">
        <v>0</v>
      </c>
      <c r="EU215" s="100">
        <v>197493.74419551936</v>
      </c>
      <c r="EV215" s="100">
        <v>44436.092443991853</v>
      </c>
      <c r="EW215" s="100">
        <v>4937.3436048879839</v>
      </c>
      <c r="EX215" s="100">
        <v>365023</v>
      </c>
      <c r="EY215" s="100">
        <v>82130</v>
      </c>
      <c r="EZ215" s="100">
        <v>9126</v>
      </c>
      <c r="FA215" s="100">
        <v>-167529</v>
      </c>
      <c r="FB215" s="100">
        <v>-37694</v>
      </c>
      <c r="FC215" s="100">
        <v>-4189</v>
      </c>
      <c r="FD215" s="100">
        <v>208561.33748268837</v>
      </c>
      <c r="FE215" s="100">
        <v>46647.898489613028</v>
      </c>
      <c r="FF215" s="100">
        <v>5183.0998321792258</v>
      </c>
      <c r="FG215" s="100">
        <v>213762</v>
      </c>
      <c r="FH215" s="100">
        <v>47787</v>
      </c>
      <c r="FI215" s="100">
        <v>5310</v>
      </c>
      <c r="FJ215" s="100">
        <v>-5201</v>
      </c>
      <c r="FK215" s="100">
        <v>-1139</v>
      </c>
      <c r="FL215" s="100">
        <v>-127</v>
      </c>
      <c r="FM215" s="100">
        <v>0</v>
      </c>
      <c r="FN215" s="100">
        <v>0</v>
      </c>
      <c r="FO215" s="100">
        <v>0</v>
      </c>
      <c r="FP215" s="100">
        <v>0</v>
      </c>
      <c r="FQ215" s="100">
        <v>0</v>
      </c>
      <c r="FR215" s="100">
        <v>0</v>
      </c>
      <c r="FS215" s="100">
        <v>0</v>
      </c>
      <c r="FT215" s="100">
        <v>0</v>
      </c>
      <c r="FU215" s="100">
        <v>0</v>
      </c>
      <c r="FV215" s="100">
        <v>1557997</v>
      </c>
      <c r="FW215" s="100">
        <v>350272</v>
      </c>
      <c r="FX215" s="100">
        <v>38920</v>
      </c>
      <c r="FY215" s="546">
        <v>0.5</v>
      </c>
      <c r="FZ215" s="546">
        <v>0.4</v>
      </c>
      <c r="GA215" s="546">
        <v>0.09</v>
      </c>
      <c r="GB215" s="546">
        <v>0.01</v>
      </c>
      <c r="GC215" s="84" t="s">
        <v>1029</v>
      </c>
    </row>
    <row r="216" spans="1:185" s="84" customFormat="1" x14ac:dyDescent="0.25">
      <c r="A216" t="s">
        <v>1037</v>
      </c>
      <c r="B216" s="82" t="s">
        <v>791</v>
      </c>
      <c r="C216" s="85" t="s">
        <v>790</v>
      </c>
      <c r="D216" s="100">
        <v>-36974</v>
      </c>
      <c r="E216" s="100">
        <v>0</v>
      </c>
      <c r="F216" s="100">
        <v>-36974</v>
      </c>
      <c r="G216" s="100">
        <v>-27900</v>
      </c>
      <c r="H216" s="100">
        <v>0</v>
      </c>
      <c r="I216" s="100">
        <v>-27900</v>
      </c>
      <c r="J216" s="100">
        <v>-9074</v>
      </c>
      <c r="K216" s="100">
        <v>0</v>
      </c>
      <c r="L216" s="100">
        <v>-9074</v>
      </c>
      <c r="M216" s="100">
        <v>96670</v>
      </c>
      <c r="N216" s="100">
        <v>96670</v>
      </c>
      <c r="O216" s="100">
        <v>0</v>
      </c>
      <c r="P216" s="100">
        <v>0</v>
      </c>
      <c r="Q216" s="100">
        <v>0</v>
      </c>
      <c r="R216" s="100">
        <v>0</v>
      </c>
      <c r="S216" s="100">
        <v>168199</v>
      </c>
      <c r="T216" s="100">
        <v>0</v>
      </c>
      <c r="U216" s="100">
        <v>168160</v>
      </c>
      <c r="V216" s="100">
        <v>0</v>
      </c>
      <c r="W216" s="100">
        <v>39</v>
      </c>
      <c r="X216" s="100">
        <v>0</v>
      </c>
      <c r="Y216" s="100">
        <v>0</v>
      </c>
      <c r="Z216" s="100">
        <v>0</v>
      </c>
      <c r="AA216" s="100">
        <v>0</v>
      </c>
      <c r="AB216" s="100">
        <v>0</v>
      </c>
      <c r="AC216" s="100">
        <v>0</v>
      </c>
      <c r="AD216" s="100">
        <v>0</v>
      </c>
      <c r="AE216" s="100">
        <v>0</v>
      </c>
      <c r="AF216" s="100">
        <v>0</v>
      </c>
      <c r="AG216" s="100">
        <v>0</v>
      </c>
      <c r="AH216" s="100">
        <v>0</v>
      </c>
      <c r="AI216" s="100">
        <v>0</v>
      </c>
      <c r="AJ216" s="100">
        <v>0</v>
      </c>
      <c r="AK216" s="100">
        <v>0</v>
      </c>
      <c r="AL216" s="100">
        <v>0</v>
      </c>
      <c r="AM216" s="100">
        <v>0</v>
      </c>
      <c r="AN216" s="100">
        <v>0</v>
      </c>
      <c r="AO216" s="100">
        <v>0</v>
      </c>
      <c r="AP216" s="100">
        <v>0</v>
      </c>
      <c r="AQ216" s="100">
        <v>0</v>
      </c>
      <c r="AR216" s="100">
        <v>0</v>
      </c>
      <c r="AS216" s="100">
        <v>0</v>
      </c>
      <c r="AT216" s="100">
        <v>0</v>
      </c>
      <c r="AU216" s="100">
        <v>0</v>
      </c>
      <c r="AV216" s="100">
        <v>0</v>
      </c>
      <c r="AW216" s="100">
        <v>0</v>
      </c>
      <c r="AX216" s="100">
        <v>0</v>
      </c>
      <c r="AY216" s="100">
        <v>0</v>
      </c>
      <c r="AZ216" s="100">
        <v>0</v>
      </c>
      <c r="BA216" s="100">
        <v>0</v>
      </c>
      <c r="BB216" s="100">
        <v>0</v>
      </c>
      <c r="BC216" s="100">
        <v>0</v>
      </c>
      <c r="BD216" s="100">
        <v>0</v>
      </c>
      <c r="BE216" s="100">
        <v>0</v>
      </c>
      <c r="BF216" s="100">
        <v>1231120.2712140123</v>
      </c>
      <c r="BG216" s="100">
        <v>384725.08475437883</v>
      </c>
      <c r="BH216" s="100">
        <v>32976.435836089615</v>
      </c>
      <c r="BI216" s="100">
        <v>36970</v>
      </c>
      <c r="BJ216" s="100">
        <v>11553</v>
      </c>
      <c r="BK216" s="100">
        <v>990</v>
      </c>
      <c r="BL216" s="100">
        <v>1195420</v>
      </c>
      <c r="BM216" s="100">
        <v>373568</v>
      </c>
      <c r="BN216" s="100">
        <v>32020</v>
      </c>
      <c r="BO216" s="100">
        <v>72670</v>
      </c>
      <c r="BP216" s="100">
        <v>22710</v>
      </c>
      <c r="BQ216" s="100">
        <v>1946</v>
      </c>
      <c r="BR216" s="100">
        <v>13175.391446028514</v>
      </c>
      <c r="BS216" s="100">
        <v>4117.3098268839103</v>
      </c>
      <c r="BT216" s="100">
        <v>352.91227087576374</v>
      </c>
      <c r="BU216" s="100">
        <v>0</v>
      </c>
      <c r="BV216" s="100">
        <v>0</v>
      </c>
      <c r="BW216" s="100">
        <v>0</v>
      </c>
      <c r="BX216" s="100">
        <v>13175</v>
      </c>
      <c r="BY216" s="100">
        <v>4117</v>
      </c>
      <c r="BZ216" s="100">
        <v>353</v>
      </c>
      <c r="CA216" s="100">
        <v>0</v>
      </c>
      <c r="CB216" s="100">
        <v>0</v>
      </c>
      <c r="CC216" s="100">
        <v>0</v>
      </c>
      <c r="CD216" s="100">
        <v>0</v>
      </c>
      <c r="CE216" s="100">
        <v>0</v>
      </c>
      <c r="CF216" s="100">
        <v>0</v>
      </c>
      <c r="CG216" s="100">
        <v>0</v>
      </c>
      <c r="CH216" s="100">
        <v>0</v>
      </c>
      <c r="CI216" s="100">
        <v>0</v>
      </c>
      <c r="CJ216" s="100">
        <v>15024.630061099799</v>
      </c>
      <c r="CK216" s="100">
        <v>4695.1968940936868</v>
      </c>
      <c r="CL216" s="100">
        <v>402.44544806517308</v>
      </c>
      <c r="CM216" s="100">
        <v>0</v>
      </c>
      <c r="CN216" s="100">
        <v>0</v>
      </c>
      <c r="CO216" s="100">
        <v>0</v>
      </c>
      <c r="CP216" s="100">
        <v>15025</v>
      </c>
      <c r="CQ216" s="100">
        <v>4695</v>
      </c>
      <c r="CR216" s="100">
        <v>402</v>
      </c>
      <c r="CS216" s="100">
        <v>0</v>
      </c>
      <c r="CT216" s="100">
        <v>0</v>
      </c>
      <c r="CU216" s="100">
        <v>0</v>
      </c>
      <c r="CV216" s="100">
        <v>597.3306720977597</v>
      </c>
      <c r="CW216" s="100">
        <v>186.66583503054989</v>
      </c>
      <c r="CX216" s="100">
        <v>15.999928716904275</v>
      </c>
      <c r="CY216" s="100">
        <v>597</v>
      </c>
      <c r="CZ216" s="100">
        <v>187</v>
      </c>
      <c r="DA216" s="100">
        <v>16</v>
      </c>
      <c r="DB216" s="100">
        <v>0</v>
      </c>
      <c r="DC216" s="100">
        <v>0</v>
      </c>
      <c r="DD216" s="100">
        <v>0</v>
      </c>
      <c r="DE216" s="100">
        <v>0</v>
      </c>
      <c r="DF216" s="100">
        <v>0</v>
      </c>
      <c r="DG216" s="100">
        <v>0</v>
      </c>
      <c r="DH216" s="100">
        <v>0</v>
      </c>
      <c r="DI216" s="100">
        <v>0</v>
      </c>
      <c r="DJ216" s="100">
        <v>0</v>
      </c>
      <c r="DK216" s="100">
        <v>0</v>
      </c>
      <c r="DL216" s="100">
        <v>0</v>
      </c>
      <c r="DM216" s="100">
        <v>0</v>
      </c>
      <c r="DN216" s="100">
        <v>2747.2584928716906</v>
      </c>
      <c r="DO216" s="100">
        <v>858.51827902240314</v>
      </c>
      <c r="DP216" s="100">
        <v>73.58728105906313</v>
      </c>
      <c r="DQ216" s="100">
        <v>2726</v>
      </c>
      <c r="DR216" s="100">
        <v>852</v>
      </c>
      <c r="DS216" s="100">
        <v>73</v>
      </c>
      <c r="DT216" s="100">
        <v>21</v>
      </c>
      <c r="DU216" s="100">
        <v>7</v>
      </c>
      <c r="DV216" s="100">
        <v>1</v>
      </c>
      <c r="DW216" s="100">
        <v>0</v>
      </c>
      <c r="DX216" s="100">
        <v>0</v>
      </c>
      <c r="DY216" s="100">
        <v>0</v>
      </c>
      <c r="DZ216" s="100">
        <v>0</v>
      </c>
      <c r="EA216" s="100">
        <v>0</v>
      </c>
      <c r="EB216" s="100">
        <v>0</v>
      </c>
      <c r="EC216" s="100">
        <v>8384</v>
      </c>
      <c r="ED216" s="100">
        <v>2620</v>
      </c>
      <c r="EE216" s="100">
        <v>225</v>
      </c>
      <c r="EF216" s="100">
        <v>-8384</v>
      </c>
      <c r="EG216" s="100">
        <v>-2620</v>
      </c>
      <c r="EH216" s="100">
        <v>-225</v>
      </c>
      <c r="EI216" s="100">
        <v>0</v>
      </c>
      <c r="EJ216" s="100">
        <v>0</v>
      </c>
      <c r="EK216" s="100">
        <v>0</v>
      </c>
      <c r="EL216" s="100">
        <v>0</v>
      </c>
      <c r="EM216" s="100">
        <v>0</v>
      </c>
      <c r="EN216" s="100">
        <v>0</v>
      </c>
      <c r="EO216" s="100">
        <v>0</v>
      </c>
      <c r="EP216" s="100">
        <v>0</v>
      </c>
      <c r="EQ216" s="100">
        <v>0</v>
      </c>
      <c r="ER216" s="100">
        <v>0</v>
      </c>
      <c r="ES216" s="100">
        <v>0</v>
      </c>
      <c r="ET216" s="100">
        <v>0</v>
      </c>
      <c r="EU216" s="100">
        <v>149579.0018737271</v>
      </c>
      <c r="EV216" s="100">
        <v>46743.43808553971</v>
      </c>
      <c r="EW216" s="100">
        <v>4006.580407331975</v>
      </c>
      <c r="EX216" s="100">
        <v>123368</v>
      </c>
      <c r="EY216" s="100">
        <v>38552</v>
      </c>
      <c r="EZ216" s="100">
        <v>3304</v>
      </c>
      <c r="FA216" s="100">
        <v>26211</v>
      </c>
      <c r="FB216" s="100">
        <v>8191</v>
      </c>
      <c r="FC216" s="100">
        <v>703</v>
      </c>
      <c r="FD216" s="100">
        <v>238873.75250509163</v>
      </c>
      <c r="FE216" s="100">
        <v>72935.226883910378</v>
      </c>
      <c r="FF216" s="100">
        <v>6251.5908757637471</v>
      </c>
      <c r="FG216" s="100">
        <v>226979</v>
      </c>
      <c r="FH216" s="100">
        <v>69219</v>
      </c>
      <c r="FI216" s="100">
        <v>5933</v>
      </c>
      <c r="FJ216" s="100">
        <v>11895</v>
      </c>
      <c r="FK216" s="100">
        <v>3716</v>
      </c>
      <c r="FL216" s="100">
        <v>319</v>
      </c>
      <c r="FM216" s="100">
        <v>0</v>
      </c>
      <c r="FN216" s="100">
        <v>0</v>
      </c>
      <c r="FO216" s="100">
        <v>0</v>
      </c>
      <c r="FP216" s="100">
        <v>0</v>
      </c>
      <c r="FQ216" s="100">
        <v>0</v>
      </c>
      <c r="FR216" s="100">
        <v>0</v>
      </c>
      <c r="FS216" s="100">
        <v>0</v>
      </c>
      <c r="FT216" s="100">
        <v>0</v>
      </c>
      <c r="FU216" s="100">
        <v>0</v>
      </c>
      <c r="FV216" s="100">
        <v>1688087</v>
      </c>
      <c r="FW216" s="100">
        <v>525814</v>
      </c>
      <c r="FX216" s="100">
        <v>45070</v>
      </c>
      <c r="FY216" s="546">
        <v>0.24999999999999989</v>
      </c>
      <c r="FZ216" s="546">
        <v>0.56000000000000005</v>
      </c>
      <c r="GA216" s="546">
        <v>0.17499999999999999</v>
      </c>
      <c r="GB216" s="546">
        <v>1.4999999999999999E-2</v>
      </c>
      <c r="GC216" s="84" t="s">
        <v>1029</v>
      </c>
    </row>
    <row r="217" spans="1:185" s="84" customFormat="1" x14ac:dyDescent="0.25">
      <c r="A217" t="s">
        <v>1026</v>
      </c>
      <c r="B217" s="82" t="s">
        <v>793</v>
      </c>
      <c r="C217" s="85" t="s">
        <v>792</v>
      </c>
      <c r="D217" s="100">
        <v>414037</v>
      </c>
      <c r="E217" s="100">
        <v>0</v>
      </c>
      <c r="F217" s="100">
        <v>414037</v>
      </c>
      <c r="G217" s="100">
        <v>474554</v>
      </c>
      <c r="H217" s="100">
        <v>0</v>
      </c>
      <c r="I217" s="100">
        <v>474554</v>
      </c>
      <c r="J217" s="100">
        <v>-60517</v>
      </c>
      <c r="K217" s="100">
        <v>0</v>
      </c>
      <c r="L217" s="100">
        <v>-60517</v>
      </c>
      <c r="M217" s="100">
        <v>151857</v>
      </c>
      <c r="N217" s="100">
        <v>151857</v>
      </c>
      <c r="O217" s="100">
        <v>0</v>
      </c>
      <c r="P217" s="100">
        <v>0</v>
      </c>
      <c r="Q217" s="100">
        <v>0</v>
      </c>
      <c r="R217" s="100">
        <v>0</v>
      </c>
      <c r="S217" s="100">
        <v>0</v>
      </c>
      <c r="T217" s="100">
        <v>0</v>
      </c>
      <c r="U217" s="100">
        <v>0</v>
      </c>
      <c r="V217" s="100">
        <v>0</v>
      </c>
      <c r="W217" s="100">
        <v>0</v>
      </c>
      <c r="X217" s="100">
        <v>0</v>
      </c>
      <c r="Y217" s="100">
        <v>0</v>
      </c>
      <c r="Z217" s="100">
        <v>0</v>
      </c>
      <c r="AA217" s="100">
        <v>0</v>
      </c>
      <c r="AB217" s="100">
        <v>0</v>
      </c>
      <c r="AC217" s="100">
        <v>0</v>
      </c>
      <c r="AD217" s="100">
        <v>0</v>
      </c>
      <c r="AE217" s="100">
        <v>0</v>
      </c>
      <c r="AF217" s="100">
        <v>0</v>
      </c>
      <c r="AG217" s="100">
        <v>0</v>
      </c>
      <c r="AH217" s="100">
        <v>0</v>
      </c>
      <c r="AI217" s="100">
        <v>0</v>
      </c>
      <c r="AJ217" s="100">
        <v>0</v>
      </c>
      <c r="AK217" s="100">
        <v>0</v>
      </c>
      <c r="AL217" s="100">
        <v>0</v>
      </c>
      <c r="AM217" s="100">
        <v>0</v>
      </c>
      <c r="AN217" s="100">
        <v>0</v>
      </c>
      <c r="AO217" s="100">
        <v>0</v>
      </c>
      <c r="AP217" s="100">
        <v>0</v>
      </c>
      <c r="AQ217" s="100">
        <v>0</v>
      </c>
      <c r="AR217" s="100">
        <v>0</v>
      </c>
      <c r="AS217" s="100">
        <v>0</v>
      </c>
      <c r="AT217" s="100">
        <v>0</v>
      </c>
      <c r="AU217" s="100">
        <v>0</v>
      </c>
      <c r="AV217" s="100">
        <v>0</v>
      </c>
      <c r="AW217" s="100">
        <v>0</v>
      </c>
      <c r="AX217" s="100">
        <v>0</v>
      </c>
      <c r="AY217" s="100">
        <v>0</v>
      </c>
      <c r="AZ217" s="100">
        <v>0</v>
      </c>
      <c r="BA217" s="100">
        <v>0</v>
      </c>
      <c r="BB217" s="100">
        <v>0</v>
      </c>
      <c r="BC217" s="100">
        <v>0</v>
      </c>
      <c r="BD217" s="100">
        <v>0</v>
      </c>
      <c r="BE217" s="100">
        <v>0</v>
      </c>
      <c r="BF217" s="100">
        <v>1629146.2650017112</v>
      </c>
      <c r="BG217" s="100">
        <v>962677.33841010206</v>
      </c>
      <c r="BH217" s="100">
        <v>185130.25738655805</v>
      </c>
      <c r="BI217" s="100">
        <v>53994</v>
      </c>
      <c r="BJ217" s="100">
        <v>31906</v>
      </c>
      <c r="BK217" s="100">
        <v>6136</v>
      </c>
      <c r="BL217" s="100">
        <v>1483584</v>
      </c>
      <c r="BM217" s="100">
        <v>876663</v>
      </c>
      <c r="BN217" s="100">
        <v>168589</v>
      </c>
      <c r="BO217" s="100">
        <v>199556</v>
      </c>
      <c r="BP217" s="100">
        <v>117920</v>
      </c>
      <c r="BQ217" s="100">
        <v>22677</v>
      </c>
      <c r="BR217" s="100">
        <v>0</v>
      </c>
      <c r="BS217" s="100">
        <v>0</v>
      </c>
      <c r="BT217" s="100">
        <v>0</v>
      </c>
      <c r="BU217" s="100">
        <v>0</v>
      </c>
      <c r="BV217" s="100">
        <v>0</v>
      </c>
      <c r="BW217" s="100">
        <v>0</v>
      </c>
      <c r="BX217" s="100">
        <v>0</v>
      </c>
      <c r="BY217" s="100">
        <v>0</v>
      </c>
      <c r="BZ217" s="100">
        <v>0</v>
      </c>
      <c r="CA217" s="100">
        <v>0</v>
      </c>
      <c r="CB217" s="100">
        <v>0</v>
      </c>
      <c r="CC217" s="100">
        <v>0</v>
      </c>
      <c r="CD217" s="100">
        <v>0</v>
      </c>
      <c r="CE217" s="100">
        <v>0</v>
      </c>
      <c r="CF217" s="100">
        <v>0</v>
      </c>
      <c r="CG217" s="100">
        <v>0</v>
      </c>
      <c r="CH217" s="100">
        <v>0</v>
      </c>
      <c r="CI217" s="100">
        <v>0</v>
      </c>
      <c r="CJ217" s="100">
        <v>0</v>
      </c>
      <c r="CK217" s="100">
        <v>0</v>
      </c>
      <c r="CL217" s="100">
        <v>0</v>
      </c>
      <c r="CM217" s="100">
        <v>0</v>
      </c>
      <c r="CN217" s="100">
        <v>0</v>
      </c>
      <c r="CO217" s="100">
        <v>0</v>
      </c>
      <c r="CP217" s="100">
        <v>0</v>
      </c>
      <c r="CQ217" s="100">
        <v>0</v>
      </c>
      <c r="CR217" s="100">
        <v>0</v>
      </c>
      <c r="CS217" s="100">
        <v>0</v>
      </c>
      <c r="CT217" s="100">
        <v>0</v>
      </c>
      <c r="CU217" s="100">
        <v>0</v>
      </c>
      <c r="CV217" s="100">
        <v>15217.14549898167</v>
      </c>
      <c r="CW217" s="100">
        <v>8991.9496130346233</v>
      </c>
      <c r="CX217" s="100">
        <v>1729.2210794297353</v>
      </c>
      <c r="CY217" s="100">
        <v>17575</v>
      </c>
      <c r="CZ217" s="100">
        <v>10386</v>
      </c>
      <c r="DA217" s="100">
        <v>1997</v>
      </c>
      <c r="DB217" s="100">
        <v>-2358</v>
      </c>
      <c r="DC217" s="100">
        <v>-1394</v>
      </c>
      <c r="DD217" s="100">
        <v>-268</v>
      </c>
      <c r="DE217" s="100">
        <v>0</v>
      </c>
      <c r="DF217" s="100">
        <v>0</v>
      </c>
      <c r="DG217" s="100">
        <v>0</v>
      </c>
      <c r="DH217" s="100">
        <v>0</v>
      </c>
      <c r="DI217" s="100">
        <v>0</v>
      </c>
      <c r="DJ217" s="100">
        <v>0</v>
      </c>
      <c r="DK217" s="100">
        <v>0</v>
      </c>
      <c r="DL217" s="100">
        <v>0</v>
      </c>
      <c r="DM217" s="100">
        <v>0</v>
      </c>
      <c r="DN217" s="100">
        <v>21504.275926680242</v>
      </c>
      <c r="DO217" s="100">
        <v>12707.072138492871</v>
      </c>
      <c r="DP217" s="100">
        <v>2443.667718940937</v>
      </c>
      <c r="DQ217" s="100">
        <v>20833</v>
      </c>
      <c r="DR217" s="100">
        <v>12310</v>
      </c>
      <c r="DS217" s="100">
        <v>2367</v>
      </c>
      <c r="DT217" s="100">
        <v>671</v>
      </c>
      <c r="DU217" s="100">
        <v>397</v>
      </c>
      <c r="DV217" s="100">
        <v>77</v>
      </c>
      <c r="DW217" s="100">
        <v>5306.2145010183294</v>
      </c>
      <c r="DX217" s="100">
        <v>3135.4903869653767</v>
      </c>
      <c r="DY217" s="100">
        <v>602.97892057026479</v>
      </c>
      <c r="DZ217" s="100">
        <v>-904.13279022403253</v>
      </c>
      <c r="EA217" s="100">
        <v>-534.26028513238293</v>
      </c>
      <c r="EB217" s="100">
        <v>-102.74236252545825</v>
      </c>
      <c r="EC217" s="100">
        <v>6008</v>
      </c>
      <c r="ED217" s="100">
        <v>3550</v>
      </c>
      <c r="EE217" s="100">
        <v>683</v>
      </c>
      <c r="EF217" s="100">
        <v>-1606</v>
      </c>
      <c r="EG217" s="100">
        <v>-949</v>
      </c>
      <c r="EH217" s="100">
        <v>-183</v>
      </c>
      <c r="EI217" s="100">
        <v>57.246598778004071</v>
      </c>
      <c r="EJ217" s="100">
        <v>33.827535641547861</v>
      </c>
      <c r="EK217" s="100">
        <v>6.5052953156822815</v>
      </c>
      <c r="EL217" s="100">
        <v>0</v>
      </c>
      <c r="EM217" s="100">
        <v>0</v>
      </c>
      <c r="EN217" s="100">
        <v>0</v>
      </c>
      <c r="EO217" s="100">
        <v>0</v>
      </c>
      <c r="EP217" s="100">
        <v>0</v>
      </c>
      <c r="EQ217" s="100">
        <v>0</v>
      </c>
      <c r="ER217" s="100">
        <v>0</v>
      </c>
      <c r="ES217" s="100">
        <v>0</v>
      </c>
      <c r="ET217" s="100">
        <v>0</v>
      </c>
      <c r="EU217" s="100">
        <v>277320.69800407335</v>
      </c>
      <c r="EV217" s="100">
        <v>163871.3215478615</v>
      </c>
      <c r="EW217" s="100">
        <v>31513.715682281061</v>
      </c>
      <c r="EX217" s="100">
        <v>398162</v>
      </c>
      <c r="EY217" s="100">
        <v>235277</v>
      </c>
      <c r="EZ217" s="100">
        <v>45246</v>
      </c>
      <c r="FA217" s="100">
        <v>-120841</v>
      </c>
      <c r="FB217" s="100">
        <v>-71406</v>
      </c>
      <c r="FC217" s="100">
        <v>-13732</v>
      </c>
      <c r="FD217" s="100">
        <v>250697.99885947045</v>
      </c>
      <c r="FE217" s="100">
        <v>148139.72659877801</v>
      </c>
      <c r="FF217" s="100">
        <v>28488.408961303459</v>
      </c>
      <c r="FG217" s="100">
        <v>247950</v>
      </c>
      <c r="FH217" s="100">
        <v>146516</v>
      </c>
      <c r="FI217" s="100">
        <v>28176</v>
      </c>
      <c r="FJ217" s="100">
        <v>2748</v>
      </c>
      <c r="FK217" s="100">
        <v>1624</v>
      </c>
      <c r="FL217" s="100">
        <v>312</v>
      </c>
      <c r="FM217" s="100">
        <v>0</v>
      </c>
      <c r="FN217" s="100">
        <v>0</v>
      </c>
      <c r="FO217" s="100">
        <v>0</v>
      </c>
      <c r="FP217" s="100">
        <v>0</v>
      </c>
      <c r="FQ217" s="100">
        <v>0</v>
      </c>
      <c r="FR217" s="100">
        <v>0</v>
      </c>
      <c r="FS217" s="100">
        <v>0</v>
      </c>
      <c r="FT217" s="100">
        <v>0</v>
      </c>
      <c r="FU217" s="100">
        <v>0</v>
      </c>
      <c r="FV217" s="100">
        <v>2252339</v>
      </c>
      <c r="FW217" s="100">
        <v>1330928</v>
      </c>
      <c r="FX217" s="100">
        <v>255948</v>
      </c>
      <c r="FY217" s="546">
        <v>0.25</v>
      </c>
      <c r="FZ217" s="546">
        <v>0.44</v>
      </c>
      <c r="GA217" s="546">
        <v>0.26</v>
      </c>
      <c r="GB217" s="546">
        <v>0.05</v>
      </c>
      <c r="GC217" s="84" t="s">
        <v>1029</v>
      </c>
    </row>
    <row r="218" spans="1:185" s="84" customFormat="1" x14ac:dyDescent="0.25">
      <c r="A218" t="s">
        <v>1026</v>
      </c>
      <c r="B218" s="82" t="s">
        <v>795</v>
      </c>
      <c r="C218" s="85" t="s">
        <v>794</v>
      </c>
      <c r="D218" s="100">
        <v>-2170094</v>
      </c>
      <c r="E218" s="100">
        <v>5821</v>
      </c>
      <c r="F218" s="100">
        <v>-2164273</v>
      </c>
      <c r="G218" s="100">
        <v>-1823891</v>
      </c>
      <c r="H218" s="100">
        <v>5821</v>
      </c>
      <c r="I218" s="100">
        <v>-1818070</v>
      </c>
      <c r="J218" s="100">
        <v>-346203</v>
      </c>
      <c r="K218" s="100">
        <v>0</v>
      </c>
      <c r="L218" s="100">
        <v>-346203</v>
      </c>
      <c r="M218" s="100">
        <v>296509</v>
      </c>
      <c r="N218" s="100">
        <v>296509</v>
      </c>
      <c r="O218" s="100">
        <v>0</v>
      </c>
      <c r="P218" s="100">
        <v>413602</v>
      </c>
      <c r="Q218" s="100">
        <v>362454</v>
      </c>
      <c r="R218" s="100">
        <v>51148</v>
      </c>
      <c r="S218" s="100">
        <v>202924</v>
      </c>
      <c r="T218" s="100">
        <v>0</v>
      </c>
      <c r="U218" s="100">
        <v>211490</v>
      </c>
      <c r="V218" s="100">
        <v>0</v>
      </c>
      <c r="W218" s="100">
        <v>-8566</v>
      </c>
      <c r="X218" s="100">
        <v>0</v>
      </c>
      <c r="Y218" s="100">
        <v>0</v>
      </c>
      <c r="Z218" s="100">
        <v>0</v>
      </c>
      <c r="AA218" s="100">
        <v>0</v>
      </c>
      <c r="AB218" s="100">
        <v>0</v>
      </c>
      <c r="AC218" s="100">
        <v>0</v>
      </c>
      <c r="AD218" s="100">
        <v>0</v>
      </c>
      <c r="AE218" s="100">
        <v>0</v>
      </c>
      <c r="AF218" s="100">
        <v>0</v>
      </c>
      <c r="AG218" s="100">
        <v>0</v>
      </c>
      <c r="AH218" s="100">
        <v>80045</v>
      </c>
      <c r="AI218" s="100">
        <v>80045.077393075364</v>
      </c>
      <c r="AJ218" s="100">
        <v>0</v>
      </c>
      <c r="AK218" s="100">
        <v>0</v>
      </c>
      <c r="AL218" s="100">
        <v>206859</v>
      </c>
      <c r="AM218" s="100">
        <v>206859</v>
      </c>
      <c r="AN218" s="100">
        <v>0</v>
      </c>
      <c r="AO218" s="100">
        <v>0</v>
      </c>
      <c r="AP218" s="100">
        <v>-126814</v>
      </c>
      <c r="AQ218" s="100">
        <v>-126814</v>
      </c>
      <c r="AR218" s="100">
        <v>0</v>
      </c>
      <c r="AS218" s="100">
        <v>0</v>
      </c>
      <c r="AT218" s="100">
        <v>0</v>
      </c>
      <c r="AU218" s="100">
        <v>0</v>
      </c>
      <c r="AV218" s="100">
        <v>0</v>
      </c>
      <c r="AW218" s="100">
        <v>0</v>
      </c>
      <c r="AX218" s="100">
        <v>0</v>
      </c>
      <c r="AY218" s="100">
        <v>0</v>
      </c>
      <c r="AZ218" s="100">
        <v>0</v>
      </c>
      <c r="BA218" s="100">
        <v>0</v>
      </c>
      <c r="BB218" s="100">
        <v>0</v>
      </c>
      <c r="BC218" s="100">
        <v>0</v>
      </c>
      <c r="BD218" s="100">
        <v>0</v>
      </c>
      <c r="BE218" s="100">
        <v>0</v>
      </c>
      <c r="BF218" s="100">
        <v>2985797.5172285135</v>
      </c>
      <c r="BG218" s="100">
        <v>0</v>
      </c>
      <c r="BH218" s="100">
        <v>60467.602201222006</v>
      </c>
      <c r="BI218" s="100">
        <v>136199</v>
      </c>
      <c r="BJ218" s="100">
        <v>0</v>
      </c>
      <c r="BK218" s="100">
        <v>2613</v>
      </c>
      <c r="BL218" s="100">
        <v>3038373</v>
      </c>
      <c r="BM218" s="100">
        <v>0</v>
      </c>
      <c r="BN218" s="100">
        <v>61439</v>
      </c>
      <c r="BO218" s="100">
        <v>83624</v>
      </c>
      <c r="BP218" s="100">
        <v>0</v>
      </c>
      <c r="BQ218" s="100">
        <v>1642</v>
      </c>
      <c r="BR218" s="100">
        <v>39465.96421588595</v>
      </c>
      <c r="BS218" s="100">
        <v>0</v>
      </c>
      <c r="BT218" s="100">
        <v>805.42784114052961</v>
      </c>
      <c r="BU218" s="100">
        <v>10918</v>
      </c>
      <c r="BV218" s="100">
        <v>0</v>
      </c>
      <c r="BW218" s="100">
        <v>223</v>
      </c>
      <c r="BX218" s="100">
        <v>28548</v>
      </c>
      <c r="BY218" s="100">
        <v>0</v>
      </c>
      <c r="BZ218" s="100">
        <v>582</v>
      </c>
      <c r="CA218" s="100">
        <v>0</v>
      </c>
      <c r="CB218" s="100">
        <v>0</v>
      </c>
      <c r="CC218" s="100">
        <v>0</v>
      </c>
      <c r="CD218" s="100">
        <v>0</v>
      </c>
      <c r="CE218" s="100">
        <v>0</v>
      </c>
      <c r="CF218" s="100">
        <v>0</v>
      </c>
      <c r="CG218" s="100">
        <v>-767.04659877800407</v>
      </c>
      <c r="CH218" s="100">
        <v>0</v>
      </c>
      <c r="CI218" s="100">
        <v>-15.654012219959268</v>
      </c>
      <c r="CJ218" s="100">
        <v>203481.372892057</v>
      </c>
      <c r="CK218" s="100">
        <v>0</v>
      </c>
      <c r="CL218" s="100">
        <v>4152.6810794297353</v>
      </c>
      <c r="CM218" s="100">
        <v>0</v>
      </c>
      <c r="CN218" s="100">
        <v>0</v>
      </c>
      <c r="CO218" s="100">
        <v>0</v>
      </c>
      <c r="CP218" s="100">
        <v>203481</v>
      </c>
      <c r="CQ218" s="100">
        <v>0</v>
      </c>
      <c r="CR218" s="100">
        <v>4153</v>
      </c>
      <c r="CS218" s="100">
        <v>0</v>
      </c>
      <c r="CT218" s="100">
        <v>0</v>
      </c>
      <c r="CU218" s="100">
        <v>0</v>
      </c>
      <c r="CV218" s="100">
        <v>6321.0508961303458</v>
      </c>
      <c r="CW218" s="100">
        <v>0</v>
      </c>
      <c r="CX218" s="100">
        <v>129.00103869653768</v>
      </c>
      <c r="CY218" s="100">
        <v>7257</v>
      </c>
      <c r="CZ218" s="100">
        <v>0</v>
      </c>
      <c r="DA218" s="100">
        <v>148</v>
      </c>
      <c r="DB218" s="100">
        <v>-936</v>
      </c>
      <c r="DC218" s="100">
        <v>0</v>
      </c>
      <c r="DD218" s="100">
        <v>-19</v>
      </c>
      <c r="DE218" s="100">
        <v>0</v>
      </c>
      <c r="DF218" s="100">
        <v>0</v>
      </c>
      <c r="DG218" s="100">
        <v>0</v>
      </c>
      <c r="DH218" s="100">
        <v>0</v>
      </c>
      <c r="DI218" s="100">
        <v>0</v>
      </c>
      <c r="DJ218" s="100">
        <v>0</v>
      </c>
      <c r="DK218" s="100">
        <v>0</v>
      </c>
      <c r="DL218" s="100">
        <v>0</v>
      </c>
      <c r="DM218" s="100">
        <v>0</v>
      </c>
      <c r="DN218" s="100">
        <v>12916.842097759674</v>
      </c>
      <c r="DO218" s="100">
        <v>0</v>
      </c>
      <c r="DP218" s="100">
        <v>263.60902240325862</v>
      </c>
      <c r="DQ218" s="100">
        <v>14310</v>
      </c>
      <c r="DR218" s="100">
        <v>0</v>
      </c>
      <c r="DS218" s="100">
        <v>292</v>
      </c>
      <c r="DT218" s="100">
        <v>-1393</v>
      </c>
      <c r="DU218" s="100">
        <v>0</v>
      </c>
      <c r="DV218" s="100">
        <v>-28</v>
      </c>
      <c r="DW218" s="100">
        <v>2730.8300407331976</v>
      </c>
      <c r="DX218" s="100">
        <v>0</v>
      </c>
      <c r="DY218" s="100">
        <v>3.9754582484725054</v>
      </c>
      <c r="DZ218" s="100">
        <v>-1608.9763747454174</v>
      </c>
      <c r="EA218" s="100">
        <v>0</v>
      </c>
      <c r="EB218" s="100">
        <v>-32.836252545824848</v>
      </c>
      <c r="EC218" s="100">
        <v>13990</v>
      </c>
      <c r="ED218" s="100">
        <v>0</v>
      </c>
      <c r="EE218" s="100">
        <v>286</v>
      </c>
      <c r="EF218" s="100">
        <v>-12868</v>
      </c>
      <c r="EG218" s="100">
        <v>0</v>
      </c>
      <c r="EH218" s="100">
        <v>-315</v>
      </c>
      <c r="EI218" s="100">
        <v>-642.07264765784112</v>
      </c>
      <c r="EJ218" s="100">
        <v>0</v>
      </c>
      <c r="EK218" s="100">
        <v>-13.103523421588596</v>
      </c>
      <c r="EL218" s="100">
        <v>0</v>
      </c>
      <c r="EM218" s="100">
        <v>0</v>
      </c>
      <c r="EN218" s="100">
        <v>0</v>
      </c>
      <c r="EO218" s="100">
        <v>0</v>
      </c>
      <c r="EP218" s="100">
        <v>0</v>
      </c>
      <c r="EQ218" s="100">
        <v>0</v>
      </c>
      <c r="ER218" s="100">
        <v>0</v>
      </c>
      <c r="ES218" s="100">
        <v>0</v>
      </c>
      <c r="ET218" s="100">
        <v>0</v>
      </c>
      <c r="EU218" s="100">
        <v>413098.10663951118</v>
      </c>
      <c r="EV218" s="100">
        <v>0</v>
      </c>
      <c r="EW218" s="100">
        <v>8430.5736048879844</v>
      </c>
      <c r="EX218" s="100">
        <v>549781</v>
      </c>
      <c r="EY218" s="100">
        <v>0</v>
      </c>
      <c r="EZ218" s="100">
        <v>11220</v>
      </c>
      <c r="FA218" s="100">
        <v>-136683</v>
      </c>
      <c r="FB218" s="100">
        <v>0</v>
      </c>
      <c r="FC218" s="100">
        <v>-2789</v>
      </c>
      <c r="FD218" s="100">
        <v>1189715.8377189406</v>
      </c>
      <c r="FE218" s="100">
        <v>0</v>
      </c>
      <c r="FF218" s="100">
        <v>23869.905661914458</v>
      </c>
      <c r="FG218" s="100">
        <v>1173540</v>
      </c>
      <c r="FH218" s="100">
        <v>0</v>
      </c>
      <c r="FI218" s="100">
        <v>23431</v>
      </c>
      <c r="FJ218" s="100">
        <v>16176</v>
      </c>
      <c r="FK218" s="100">
        <v>0</v>
      </c>
      <c r="FL218" s="100">
        <v>439</v>
      </c>
      <c r="FM218" s="100">
        <v>0</v>
      </c>
      <c r="FN218" s="100">
        <v>0</v>
      </c>
      <c r="FO218" s="100">
        <v>0</v>
      </c>
      <c r="FP218" s="100">
        <v>0</v>
      </c>
      <c r="FQ218" s="100">
        <v>0</v>
      </c>
      <c r="FR218" s="100">
        <v>0</v>
      </c>
      <c r="FS218" s="100">
        <v>0</v>
      </c>
      <c r="FT218" s="100">
        <v>0</v>
      </c>
      <c r="FU218" s="100">
        <v>0</v>
      </c>
      <c r="FV218" s="100">
        <v>4986709</v>
      </c>
      <c r="FW218" s="100">
        <v>0</v>
      </c>
      <c r="FX218" s="100">
        <v>100675</v>
      </c>
      <c r="FY218" s="546">
        <v>0.5</v>
      </c>
      <c r="FZ218" s="546">
        <v>0.49</v>
      </c>
      <c r="GA218" s="546">
        <v>0</v>
      </c>
      <c r="GB218" s="546">
        <v>0.01</v>
      </c>
      <c r="GC218" s="84" t="s">
        <v>1047</v>
      </c>
    </row>
    <row r="219" spans="1:185" s="84" customFormat="1" x14ac:dyDescent="0.25">
      <c r="A219" t="s">
        <v>1026</v>
      </c>
      <c r="B219" s="82" t="s">
        <v>797</v>
      </c>
      <c r="C219" s="85" t="s">
        <v>796</v>
      </c>
      <c r="D219" s="100">
        <v>-334740</v>
      </c>
      <c r="E219" s="100">
        <v>0</v>
      </c>
      <c r="F219" s="100">
        <v>-334740</v>
      </c>
      <c r="G219" s="100">
        <v>-507131</v>
      </c>
      <c r="H219" s="100">
        <v>0</v>
      </c>
      <c r="I219" s="100">
        <v>-507131</v>
      </c>
      <c r="J219" s="100">
        <v>172391</v>
      </c>
      <c r="K219" s="100">
        <v>0</v>
      </c>
      <c r="L219" s="100">
        <v>172391</v>
      </c>
      <c r="M219" s="100">
        <v>136804</v>
      </c>
      <c r="N219" s="100">
        <v>136804</v>
      </c>
      <c r="O219" s="100">
        <v>0</v>
      </c>
      <c r="P219" s="100">
        <v>0</v>
      </c>
      <c r="Q219" s="100">
        <v>0</v>
      </c>
      <c r="R219" s="100">
        <v>0</v>
      </c>
      <c r="S219" s="100">
        <v>0</v>
      </c>
      <c r="T219" s="100">
        <v>0</v>
      </c>
      <c r="U219" s="100">
        <v>0</v>
      </c>
      <c r="V219" s="100">
        <v>0</v>
      </c>
      <c r="W219" s="100">
        <v>0</v>
      </c>
      <c r="X219" s="100">
        <v>0</v>
      </c>
      <c r="Y219" s="100">
        <v>0</v>
      </c>
      <c r="Z219" s="100">
        <v>0</v>
      </c>
      <c r="AA219" s="100">
        <v>0</v>
      </c>
      <c r="AB219" s="100">
        <v>0</v>
      </c>
      <c r="AC219" s="100">
        <v>0</v>
      </c>
      <c r="AD219" s="100">
        <v>0</v>
      </c>
      <c r="AE219" s="100">
        <v>0</v>
      </c>
      <c r="AF219" s="100">
        <v>0</v>
      </c>
      <c r="AG219" s="100">
        <v>0</v>
      </c>
      <c r="AH219" s="100">
        <v>0</v>
      </c>
      <c r="AI219" s="100">
        <v>0</v>
      </c>
      <c r="AJ219" s="100">
        <v>0</v>
      </c>
      <c r="AK219" s="100">
        <v>0</v>
      </c>
      <c r="AL219" s="100">
        <v>0</v>
      </c>
      <c r="AM219" s="100">
        <v>0</v>
      </c>
      <c r="AN219" s="100">
        <v>0</v>
      </c>
      <c r="AO219" s="100">
        <v>0</v>
      </c>
      <c r="AP219" s="100">
        <v>0</v>
      </c>
      <c r="AQ219" s="100">
        <v>0</v>
      </c>
      <c r="AR219" s="100">
        <v>0</v>
      </c>
      <c r="AS219" s="100">
        <v>0</v>
      </c>
      <c r="AT219" s="100">
        <v>0</v>
      </c>
      <c r="AU219" s="100">
        <v>0</v>
      </c>
      <c r="AV219" s="100">
        <v>0</v>
      </c>
      <c r="AW219" s="100">
        <v>0</v>
      </c>
      <c r="AX219" s="100">
        <v>0</v>
      </c>
      <c r="AY219" s="100">
        <v>0</v>
      </c>
      <c r="AZ219" s="100">
        <v>0</v>
      </c>
      <c r="BA219" s="100">
        <v>0</v>
      </c>
      <c r="BB219" s="100">
        <v>0</v>
      </c>
      <c r="BC219" s="100">
        <v>0</v>
      </c>
      <c r="BD219" s="100">
        <v>0</v>
      </c>
      <c r="BE219" s="100">
        <v>0</v>
      </c>
      <c r="BF219" s="100">
        <v>1007141.642688391</v>
      </c>
      <c r="BG219" s="100">
        <v>251785.41067209776</v>
      </c>
      <c r="BH219" s="100">
        <v>0</v>
      </c>
      <c r="BI219" s="100">
        <v>80787</v>
      </c>
      <c r="BJ219" s="100">
        <v>20197</v>
      </c>
      <c r="BK219" s="100">
        <v>0</v>
      </c>
      <c r="BL219" s="100">
        <v>1026125</v>
      </c>
      <c r="BM219" s="100">
        <v>256532</v>
      </c>
      <c r="BN219" s="100">
        <v>0</v>
      </c>
      <c r="BO219" s="100">
        <v>61804</v>
      </c>
      <c r="BP219" s="100">
        <v>15450</v>
      </c>
      <c r="BQ219" s="100">
        <v>0</v>
      </c>
      <c r="BR219" s="100">
        <v>0</v>
      </c>
      <c r="BS219" s="100">
        <v>0</v>
      </c>
      <c r="BT219" s="100">
        <v>0</v>
      </c>
      <c r="BU219" s="100">
        <v>0</v>
      </c>
      <c r="BV219" s="100">
        <v>0</v>
      </c>
      <c r="BW219" s="100">
        <v>0</v>
      </c>
      <c r="BX219" s="100">
        <v>0</v>
      </c>
      <c r="BY219" s="100">
        <v>0</v>
      </c>
      <c r="BZ219" s="100">
        <v>0</v>
      </c>
      <c r="CA219" s="100">
        <v>0</v>
      </c>
      <c r="CB219" s="100">
        <v>0</v>
      </c>
      <c r="CC219" s="100">
        <v>0</v>
      </c>
      <c r="CD219" s="100">
        <v>0</v>
      </c>
      <c r="CE219" s="100">
        <v>0</v>
      </c>
      <c r="CF219" s="100">
        <v>0</v>
      </c>
      <c r="CG219" s="100">
        <v>0</v>
      </c>
      <c r="CH219" s="100">
        <v>0</v>
      </c>
      <c r="CI219" s="100">
        <v>0</v>
      </c>
      <c r="CJ219" s="100">
        <v>0</v>
      </c>
      <c r="CK219" s="100">
        <v>0</v>
      </c>
      <c r="CL219" s="100">
        <v>0</v>
      </c>
      <c r="CM219" s="100">
        <v>0</v>
      </c>
      <c r="CN219" s="100">
        <v>0</v>
      </c>
      <c r="CO219" s="100">
        <v>0</v>
      </c>
      <c r="CP219" s="100">
        <v>0</v>
      </c>
      <c r="CQ219" s="100">
        <v>0</v>
      </c>
      <c r="CR219" s="100">
        <v>0</v>
      </c>
      <c r="CS219" s="100">
        <v>0</v>
      </c>
      <c r="CT219" s="100">
        <v>0</v>
      </c>
      <c r="CU219" s="100">
        <v>0</v>
      </c>
      <c r="CV219" s="100">
        <v>3055.6301425661914</v>
      </c>
      <c r="CW219" s="100">
        <v>763.90753564154784</v>
      </c>
      <c r="CX219" s="100">
        <v>0</v>
      </c>
      <c r="CY219" s="100">
        <v>3104</v>
      </c>
      <c r="CZ219" s="100">
        <v>776</v>
      </c>
      <c r="DA219" s="100">
        <v>0</v>
      </c>
      <c r="DB219" s="100">
        <v>-48</v>
      </c>
      <c r="DC219" s="100">
        <v>-12</v>
      </c>
      <c r="DD219" s="100">
        <v>0</v>
      </c>
      <c r="DE219" s="100">
        <v>0</v>
      </c>
      <c r="DF219" s="100">
        <v>0</v>
      </c>
      <c r="DG219" s="100">
        <v>0</v>
      </c>
      <c r="DH219" s="100">
        <v>0</v>
      </c>
      <c r="DI219" s="100">
        <v>0</v>
      </c>
      <c r="DJ219" s="100">
        <v>0</v>
      </c>
      <c r="DK219" s="100">
        <v>0</v>
      </c>
      <c r="DL219" s="100">
        <v>0</v>
      </c>
      <c r="DM219" s="100">
        <v>0</v>
      </c>
      <c r="DN219" s="100">
        <v>8605.1633401222007</v>
      </c>
      <c r="DO219" s="100">
        <v>2151.2908350305502</v>
      </c>
      <c r="DP219" s="100">
        <v>0</v>
      </c>
      <c r="DQ219" s="100">
        <v>8940</v>
      </c>
      <c r="DR219" s="100">
        <v>2235</v>
      </c>
      <c r="DS219" s="100">
        <v>0</v>
      </c>
      <c r="DT219" s="100">
        <v>-335</v>
      </c>
      <c r="DU219" s="100">
        <v>-84</v>
      </c>
      <c r="DV219" s="100">
        <v>0</v>
      </c>
      <c r="DW219" s="100">
        <v>21215.936456211813</v>
      </c>
      <c r="DX219" s="100">
        <v>5303.9841140529534</v>
      </c>
      <c r="DY219" s="100">
        <v>0</v>
      </c>
      <c r="DZ219" s="100">
        <v>-2048.2386965376786</v>
      </c>
      <c r="EA219" s="100">
        <v>-512.05967413441965</v>
      </c>
      <c r="EB219" s="100">
        <v>0</v>
      </c>
      <c r="EC219" s="100">
        <v>22982</v>
      </c>
      <c r="ED219" s="100">
        <v>5745</v>
      </c>
      <c r="EE219" s="100">
        <v>0</v>
      </c>
      <c r="EF219" s="100">
        <v>-3814</v>
      </c>
      <c r="EG219" s="100">
        <v>-953</v>
      </c>
      <c r="EH219" s="100">
        <v>0</v>
      </c>
      <c r="EI219" s="100">
        <v>-826.06924643584523</v>
      </c>
      <c r="EJ219" s="100">
        <v>-206.51731160896131</v>
      </c>
      <c r="EK219" s="100">
        <v>0</v>
      </c>
      <c r="EL219" s="100">
        <v>0</v>
      </c>
      <c r="EM219" s="100">
        <v>0</v>
      </c>
      <c r="EN219" s="100">
        <v>0</v>
      </c>
      <c r="EO219" s="100">
        <v>0</v>
      </c>
      <c r="EP219" s="100">
        <v>0</v>
      </c>
      <c r="EQ219" s="100">
        <v>0</v>
      </c>
      <c r="ER219" s="100">
        <v>0</v>
      </c>
      <c r="ES219" s="100">
        <v>0</v>
      </c>
      <c r="ET219" s="100">
        <v>0</v>
      </c>
      <c r="EU219" s="100">
        <v>286893.84928716905</v>
      </c>
      <c r="EV219" s="100">
        <v>71723.462321792264</v>
      </c>
      <c r="EW219" s="100">
        <v>0</v>
      </c>
      <c r="EX219" s="100">
        <v>206518</v>
      </c>
      <c r="EY219" s="100">
        <v>51629</v>
      </c>
      <c r="EZ219" s="100">
        <v>0</v>
      </c>
      <c r="FA219" s="100">
        <v>80376</v>
      </c>
      <c r="FB219" s="100">
        <v>20094</v>
      </c>
      <c r="FC219" s="100">
        <v>0</v>
      </c>
      <c r="FD219" s="100">
        <v>671053.37352342159</v>
      </c>
      <c r="FE219" s="100">
        <v>167763.3433808554</v>
      </c>
      <c r="FF219" s="100">
        <v>0</v>
      </c>
      <c r="FG219" s="100">
        <v>685128</v>
      </c>
      <c r="FH219" s="100">
        <v>171282</v>
      </c>
      <c r="FI219" s="100">
        <v>0</v>
      </c>
      <c r="FJ219" s="100">
        <v>-14075</v>
      </c>
      <c r="FK219" s="100">
        <v>-3519</v>
      </c>
      <c r="FL219" s="100">
        <v>0</v>
      </c>
      <c r="FM219" s="100">
        <v>0</v>
      </c>
      <c r="FN219" s="100">
        <v>0</v>
      </c>
      <c r="FO219" s="100">
        <v>0</v>
      </c>
      <c r="FP219" s="100">
        <v>0</v>
      </c>
      <c r="FQ219" s="100">
        <v>0</v>
      </c>
      <c r="FR219" s="100">
        <v>0</v>
      </c>
      <c r="FS219" s="100">
        <v>0</v>
      </c>
      <c r="FT219" s="100">
        <v>0</v>
      </c>
      <c r="FU219" s="100">
        <v>0</v>
      </c>
      <c r="FV219" s="100">
        <v>2075879</v>
      </c>
      <c r="FW219" s="100">
        <v>518968</v>
      </c>
      <c r="FX219" s="100">
        <v>0</v>
      </c>
      <c r="FY219" s="546">
        <v>0.5</v>
      </c>
      <c r="FZ219" s="546">
        <v>0.4</v>
      </c>
      <c r="GA219" s="546">
        <v>0.1</v>
      </c>
      <c r="GB219" s="546">
        <v>0</v>
      </c>
      <c r="GC219" s="84" t="s">
        <v>1029</v>
      </c>
    </row>
    <row r="220" spans="1:185" s="84" customFormat="1" x14ac:dyDescent="0.25">
      <c r="A220" t="s">
        <v>1037</v>
      </c>
      <c r="B220" s="82" t="s">
        <v>799</v>
      </c>
      <c r="C220" s="85" t="s">
        <v>798</v>
      </c>
      <c r="D220" s="100">
        <v>729474</v>
      </c>
      <c r="E220" s="100">
        <v>450</v>
      </c>
      <c r="F220" s="100">
        <v>729924</v>
      </c>
      <c r="G220" s="100">
        <v>427839</v>
      </c>
      <c r="H220" s="100">
        <v>2949</v>
      </c>
      <c r="I220" s="100">
        <v>430788</v>
      </c>
      <c r="J220" s="100">
        <v>301635</v>
      </c>
      <c r="K220" s="100">
        <v>-2499</v>
      </c>
      <c r="L220" s="100">
        <v>299136</v>
      </c>
      <c r="M220" s="100">
        <v>135325</v>
      </c>
      <c r="N220" s="100">
        <v>135325</v>
      </c>
      <c r="O220" s="100">
        <v>0</v>
      </c>
      <c r="P220" s="100">
        <v>107293</v>
      </c>
      <c r="Q220" s="100">
        <v>0</v>
      </c>
      <c r="R220" s="100">
        <v>107293</v>
      </c>
      <c r="S220" s="100">
        <v>0</v>
      </c>
      <c r="T220" s="100">
        <v>0</v>
      </c>
      <c r="U220" s="100">
        <v>0</v>
      </c>
      <c r="V220" s="100">
        <v>0</v>
      </c>
      <c r="W220" s="100">
        <v>0</v>
      </c>
      <c r="X220" s="100">
        <v>0</v>
      </c>
      <c r="Y220" s="100">
        <v>0</v>
      </c>
      <c r="Z220" s="100">
        <v>0</v>
      </c>
      <c r="AA220" s="100">
        <v>0</v>
      </c>
      <c r="AB220" s="100">
        <v>0</v>
      </c>
      <c r="AC220" s="100">
        <v>0</v>
      </c>
      <c r="AD220" s="100">
        <v>0</v>
      </c>
      <c r="AE220" s="100">
        <v>0</v>
      </c>
      <c r="AF220" s="100">
        <v>0</v>
      </c>
      <c r="AG220" s="100">
        <v>0</v>
      </c>
      <c r="AH220" s="100">
        <v>0</v>
      </c>
      <c r="AI220" s="100">
        <v>0</v>
      </c>
      <c r="AJ220" s="100">
        <v>0</v>
      </c>
      <c r="AK220" s="100">
        <v>0</v>
      </c>
      <c r="AL220" s="100">
        <v>0</v>
      </c>
      <c r="AM220" s="100">
        <v>0</v>
      </c>
      <c r="AN220" s="100">
        <v>0</v>
      </c>
      <c r="AO220" s="100">
        <v>0</v>
      </c>
      <c r="AP220" s="100">
        <v>0</v>
      </c>
      <c r="AQ220" s="100">
        <v>0</v>
      </c>
      <c r="AR220" s="100">
        <v>0</v>
      </c>
      <c r="AS220" s="100">
        <v>0</v>
      </c>
      <c r="AT220" s="100">
        <v>0</v>
      </c>
      <c r="AU220" s="100">
        <v>0</v>
      </c>
      <c r="AV220" s="100">
        <v>0</v>
      </c>
      <c r="AW220" s="100">
        <v>0</v>
      </c>
      <c r="AX220" s="100">
        <v>0</v>
      </c>
      <c r="AY220" s="100">
        <v>0</v>
      </c>
      <c r="AZ220" s="100">
        <v>0</v>
      </c>
      <c r="BA220" s="100">
        <v>0</v>
      </c>
      <c r="BB220" s="100">
        <v>0</v>
      </c>
      <c r="BC220" s="100">
        <v>0</v>
      </c>
      <c r="BD220" s="100">
        <v>0</v>
      </c>
      <c r="BE220" s="100">
        <v>0</v>
      </c>
      <c r="BF220" s="100">
        <v>712834.92512993887</v>
      </c>
      <c r="BG220" s="100">
        <v>178208.73128248472</v>
      </c>
      <c r="BH220" s="100">
        <v>0</v>
      </c>
      <c r="BI220" s="100">
        <v>69613</v>
      </c>
      <c r="BJ220" s="100">
        <v>16812</v>
      </c>
      <c r="BK220" s="100">
        <v>0</v>
      </c>
      <c r="BL220" s="100">
        <v>747887</v>
      </c>
      <c r="BM220" s="100">
        <v>186381</v>
      </c>
      <c r="BN220" s="100">
        <v>0</v>
      </c>
      <c r="BO220" s="100">
        <v>34561</v>
      </c>
      <c r="BP220" s="100">
        <v>8640</v>
      </c>
      <c r="BQ220" s="100">
        <v>0</v>
      </c>
      <c r="BR220" s="100">
        <v>0</v>
      </c>
      <c r="BS220" s="100">
        <v>0</v>
      </c>
      <c r="BT220" s="100">
        <v>0</v>
      </c>
      <c r="BU220" s="100">
        <v>0</v>
      </c>
      <c r="BV220" s="100">
        <v>0</v>
      </c>
      <c r="BW220" s="100">
        <v>0</v>
      </c>
      <c r="BX220" s="100">
        <v>0</v>
      </c>
      <c r="BY220" s="100">
        <v>0</v>
      </c>
      <c r="BZ220" s="100">
        <v>0</v>
      </c>
      <c r="CA220" s="100">
        <v>0</v>
      </c>
      <c r="CB220" s="100">
        <v>0</v>
      </c>
      <c r="CC220" s="100">
        <v>0</v>
      </c>
      <c r="CD220" s="100">
        <v>0</v>
      </c>
      <c r="CE220" s="100">
        <v>0</v>
      </c>
      <c r="CF220" s="100">
        <v>0</v>
      </c>
      <c r="CG220" s="100">
        <v>0</v>
      </c>
      <c r="CH220" s="100">
        <v>0</v>
      </c>
      <c r="CI220" s="100">
        <v>0</v>
      </c>
      <c r="CJ220" s="100">
        <v>0</v>
      </c>
      <c r="CK220" s="100">
        <v>0</v>
      </c>
      <c r="CL220" s="100">
        <v>0</v>
      </c>
      <c r="CM220" s="100">
        <v>0</v>
      </c>
      <c r="CN220" s="100">
        <v>0</v>
      </c>
      <c r="CO220" s="100">
        <v>0</v>
      </c>
      <c r="CP220" s="100">
        <v>0</v>
      </c>
      <c r="CQ220" s="100">
        <v>0</v>
      </c>
      <c r="CR220" s="100">
        <v>0</v>
      </c>
      <c r="CS220" s="100">
        <v>0</v>
      </c>
      <c r="CT220" s="100">
        <v>0</v>
      </c>
      <c r="CU220" s="100">
        <v>0</v>
      </c>
      <c r="CV220" s="100">
        <v>0</v>
      </c>
      <c r="CW220" s="100">
        <v>0</v>
      </c>
      <c r="CX220" s="100">
        <v>0</v>
      </c>
      <c r="CY220" s="100">
        <v>7802</v>
      </c>
      <c r="CZ220" s="100">
        <v>1951</v>
      </c>
      <c r="DA220" s="100">
        <v>0</v>
      </c>
      <c r="DB220" s="100">
        <v>-7802</v>
      </c>
      <c r="DC220" s="100">
        <v>-1951</v>
      </c>
      <c r="DD220" s="100">
        <v>0</v>
      </c>
      <c r="DE220" s="100">
        <v>0</v>
      </c>
      <c r="DF220" s="100">
        <v>0</v>
      </c>
      <c r="DG220" s="100">
        <v>0</v>
      </c>
      <c r="DH220" s="100">
        <v>0</v>
      </c>
      <c r="DI220" s="100">
        <v>0</v>
      </c>
      <c r="DJ220" s="100">
        <v>0</v>
      </c>
      <c r="DK220" s="100">
        <v>0</v>
      </c>
      <c r="DL220" s="100">
        <v>0</v>
      </c>
      <c r="DM220" s="100">
        <v>0</v>
      </c>
      <c r="DN220" s="100">
        <v>11159.840309572302</v>
      </c>
      <c r="DO220" s="100">
        <v>2789.9600773930756</v>
      </c>
      <c r="DP220" s="100">
        <v>0</v>
      </c>
      <c r="DQ220" s="100">
        <v>9902</v>
      </c>
      <c r="DR220" s="100">
        <v>2476</v>
      </c>
      <c r="DS220" s="100">
        <v>0</v>
      </c>
      <c r="DT220" s="100">
        <v>1258</v>
      </c>
      <c r="DU220" s="100">
        <v>314</v>
      </c>
      <c r="DV220" s="100">
        <v>0</v>
      </c>
      <c r="DW220" s="100">
        <v>25034.028513238289</v>
      </c>
      <c r="DX220" s="100">
        <v>6258.5071283095722</v>
      </c>
      <c r="DY220" s="100">
        <v>0</v>
      </c>
      <c r="DZ220" s="100">
        <v>-609.63910386965381</v>
      </c>
      <c r="EA220" s="100">
        <v>-152.40977596741345</v>
      </c>
      <c r="EB220" s="100">
        <v>0</v>
      </c>
      <c r="EC220" s="100">
        <v>27256</v>
      </c>
      <c r="ED220" s="100">
        <v>6630</v>
      </c>
      <c r="EE220" s="100">
        <v>0</v>
      </c>
      <c r="EF220" s="100">
        <v>-2832</v>
      </c>
      <c r="EG220" s="100">
        <v>-524</v>
      </c>
      <c r="EH220" s="100">
        <v>0</v>
      </c>
      <c r="EI220" s="100">
        <v>0</v>
      </c>
      <c r="EJ220" s="100">
        <v>0</v>
      </c>
      <c r="EK220" s="100">
        <v>0</v>
      </c>
      <c r="EL220" s="100">
        <v>0</v>
      </c>
      <c r="EM220" s="100">
        <v>0</v>
      </c>
      <c r="EN220" s="100">
        <v>0</v>
      </c>
      <c r="EO220" s="100">
        <v>0</v>
      </c>
      <c r="EP220" s="100">
        <v>0</v>
      </c>
      <c r="EQ220" s="100">
        <v>0</v>
      </c>
      <c r="ER220" s="100">
        <v>0</v>
      </c>
      <c r="ES220" s="100">
        <v>0</v>
      </c>
      <c r="ET220" s="100">
        <v>0</v>
      </c>
      <c r="EU220" s="100">
        <v>245445.41181262728</v>
      </c>
      <c r="EV220" s="100">
        <v>61361.35295315682</v>
      </c>
      <c r="EW220" s="100">
        <v>0</v>
      </c>
      <c r="EX220" s="100">
        <v>251125</v>
      </c>
      <c r="EY220" s="100">
        <v>62781</v>
      </c>
      <c r="EZ220" s="100">
        <v>0</v>
      </c>
      <c r="FA220" s="100">
        <v>-5680</v>
      </c>
      <c r="FB220" s="100">
        <v>-1420</v>
      </c>
      <c r="FC220" s="100">
        <v>0</v>
      </c>
      <c r="FD220" s="100">
        <v>751851.86437474529</v>
      </c>
      <c r="FE220" s="100">
        <v>187088.88870061099</v>
      </c>
      <c r="FF220" s="100">
        <v>0</v>
      </c>
      <c r="FG220" s="100">
        <v>769002</v>
      </c>
      <c r="FH220" s="100">
        <v>192250</v>
      </c>
      <c r="FI220" s="100">
        <v>0</v>
      </c>
      <c r="FJ220" s="100">
        <v>-17150</v>
      </c>
      <c r="FK220" s="100">
        <v>-5161</v>
      </c>
      <c r="FL220" s="100">
        <v>0</v>
      </c>
      <c r="FM220" s="100">
        <v>0</v>
      </c>
      <c r="FN220" s="100">
        <v>0</v>
      </c>
      <c r="FO220" s="100">
        <v>0</v>
      </c>
      <c r="FP220" s="100">
        <v>0</v>
      </c>
      <c r="FQ220" s="100">
        <v>0</v>
      </c>
      <c r="FR220" s="100">
        <v>0</v>
      </c>
      <c r="FS220" s="100">
        <v>0</v>
      </c>
      <c r="FT220" s="100">
        <v>0</v>
      </c>
      <c r="FU220" s="100">
        <v>0</v>
      </c>
      <c r="FV220" s="100">
        <v>1815329</v>
      </c>
      <c r="FW220" s="100">
        <v>452368</v>
      </c>
      <c r="FX220" s="100">
        <v>0</v>
      </c>
      <c r="FY220" s="546">
        <v>0.5</v>
      </c>
      <c r="FZ220" s="546">
        <v>0.4</v>
      </c>
      <c r="GA220" s="546">
        <v>0.1</v>
      </c>
      <c r="GB220" s="546">
        <v>0</v>
      </c>
      <c r="GC220" s="84" t="s">
        <v>1029</v>
      </c>
    </row>
    <row r="221" spans="1:185" s="84" customFormat="1" x14ac:dyDescent="0.25">
      <c r="A221" t="s">
        <v>1026</v>
      </c>
      <c r="B221" s="82" t="s">
        <v>801</v>
      </c>
      <c r="C221" s="85" t="s">
        <v>800</v>
      </c>
      <c r="D221" s="100">
        <v>-1972736</v>
      </c>
      <c r="E221" s="100">
        <v>0</v>
      </c>
      <c r="F221" s="100">
        <v>-1972736</v>
      </c>
      <c r="G221" s="100">
        <v>-2016540</v>
      </c>
      <c r="H221" s="100">
        <v>0</v>
      </c>
      <c r="I221" s="100">
        <v>-2016540</v>
      </c>
      <c r="J221" s="100">
        <v>43804</v>
      </c>
      <c r="K221" s="100">
        <v>0</v>
      </c>
      <c r="L221" s="100">
        <v>43804</v>
      </c>
      <c r="M221" s="100">
        <v>112270</v>
      </c>
      <c r="N221" s="100">
        <v>112270</v>
      </c>
      <c r="O221" s="100">
        <v>0</v>
      </c>
      <c r="P221" s="100">
        <v>0</v>
      </c>
      <c r="Q221" s="100">
        <v>0</v>
      </c>
      <c r="R221" s="100">
        <v>0</v>
      </c>
      <c r="S221" s="100">
        <v>511238</v>
      </c>
      <c r="T221" s="100">
        <v>0</v>
      </c>
      <c r="U221" s="100">
        <v>401631</v>
      </c>
      <c r="V221" s="100">
        <v>0</v>
      </c>
      <c r="W221" s="100">
        <v>109607</v>
      </c>
      <c r="X221" s="100">
        <v>0</v>
      </c>
      <c r="Y221" s="100">
        <v>0</v>
      </c>
      <c r="Z221" s="100">
        <v>0</v>
      </c>
      <c r="AA221" s="100">
        <v>0</v>
      </c>
      <c r="AB221" s="100">
        <v>0</v>
      </c>
      <c r="AC221" s="100">
        <v>0</v>
      </c>
      <c r="AD221" s="100">
        <v>0</v>
      </c>
      <c r="AE221" s="100">
        <v>0</v>
      </c>
      <c r="AF221" s="100">
        <v>0</v>
      </c>
      <c r="AG221" s="100">
        <v>0</v>
      </c>
      <c r="AH221" s="100">
        <v>0</v>
      </c>
      <c r="AI221" s="100">
        <v>0</v>
      </c>
      <c r="AJ221" s="100">
        <v>0</v>
      </c>
      <c r="AK221" s="100">
        <v>0</v>
      </c>
      <c r="AL221" s="100">
        <v>0</v>
      </c>
      <c r="AM221" s="100">
        <v>0</v>
      </c>
      <c r="AN221" s="100">
        <v>0</v>
      </c>
      <c r="AO221" s="100">
        <v>0</v>
      </c>
      <c r="AP221" s="100">
        <v>0</v>
      </c>
      <c r="AQ221" s="100">
        <v>0</v>
      </c>
      <c r="AR221" s="100">
        <v>0</v>
      </c>
      <c r="AS221" s="100">
        <v>0</v>
      </c>
      <c r="AT221" s="100">
        <v>0</v>
      </c>
      <c r="AU221" s="100">
        <v>0</v>
      </c>
      <c r="AV221" s="100">
        <v>0</v>
      </c>
      <c r="AW221" s="100">
        <v>0</v>
      </c>
      <c r="AX221" s="100">
        <v>0</v>
      </c>
      <c r="AY221" s="100">
        <v>0</v>
      </c>
      <c r="AZ221" s="100">
        <v>0</v>
      </c>
      <c r="BA221" s="100">
        <v>0</v>
      </c>
      <c r="BB221" s="100">
        <v>0</v>
      </c>
      <c r="BC221" s="100">
        <v>0</v>
      </c>
      <c r="BD221" s="100">
        <v>0</v>
      </c>
      <c r="BE221" s="100">
        <v>0</v>
      </c>
      <c r="BF221" s="100">
        <v>963758.53947372735</v>
      </c>
      <c r="BG221" s="100">
        <v>216845.67138158862</v>
      </c>
      <c r="BH221" s="100">
        <v>24093.963486843179</v>
      </c>
      <c r="BI221" s="100">
        <v>56307</v>
      </c>
      <c r="BJ221" s="100">
        <v>12669</v>
      </c>
      <c r="BK221" s="100">
        <v>1408</v>
      </c>
      <c r="BL221" s="100">
        <v>927531</v>
      </c>
      <c r="BM221" s="100">
        <v>208695</v>
      </c>
      <c r="BN221" s="100">
        <v>23189</v>
      </c>
      <c r="BO221" s="100">
        <v>92535</v>
      </c>
      <c r="BP221" s="100">
        <v>20820</v>
      </c>
      <c r="BQ221" s="100">
        <v>2313</v>
      </c>
      <c r="BR221" s="100">
        <v>2736.7674134419553</v>
      </c>
      <c r="BS221" s="100">
        <v>615.77266802443989</v>
      </c>
      <c r="BT221" s="100">
        <v>68.419185336048884</v>
      </c>
      <c r="BU221" s="100">
        <v>1083</v>
      </c>
      <c r="BV221" s="100">
        <v>244</v>
      </c>
      <c r="BW221" s="100">
        <v>27</v>
      </c>
      <c r="BX221" s="100">
        <v>1654</v>
      </c>
      <c r="BY221" s="100">
        <v>372</v>
      </c>
      <c r="BZ221" s="100">
        <v>41</v>
      </c>
      <c r="CA221" s="100">
        <v>0</v>
      </c>
      <c r="CB221" s="100">
        <v>0</v>
      </c>
      <c r="CC221" s="100">
        <v>0</v>
      </c>
      <c r="CD221" s="100">
        <v>0</v>
      </c>
      <c r="CE221" s="100">
        <v>0</v>
      </c>
      <c r="CF221" s="100">
        <v>0</v>
      </c>
      <c r="CG221" s="100">
        <v>0</v>
      </c>
      <c r="CH221" s="100">
        <v>0</v>
      </c>
      <c r="CI221" s="100">
        <v>0</v>
      </c>
      <c r="CJ221" s="100">
        <v>0</v>
      </c>
      <c r="CK221" s="100">
        <v>0</v>
      </c>
      <c r="CL221" s="100">
        <v>0</v>
      </c>
      <c r="CM221" s="100">
        <v>0</v>
      </c>
      <c r="CN221" s="100">
        <v>0</v>
      </c>
      <c r="CO221" s="100">
        <v>0</v>
      </c>
      <c r="CP221" s="100">
        <v>0</v>
      </c>
      <c r="CQ221" s="100">
        <v>0</v>
      </c>
      <c r="CR221" s="100">
        <v>0</v>
      </c>
      <c r="CS221" s="100">
        <v>0</v>
      </c>
      <c r="CT221" s="100">
        <v>0</v>
      </c>
      <c r="CU221" s="100">
        <v>0</v>
      </c>
      <c r="CV221" s="100">
        <v>2961.4582484725051</v>
      </c>
      <c r="CW221" s="100">
        <v>666.32810590631368</v>
      </c>
      <c r="CX221" s="100">
        <v>74.036456211812634</v>
      </c>
      <c r="CY221" s="100">
        <v>2491</v>
      </c>
      <c r="CZ221" s="100">
        <v>560</v>
      </c>
      <c r="DA221" s="100">
        <v>62</v>
      </c>
      <c r="DB221" s="100">
        <v>470</v>
      </c>
      <c r="DC221" s="100">
        <v>106</v>
      </c>
      <c r="DD221" s="100">
        <v>12</v>
      </c>
      <c r="DE221" s="100">
        <v>0</v>
      </c>
      <c r="DF221" s="100">
        <v>0</v>
      </c>
      <c r="DG221" s="100">
        <v>0</v>
      </c>
      <c r="DH221" s="100">
        <v>0</v>
      </c>
      <c r="DI221" s="100">
        <v>0</v>
      </c>
      <c r="DJ221" s="100">
        <v>0</v>
      </c>
      <c r="DK221" s="100">
        <v>0</v>
      </c>
      <c r="DL221" s="100">
        <v>0</v>
      </c>
      <c r="DM221" s="100">
        <v>0</v>
      </c>
      <c r="DN221" s="100">
        <v>10460.514867617108</v>
      </c>
      <c r="DO221" s="100">
        <v>2353.6158452138493</v>
      </c>
      <c r="DP221" s="100">
        <v>261.51287169042769</v>
      </c>
      <c r="DQ221" s="100">
        <v>14639</v>
      </c>
      <c r="DR221" s="100">
        <v>3294</v>
      </c>
      <c r="DS221" s="100">
        <v>366</v>
      </c>
      <c r="DT221" s="100">
        <v>-4178</v>
      </c>
      <c r="DU221" s="100">
        <v>-940</v>
      </c>
      <c r="DV221" s="100">
        <v>-104</v>
      </c>
      <c r="DW221" s="100">
        <v>20881.378411405298</v>
      </c>
      <c r="DX221" s="100">
        <v>4698.3101425661907</v>
      </c>
      <c r="DY221" s="100">
        <v>522.03446028513235</v>
      </c>
      <c r="DZ221" s="100">
        <v>-34.281873727087579</v>
      </c>
      <c r="EA221" s="100">
        <v>-7.7134215885947048</v>
      </c>
      <c r="EB221" s="100">
        <v>-0.85704684317718949</v>
      </c>
      <c r="EC221" s="100">
        <v>22022</v>
      </c>
      <c r="ED221" s="100">
        <v>4955</v>
      </c>
      <c r="EE221" s="100">
        <v>551</v>
      </c>
      <c r="EF221" s="100">
        <v>-1175</v>
      </c>
      <c r="EG221" s="100">
        <v>-264</v>
      </c>
      <c r="EH221" s="100">
        <v>-30</v>
      </c>
      <c r="EI221" s="100">
        <v>-758.33156822810588</v>
      </c>
      <c r="EJ221" s="100">
        <v>-170.62460285132383</v>
      </c>
      <c r="EK221" s="100">
        <v>-18.958289205702648</v>
      </c>
      <c r="EL221" s="100">
        <v>0</v>
      </c>
      <c r="EM221" s="100">
        <v>0</v>
      </c>
      <c r="EN221" s="100">
        <v>0</v>
      </c>
      <c r="EO221" s="100">
        <v>0</v>
      </c>
      <c r="EP221" s="100">
        <v>0</v>
      </c>
      <c r="EQ221" s="100">
        <v>0</v>
      </c>
      <c r="ER221" s="100">
        <v>0</v>
      </c>
      <c r="ES221" s="100">
        <v>0</v>
      </c>
      <c r="ET221" s="100">
        <v>0</v>
      </c>
      <c r="EU221" s="100">
        <v>248557.2146639511</v>
      </c>
      <c r="EV221" s="100">
        <v>55925.373299388993</v>
      </c>
      <c r="EW221" s="100">
        <v>6213.9303665987773</v>
      </c>
      <c r="EX221" s="100">
        <v>256945</v>
      </c>
      <c r="EY221" s="100">
        <v>57813</v>
      </c>
      <c r="EZ221" s="100">
        <v>6424</v>
      </c>
      <c r="FA221" s="100">
        <v>-8388</v>
      </c>
      <c r="FB221" s="100">
        <v>-1888</v>
      </c>
      <c r="FC221" s="100">
        <v>-210</v>
      </c>
      <c r="FD221" s="100">
        <v>363207.80773930752</v>
      </c>
      <c r="FE221" s="100">
        <v>77973.372219959259</v>
      </c>
      <c r="FF221" s="100">
        <v>8663.7080244399167</v>
      </c>
      <c r="FG221" s="100">
        <v>354669</v>
      </c>
      <c r="FH221" s="100">
        <v>76856</v>
      </c>
      <c r="FI221" s="100">
        <v>8540</v>
      </c>
      <c r="FJ221" s="100">
        <v>8539</v>
      </c>
      <c r="FK221" s="100">
        <v>1117</v>
      </c>
      <c r="FL221" s="100">
        <v>124</v>
      </c>
      <c r="FM221" s="100">
        <v>0</v>
      </c>
      <c r="FN221" s="100">
        <v>0</v>
      </c>
      <c r="FO221" s="100">
        <v>0</v>
      </c>
      <c r="FP221" s="100">
        <v>0</v>
      </c>
      <c r="FQ221" s="100">
        <v>0</v>
      </c>
      <c r="FR221" s="100">
        <v>0</v>
      </c>
      <c r="FS221" s="100">
        <v>0</v>
      </c>
      <c r="FT221" s="100">
        <v>0</v>
      </c>
      <c r="FU221" s="100">
        <v>0</v>
      </c>
      <c r="FV221" s="100">
        <v>1668079</v>
      </c>
      <c r="FW221" s="100">
        <v>371568</v>
      </c>
      <c r="FX221" s="100">
        <v>41286</v>
      </c>
      <c r="FY221" s="546">
        <v>0.5</v>
      </c>
      <c r="FZ221" s="546">
        <v>0.4</v>
      </c>
      <c r="GA221" s="546">
        <v>0.09</v>
      </c>
      <c r="GB221" s="546">
        <v>0.01</v>
      </c>
      <c r="GC221" s="84" t="s">
        <v>1029</v>
      </c>
    </row>
    <row r="222" spans="1:185" s="84" customFormat="1" x14ac:dyDescent="0.25">
      <c r="A222" t="s">
        <v>1037</v>
      </c>
      <c r="B222" s="82" t="s">
        <v>803</v>
      </c>
      <c r="C222" s="85" t="s">
        <v>802</v>
      </c>
      <c r="D222" s="100">
        <v>-130551</v>
      </c>
      <c r="E222" s="100">
        <v>0</v>
      </c>
      <c r="F222" s="100">
        <v>-130551</v>
      </c>
      <c r="G222" s="100">
        <v>116370</v>
      </c>
      <c r="H222" s="100">
        <v>0</v>
      </c>
      <c r="I222" s="100">
        <v>116370</v>
      </c>
      <c r="J222" s="100">
        <v>-246921</v>
      </c>
      <c r="K222" s="100">
        <v>0</v>
      </c>
      <c r="L222" s="100">
        <v>-246921</v>
      </c>
      <c r="M222" s="100">
        <v>123989</v>
      </c>
      <c r="N222" s="100">
        <v>123989</v>
      </c>
      <c r="O222" s="100">
        <v>0</v>
      </c>
      <c r="P222" s="100">
        <v>0</v>
      </c>
      <c r="Q222" s="100">
        <v>0</v>
      </c>
      <c r="R222" s="100">
        <v>0</v>
      </c>
      <c r="S222" s="100">
        <v>0</v>
      </c>
      <c r="T222" s="100">
        <v>0</v>
      </c>
      <c r="U222" s="100">
        <v>0</v>
      </c>
      <c r="V222" s="100">
        <v>0</v>
      </c>
      <c r="W222" s="100">
        <v>0</v>
      </c>
      <c r="X222" s="100">
        <v>0</v>
      </c>
      <c r="Y222" s="100">
        <v>0</v>
      </c>
      <c r="Z222" s="100">
        <v>0</v>
      </c>
      <c r="AA222" s="100">
        <v>0</v>
      </c>
      <c r="AB222" s="100">
        <v>0</v>
      </c>
      <c r="AC222" s="100">
        <v>0</v>
      </c>
      <c r="AD222" s="100">
        <v>0</v>
      </c>
      <c r="AE222" s="100">
        <v>0</v>
      </c>
      <c r="AF222" s="100">
        <v>0</v>
      </c>
      <c r="AG222" s="100">
        <v>0</v>
      </c>
      <c r="AH222" s="100">
        <v>0</v>
      </c>
      <c r="AI222" s="100">
        <v>0</v>
      </c>
      <c r="AJ222" s="100">
        <v>0</v>
      </c>
      <c r="AK222" s="100">
        <v>0</v>
      </c>
      <c r="AL222" s="100">
        <v>0</v>
      </c>
      <c r="AM222" s="100">
        <v>0</v>
      </c>
      <c r="AN222" s="100">
        <v>0</v>
      </c>
      <c r="AO222" s="100">
        <v>0</v>
      </c>
      <c r="AP222" s="100">
        <v>0</v>
      </c>
      <c r="AQ222" s="100">
        <v>0</v>
      </c>
      <c r="AR222" s="100">
        <v>0</v>
      </c>
      <c r="AS222" s="100">
        <v>0</v>
      </c>
      <c r="AT222" s="100">
        <v>0</v>
      </c>
      <c r="AU222" s="100">
        <v>0</v>
      </c>
      <c r="AV222" s="100">
        <v>0</v>
      </c>
      <c r="AW222" s="100">
        <v>0</v>
      </c>
      <c r="AX222" s="100">
        <v>0</v>
      </c>
      <c r="AY222" s="100">
        <v>0</v>
      </c>
      <c r="AZ222" s="100">
        <v>0</v>
      </c>
      <c r="BA222" s="100">
        <v>0</v>
      </c>
      <c r="BB222" s="100">
        <v>0</v>
      </c>
      <c r="BC222" s="100">
        <v>0</v>
      </c>
      <c r="BD222" s="100">
        <v>0</v>
      </c>
      <c r="BE222" s="100">
        <v>0</v>
      </c>
      <c r="BF222" s="100">
        <v>718948.94944276998</v>
      </c>
      <c r="BG222" s="100">
        <v>161763.51362462324</v>
      </c>
      <c r="BH222" s="100">
        <v>17973.723736069249</v>
      </c>
      <c r="BI222" s="100">
        <v>69042</v>
      </c>
      <c r="BJ222" s="100">
        <v>15534</v>
      </c>
      <c r="BK222" s="100">
        <v>1726</v>
      </c>
      <c r="BL222" s="100">
        <v>739342</v>
      </c>
      <c r="BM222" s="100">
        <v>166352</v>
      </c>
      <c r="BN222" s="100">
        <v>18484</v>
      </c>
      <c r="BO222" s="100">
        <v>48649</v>
      </c>
      <c r="BP222" s="100">
        <v>10946</v>
      </c>
      <c r="BQ222" s="100">
        <v>1216</v>
      </c>
      <c r="BR222" s="100">
        <v>2823.091649694501</v>
      </c>
      <c r="BS222" s="100">
        <v>635.19562118126271</v>
      </c>
      <c r="BT222" s="100">
        <v>70.57729124236252</v>
      </c>
      <c r="BU222" s="100">
        <v>1927</v>
      </c>
      <c r="BV222" s="100">
        <v>434</v>
      </c>
      <c r="BW222" s="100">
        <v>48</v>
      </c>
      <c r="BX222" s="100">
        <v>896</v>
      </c>
      <c r="BY222" s="100">
        <v>201</v>
      </c>
      <c r="BZ222" s="100">
        <v>23</v>
      </c>
      <c r="CA222" s="100">
        <v>0</v>
      </c>
      <c r="CB222" s="100">
        <v>0</v>
      </c>
      <c r="CC222" s="100">
        <v>0</v>
      </c>
      <c r="CD222" s="100">
        <v>0</v>
      </c>
      <c r="CE222" s="100">
        <v>0</v>
      </c>
      <c r="CF222" s="100">
        <v>0</v>
      </c>
      <c r="CG222" s="100">
        <v>-1032.5865580448067</v>
      </c>
      <c r="CH222" s="100">
        <v>-232.33197556008147</v>
      </c>
      <c r="CI222" s="100">
        <v>-25.814663951120167</v>
      </c>
      <c r="CJ222" s="100">
        <v>0</v>
      </c>
      <c r="CK222" s="100">
        <v>0</v>
      </c>
      <c r="CL222" s="100">
        <v>0</v>
      </c>
      <c r="CM222" s="100">
        <v>0</v>
      </c>
      <c r="CN222" s="100">
        <v>0</v>
      </c>
      <c r="CO222" s="100">
        <v>0</v>
      </c>
      <c r="CP222" s="100">
        <v>0</v>
      </c>
      <c r="CQ222" s="100">
        <v>0</v>
      </c>
      <c r="CR222" s="100">
        <v>0</v>
      </c>
      <c r="CS222" s="100">
        <v>0</v>
      </c>
      <c r="CT222" s="100">
        <v>0</v>
      </c>
      <c r="CU222" s="100">
        <v>0</v>
      </c>
      <c r="CV222" s="100">
        <v>0</v>
      </c>
      <c r="CW222" s="100">
        <v>0</v>
      </c>
      <c r="CX222" s="100">
        <v>0</v>
      </c>
      <c r="CY222" s="100">
        <v>0</v>
      </c>
      <c r="CZ222" s="100">
        <v>0</v>
      </c>
      <c r="DA222" s="100">
        <v>0</v>
      </c>
      <c r="DB222" s="100">
        <v>0</v>
      </c>
      <c r="DC222" s="100">
        <v>0</v>
      </c>
      <c r="DD222" s="100">
        <v>0</v>
      </c>
      <c r="DE222" s="100">
        <v>0</v>
      </c>
      <c r="DF222" s="100">
        <v>0</v>
      </c>
      <c r="DG222" s="100">
        <v>0</v>
      </c>
      <c r="DH222" s="100">
        <v>0</v>
      </c>
      <c r="DI222" s="100">
        <v>0</v>
      </c>
      <c r="DJ222" s="100">
        <v>0</v>
      </c>
      <c r="DK222" s="100">
        <v>0</v>
      </c>
      <c r="DL222" s="100">
        <v>0</v>
      </c>
      <c r="DM222" s="100">
        <v>0</v>
      </c>
      <c r="DN222" s="100">
        <v>14947.309979633403</v>
      </c>
      <c r="DO222" s="100">
        <v>3363.1447454175154</v>
      </c>
      <c r="DP222" s="100">
        <v>373.68274949083508</v>
      </c>
      <c r="DQ222" s="100">
        <v>14748</v>
      </c>
      <c r="DR222" s="100">
        <v>3318</v>
      </c>
      <c r="DS222" s="100">
        <v>369</v>
      </c>
      <c r="DT222" s="100">
        <v>199</v>
      </c>
      <c r="DU222" s="100">
        <v>45</v>
      </c>
      <c r="DV222" s="100">
        <v>5</v>
      </c>
      <c r="DW222" s="100">
        <v>24251.740936863545</v>
      </c>
      <c r="DX222" s="100">
        <v>5456.6417107942971</v>
      </c>
      <c r="DY222" s="100">
        <v>606.29352342158859</v>
      </c>
      <c r="DZ222" s="100">
        <v>-3110.1507128309572</v>
      </c>
      <c r="EA222" s="100">
        <v>-699.78391038696532</v>
      </c>
      <c r="EB222" s="100">
        <v>-77.75376782077393</v>
      </c>
      <c r="EC222" s="100">
        <v>25608</v>
      </c>
      <c r="ED222" s="100">
        <v>5762</v>
      </c>
      <c r="EE222" s="100">
        <v>640</v>
      </c>
      <c r="EF222" s="100">
        <v>-4466</v>
      </c>
      <c r="EG222" s="100">
        <v>-1005</v>
      </c>
      <c r="EH222" s="100">
        <v>-111</v>
      </c>
      <c r="EI222" s="100">
        <v>0</v>
      </c>
      <c r="EJ222" s="100">
        <v>0</v>
      </c>
      <c r="EK222" s="100">
        <v>0</v>
      </c>
      <c r="EL222" s="100">
        <v>0</v>
      </c>
      <c r="EM222" s="100">
        <v>0</v>
      </c>
      <c r="EN222" s="100">
        <v>0</v>
      </c>
      <c r="EO222" s="100">
        <v>0</v>
      </c>
      <c r="EP222" s="100">
        <v>0</v>
      </c>
      <c r="EQ222" s="100">
        <v>0</v>
      </c>
      <c r="ER222" s="100">
        <v>0</v>
      </c>
      <c r="ES222" s="100">
        <v>0</v>
      </c>
      <c r="ET222" s="100">
        <v>0</v>
      </c>
      <c r="EU222" s="100">
        <v>279268.817107943</v>
      </c>
      <c r="EV222" s="100">
        <v>62835.483849287171</v>
      </c>
      <c r="EW222" s="100">
        <v>6981.7204276985749</v>
      </c>
      <c r="EX222" s="100">
        <v>355223</v>
      </c>
      <c r="EY222" s="100">
        <v>79925</v>
      </c>
      <c r="EZ222" s="100">
        <v>8881</v>
      </c>
      <c r="FA222" s="100">
        <v>-75954</v>
      </c>
      <c r="FB222" s="100">
        <v>-17090</v>
      </c>
      <c r="FC222" s="100">
        <v>-1899</v>
      </c>
      <c r="FD222" s="100">
        <v>647033.24806517304</v>
      </c>
      <c r="FE222" s="100">
        <v>145582.48081466393</v>
      </c>
      <c r="FF222" s="100">
        <v>16175.831201629326</v>
      </c>
      <c r="FG222" s="100">
        <v>648753</v>
      </c>
      <c r="FH222" s="100">
        <v>145969</v>
      </c>
      <c r="FI222" s="100">
        <v>16219</v>
      </c>
      <c r="FJ222" s="100">
        <v>-1720</v>
      </c>
      <c r="FK222" s="100">
        <v>-387</v>
      </c>
      <c r="FL222" s="100">
        <v>-43</v>
      </c>
      <c r="FM222" s="100">
        <v>0</v>
      </c>
      <c r="FN222" s="100">
        <v>0</v>
      </c>
      <c r="FO222" s="100">
        <v>0</v>
      </c>
      <c r="FP222" s="100">
        <v>0</v>
      </c>
      <c r="FQ222" s="100">
        <v>0</v>
      </c>
      <c r="FR222" s="100">
        <v>0</v>
      </c>
      <c r="FS222" s="100">
        <v>0</v>
      </c>
      <c r="FT222" s="100">
        <v>0</v>
      </c>
      <c r="FU222" s="100">
        <v>0</v>
      </c>
      <c r="FV222" s="100">
        <v>1752172</v>
      </c>
      <c r="FW222" s="100">
        <v>394238</v>
      </c>
      <c r="FX222" s="100">
        <v>43805</v>
      </c>
      <c r="FY222" s="546">
        <v>0.5</v>
      </c>
      <c r="FZ222" s="546">
        <v>0.4</v>
      </c>
      <c r="GA222" s="546">
        <v>0.09</v>
      </c>
      <c r="GB222" s="546">
        <v>0.01</v>
      </c>
      <c r="GC222" s="84" t="s">
        <v>1029</v>
      </c>
    </row>
    <row r="223" spans="1:185" s="84" customFormat="1" x14ac:dyDescent="0.25">
      <c r="A223" t="s">
        <v>1026</v>
      </c>
      <c r="B223" s="82" t="s">
        <v>805</v>
      </c>
      <c r="C223" s="85" t="s">
        <v>804</v>
      </c>
      <c r="D223" s="100">
        <v>452478</v>
      </c>
      <c r="E223" s="100">
        <v>0</v>
      </c>
      <c r="F223" s="100">
        <v>452478</v>
      </c>
      <c r="G223" s="100">
        <v>429063</v>
      </c>
      <c r="H223" s="100">
        <v>0</v>
      </c>
      <c r="I223" s="100">
        <v>429063</v>
      </c>
      <c r="J223" s="100">
        <v>23415</v>
      </c>
      <c r="K223" s="100">
        <v>0</v>
      </c>
      <c r="L223" s="100">
        <v>23415</v>
      </c>
      <c r="M223" s="100">
        <v>61192</v>
      </c>
      <c r="N223" s="100">
        <v>61192</v>
      </c>
      <c r="O223" s="100">
        <v>0</v>
      </c>
      <c r="P223" s="100">
        <v>0</v>
      </c>
      <c r="Q223" s="100">
        <v>0</v>
      </c>
      <c r="R223" s="100">
        <v>0</v>
      </c>
      <c r="S223" s="100">
        <v>36504</v>
      </c>
      <c r="T223" s="100">
        <v>0</v>
      </c>
      <c r="U223" s="100">
        <v>36504</v>
      </c>
      <c r="V223" s="100">
        <v>0</v>
      </c>
      <c r="W223" s="100">
        <v>0</v>
      </c>
      <c r="X223" s="100">
        <v>0</v>
      </c>
      <c r="Y223" s="100">
        <v>0</v>
      </c>
      <c r="Z223" s="100">
        <v>0</v>
      </c>
      <c r="AA223" s="100">
        <v>0</v>
      </c>
      <c r="AB223" s="100">
        <v>0</v>
      </c>
      <c r="AC223" s="100">
        <v>0</v>
      </c>
      <c r="AD223" s="100">
        <v>0</v>
      </c>
      <c r="AE223" s="100">
        <v>0</v>
      </c>
      <c r="AF223" s="100">
        <v>0</v>
      </c>
      <c r="AG223" s="100">
        <v>0</v>
      </c>
      <c r="AH223" s="100">
        <v>0</v>
      </c>
      <c r="AI223" s="100">
        <v>0</v>
      </c>
      <c r="AJ223" s="100">
        <v>0</v>
      </c>
      <c r="AK223" s="100">
        <v>0</v>
      </c>
      <c r="AL223" s="100">
        <v>0</v>
      </c>
      <c r="AM223" s="100">
        <v>0</v>
      </c>
      <c r="AN223" s="100">
        <v>0</v>
      </c>
      <c r="AO223" s="100">
        <v>0</v>
      </c>
      <c r="AP223" s="100">
        <v>0</v>
      </c>
      <c r="AQ223" s="100">
        <v>0</v>
      </c>
      <c r="AR223" s="100">
        <v>0</v>
      </c>
      <c r="AS223" s="100">
        <v>0</v>
      </c>
      <c r="AT223" s="100">
        <v>0</v>
      </c>
      <c r="AU223" s="100">
        <v>0</v>
      </c>
      <c r="AV223" s="100">
        <v>0</v>
      </c>
      <c r="AW223" s="100">
        <v>0</v>
      </c>
      <c r="AX223" s="100">
        <v>0</v>
      </c>
      <c r="AY223" s="100">
        <v>0</v>
      </c>
      <c r="AZ223" s="100">
        <v>0</v>
      </c>
      <c r="BA223" s="100">
        <v>0</v>
      </c>
      <c r="BB223" s="100">
        <v>0</v>
      </c>
      <c r="BC223" s="100">
        <v>0</v>
      </c>
      <c r="BD223" s="100">
        <v>0</v>
      </c>
      <c r="BE223" s="100">
        <v>0</v>
      </c>
      <c r="BF223" s="100">
        <v>683494.42688651744</v>
      </c>
      <c r="BG223" s="100">
        <v>0</v>
      </c>
      <c r="BH223" s="100">
        <v>13948.865854826887</v>
      </c>
      <c r="BI223" s="100">
        <v>27576</v>
      </c>
      <c r="BJ223" s="100">
        <v>0</v>
      </c>
      <c r="BK223" s="100">
        <v>563</v>
      </c>
      <c r="BL223" s="100">
        <v>656432</v>
      </c>
      <c r="BM223" s="100">
        <v>0</v>
      </c>
      <c r="BN223" s="100">
        <v>13397</v>
      </c>
      <c r="BO223" s="100">
        <v>54638</v>
      </c>
      <c r="BP223" s="100">
        <v>0</v>
      </c>
      <c r="BQ223" s="100">
        <v>1115</v>
      </c>
      <c r="BR223" s="100">
        <v>4621.0003869653774</v>
      </c>
      <c r="BS223" s="100">
        <v>0</v>
      </c>
      <c r="BT223" s="100">
        <v>94.30613034623218</v>
      </c>
      <c r="BU223" s="100">
        <v>0</v>
      </c>
      <c r="BV223" s="100">
        <v>0</v>
      </c>
      <c r="BW223" s="100">
        <v>0</v>
      </c>
      <c r="BX223" s="100">
        <v>4621</v>
      </c>
      <c r="BY223" s="100">
        <v>0</v>
      </c>
      <c r="BZ223" s="100">
        <v>94</v>
      </c>
      <c r="CA223" s="100">
        <v>0</v>
      </c>
      <c r="CB223" s="100">
        <v>0</v>
      </c>
      <c r="CC223" s="100">
        <v>0</v>
      </c>
      <c r="CD223" s="100">
        <v>0</v>
      </c>
      <c r="CE223" s="100">
        <v>0</v>
      </c>
      <c r="CF223" s="100">
        <v>0</v>
      </c>
      <c r="CG223" s="100">
        <v>0</v>
      </c>
      <c r="CH223" s="100">
        <v>0</v>
      </c>
      <c r="CI223" s="100">
        <v>0</v>
      </c>
      <c r="CJ223" s="100">
        <v>0</v>
      </c>
      <c r="CK223" s="100">
        <v>0</v>
      </c>
      <c r="CL223" s="100">
        <v>0</v>
      </c>
      <c r="CM223" s="100">
        <v>0</v>
      </c>
      <c r="CN223" s="100">
        <v>0</v>
      </c>
      <c r="CO223" s="100">
        <v>0</v>
      </c>
      <c r="CP223" s="100">
        <v>0</v>
      </c>
      <c r="CQ223" s="100">
        <v>0</v>
      </c>
      <c r="CR223" s="100">
        <v>0</v>
      </c>
      <c r="CS223" s="100">
        <v>0</v>
      </c>
      <c r="CT223" s="100">
        <v>0</v>
      </c>
      <c r="CU223" s="100">
        <v>0</v>
      </c>
      <c r="CV223" s="100">
        <v>0</v>
      </c>
      <c r="CW223" s="100">
        <v>0</v>
      </c>
      <c r="CX223" s="100">
        <v>0</v>
      </c>
      <c r="CY223" s="100">
        <v>5236</v>
      </c>
      <c r="CZ223" s="100">
        <v>0</v>
      </c>
      <c r="DA223" s="100">
        <v>107</v>
      </c>
      <c r="DB223" s="100">
        <v>-5236</v>
      </c>
      <c r="DC223" s="100">
        <v>0</v>
      </c>
      <c r="DD223" s="100">
        <v>-107</v>
      </c>
      <c r="DE223" s="100">
        <v>0</v>
      </c>
      <c r="DF223" s="100">
        <v>0</v>
      </c>
      <c r="DG223" s="100">
        <v>0</v>
      </c>
      <c r="DH223" s="100">
        <v>0</v>
      </c>
      <c r="DI223" s="100">
        <v>0</v>
      </c>
      <c r="DJ223" s="100">
        <v>0</v>
      </c>
      <c r="DK223" s="100">
        <v>0</v>
      </c>
      <c r="DL223" s="100">
        <v>0</v>
      </c>
      <c r="DM223" s="100">
        <v>0</v>
      </c>
      <c r="DN223" s="100">
        <v>7957.349511201629</v>
      </c>
      <c r="DO223" s="100">
        <v>0</v>
      </c>
      <c r="DP223" s="100">
        <v>162.39488798370672</v>
      </c>
      <c r="DQ223" s="100">
        <v>9233</v>
      </c>
      <c r="DR223" s="100">
        <v>0</v>
      </c>
      <c r="DS223" s="100">
        <v>188</v>
      </c>
      <c r="DT223" s="100">
        <v>-1276</v>
      </c>
      <c r="DU223" s="100">
        <v>0</v>
      </c>
      <c r="DV223" s="100">
        <v>-26</v>
      </c>
      <c r="DW223" s="100">
        <v>19138.217413441955</v>
      </c>
      <c r="DX223" s="100">
        <v>0</v>
      </c>
      <c r="DY223" s="100">
        <v>390.57586558044807</v>
      </c>
      <c r="DZ223" s="100">
        <v>-325.33704684317718</v>
      </c>
      <c r="EA223" s="100">
        <v>0</v>
      </c>
      <c r="EB223" s="100">
        <v>-6.6395315682281062</v>
      </c>
      <c r="EC223" s="100">
        <v>19227</v>
      </c>
      <c r="ED223" s="100">
        <v>0</v>
      </c>
      <c r="EE223" s="100">
        <v>392</v>
      </c>
      <c r="EF223" s="100">
        <v>-414</v>
      </c>
      <c r="EG223" s="100">
        <v>0</v>
      </c>
      <c r="EH223" s="100">
        <v>-8</v>
      </c>
      <c r="EI223" s="100">
        <v>0</v>
      </c>
      <c r="EJ223" s="100">
        <v>0</v>
      </c>
      <c r="EK223" s="100">
        <v>0</v>
      </c>
      <c r="EL223" s="100">
        <v>0</v>
      </c>
      <c r="EM223" s="100">
        <v>0</v>
      </c>
      <c r="EN223" s="100">
        <v>0</v>
      </c>
      <c r="EO223" s="100">
        <v>0</v>
      </c>
      <c r="EP223" s="100">
        <v>0</v>
      </c>
      <c r="EQ223" s="100">
        <v>0</v>
      </c>
      <c r="ER223" s="100">
        <v>0</v>
      </c>
      <c r="ES223" s="100">
        <v>0</v>
      </c>
      <c r="ET223" s="100">
        <v>0</v>
      </c>
      <c r="EU223" s="100">
        <v>147940.82395112017</v>
      </c>
      <c r="EV223" s="100">
        <v>0</v>
      </c>
      <c r="EW223" s="100">
        <v>3019.2004887983708</v>
      </c>
      <c r="EX223" s="100">
        <v>83738</v>
      </c>
      <c r="EY223" s="100">
        <v>0</v>
      </c>
      <c r="EZ223" s="100">
        <v>1709</v>
      </c>
      <c r="FA223" s="100">
        <v>64203</v>
      </c>
      <c r="FB223" s="100">
        <v>0</v>
      </c>
      <c r="FC223" s="100">
        <v>1310</v>
      </c>
      <c r="FD223" s="100">
        <v>179987.0947454175</v>
      </c>
      <c r="FE223" s="100">
        <v>0</v>
      </c>
      <c r="FF223" s="100">
        <v>3648.9296945010178</v>
      </c>
      <c r="FG223" s="100">
        <v>181139</v>
      </c>
      <c r="FH223" s="100">
        <v>0</v>
      </c>
      <c r="FI223" s="100">
        <v>3672</v>
      </c>
      <c r="FJ223" s="100">
        <v>-1152</v>
      </c>
      <c r="FK223" s="100">
        <v>0</v>
      </c>
      <c r="FL223" s="100">
        <v>-23</v>
      </c>
      <c r="FM223" s="100">
        <v>0</v>
      </c>
      <c r="FN223" s="100">
        <v>0</v>
      </c>
      <c r="FO223" s="100">
        <v>0</v>
      </c>
      <c r="FP223" s="100">
        <v>0</v>
      </c>
      <c r="FQ223" s="100">
        <v>0</v>
      </c>
      <c r="FR223" s="100">
        <v>0</v>
      </c>
      <c r="FS223" s="100">
        <v>0</v>
      </c>
      <c r="FT223" s="100">
        <v>0</v>
      </c>
      <c r="FU223" s="100">
        <v>0</v>
      </c>
      <c r="FV223" s="100">
        <v>1070389</v>
      </c>
      <c r="FW223" s="100">
        <v>0</v>
      </c>
      <c r="FX223" s="100">
        <v>21820</v>
      </c>
      <c r="FY223" s="546">
        <v>0.5</v>
      </c>
      <c r="FZ223" s="546">
        <v>0.49</v>
      </c>
      <c r="GA223" s="546">
        <v>0</v>
      </c>
      <c r="GB223" s="546">
        <v>0.01</v>
      </c>
      <c r="GC223" s="84" t="s">
        <v>1054</v>
      </c>
    </row>
    <row r="224" spans="1:185" s="84" customFormat="1" x14ac:dyDescent="0.25">
      <c r="A224" t="s">
        <v>1026</v>
      </c>
      <c r="B224" s="82" t="s">
        <v>807</v>
      </c>
      <c r="C224" s="85" t="s">
        <v>806</v>
      </c>
      <c r="D224" s="100">
        <v>513561</v>
      </c>
      <c r="E224" s="100">
        <v>0</v>
      </c>
      <c r="F224" s="100">
        <v>513561</v>
      </c>
      <c r="G224" s="100">
        <v>386980</v>
      </c>
      <c r="H224" s="100">
        <v>0</v>
      </c>
      <c r="I224" s="100">
        <v>386980</v>
      </c>
      <c r="J224" s="100">
        <v>126581</v>
      </c>
      <c r="K224" s="100">
        <v>0</v>
      </c>
      <c r="L224" s="100">
        <v>126581</v>
      </c>
      <c r="M224" s="100">
        <v>109051</v>
      </c>
      <c r="N224" s="100">
        <v>109051</v>
      </c>
      <c r="O224" s="100">
        <v>0</v>
      </c>
      <c r="P224" s="100">
        <v>0</v>
      </c>
      <c r="Q224" s="100">
        <v>0</v>
      </c>
      <c r="R224" s="100">
        <v>0</v>
      </c>
      <c r="S224" s="100">
        <v>22095</v>
      </c>
      <c r="T224" s="100">
        <v>0</v>
      </c>
      <c r="U224" s="100">
        <v>22095</v>
      </c>
      <c r="V224" s="100">
        <v>0</v>
      </c>
      <c r="W224" s="100">
        <v>0</v>
      </c>
      <c r="X224" s="100">
        <v>0</v>
      </c>
      <c r="Y224" s="100">
        <v>0</v>
      </c>
      <c r="Z224" s="100">
        <v>0</v>
      </c>
      <c r="AA224" s="100">
        <v>0</v>
      </c>
      <c r="AB224" s="100">
        <v>0</v>
      </c>
      <c r="AC224" s="100">
        <v>0</v>
      </c>
      <c r="AD224" s="100">
        <v>0</v>
      </c>
      <c r="AE224" s="100">
        <v>0</v>
      </c>
      <c r="AF224" s="100">
        <v>0</v>
      </c>
      <c r="AG224" s="100">
        <v>0</v>
      </c>
      <c r="AH224" s="100">
        <v>0</v>
      </c>
      <c r="AI224" s="100">
        <v>0</v>
      </c>
      <c r="AJ224" s="100">
        <v>0</v>
      </c>
      <c r="AK224" s="100">
        <v>0</v>
      </c>
      <c r="AL224" s="100">
        <v>0</v>
      </c>
      <c r="AM224" s="100">
        <v>0</v>
      </c>
      <c r="AN224" s="100">
        <v>0</v>
      </c>
      <c r="AO224" s="100">
        <v>0</v>
      </c>
      <c r="AP224" s="100">
        <v>0</v>
      </c>
      <c r="AQ224" s="100">
        <v>0</v>
      </c>
      <c r="AR224" s="100">
        <v>0</v>
      </c>
      <c r="AS224" s="100">
        <v>0</v>
      </c>
      <c r="AT224" s="100">
        <v>0</v>
      </c>
      <c r="AU224" s="100">
        <v>0</v>
      </c>
      <c r="AV224" s="100">
        <v>0</v>
      </c>
      <c r="AW224" s="100">
        <v>0</v>
      </c>
      <c r="AX224" s="100">
        <v>0</v>
      </c>
      <c r="AY224" s="100">
        <v>0</v>
      </c>
      <c r="AZ224" s="100">
        <v>0</v>
      </c>
      <c r="BA224" s="100">
        <v>0</v>
      </c>
      <c r="BB224" s="100">
        <v>0</v>
      </c>
      <c r="BC224" s="100">
        <v>0</v>
      </c>
      <c r="BD224" s="100">
        <v>0</v>
      </c>
      <c r="BE224" s="100">
        <v>0</v>
      </c>
      <c r="BF224" s="100">
        <v>1372627.1102100308</v>
      </c>
      <c r="BG224" s="100">
        <v>562123.48322886974</v>
      </c>
      <c r="BH224" s="100">
        <v>26145.278289714875</v>
      </c>
      <c r="BI224" s="100">
        <v>61341</v>
      </c>
      <c r="BJ224" s="100">
        <v>25120</v>
      </c>
      <c r="BK224" s="100">
        <v>1168</v>
      </c>
      <c r="BL224" s="100">
        <v>1374639</v>
      </c>
      <c r="BM224" s="100">
        <v>562946</v>
      </c>
      <c r="BN224" s="100">
        <v>26183</v>
      </c>
      <c r="BO224" s="100">
        <v>59329</v>
      </c>
      <c r="BP224" s="100">
        <v>24297</v>
      </c>
      <c r="BQ224" s="100">
        <v>1130</v>
      </c>
      <c r="BR224" s="100">
        <v>12547.088340122202</v>
      </c>
      <c r="BS224" s="100">
        <v>5138.3314154786149</v>
      </c>
      <c r="BT224" s="100">
        <v>238.99215885947049</v>
      </c>
      <c r="BU224" s="100">
        <v>5963</v>
      </c>
      <c r="BV224" s="100">
        <v>2442</v>
      </c>
      <c r="BW224" s="100">
        <v>114</v>
      </c>
      <c r="BX224" s="100">
        <v>6584</v>
      </c>
      <c r="BY224" s="100">
        <v>2696</v>
      </c>
      <c r="BZ224" s="100">
        <v>125</v>
      </c>
      <c r="CA224" s="100">
        <v>0</v>
      </c>
      <c r="CB224" s="100">
        <v>0</v>
      </c>
      <c r="CC224" s="100">
        <v>0</v>
      </c>
      <c r="CD224" s="100">
        <v>-236.90117107942976</v>
      </c>
      <c r="CE224" s="100">
        <v>-97.016670061099802</v>
      </c>
      <c r="CF224" s="100">
        <v>-4.5124032586558052</v>
      </c>
      <c r="CG224" s="100">
        <v>0</v>
      </c>
      <c r="CH224" s="100">
        <v>0</v>
      </c>
      <c r="CI224" s="100">
        <v>0</v>
      </c>
      <c r="CJ224" s="100">
        <v>0</v>
      </c>
      <c r="CK224" s="100">
        <v>0</v>
      </c>
      <c r="CL224" s="100">
        <v>0</v>
      </c>
      <c r="CM224" s="100">
        <v>0</v>
      </c>
      <c r="CN224" s="100">
        <v>0</v>
      </c>
      <c r="CO224" s="100">
        <v>0</v>
      </c>
      <c r="CP224" s="100">
        <v>0</v>
      </c>
      <c r="CQ224" s="100">
        <v>0</v>
      </c>
      <c r="CR224" s="100">
        <v>0</v>
      </c>
      <c r="CS224" s="100">
        <v>0</v>
      </c>
      <c r="CT224" s="100">
        <v>0</v>
      </c>
      <c r="CU224" s="100">
        <v>0</v>
      </c>
      <c r="CV224" s="100">
        <v>18183.926731160896</v>
      </c>
      <c r="CW224" s="100">
        <v>7446.750947046844</v>
      </c>
      <c r="CX224" s="100">
        <v>346.36050916496947</v>
      </c>
      <c r="CY224" s="100">
        <v>17618</v>
      </c>
      <c r="CZ224" s="100">
        <v>7215</v>
      </c>
      <c r="DA224" s="100">
        <v>336</v>
      </c>
      <c r="DB224" s="100">
        <v>566</v>
      </c>
      <c r="DC224" s="100">
        <v>232</v>
      </c>
      <c r="DD224" s="100">
        <v>10</v>
      </c>
      <c r="DE224" s="100">
        <v>813.16191446028517</v>
      </c>
      <c r="DF224" s="100">
        <v>333.00916496945013</v>
      </c>
      <c r="DG224" s="100">
        <v>15.488798370672098</v>
      </c>
      <c r="DH224" s="100">
        <v>814</v>
      </c>
      <c r="DI224" s="100">
        <v>333</v>
      </c>
      <c r="DJ224" s="100">
        <v>15</v>
      </c>
      <c r="DK224" s="100">
        <v>-1</v>
      </c>
      <c r="DL224" s="100">
        <v>0</v>
      </c>
      <c r="DM224" s="100">
        <v>0</v>
      </c>
      <c r="DN224" s="100">
        <v>17710.666496945014</v>
      </c>
      <c r="DO224" s="100">
        <v>7252.939613034624</v>
      </c>
      <c r="DP224" s="100">
        <v>337.34602851323831</v>
      </c>
      <c r="DQ224" s="100">
        <v>18974</v>
      </c>
      <c r="DR224" s="100">
        <v>7770</v>
      </c>
      <c r="DS224" s="100">
        <v>361</v>
      </c>
      <c r="DT224" s="100">
        <v>-1263</v>
      </c>
      <c r="DU224" s="100">
        <v>-517</v>
      </c>
      <c r="DV224" s="100">
        <v>-24</v>
      </c>
      <c r="DW224" s="100">
        <v>25283.914460285134</v>
      </c>
      <c r="DX224" s="100">
        <v>10354.364969450102</v>
      </c>
      <c r="DY224" s="100">
        <v>481.59837067209776</v>
      </c>
      <c r="DZ224" s="100">
        <v>-1188.8427189409369</v>
      </c>
      <c r="EA224" s="100">
        <v>-486.85939918533609</v>
      </c>
      <c r="EB224" s="100">
        <v>-22.644623217922607</v>
      </c>
      <c r="EC224" s="100">
        <v>25208</v>
      </c>
      <c r="ED224" s="100">
        <v>10323</v>
      </c>
      <c r="EE224" s="100">
        <v>480</v>
      </c>
      <c r="EF224" s="100">
        <v>-1113</v>
      </c>
      <c r="EG224" s="100">
        <v>-455</v>
      </c>
      <c r="EH224" s="100">
        <v>-21</v>
      </c>
      <c r="EI224" s="100">
        <v>-1144.9319755600816</v>
      </c>
      <c r="EJ224" s="100">
        <v>-468.87690427698573</v>
      </c>
      <c r="EK224" s="100">
        <v>-21.808228105906316</v>
      </c>
      <c r="EL224" s="100">
        <v>0</v>
      </c>
      <c r="EM224" s="100">
        <v>0</v>
      </c>
      <c r="EN224" s="100">
        <v>0</v>
      </c>
      <c r="EO224" s="100">
        <v>0</v>
      </c>
      <c r="EP224" s="100">
        <v>0</v>
      </c>
      <c r="EQ224" s="100">
        <v>0</v>
      </c>
      <c r="ER224" s="100">
        <v>0</v>
      </c>
      <c r="ES224" s="100">
        <v>0</v>
      </c>
      <c r="ET224" s="100">
        <v>0</v>
      </c>
      <c r="EU224" s="100">
        <v>343929.54226069251</v>
      </c>
      <c r="EV224" s="100">
        <v>140847.33635437881</v>
      </c>
      <c r="EW224" s="100">
        <v>6551.0389002036663</v>
      </c>
      <c r="EX224" s="100">
        <v>303581</v>
      </c>
      <c r="EY224" s="100">
        <v>124323</v>
      </c>
      <c r="EZ224" s="100">
        <v>5782</v>
      </c>
      <c r="FA224" s="100">
        <v>40349</v>
      </c>
      <c r="FB224" s="100">
        <v>16524</v>
      </c>
      <c r="FC224" s="100">
        <v>769</v>
      </c>
      <c r="FD224" s="100">
        <v>299037.90931160894</v>
      </c>
      <c r="FE224" s="100">
        <v>122168.2866704684</v>
      </c>
      <c r="FF224" s="100">
        <v>5682.2458916496935</v>
      </c>
      <c r="FG224" s="100">
        <v>290489</v>
      </c>
      <c r="FH224" s="100">
        <v>118667</v>
      </c>
      <c r="FI224" s="100">
        <v>5519</v>
      </c>
      <c r="FJ224" s="100">
        <v>8549</v>
      </c>
      <c r="FK224" s="100">
        <v>3501</v>
      </c>
      <c r="FL224" s="100">
        <v>163</v>
      </c>
      <c r="FM224" s="100">
        <v>0</v>
      </c>
      <c r="FN224" s="100">
        <v>0</v>
      </c>
      <c r="FO224" s="100">
        <v>0</v>
      </c>
      <c r="FP224" s="100">
        <v>0</v>
      </c>
      <c r="FQ224" s="100">
        <v>0</v>
      </c>
      <c r="FR224" s="100">
        <v>0</v>
      </c>
      <c r="FS224" s="100">
        <v>0</v>
      </c>
      <c r="FT224" s="100">
        <v>0</v>
      </c>
      <c r="FU224" s="100">
        <v>0</v>
      </c>
      <c r="FV224" s="100">
        <v>2148904</v>
      </c>
      <c r="FW224" s="100">
        <v>879730</v>
      </c>
      <c r="FX224" s="100">
        <v>40915</v>
      </c>
      <c r="FY224" s="546">
        <v>0.25</v>
      </c>
      <c r="FZ224" s="546">
        <v>0.52500000000000002</v>
      </c>
      <c r="GA224" s="546">
        <v>0.215</v>
      </c>
      <c r="GB224" s="546">
        <v>0.01</v>
      </c>
      <c r="GC224" s="84" t="s">
        <v>1029</v>
      </c>
    </row>
    <row r="225" spans="1:185" s="84" customFormat="1" x14ac:dyDescent="0.25">
      <c r="A225" t="s">
        <v>1026</v>
      </c>
      <c r="B225" s="82" t="s">
        <v>809</v>
      </c>
      <c r="C225" s="85" t="s">
        <v>808</v>
      </c>
      <c r="D225" s="100">
        <v>-933265</v>
      </c>
      <c r="E225" s="100">
        <v>0</v>
      </c>
      <c r="F225" s="100">
        <v>-933265</v>
      </c>
      <c r="G225" s="100">
        <v>-1563831</v>
      </c>
      <c r="H225" s="100">
        <v>0</v>
      </c>
      <c r="I225" s="100">
        <v>-1563831</v>
      </c>
      <c r="J225" s="100">
        <v>630566</v>
      </c>
      <c r="K225" s="100">
        <v>0</v>
      </c>
      <c r="L225" s="100">
        <v>630566</v>
      </c>
      <c r="M225" s="100">
        <v>441918</v>
      </c>
      <c r="N225" s="100">
        <v>441918</v>
      </c>
      <c r="O225" s="100">
        <v>0</v>
      </c>
      <c r="P225" s="100">
        <v>0</v>
      </c>
      <c r="Q225" s="100">
        <v>0</v>
      </c>
      <c r="R225" s="100">
        <v>0</v>
      </c>
      <c r="S225" s="100">
        <v>0</v>
      </c>
      <c r="T225" s="100">
        <v>0</v>
      </c>
      <c r="U225" s="100">
        <v>0</v>
      </c>
      <c r="V225" s="100">
        <v>0</v>
      </c>
      <c r="W225" s="100">
        <v>0</v>
      </c>
      <c r="X225" s="100">
        <v>0</v>
      </c>
      <c r="Y225" s="100">
        <v>0</v>
      </c>
      <c r="Z225" s="100">
        <v>0</v>
      </c>
      <c r="AA225" s="100">
        <v>0</v>
      </c>
      <c r="AB225" s="100">
        <v>0</v>
      </c>
      <c r="AC225" s="100">
        <v>0</v>
      </c>
      <c r="AD225" s="100">
        <v>0</v>
      </c>
      <c r="AE225" s="100">
        <v>0</v>
      </c>
      <c r="AF225" s="100">
        <v>0</v>
      </c>
      <c r="AG225" s="100">
        <v>0</v>
      </c>
      <c r="AH225" s="100">
        <v>0</v>
      </c>
      <c r="AI225" s="100">
        <v>0</v>
      </c>
      <c r="AJ225" s="100">
        <v>0</v>
      </c>
      <c r="AK225" s="100">
        <v>0</v>
      </c>
      <c r="AL225" s="100">
        <v>0</v>
      </c>
      <c r="AM225" s="100">
        <v>0</v>
      </c>
      <c r="AN225" s="100">
        <v>0</v>
      </c>
      <c r="AO225" s="100">
        <v>0</v>
      </c>
      <c r="AP225" s="100">
        <v>0</v>
      </c>
      <c r="AQ225" s="100">
        <v>0</v>
      </c>
      <c r="AR225" s="100">
        <v>0</v>
      </c>
      <c r="AS225" s="100">
        <v>0</v>
      </c>
      <c r="AT225" s="100">
        <v>0</v>
      </c>
      <c r="AU225" s="100">
        <v>0</v>
      </c>
      <c r="AV225" s="100">
        <v>0</v>
      </c>
      <c r="AW225" s="100">
        <v>0</v>
      </c>
      <c r="AX225" s="100">
        <v>0</v>
      </c>
      <c r="AY225" s="100">
        <v>0</v>
      </c>
      <c r="AZ225" s="100">
        <v>0</v>
      </c>
      <c r="BA225" s="100">
        <v>0</v>
      </c>
      <c r="BB225" s="100">
        <v>0</v>
      </c>
      <c r="BC225" s="100">
        <v>0</v>
      </c>
      <c r="BD225" s="100">
        <v>0</v>
      </c>
      <c r="BE225" s="100">
        <v>0</v>
      </c>
      <c r="BF225" s="100">
        <v>6505354.8402496139</v>
      </c>
      <c r="BG225" s="100">
        <v>0</v>
      </c>
      <c r="BH225" s="100">
        <v>65710.65495201631</v>
      </c>
      <c r="BI225" s="100">
        <v>402807</v>
      </c>
      <c r="BJ225" s="100">
        <v>0</v>
      </c>
      <c r="BK225" s="100">
        <v>4069</v>
      </c>
      <c r="BL225" s="100">
        <v>6094831</v>
      </c>
      <c r="BM225" s="100">
        <v>0</v>
      </c>
      <c r="BN225" s="100">
        <v>61564</v>
      </c>
      <c r="BO225" s="100">
        <v>813331</v>
      </c>
      <c r="BP225" s="100">
        <v>0</v>
      </c>
      <c r="BQ225" s="100">
        <v>8216</v>
      </c>
      <c r="BR225" s="100">
        <v>13388.548289205701</v>
      </c>
      <c r="BS225" s="100">
        <v>0</v>
      </c>
      <c r="BT225" s="100">
        <v>135.23786150712831</v>
      </c>
      <c r="BU225" s="100">
        <v>13777</v>
      </c>
      <c r="BV225" s="100">
        <v>0</v>
      </c>
      <c r="BW225" s="100">
        <v>139</v>
      </c>
      <c r="BX225" s="100">
        <v>-388</v>
      </c>
      <c r="BY225" s="100">
        <v>0</v>
      </c>
      <c r="BZ225" s="100">
        <v>-4</v>
      </c>
      <c r="CA225" s="100">
        <v>-10.222606924643584</v>
      </c>
      <c r="CB225" s="100">
        <v>0</v>
      </c>
      <c r="CC225" s="100">
        <v>-0.10325865580448065</v>
      </c>
      <c r="CD225" s="100">
        <v>-683.8924032586558</v>
      </c>
      <c r="CE225" s="100">
        <v>0</v>
      </c>
      <c r="CF225" s="100">
        <v>-6.9080040733197556</v>
      </c>
      <c r="CG225" s="100">
        <v>-2526.0061710794298</v>
      </c>
      <c r="CH225" s="100">
        <v>0</v>
      </c>
      <c r="CI225" s="100">
        <v>-25.515213849287171</v>
      </c>
      <c r="CJ225" s="100">
        <v>0</v>
      </c>
      <c r="CK225" s="100">
        <v>0</v>
      </c>
      <c r="CL225" s="100">
        <v>0</v>
      </c>
      <c r="CM225" s="100">
        <v>0</v>
      </c>
      <c r="CN225" s="100">
        <v>0</v>
      </c>
      <c r="CO225" s="100">
        <v>0</v>
      </c>
      <c r="CP225" s="100">
        <v>0</v>
      </c>
      <c r="CQ225" s="100">
        <v>0</v>
      </c>
      <c r="CR225" s="100">
        <v>0</v>
      </c>
      <c r="CS225" s="100">
        <v>0</v>
      </c>
      <c r="CT225" s="100">
        <v>0</v>
      </c>
      <c r="CU225" s="100">
        <v>0</v>
      </c>
      <c r="CV225" s="100">
        <v>0</v>
      </c>
      <c r="CW225" s="100">
        <v>0</v>
      </c>
      <c r="CX225" s="100">
        <v>0</v>
      </c>
      <c r="CY225" s="100">
        <v>0</v>
      </c>
      <c r="CZ225" s="100">
        <v>0</v>
      </c>
      <c r="DA225" s="100">
        <v>0</v>
      </c>
      <c r="DB225" s="100">
        <v>0</v>
      </c>
      <c r="DC225" s="100">
        <v>0</v>
      </c>
      <c r="DD225" s="100">
        <v>0</v>
      </c>
      <c r="DE225" s="100">
        <v>0</v>
      </c>
      <c r="DF225" s="100">
        <v>0</v>
      </c>
      <c r="DG225" s="100">
        <v>0</v>
      </c>
      <c r="DH225" s="100">
        <v>0</v>
      </c>
      <c r="DI225" s="100">
        <v>0</v>
      </c>
      <c r="DJ225" s="100">
        <v>0</v>
      </c>
      <c r="DK225" s="100">
        <v>0</v>
      </c>
      <c r="DL225" s="100">
        <v>0</v>
      </c>
      <c r="DM225" s="100">
        <v>0</v>
      </c>
      <c r="DN225" s="100">
        <v>7113.9121588594699</v>
      </c>
      <c r="DO225" s="100">
        <v>0</v>
      </c>
      <c r="DP225" s="100">
        <v>71.857698574338087</v>
      </c>
      <c r="DQ225" s="100">
        <v>6630</v>
      </c>
      <c r="DR225" s="100">
        <v>0</v>
      </c>
      <c r="DS225" s="100">
        <v>67</v>
      </c>
      <c r="DT225" s="100">
        <v>484</v>
      </c>
      <c r="DU225" s="100">
        <v>0</v>
      </c>
      <c r="DV225" s="100">
        <v>5</v>
      </c>
      <c r="DW225" s="100">
        <v>47119.06209775967</v>
      </c>
      <c r="DX225" s="100">
        <v>0</v>
      </c>
      <c r="DY225" s="100">
        <v>475.95012219959267</v>
      </c>
      <c r="DZ225" s="100">
        <v>-6275.6583910386962</v>
      </c>
      <c r="EA225" s="100">
        <v>0</v>
      </c>
      <c r="EB225" s="100">
        <v>-63.390488798370669</v>
      </c>
      <c r="EC225" s="100">
        <v>52237</v>
      </c>
      <c r="ED225" s="100">
        <v>0</v>
      </c>
      <c r="EE225" s="100">
        <v>528</v>
      </c>
      <c r="EF225" s="100">
        <v>-11394</v>
      </c>
      <c r="EG225" s="100">
        <v>0</v>
      </c>
      <c r="EH225" s="100">
        <v>-115</v>
      </c>
      <c r="EI225" s="100">
        <v>0</v>
      </c>
      <c r="EJ225" s="100">
        <v>0</v>
      </c>
      <c r="EK225" s="100">
        <v>0</v>
      </c>
      <c r="EL225" s="100">
        <v>0</v>
      </c>
      <c r="EM225" s="100">
        <v>0</v>
      </c>
      <c r="EN225" s="100">
        <v>0</v>
      </c>
      <c r="EO225" s="100">
        <v>0</v>
      </c>
      <c r="EP225" s="100">
        <v>0</v>
      </c>
      <c r="EQ225" s="100">
        <v>0</v>
      </c>
      <c r="ER225" s="100">
        <v>0</v>
      </c>
      <c r="ES225" s="100">
        <v>0</v>
      </c>
      <c r="ET225" s="100">
        <v>0</v>
      </c>
      <c r="EU225" s="100">
        <v>1355346.9606720977</v>
      </c>
      <c r="EV225" s="100">
        <v>0</v>
      </c>
      <c r="EW225" s="100">
        <v>13690.3733401222</v>
      </c>
      <c r="EX225" s="100">
        <v>2276911</v>
      </c>
      <c r="EY225" s="100">
        <v>0</v>
      </c>
      <c r="EZ225" s="100">
        <v>22999</v>
      </c>
      <c r="FA225" s="100">
        <v>-921564</v>
      </c>
      <c r="FB225" s="100">
        <v>0</v>
      </c>
      <c r="FC225" s="100">
        <v>-9309</v>
      </c>
      <c r="FD225" s="100">
        <v>2904626.6101832991</v>
      </c>
      <c r="FE225" s="100">
        <v>0</v>
      </c>
      <c r="FF225" s="100">
        <v>29339.662729124233</v>
      </c>
      <c r="FG225" s="100">
        <v>2881335</v>
      </c>
      <c r="FH225" s="100">
        <v>0</v>
      </c>
      <c r="FI225" s="100">
        <v>29104</v>
      </c>
      <c r="FJ225" s="100">
        <v>23292</v>
      </c>
      <c r="FK225" s="100">
        <v>0</v>
      </c>
      <c r="FL225" s="100">
        <v>236</v>
      </c>
      <c r="FM225" s="100">
        <v>0</v>
      </c>
      <c r="FN225" s="100">
        <v>0</v>
      </c>
      <c r="FO225" s="100">
        <v>0</v>
      </c>
      <c r="FP225" s="100">
        <v>0</v>
      </c>
      <c r="FQ225" s="100">
        <v>0</v>
      </c>
      <c r="FR225" s="100">
        <v>0</v>
      </c>
      <c r="FS225" s="100">
        <v>0</v>
      </c>
      <c r="FT225" s="100">
        <v>0</v>
      </c>
      <c r="FU225" s="100">
        <v>0</v>
      </c>
      <c r="FV225" s="100">
        <v>11226262</v>
      </c>
      <c r="FW225" s="100">
        <v>0</v>
      </c>
      <c r="FX225" s="100">
        <v>113397</v>
      </c>
      <c r="FY225" s="546">
        <v>0</v>
      </c>
      <c r="FZ225" s="546">
        <v>0.99</v>
      </c>
      <c r="GA225" s="546">
        <v>0</v>
      </c>
      <c r="GB225" s="546">
        <v>0.01</v>
      </c>
      <c r="GC225" s="84" t="s">
        <v>1047</v>
      </c>
    </row>
    <row r="226" spans="1:185" s="84" customFormat="1" x14ac:dyDescent="0.25">
      <c r="A226" t="s">
        <v>1026</v>
      </c>
      <c r="B226" s="82" t="s">
        <v>811</v>
      </c>
      <c r="C226" s="85" t="s">
        <v>1096</v>
      </c>
      <c r="D226" s="100">
        <v>-366464</v>
      </c>
      <c r="E226" s="100">
        <v>0</v>
      </c>
      <c r="F226" s="100">
        <v>-366464</v>
      </c>
      <c r="G226" s="100">
        <v>-1232885</v>
      </c>
      <c r="H226" s="100">
        <v>0</v>
      </c>
      <c r="I226" s="100">
        <v>-1232885</v>
      </c>
      <c r="J226" s="100">
        <v>866421</v>
      </c>
      <c r="K226" s="100">
        <v>0</v>
      </c>
      <c r="L226" s="100">
        <v>866421</v>
      </c>
      <c r="M226" s="100">
        <v>433540</v>
      </c>
      <c r="N226" s="100">
        <v>433540</v>
      </c>
      <c r="O226" s="100">
        <v>0</v>
      </c>
      <c r="P226" s="100">
        <v>0</v>
      </c>
      <c r="Q226" s="100">
        <v>0</v>
      </c>
      <c r="R226" s="100">
        <v>0</v>
      </c>
      <c r="S226" s="100">
        <v>0</v>
      </c>
      <c r="T226" s="100">
        <v>0</v>
      </c>
      <c r="U226" s="100">
        <v>0</v>
      </c>
      <c r="V226" s="100">
        <v>0</v>
      </c>
      <c r="W226" s="100">
        <v>0</v>
      </c>
      <c r="X226" s="100">
        <v>0</v>
      </c>
      <c r="Y226" s="100">
        <v>0</v>
      </c>
      <c r="Z226" s="100">
        <v>0</v>
      </c>
      <c r="AA226" s="100">
        <v>0</v>
      </c>
      <c r="AB226" s="100">
        <v>0</v>
      </c>
      <c r="AC226" s="100">
        <v>0</v>
      </c>
      <c r="AD226" s="100">
        <v>0</v>
      </c>
      <c r="AE226" s="100">
        <v>0</v>
      </c>
      <c r="AF226" s="100">
        <v>0</v>
      </c>
      <c r="AG226" s="100">
        <v>0</v>
      </c>
      <c r="AH226" s="100">
        <v>0</v>
      </c>
      <c r="AI226" s="100">
        <v>0</v>
      </c>
      <c r="AJ226" s="100">
        <v>0</v>
      </c>
      <c r="AK226" s="100">
        <v>0</v>
      </c>
      <c r="AL226" s="100">
        <v>0</v>
      </c>
      <c r="AM226" s="100">
        <v>0</v>
      </c>
      <c r="AN226" s="100">
        <v>0</v>
      </c>
      <c r="AO226" s="100">
        <v>0</v>
      </c>
      <c r="AP226" s="100">
        <v>0</v>
      </c>
      <c r="AQ226" s="100">
        <v>0</v>
      </c>
      <c r="AR226" s="100">
        <v>0</v>
      </c>
      <c r="AS226" s="100">
        <v>0</v>
      </c>
      <c r="AT226" s="100">
        <v>0</v>
      </c>
      <c r="AU226" s="100">
        <v>0</v>
      </c>
      <c r="AV226" s="100">
        <v>0</v>
      </c>
      <c r="AW226" s="100">
        <v>0</v>
      </c>
      <c r="AX226" s="100">
        <v>0</v>
      </c>
      <c r="AY226" s="100">
        <v>0</v>
      </c>
      <c r="AZ226" s="100">
        <v>0</v>
      </c>
      <c r="BA226" s="100">
        <v>0</v>
      </c>
      <c r="BB226" s="100">
        <v>0</v>
      </c>
      <c r="BC226" s="100">
        <v>0</v>
      </c>
      <c r="BD226" s="100">
        <v>0</v>
      </c>
      <c r="BE226" s="100">
        <v>0</v>
      </c>
      <c r="BF226" s="100">
        <v>9915011.3473146856</v>
      </c>
      <c r="BG226" s="100">
        <v>0</v>
      </c>
      <c r="BH226" s="100">
        <v>100151.62977085542</v>
      </c>
      <c r="BI226" s="100">
        <v>496762</v>
      </c>
      <c r="BJ226" s="100">
        <v>0</v>
      </c>
      <c r="BK226" s="100">
        <v>5018</v>
      </c>
      <c r="BL226" s="100">
        <v>9789547</v>
      </c>
      <c r="BM226" s="100">
        <v>0</v>
      </c>
      <c r="BN226" s="100">
        <v>98885</v>
      </c>
      <c r="BO226" s="100">
        <v>622226</v>
      </c>
      <c r="BP226" s="100">
        <v>0</v>
      </c>
      <c r="BQ226" s="100">
        <v>6285</v>
      </c>
      <c r="BR226" s="100">
        <v>66529.748126272912</v>
      </c>
      <c r="BS226" s="100">
        <v>0</v>
      </c>
      <c r="BT226" s="100">
        <v>672.01765784114059</v>
      </c>
      <c r="BU226" s="100">
        <v>43630</v>
      </c>
      <c r="BV226" s="100">
        <v>0</v>
      </c>
      <c r="BW226" s="100">
        <v>441</v>
      </c>
      <c r="BX226" s="100">
        <v>22900</v>
      </c>
      <c r="BY226" s="100">
        <v>0</v>
      </c>
      <c r="BZ226" s="100">
        <v>231</v>
      </c>
      <c r="CA226" s="100">
        <v>0</v>
      </c>
      <c r="CB226" s="100">
        <v>0</v>
      </c>
      <c r="CC226" s="100">
        <v>0</v>
      </c>
      <c r="CD226" s="100">
        <v>0</v>
      </c>
      <c r="CE226" s="100">
        <v>0</v>
      </c>
      <c r="CF226" s="100">
        <v>0</v>
      </c>
      <c r="CG226" s="100">
        <v>-8373.3373319755592</v>
      </c>
      <c r="CH226" s="100">
        <v>0</v>
      </c>
      <c r="CI226" s="100">
        <v>-84.579164969450105</v>
      </c>
      <c r="CJ226" s="100">
        <v>0</v>
      </c>
      <c r="CK226" s="100">
        <v>0</v>
      </c>
      <c r="CL226" s="100">
        <v>0</v>
      </c>
      <c r="CM226" s="100">
        <v>0</v>
      </c>
      <c r="CN226" s="100">
        <v>0</v>
      </c>
      <c r="CO226" s="100">
        <v>0</v>
      </c>
      <c r="CP226" s="100">
        <v>0</v>
      </c>
      <c r="CQ226" s="100">
        <v>0</v>
      </c>
      <c r="CR226" s="100">
        <v>0</v>
      </c>
      <c r="CS226" s="100">
        <v>0</v>
      </c>
      <c r="CT226" s="100">
        <v>0</v>
      </c>
      <c r="CU226" s="100">
        <v>0</v>
      </c>
      <c r="CV226" s="100">
        <v>0</v>
      </c>
      <c r="CW226" s="100">
        <v>0</v>
      </c>
      <c r="CX226" s="100">
        <v>0</v>
      </c>
      <c r="CY226" s="100">
        <v>0</v>
      </c>
      <c r="CZ226" s="100">
        <v>0</v>
      </c>
      <c r="DA226" s="100">
        <v>0</v>
      </c>
      <c r="DB226" s="100">
        <v>0</v>
      </c>
      <c r="DC226" s="100">
        <v>0</v>
      </c>
      <c r="DD226" s="100">
        <v>0</v>
      </c>
      <c r="DE226" s="100">
        <v>1533.3910386965376</v>
      </c>
      <c r="DF226" s="100">
        <v>0</v>
      </c>
      <c r="DG226" s="100">
        <v>15.488798370672098</v>
      </c>
      <c r="DH226" s="100">
        <v>1534</v>
      </c>
      <c r="DI226" s="100">
        <v>0</v>
      </c>
      <c r="DJ226" s="100">
        <v>15</v>
      </c>
      <c r="DK226" s="100">
        <v>-1</v>
      </c>
      <c r="DL226" s="100">
        <v>0</v>
      </c>
      <c r="DM226" s="100">
        <v>0</v>
      </c>
      <c r="DN226" s="100">
        <v>41830.907535641549</v>
      </c>
      <c r="DO226" s="100">
        <v>0</v>
      </c>
      <c r="DP226" s="100">
        <v>422.53441955193489</v>
      </c>
      <c r="DQ226" s="100">
        <v>35780</v>
      </c>
      <c r="DR226" s="100">
        <v>0</v>
      </c>
      <c r="DS226" s="100">
        <v>361</v>
      </c>
      <c r="DT226" s="100">
        <v>6051</v>
      </c>
      <c r="DU226" s="100">
        <v>0</v>
      </c>
      <c r="DV226" s="100">
        <v>62</v>
      </c>
      <c r="DW226" s="100">
        <v>64762.259389002036</v>
      </c>
      <c r="DX226" s="100">
        <v>0</v>
      </c>
      <c r="DY226" s="100">
        <v>654.16423625254583</v>
      </c>
      <c r="DZ226" s="100">
        <v>134.93841140529531</v>
      </c>
      <c r="EA226" s="100">
        <v>0</v>
      </c>
      <c r="EB226" s="100">
        <v>1.3630142566191448</v>
      </c>
      <c r="EC226" s="100">
        <v>77692</v>
      </c>
      <c r="ED226" s="100">
        <v>0</v>
      </c>
      <c r="EE226" s="100">
        <v>785</v>
      </c>
      <c r="EF226" s="100">
        <v>-12795</v>
      </c>
      <c r="EG226" s="100">
        <v>0</v>
      </c>
      <c r="EH226" s="100">
        <v>-129</v>
      </c>
      <c r="EI226" s="100">
        <v>5270.7761303462321</v>
      </c>
      <c r="EJ226" s="100">
        <v>0</v>
      </c>
      <c r="EK226" s="100">
        <v>53.240162932790227</v>
      </c>
      <c r="EL226" s="100">
        <v>0</v>
      </c>
      <c r="EM226" s="100">
        <v>0</v>
      </c>
      <c r="EN226" s="100">
        <v>0</v>
      </c>
      <c r="EO226" s="100">
        <v>0</v>
      </c>
      <c r="EP226" s="100">
        <v>0</v>
      </c>
      <c r="EQ226" s="100">
        <v>0</v>
      </c>
      <c r="ER226" s="100">
        <v>0</v>
      </c>
      <c r="ES226" s="100">
        <v>0</v>
      </c>
      <c r="ET226" s="100">
        <v>0</v>
      </c>
      <c r="EU226" s="100">
        <v>1553923.1447046841</v>
      </c>
      <c r="EV226" s="100">
        <v>0</v>
      </c>
      <c r="EW226" s="100">
        <v>15696.193380855397</v>
      </c>
      <c r="EX226" s="100">
        <v>1730458</v>
      </c>
      <c r="EY226" s="100">
        <v>0</v>
      </c>
      <c r="EZ226" s="100">
        <v>17479</v>
      </c>
      <c r="FA226" s="100">
        <v>-176535</v>
      </c>
      <c r="FB226" s="100">
        <v>0</v>
      </c>
      <c r="FC226" s="100">
        <v>-1783</v>
      </c>
      <c r="FD226" s="100">
        <v>2972835.1022370672</v>
      </c>
      <c r="FE226" s="100">
        <v>0</v>
      </c>
      <c r="FF226" s="100">
        <v>30028.637396334012</v>
      </c>
      <c r="FG226" s="100">
        <v>3147901</v>
      </c>
      <c r="FH226" s="100">
        <v>0</v>
      </c>
      <c r="FI226" s="100">
        <v>31797</v>
      </c>
      <c r="FJ226" s="100">
        <v>-175066</v>
      </c>
      <c r="FK226" s="100">
        <v>0</v>
      </c>
      <c r="FL226" s="100">
        <v>-1768</v>
      </c>
      <c r="FM226" s="100">
        <v>0</v>
      </c>
      <c r="FN226" s="100">
        <v>0</v>
      </c>
      <c r="FO226" s="100">
        <v>0</v>
      </c>
      <c r="FP226" s="100">
        <v>0</v>
      </c>
      <c r="FQ226" s="100">
        <v>0</v>
      </c>
      <c r="FR226" s="100">
        <v>0</v>
      </c>
      <c r="FS226" s="100">
        <v>0</v>
      </c>
      <c r="FT226" s="100">
        <v>0</v>
      </c>
      <c r="FU226" s="100">
        <v>0</v>
      </c>
      <c r="FV226" s="100">
        <v>15110220</v>
      </c>
      <c r="FW226" s="100">
        <v>0</v>
      </c>
      <c r="FX226" s="100">
        <v>152628</v>
      </c>
      <c r="FY226" s="546">
        <v>0</v>
      </c>
      <c r="FZ226" s="546">
        <v>0.99</v>
      </c>
      <c r="GA226" s="546">
        <v>0</v>
      </c>
      <c r="GB226" s="546">
        <v>0.01</v>
      </c>
      <c r="GC226" s="84" t="s">
        <v>1047</v>
      </c>
    </row>
    <row r="227" spans="1:185" s="84" customFormat="1" x14ac:dyDescent="0.25">
      <c r="A227" t="s">
        <v>1026</v>
      </c>
      <c r="B227" s="82" t="s">
        <v>813</v>
      </c>
      <c r="C227" s="85" t="s">
        <v>812</v>
      </c>
      <c r="D227" s="100">
        <v>1354264</v>
      </c>
      <c r="E227" s="100">
        <v>0</v>
      </c>
      <c r="F227" s="100">
        <v>1354264</v>
      </c>
      <c r="G227" s="100">
        <v>1514576</v>
      </c>
      <c r="H227" s="100">
        <v>0</v>
      </c>
      <c r="I227" s="100">
        <v>1514576</v>
      </c>
      <c r="J227" s="100">
        <v>-160312</v>
      </c>
      <c r="K227" s="100">
        <v>0</v>
      </c>
      <c r="L227" s="100">
        <v>-160312</v>
      </c>
      <c r="M227" s="100">
        <v>264553</v>
      </c>
      <c r="N227" s="100">
        <v>264553</v>
      </c>
      <c r="O227" s="100">
        <v>0</v>
      </c>
      <c r="P227" s="100">
        <v>0</v>
      </c>
      <c r="Q227" s="100">
        <v>0</v>
      </c>
      <c r="R227" s="100">
        <v>0</v>
      </c>
      <c r="S227" s="100">
        <v>5769</v>
      </c>
      <c r="T227" s="100">
        <v>0</v>
      </c>
      <c r="U227" s="100">
        <v>0</v>
      </c>
      <c r="V227" s="100">
        <v>0</v>
      </c>
      <c r="W227" s="100">
        <v>5769</v>
      </c>
      <c r="X227" s="100">
        <v>0</v>
      </c>
      <c r="Y227" s="100">
        <v>0</v>
      </c>
      <c r="Z227" s="100">
        <v>0</v>
      </c>
      <c r="AA227" s="100">
        <v>0</v>
      </c>
      <c r="AB227" s="100">
        <v>0</v>
      </c>
      <c r="AC227" s="100">
        <v>0</v>
      </c>
      <c r="AD227" s="100">
        <v>0</v>
      </c>
      <c r="AE227" s="100">
        <v>0</v>
      </c>
      <c r="AF227" s="100">
        <v>0</v>
      </c>
      <c r="AG227" s="100">
        <v>0</v>
      </c>
      <c r="AH227" s="100">
        <v>0</v>
      </c>
      <c r="AI227" s="100">
        <v>0</v>
      </c>
      <c r="AJ227" s="100">
        <v>0</v>
      </c>
      <c r="AK227" s="100">
        <v>0</v>
      </c>
      <c r="AL227" s="100">
        <v>0</v>
      </c>
      <c r="AM227" s="100">
        <v>0</v>
      </c>
      <c r="AN227" s="100">
        <v>0</v>
      </c>
      <c r="AO227" s="100">
        <v>0</v>
      </c>
      <c r="AP227" s="100">
        <v>0</v>
      </c>
      <c r="AQ227" s="100">
        <v>0</v>
      </c>
      <c r="AR227" s="100">
        <v>0</v>
      </c>
      <c r="AS227" s="100">
        <v>0</v>
      </c>
      <c r="AT227" s="100">
        <v>0</v>
      </c>
      <c r="AU227" s="100">
        <v>0</v>
      </c>
      <c r="AV227" s="100">
        <v>0</v>
      </c>
      <c r="AW227" s="100">
        <v>0</v>
      </c>
      <c r="AX227" s="100">
        <v>0</v>
      </c>
      <c r="AY227" s="100">
        <v>0</v>
      </c>
      <c r="AZ227" s="100">
        <v>0</v>
      </c>
      <c r="BA227" s="100">
        <v>0</v>
      </c>
      <c r="BB227" s="100">
        <v>0</v>
      </c>
      <c r="BC227" s="100">
        <v>0</v>
      </c>
      <c r="BD227" s="100">
        <v>0</v>
      </c>
      <c r="BE227" s="100">
        <v>0</v>
      </c>
      <c r="BF227" s="100">
        <v>3339937.8766503064</v>
      </c>
      <c r="BG227" s="100">
        <v>1367784.0828186965</v>
      </c>
      <c r="BH227" s="100">
        <v>63617.864317148691</v>
      </c>
      <c r="BI227" s="100">
        <v>123576</v>
      </c>
      <c r="BJ227" s="100">
        <v>50607</v>
      </c>
      <c r="BK227" s="100">
        <v>2354</v>
      </c>
      <c r="BL227" s="100">
        <v>3363282</v>
      </c>
      <c r="BM227" s="100">
        <v>1377344</v>
      </c>
      <c r="BN227" s="100">
        <v>64063</v>
      </c>
      <c r="BO227" s="100">
        <v>100232</v>
      </c>
      <c r="BP227" s="100">
        <v>41047</v>
      </c>
      <c r="BQ227" s="100">
        <v>1909</v>
      </c>
      <c r="BR227" s="100">
        <v>33270.248676171075</v>
      </c>
      <c r="BS227" s="100">
        <v>13624.958981670061</v>
      </c>
      <c r="BT227" s="100">
        <v>633.71902240325869</v>
      </c>
      <c r="BU227" s="100">
        <v>27145</v>
      </c>
      <c r="BV227" s="100">
        <v>11116</v>
      </c>
      <c r="BW227" s="100">
        <v>517</v>
      </c>
      <c r="BX227" s="100">
        <v>6125</v>
      </c>
      <c r="BY227" s="100">
        <v>2509</v>
      </c>
      <c r="BZ227" s="100">
        <v>117</v>
      </c>
      <c r="CA227" s="100">
        <v>0</v>
      </c>
      <c r="CB227" s="100">
        <v>0</v>
      </c>
      <c r="CC227" s="100">
        <v>0</v>
      </c>
      <c r="CD227" s="100">
        <v>0</v>
      </c>
      <c r="CE227" s="100">
        <v>0</v>
      </c>
      <c r="CF227" s="100">
        <v>0</v>
      </c>
      <c r="CG227" s="100">
        <v>0</v>
      </c>
      <c r="CH227" s="100">
        <v>0</v>
      </c>
      <c r="CI227" s="100">
        <v>0</v>
      </c>
      <c r="CJ227" s="100">
        <v>0</v>
      </c>
      <c r="CK227" s="100">
        <v>0</v>
      </c>
      <c r="CL227" s="100">
        <v>0</v>
      </c>
      <c r="CM227" s="100">
        <v>0</v>
      </c>
      <c r="CN227" s="100">
        <v>0</v>
      </c>
      <c r="CO227" s="100">
        <v>0</v>
      </c>
      <c r="CP227" s="100">
        <v>0</v>
      </c>
      <c r="CQ227" s="100">
        <v>0</v>
      </c>
      <c r="CR227" s="100">
        <v>0</v>
      </c>
      <c r="CS227" s="100">
        <v>0</v>
      </c>
      <c r="CT227" s="100">
        <v>0</v>
      </c>
      <c r="CU227" s="100">
        <v>0</v>
      </c>
      <c r="CV227" s="100">
        <v>14698.714765784114</v>
      </c>
      <c r="CW227" s="100">
        <v>6019.4736659877799</v>
      </c>
      <c r="CX227" s="100">
        <v>279.97551934826885</v>
      </c>
      <c r="CY227" s="100">
        <v>16022</v>
      </c>
      <c r="CZ227" s="100">
        <v>6561</v>
      </c>
      <c r="DA227" s="100">
        <v>305</v>
      </c>
      <c r="DB227" s="100">
        <v>-1323</v>
      </c>
      <c r="DC227" s="100">
        <v>-542</v>
      </c>
      <c r="DD227" s="100">
        <v>-25</v>
      </c>
      <c r="DE227" s="100">
        <v>268.34343177189413</v>
      </c>
      <c r="DF227" s="100">
        <v>109.89302443991853</v>
      </c>
      <c r="DG227" s="100">
        <v>5.1113034623217928</v>
      </c>
      <c r="DH227" s="100">
        <v>814</v>
      </c>
      <c r="DI227" s="100">
        <v>333</v>
      </c>
      <c r="DJ227" s="100">
        <v>15</v>
      </c>
      <c r="DK227" s="100">
        <v>-546</v>
      </c>
      <c r="DL227" s="100">
        <v>-223</v>
      </c>
      <c r="DM227" s="100">
        <v>-10</v>
      </c>
      <c r="DN227" s="100">
        <v>38246.257484725058</v>
      </c>
      <c r="DO227" s="100">
        <v>15662.753065173116</v>
      </c>
      <c r="DP227" s="100">
        <v>728.50014256619136</v>
      </c>
      <c r="DQ227" s="100">
        <v>36214</v>
      </c>
      <c r="DR227" s="100">
        <v>14831</v>
      </c>
      <c r="DS227" s="100">
        <v>690</v>
      </c>
      <c r="DT227" s="100">
        <v>2032</v>
      </c>
      <c r="DU227" s="100">
        <v>832</v>
      </c>
      <c r="DV227" s="100">
        <v>39</v>
      </c>
      <c r="DW227" s="100">
        <v>63091.606619144608</v>
      </c>
      <c r="DX227" s="100">
        <v>25837.515091649693</v>
      </c>
      <c r="DY227" s="100">
        <v>1201.7448879837068</v>
      </c>
      <c r="DZ227" s="100">
        <v>-11544.730753564154</v>
      </c>
      <c r="EA227" s="100">
        <v>-4727.8421181262729</v>
      </c>
      <c r="EB227" s="100">
        <v>-219.89963340122199</v>
      </c>
      <c r="EC227" s="100">
        <v>67763</v>
      </c>
      <c r="ED227" s="100">
        <v>27751</v>
      </c>
      <c r="EE227" s="100">
        <v>1291</v>
      </c>
      <c r="EF227" s="100">
        <v>-16216</v>
      </c>
      <c r="EG227" s="100">
        <v>-6641</v>
      </c>
      <c r="EH227" s="100">
        <v>-309</v>
      </c>
      <c r="EI227" s="100">
        <v>-19.515885947046844</v>
      </c>
      <c r="EJ227" s="100">
        <v>-7.9922199592668015</v>
      </c>
      <c r="EK227" s="100">
        <v>-0.37173116089613034</v>
      </c>
      <c r="EL227" s="100">
        <v>0</v>
      </c>
      <c r="EM227" s="100">
        <v>0</v>
      </c>
      <c r="EN227" s="100">
        <v>0</v>
      </c>
      <c r="EO227" s="100">
        <v>0</v>
      </c>
      <c r="EP227" s="100">
        <v>0</v>
      </c>
      <c r="EQ227" s="100">
        <v>0</v>
      </c>
      <c r="ER227" s="100">
        <v>0</v>
      </c>
      <c r="ES227" s="100">
        <v>0</v>
      </c>
      <c r="ET227" s="100">
        <v>0</v>
      </c>
      <c r="EU227" s="100">
        <v>822697.05106924649</v>
      </c>
      <c r="EV227" s="100">
        <v>336914.03043788188</v>
      </c>
      <c r="EW227" s="100">
        <v>15670.420020366601</v>
      </c>
      <c r="EX227" s="100">
        <v>797223</v>
      </c>
      <c r="EY227" s="100">
        <v>326482</v>
      </c>
      <c r="EZ227" s="100">
        <v>15185</v>
      </c>
      <c r="FA227" s="100">
        <v>25474</v>
      </c>
      <c r="FB227" s="100">
        <v>10432</v>
      </c>
      <c r="FC227" s="100">
        <v>485</v>
      </c>
      <c r="FD227" s="100">
        <v>614400.9189409368</v>
      </c>
      <c r="FE227" s="100">
        <v>251534.8177596741</v>
      </c>
      <c r="FF227" s="100">
        <v>11699.293849287169</v>
      </c>
      <c r="FG227" s="100">
        <v>585126</v>
      </c>
      <c r="FH227" s="100">
        <v>239623</v>
      </c>
      <c r="FI227" s="100">
        <v>11145</v>
      </c>
      <c r="FJ227" s="100">
        <v>29275</v>
      </c>
      <c r="FK227" s="100">
        <v>11912</v>
      </c>
      <c r="FL227" s="100">
        <v>554</v>
      </c>
      <c r="FM227" s="100">
        <v>0</v>
      </c>
      <c r="FN227" s="100">
        <v>0</v>
      </c>
      <c r="FO227" s="100">
        <v>0</v>
      </c>
      <c r="FP227" s="100">
        <v>0</v>
      </c>
      <c r="FQ227" s="100">
        <v>0</v>
      </c>
      <c r="FR227" s="100">
        <v>0</v>
      </c>
      <c r="FS227" s="100">
        <v>0</v>
      </c>
      <c r="FT227" s="100">
        <v>0</v>
      </c>
      <c r="FU227" s="100">
        <v>0</v>
      </c>
      <c r="FV227" s="100">
        <v>5038622</v>
      </c>
      <c r="FW227" s="100">
        <v>2063359</v>
      </c>
      <c r="FX227" s="100">
        <v>95971</v>
      </c>
      <c r="FY227" s="546">
        <v>0.25</v>
      </c>
      <c r="FZ227" s="546">
        <v>0.52500000000000002</v>
      </c>
      <c r="GA227" s="546">
        <v>0.215</v>
      </c>
      <c r="GB227" s="546">
        <v>0.01</v>
      </c>
      <c r="GC227" s="84" t="s">
        <v>1029</v>
      </c>
    </row>
    <row r="228" spans="1:185" s="84" customFormat="1" x14ac:dyDescent="0.25">
      <c r="A228" t="s">
        <v>1026</v>
      </c>
      <c r="B228" s="82" t="s">
        <v>815</v>
      </c>
      <c r="C228" s="85" t="s">
        <v>814</v>
      </c>
      <c r="D228" s="100">
        <v>282210</v>
      </c>
      <c r="E228" s="100">
        <v>0</v>
      </c>
      <c r="F228" s="100">
        <v>282210</v>
      </c>
      <c r="G228" s="100">
        <v>67177</v>
      </c>
      <c r="H228" s="100">
        <v>0</v>
      </c>
      <c r="I228" s="100">
        <v>67177</v>
      </c>
      <c r="J228" s="100">
        <v>215033</v>
      </c>
      <c r="K228" s="100">
        <v>0</v>
      </c>
      <c r="L228" s="100">
        <v>215033</v>
      </c>
      <c r="M228" s="100">
        <v>166318</v>
      </c>
      <c r="N228" s="100">
        <v>166318</v>
      </c>
      <c r="O228" s="100">
        <v>0</v>
      </c>
      <c r="P228" s="100">
        <v>0</v>
      </c>
      <c r="Q228" s="100">
        <v>0</v>
      </c>
      <c r="R228" s="100">
        <v>0</v>
      </c>
      <c r="S228" s="100">
        <v>118879</v>
      </c>
      <c r="T228" s="100">
        <v>0</v>
      </c>
      <c r="U228" s="100">
        <v>231348</v>
      </c>
      <c r="V228" s="100">
        <v>0</v>
      </c>
      <c r="W228" s="100">
        <v>-112469</v>
      </c>
      <c r="X228" s="100">
        <v>0</v>
      </c>
      <c r="Y228" s="100">
        <v>0</v>
      </c>
      <c r="Z228" s="100">
        <v>0</v>
      </c>
      <c r="AA228" s="100">
        <v>0</v>
      </c>
      <c r="AB228" s="100">
        <v>0</v>
      </c>
      <c r="AC228" s="100">
        <v>0</v>
      </c>
      <c r="AD228" s="100">
        <v>0</v>
      </c>
      <c r="AE228" s="100">
        <v>0</v>
      </c>
      <c r="AF228" s="100">
        <v>0</v>
      </c>
      <c r="AG228" s="100">
        <v>0</v>
      </c>
      <c r="AH228" s="100">
        <v>0</v>
      </c>
      <c r="AI228" s="100">
        <v>0</v>
      </c>
      <c r="AJ228" s="100">
        <v>0</v>
      </c>
      <c r="AK228" s="100">
        <v>0</v>
      </c>
      <c r="AL228" s="100">
        <v>0</v>
      </c>
      <c r="AM228" s="100">
        <v>0</v>
      </c>
      <c r="AN228" s="100">
        <v>0</v>
      </c>
      <c r="AO228" s="100">
        <v>0</v>
      </c>
      <c r="AP228" s="100">
        <v>0</v>
      </c>
      <c r="AQ228" s="100">
        <v>0</v>
      </c>
      <c r="AR228" s="100">
        <v>0</v>
      </c>
      <c r="AS228" s="100">
        <v>0</v>
      </c>
      <c r="AT228" s="100">
        <v>0</v>
      </c>
      <c r="AU228" s="100">
        <v>0</v>
      </c>
      <c r="AV228" s="100">
        <v>0</v>
      </c>
      <c r="AW228" s="100">
        <v>0</v>
      </c>
      <c r="AX228" s="100">
        <v>0</v>
      </c>
      <c r="AY228" s="100">
        <v>0</v>
      </c>
      <c r="AZ228" s="100">
        <v>0</v>
      </c>
      <c r="BA228" s="100">
        <v>0</v>
      </c>
      <c r="BB228" s="100">
        <v>0</v>
      </c>
      <c r="BC228" s="100">
        <v>0</v>
      </c>
      <c r="BD228" s="100">
        <v>0</v>
      </c>
      <c r="BE228" s="100">
        <v>0</v>
      </c>
      <c r="BF228" s="100">
        <v>1523113.4238620775</v>
      </c>
      <c r="BG228" s="100">
        <v>1036043.4278841142</v>
      </c>
      <c r="BH228" s="100">
        <v>34534.780929470471</v>
      </c>
      <c r="BI228" s="100">
        <v>91088</v>
      </c>
      <c r="BJ228" s="100">
        <v>62105</v>
      </c>
      <c r="BK228" s="100">
        <v>2070</v>
      </c>
      <c r="BL228" s="100">
        <v>1561936</v>
      </c>
      <c r="BM228" s="100">
        <v>1062513</v>
      </c>
      <c r="BN228" s="100">
        <v>35417</v>
      </c>
      <c r="BO228" s="100">
        <v>52265</v>
      </c>
      <c r="BP228" s="100">
        <v>35635</v>
      </c>
      <c r="BQ228" s="100">
        <v>1188</v>
      </c>
      <c r="BR228" s="100">
        <v>2377.5512016293278</v>
      </c>
      <c r="BS228" s="100">
        <v>1621.0576374745417</v>
      </c>
      <c r="BT228" s="100">
        <v>54.035254582484725</v>
      </c>
      <c r="BU228" s="100">
        <v>0</v>
      </c>
      <c r="BV228" s="100">
        <v>0</v>
      </c>
      <c r="BW228" s="100">
        <v>0</v>
      </c>
      <c r="BX228" s="100">
        <v>2378</v>
      </c>
      <c r="BY228" s="100">
        <v>1621</v>
      </c>
      <c r="BZ228" s="100">
        <v>54</v>
      </c>
      <c r="CA228" s="100">
        <v>0</v>
      </c>
      <c r="CB228" s="100">
        <v>0</v>
      </c>
      <c r="CC228" s="100">
        <v>0</v>
      </c>
      <c r="CD228" s="100">
        <v>0</v>
      </c>
      <c r="CE228" s="100">
        <v>0</v>
      </c>
      <c r="CF228" s="100">
        <v>0</v>
      </c>
      <c r="CG228" s="100">
        <v>-307.13254582484723</v>
      </c>
      <c r="CH228" s="100">
        <v>-209.40855397148675</v>
      </c>
      <c r="CI228" s="100">
        <v>-6.9802851323828916</v>
      </c>
      <c r="CJ228" s="100">
        <v>0</v>
      </c>
      <c r="CK228" s="100">
        <v>0</v>
      </c>
      <c r="CL228" s="100">
        <v>0</v>
      </c>
      <c r="CM228" s="100">
        <v>0</v>
      </c>
      <c r="CN228" s="100">
        <v>0</v>
      </c>
      <c r="CO228" s="100">
        <v>0</v>
      </c>
      <c r="CP228" s="100">
        <v>0</v>
      </c>
      <c r="CQ228" s="100">
        <v>0</v>
      </c>
      <c r="CR228" s="100">
        <v>0</v>
      </c>
      <c r="CS228" s="100">
        <v>0</v>
      </c>
      <c r="CT228" s="100">
        <v>0</v>
      </c>
      <c r="CU228" s="100">
        <v>0</v>
      </c>
      <c r="CV228" s="100">
        <v>25471.101751527494</v>
      </c>
      <c r="CW228" s="100">
        <v>17366.660285132381</v>
      </c>
      <c r="CX228" s="100">
        <v>578.8886761710794</v>
      </c>
      <c r="CY228" s="100">
        <v>26531</v>
      </c>
      <c r="CZ228" s="100">
        <v>18089</v>
      </c>
      <c r="DA228" s="100">
        <v>603</v>
      </c>
      <c r="DB228" s="100">
        <v>-1060</v>
      </c>
      <c r="DC228" s="100">
        <v>-722</v>
      </c>
      <c r="DD228" s="100">
        <v>-24</v>
      </c>
      <c r="DE228" s="100">
        <v>0</v>
      </c>
      <c r="DF228" s="100">
        <v>0</v>
      </c>
      <c r="DG228" s="100">
        <v>0</v>
      </c>
      <c r="DH228" s="100">
        <v>0</v>
      </c>
      <c r="DI228" s="100">
        <v>0</v>
      </c>
      <c r="DJ228" s="100">
        <v>0</v>
      </c>
      <c r="DK228" s="100">
        <v>0</v>
      </c>
      <c r="DL228" s="100">
        <v>0</v>
      </c>
      <c r="DM228" s="100">
        <v>0</v>
      </c>
      <c r="DN228" s="100">
        <v>-2190.8182484725048</v>
      </c>
      <c r="DO228" s="100">
        <v>-1493.7397148676171</v>
      </c>
      <c r="DP228" s="100">
        <v>-49.791323828920568</v>
      </c>
      <c r="DQ228" s="100">
        <v>23010</v>
      </c>
      <c r="DR228" s="100">
        <v>15689</v>
      </c>
      <c r="DS228" s="100">
        <v>523</v>
      </c>
      <c r="DT228" s="100">
        <v>-25201</v>
      </c>
      <c r="DU228" s="100">
        <v>-17183</v>
      </c>
      <c r="DV228" s="100">
        <v>-573</v>
      </c>
      <c r="DW228" s="100">
        <v>27735.977107942974</v>
      </c>
      <c r="DX228" s="100">
        <v>18910.893482688389</v>
      </c>
      <c r="DY228" s="100">
        <v>630.36311608961307</v>
      </c>
      <c r="DZ228" s="100">
        <v>-3761.465010183299</v>
      </c>
      <c r="EA228" s="100">
        <v>-2564.6352342158857</v>
      </c>
      <c r="EB228" s="100">
        <v>-85.487841140529525</v>
      </c>
      <c r="EC228" s="100">
        <v>27736</v>
      </c>
      <c r="ED228" s="100">
        <v>18911</v>
      </c>
      <c r="EE228" s="100">
        <v>630</v>
      </c>
      <c r="EF228" s="100">
        <v>-3761</v>
      </c>
      <c r="EG228" s="100">
        <v>-2565</v>
      </c>
      <c r="EH228" s="100">
        <v>-85</v>
      </c>
      <c r="EI228" s="100">
        <v>0</v>
      </c>
      <c r="EJ228" s="100">
        <v>0</v>
      </c>
      <c r="EK228" s="100">
        <v>0</v>
      </c>
      <c r="EL228" s="100">
        <v>0</v>
      </c>
      <c r="EM228" s="100">
        <v>0</v>
      </c>
      <c r="EN228" s="100">
        <v>0</v>
      </c>
      <c r="EO228" s="100">
        <v>0</v>
      </c>
      <c r="EP228" s="100">
        <v>0</v>
      </c>
      <c r="EQ228" s="100">
        <v>0</v>
      </c>
      <c r="ER228" s="100">
        <v>0</v>
      </c>
      <c r="ES228" s="100">
        <v>0</v>
      </c>
      <c r="ET228" s="100">
        <v>0</v>
      </c>
      <c r="EU228" s="100">
        <v>337902.59266802442</v>
      </c>
      <c r="EV228" s="100">
        <v>230388.13136456211</v>
      </c>
      <c r="EW228" s="100">
        <v>7679.6043788187371</v>
      </c>
      <c r="EX228" s="100">
        <v>256383</v>
      </c>
      <c r="EY228" s="100">
        <v>174807</v>
      </c>
      <c r="EZ228" s="100">
        <v>5827</v>
      </c>
      <c r="FA228" s="100">
        <v>81520</v>
      </c>
      <c r="FB228" s="100">
        <v>55581</v>
      </c>
      <c r="FC228" s="100">
        <v>1853</v>
      </c>
      <c r="FD228" s="100">
        <v>633230.78778004064</v>
      </c>
      <c r="FE228" s="100">
        <v>429106.99796334008</v>
      </c>
      <c r="FF228" s="100">
        <v>14303.566598778003</v>
      </c>
      <c r="FG228" s="100">
        <v>599799</v>
      </c>
      <c r="FH228" s="100">
        <v>403814</v>
      </c>
      <c r="FI228" s="100">
        <v>13460</v>
      </c>
      <c r="FJ228" s="100">
        <v>33432</v>
      </c>
      <c r="FK228" s="100">
        <v>25293</v>
      </c>
      <c r="FL228" s="100">
        <v>844</v>
      </c>
      <c r="FM228" s="100">
        <v>0</v>
      </c>
      <c r="FN228" s="100">
        <v>0</v>
      </c>
      <c r="FO228" s="100">
        <v>0</v>
      </c>
      <c r="FP228" s="100">
        <v>0</v>
      </c>
      <c r="FQ228" s="100">
        <v>0</v>
      </c>
      <c r="FR228" s="100">
        <v>0</v>
      </c>
      <c r="FS228" s="100">
        <v>0</v>
      </c>
      <c r="FT228" s="100">
        <v>0</v>
      </c>
      <c r="FU228" s="100">
        <v>0</v>
      </c>
      <c r="FV228" s="100">
        <v>2634661</v>
      </c>
      <c r="FW228" s="100">
        <v>1791274</v>
      </c>
      <c r="FX228" s="100">
        <v>59710</v>
      </c>
      <c r="FY228" s="546">
        <v>0.25</v>
      </c>
      <c r="FZ228" s="546">
        <v>0.44</v>
      </c>
      <c r="GA228" s="546">
        <v>0.3</v>
      </c>
      <c r="GB228" s="546">
        <v>0.01</v>
      </c>
      <c r="GC228" s="84" t="s">
        <v>1029</v>
      </c>
    </row>
    <row r="229" spans="1:185" s="84" customFormat="1" x14ac:dyDescent="0.25">
      <c r="A229" t="s">
        <v>1026</v>
      </c>
      <c r="B229" s="82" t="s">
        <v>817</v>
      </c>
      <c r="C229" s="85" t="s">
        <v>816</v>
      </c>
      <c r="D229" s="100">
        <v>109688</v>
      </c>
      <c r="E229" s="100">
        <v>0</v>
      </c>
      <c r="F229" s="100">
        <v>109688</v>
      </c>
      <c r="G229" s="100">
        <v>55553</v>
      </c>
      <c r="H229" s="100">
        <v>0</v>
      </c>
      <c r="I229" s="100">
        <v>55553</v>
      </c>
      <c r="J229" s="100">
        <v>54135</v>
      </c>
      <c r="K229" s="100">
        <v>0</v>
      </c>
      <c r="L229" s="100">
        <v>54135</v>
      </c>
      <c r="M229" s="100">
        <v>311134</v>
      </c>
      <c r="N229" s="100">
        <v>311134</v>
      </c>
      <c r="O229" s="100">
        <v>0</v>
      </c>
      <c r="P229" s="100">
        <v>0</v>
      </c>
      <c r="Q229" s="100">
        <v>0</v>
      </c>
      <c r="R229" s="100">
        <v>0</v>
      </c>
      <c r="S229" s="100">
        <v>0</v>
      </c>
      <c r="T229" s="100">
        <v>0</v>
      </c>
      <c r="U229" s="100">
        <v>0</v>
      </c>
      <c r="V229" s="100">
        <v>0</v>
      </c>
      <c r="W229" s="100">
        <v>0</v>
      </c>
      <c r="X229" s="100">
        <v>0</v>
      </c>
      <c r="Y229" s="100">
        <v>0</v>
      </c>
      <c r="Z229" s="100">
        <v>0</v>
      </c>
      <c r="AA229" s="100">
        <v>0</v>
      </c>
      <c r="AB229" s="100">
        <v>0</v>
      </c>
      <c r="AC229" s="100">
        <v>0</v>
      </c>
      <c r="AD229" s="100">
        <v>0</v>
      </c>
      <c r="AE229" s="100">
        <v>0</v>
      </c>
      <c r="AF229" s="100">
        <v>0</v>
      </c>
      <c r="AG229" s="100">
        <v>0</v>
      </c>
      <c r="AH229" s="100">
        <v>0</v>
      </c>
      <c r="AI229" s="100">
        <v>0</v>
      </c>
      <c r="AJ229" s="100">
        <v>0</v>
      </c>
      <c r="AK229" s="100">
        <v>0</v>
      </c>
      <c r="AL229" s="100">
        <v>0</v>
      </c>
      <c r="AM229" s="100">
        <v>0</v>
      </c>
      <c r="AN229" s="100">
        <v>0</v>
      </c>
      <c r="AO229" s="100">
        <v>0</v>
      </c>
      <c r="AP229" s="100">
        <v>0</v>
      </c>
      <c r="AQ229" s="100">
        <v>0</v>
      </c>
      <c r="AR229" s="100">
        <v>0</v>
      </c>
      <c r="AS229" s="100">
        <v>0</v>
      </c>
      <c r="AT229" s="100">
        <v>0</v>
      </c>
      <c r="AU229" s="100">
        <v>0</v>
      </c>
      <c r="AV229" s="100">
        <v>0</v>
      </c>
      <c r="AW229" s="100">
        <v>0</v>
      </c>
      <c r="AX229" s="100">
        <v>0</v>
      </c>
      <c r="AY229" s="100">
        <v>0</v>
      </c>
      <c r="AZ229" s="100">
        <v>0</v>
      </c>
      <c r="BA229" s="100">
        <v>0</v>
      </c>
      <c r="BB229" s="100">
        <v>0</v>
      </c>
      <c r="BC229" s="100">
        <v>0</v>
      </c>
      <c r="BD229" s="100">
        <v>0</v>
      </c>
      <c r="BE229" s="100">
        <v>0</v>
      </c>
      <c r="BF229" s="100">
        <v>6474426.1641034838</v>
      </c>
      <c r="BG229" s="100">
        <v>0</v>
      </c>
      <c r="BH229" s="100">
        <v>65398.244081853365</v>
      </c>
      <c r="BI229" s="100">
        <v>328021</v>
      </c>
      <c r="BJ229" s="100">
        <v>0</v>
      </c>
      <c r="BK229" s="100">
        <v>3313</v>
      </c>
      <c r="BL229" s="100">
        <v>6648328</v>
      </c>
      <c r="BM229" s="100">
        <v>0</v>
      </c>
      <c r="BN229" s="100">
        <v>67154</v>
      </c>
      <c r="BO229" s="100">
        <v>154119</v>
      </c>
      <c r="BP229" s="100">
        <v>0</v>
      </c>
      <c r="BQ229" s="100">
        <v>1557</v>
      </c>
      <c r="BR229" s="100">
        <v>29690.539551934824</v>
      </c>
      <c r="BS229" s="100">
        <v>0</v>
      </c>
      <c r="BT229" s="100">
        <v>299.90443991853363</v>
      </c>
      <c r="BU229" s="100">
        <v>0</v>
      </c>
      <c r="BV229" s="100">
        <v>0</v>
      </c>
      <c r="BW229" s="100">
        <v>0</v>
      </c>
      <c r="BX229" s="100">
        <v>29691</v>
      </c>
      <c r="BY229" s="100">
        <v>0</v>
      </c>
      <c r="BZ229" s="100">
        <v>300</v>
      </c>
      <c r="CA229" s="100">
        <v>0</v>
      </c>
      <c r="CB229" s="100">
        <v>0</v>
      </c>
      <c r="CC229" s="100">
        <v>0</v>
      </c>
      <c r="CD229" s="100">
        <v>0</v>
      </c>
      <c r="CE229" s="100">
        <v>0</v>
      </c>
      <c r="CF229" s="100">
        <v>0</v>
      </c>
      <c r="CG229" s="100">
        <v>0</v>
      </c>
      <c r="CH229" s="100">
        <v>0</v>
      </c>
      <c r="CI229" s="100">
        <v>0</v>
      </c>
      <c r="CJ229" s="100">
        <v>0</v>
      </c>
      <c r="CK229" s="100">
        <v>0</v>
      </c>
      <c r="CL229" s="100">
        <v>0</v>
      </c>
      <c r="CM229" s="100">
        <v>0</v>
      </c>
      <c r="CN229" s="100">
        <v>0</v>
      </c>
      <c r="CO229" s="100">
        <v>0</v>
      </c>
      <c r="CP229" s="100">
        <v>0</v>
      </c>
      <c r="CQ229" s="100">
        <v>0</v>
      </c>
      <c r="CR229" s="100">
        <v>0</v>
      </c>
      <c r="CS229" s="100">
        <v>0</v>
      </c>
      <c r="CT229" s="100">
        <v>0</v>
      </c>
      <c r="CU229" s="100">
        <v>0</v>
      </c>
      <c r="CV229" s="100">
        <v>494.77417515274948</v>
      </c>
      <c r="CW229" s="100">
        <v>0</v>
      </c>
      <c r="CX229" s="100">
        <v>4.9977189409368634</v>
      </c>
      <c r="CY229" s="100">
        <v>0</v>
      </c>
      <c r="CZ229" s="100">
        <v>0</v>
      </c>
      <c r="DA229" s="100">
        <v>0</v>
      </c>
      <c r="DB229" s="100">
        <v>495</v>
      </c>
      <c r="DC229" s="100">
        <v>0</v>
      </c>
      <c r="DD229" s="100">
        <v>5</v>
      </c>
      <c r="DE229" s="100">
        <v>1533.3910386965376</v>
      </c>
      <c r="DF229" s="100">
        <v>0</v>
      </c>
      <c r="DG229" s="100">
        <v>15.488798370672098</v>
      </c>
      <c r="DH229" s="100">
        <v>1534</v>
      </c>
      <c r="DI229" s="100">
        <v>0</v>
      </c>
      <c r="DJ229" s="100">
        <v>15</v>
      </c>
      <c r="DK229" s="100">
        <v>-1</v>
      </c>
      <c r="DL229" s="100">
        <v>0</v>
      </c>
      <c r="DM229" s="100">
        <v>0</v>
      </c>
      <c r="DN229" s="100">
        <v>34823.310488798372</v>
      </c>
      <c r="DO229" s="100">
        <v>0</v>
      </c>
      <c r="DP229" s="100">
        <v>351.75061099796341</v>
      </c>
      <c r="DQ229" s="100">
        <v>24218</v>
      </c>
      <c r="DR229" s="100">
        <v>0</v>
      </c>
      <c r="DS229" s="100">
        <v>245</v>
      </c>
      <c r="DT229" s="100">
        <v>10605</v>
      </c>
      <c r="DU229" s="100">
        <v>0</v>
      </c>
      <c r="DV229" s="100">
        <v>107</v>
      </c>
      <c r="DW229" s="100">
        <v>109068.06006109979</v>
      </c>
      <c r="DX229" s="100">
        <v>0</v>
      </c>
      <c r="DY229" s="100">
        <v>1101.6975763747455</v>
      </c>
      <c r="DZ229" s="100">
        <v>-6792.9223014256613</v>
      </c>
      <c r="EA229" s="100">
        <v>0</v>
      </c>
      <c r="EB229" s="100">
        <v>-68.615376782077391</v>
      </c>
      <c r="EC229" s="100">
        <v>112805</v>
      </c>
      <c r="ED229" s="100">
        <v>0</v>
      </c>
      <c r="EE229" s="100">
        <v>1139</v>
      </c>
      <c r="EF229" s="100">
        <v>-10530</v>
      </c>
      <c r="EG229" s="100">
        <v>0</v>
      </c>
      <c r="EH229" s="100">
        <v>-106</v>
      </c>
      <c r="EI229" s="100">
        <v>-265.7877800407332</v>
      </c>
      <c r="EJ229" s="100">
        <v>0</v>
      </c>
      <c r="EK229" s="100">
        <v>-2.684725050916497</v>
      </c>
      <c r="EL229" s="100">
        <v>0</v>
      </c>
      <c r="EM229" s="100">
        <v>0</v>
      </c>
      <c r="EN229" s="100">
        <v>0</v>
      </c>
      <c r="EO229" s="100">
        <v>0</v>
      </c>
      <c r="EP229" s="100">
        <v>0</v>
      </c>
      <c r="EQ229" s="100">
        <v>0</v>
      </c>
      <c r="ER229" s="100">
        <v>0</v>
      </c>
      <c r="ES229" s="100">
        <v>0</v>
      </c>
      <c r="ET229" s="100">
        <v>0</v>
      </c>
      <c r="EU229" s="100">
        <v>2389109.1081873723</v>
      </c>
      <c r="EV229" s="100">
        <v>0</v>
      </c>
      <c r="EW229" s="100">
        <v>24132.415234215885</v>
      </c>
      <c r="EX229" s="100">
        <v>2904728</v>
      </c>
      <c r="EY229" s="100">
        <v>0</v>
      </c>
      <c r="EZ229" s="100">
        <v>29341</v>
      </c>
      <c r="FA229" s="100">
        <v>-515619</v>
      </c>
      <c r="FB229" s="100">
        <v>0</v>
      </c>
      <c r="FC229" s="100">
        <v>-5209</v>
      </c>
      <c r="FD229" s="100">
        <v>2162951.5483503053</v>
      </c>
      <c r="FE229" s="100">
        <v>0</v>
      </c>
      <c r="FF229" s="100">
        <v>21847.995437881873</v>
      </c>
      <c r="FG229" s="100">
        <v>2109627</v>
      </c>
      <c r="FH229" s="100">
        <v>0</v>
      </c>
      <c r="FI229" s="100">
        <v>21309</v>
      </c>
      <c r="FJ229" s="100">
        <v>53325</v>
      </c>
      <c r="FK229" s="100">
        <v>0</v>
      </c>
      <c r="FL229" s="100">
        <v>539</v>
      </c>
      <c r="FM229" s="100">
        <v>0</v>
      </c>
      <c r="FN229" s="100">
        <v>0</v>
      </c>
      <c r="FO229" s="100">
        <v>0</v>
      </c>
      <c r="FP229" s="100">
        <v>0</v>
      </c>
      <c r="FQ229" s="100">
        <v>0</v>
      </c>
      <c r="FR229" s="100">
        <v>0</v>
      </c>
      <c r="FS229" s="100">
        <v>0</v>
      </c>
      <c r="FT229" s="100">
        <v>0</v>
      </c>
      <c r="FU229" s="100">
        <v>0</v>
      </c>
      <c r="FV229" s="100">
        <v>11523059</v>
      </c>
      <c r="FW229" s="100">
        <v>0</v>
      </c>
      <c r="FX229" s="100">
        <v>116393</v>
      </c>
      <c r="FY229" s="546">
        <v>0</v>
      </c>
      <c r="FZ229" s="546">
        <v>0.99</v>
      </c>
      <c r="GA229" s="546">
        <v>0</v>
      </c>
      <c r="GB229" s="546">
        <v>0.01</v>
      </c>
      <c r="GC229" s="84" t="s">
        <v>1047</v>
      </c>
    </row>
    <row r="230" spans="1:185" s="84" customFormat="1" x14ac:dyDescent="0.25">
      <c r="A230" t="s">
        <v>1026</v>
      </c>
      <c r="B230" s="82" t="s">
        <v>819</v>
      </c>
      <c r="C230" s="85" t="s">
        <v>818</v>
      </c>
      <c r="D230" s="100">
        <v>-935091</v>
      </c>
      <c r="E230" s="100">
        <v>0</v>
      </c>
      <c r="F230" s="100">
        <v>-935091</v>
      </c>
      <c r="G230" s="100">
        <v>-1561415</v>
      </c>
      <c r="H230" s="100">
        <v>0</v>
      </c>
      <c r="I230" s="100">
        <v>-1561415</v>
      </c>
      <c r="J230" s="100">
        <v>626324</v>
      </c>
      <c r="K230" s="100">
        <v>0</v>
      </c>
      <c r="L230" s="100">
        <v>626324</v>
      </c>
      <c r="M230" s="100">
        <v>110429</v>
      </c>
      <c r="N230" s="100">
        <v>110429</v>
      </c>
      <c r="O230" s="100">
        <v>0</v>
      </c>
      <c r="P230" s="100">
        <v>0</v>
      </c>
      <c r="Q230" s="100">
        <v>0</v>
      </c>
      <c r="R230" s="100">
        <v>0</v>
      </c>
      <c r="S230" s="100">
        <v>8865221</v>
      </c>
      <c r="T230" s="100">
        <v>0</v>
      </c>
      <c r="U230" s="100">
        <v>7997259</v>
      </c>
      <c r="V230" s="100">
        <v>0</v>
      </c>
      <c r="W230" s="100">
        <v>867962</v>
      </c>
      <c r="X230" s="100">
        <v>0</v>
      </c>
      <c r="Y230" s="100">
        <v>0</v>
      </c>
      <c r="Z230" s="100">
        <v>0</v>
      </c>
      <c r="AA230" s="100">
        <v>0</v>
      </c>
      <c r="AB230" s="100">
        <v>0</v>
      </c>
      <c r="AC230" s="100">
        <v>0</v>
      </c>
      <c r="AD230" s="100">
        <v>0</v>
      </c>
      <c r="AE230" s="100">
        <v>0</v>
      </c>
      <c r="AF230" s="100">
        <v>0</v>
      </c>
      <c r="AG230" s="100">
        <v>0</v>
      </c>
      <c r="AH230" s="100">
        <v>0</v>
      </c>
      <c r="AI230" s="100">
        <v>0</v>
      </c>
      <c r="AJ230" s="100">
        <v>0</v>
      </c>
      <c r="AK230" s="100">
        <v>0</v>
      </c>
      <c r="AL230" s="100">
        <v>0</v>
      </c>
      <c r="AM230" s="100">
        <v>0</v>
      </c>
      <c r="AN230" s="100">
        <v>0</v>
      </c>
      <c r="AO230" s="100">
        <v>0</v>
      </c>
      <c r="AP230" s="100">
        <v>0</v>
      </c>
      <c r="AQ230" s="100">
        <v>0</v>
      </c>
      <c r="AR230" s="100">
        <v>0</v>
      </c>
      <c r="AS230" s="100">
        <v>0</v>
      </c>
      <c r="AT230" s="100">
        <v>0</v>
      </c>
      <c r="AU230" s="100">
        <v>0</v>
      </c>
      <c r="AV230" s="100">
        <v>0</v>
      </c>
      <c r="AW230" s="100">
        <v>0</v>
      </c>
      <c r="AX230" s="100">
        <v>0</v>
      </c>
      <c r="AY230" s="100">
        <v>0</v>
      </c>
      <c r="AZ230" s="100">
        <v>0</v>
      </c>
      <c r="BA230" s="100">
        <v>0</v>
      </c>
      <c r="BB230" s="100">
        <v>0</v>
      </c>
      <c r="BC230" s="100">
        <v>0</v>
      </c>
      <c r="BD230" s="100">
        <v>0</v>
      </c>
      <c r="BE230" s="100">
        <v>0</v>
      </c>
      <c r="BF230" s="100">
        <v>1211887.9254661407</v>
      </c>
      <c r="BG230" s="100">
        <v>496296.95995280048</v>
      </c>
      <c r="BH230" s="100">
        <v>23083.579532688396</v>
      </c>
      <c r="BI230" s="100">
        <v>67692</v>
      </c>
      <c r="BJ230" s="100">
        <v>27722</v>
      </c>
      <c r="BK230" s="100">
        <v>1289</v>
      </c>
      <c r="BL230" s="100">
        <v>1145212</v>
      </c>
      <c r="BM230" s="100">
        <v>468992</v>
      </c>
      <c r="BN230" s="100">
        <v>21813</v>
      </c>
      <c r="BO230" s="100">
        <v>134368</v>
      </c>
      <c r="BP230" s="100">
        <v>55027</v>
      </c>
      <c r="BQ230" s="100">
        <v>2560</v>
      </c>
      <c r="BR230" s="100">
        <v>8488.8682790224047</v>
      </c>
      <c r="BS230" s="100">
        <v>3476.3936761710793</v>
      </c>
      <c r="BT230" s="100">
        <v>161.69272912423628</v>
      </c>
      <c r="BU230" s="100">
        <v>7339</v>
      </c>
      <c r="BV230" s="100">
        <v>3005</v>
      </c>
      <c r="BW230" s="100">
        <v>140</v>
      </c>
      <c r="BX230" s="100">
        <v>1150</v>
      </c>
      <c r="BY230" s="100">
        <v>471</v>
      </c>
      <c r="BZ230" s="100">
        <v>22</v>
      </c>
      <c r="CA230" s="100">
        <v>0</v>
      </c>
      <c r="CB230" s="100">
        <v>0</v>
      </c>
      <c r="CC230" s="100">
        <v>0</v>
      </c>
      <c r="CD230" s="100">
        <v>0</v>
      </c>
      <c r="CE230" s="100">
        <v>0</v>
      </c>
      <c r="CF230" s="100">
        <v>0</v>
      </c>
      <c r="CG230" s="100">
        <v>0</v>
      </c>
      <c r="CH230" s="100">
        <v>0</v>
      </c>
      <c r="CI230" s="100">
        <v>0</v>
      </c>
      <c r="CJ230" s="100">
        <v>0</v>
      </c>
      <c r="CK230" s="100">
        <v>0</v>
      </c>
      <c r="CL230" s="100">
        <v>0</v>
      </c>
      <c r="CM230" s="100">
        <v>0</v>
      </c>
      <c r="CN230" s="100">
        <v>0</v>
      </c>
      <c r="CO230" s="100">
        <v>0</v>
      </c>
      <c r="CP230" s="100">
        <v>0</v>
      </c>
      <c r="CQ230" s="100">
        <v>0</v>
      </c>
      <c r="CR230" s="100">
        <v>0</v>
      </c>
      <c r="CS230" s="100">
        <v>0</v>
      </c>
      <c r="CT230" s="100">
        <v>0</v>
      </c>
      <c r="CU230" s="100">
        <v>0</v>
      </c>
      <c r="CV230" s="100">
        <v>5521.9115071283095</v>
      </c>
      <c r="CW230" s="100">
        <v>2261.3542362525459</v>
      </c>
      <c r="CX230" s="100">
        <v>105.179266802444</v>
      </c>
      <c r="CY230" s="100">
        <v>7137</v>
      </c>
      <c r="CZ230" s="100">
        <v>2923</v>
      </c>
      <c r="DA230" s="100">
        <v>136</v>
      </c>
      <c r="DB230" s="100">
        <v>-1615</v>
      </c>
      <c r="DC230" s="100">
        <v>-662</v>
      </c>
      <c r="DD230" s="100">
        <v>-31</v>
      </c>
      <c r="DE230" s="100">
        <v>813.16191446028517</v>
      </c>
      <c r="DF230" s="100">
        <v>333.00916496945013</v>
      </c>
      <c r="DG230" s="100">
        <v>15.488798370672098</v>
      </c>
      <c r="DH230" s="100">
        <v>814</v>
      </c>
      <c r="DI230" s="100">
        <v>333</v>
      </c>
      <c r="DJ230" s="100">
        <v>15</v>
      </c>
      <c r="DK230" s="100">
        <v>-1</v>
      </c>
      <c r="DL230" s="100">
        <v>0</v>
      </c>
      <c r="DM230" s="100">
        <v>0</v>
      </c>
      <c r="DN230" s="100">
        <v>14790.873116089613</v>
      </c>
      <c r="DO230" s="100">
        <v>6057.2147046843183</v>
      </c>
      <c r="DP230" s="100">
        <v>281.73091649694504</v>
      </c>
      <c r="DQ230" s="100">
        <v>16339</v>
      </c>
      <c r="DR230" s="100">
        <v>6691</v>
      </c>
      <c r="DS230" s="100">
        <v>311</v>
      </c>
      <c r="DT230" s="100">
        <v>-1548</v>
      </c>
      <c r="DU230" s="100">
        <v>-634</v>
      </c>
      <c r="DV230" s="100">
        <v>-29</v>
      </c>
      <c r="DW230" s="100">
        <v>14057.401069246436</v>
      </c>
      <c r="DX230" s="100">
        <v>5756.8404378818732</v>
      </c>
      <c r="DY230" s="100">
        <v>267.76002036659878</v>
      </c>
      <c r="DZ230" s="100">
        <v>-2512.1282077393075</v>
      </c>
      <c r="EA230" s="100">
        <v>-1028.776313645621</v>
      </c>
      <c r="EB230" s="100">
        <v>-47.850061099796335</v>
      </c>
      <c r="EC230" s="100">
        <v>20058</v>
      </c>
      <c r="ED230" s="100">
        <v>8214</v>
      </c>
      <c r="EE230" s="100">
        <v>382</v>
      </c>
      <c r="EF230" s="100">
        <v>-8513</v>
      </c>
      <c r="EG230" s="100">
        <v>-3486</v>
      </c>
      <c r="EH230" s="100">
        <v>-162</v>
      </c>
      <c r="EI230" s="100">
        <v>-1461.5230142566193</v>
      </c>
      <c r="EJ230" s="100">
        <v>-598.5284725050916</v>
      </c>
      <c r="EK230" s="100">
        <v>-27.838533604887985</v>
      </c>
      <c r="EL230" s="100">
        <v>0</v>
      </c>
      <c r="EM230" s="100">
        <v>0</v>
      </c>
      <c r="EN230" s="100">
        <v>0</v>
      </c>
      <c r="EO230" s="100">
        <v>0</v>
      </c>
      <c r="EP230" s="100">
        <v>0</v>
      </c>
      <c r="EQ230" s="100">
        <v>0</v>
      </c>
      <c r="ER230" s="100">
        <v>0</v>
      </c>
      <c r="ES230" s="100">
        <v>0</v>
      </c>
      <c r="ET230" s="100">
        <v>0</v>
      </c>
      <c r="EU230" s="100">
        <v>276411.0821792261</v>
      </c>
      <c r="EV230" s="100">
        <v>113196.91936863544</v>
      </c>
      <c r="EW230" s="100">
        <v>5264.97299389002</v>
      </c>
      <c r="EX230" s="100">
        <v>248216</v>
      </c>
      <c r="EY230" s="100">
        <v>101651</v>
      </c>
      <c r="EZ230" s="100">
        <v>4728</v>
      </c>
      <c r="FA230" s="100">
        <v>28195</v>
      </c>
      <c r="FB230" s="100">
        <v>11546</v>
      </c>
      <c r="FC230" s="100">
        <v>537</v>
      </c>
      <c r="FD230" s="100">
        <v>768710.43327902234</v>
      </c>
      <c r="FE230" s="100">
        <v>196499.10444806516</v>
      </c>
      <c r="FF230" s="100">
        <v>9139.4932301425652</v>
      </c>
      <c r="FG230" s="100">
        <v>752285</v>
      </c>
      <c r="FH230" s="100">
        <v>201356</v>
      </c>
      <c r="FI230" s="100">
        <v>9365</v>
      </c>
      <c r="FJ230" s="100">
        <v>16425</v>
      </c>
      <c r="FK230" s="100">
        <v>-4857</v>
      </c>
      <c r="FL230" s="100">
        <v>-226</v>
      </c>
      <c r="FM230" s="100">
        <v>0</v>
      </c>
      <c r="FN230" s="100">
        <v>0</v>
      </c>
      <c r="FO230" s="100">
        <v>0</v>
      </c>
      <c r="FP230" s="100">
        <v>0</v>
      </c>
      <c r="FQ230" s="100">
        <v>0</v>
      </c>
      <c r="FR230" s="100">
        <v>0</v>
      </c>
      <c r="FS230" s="100">
        <v>0</v>
      </c>
      <c r="FT230" s="100">
        <v>0</v>
      </c>
      <c r="FU230" s="100">
        <v>0</v>
      </c>
      <c r="FV230" s="100">
        <v>2364399</v>
      </c>
      <c r="FW230" s="100">
        <v>849971</v>
      </c>
      <c r="FX230" s="100">
        <v>39533</v>
      </c>
      <c r="FY230" s="546">
        <v>0.25</v>
      </c>
      <c r="FZ230" s="546">
        <v>0.52500000000000002</v>
      </c>
      <c r="GA230" s="546">
        <v>0.215</v>
      </c>
      <c r="GB230" s="546">
        <v>0.01</v>
      </c>
      <c r="GC230" s="84" t="s">
        <v>1029</v>
      </c>
    </row>
    <row r="231" spans="1:185" s="84" customFormat="1" x14ac:dyDescent="0.25">
      <c r="A231" t="s">
        <v>1026</v>
      </c>
      <c r="B231" s="82" t="s">
        <v>821</v>
      </c>
      <c r="C231" s="85" t="s">
        <v>820</v>
      </c>
      <c r="D231" s="100">
        <v>252017</v>
      </c>
      <c r="E231" s="100">
        <v>0</v>
      </c>
      <c r="F231" s="100">
        <v>252017</v>
      </c>
      <c r="G231" s="100">
        <v>254654</v>
      </c>
      <c r="H231" s="100">
        <v>0</v>
      </c>
      <c r="I231" s="100">
        <v>254654</v>
      </c>
      <c r="J231" s="100">
        <v>-2637</v>
      </c>
      <c r="K231" s="100">
        <v>0</v>
      </c>
      <c r="L231" s="100">
        <v>-2637</v>
      </c>
      <c r="M231" s="100">
        <v>159224</v>
      </c>
      <c r="N231" s="100">
        <v>159224</v>
      </c>
      <c r="O231" s="100">
        <v>0</v>
      </c>
      <c r="P231" s="100">
        <v>0</v>
      </c>
      <c r="Q231" s="100">
        <v>0</v>
      </c>
      <c r="R231" s="100">
        <v>0</v>
      </c>
      <c r="S231" s="100">
        <v>0</v>
      </c>
      <c r="T231" s="100">
        <v>0</v>
      </c>
      <c r="U231" s="100">
        <v>0</v>
      </c>
      <c r="V231" s="100">
        <v>0</v>
      </c>
      <c r="W231" s="100">
        <v>0</v>
      </c>
      <c r="X231" s="100">
        <v>0</v>
      </c>
      <c r="Y231" s="100">
        <v>0</v>
      </c>
      <c r="Z231" s="100">
        <v>0</v>
      </c>
      <c r="AA231" s="100">
        <v>0</v>
      </c>
      <c r="AB231" s="100">
        <v>0</v>
      </c>
      <c r="AC231" s="100">
        <v>0</v>
      </c>
      <c r="AD231" s="100">
        <v>0</v>
      </c>
      <c r="AE231" s="100">
        <v>0</v>
      </c>
      <c r="AF231" s="100">
        <v>0</v>
      </c>
      <c r="AG231" s="100">
        <v>0</v>
      </c>
      <c r="AH231" s="100">
        <v>0</v>
      </c>
      <c r="AI231" s="100">
        <v>0</v>
      </c>
      <c r="AJ231" s="100">
        <v>0</v>
      </c>
      <c r="AK231" s="100">
        <v>0</v>
      </c>
      <c r="AL231" s="100">
        <v>0</v>
      </c>
      <c r="AM231" s="100">
        <v>0</v>
      </c>
      <c r="AN231" s="100">
        <v>0</v>
      </c>
      <c r="AO231" s="100">
        <v>0</v>
      </c>
      <c r="AP231" s="100">
        <v>0</v>
      </c>
      <c r="AQ231" s="100">
        <v>0</v>
      </c>
      <c r="AR231" s="100">
        <v>0</v>
      </c>
      <c r="AS231" s="100">
        <v>0</v>
      </c>
      <c r="AT231" s="100">
        <v>0</v>
      </c>
      <c r="AU231" s="100">
        <v>0</v>
      </c>
      <c r="AV231" s="100">
        <v>0</v>
      </c>
      <c r="AW231" s="100">
        <v>0</v>
      </c>
      <c r="AX231" s="100">
        <v>0</v>
      </c>
      <c r="AY231" s="100">
        <v>0</v>
      </c>
      <c r="AZ231" s="100">
        <v>0</v>
      </c>
      <c r="BA231" s="100">
        <v>0</v>
      </c>
      <c r="BB231" s="100">
        <v>0</v>
      </c>
      <c r="BC231" s="100">
        <v>0</v>
      </c>
      <c r="BD231" s="100">
        <v>0</v>
      </c>
      <c r="BE231" s="100">
        <v>0</v>
      </c>
      <c r="BF231" s="100">
        <v>1480252.8085784114</v>
      </c>
      <c r="BG231" s="100">
        <v>333056.88193014258</v>
      </c>
      <c r="BH231" s="100">
        <v>37006.320214460291</v>
      </c>
      <c r="BI231" s="100">
        <v>90274</v>
      </c>
      <c r="BJ231" s="100">
        <v>20312</v>
      </c>
      <c r="BK231" s="100">
        <v>2257</v>
      </c>
      <c r="BL231" s="100">
        <v>1230227</v>
      </c>
      <c r="BM231" s="100">
        <v>276802</v>
      </c>
      <c r="BN231" s="100">
        <v>30756</v>
      </c>
      <c r="BO231" s="100">
        <v>340300</v>
      </c>
      <c r="BP231" s="100">
        <v>76567</v>
      </c>
      <c r="BQ231" s="100">
        <v>8507</v>
      </c>
      <c r="BR231" s="100">
        <v>5845.2659877800415</v>
      </c>
      <c r="BS231" s="100">
        <v>1315.1848472505089</v>
      </c>
      <c r="BT231" s="100">
        <v>146.13164969450102</v>
      </c>
      <c r="BU231" s="100">
        <v>8860</v>
      </c>
      <c r="BV231" s="100">
        <v>1993</v>
      </c>
      <c r="BW231" s="100">
        <v>221</v>
      </c>
      <c r="BX231" s="100">
        <v>-3015</v>
      </c>
      <c r="BY231" s="100">
        <v>-678</v>
      </c>
      <c r="BZ231" s="100">
        <v>-75</v>
      </c>
      <c r="CA231" s="100">
        <v>0</v>
      </c>
      <c r="CB231" s="100">
        <v>0</v>
      </c>
      <c r="CC231" s="100">
        <v>0</v>
      </c>
      <c r="CD231" s="100">
        <v>0</v>
      </c>
      <c r="CE231" s="100">
        <v>0</v>
      </c>
      <c r="CF231" s="100">
        <v>0</v>
      </c>
      <c r="CG231" s="100">
        <v>-894.63299389002043</v>
      </c>
      <c r="CH231" s="100">
        <v>-201.29242362525457</v>
      </c>
      <c r="CI231" s="100">
        <v>-22.365824847250511</v>
      </c>
      <c r="CJ231" s="100">
        <v>0</v>
      </c>
      <c r="CK231" s="100">
        <v>0</v>
      </c>
      <c r="CL231" s="100">
        <v>0</v>
      </c>
      <c r="CM231" s="100">
        <v>0</v>
      </c>
      <c r="CN231" s="100">
        <v>0</v>
      </c>
      <c r="CO231" s="100">
        <v>0</v>
      </c>
      <c r="CP231" s="100">
        <v>0</v>
      </c>
      <c r="CQ231" s="100">
        <v>0</v>
      </c>
      <c r="CR231" s="100">
        <v>0</v>
      </c>
      <c r="CS231" s="100">
        <v>0</v>
      </c>
      <c r="CT231" s="100">
        <v>0</v>
      </c>
      <c r="CU231" s="100">
        <v>0</v>
      </c>
      <c r="CV231" s="100">
        <v>5234.3877800407336</v>
      </c>
      <c r="CW231" s="100">
        <v>1177.7372505091648</v>
      </c>
      <c r="CX231" s="100">
        <v>130.85969450101834</v>
      </c>
      <c r="CY231" s="100">
        <v>5438</v>
      </c>
      <c r="CZ231" s="100">
        <v>1224</v>
      </c>
      <c r="DA231" s="100">
        <v>136</v>
      </c>
      <c r="DB231" s="100">
        <v>-204</v>
      </c>
      <c r="DC231" s="100">
        <v>-46</v>
      </c>
      <c r="DD231" s="100">
        <v>-5</v>
      </c>
      <c r="DE231" s="100">
        <v>0</v>
      </c>
      <c r="DF231" s="100">
        <v>0</v>
      </c>
      <c r="DG231" s="100">
        <v>0</v>
      </c>
      <c r="DH231" s="100">
        <v>620</v>
      </c>
      <c r="DI231" s="100">
        <v>139</v>
      </c>
      <c r="DJ231" s="100">
        <v>15</v>
      </c>
      <c r="DK231" s="100">
        <v>-620</v>
      </c>
      <c r="DL231" s="100">
        <v>-139</v>
      </c>
      <c r="DM231" s="100">
        <v>-15</v>
      </c>
      <c r="DN231" s="100">
        <v>9352.7560081466399</v>
      </c>
      <c r="DO231" s="100">
        <v>2104.3701018329939</v>
      </c>
      <c r="DP231" s="100">
        <v>233.818900203666</v>
      </c>
      <c r="DQ231" s="100">
        <v>13381</v>
      </c>
      <c r="DR231" s="100">
        <v>3011</v>
      </c>
      <c r="DS231" s="100">
        <v>335</v>
      </c>
      <c r="DT231" s="100">
        <v>-4028</v>
      </c>
      <c r="DU231" s="100">
        <v>-907</v>
      </c>
      <c r="DV231" s="100">
        <v>-101</v>
      </c>
      <c r="DW231" s="100">
        <v>17921.159266802446</v>
      </c>
      <c r="DX231" s="100">
        <v>4032.26083503055</v>
      </c>
      <c r="DY231" s="100">
        <v>448.02898167006111</v>
      </c>
      <c r="DZ231" s="100">
        <v>-924.78452138492867</v>
      </c>
      <c r="EA231" s="100">
        <v>-208.07651731160894</v>
      </c>
      <c r="EB231" s="100">
        <v>-23.119613034623217</v>
      </c>
      <c r="EC231" s="100">
        <v>18563</v>
      </c>
      <c r="ED231" s="100">
        <v>4177</v>
      </c>
      <c r="EE231" s="100">
        <v>464</v>
      </c>
      <c r="EF231" s="100">
        <v>-1567</v>
      </c>
      <c r="EG231" s="100">
        <v>-353</v>
      </c>
      <c r="EH231" s="100">
        <v>-39</v>
      </c>
      <c r="EI231" s="100">
        <v>0</v>
      </c>
      <c r="EJ231" s="100">
        <v>0</v>
      </c>
      <c r="EK231" s="100">
        <v>0</v>
      </c>
      <c r="EL231" s="100">
        <v>0</v>
      </c>
      <c r="EM231" s="100">
        <v>0</v>
      </c>
      <c r="EN231" s="100">
        <v>0</v>
      </c>
      <c r="EO231" s="100">
        <v>0</v>
      </c>
      <c r="EP231" s="100">
        <v>0</v>
      </c>
      <c r="EQ231" s="100">
        <v>0</v>
      </c>
      <c r="ER231" s="100">
        <v>0</v>
      </c>
      <c r="ES231" s="100">
        <v>0</v>
      </c>
      <c r="ET231" s="100">
        <v>0</v>
      </c>
      <c r="EU231" s="100">
        <v>410562.19796334015</v>
      </c>
      <c r="EV231" s="100">
        <v>92376.494541751526</v>
      </c>
      <c r="EW231" s="100">
        <v>10264.054949083504</v>
      </c>
      <c r="EX231" s="100">
        <v>399881</v>
      </c>
      <c r="EY231" s="100">
        <v>89973</v>
      </c>
      <c r="EZ231" s="100">
        <v>9997</v>
      </c>
      <c r="FA231" s="100">
        <v>10681</v>
      </c>
      <c r="FB231" s="100">
        <v>2403</v>
      </c>
      <c r="FC231" s="100">
        <v>267</v>
      </c>
      <c r="FD231" s="100">
        <v>454793.35885947046</v>
      </c>
      <c r="FE231" s="100">
        <v>102328.50574338084</v>
      </c>
      <c r="FF231" s="100">
        <v>11369.833971486762</v>
      </c>
      <c r="FG231" s="100">
        <v>452594</v>
      </c>
      <c r="FH231" s="100">
        <v>101834</v>
      </c>
      <c r="FI231" s="100">
        <v>11315</v>
      </c>
      <c r="FJ231" s="100">
        <v>2199</v>
      </c>
      <c r="FK231" s="100">
        <v>495</v>
      </c>
      <c r="FL231" s="100">
        <v>55</v>
      </c>
      <c r="FM231" s="100">
        <v>0</v>
      </c>
      <c r="FN231" s="100">
        <v>0</v>
      </c>
      <c r="FO231" s="100">
        <v>0</v>
      </c>
      <c r="FP231" s="100">
        <v>0</v>
      </c>
      <c r="FQ231" s="100">
        <v>0</v>
      </c>
      <c r="FR231" s="100">
        <v>0</v>
      </c>
      <c r="FS231" s="100">
        <v>0</v>
      </c>
      <c r="FT231" s="100">
        <v>0</v>
      </c>
      <c r="FU231" s="100">
        <v>0</v>
      </c>
      <c r="FV231" s="100">
        <v>2472415</v>
      </c>
      <c r="FW231" s="100">
        <v>556294</v>
      </c>
      <c r="FX231" s="100">
        <v>61811</v>
      </c>
      <c r="FY231" s="546">
        <v>0.5</v>
      </c>
      <c r="FZ231" s="546">
        <v>0.4</v>
      </c>
      <c r="GA231" s="546">
        <v>0.09</v>
      </c>
      <c r="GB231" s="546">
        <v>0.01</v>
      </c>
      <c r="GC231" s="84" t="s">
        <v>1029</v>
      </c>
    </row>
    <row r="232" spans="1:185" s="84" customFormat="1" x14ac:dyDescent="0.25">
      <c r="A232" t="s">
        <v>1026</v>
      </c>
      <c r="B232" s="82" t="s">
        <v>823</v>
      </c>
      <c r="C232" s="85" t="s">
        <v>822</v>
      </c>
      <c r="D232" s="100">
        <v>-4294428</v>
      </c>
      <c r="E232" s="100">
        <v>-24203</v>
      </c>
      <c r="F232" s="100">
        <v>-4318631</v>
      </c>
      <c r="G232" s="100">
        <v>-2667714</v>
      </c>
      <c r="H232" s="100">
        <v>-12627</v>
      </c>
      <c r="I232" s="100">
        <v>-2680341</v>
      </c>
      <c r="J232" s="100">
        <v>-1626714</v>
      </c>
      <c r="K232" s="100">
        <v>-11576</v>
      </c>
      <c r="L232" s="100">
        <v>-1638290</v>
      </c>
      <c r="M232" s="100">
        <v>759401</v>
      </c>
      <c r="N232" s="100">
        <v>759401</v>
      </c>
      <c r="O232" s="100">
        <v>0</v>
      </c>
      <c r="P232" s="100">
        <v>0</v>
      </c>
      <c r="Q232" s="100">
        <v>1243669</v>
      </c>
      <c r="R232" s="100">
        <v>-1243669</v>
      </c>
      <c r="S232" s="100">
        <v>1373400</v>
      </c>
      <c r="T232" s="100">
        <v>0</v>
      </c>
      <c r="U232" s="100">
        <v>1343425</v>
      </c>
      <c r="V232" s="100">
        <v>0</v>
      </c>
      <c r="W232" s="100">
        <v>29975</v>
      </c>
      <c r="X232" s="100">
        <v>0</v>
      </c>
      <c r="Y232" s="100">
        <v>0</v>
      </c>
      <c r="Z232" s="100">
        <v>0</v>
      </c>
      <c r="AA232" s="100">
        <v>0</v>
      </c>
      <c r="AB232" s="100">
        <v>0</v>
      </c>
      <c r="AC232" s="100">
        <v>0</v>
      </c>
      <c r="AD232" s="100">
        <v>0</v>
      </c>
      <c r="AE232" s="100">
        <v>0</v>
      </c>
      <c r="AF232" s="100">
        <v>0</v>
      </c>
      <c r="AG232" s="100">
        <v>0</v>
      </c>
      <c r="AH232" s="100">
        <v>0</v>
      </c>
      <c r="AI232" s="100">
        <v>0</v>
      </c>
      <c r="AJ232" s="100">
        <v>0</v>
      </c>
      <c r="AK232" s="100">
        <v>0</v>
      </c>
      <c r="AL232" s="100">
        <v>0</v>
      </c>
      <c r="AM232" s="100">
        <v>0</v>
      </c>
      <c r="AN232" s="100">
        <v>0</v>
      </c>
      <c r="AO232" s="100">
        <v>0</v>
      </c>
      <c r="AP232" s="100">
        <v>0</v>
      </c>
      <c r="AQ232" s="100">
        <v>0</v>
      </c>
      <c r="AR232" s="100">
        <v>0</v>
      </c>
      <c r="AS232" s="100">
        <v>0</v>
      </c>
      <c r="AT232" s="100">
        <v>0</v>
      </c>
      <c r="AU232" s="100">
        <v>0</v>
      </c>
      <c r="AV232" s="100">
        <v>0</v>
      </c>
      <c r="AW232" s="100">
        <v>0</v>
      </c>
      <c r="AX232" s="100">
        <v>0</v>
      </c>
      <c r="AY232" s="100">
        <v>0</v>
      </c>
      <c r="AZ232" s="100">
        <v>0</v>
      </c>
      <c r="BA232" s="100">
        <v>0</v>
      </c>
      <c r="BB232" s="100">
        <v>0</v>
      </c>
      <c r="BC232" s="100">
        <v>0</v>
      </c>
      <c r="BD232" s="100">
        <v>0</v>
      </c>
      <c r="BE232" s="100">
        <v>0</v>
      </c>
      <c r="BF232" s="100">
        <v>6330970.325893932</v>
      </c>
      <c r="BG232" s="100">
        <v>0</v>
      </c>
      <c r="BH232" s="100">
        <v>129120.2254543381</v>
      </c>
      <c r="BI232" s="100">
        <v>394544</v>
      </c>
      <c r="BJ232" s="100">
        <v>0</v>
      </c>
      <c r="BK232" s="100">
        <v>8019</v>
      </c>
      <c r="BL232" s="100">
        <v>6840656</v>
      </c>
      <c r="BM232" s="100">
        <v>0</v>
      </c>
      <c r="BN232" s="100">
        <v>139104</v>
      </c>
      <c r="BO232" s="100">
        <v>-115142</v>
      </c>
      <c r="BP232" s="100">
        <v>0</v>
      </c>
      <c r="BQ232" s="100">
        <v>-1965</v>
      </c>
      <c r="BR232" s="100">
        <v>35725.347128309571</v>
      </c>
      <c r="BS232" s="100">
        <v>0</v>
      </c>
      <c r="BT232" s="100">
        <v>729.08871690427702</v>
      </c>
      <c r="BU232" s="100">
        <v>0</v>
      </c>
      <c r="BV232" s="100">
        <v>0</v>
      </c>
      <c r="BW232" s="100">
        <v>0</v>
      </c>
      <c r="BX232" s="100">
        <v>35725</v>
      </c>
      <c r="BY232" s="100">
        <v>0</v>
      </c>
      <c r="BZ232" s="100">
        <v>729</v>
      </c>
      <c r="CA232" s="100">
        <v>0</v>
      </c>
      <c r="CB232" s="100">
        <v>0</v>
      </c>
      <c r="CC232" s="100">
        <v>0</v>
      </c>
      <c r="CD232" s="100">
        <v>0</v>
      </c>
      <c r="CE232" s="100">
        <v>0</v>
      </c>
      <c r="CF232" s="100">
        <v>0</v>
      </c>
      <c r="CG232" s="100">
        <v>-134.58733197556009</v>
      </c>
      <c r="CH232" s="100">
        <v>0</v>
      </c>
      <c r="CI232" s="100">
        <v>-2.7466802443991858</v>
      </c>
      <c r="CJ232" s="100">
        <v>73744.75050916498</v>
      </c>
      <c r="CK232" s="100">
        <v>0</v>
      </c>
      <c r="CL232" s="100">
        <v>1504.9949083503056</v>
      </c>
      <c r="CM232" s="100">
        <v>0</v>
      </c>
      <c r="CN232" s="100">
        <v>0</v>
      </c>
      <c r="CO232" s="100">
        <v>0</v>
      </c>
      <c r="CP232" s="100">
        <v>73745</v>
      </c>
      <c r="CQ232" s="100">
        <v>0</v>
      </c>
      <c r="CR232" s="100">
        <v>1505</v>
      </c>
      <c r="CS232" s="100">
        <v>0</v>
      </c>
      <c r="CT232" s="100">
        <v>0</v>
      </c>
      <c r="CU232" s="100">
        <v>0</v>
      </c>
      <c r="CV232" s="100">
        <v>0</v>
      </c>
      <c r="CW232" s="100">
        <v>0</v>
      </c>
      <c r="CX232" s="100">
        <v>0</v>
      </c>
      <c r="CY232" s="100">
        <v>0</v>
      </c>
      <c r="CZ232" s="100">
        <v>0</v>
      </c>
      <c r="DA232" s="100">
        <v>0</v>
      </c>
      <c r="DB232" s="100">
        <v>0</v>
      </c>
      <c r="DC232" s="100">
        <v>0</v>
      </c>
      <c r="DD232" s="100">
        <v>0</v>
      </c>
      <c r="DE232" s="100">
        <v>0</v>
      </c>
      <c r="DF232" s="100">
        <v>0</v>
      </c>
      <c r="DG232" s="100">
        <v>0</v>
      </c>
      <c r="DH232" s="100">
        <v>0</v>
      </c>
      <c r="DI232" s="100">
        <v>0</v>
      </c>
      <c r="DJ232" s="100">
        <v>0</v>
      </c>
      <c r="DK232" s="100">
        <v>0</v>
      </c>
      <c r="DL232" s="100">
        <v>0</v>
      </c>
      <c r="DM232" s="100">
        <v>0</v>
      </c>
      <c r="DN232" s="100">
        <v>27838.833054989816</v>
      </c>
      <c r="DO232" s="100">
        <v>0</v>
      </c>
      <c r="DP232" s="100">
        <v>568.13945010183306</v>
      </c>
      <c r="DQ232" s="100">
        <v>29108</v>
      </c>
      <c r="DR232" s="100">
        <v>0</v>
      </c>
      <c r="DS232" s="100">
        <v>594</v>
      </c>
      <c r="DT232" s="100">
        <v>-1269</v>
      </c>
      <c r="DU232" s="100">
        <v>0</v>
      </c>
      <c r="DV232" s="100">
        <v>-26</v>
      </c>
      <c r="DW232" s="100">
        <v>32951.633767820771</v>
      </c>
      <c r="DX232" s="100">
        <v>0</v>
      </c>
      <c r="DY232" s="100">
        <v>672.48232179226068</v>
      </c>
      <c r="DZ232" s="100">
        <v>-1223.4292057026478</v>
      </c>
      <c r="EA232" s="100">
        <v>0</v>
      </c>
      <c r="EB232" s="100">
        <v>-24.967942973523424</v>
      </c>
      <c r="EC232" s="100">
        <v>94363</v>
      </c>
      <c r="ED232" s="100">
        <v>0</v>
      </c>
      <c r="EE232" s="100">
        <v>1926</v>
      </c>
      <c r="EF232" s="100">
        <v>-62635</v>
      </c>
      <c r="EG232" s="100">
        <v>0</v>
      </c>
      <c r="EH232" s="100">
        <v>-1278</v>
      </c>
      <c r="EI232" s="100">
        <v>1166.7608553971486</v>
      </c>
      <c r="EJ232" s="100">
        <v>0</v>
      </c>
      <c r="EK232" s="100">
        <v>23.811446028513238</v>
      </c>
      <c r="EL232" s="100">
        <v>0</v>
      </c>
      <c r="EM232" s="100">
        <v>0</v>
      </c>
      <c r="EN232" s="100">
        <v>0</v>
      </c>
      <c r="EO232" s="100">
        <v>0</v>
      </c>
      <c r="EP232" s="100">
        <v>0</v>
      </c>
      <c r="EQ232" s="100">
        <v>0</v>
      </c>
      <c r="ER232" s="100">
        <v>0</v>
      </c>
      <c r="ES232" s="100">
        <v>0</v>
      </c>
      <c r="ET232" s="100">
        <v>0</v>
      </c>
      <c r="EU232" s="100">
        <v>1553113.5245621181</v>
      </c>
      <c r="EV232" s="100">
        <v>0</v>
      </c>
      <c r="EW232" s="100">
        <v>31696.194378818738</v>
      </c>
      <c r="EX232" s="100">
        <v>1517902</v>
      </c>
      <c r="EY232" s="100">
        <v>0</v>
      </c>
      <c r="EZ232" s="100">
        <v>30978</v>
      </c>
      <c r="FA232" s="100">
        <v>35212</v>
      </c>
      <c r="FB232" s="100">
        <v>0</v>
      </c>
      <c r="FC232" s="100">
        <v>718</v>
      </c>
      <c r="FD232" s="100">
        <v>3621199.4632993885</v>
      </c>
      <c r="FE232" s="100">
        <v>0</v>
      </c>
      <c r="FF232" s="100">
        <v>72988.67519348269</v>
      </c>
      <c r="FG232" s="100">
        <v>3260908</v>
      </c>
      <c r="FH232" s="100">
        <v>0</v>
      </c>
      <c r="FI232" s="100">
        <v>64829</v>
      </c>
      <c r="FJ232" s="100">
        <v>360291</v>
      </c>
      <c r="FK232" s="100">
        <v>0</v>
      </c>
      <c r="FL232" s="100">
        <v>8160</v>
      </c>
      <c r="FM232" s="100">
        <v>0</v>
      </c>
      <c r="FN232" s="100">
        <v>0</v>
      </c>
      <c r="FO232" s="100">
        <v>0</v>
      </c>
      <c r="FP232" s="100">
        <v>0</v>
      </c>
      <c r="FQ232" s="100">
        <v>0</v>
      </c>
      <c r="FR232" s="100">
        <v>0</v>
      </c>
      <c r="FS232" s="100">
        <v>0</v>
      </c>
      <c r="FT232" s="100">
        <v>0</v>
      </c>
      <c r="FU232" s="100">
        <v>0</v>
      </c>
      <c r="FV232" s="100">
        <v>12069897</v>
      </c>
      <c r="FW232" s="100">
        <v>0</v>
      </c>
      <c r="FX232" s="100">
        <v>245294</v>
      </c>
      <c r="FY232" s="546">
        <v>0.5</v>
      </c>
      <c r="FZ232" s="546">
        <v>0.49</v>
      </c>
      <c r="GA232" s="546">
        <v>0</v>
      </c>
      <c r="GB232" s="546">
        <v>0.01</v>
      </c>
      <c r="GC232" s="84" t="s">
        <v>1047</v>
      </c>
    </row>
    <row r="233" spans="1:185" s="84" customFormat="1" x14ac:dyDescent="0.25">
      <c r="A233" t="s">
        <v>1026</v>
      </c>
      <c r="B233" s="82" t="s">
        <v>825</v>
      </c>
      <c r="C233" s="85" t="s">
        <v>824</v>
      </c>
      <c r="D233" s="100">
        <v>2638916</v>
      </c>
      <c r="E233" s="100">
        <v>0</v>
      </c>
      <c r="F233" s="100">
        <v>2638916</v>
      </c>
      <c r="G233" s="100">
        <v>2560622</v>
      </c>
      <c r="H233" s="100">
        <v>0</v>
      </c>
      <c r="I233" s="100">
        <v>2560622</v>
      </c>
      <c r="J233" s="100">
        <v>78294</v>
      </c>
      <c r="K233" s="100">
        <v>0</v>
      </c>
      <c r="L233" s="100">
        <v>78294</v>
      </c>
      <c r="M233" s="100">
        <v>456651</v>
      </c>
      <c r="N233" s="100">
        <v>456651</v>
      </c>
      <c r="O233" s="100">
        <v>0</v>
      </c>
      <c r="P233" s="100">
        <v>0</v>
      </c>
      <c r="Q233" s="100">
        <v>0</v>
      </c>
      <c r="R233" s="100">
        <v>0</v>
      </c>
      <c r="S233" s="100">
        <v>910230</v>
      </c>
      <c r="T233" s="100">
        <v>0</v>
      </c>
      <c r="U233" s="100">
        <v>808674</v>
      </c>
      <c r="V233" s="100">
        <v>0</v>
      </c>
      <c r="W233" s="100">
        <v>101556</v>
      </c>
      <c r="X233" s="100">
        <v>0</v>
      </c>
      <c r="Y233" s="100">
        <v>0</v>
      </c>
      <c r="Z233" s="100">
        <v>0</v>
      </c>
      <c r="AA233" s="100">
        <v>0</v>
      </c>
      <c r="AB233" s="100">
        <v>0</v>
      </c>
      <c r="AC233" s="100">
        <v>0</v>
      </c>
      <c r="AD233" s="100">
        <v>0</v>
      </c>
      <c r="AE233" s="100">
        <v>0</v>
      </c>
      <c r="AF233" s="100">
        <v>0</v>
      </c>
      <c r="AG233" s="100">
        <v>0</v>
      </c>
      <c r="AH233" s="100">
        <v>0</v>
      </c>
      <c r="AI233" s="100">
        <v>0</v>
      </c>
      <c r="AJ233" s="100">
        <v>0</v>
      </c>
      <c r="AK233" s="100">
        <v>0</v>
      </c>
      <c r="AL233" s="100">
        <v>0</v>
      </c>
      <c r="AM233" s="100">
        <v>0</v>
      </c>
      <c r="AN233" s="100">
        <v>0</v>
      </c>
      <c r="AO233" s="100">
        <v>0</v>
      </c>
      <c r="AP233" s="100">
        <v>0</v>
      </c>
      <c r="AQ233" s="100">
        <v>0</v>
      </c>
      <c r="AR233" s="100">
        <v>0</v>
      </c>
      <c r="AS233" s="100">
        <v>0</v>
      </c>
      <c r="AT233" s="100">
        <v>0</v>
      </c>
      <c r="AU233" s="100">
        <v>0</v>
      </c>
      <c r="AV233" s="100">
        <v>0</v>
      </c>
      <c r="AW233" s="100">
        <v>0</v>
      </c>
      <c r="AX233" s="100">
        <v>0</v>
      </c>
      <c r="AY233" s="100">
        <v>0</v>
      </c>
      <c r="AZ233" s="100">
        <v>0</v>
      </c>
      <c r="BA233" s="100">
        <v>0</v>
      </c>
      <c r="BB233" s="100">
        <v>0</v>
      </c>
      <c r="BC233" s="100">
        <v>0</v>
      </c>
      <c r="BD233" s="100">
        <v>0</v>
      </c>
      <c r="BE233" s="100">
        <v>0</v>
      </c>
      <c r="BF233" s="100">
        <v>4867686.2363364575</v>
      </c>
      <c r="BG233" s="100">
        <v>0</v>
      </c>
      <c r="BH233" s="100">
        <v>99340.535435437894</v>
      </c>
      <c r="BI233" s="100">
        <v>249664</v>
      </c>
      <c r="BJ233" s="100">
        <v>0</v>
      </c>
      <c r="BK233" s="100">
        <v>5095</v>
      </c>
      <c r="BL233" s="100">
        <v>4963073</v>
      </c>
      <c r="BM233" s="100">
        <v>0</v>
      </c>
      <c r="BN233" s="100">
        <v>101287</v>
      </c>
      <c r="BO233" s="100">
        <v>154277</v>
      </c>
      <c r="BP233" s="100">
        <v>0</v>
      </c>
      <c r="BQ233" s="100">
        <v>3149</v>
      </c>
      <c r="BR233" s="100">
        <v>38824.903503054993</v>
      </c>
      <c r="BS233" s="100">
        <v>0</v>
      </c>
      <c r="BT233" s="100">
        <v>792.34496945010187</v>
      </c>
      <c r="BU233" s="100">
        <v>19120</v>
      </c>
      <c r="BV233" s="100">
        <v>0</v>
      </c>
      <c r="BW233" s="100">
        <v>390</v>
      </c>
      <c r="BX233" s="100">
        <v>19705</v>
      </c>
      <c r="BY233" s="100">
        <v>0</v>
      </c>
      <c r="BZ233" s="100">
        <v>402</v>
      </c>
      <c r="CA233" s="100">
        <v>9.6133808553971498</v>
      </c>
      <c r="CB233" s="100">
        <v>0</v>
      </c>
      <c r="CC233" s="100">
        <v>0.19619144602851324</v>
      </c>
      <c r="CD233" s="100">
        <v>0</v>
      </c>
      <c r="CE233" s="100">
        <v>0</v>
      </c>
      <c r="CF233" s="100">
        <v>0</v>
      </c>
      <c r="CG233" s="100">
        <v>-1275.543849287169</v>
      </c>
      <c r="CH233" s="100">
        <v>0</v>
      </c>
      <c r="CI233" s="100">
        <v>-26.031507128309574</v>
      </c>
      <c r="CJ233" s="100">
        <v>33715.644562118126</v>
      </c>
      <c r="CK233" s="100">
        <v>0</v>
      </c>
      <c r="CL233" s="100">
        <v>688.07437881873727</v>
      </c>
      <c r="CM233" s="100">
        <v>0</v>
      </c>
      <c r="CN233" s="100">
        <v>0</v>
      </c>
      <c r="CO233" s="100">
        <v>0</v>
      </c>
      <c r="CP233" s="100">
        <v>33716</v>
      </c>
      <c r="CQ233" s="100">
        <v>0</v>
      </c>
      <c r="CR233" s="100">
        <v>688</v>
      </c>
      <c r="CS233" s="100">
        <v>0</v>
      </c>
      <c r="CT233" s="100">
        <v>0</v>
      </c>
      <c r="CU233" s="100">
        <v>0</v>
      </c>
      <c r="CV233" s="100">
        <v>18580.641323828921</v>
      </c>
      <c r="CW233" s="100">
        <v>0</v>
      </c>
      <c r="CX233" s="100">
        <v>379.19676171079425</v>
      </c>
      <c r="CY233" s="100">
        <v>17238</v>
      </c>
      <c r="CZ233" s="100">
        <v>0</v>
      </c>
      <c r="DA233" s="100">
        <v>352</v>
      </c>
      <c r="DB233" s="100">
        <v>1343</v>
      </c>
      <c r="DC233" s="100">
        <v>0</v>
      </c>
      <c r="DD233" s="100">
        <v>27</v>
      </c>
      <c r="DE233" s="100">
        <v>773.62417515274944</v>
      </c>
      <c r="DF233" s="100">
        <v>0</v>
      </c>
      <c r="DG233" s="100">
        <v>15.788248472505092</v>
      </c>
      <c r="DH233" s="100">
        <v>0</v>
      </c>
      <c r="DI233" s="100">
        <v>0</v>
      </c>
      <c r="DJ233" s="100">
        <v>0</v>
      </c>
      <c r="DK233" s="100">
        <v>774</v>
      </c>
      <c r="DL233" s="100">
        <v>0</v>
      </c>
      <c r="DM233" s="100">
        <v>16</v>
      </c>
      <c r="DN233" s="100">
        <v>100403.1615885947</v>
      </c>
      <c r="DO233" s="100">
        <v>0</v>
      </c>
      <c r="DP233" s="100">
        <v>2049.0441140529533</v>
      </c>
      <c r="DQ233" s="100">
        <v>102418</v>
      </c>
      <c r="DR233" s="100">
        <v>0</v>
      </c>
      <c r="DS233" s="100">
        <v>2090</v>
      </c>
      <c r="DT233" s="100">
        <v>-2015</v>
      </c>
      <c r="DU233" s="100">
        <v>0</v>
      </c>
      <c r="DV233" s="100">
        <v>-41</v>
      </c>
      <c r="DW233" s="100">
        <v>132083.80521384926</v>
      </c>
      <c r="DX233" s="100">
        <v>0</v>
      </c>
      <c r="DY233" s="100">
        <v>2695.5878615071283</v>
      </c>
      <c r="DZ233" s="100">
        <v>-16796.600224032587</v>
      </c>
      <c r="EA233" s="100">
        <v>0</v>
      </c>
      <c r="EB233" s="100">
        <v>-342.78775967413446</v>
      </c>
      <c r="EC233" s="100">
        <v>132390</v>
      </c>
      <c r="ED233" s="100">
        <v>0</v>
      </c>
      <c r="EE233" s="100">
        <v>2702</v>
      </c>
      <c r="EF233" s="100">
        <v>-17103</v>
      </c>
      <c r="EG233" s="100">
        <v>0</v>
      </c>
      <c r="EH233" s="100">
        <v>-349</v>
      </c>
      <c r="EI233" s="100">
        <v>-4128.6940936863539</v>
      </c>
      <c r="EJ233" s="100">
        <v>0</v>
      </c>
      <c r="EK233" s="100">
        <v>-84.259063136456206</v>
      </c>
      <c r="EL233" s="100">
        <v>0</v>
      </c>
      <c r="EM233" s="100">
        <v>0</v>
      </c>
      <c r="EN233" s="100">
        <v>0</v>
      </c>
      <c r="EO233" s="100">
        <v>0</v>
      </c>
      <c r="EP233" s="100">
        <v>0</v>
      </c>
      <c r="EQ233" s="100">
        <v>0</v>
      </c>
      <c r="ER233" s="100">
        <v>0</v>
      </c>
      <c r="ES233" s="100">
        <v>0</v>
      </c>
      <c r="ET233" s="100">
        <v>0</v>
      </c>
      <c r="EU233" s="100">
        <v>1048905.3598167007</v>
      </c>
      <c r="EV233" s="100">
        <v>0</v>
      </c>
      <c r="EW233" s="100">
        <v>21406.231832993893</v>
      </c>
      <c r="EX233" s="100">
        <v>1214322</v>
      </c>
      <c r="EY233" s="100">
        <v>0</v>
      </c>
      <c r="EZ233" s="100">
        <v>24782</v>
      </c>
      <c r="FA233" s="100">
        <v>-165417</v>
      </c>
      <c r="FB233" s="100">
        <v>0</v>
      </c>
      <c r="FC233" s="100">
        <v>-3376</v>
      </c>
      <c r="FD233" s="100">
        <v>1351431.2928716901</v>
      </c>
      <c r="FE233" s="100">
        <v>0</v>
      </c>
      <c r="FF233" s="100">
        <v>26974.898574338084</v>
      </c>
      <c r="FG233" s="100">
        <v>1331604</v>
      </c>
      <c r="FH233" s="100">
        <v>0</v>
      </c>
      <c r="FI233" s="100">
        <v>26638</v>
      </c>
      <c r="FJ233" s="100">
        <v>19827</v>
      </c>
      <c r="FK233" s="100">
        <v>0</v>
      </c>
      <c r="FL233" s="100">
        <v>337</v>
      </c>
      <c r="FM233" s="100">
        <v>0</v>
      </c>
      <c r="FN233" s="100">
        <v>0</v>
      </c>
      <c r="FO233" s="100">
        <v>0</v>
      </c>
      <c r="FP233" s="100">
        <v>0</v>
      </c>
      <c r="FQ233" s="100">
        <v>0</v>
      </c>
      <c r="FR233" s="100">
        <v>0</v>
      </c>
      <c r="FS233" s="100">
        <v>0</v>
      </c>
      <c r="FT233" s="100">
        <v>0</v>
      </c>
      <c r="FU233" s="100">
        <v>0</v>
      </c>
      <c r="FV233" s="100">
        <v>7819877</v>
      </c>
      <c r="FW233" s="100">
        <v>0</v>
      </c>
      <c r="FX233" s="100">
        <v>158984</v>
      </c>
      <c r="FY233" s="546">
        <v>0.5</v>
      </c>
      <c r="FZ233" s="546">
        <v>0.49</v>
      </c>
      <c r="GA233" s="546">
        <v>0</v>
      </c>
      <c r="GB233" s="546">
        <v>0.01</v>
      </c>
      <c r="GC233" s="84" t="s">
        <v>1054</v>
      </c>
    </row>
    <row r="234" spans="1:185" s="84" customFormat="1" x14ac:dyDescent="0.25">
      <c r="A234" t="s">
        <v>1037</v>
      </c>
      <c r="B234" s="82" t="s">
        <v>827</v>
      </c>
      <c r="C234" s="85" t="s">
        <v>826</v>
      </c>
      <c r="D234" s="100">
        <v>-873161</v>
      </c>
      <c r="E234" s="100">
        <v>0</v>
      </c>
      <c r="F234" s="100">
        <v>-873161</v>
      </c>
      <c r="G234" s="100">
        <v>-1046140</v>
      </c>
      <c r="H234" s="100">
        <v>0</v>
      </c>
      <c r="I234" s="100">
        <v>-1046140</v>
      </c>
      <c r="J234" s="100">
        <v>172979</v>
      </c>
      <c r="K234" s="100">
        <v>0</v>
      </c>
      <c r="L234" s="100">
        <v>172979</v>
      </c>
      <c r="M234" s="100">
        <v>205701</v>
      </c>
      <c r="N234" s="100">
        <v>205701</v>
      </c>
      <c r="O234" s="100">
        <v>0</v>
      </c>
      <c r="P234" s="100">
        <v>0</v>
      </c>
      <c r="Q234" s="100">
        <v>0</v>
      </c>
      <c r="R234" s="100">
        <v>0</v>
      </c>
      <c r="S234" s="100">
        <v>0</v>
      </c>
      <c r="T234" s="100">
        <v>0</v>
      </c>
      <c r="U234" s="100">
        <v>0</v>
      </c>
      <c r="V234" s="100">
        <v>0</v>
      </c>
      <c r="W234" s="100">
        <v>0</v>
      </c>
      <c r="X234" s="100">
        <v>0</v>
      </c>
      <c r="Y234" s="100">
        <v>0</v>
      </c>
      <c r="Z234" s="100">
        <v>0</v>
      </c>
      <c r="AA234" s="100">
        <v>0</v>
      </c>
      <c r="AB234" s="100">
        <v>0</v>
      </c>
      <c r="AC234" s="100">
        <v>0</v>
      </c>
      <c r="AD234" s="100">
        <v>0</v>
      </c>
      <c r="AE234" s="100">
        <v>0</v>
      </c>
      <c r="AF234" s="100">
        <v>0</v>
      </c>
      <c r="AG234" s="100">
        <v>0</v>
      </c>
      <c r="AH234" s="100">
        <v>0</v>
      </c>
      <c r="AI234" s="100">
        <v>0</v>
      </c>
      <c r="AJ234" s="100">
        <v>0</v>
      </c>
      <c r="AK234" s="100">
        <v>0</v>
      </c>
      <c r="AL234" s="100">
        <v>0</v>
      </c>
      <c r="AM234" s="100">
        <v>0</v>
      </c>
      <c r="AN234" s="100">
        <v>0</v>
      </c>
      <c r="AO234" s="100">
        <v>0</v>
      </c>
      <c r="AP234" s="100">
        <v>0</v>
      </c>
      <c r="AQ234" s="100">
        <v>0</v>
      </c>
      <c r="AR234" s="100">
        <v>0</v>
      </c>
      <c r="AS234" s="100">
        <v>0</v>
      </c>
      <c r="AT234" s="100">
        <v>0</v>
      </c>
      <c r="AU234" s="100">
        <v>0</v>
      </c>
      <c r="AV234" s="100">
        <v>0</v>
      </c>
      <c r="AW234" s="100">
        <v>0</v>
      </c>
      <c r="AX234" s="100">
        <v>0</v>
      </c>
      <c r="AY234" s="100">
        <v>0</v>
      </c>
      <c r="AZ234" s="100">
        <v>0</v>
      </c>
      <c r="BA234" s="100">
        <v>0</v>
      </c>
      <c r="BB234" s="100">
        <v>0</v>
      </c>
      <c r="BC234" s="100">
        <v>0</v>
      </c>
      <c r="BD234" s="100">
        <v>0</v>
      </c>
      <c r="BE234" s="100">
        <v>0</v>
      </c>
      <c r="BF234" s="100">
        <v>1635793.6767129535</v>
      </c>
      <c r="BG234" s="100">
        <v>0</v>
      </c>
      <c r="BH234" s="100">
        <v>22105.319955580449</v>
      </c>
      <c r="BI234" s="100">
        <v>204805</v>
      </c>
      <c r="BJ234" s="100">
        <v>0</v>
      </c>
      <c r="BK234" s="100">
        <v>2768</v>
      </c>
      <c r="BL234" s="100">
        <v>1882443</v>
      </c>
      <c r="BM234" s="100">
        <v>0</v>
      </c>
      <c r="BN234" s="100">
        <v>25439</v>
      </c>
      <c r="BO234" s="100">
        <v>-41844</v>
      </c>
      <c r="BP234" s="100">
        <v>0</v>
      </c>
      <c r="BQ234" s="100">
        <v>-566</v>
      </c>
      <c r="BR234" s="100">
        <v>3339.1784114052953</v>
      </c>
      <c r="BS234" s="100">
        <v>0</v>
      </c>
      <c r="BT234" s="100">
        <v>45.124032586558044</v>
      </c>
      <c r="BU234" s="100">
        <v>5553</v>
      </c>
      <c r="BV234" s="100">
        <v>0</v>
      </c>
      <c r="BW234" s="100">
        <v>75</v>
      </c>
      <c r="BX234" s="100">
        <v>-2214</v>
      </c>
      <c r="BY234" s="100">
        <v>0</v>
      </c>
      <c r="BZ234" s="100">
        <v>-30</v>
      </c>
      <c r="CA234" s="100">
        <v>0</v>
      </c>
      <c r="CB234" s="100">
        <v>0</v>
      </c>
      <c r="CC234" s="100">
        <v>0</v>
      </c>
      <c r="CD234" s="100">
        <v>0</v>
      </c>
      <c r="CE234" s="100">
        <v>0</v>
      </c>
      <c r="CF234" s="100">
        <v>0</v>
      </c>
      <c r="CG234" s="100">
        <v>0</v>
      </c>
      <c r="CH234" s="100">
        <v>0</v>
      </c>
      <c r="CI234" s="100">
        <v>0</v>
      </c>
      <c r="CJ234" s="100">
        <v>0</v>
      </c>
      <c r="CK234" s="100">
        <v>0</v>
      </c>
      <c r="CL234" s="100">
        <v>0</v>
      </c>
      <c r="CM234" s="100">
        <v>0</v>
      </c>
      <c r="CN234" s="100">
        <v>0</v>
      </c>
      <c r="CO234" s="100">
        <v>0</v>
      </c>
      <c r="CP234" s="100">
        <v>0</v>
      </c>
      <c r="CQ234" s="100">
        <v>0</v>
      </c>
      <c r="CR234" s="100">
        <v>0</v>
      </c>
      <c r="CS234" s="100">
        <v>0</v>
      </c>
      <c r="CT234" s="100">
        <v>0</v>
      </c>
      <c r="CU234" s="100">
        <v>0</v>
      </c>
      <c r="CV234" s="100">
        <v>0</v>
      </c>
      <c r="CW234" s="100">
        <v>0</v>
      </c>
      <c r="CX234" s="100">
        <v>0</v>
      </c>
      <c r="CY234" s="100">
        <v>0</v>
      </c>
      <c r="CZ234" s="100">
        <v>0</v>
      </c>
      <c r="DA234" s="100">
        <v>0</v>
      </c>
      <c r="DB234" s="100">
        <v>0</v>
      </c>
      <c r="DC234" s="100">
        <v>0</v>
      </c>
      <c r="DD234" s="100">
        <v>0</v>
      </c>
      <c r="DE234" s="100">
        <v>476.80716904276989</v>
      </c>
      <c r="DF234" s="100">
        <v>0</v>
      </c>
      <c r="DG234" s="100">
        <v>6.4433401221995927</v>
      </c>
      <c r="DH234" s="100">
        <v>0</v>
      </c>
      <c r="DI234" s="100">
        <v>0</v>
      </c>
      <c r="DJ234" s="100">
        <v>0</v>
      </c>
      <c r="DK234" s="100">
        <v>477</v>
      </c>
      <c r="DL234" s="100">
        <v>0</v>
      </c>
      <c r="DM234" s="100">
        <v>6</v>
      </c>
      <c r="DN234" s="100">
        <v>14696.969694501018</v>
      </c>
      <c r="DO234" s="100">
        <v>0</v>
      </c>
      <c r="DP234" s="100">
        <v>198.60769857433809</v>
      </c>
      <c r="DQ234" s="100">
        <v>16608</v>
      </c>
      <c r="DR234" s="100">
        <v>0</v>
      </c>
      <c r="DS234" s="100">
        <v>224</v>
      </c>
      <c r="DT234" s="100">
        <v>-1911</v>
      </c>
      <c r="DU234" s="100">
        <v>0</v>
      </c>
      <c r="DV234" s="100">
        <v>-25</v>
      </c>
      <c r="DW234" s="100">
        <v>50149.569409368632</v>
      </c>
      <c r="DX234" s="100">
        <v>0</v>
      </c>
      <c r="DY234" s="100">
        <v>677.69688391038699</v>
      </c>
      <c r="DZ234" s="100">
        <v>-705.27727087576375</v>
      </c>
      <c r="EA234" s="100">
        <v>0</v>
      </c>
      <c r="EB234" s="100">
        <v>-9.5307739307535648</v>
      </c>
      <c r="EC234" s="100">
        <v>53477</v>
      </c>
      <c r="ED234" s="100">
        <v>0</v>
      </c>
      <c r="EE234" s="100">
        <v>723</v>
      </c>
      <c r="EF234" s="100">
        <v>-4033</v>
      </c>
      <c r="EG234" s="100">
        <v>0</v>
      </c>
      <c r="EH234" s="100">
        <v>-55</v>
      </c>
      <c r="EI234" s="100">
        <v>0</v>
      </c>
      <c r="EJ234" s="100">
        <v>0</v>
      </c>
      <c r="EK234" s="100">
        <v>0</v>
      </c>
      <c r="EL234" s="100">
        <v>0</v>
      </c>
      <c r="EM234" s="100">
        <v>0</v>
      </c>
      <c r="EN234" s="100">
        <v>0</v>
      </c>
      <c r="EO234" s="100">
        <v>0</v>
      </c>
      <c r="EP234" s="100">
        <v>0</v>
      </c>
      <c r="EQ234" s="100">
        <v>0</v>
      </c>
      <c r="ER234" s="100">
        <v>0</v>
      </c>
      <c r="ES234" s="100">
        <v>0</v>
      </c>
      <c r="ET234" s="100">
        <v>0</v>
      </c>
      <c r="EU234" s="100">
        <v>732553.85022403265</v>
      </c>
      <c r="EV234" s="100">
        <v>0</v>
      </c>
      <c r="EW234" s="100">
        <v>9899.3763543788191</v>
      </c>
      <c r="EX234" s="100">
        <v>1520614</v>
      </c>
      <c r="EY234" s="100">
        <v>0</v>
      </c>
      <c r="EZ234" s="100">
        <v>20549</v>
      </c>
      <c r="FA234" s="100">
        <v>-788060</v>
      </c>
      <c r="FB234" s="100">
        <v>0</v>
      </c>
      <c r="FC234" s="100">
        <v>-10650</v>
      </c>
      <c r="FD234" s="100">
        <v>2363760.2754085539</v>
      </c>
      <c r="FE234" s="100">
        <v>0</v>
      </c>
      <c r="FF234" s="100">
        <v>31942.706424439919</v>
      </c>
      <c r="FG234" s="100">
        <v>2541221</v>
      </c>
      <c r="FH234" s="100">
        <v>0</v>
      </c>
      <c r="FI234" s="100">
        <v>34341</v>
      </c>
      <c r="FJ234" s="100">
        <v>-177461</v>
      </c>
      <c r="FK234" s="100">
        <v>0</v>
      </c>
      <c r="FL234" s="100">
        <v>-2398</v>
      </c>
      <c r="FM234" s="100">
        <v>0</v>
      </c>
      <c r="FN234" s="100">
        <v>0</v>
      </c>
      <c r="FO234" s="100">
        <v>0</v>
      </c>
      <c r="FP234" s="100">
        <v>0</v>
      </c>
      <c r="FQ234" s="100">
        <v>0</v>
      </c>
      <c r="FR234" s="100">
        <v>0</v>
      </c>
      <c r="FS234" s="100">
        <v>0</v>
      </c>
      <c r="FT234" s="100">
        <v>0</v>
      </c>
      <c r="FU234" s="100">
        <v>0</v>
      </c>
      <c r="FV234" s="100">
        <v>5004871</v>
      </c>
      <c r="FW234" s="100">
        <v>0</v>
      </c>
      <c r="FX234" s="100">
        <v>67633</v>
      </c>
      <c r="FY234" s="546">
        <v>0.25</v>
      </c>
      <c r="FZ234" s="546">
        <v>0.74</v>
      </c>
      <c r="GA234" s="546">
        <v>0</v>
      </c>
      <c r="GB234" s="546">
        <v>0.01</v>
      </c>
      <c r="GC234" s="84" t="s">
        <v>1054</v>
      </c>
    </row>
    <row r="235" spans="1:185" s="84" customFormat="1" x14ac:dyDescent="0.25">
      <c r="A235" t="s">
        <v>1026</v>
      </c>
      <c r="B235" s="82" t="s">
        <v>829</v>
      </c>
      <c r="C235" s="85" t="s">
        <v>828</v>
      </c>
      <c r="D235" s="100">
        <v>-1380797</v>
      </c>
      <c r="E235" s="100">
        <v>0</v>
      </c>
      <c r="F235" s="100">
        <v>-1380797</v>
      </c>
      <c r="G235" s="100">
        <v>-1265720</v>
      </c>
      <c r="H235" s="100">
        <v>0</v>
      </c>
      <c r="I235" s="100">
        <v>-1265720</v>
      </c>
      <c r="J235" s="100">
        <v>-115077</v>
      </c>
      <c r="K235" s="100">
        <v>0</v>
      </c>
      <c r="L235" s="100">
        <v>-115077</v>
      </c>
      <c r="M235" s="100">
        <v>251319</v>
      </c>
      <c r="N235" s="100">
        <v>251319</v>
      </c>
      <c r="O235" s="100">
        <v>0</v>
      </c>
      <c r="P235" s="100">
        <v>0</v>
      </c>
      <c r="Q235" s="100">
        <v>0</v>
      </c>
      <c r="R235" s="100">
        <v>0</v>
      </c>
      <c r="S235" s="100">
        <v>0</v>
      </c>
      <c r="T235" s="100">
        <v>0</v>
      </c>
      <c r="U235" s="100">
        <v>0</v>
      </c>
      <c r="V235" s="100">
        <v>0</v>
      </c>
      <c r="W235" s="100">
        <v>0</v>
      </c>
      <c r="X235" s="100">
        <v>0</v>
      </c>
      <c r="Y235" s="100">
        <v>0</v>
      </c>
      <c r="Z235" s="100">
        <v>0</v>
      </c>
      <c r="AA235" s="100">
        <v>0</v>
      </c>
      <c r="AB235" s="100">
        <v>0</v>
      </c>
      <c r="AC235" s="100">
        <v>0</v>
      </c>
      <c r="AD235" s="100">
        <v>0</v>
      </c>
      <c r="AE235" s="100">
        <v>0</v>
      </c>
      <c r="AF235" s="100">
        <v>0</v>
      </c>
      <c r="AG235" s="100">
        <v>0</v>
      </c>
      <c r="AH235" s="100">
        <v>0</v>
      </c>
      <c r="AI235" s="100">
        <v>0</v>
      </c>
      <c r="AJ235" s="100">
        <v>0</v>
      </c>
      <c r="AK235" s="100">
        <v>0</v>
      </c>
      <c r="AL235" s="100">
        <v>0</v>
      </c>
      <c r="AM235" s="100">
        <v>0</v>
      </c>
      <c r="AN235" s="100">
        <v>0</v>
      </c>
      <c r="AO235" s="100">
        <v>0</v>
      </c>
      <c r="AP235" s="100">
        <v>0</v>
      </c>
      <c r="AQ235" s="100">
        <v>0</v>
      </c>
      <c r="AR235" s="100">
        <v>0</v>
      </c>
      <c r="AS235" s="100">
        <v>0</v>
      </c>
      <c r="AT235" s="100">
        <v>0</v>
      </c>
      <c r="AU235" s="100">
        <v>0</v>
      </c>
      <c r="AV235" s="100">
        <v>0</v>
      </c>
      <c r="AW235" s="100">
        <v>0</v>
      </c>
      <c r="AX235" s="100">
        <v>0</v>
      </c>
      <c r="AY235" s="100">
        <v>0</v>
      </c>
      <c r="AZ235" s="100">
        <v>0</v>
      </c>
      <c r="BA235" s="100">
        <v>0</v>
      </c>
      <c r="BB235" s="100">
        <v>0</v>
      </c>
      <c r="BC235" s="100">
        <v>0</v>
      </c>
      <c r="BD235" s="100">
        <v>0</v>
      </c>
      <c r="BE235" s="100">
        <v>0</v>
      </c>
      <c r="BF235" s="100">
        <v>3207734.0027464773</v>
      </c>
      <c r="BG235" s="100">
        <v>0</v>
      </c>
      <c r="BH235" s="100">
        <v>32401.353563095723</v>
      </c>
      <c r="BI235" s="100">
        <v>344092</v>
      </c>
      <c r="BJ235" s="100">
        <v>0</v>
      </c>
      <c r="BK235" s="100">
        <v>3476</v>
      </c>
      <c r="BL235" s="100">
        <v>3118427</v>
      </c>
      <c r="BM235" s="100">
        <v>0</v>
      </c>
      <c r="BN235" s="100">
        <v>31500</v>
      </c>
      <c r="BO235" s="100">
        <v>433399</v>
      </c>
      <c r="BP235" s="100">
        <v>0</v>
      </c>
      <c r="BQ235" s="100">
        <v>4377</v>
      </c>
      <c r="BR235" s="100">
        <v>6123.3415478615079</v>
      </c>
      <c r="BS235" s="100">
        <v>0</v>
      </c>
      <c r="BT235" s="100">
        <v>61.851934826883934</v>
      </c>
      <c r="BU235" s="100">
        <v>5923</v>
      </c>
      <c r="BV235" s="100">
        <v>0</v>
      </c>
      <c r="BW235" s="100">
        <v>60</v>
      </c>
      <c r="BX235" s="100">
        <v>200</v>
      </c>
      <c r="BY235" s="100">
        <v>0</v>
      </c>
      <c r="BZ235" s="100">
        <v>2</v>
      </c>
      <c r="CA235" s="100">
        <v>0</v>
      </c>
      <c r="CB235" s="100">
        <v>0</v>
      </c>
      <c r="CC235" s="100">
        <v>0</v>
      </c>
      <c r="CD235" s="100">
        <v>0</v>
      </c>
      <c r="CE235" s="100">
        <v>0</v>
      </c>
      <c r="CF235" s="100">
        <v>0</v>
      </c>
      <c r="CG235" s="100">
        <v>0</v>
      </c>
      <c r="CH235" s="100">
        <v>0</v>
      </c>
      <c r="CI235" s="100">
        <v>0</v>
      </c>
      <c r="CJ235" s="100">
        <v>0</v>
      </c>
      <c r="CK235" s="100">
        <v>0</v>
      </c>
      <c r="CL235" s="100">
        <v>0</v>
      </c>
      <c r="CM235" s="100">
        <v>0</v>
      </c>
      <c r="CN235" s="100">
        <v>0</v>
      </c>
      <c r="CO235" s="100">
        <v>0</v>
      </c>
      <c r="CP235" s="100">
        <v>0</v>
      </c>
      <c r="CQ235" s="100">
        <v>0</v>
      </c>
      <c r="CR235" s="100">
        <v>0</v>
      </c>
      <c r="CS235" s="100">
        <v>0</v>
      </c>
      <c r="CT235" s="100">
        <v>0</v>
      </c>
      <c r="CU235" s="100">
        <v>0</v>
      </c>
      <c r="CV235" s="100">
        <v>1358.5844602851325</v>
      </c>
      <c r="CW235" s="100">
        <v>0</v>
      </c>
      <c r="CX235" s="100">
        <v>13.72307535641548</v>
      </c>
      <c r="CY235" s="100">
        <v>1358</v>
      </c>
      <c r="CZ235" s="100">
        <v>0</v>
      </c>
      <c r="DA235" s="100">
        <v>14</v>
      </c>
      <c r="DB235" s="100">
        <v>1</v>
      </c>
      <c r="DC235" s="100">
        <v>0</v>
      </c>
      <c r="DD235" s="100">
        <v>0</v>
      </c>
      <c r="DE235" s="100">
        <v>0</v>
      </c>
      <c r="DF235" s="100">
        <v>0</v>
      </c>
      <c r="DG235" s="100">
        <v>0</v>
      </c>
      <c r="DH235" s="100">
        <v>0</v>
      </c>
      <c r="DI235" s="100">
        <v>0</v>
      </c>
      <c r="DJ235" s="100">
        <v>0</v>
      </c>
      <c r="DK235" s="100">
        <v>0</v>
      </c>
      <c r="DL235" s="100">
        <v>0</v>
      </c>
      <c r="DM235" s="100">
        <v>0</v>
      </c>
      <c r="DN235" s="100">
        <v>15299.153523421588</v>
      </c>
      <c r="DO235" s="100">
        <v>0</v>
      </c>
      <c r="DP235" s="100">
        <v>154.53690427698572</v>
      </c>
      <c r="DQ235" s="100">
        <v>22210</v>
      </c>
      <c r="DR235" s="100">
        <v>0</v>
      </c>
      <c r="DS235" s="100">
        <v>224</v>
      </c>
      <c r="DT235" s="100">
        <v>-6911</v>
      </c>
      <c r="DU235" s="100">
        <v>0</v>
      </c>
      <c r="DV235" s="100">
        <v>-69</v>
      </c>
      <c r="DW235" s="100">
        <v>44863.955010183294</v>
      </c>
      <c r="DX235" s="100">
        <v>0</v>
      </c>
      <c r="DY235" s="100">
        <v>453.17126272912424</v>
      </c>
      <c r="DZ235" s="100">
        <v>-2332.7989002036661</v>
      </c>
      <c r="EA235" s="100">
        <v>0</v>
      </c>
      <c r="EB235" s="100">
        <v>-23.563625254582487</v>
      </c>
      <c r="EC235" s="100">
        <v>46530</v>
      </c>
      <c r="ED235" s="100">
        <v>0</v>
      </c>
      <c r="EE235" s="100">
        <v>470</v>
      </c>
      <c r="EF235" s="100">
        <v>-3999</v>
      </c>
      <c r="EG235" s="100">
        <v>0</v>
      </c>
      <c r="EH235" s="100">
        <v>-40</v>
      </c>
      <c r="EI235" s="100">
        <v>1187.8669246435845</v>
      </c>
      <c r="EJ235" s="100">
        <v>0</v>
      </c>
      <c r="EK235" s="100">
        <v>11.998655804480652</v>
      </c>
      <c r="EL235" s="100">
        <v>0</v>
      </c>
      <c r="EM235" s="100">
        <v>0</v>
      </c>
      <c r="EN235" s="100">
        <v>0</v>
      </c>
      <c r="EO235" s="100">
        <v>0</v>
      </c>
      <c r="EP235" s="100">
        <v>0</v>
      </c>
      <c r="EQ235" s="100">
        <v>0</v>
      </c>
      <c r="ER235" s="100">
        <v>0</v>
      </c>
      <c r="ES235" s="100">
        <v>0</v>
      </c>
      <c r="ET235" s="100">
        <v>0</v>
      </c>
      <c r="EU235" s="100">
        <v>1429814.5630753564</v>
      </c>
      <c r="EV235" s="100">
        <v>0</v>
      </c>
      <c r="EW235" s="100">
        <v>14442.571344195521</v>
      </c>
      <c r="EX235" s="100">
        <v>1402571</v>
      </c>
      <c r="EY235" s="100">
        <v>0</v>
      </c>
      <c r="EZ235" s="100">
        <v>14167</v>
      </c>
      <c r="FA235" s="100">
        <v>27244</v>
      </c>
      <c r="FB235" s="100">
        <v>0</v>
      </c>
      <c r="FC235" s="100">
        <v>276</v>
      </c>
      <c r="FD235" s="100">
        <v>3849923.6783706718</v>
      </c>
      <c r="FE235" s="100">
        <v>0</v>
      </c>
      <c r="FF235" s="100">
        <v>38888.117963340119</v>
      </c>
      <c r="FG235" s="100">
        <v>3689261</v>
      </c>
      <c r="FH235" s="100">
        <v>0</v>
      </c>
      <c r="FI235" s="100">
        <v>37265</v>
      </c>
      <c r="FJ235" s="100">
        <v>160663</v>
      </c>
      <c r="FK235" s="100">
        <v>0</v>
      </c>
      <c r="FL235" s="100">
        <v>1623</v>
      </c>
      <c r="FM235" s="100">
        <v>0</v>
      </c>
      <c r="FN235" s="100">
        <v>0</v>
      </c>
      <c r="FO235" s="100">
        <v>0</v>
      </c>
      <c r="FP235" s="100">
        <v>0</v>
      </c>
      <c r="FQ235" s="100">
        <v>0</v>
      </c>
      <c r="FR235" s="100">
        <v>0</v>
      </c>
      <c r="FS235" s="100">
        <v>0</v>
      </c>
      <c r="FT235" s="100">
        <v>0</v>
      </c>
      <c r="FU235" s="100">
        <v>0</v>
      </c>
      <c r="FV235" s="100">
        <v>8898065</v>
      </c>
      <c r="FW235" s="100">
        <v>0</v>
      </c>
      <c r="FX235" s="100">
        <v>89880</v>
      </c>
      <c r="FY235" s="546">
        <v>0</v>
      </c>
      <c r="FZ235" s="546">
        <v>0.99</v>
      </c>
      <c r="GA235" s="546">
        <v>0</v>
      </c>
      <c r="GB235" s="546">
        <v>0.01</v>
      </c>
      <c r="GC235" s="84" t="s">
        <v>1047</v>
      </c>
    </row>
    <row r="236" spans="1:185" s="84" customFormat="1" x14ac:dyDescent="0.25">
      <c r="A236" t="s">
        <v>1026</v>
      </c>
      <c r="B236" s="82" t="s">
        <v>831</v>
      </c>
      <c r="C236" s="85" t="s">
        <v>830</v>
      </c>
      <c r="D236" s="100">
        <v>-274366</v>
      </c>
      <c r="E236" s="100">
        <v>0</v>
      </c>
      <c r="F236" s="100">
        <v>-274366</v>
      </c>
      <c r="G236" s="100">
        <v>-528102</v>
      </c>
      <c r="H236" s="100">
        <v>0</v>
      </c>
      <c r="I236" s="100">
        <v>-528102</v>
      </c>
      <c r="J236" s="100">
        <v>253736</v>
      </c>
      <c r="K236" s="100">
        <v>0</v>
      </c>
      <c r="L236" s="100">
        <v>253736</v>
      </c>
      <c r="M236" s="100">
        <v>250335</v>
      </c>
      <c r="N236" s="100">
        <v>252094</v>
      </c>
      <c r="O236" s="100">
        <v>-1759</v>
      </c>
      <c r="P236" s="100">
        <v>0</v>
      </c>
      <c r="Q236" s="100">
        <v>0</v>
      </c>
      <c r="R236" s="100">
        <v>0</v>
      </c>
      <c r="S236" s="100">
        <v>204676</v>
      </c>
      <c r="T236" s="100">
        <v>0</v>
      </c>
      <c r="U236" s="100">
        <v>204926</v>
      </c>
      <c r="V236" s="100">
        <v>0</v>
      </c>
      <c r="W236" s="100">
        <v>-250</v>
      </c>
      <c r="X236" s="100">
        <v>0</v>
      </c>
      <c r="Y236" s="100">
        <v>0</v>
      </c>
      <c r="Z236" s="100">
        <v>0</v>
      </c>
      <c r="AA236" s="100">
        <v>0</v>
      </c>
      <c r="AB236" s="100">
        <v>0</v>
      </c>
      <c r="AC236" s="100">
        <v>0</v>
      </c>
      <c r="AD236" s="100">
        <v>0</v>
      </c>
      <c r="AE236" s="100">
        <v>0</v>
      </c>
      <c r="AF236" s="100">
        <v>0</v>
      </c>
      <c r="AG236" s="100">
        <v>0</v>
      </c>
      <c r="AH236" s="100">
        <v>0</v>
      </c>
      <c r="AI236" s="100">
        <v>0</v>
      </c>
      <c r="AJ236" s="100">
        <v>0</v>
      </c>
      <c r="AK236" s="100">
        <v>0</v>
      </c>
      <c r="AL236" s="100">
        <v>0</v>
      </c>
      <c r="AM236" s="100">
        <v>0</v>
      </c>
      <c r="AN236" s="100">
        <v>0</v>
      </c>
      <c r="AO236" s="100">
        <v>0</v>
      </c>
      <c r="AP236" s="100">
        <v>0</v>
      </c>
      <c r="AQ236" s="100">
        <v>0</v>
      </c>
      <c r="AR236" s="100">
        <v>0</v>
      </c>
      <c r="AS236" s="100">
        <v>0</v>
      </c>
      <c r="AT236" s="100">
        <v>0</v>
      </c>
      <c r="AU236" s="100">
        <v>0</v>
      </c>
      <c r="AV236" s="100">
        <v>0</v>
      </c>
      <c r="AW236" s="100">
        <v>0</v>
      </c>
      <c r="AX236" s="100">
        <v>0</v>
      </c>
      <c r="AY236" s="100">
        <v>0</v>
      </c>
      <c r="AZ236" s="100">
        <v>0</v>
      </c>
      <c r="BA236" s="100">
        <v>0</v>
      </c>
      <c r="BB236" s="100">
        <v>0</v>
      </c>
      <c r="BC236" s="100">
        <v>0</v>
      </c>
      <c r="BD236" s="100">
        <v>0</v>
      </c>
      <c r="BE236" s="100">
        <v>0</v>
      </c>
      <c r="BF236" s="100">
        <v>2294416.6350022</v>
      </c>
      <c r="BG236" s="100">
        <v>1564374.9784105909</v>
      </c>
      <c r="BH236" s="100">
        <v>52145.832613686362</v>
      </c>
      <c r="BI236" s="100">
        <v>124632</v>
      </c>
      <c r="BJ236" s="100">
        <v>84976</v>
      </c>
      <c r="BK236" s="100">
        <v>2833</v>
      </c>
      <c r="BL236" s="100">
        <v>2241772</v>
      </c>
      <c r="BM236" s="100">
        <v>1528481</v>
      </c>
      <c r="BN236" s="100">
        <v>50950</v>
      </c>
      <c r="BO236" s="100">
        <v>177277</v>
      </c>
      <c r="BP236" s="100">
        <v>120870</v>
      </c>
      <c r="BQ236" s="100">
        <v>4029</v>
      </c>
      <c r="BR236" s="100">
        <v>0</v>
      </c>
      <c r="BS236" s="100">
        <v>0</v>
      </c>
      <c r="BT236" s="100">
        <v>0</v>
      </c>
      <c r="BU236" s="100">
        <v>0</v>
      </c>
      <c r="BV236" s="100">
        <v>0</v>
      </c>
      <c r="BW236" s="100">
        <v>0</v>
      </c>
      <c r="BX236" s="100">
        <v>0</v>
      </c>
      <c r="BY236" s="100">
        <v>0</v>
      </c>
      <c r="BZ236" s="100">
        <v>0</v>
      </c>
      <c r="CA236" s="100">
        <v>0</v>
      </c>
      <c r="CB236" s="100">
        <v>0</v>
      </c>
      <c r="CC236" s="100">
        <v>0</v>
      </c>
      <c r="CD236" s="100">
        <v>0</v>
      </c>
      <c r="CE236" s="100">
        <v>0</v>
      </c>
      <c r="CF236" s="100">
        <v>0</v>
      </c>
      <c r="CG236" s="100">
        <v>0</v>
      </c>
      <c r="CH236" s="100">
        <v>0</v>
      </c>
      <c r="CI236" s="100">
        <v>0</v>
      </c>
      <c r="CJ236" s="100">
        <v>0</v>
      </c>
      <c r="CK236" s="100">
        <v>0</v>
      </c>
      <c r="CL236" s="100">
        <v>0</v>
      </c>
      <c r="CM236" s="100">
        <v>0</v>
      </c>
      <c r="CN236" s="100">
        <v>0</v>
      </c>
      <c r="CO236" s="100">
        <v>0</v>
      </c>
      <c r="CP236" s="100">
        <v>0</v>
      </c>
      <c r="CQ236" s="100">
        <v>0</v>
      </c>
      <c r="CR236" s="100">
        <v>0</v>
      </c>
      <c r="CS236" s="100">
        <v>0</v>
      </c>
      <c r="CT236" s="100">
        <v>0</v>
      </c>
      <c r="CU236" s="100">
        <v>0</v>
      </c>
      <c r="CV236" s="100">
        <v>27043.565865580447</v>
      </c>
      <c r="CW236" s="100">
        <v>18438.794908350304</v>
      </c>
      <c r="CX236" s="100">
        <v>614.62649694501022</v>
      </c>
      <c r="CY236" s="100">
        <v>30805</v>
      </c>
      <c r="CZ236" s="100">
        <v>21004</v>
      </c>
      <c r="DA236" s="100">
        <v>700</v>
      </c>
      <c r="DB236" s="100">
        <v>-3761</v>
      </c>
      <c r="DC236" s="100">
        <v>-2565</v>
      </c>
      <c r="DD236" s="100">
        <v>-85</v>
      </c>
      <c r="DE236" s="100">
        <v>1363.0142566191446</v>
      </c>
      <c r="DF236" s="100">
        <v>929.32790224032578</v>
      </c>
      <c r="DG236" s="100">
        <v>30.977596741344197</v>
      </c>
      <c r="DH236" s="100">
        <v>2045</v>
      </c>
      <c r="DI236" s="100">
        <v>1394</v>
      </c>
      <c r="DJ236" s="100">
        <v>46</v>
      </c>
      <c r="DK236" s="100">
        <v>-682</v>
      </c>
      <c r="DL236" s="100">
        <v>-465</v>
      </c>
      <c r="DM236" s="100">
        <v>-15</v>
      </c>
      <c r="DN236" s="100">
        <v>13535.640244399185</v>
      </c>
      <c r="DO236" s="100">
        <v>9228.8456211812609</v>
      </c>
      <c r="DP236" s="100">
        <v>307.62818737270874</v>
      </c>
      <c r="DQ236" s="100">
        <v>26305</v>
      </c>
      <c r="DR236" s="100">
        <v>17936</v>
      </c>
      <c r="DS236" s="100">
        <v>598</v>
      </c>
      <c r="DT236" s="100">
        <v>-12769</v>
      </c>
      <c r="DU236" s="100">
        <v>-8707</v>
      </c>
      <c r="DV236" s="100">
        <v>-290</v>
      </c>
      <c r="DW236" s="100">
        <v>36277.987454175156</v>
      </c>
      <c r="DX236" s="100">
        <v>24734.991446028514</v>
      </c>
      <c r="DY236" s="100">
        <v>824.49971486761717</v>
      </c>
      <c r="DZ236" s="100">
        <v>0</v>
      </c>
      <c r="EA236" s="100">
        <v>0</v>
      </c>
      <c r="EB236" s="100">
        <v>0</v>
      </c>
      <c r="EC236" s="100">
        <v>38473</v>
      </c>
      <c r="ED236" s="100">
        <v>26232</v>
      </c>
      <c r="EE236" s="100">
        <v>874</v>
      </c>
      <c r="EF236" s="100">
        <v>-2195</v>
      </c>
      <c r="EG236" s="100">
        <v>-1497</v>
      </c>
      <c r="EH236" s="100">
        <v>-50</v>
      </c>
      <c r="EI236" s="100">
        <v>260.33572301425659</v>
      </c>
      <c r="EJ236" s="100">
        <v>177.50162932790224</v>
      </c>
      <c r="EK236" s="100">
        <v>5.9167209775967411</v>
      </c>
      <c r="EL236" s="100">
        <v>0</v>
      </c>
      <c r="EM236" s="100">
        <v>0</v>
      </c>
      <c r="EN236" s="100">
        <v>0</v>
      </c>
      <c r="EO236" s="100">
        <v>0</v>
      </c>
      <c r="EP236" s="100">
        <v>0</v>
      </c>
      <c r="EQ236" s="100">
        <v>0</v>
      </c>
      <c r="ER236" s="100">
        <v>0</v>
      </c>
      <c r="ES236" s="100">
        <v>0</v>
      </c>
      <c r="ET236" s="100">
        <v>0</v>
      </c>
      <c r="EU236" s="100">
        <v>457612.04578411405</v>
      </c>
      <c r="EV236" s="100">
        <v>312008.21303462319</v>
      </c>
      <c r="EW236" s="100">
        <v>10400.273767820774</v>
      </c>
      <c r="EX236" s="100">
        <v>605347</v>
      </c>
      <c r="EY236" s="100">
        <v>412736</v>
      </c>
      <c r="EZ236" s="100">
        <v>13758</v>
      </c>
      <c r="FA236" s="100">
        <v>-147735</v>
      </c>
      <c r="FB236" s="100">
        <v>-100728</v>
      </c>
      <c r="FC236" s="100">
        <v>-3358</v>
      </c>
      <c r="FD236" s="100">
        <v>906466.66818737262</v>
      </c>
      <c r="FE236" s="100">
        <v>613497.94215885934</v>
      </c>
      <c r="FF236" s="100">
        <v>20449.931405295316</v>
      </c>
      <c r="FG236" s="100">
        <v>824521</v>
      </c>
      <c r="FH236" s="100">
        <v>557620</v>
      </c>
      <c r="FI236" s="100">
        <v>18587</v>
      </c>
      <c r="FJ236" s="100">
        <v>81946</v>
      </c>
      <c r="FK236" s="100">
        <v>55878</v>
      </c>
      <c r="FL236" s="100">
        <v>1863</v>
      </c>
      <c r="FM236" s="100">
        <v>0</v>
      </c>
      <c r="FN236" s="100">
        <v>0</v>
      </c>
      <c r="FO236" s="100">
        <v>0</v>
      </c>
      <c r="FP236" s="100">
        <v>0</v>
      </c>
      <c r="FQ236" s="100">
        <v>0</v>
      </c>
      <c r="FR236" s="100">
        <v>0</v>
      </c>
      <c r="FS236" s="100">
        <v>0</v>
      </c>
      <c r="FT236" s="100">
        <v>0</v>
      </c>
      <c r="FU236" s="100">
        <v>0</v>
      </c>
      <c r="FV236" s="100">
        <v>3861609</v>
      </c>
      <c r="FW236" s="100">
        <v>2628367</v>
      </c>
      <c r="FX236" s="100">
        <v>87613</v>
      </c>
      <c r="FY236" s="546">
        <v>0.25</v>
      </c>
      <c r="FZ236" s="546">
        <v>0.44</v>
      </c>
      <c r="GA236" s="546">
        <v>0.3</v>
      </c>
      <c r="GB236" s="546">
        <v>0.01</v>
      </c>
      <c r="GC236" s="84" t="s">
        <v>1029</v>
      </c>
    </row>
    <row r="237" spans="1:185" s="84" customFormat="1" x14ac:dyDescent="0.25">
      <c r="A237" t="s">
        <v>1037</v>
      </c>
      <c r="B237" s="82" t="s">
        <v>833</v>
      </c>
      <c r="C237" s="85" t="s">
        <v>832</v>
      </c>
      <c r="D237" s="100">
        <v>93323</v>
      </c>
      <c r="E237" s="100">
        <v>0</v>
      </c>
      <c r="F237" s="100">
        <v>93323</v>
      </c>
      <c r="G237" s="100">
        <v>414804</v>
      </c>
      <c r="H237" s="100">
        <v>0</v>
      </c>
      <c r="I237" s="100">
        <v>414804</v>
      </c>
      <c r="J237" s="100">
        <v>-321481</v>
      </c>
      <c r="K237" s="100">
        <v>0</v>
      </c>
      <c r="L237" s="100">
        <v>-321481</v>
      </c>
      <c r="M237" s="100">
        <v>94740</v>
      </c>
      <c r="N237" s="100">
        <v>94740</v>
      </c>
      <c r="O237" s="100">
        <v>0</v>
      </c>
      <c r="P237" s="100">
        <v>0</v>
      </c>
      <c r="Q237" s="100">
        <v>0</v>
      </c>
      <c r="R237" s="100">
        <v>0</v>
      </c>
      <c r="S237" s="100">
        <v>0</v>
      </c>
      <c r="T237" s="100">
        <v>0</v>
      </c>
      <c r="U237" s="100">
        <v>0</v>
      </c>
      <c r="V237" s="100">
        <v>0</v>
      </c>
      <c r="W237" s="100">
        <v>0</v>
      </c>
      <c r="X237" s="100">
        <v>0</v>
      </c>
      <c r="Y237" s="100">
        <v>0</v>
      </c>
      <c r="Z237" s="100">
        <v>0</v>
      </c>
      <c r="AA237" s="100">
        <v>0</v>
      </c>
      <c r="AB237" s="100">
        <v>0</v>
      </c>
      <c r="AC237" s="100">
        <v>0</v>
      </c>
      <c r="AD237" s="100">
        <v>0</v>
      </c>
      <c r="AE237" s="100">
        <v>0</v>
      </c>
      <c r="AF237" s="100">
        <v>0</v>
      </c>
      <c r="AG237" s="100">
        <v>0</v>
      </c>
      <c r="AH237" s="100">
        <v>0</v>
      </c>
      <c r="AI237" s="100">
        <v>0</v>
      </c>
      <c r="AJ237" s="100">
        <v>0</v>
      </c>
      <c r="AK237" s="100">
        <v>0</v>
      </c>
      <c r="AL237" s="100">
        <v>0</v>
      </c>
      <c r="AM237" s="100">
        <v>0</v>
      </c>
      <c r="AN237" s="100">
        <v>0</v>
      </c>
      <c r="AO237" s="100">
        <v>0</v>
      </c>
      <c r="AP237" s="100">
        <v>0</v>
      </c>
      <c r="AQ237" s="100">
        <v>0</v>
      </c>
      <c r="AR237" s="100">
        <v>0</v>
      </c>
      <c r="AS237" s="100">
        <v>0</v>
      </c>
      <c r="AT237" s="100">
        <v>0</v>
      </c>
      <c r="AU237" s="100">
        <v>0</v>
      </c>
      <c r="AV237" s="100">
        <v>0</v>
      </c>
      <c r="AW237" s="100">
        <v>0</v>
      </c>
      <c r="AX237" s="100">
        <v>0</v>
      </c>
      <c r="AY237" s="100">
        <v>0</v>
      </c>
      <c r="AZ237" s="100">
        <v>0</v>
      </c>
      <c r="BA237" s="100">
        <v>0</v>
      </c>
      <c r="BB237" s="100">
        <v>0</v>
      </c>
      <c r="BC237" s="100">
        <v>0</v>
      </c>
      <c r="BD237" s="100">
        <v>0</v>
      </c>
      <c r="BE237" s="100">
        <v>0</v>
      </c>
      <c r="BF237" s="100">
        <v>580012.35663757636</v>
      </c>
      <c r="BG237" s="100">
        <v>429891.51139020361</v>
      </c>
      <c r="BH237" s="100">
        <v>13647.349567942974</v>
      </c>
      <c r="BI237" s="100">
        <v>70503</v>
      </c>
      <c r="BJ237" s="100">
        <v>52255</v>
      </c>
      <c r="BK237" s="100">
        <v>1659</v>
      </c>
      <c r="BL237" s="100">
        <v>612790</v>
      </c>
      <c r="BM237" s="100">
        <v>454186</v>
      </c>
      <c r="BN237" s="100">
        <v>14419</v>
      </c>
      <c r="BO237" s="100">
        <v>37725</v>
      </c>
      <c r="BP237" s="100">
        <v>27961</v>
      </c>
      <c r="BQ237" s="100">
        <v>887</v>
      </c>
      <c r="BR237" s="100">
        <v>-1638.6632382892058</v>
      </c>
      <c r="BS237" s="100">
        <v>-1214.538635437882</v>
      </c>
      <c r="BT237" s="100">
        <v>-38.55678207739308</v>
      </c>
      <c r="BU237" s="100">
        <v>690</v>
      </c>
      <c r="BV237" s="100">
        <v>511</v>
      </c>
      <c r="BW237" s="100">
        <v>16</v>
      </c>
      <c r="BX237" s="100">
        <v>-2329</v>
      </c>
      <c r="BY237" s="100">
        <v>-1726</v>
      </c>
      <c r="BZ237" s="100">
        <v>-55</v>
      </c>
      <c r="CA237" s="100">
        <v>0</v>
      </c>
      <c r="CB237" s="100">
        <v>0</v>
      </c>
      <c r="CC237" s="100">
        <v>0</v>
      </c>
      <c r="CD237" s="100">
        <v>0</v>
      </c>
      <c r="CE237" s="100">
        <v>0</v>
      </c>
      <c r="CF237" s="100">
        <v>0</v>
      </c>
      <c r="CG237" s="100">
        <v>0</v>
      </c>
      <c r="CH237" s="100">
        <v>0</v>
      </c>
      <c r="CI237" s="100">
        <v>0</v>
      </c>
      <c r="CJ237" s="100">
        <v>0</v>
      </c>
      <c r="CK237" s="100">
        <v>0</v>
      </c>
      <c r="CL237" s="100">
        <v>0</v>
      </c>
      <c r="CM237" s="100">
        <v>0</v>
      </c>
      <c r="CN237" s="100">
        <v>0</v>
      </c>
      <c r="CO237" s="100">
        <v>0</v>
      </c>
      <c r="CP237" s="100">
        <v>0</v>
      </c>
      <c r="CQ237" s="100">
        <v>0</v>
      </c>
      <c r="CR237" s="100">
        <v>0</v>
      </c>
      <c r="CS237" s="100">
        <v>0</v>
      </c>
      <c r="CT237" s="100">
        <v>0</v>
      </c>
      <c r="CU237" s="100">
        <v>0</v>
      </c>
      <c r="CV237" s="100">
        <v>0</v>
      </c>
      <c r="CW237" s="100">
        <v>0</v>
      </c>
      <c r="CX237" s="100">
        <v>0</v>
      </c>
      <c r="CY237" s="100">
        <v>0</v>
      </c>
      <c r="CZ237" s="100">
        <v>0</v>
      </c>
      <c r="DA237" s="100">
        <v>0</v>
      </c>
      <c r="DB237" s="100">
        <v>0</v>
      </c>
      <c r="DC237" s="100">
        <v>0</v>
      </c>
      <c r="DD237" s="100">
        <v>0</v>
      </c>
      <c r="DE237" s="100">
        <v>0</v>
      </c>
      <c r="DF237" s="100">
        <v>0</v>
      </c>
      <c r="DG237" s="100">
        <v>0</v>
      </c>
      <c r="DH237" s="100">
        <v>0</v>
      </c>
      <c r="DI237" s="100">
        <v>0</v>
      </c>
      <c r="DJ237" s="100">
        <v>0</v>
      </c>
      <c r="DK237" s="100">
        <v>0</v>
      </c>
      <c r="DL237" s="100">
        <v>0</v>
      </c>
      <c r="DM237" s="100">
        <v>0</v>
      </c>
      <c r="DN237" s="100">
        <v>2489.5920061099796</v>
      </c>
      <c r="DO237" s="100">
        <v>1845.2270162932791</v>
      </c>
      <c r="DP237" s="100">
        <v>58.578635437881879</v>
      </c>
      <c r="DQ237" s="100">
        <v>0</v>
      </c>
      <c r="DR237" s="100">
        <v>0</v>
      </c>
      <c r="DS237" s="100">
        <v>0</v>
      </c>
      <c r="DT237" s="100">
        <v>2490</v>
      </c>
      <c r="DU237" s="100">
        <v>1845</v>
      </c>
      <c r="DV237" s="100">
        <v>59</v>
      </c>
      <c r="DW237" s="100">
        <v>13112.377851323829</v>
      </c>
      <c r="DX237" s="100">
        <v>9718.5859368635447</v>
      </c>
      <c r="DY237" s="100">
        <v>308.52653767820777</v>
      </c>
      <c r="DZ237" s="100">
        <v>-2281.0069399185331</v>
      </c>
      <c r="EA237" s="100">
        <v>-1690.6286731160894</v>
      </c>
      <c r="EB237" s="100">
        <v>-53.670751527494907</v>
      </c>
      <c r="EC237" s="100">
        <v>14381</v>
      </c>
      <c r="ED237" s="100">
        <v>10659</v>
      </c>
      <c r="EE237" s="100">
        <v>338</v>
      </c>
      <c r="EF237" s="100">
        <v>-3550</v>
      </c>
      <c r="EG237" s="100">
        <v>-2631</v>
      </c>
      <c r="EH237" s="100">
        <v>-83</v>
      </c>
      <c r="EI237" s="100">
        <v>-346.69093686354381</v>
      </c>
      <c r="EJ237" s="100">
        <v>-256.95916496945011</v>
      </c>
      <c r="EK237" s="100">
        <v>-8.1574338085539715</v>
      </c>
      <c r="EL237" s="100">
        <v>0</v>
      </c>
      <c r="EM237" s="100">
        <v>0</v>
      </c>
      <c r="EN237" s="100">
        <v>0</v>
      </c>
      <c r="EO237" s="100">
        <v>0</v>
      </c>
      <c r="EP237" s="100">
        <v>0</v>
      </c>
      <c r="EQ237" s="100">
        <v>0</v>
      </c>
      <c r="ER237" s="100">
        <v>0</v>
      </c>
      <c r="ES237" s="100">
        <v>0</v>
      </c>
      <c r="ET237" s="100">
        <v>0</v>
      </c>
      <c r="EU237" s="100">
        <v>451747.0677189409</v>
      </c>
      <c r="EV237" s="100">
        <v>334824.29725050915</v>
      </c>
      <c r="EW237" s="100">
        <v>10629.342769857434</v>
      </c>
      <c r="EX237" s="100">
        <v>434294</v>
      </c>
      <c r="EY237" s="100">
        <v>321889</v>
      </c>
      <c r="EZ237" s="100">
        <v>10219</v>
      </c>
      <c r="FA237" s="100">
        <v>17453</v>
      </c>
      <c r="FB237" s="100">
        <v>12935</v>
      </c>
      <c r="FC237" s="100">
        <v>410</v>
      </c>
      <c r="FD237" s="100">
        <v>466294.08716904267</v>
      </c>
      <c r="FE237" s="100">
        <v>345606.20578411402</v>
      </c>
      <c r="FF237" s="100">
        <v>10971.625580448064</v>
      </c>
      <c r="FG237" s="100">
        <v>457450</v>
      </c>
      <c r="FH237" s="100">
        <v>339051</v>
      </c>
      <c r="FI237" s="100">
        <v>10764</v>
      </c>
      <c r="FJ237" s="100">
        <v>8844</v>
      </c>
      <c r="FK237" s="100">
        <v>6555</v>
      </c>
      <c r="FL237" s="100">
        <v>208</v>
      </c>
      <c r="FM237" s="100">
        <v>0</v>
      </c>
      <c r="FN237" s="100">
        <v>0</v>
      </c>
      <c r="FO237" s="100">
        <v>0</v>
      </c>
      <c r="FP237" s="100">
        <v>0</v>
      </c>
      <c r="FQ237" s="100">
        <v>0</v>
      </c>
      <c r="FR237" s="100">
        <v>0</v>
      </c>
      <c r="FS237" s="100">
        <v>0</v>
      </c>
      <c r="FT237" s="100">
        <v>0</v>
      </c>
      <c r="FU237" s="100">
        <v>0</v>
      </c>
      <c r="FV237" s="100">
        <v>1579891</v>
      </c>
      <c r="FW237" s="100">
        <v>1170978</v>
      </c>
      <c r="FX237" s="100">
        <v>37174</v>
      </c>
      <c r="FY237" s="546">
        <v>0.25</v>
      </c>
      <c r="FZ237" s="546">
        <v>0.42499999999999999</v>
      </c>
      <c r="GA237" s="546">
        <v>0.315</v>
      </c>
      <c r="GB237" s="546">
        <v>0.01</v>
      </c>
      <c r="GC237" s="84" t="s">
        <v>1029</v>
      </c>
    </row>
    <row r="238" spans="1:185" s="84" customFormat="1" x14ac:dyDescent="0.25">
      <c r="A238" t="s">
        <v>1037</v>
      </c>
      <c r="B238" s="82" t="s">
        <v>835</v>
      </c>
      <c r="C238" s="85" t="s">
        <v>834</v>
      </c>
      <c r="D238" s="100">
        <v>269870</v>
      </c>
      <c r="E238" s="100">
        <v>0</v>
      </c>
      <c r="F238" s="100">
        <v>269870</v>
      </c>
      <c r="G238" s="100">
        <v>-513367</v>
      </c>
      <c r="H238" s="100">
        <v>0</v>
      </c>
      <c r="I238" s="100">
        <v>-513367</v>
      </c>
      <c r="J238" s="100">
        <v>783237</v>
      </c>
      <c r="K238" s="100">
        <v>0</v>
      </c>
      <c r="L238" s="100">
        <v>783237</v>
      </c>
      <c r="M238" s="100">
        <v>235104</v>
      </c>
      <c r="N238" s="100">
        <v>235104</v>
      </c>
      <c r="O238" s="100">
        <v>0</v>
      </c>
      <c r="P238" s="100">
        <v>904112</v>
      </c>
      <c r="Q238" s="100">
        <v>811125</v>
      </c>
      <c r="R238" s="100">
        <v>92987</v>
      </c>
      <c r="S238" s="100">
        <v>460810</v>
      </c>
      <c r="T238" s="100">
        <v>0</v>
      </c>
      <c r="U238" s="100">
        <v>822366</v>
      </c>
      <c r="V238" s="100">
        <v>0</v>
      </c>
      <c r="W238" s="100">
        <v>-361556</v>
      </c>
      <c r="X238" s="100">
        <v>0</v>
      </c>
      <c r="Y238" s="100">
        <v>0</v>
      </c>
      <c r="Z238" s="100">
        <v>0</v>
      </c>
      <c r="AA238" s="100">
        <v>0</v>
      </c>
      <c r="AB238" s="100">
        <v>0</v>
      </c>
      <c r="AC238" s="100">
        <v>0</v>
      </c>
      <c r="AD238" s="100">
        <v>0</v>
      </c>
      <c r="AE238" s="100">
        <v>0</v>
      </c>
      <c r="AF238" s="100">
        <v>0</v>
      </c>
      <c r="AG238" s="100">
        <v>0</v>
      </c>
      <c r="AH238" s="100">
        <v>212637</v>
      </c>
      <c r="AI238" s="100">
        <v>212637.4521384929</v>
      </c>
      <c r="AJ238" s="100">
        <v>0</v>
      </c>
      <c r="AK238" s="100">
        <v>0</v>
      </c>
      <c r="AL238" s="100">
        <v>122010</v>
      </c>
      <c r="AM238" s="100">
        <v>122010</v>
      </c>
      <c r="AN238" s="100">
        <v>0</v>
      </c>
      <c r="AO238" s="100">
        <v>0</v>
      </c>
      <c r="AP238" s="100">
        <v>90627</v>
      </c>
      <c r="AQ238" s="100">
        <v>90627</v>
      </c>
      <c r="AR238" s="100">
        <v>0</v>
      </c>
      <c r="AS238" s="100">
        <v>0</v>
      </c>
      <c r="AT238" s="100">
        <v>0</v>
      </c>
      <c r="AU238" s="100">
        <v>0</v>
      </c>
      <c r="AV238" s="100">
        <v>0</v>
      </c>
      <c r="AW238" s="100">
        <v>0</v>
      </c>
      <c r="AX238" s="100">
        <v>0</v>
      </c>
      <c r="AY238" s="100">
        <v>0</v>
      </c>
      <c r="AZ238" s="100">
        <v>0</v>
      </c>
      <c r="BA238" s="100">
        <v>0</v>
      </c>
      <c r="BB238" s="100">
        <v>0</v>
      </c>
      <c r="BC238" s="100">
        <v>0</v>
      </c>
      <c r="BD238" s="100">
        <v>0</v>
      </c>
      <c r="BE238" s="100">
        <v>0</v>
      </c>
      <c r="BF238" s="100">
        <v>1477819.3448798372</v>
      </c>
      <c r="BG238" s="100">
        <v>332509.35259796336</v>
      </c>
      <c r="BH238" s="100">
        <v>36945.483621995925</v>
      </c>
      <c r="BI238" s="100">
        <v>140720</v>
      </c>
      <c r="BJ238" s="100">
        <v>31296</v>
      </c>
      <c r="BK238" s="100">
        <v>3477</v>
      </c>
      <c r="BL238" s="100">
        <v>1512670</v>
      </c>
      <c r="BM238" s="100">
        <v>339985</v>
      </c>
      <c r="BN238" s="100">
        <v>37776</v>
      </c>
      <c r="BO238" s="100">
        <v>105869</v>
      </c>
      <c r="BP238" s="100">
        <v>23820</v>
      </c>
      <c r="BQ238" s="100">
        <v>2646</v>
      </c>
      <c r="BR238" s="100">
        <v>11078.001629327904</v>
      </c>
      <c r="BS238" s="100">
        <v>2492.5503665987781</v>
      </c>
      <c r="BT238" s="100">
        <v>276.95004073319757</v>
      </c>
      <c r="BU238" s="100">
        <v>2782</v>
      </c>
      <c r="BV238" s="100">
        <v>626</v>
      </c>
      <c r="BW238" s="100">
        <v>70</v>
      </c>
      <c r="BX238" s="100">
        <v>8296</v>
      </c>
      <c r="BY238" s="100">
        <v>1867</v>
      </c>
      <c r="BZ238" s="100">
        <v>207</v>
      </c>
      <c r="CA238" s="100">
        <v>0</v>
      </c>
      <c r="CB238" s="100">
        <v>0</v>
      </c>
      <c r="CC238" s="100">
        <v>0</v>
      </c>
      <c r="CD238" s="100">
        <v>0</v>
      </c>
      <c r="CE238" s="100">
        <v>0</v>
      </c>
      <c r="CF238" s="100">
        <v>0</v>
      </c>
      <c r="CG238" s="100">
        <v>0</v>
      </c>
      <c r="CH238" s="100">
        <v>0</v>
      </c>
      <c r="CI238" s="100">
        <v>0</v>
      </c>
      <c r="CJ238" s="100">
        <v>0</v>
      </c>
      <c r="CK238" s="100">
        <v>0</v>
      </c>
      <c r="CL238" s="100">
        <v>0</v>
      </c>
      <c r="CM238" s="100">
        <v>0</v>
      </c>
      <c r="CN238" s="100">
        <v>0</v>
      </c>
      <c r="CO238" s="100">
        <v>0</v>
      </c>
      <c r="CP238" s="100">
        <v>0</v>
      </c>
      <c r="CQ238" s="100">
        <v>0</v>
      </c>
      <c r="CR238" s="100">
        <v>0</v>
      </c>
      <c r="CS238" s="100">
        <v>0</v>
      </c>
      <c r="CT238" s="100">
        <v>0</v>
      </c>
      <c r="CU238" s="100">
        <v>0</v>
      </c>
      <c r="CV238" s="100">
        <v>19470.86517311609</v>
      </c>
      <c r="CW238" s="100">
        <v>4380.9446639511198</v>
      </c>
      <c r="CX238" s="100">
        <v>486.77162932790219</v>
      </c>
      <c r="CY238" s="100">
        <v>19221</v>
      </c>
      <c r="CZ238" s="100">
        <v>4325</v>
      </c>
      <c r="DA238" s="100">
        <v>481</v>
      </c>
      <c r="DB238" s="100">
        <v>250</v>
      </c>
      <c r="DC238" s="100">
        <v>56</v>
      </c>
      <c r="DD238" s="100">
        <v>6</v>
      </c>
      <c r="DE238" s="100">
        <v>619.55193482688401</v>
      </c>
      <c r="DF238" s="100">
        <v>139.39918533604887</v>
      </c>
      <c r="DG238" s="100">
        <v>15.488798370672098</v>
      </c>
      <c r="DH238" s="100">
        <v>620</v>
      </c>
      <c r="DI238" s="100">
        <v>139</v>
      </c>
      <c r="DJ238" s="100">
        <v>15</v>
      </c>
      <c r="DK238" s="100">
        <v>0</v>
      </c>
      <c r="DL238" s="100">
        <v>0</v>
      </c>
      <c r="DM238" s="100">
        <v>0</v>
      </c>
      <c r="DN238" s="100">
        <v>12614.903462321792</v>
      </c>
      <c r="DO238" s="100">
        <v>2838.3532790224031</v>
      </c>
      <c r="DP238" s="100">
        <v>315.37258655804476</v>
      </c>
      <c r="DQ238" s="100">
        <v>16455</v>
      </c>
      <c r="DR238" s="100">
        <v>3702</v>
      </c>
      <c r="DS238" s="100">
        <v>411</v>
      </c>
      <c r="DT238" s="100">
        <v>-3840</v>
      </c>
      <c r="DU238" s="100">
        <v>-864</v>
      </c>
      <c r="DV238" s="100">
        <v>-96</v>
      </c>
      <c r="DW238" s="100">
        <v>31620.278615071282</v>
      </c>
      <c r="DX238" s="100">
        <v>7114.5626883910381</v>
      </c>
      <c r="DY238" s="100">
        <v>790.50696537678209</v>
      </c>
      <c r="DZ238" s="100">
        <v>-2958.1539714867617</v>
      </c>
      <c r="EA238" s="100">
        <v>-665.58464358452136</v>
      </c>
      <c r="EB238" s="100">
        <v>-73.953849287169049</v>
      </c>
      <c r="EC238" s="100">
        <v>40891</v>
      </c>
      <c r="ED238" s="100">
        <v>9200</v>
      </c>
      <c r="EE238" s="100">
        <v>1022</v>
      </c>
      <c r="EF238" s="100">
        <v>-12229</v>
      </c>
      <c r="EG238" s="100">
        <v>-2751</v>
      </c>
      <c r="EH238" s="100">
        <v>-305</v>
      </c>
      <c r="EI238" s="100">
        <v>796.74378818737273</v>
      </c>
      <c r="EJ238" s="100">
        <v>179.26735234215886</v>
      </c>
      <c r="EK238" s="100">
        <v>19.918594704684317</v>
      </c>
      <c r="EL238" s="100">
        <v>0</v>
      </c>
      <c r="EM238" s="100">
        <v>0</v>
      </c>
      <c r="EN238" s="100">
        <v>0</v>
      </c>
      <c r="EO238" s="100">
        <v>0</v>
      </c>
      <c r="EP238" s="100">
        <v>0</v>
      </c>
      <c r="EQ238" s="100">
        <v>0</v>
      </c>
      <c r="ER238" s="100">
        <v>0</v>
      </c>
      <c r="ES238" s="100">
        <v>0</v>
      </c>
      <c r="ET238" s="100">
        <v>0</v>
      </c>
      <c r="EU238" s="100">
        <v>304596.92627291242</v>
      </c>
      <c r="EV238" s="100">
        <v>68534.308411405291</v>
      </c>
      <c r="EW238" s="100">
        <v>7614.9231568228106</v>
      </c>
      <c r="EX238" s="100">
        <v>250219</v>
      </c>
      <c r="EY238" s="100">
        <v>56299</v>
      </c>
      <c r="EZ238" s="100">
        <v>6255</v>
      </c>
      <c r="FA238" s="100">
        <v>54378</v>
      </c>
      <c r="FB238" s="100">
        <v>12235</v>
      </c>
      <c r="FC238" s="100">
        <v>1360</v>
      </c>
      <c r="FD238" s="100">
        <v>1170566.8431771894</v>
      </c>
      <c r="FE238" s="100">
        <v>253369.96496945008</v>
      </c>
      <c r="FF238" s="100">
        <v>28152.2183299389</v>
      </c>
      <c r="FG238" s="100">
        <v>1162719</v>
      </c>
      <c r="FH238" s="100">
        <v>248740</v>
      </c>
      <c r="FI238" s="100">
        <v>27638</v>
      </c>
      <c r="FJ238" s="100">
        <v>7848</v>
      </c>
      <c r="FK238" s="100">
        <v>4630</v>
      </c>
      <c r="FL238" s="100">
        <v>514</v>
      </c>
      <c r="FM238" s="100">
        <v>0</v>
      </c>
      <c r="FN238" s="100">
        <v>0</v>
      </c>
      <c r="FO238" s="100">
        <v>0</v>
      </c>
      <c r="FP238" s="100">
        <v>0</v>
      </c>
      <c r="FQ238" s="100">
        <v>0</v>
      </c>
      <c r="FR238" s="100">
        <v>0</v>
      </c>
      <c r="FS238" s="100">
        <v>0</v>
      </c>
      <c r="FT238" s="100">
        <v>0</v>
      </c>
      <c r="FU238" s="100">
        <v>0</v>
      </c>
      <c r="FV238" s="100">
        <v>3166946</v>
      </c>
      <c r="FW238" s="100">
        <v>702188</v>
      </c>
      <c r="FX238" s="100">
        <v>78020</v>
      </c>
      <c r="FY238" s="546">
        <v>0.5</v>
      </c>
      <c r="FZ238" s="546">
        <v>0.4</v>
      </c>
      <c r="GA238" s="546">
        <v>0.09</v>
      </c>
      <c r="GB238" s="546">
        <v>0.01</v>
      </c>
      <c r="GC238" s="84" t="s">
        <v>1029</v>
      </c>
    </row>
    <row r="239" spans="1:185" s="84" customFormat="1" x14ac:dyDescent="0.25">
      <c r="A239" t="s">
        <v>1026</v>
      </c>
      <c r="B239" s="82" t="s">
        <v>837</v>
      </c>
      <c r="C239" s="85" t="s">
        <v>836</v>
      </c>
      <c r="D239" s="100">
        <v>634752</v>
      </c>
      <c r="E239" s="100">
        <v>0</v>
      </c>
      <c r="F239" s="100">
        <v>634752</v>
      </c>
      <c r="G239" s="100">
        <v>705466</v>
      </c>
      <c r="H239" s="100">
        <v>0</v>
      </c>
      <c r="I239" s="100">
        <v>705466</v>
      </c>
      <c r="J239" s="100">
        <v>-70714</v>
      </c>
      <c r="K239" s="100">
        <v>0</v>
      </c>
      <c r="L239" s="100">
        <v>-70714</v>
      </c>
      <c r="M239" s="100">
        <v>91209</v>
      </c>
      <c r="N239" s="100">
        <v>91209</v>
      </c>
      <c r="O239" s="100">
        <v>0</v>
      </c>
      <c r="P239" s="100">
        <v>0</v>
      </c>
      <c r="Q239" s="100">
        <v>0</v>
      </c>
      <c r="R239" s="100">
        <v>0</v>
      </c>
      <c r="S239" s="100">
        <v>0</v>
      </c>
      <c r="T239" s="100">
        <v>0</v>
      </c>
      <c r="U239" s="100">
        <v>0</v>
      </c>
      <c r="V239" s="100">
        <v>0</v>
      </c>
      <c r="W239" s="100">
        <v>0</v>
      </c>
      <c r="X239" s="100">
        <v>0</v>
      </c>
      <c r="Y239" s="100">
        <v>0</v>
      </c>
      <c r="Z239" s="100">
        <v>0</v>
      </c>
      <c r="AA239" s="100">
        <v>0</v>
      </c>
      <c r="AB239" s="100">
        <v>0</v>
      </c>
      <c r="AC239" s="100">
        <v>0</v>
      </c>
      <c r="AD239" s="100">
        <v>0</v>
      </c>
      <c r="AE239" s="100">
        <v>0</v>
      </c>
      <c r="AF239" s="100">
        <v>0</v>
      </c>
      <c r="AG239" s="100">
        <v>0</v>
      </c>
      <c r="AH239" s="100">
        <v>-811</v>
      </c>
      <c r="AI239" s="100">
        <v>-648.46435845213853</v>
      </c>
      <c r="AJ239" s="100">
        <v>-145.90448065173115</v>
      </c>
      <c r="AK239" s="100">
        <v>-16.211608961303465</v>
      </c>
      <c r="AL239" s="100">
        <v>0</v>
      </c>
      <c r="AM239" s="100">
        <v>0</v>
      </c>
      <c r="AN239" s="100">
        <v>0</v>
      </c>
      <c r="AO239" s="100">
        <v>0</v>
      </c>
      <c r="AP239" s="100">
        <v>-811</v>
      </c>
      <c r="AQ239" s="100">
        <v>-648</v>
      </c>
      <c r="AR239" s="100">
        <v>-146</v>
      </c>
      <c r="AS239" s="100">
        <v>-16</v>
      </c>
      <c r="AT239" s="100">
        <v>0</v>
      </c>
      <c r="AU239" s="100">
        <v>0</v>
      </c>
      <c r="AV239" s="100">
        <v>0</v>
      </c>
      <c r="AW239" s="100">
        <v>0</v>
      </c>
      <c r="AX239" s="100">
        <v>0</v>
      </c>
      <c r="AY239" s="100">
        <v>0</v>
      </c>
      <c r="AZ239" s="100">
        <v>0</v>
      </c>
      <c r="BA239" s="100">
        <v>0</v>
      </c>
      <c r="BB239" s="100">
        <v>0</v>
      </c>
      <c r="BC239" s="100">
        <v>0</v>
      </c>
      <c r="BD239" s="100">
        <v>0</v>
      </c>
      <c r="BE239" s="100">
        <v>0</v>
      </c>
      <c r="BF239" s="100">
        <v>809849.77659959265</v>
      </c>
      <c r="BG239" s="100">
        <v>182216.19973490835</v>
      </c>
      <c r="BH239" s="100">
        <v>20246.244414989818</v>
      </c>
      <c r="BI239" s="100">
        <v>40020</v>
      </c>
      <c r="BJ239" s="100">
        <v>9004</v>
      </c>
      <c r="BK239" s="100">
        <v>1000</v>
      </c>
      <c r="BL239" s="100">
        <v>740288</v>
      </c>
      <c r="BM239" s="100">
        <v>166565</v>
      </c>
      <c r="BN239" s="100">
        <v>18507</v>
      </c>
      <c r="BO239" s="100">
        <v>109582</v>
      </c>
      <c r="BP239" s="100">
        <v>24655</v>
      </c>
      <c r="BQ239" s="100">
        <v>2739</v>
      </c>
      <c r="BR239" s="100">
        <v>-612.53034623217934</v>
      </c>
      <c r="BS239" s="100">
        <v>-137.81932790224033</v>
      </c>
      <c r="BT239" s="100">
        <v>-15.313258655804486</v>
      </c>
      <c r="BU239" s="100">
        <v>4989</v>
      </c>
      <c r="BV239" s="100">
        <v>1122</v>
      </c>
      <c r="BW239" s="100">
        <v>125</v>
      </c>
      <c r="BX239" s="100">
        <v>-5602</v>
      </c>
      <c r="BY239" s="100">
        <v>-1260</v>
      </c>
      <c r="BZ239" s="100">
        <v>-140</v>
      </c>
      <c r="CA239" s="100">
        <v>0</v>
      </c>
      <c r="CB239" s="100">
        <v>0</v>
      </c>
      <c r="CC239" s="100">
        <v>0</v>
      </c>
      <c r="CD239" s="100">
        <v>0</v>
      </c>
      <c r="CE239" s="100">
        <v>0</v>
      </c>
      <c r="CF239" s="100">
        <v>0</v>
      </c>
      <c r="CG239" s="100">
        <v>0</v>
      </c>
      <c r="CH239" s="100">
        <v>0</v>
      </c>
      <c r="CI239" s="100">
        <v>0</v>
      </c>
      <c r="CJ239" s="100">
        <v>10067.305906313646</v>
      </c>
      <c r="CK239" s="100">
        <v>2265.1438289205703</v>
      </c>
      <c r="CL239" s="100">
        <v>251.68264765784116</v>
      </c>
      <c r="CM239" s="100">
        <v>0</v>
      </c>
      <c r="CN239" s="100">
        <v>0</v>
      </c>
      <c r="CO239" s="100">
        <v>0</v>
      </c>
      <c r="CP239" s="100">
        <v>10067</v>
      </c>
      <c r="CQ239" s="100">
        <v>2265</v>
      </c>
      <c r="CR239" s="100">
        <v>252</v>
      </c>
      <c r="CS239" s="100">
        <v>0</v>
      </c>
      <c r="CT239" s="100">
        <v>0</v>
      </c>
      <c r="CU239" s="100">
        <v>0</v>
      </c>
      <c r="CV239" s="100">
        <v>11183.325458248471</v>
      </c>
      <c r="CW239" s="100">
        <v>2516.248228105906</v>
      </c>
      <c r="CX239" s="100">
        <v>279.58313645621178</v>
      </c>
      <c r="CY239" s="100">
        <v>10973</v>
      </c>
      <c r="CZ239" s="100">
        <v>2469</v>
      </c>
      <c r="DA239" s="100">
        <v>274</v>
      </c>
      <c r="DB239" s="100">
        <v>210</v>
      </c>
      <c r="DC239" s="100">
        <v>47</v>
      </c>
      <c r="DD239" s="100">
        <v>6</v>
      </c>
      <c r="DE239" s="100">
        <v>0</v>
      </c>
      <c r="DF239" s="100">
        <v>0</v>
      </c>
      <c r="DG239" s="100">
        <v>0</v>
      </c>
      <c r="DH239" s="100">
        <v>0</v>
      </c>
      <c r="DI239" s="100">
        <v>0</v>
      </c>
      <c r="DJ239" s="100">
        <v>0</v>
      </c>
      <c r="DK239" s="100">
        <v>0</v>
      </c>
      <c r="DL239" s="100">
        <v>0</v>
      </c>
      <c r="DM239" s="100">
        <v>0</v>
      </c>
      <c r="DN239" s="100">
        <v>8052.9360488798375</v>
      </c>
      <c r="DO239" s="100">
        <v>1811.910610997963</v>
      </c>
      <c r="DP239" s="100">
        <v>201.32340122199594</v>
      </c>
      <c r="DQ239" s="100">
        <v>19628</v>
      </c>
      <c r="DR239" s="100">
        <v>4417</v>
      </c>
      <c r="DS239" s="100">
        <v>491</v>
      </c>
      <c r="DT239" s="100">
        <v>-11575</v>
      </c>
      <c r="DU239" s="100">
        <v>-2605</v>
      </c>
      <c r="DV239" s="100">
        <v>-290</v>
      </c>
      <c r="DW239" s="100">
        <v>13352.583299389002</v>
      </c>
      <c r="DX239" s="100">
        <v>3004.3312423625252</v>
      </c>
      <c r="DY239" s="100">
        <v>333.81458248472507</v>
      </c>
      <c r="DZ239" s="100">
        <v>-6490.8391038696536</v>
      </c>
      <c r="EA239" s="100">
        <v>-1460.438798370672</v>
      </c>
      <c r="EB239" s="100">
        <v>-162.27097759674135</v>
      </c>
      <c r="EC239" s="100">
        <v>15282</v>
      </c>
      <c r="ED239" s="100">
        <v>3439</v>
      </c>
      <c r="EE239" s="100">
        <v>382</v>
      </c>
      <c r="EF239" s="100">
        <v>-8420</v>
      </c>
      <c r="EG239" s="100">
        <v>-1895</v>
      </c>
      <c r="EH239" s="100">
        <v>-210</v>
      </c>
      <c r="EI239" s="100">
        <v>0</v>
      </c>
      <c r="EJ239" s="100">
        <v>0</v>
      </c>
      <c r="EK239" s="100">
        <v>0</v>
      </c>
      <c r="EL239" s="100">
        <v>0</v>
      </c>
      <c r="EM239" s="100">
        <v>0</v>
      </c>
      <c r="EN239" s="100">
        <v>0</v>
      </c>
      <c r="EO239" s="100">
        <v>0</v>
      </c>
      <c r="EP239" s="100">
        <v>0</v>
      </c>
      <c r="EQ239" s="100">
        <v>0</v>
      </c>
      <c r="ER239" s="100">
        <v>0</v>
      </c>
      <c r="ES239" s="100">
        <v>0</v>
      </c>
      <c r="ET239" s="100">
        <v>0</v>
      </c>
      <c r="EU239" s="100">
        <v>161805.07454175153</v>
      </c>
      <c r="EV239" s="100">
        <v>36406.141771894094</v>
      </c>
      <c r="EW239" s="100">
        <v>4045.1268635437882</v>
      </c>
      <c r="EX239" s="100">
        <v>228340</v>
      </c>
      <c r="EY239" s="100">
        <v>51376</v>
      </c>
      <c r="EZ239" s="100">
        <v>5708</v>
      </c>
      <c r="FA239" s="100">
        <v>-66535</v>
      </c>
      <c r="FB239" s="100">
        <v>-14970</v>
      </c>
      <c r="FC239" s="100">
        <v>-1663</v>
      </c>
      <c r="FD239" s="100">
        <v>363080.83747454174</v>
      </c>
      <c r="FE239" s="100">
        <v>81693.18843177188</v>
      </c>
      <c r="FF239" s="100">
        <v>9077.0209368635442</v>
      </c>
      <c r="FG239" s="100">
        <v>349271</v>
      </c>
      <c r="FH239" s="100">
        <v>78586</v>
      </c>
      <c r="FI239" s="100">
        <v>8732</v>
      </c>
      <c r="FJ239" s="100">
        <v>13810</v>
      </c>
      <c r="FK239" s="100">
        <v>3107</v>
      </c>
      <c r="FL239" s="100">
        <v>345</v>
      </c>
      <c r="FM239" s="100">
        <v>0</v>
      </c>
      <c r="FN239" s="100">
        <v>0</v>
      </c>
      <c r="FO239" s="100">
        <v>0</v>
      </c>
      <c r="FP239" s="100">
        <v>0</v>
      </c>
      <c r="FQ239" s="100">
        <v>0</v>
      </c>
      <c r="FR239" s="100">
        <v>0</v>
      </c>
      <c r="FS239" s="100">
        <v>0</v>
      </c>
      <c r="FT239" s="100">
        <v>0</v>
      </c>
      <c r="FU239" s="100">
        <v>0</v>
      </c>
      <c r="FV239" s="100">
        <v>1410308</v>
      </c>
      <c r="FW239" s="100">
        <v>317318</v>
      </c>
      <c r="FX239" s="100">
        <v>35258</v>
      </c>
      <c r="FY239" s="546">
        <v>0.5</v>
      </c>
      <c r="FZ239" s="546">
        <v>0.4</v>
      </c>
      <c r="GA239" s="546">
        <v>0.09</v>
      </c>
      <c r="GB239" s="546">
        <v>0.01</v>
      </c>
      <c r="GC239" s="84" t="s">
        <v>1029</v>
      </c>
    </row>
    <row r="240" spans="1:185" s="84" customFormat="1" x14ac:dyDescent="0.25">
      <c r="A240" t="s">
        <v>1026</v>
      </c>
      <c r="B240" s="82" t="s">
        <v>839</v>
      </c>
      <c r="C240" s="85" t="s">
        <v>838</v>
      </c>
      <c r="D240" s="100">
        <v>-2118200</v>
      </c>
      <c r="E240" s="100">
        <v>-103975</v>
      </c>
      <c r="F240" s="100">
        <v>-2222175</v>
      </c>
      <c r="G240" s="100">
        <v>-1637834</v>
      </c>
      <c r="H240" s="100">
        <v>-41632</v>
      </c>
      <c r="I240" s="100">
        <v>-1679466</v>
      </c>
      <c r="J240" s="100">
        <v>-480366</v>
      </c>
      <c r="K240" s="100">
        <v>-62343</v>
      </c>
      <c r="L240" s="100">
        <v>-542709</v>
      </c>
      <c r="M240" s="100">
        <v>347395</v>
      </c>
      <c r="N240" s="100">
        <v>347395</v>
      </c>
      <c r="O240" s="100">
        <v>0</v>
      </c>
      <c r="P240" s="100">
        <v>16339250</v>
      </c>
      <c r="Q240" s="100">
        <v>13693810</v>
      </c>
      <c r="R240" s="100">
        <v>2645440</v>
      </c>
      <c r="S240" s="100">
        <v>514094</v>
      </c>
      <c r="T240" s="100">
        <v>0</v>
      </c>
      <c r="U240" s="100">
        <v>588471</v>
      </c>
      <c r="V240" s="100">
        <v>0</v>
      </c>
      <c r="W240" s="100">
        <v>-74377</v>
      </c>
      <c r="X240" s="100">
        <v>0</v>
      </c>
      <c r="Y240" s="100">
        <v>0</v>
      </c>
      <c r="Z240" s="100">
        <v>0</v>
      </c>
      <c r="AA240" s="100">
        <v>0</v>
      </c>
      <c r="AB240" s="100">
        <v>0</v>
      </c>
      <c r="AC240" s="100">
        <v>0</v>
      </c>
      <c r="AD240" s="100">
        <v>0</v>
      </c>
      <c r="AE240" s="100">
        <v>0</v>
      </c>
      <c r="AF240" s="100">
        <v>0</v>
      </c>
      <c r="AG240" s="100">
        <v>0</v>
      </c>
      <c r="AH240" s="100">
        <v>0</v>
      </c>
      <c r="AI240" s="100">
        <v>0</v>
      </c>
      <c r="AJ240" s="100">
        <v>0</v>
      </c>
      <c r="AK240" s="100">
        <v>0</v>
      </c>
      <c r="AL240" s="100">
        <v>0</v>
      </c>
      <c r="AM240" s="100">
        <v>0</v>
      </c>
      <c r="AN240" s="100">
        <v>0</v>
      </c>
      <c r="AO240" s="100">
        <v>0</v>
      </c>
      <c r="AP240" s="100">
        <v>0</v>
      </c>
      <c r="AQ240" s="100">
        <v>0</v>
      </c>
      <c r="AR240" s="100">
        <v>0</v>
      </c>
      <c r="AS240" s="100">
        <v>0</v>
      </c>
      <c r="AT240" s="100">
        <v>0</v>
      </c>
      <c r="AU240" s="100">
        <v>0</v>
      </c>
      <c r="AV240" s="100">
        <v>0</v>
      </c>
      <c r="AW240" s="100">
        <v>0</v>
      </c>
      <c r="AX240" s="100">
        <v>0</v>
      </c>
      <c r="AY240" s="100">
        <v>0</v>
      </c>
      <c r="AZ240" s="100">
        <v>0</v>
      </c>
      <c r="BA240" s="100">
        <v>0</v>
      </c>
      <c r="BB240" s="100">
        <v>0</v>
      </c>
      <c r="BC240" s="100">
        <v>0</v>
      </c>
      <c r="BD240" s="100">
        <v>0</v>
      </c>
      <c r="BE240" s="100">
        <v>0</v>
      </c>
      <c r="BF240" s="100">
        <v>4922142.9148949077</v>
      </c>
      <c r="BG240" s="100">
        <v>261236.4472362526</v>
      </c>
      <c r="BH240" s="100">
        <v>52247.289447250521</v>
      </c>
      <c r="BI240" s="100">
        <v>96520</v>
      </c>
      <c r="BJ240" s="100">
        <v>5044</v>
      </c>
      <c r="BK240" s="100">
        <v>1009</v>
      </c>
      <c r="BL240" s="100">
        <v>4360038</v>
      </c>
      <c r="BM240" s="100">
        <v>231290</v>
      </c>
      <c r="BN240" s="100">
        <v>46258</v>
      </c>
      <c r="BO240" s="100">
        <v>658625</v>
      </c>
      <c r="BP240" s="100">
        <v>34990</v>
      </c>
      <c r="BQ240" s="100">
        <v>6998</v>
      </c>
      <c r="BR240" s="100">
        <v>28697.686924643582</v>
      </c>
      <c r="BS240" s="100">
        <v>1526.4727087576373</v>
      </c>
      <c r="BT240" s="100">
        <v>305.2945417515275</v>
      </c>
      <c r="BU240" s="100">
        <v>20470</v>
      </c>
      <c r="BV240" s="100">
        <v>1089</v>
      </c>
      <c r="BW240" s="100">
        <v>218</v>
      </c>
      <c r="BX240" s="100">
        <v>8228</v>
      </c>
      <c r="BY240" s="100">
        <v>437</v>
      </c>
      <c r="BZ240" s="100">
        <v>87</v>
      </c>
      <c r="CA240" s="100">
        <v>0</v>
      </c>
      <c r="CB240" s="100">
        <v>0</v>
      </c>
      <c r="CC240" s="100">
        <v>0</v>
      </c>
      <c r="CD240" s="100">
        <v>0</v>
      </c>
      <c r="CE240" s="100">
        <v>0</v>
      </c>
      <c r="CF240" s="100">
        <v>0</v>
      </c>
      <c r="CG240" s="100">
        <v>0</v>
      </c>
      <c r="CH240" s="100">
        <v>0</v>
      </c>
      <c r="CI240" s="100">
        <v>0</v>
      </c>
      <c r="CJ240" s="100">
        <v>0</v>
      </c>
      <c r="CK240" s="100">
        <v>0</v>
      </c>
      <c r="CL240" s="100">
        <v>0</v>
      </c>
      <c r="CM240" s="100">
        <v>0</v>
      </c>
      <c r="CN240" s="100">
        <v>0</v>
      </c>
      <c r="CO240" s="100">
        <v>0</v>
      </c>
      <c r="CP240" s="100">
        <v>0</v>
      </c>
      <c r="CQ240" s="100">
        <v>0</v>
      </c>
      <c r="CR240" s="100">
        <v>0</v>
      </c>
      <c r="CS240" s="100">
        <v>0</v>
      </c>
      <c r="CT240" s="100">
        <v>0</v>
      </c>
      <c r="CU240" s="100">
        <v>0</v>
      </c>
      <c r="CV240" s="100">
        <v>17505.336659877801</v>
      </c>
      <c r="CW240" s="100">
        <v>931.13492871690437</v>
      </c>
      <c r="CX240" s="100">
        <v>186.22698574338085</v>
      </c>
      <c r="CY240" s="100">
        <v>0</v>
      </c>
      <c r="CZ240" s="100">
        <v>0</v>
      </c>
      <c r="DA240" s="100">
        <v>0</v>
      </c>
      <c r="DB240" s="100">
        <v>17505</v>
      </c>
      <c r="DC240" s="100">
        <v>931</v>
      </c>
      <c r="DD240" s="100">
        <v>186</v>
      </c>
      <c r="DE240" s="100">
        <v>0</v>
      </c>
      <c r="DF240" s="100">
        <v>0</v>
      </c>
      <c r="DG240" s="100">
        <v>0</v>
      </c>
      <c r="DH240" s="100">
        <v>0</v>
      </c>
      <c r="DI240" s="100">
        <v>0</v>
      </c>
      <c r="DJ240" s="100">
        <v>0</v>
      </c>
      <c r="DK240" s="100">
        <v>0</v>
      </c>
      <c r="DL240" s="100">
        <v>0</v>
      </c>
      <c r="DM240" s="100">
        <v>0</v>
      </c>
      <c r="DN240" s="100">
        <v>31734.792464358452</v>
      </c>
      <c r="DO240" s="100">
        <v>1688.0208757637477</v>
      </c>
      <c r="DP240" s="100">
        <v>337.60417515274952</v>
      </c>
      <c r="DQ240" s="100">
        <v>974</v>
      </c>
      <c r="DR240" s="100">
        <v>52</v>
      </c>
      <c r="DS240" s="100">
        <v>10</v>
      </c>
      <c r="DT240" s="100">
        <v>30761</v>
      </c>
      <c r="DU240" s="100">
        <v>1636</v>
      </c>
      <c r="DV240" s="100">
        <v>328</v>
      </c>
      <c r="DW240" s="100">
        <v>68559.637759674122</v>
      </c>
      <c r="DX240" s="100">
        <v>3375.6803462321791</v>
      </c>
      <c r="DY240" s="100">
        <v>675.1360692464358</v>
      </c>
      <c r="DZ240" s="100">
        <v>-7227.3211405295306</v>
      </c>
      <c r="EA240" s="100">
        <v>-384.43197556008147</v>
      </c>
      <c r="EB240" s="100">
        <v>-76.886395112016288</v>
      </c>
      <c r="EC240" s="100">
        <v>0</v>
      </c>
      <c r="ED240" s="100">
        <v>0</v>
      </c>
      <c r="EE240" s="100">
        <v>0</v>
      </c>
      <c r="EF240" s="100">
        <v>61332</v>
      </c>
      <c r="EG240" s="100">
        <v>2991</v>
      </c>
      <c r="EH240" s="100">
        <v>598</v>
      </c>
      <c r="EI240" s="100">
        <v>-7.7650509164969455</v>
      </c>
      <c r="EJ240" s="100">
        <v>-0.41303462321792267</v>
      </c>
      <c r="EK240" s="100">
        <v>-8.2606924643584531E-2</v>
      </c>
      <c r="EL240" s="100">
        <v>0</v>
      </c>
      <c r="EM240" s="100">
        <v>0</v>
      </c>
      <c r="EN240" s="100">
        <v>0</v>
      </c>
      <c r="EO240" s="100">
        <v>0</v>
      </c>
      <c r="EP240" s="100">
        <v>0</v>
      </c>
      <c r="EQ240" s="100">
        <v>0</v>
      </c>
      <c r="ER240" s="100">
        <v>0</v>
      </c>
      <c r="ES240" s="100">
        <v>0</v>
      </c>
      <c r="ET240" s="100">
        <v>0</v>
      </c>
      <c r="EU240" s="100">
        <v>1069693.3201221994</v>
      </c>
      <c r="EV240" s="100">
        <v>56460.335743380856</v>
      </c>
      <c r="EW240" s="100">
        <v>11292.067148676169</v>
      </c>
      <c r="EX240" s="100">
        <v>1466245</v>
      </c>
      <c r="EY240" s="100">
        <v>77947</v>
      </c>
      <c r="EZ240" s="100">
        <v>15589</v>
      </c>
      <c r="FA240" s="100">
        <v>-396552</v>
      </c>
      <c r="FB240" s="100">
        <v>-21487</v>
      </c>
      <c r="FC240" s="100">
        <v>-4297</v>
      </c>
      <c r="FD240" s="100">
        <v>4446205.6585841142</v>
      </c>
      <c r="FE240" s="100">
        <v>207287.93542973528</v>
      </c>
      <c r="FF240" s="100">
        <v>41457.58708594706</v>
      </c>
      <c r="FG240" s="100">
        <v>4446771</v>
      </c>
      <c r="FH240" s="100">
        <v>211775</v>
      </c>
      <c r="FI240" s="100">
        <v>42355</v>
      </c>
      <c r="FJ240" s="100">
        <v>-565</v>
      </c>
      <c r="FK240" s="100">
        <v>-4487</v>
      </c>
      <c r="FL240" s="100">
        <v>-897</v>
      </c>
      <c r="FM240" s="100">
        <v>0</v>
      </c>
      <c r="FN240" s="100">
        <v>0</v>
      </c>
      <c r="FO240" s="100">
        <v>0</v>
      </c>
      <c r="FP240" s="100">
        <v>0</v>
      </c>
      <c r="FQ240" s="100">
        <v>0</v>
      </c>
      <c r="FR240" s="100">
        <v>0</v>
      </c>
      <c r="FS240" s="100">
        <v>0</v>
      </c>
      <c r="FT240" s="100">
        <v>0</v>
      </c>
      <c r="FU240" s="100">
        <v>0</v>
      </c>
      <c r="FV240" s="100">
        <v>10673825</v>
      </c>
      <c r="FW240" s="100">
        <v>537165</v>
      </c>
      <c r="FX240" s="100">
        <v>107433</v>
      </c>
      <c r="FY240" s="546">
        <v>0</v>
      </c>
      <c r="FZ240" s="546">
        <v>0.94</v>
      </c>
      <c r="GA240" s="546">
        <v>0.05</v>
      </c>
      <c r="GB240" s="546">
        <v>0.01</v>
      </c>
      <c r="GC240" s="84" t="s">
        <v>1054</v>
      </c>
    </row>
    <row r="241" spans="1:185" s="84" customFormat="1" x14ac:dyDescent="0.25">
      <c r="A241" t="s">
        <v>1026</v>
      </c>
      <c r="B241" s="82" t="s">
        <v>841</v>
      </c>
      <c r="C241" s="85" t="s">
        <v>840</v>
      </c>
      <c r="D241" s="100">
        <v>-1189479</v>
      </c>
      <c r="E241" s="100">
        <v>0</v>
      </c>
      <c r="F241" s="100">
        <v>-1189479</v>
      </c>
      <c r="G241" s="100">
        <v>146721</v>
      </c>
      <c r="H241" s="100">
        <v>0</v>
      </c>
      <c r="I241" s="100">
        <v>146721</v>
      </c>
      <c r="J241" s="100">
        <v>-1336200</v>
      </c>
      <c r="K241" s="100">
        <v>0</v>
      </c>
      <c r="L241" s="100">
        <v>-1336200</v>
      </c>
      <c r="M241" s="100">
        <v>204380</v>
      </c>
      <c r="N241" s="100">
        <v>204380</v>
      </c>
      <c r="O241" s="100">
        <v>0</v>
      </c>
      <c r="P241" s="100">
        <v>0</v>
      </c>
      <c r="Q241" s="100">
        <v>0</v>
      </c>
      <c r="R241" s="100">
        <v>0</v>
      </c>
      <c r="S241" s="100">
        <v>0</v>
      </c>
      <c r="T241" s="100">
        <v>0</v>
      </c>
      <c r="U241" s="100">
        <v>0</v>
      </c>
      <c r="V241" s="100">
        <v>0</v>
      </c>
      <c r="W241" s="100">
        <v>0</v>
      </c>
      <c r="X241" s="100">
        <v>0</v>
      </c>
      <c r="Y241" s="100">
        <v>0</v>
      </c>
      <c r="Z241" s="100">
        <v>0</v>
      </c>
      <c r="AA241" s="100">
        <v>0</v>
      </c>
      <c r="AB241" s="100">
        <v>0</v>
      </c>
      <c r="AC241" s="100">
        <v>0</v>
      </c>
      <c r="AD241" s="100">
        <v>0</v>
      </c>
      <c r="AE241" s="100">
        <v>0</v>
      </c>
      <c r="AF241" s="100">
        <v>0</v>
      </c>
      <c r="AG241" s="100">
        <v>0</v>
      </c>
      <c r="AH241" s="100">
        <v>0</v>
      </c>
      <c r="AI241" s="100">
        <v>0</v>
      </c>
      <c r="AJ241" s="100">
        <v>0</v>
      </c>
      <c r="AK241" s="100">
        <v>0</v>
      </c>
      <c r="AL241" s="100">
        <v>0</v>
      </c>
      <c r="AM241" s="100">
        <v>0</v>
      </c>
      <c r="AN241" s="100">
        <v>0</v>
      </c>
      <c r="AO241" s="100">
        <v>0</v>
      </c>
      <c r="AP241" s="100">
        <v>0</v>
      </c>
      <c r="AQ241" s="100">
        <v>0</v>
      </c>
      <c r="AR241" s="100">
        <v>0</v>
      </c>
      <c r="AS241" s="100">
        <v>0</v>
      </c>
      <c r="AT241" s="100">
        <v>0</v>
      </c>
      <c r="AU241" s="100">
        <v>0</v>
      </c>
      <c r="AV241" s="100">
        <v>0</v>
      </c>
      <c r="AW241" s="100">
        <v>0</v>
      </c>
      <c r="AX241" s="100">
        <v>0</v>
      </c>
      <c r="AY241" s="100">
        <v>0</v>
      </c>
      <c r="AZ241" s="100">
        <v>0</v>
      </c>
      <c r="BA241" s="100">
        <v>0</v>
      </c>
      <c r="BB241" s="100">
        <v>0</v>
      </c>
      <c r="BC241" s="100">
        <v>0</v>
      </c>
      <c r="BD241" s="100">
        <v>0</v>
      </c>
      <c r="BE241" s="100">
        <v>0</v>
      </c>
      <c r="BF241" s="100">
        <v>2142118.8622118132</v>
      </c>
      <c r="BG241" s="100">
        <v>481976.74399765796</v>
      </c>
      <c r="BH241" s="100">
        <v>53552.97155529532</v>
      </c>
      <c r="BI241" s="100">
        <v>88518</v>
      </c>
      <c r="BJ241" s="100">
        <v>19916</v>
      </c>
      <c r="BK241" s="100">
        <v>2213</v>
      </c>
      <c r="BL241" s="100">
        <v>2140956</v>
      </c>
      <c r="BM241" s="100">
        <v>481715</v>
      </c>
      <c r="BN241" s="100">
        <v>53524</v>
      </c>
      <c r="BO241" s="100">
        <v>89681</v>
      </c>
      <c r="BP241" s="100">
        <v>20178</v>
      </c>
      <c r="BQ241" s="100">
        <v>2242</v>
      </c>
      <c r="BR241" s="100">
        <v>0</v>
      </c>
      <c r="BS241" s="100">
        <v>0</v>
      </c>
      <c r="BT241" s="100">
        <v>0</v>
      </c>
      <c r="BU241" s="100">
        <v>0</v>
      </c>
      <c r="BV241" s="100">
        <v>0</v>
      </c>
      <c r="BW241" s="100">
        <v>0</v>
      </c>
      <c r="BX241" s="100">
        <v>0</v>
      </c>
      <c r="BY241" s="100">
        <v>0</v>
      </c>
      <c r="BZ241" s="100">
        <v>0</v>
      </c>
      <c r="CA241" s="100">
        <v>0</v>
      </c>
      <c r="CB241" s="100">
        <v>0</v>
      </c>
      <c r="CC241" s="100">
        <v>0</v>
      </c>
      <c r="CD241" s="100">
        <v>0</v>
      </c>
      <c r="CE241" s="100">
        <v>0</v>
      </c>
      <c r="CF241" s="100">
        <v>0</v>
      </c>
      <c r="CG241" s="100">
        <v>0</v>
      </c>
      <c r="CH241" s="100">
        <v>0</v>
      </c>
      <c r="CI241" s="100">
        <v>0</v>
      </c>
      <c r="CJ241" s="100">
        <v>0</v>
      </c>
      <c r="CK241" s="100">
        <v>0</v>
      </c>
      <c r="CL241" s="100">
        <v>0</v>
      </c>
      <c r="CM241" s="100">
        <v>0</v>
      </c>
      <c r="CN241" s="100">
        <v>0</v>
      </c>
      <c r="CO241" s="100">
        <v>0</v>
      </c>
      <c r="CP241" s="100">
        <v>0</v>
      </c>
      <c r="CQ241" s="100">
        <v>0</v>
      </c>
      <c r="CR241" s="100">
        <v>0</v>
      </c>
      <c r="CS241" s="100">
        <v>0</v>
      </c>
      <c r="CT241" s="100">
        <v>0</v>
      </c>
      <c r="CU241" s="100">
        <v>0</v>
      </c>
      <c r="CV241" s="100">
        <v>17356.540936863545</v>
      </c>
      <c r="CW241" s="100">
        <v>3905.2217107942975</v>
      </c>
      <c r="CX241" s="100">
        <v>433.91352342158859</v>
      </c>
      <c r="CY241" s="100">
        <v>16739</v>
      </c>
      <c r="CZ241" s="100">
        <v>3766</v>
      </c>
      <c r="DA241" s="100">
        <v>418</v>
      </c>
      <c r="DB241" s="100">
        <v>618</v>
      </c>
      <c r="DC241" s="100">
        <v>139</v>
      </c>
      <c r="DD241" s="100">
        <v>16</v>
      </c>
      <c r="DE241" s="100">
        <v>1858.6558044806516</v>
      </c>
      <c r="DF241" s="100">
        <v>418.19755600814659</v>
      </c>
      <c r="DG241" s="100">
        <v>46.466395112016293</v>
      </c>
      <c r="DH241" s="100">
        <v>2478</v>
      </c>
      <c r="DI241" s="100">
        <v>558</v>
      </c>
      <c r="DJ241" s="100">
        <v>62</v>
      </c>
      <c r="DK241" s="100">
        <v>-619</v>
      </c>
      <c r="DL241" s="100">
        <v>-140</v>
      </c>
      <c r="DM241" s="100">
        <v>-16</v>
      </c>
      <c r="DN241" s="100">
        <v>10421.689613034623</v>
      </c>
      <c r="DO241" s="100">
        <v>2344.88016293279</v>
      </c>
      <c r="DP241" s="100">
        <v>260.54224032586558</v>
      </c>
      <c r="DQ241" s="100">
        <v>13603</v>
      </c>
      <c r="DR241" s="100">
        <v>3061</v>
      </c>
      <c r="DS241" s="100">
        <v>340</v>
      </c>
      <c r="DT241" s="100">
        <v>-3181</v>
      </c>
      <c r="DU241" s="100">
        <v>-716</v>
      </c>
      <c r="DV241" s="100">
        <v>-79</v>
      </c>
      <c r="DW241" s="100">
        <v>25349.586965376784</v>
      </c>
      <c r="DX241" s="100">
        <v>5703.657067209776</v>
      </c>
      <c r="DY241" s="100">
        <v>633.7396741344196</v>
      </c>
      <c r="DZ241" s="100">
        <v>0</v>
      </c>
      <c r="EA241" s="100">
        <v>0</v>
      </c>
      <c r="EB241" s="100">
        <v>0</v>
      </c>
      <c r="EC241" s="100">
        <v>25349</v>
      </c>
      <c r="ED241" s="100">
        <v>5704</v>
      </c>
      <c r="EE241" s="100">
        <v>634</v>
      </c>
      <c r="EF241" s="100">
        <v>1</v>
      </c>
      <c r="EG241" s="100">
        <v>0</v>
      </c>
      <c r="EH241" s="100">
        <v>0</v>
      </c>
      <c r="EI241" s="100">
        <v>1188.3006109979633</v>
      </c>
      <c r="EJ241" s="100">
        <v>267.36763747454171</v>
      </c>
      <c r="EK241" s="100">
        <v>29.707515274949085</v>
      </c>
      <c r="EL241" s="100">
        <v>0</v>
      </c>
      <c r="EM241" s="100">
        <v>0</v>
      </c>
      <c r="EN241" s="100">
        <v>0</v>
      </c>
      <c r="EO241" s="100">
        <v>0</v>
      </c>
      <c r="EP241" s="100">
        <v>0</v>
      </c>
      <c r="EQ241" s="100">
        <v>0</v>
      </c>
      <c r="ER241" s="100">
        <v>0</v>
      </c>
      <c r="ES241" s="100">
        <v>0</v>
      </c>
      <c r="ET241" s="100">
        <v>0</v>
      </c>
      <c r="EU241" s="100">
        <v>492226.99063136458</v>
      </c>
      <c r="EV241" s="100">
        <v>110751.07289205703</v>
      </c>
      <c r="EW241" s="100">
        <v>12305.674765784115</v>
      </c>
      <c r="EX241" s="100">
        <v>489527</v>
      </c>
      <c r="EY241" s="100">
        <v>110143</v>
      </c>
      <c r="EZ241" s="100">
        <v>12238</v>
      </c>
      <c r="FA241" s="100">
        <v>2700</v>
      </c>
      <c r="FB241" s="100">
        <v>608</v>
      </c>
      <c r="FC241" s="100">
        <v>68</v>
      </c>
      <c r="FD241" s="100">
        <v>354904.46598778001</v>
      </c>
      <c r="FE241" s="100">
        <v>79853.504847250486</v>
      </c>
      <c r="FF241" s="100">
        <v>8872.6116496945015</v>
      </c>
      <c r="FG241" s="100">
        <v>361215</v>
      </c>
      <c r="FH241" s="100">
        <v>81273</v>
      </c>
      <c r="FI241" s="100">
        <v>9030</v>
      </c>
      <c r="FJ241" s="100">
        <v>-6311</v>
      </c>
      <c r="FK241" s="100">
        <v>-1419</v>
      </c>
      <c r="FL241" s="100">
        <v>-157</v>
      </c>
      <c r="FM241" s="100">
        <v>0</v>
      </c>
      <c r="FN241" s="100">
        <v>0</v>
      </c>
      <c r="FO241" s="100">
        <v>0</v>
      </c>
      <c r="FP241" s="100">
        <v>0</v>
      </c>
      <c r="FQ241" s="100">
        <v>0</v>
      </c>
      <c r="FR241" s="100">
        <v>0</v>
      </c>
      <c r="FS241" s="100">
        <v>0</v>
      </c>
      <c r="FT241" s="100">
        <v>0</v>
      </c>
      <c r="FU241" s="100">
        <v>0</v>
      </c>
      <c r="FV241" s="100">
        <v>3133944</v>
      </c>
      <c r="FW241" s="100">
        <v>705137</v>
      </c>
      <c r="FX241" s="100">
        <v>78350</v>
      </c>
      <c r="FY241" s="546">
        <v>0.5</v>
      </c>
      <c r="FZ241" s="546">
        <v>0.4</v>
      </c>
      <c r="GA241" s="546">
        <v>0.09</v>
      </c>
      <c r="GB241" s="546">
        <v>0.01</v>
      </c>
      <c r="GC241" s="84" t="s">
        <v>1029</v>
      </c>
    </row>
    <row r="242" spans="1:185" s="84" customFormat="1" x14ac:dyDescent="0.25">
      <c r="A242" t="s">
        <v>1026</v>
      </c>
      <c r="B242" s="82" t="s">
        <v>843</v>
      </c>
      <c r="C242" s="85" t="s">
        <v>842</v>
      </c>
      <c r="D242" s="100">
        <v>-2273754</v>
      </c>
      <c r="E242" s="100">
        <v>0</v>
      </c>
      <c r="F242" s="100">
        <v>-2273754</v>
      </c>
      <c r="G242" s="100">
        <v>-1997293</v>
      </c>
      <c r="H242" s="100">
        <v>0</v>
      </c>
      <c r="I242" s="100">
        <v>-1997293</v>
      </c>
      <c r="J242" s="100">
        <v>-276461</v>
      </c>
      <c r="K242" s="100">
        <v>0</v>
      </c>
      <c r="L242" s="100">
        <v>-276461</v>
      </c>
      <c r="M242" s="100">
        <v>105294</v>
      </c>
      <c r="N242" s="100">
        <v>105294</v>
      </c>
      <c r="O242" s="100">
        <v>0</v>
      </c>
      <c r="P242" s="100">
        <v>0</v>
      </c>
      <c r="Q242" s="100">
        <v>0</v>
      </c>
      <c r="R242" s="100">
        <v>0</v>
      </c>
      <c r="S242" s="100">
        <v>290006</v>
      </c>
      <c r="T242" s="100">
        <v>53424.19</v>
      </c>
      <c r="U242" s="100">
        <v>281978</v>
      </c>
      <c r="V242" s="100">
        <v>53424</v>
      </c>
      <c r="W242" s="100">
        <v>8028</v>
      </c>
      <c r="X242" s="100">
        <v>0.19000000000232831</v>
      </c>
      <c r="Y242" s="100">
        <v>0</v>
      </c>
      <c r="Z242" s="100">
        <v>0</v>
      </c>
      <c r="AA242" s="100">
        <v>0</v>
      </c>
      <c r="AB242" s="100">
        <v>0</v>
      </c>
      <c r="AC242" s="100">
        <v>0</v>
      </c>
      <c r="AD242" s="100">
        <v>0</v>
      </c>
      <c r="AE242" s="100">
        <v>0</v>
      </c>
      <c r="AF242" s="100">
        <v>0</v>
      </c>
      <c r="AG242" s="100">
        <v>0</v>
      </c>
      <c r="AH242" s="100">
        <v>0</v>
      </c>
      <c r="AI242" s="100">
        <v>0</v>
      </c>
      <c r="AJ242" s="100">
        <v>0</v>
      </c>
      <c r="AK242" s="100">
        <v>0</v>
      </c>
      <c r="AL242" s="100">
        <v>0</v>
      </c>
      <c r="AM242" s="100">
        <v>0</v>
      </c>
      <c r="AN242" s="100">
        <v>0</v>
      </c>
      <c r="AO242" s="100">
        <v>0</v>
      </c>
      <c r="AP242" s="100">
        <v>0</v>
      </c>
      <c r="AQ242" s="100">
        <v>0</v>
      </c>
      <c r="AR242" s="100">
        <v>0</v>
      </c>
      <c r="AS242" s="100">
        <v>0</v>
      </c>
      <c r="AT242" s="100">
        <v>0</v>
      </c>
      <c r="AU242" s="100">
        <v>0</v>
      </c>
      <c r="AV242" s="100">
        <v>0</v>
      </c>
      <c r="AW242" s="100">
        <v>0</v>
      </c>
      <c r="AX242" s="100">
        <v>0</v>
      </c>
      <c r="AY242" s="100">
        <v>0</v>
      </c>
      <c r="AZ242" s="100">
        <v>0</v>
      </c>
      <c r="BA242" s="100">
        <v>0</v>
      </c>
      <c r="BB242" s="100">
        <v>0</v>
      </c>
      <c r="BC242" s="100">
        <v>0</v>
      </c>
      <c r="BD242" s="100">
        <v>0</v>
      </c>
      <c r="BE242" s="100">
        <v>0</v>
      </c>
      <c r="BF242" s="100">
        <v>858764.56661181268</v>
      </c>
      <c r="BG242" s="100">
        <v>214691.14165295317</v>
      </c>
      <c r="BH242" s="100">
        <v>0</v>
      </c>
      <c r="BI242" s="100">
        <v>50327</v>
      </c>
      <c r="BJ242" s="100">
        <v>12582</v>
      </c>
      <c r="BK242" s="100">
        <v>0</v>
      </c>
      <c r="BL242" s="100">
        <v>776635</v>
      </c>
      <c r="BM242" s="100">
        <v>194159</v>
      </c>
      <c r="BN242" s="100">
        <v>0</v>
      </c>
      <c r="BO242" s="100">
        <v>132457</v>
      </c>
      <c r="BP242" s="100">
        <v>33114</v>
      </c>
      <c r="BQ242" s="100">
        <v>0</v>
      </c>
      <c r="BR242" s="100">
        <v>2625.2480651731162</v>
      </c>
      <c r="BS242" s="100">
        <v>656.31201629327904</v>
      </c>
      <c r="BT242" s="100">
        <v>0</v>
      </c>
      <c r="BU242" s="100">
        <v>0</v>
      </c>
      <c r="BV242" s="100">
        <v>0</v>
      </c>
      <c r="BW242" s="100">
        <v>0</v>
      </c>
      <c r="BX242" s="100">
        <v>2625</v>
      </c>
      <c r="BY242" s="100">
        <v>656</v>
      </c>
      <c r="BZ242" s="100">
        <v>0</v>
      </c>
      <c r="CA242" s="100">
        <v>0</v>
      </c>
      <c r="CB242" s="100">
        <v>0</v>
      </c>
      <c r="CC242" s="100">
        <v>0</v>
      </c>
      <c r="CD242" s="100">
        <v>0</v>
      </c>
      <c r="CE242" s="100">
        <v>0</v>
      </c>
      <c r="CF242" s="100">
        <v>0</v>
      </c>
      <c r="CG242" s="100">
        <v>0</v>
      </c>
      <c r="CH242" s="100">
        <v>0</v>
      </c>
      <c r="CI242" s="100">
        <v>0</v>
      </c>
      <c r="CJ242" s="100">
        <v>0</v>
      </c>
      <c r="CK242" s="100">
        <v>0</v>
      </c>
      <c r="CL242" s="100">
        <v>0</v>
      </c>
      <c r="CM242" s="100">
        <v>0</v>
      </c>
      <c r="CN242" s="100">
        <v>0</v>
      </c>
      <c r="CO242" s="100">
        <v>0</v>
      </c>
      <c r="CP242" s="100">
        <v>0</v>
      </c>
      <c r="CQ242" s="100">
        <v>0</v>
      </c>
      <c r="CR242" s="100">
        <v>0</v>
      </c>
      <c r="CS242" s="100">
        <v>0</v>
      </c>
      <c r="CT242" s="100">
        <v>0</v>
      </c>
      <c r="CU242" s="100">
        <v>0</v>
      </c>
      <c r="CV242" s="100">
        <v>12061.437067209778</v>
      </c>
      <c r="CW242" s="100">
        <v>3015.3592668024444</v>
      </c>
      <c r="CX242" s="100">
        <v>0</v>
      </c>
      <c r="CY242" s="100">
        <v>12135</v>
      </c>
      <c r="CZ242" s="100">
        <v>3034</v>
      </c>
      <c r="DA242" s="100">
        <v>0</v>
      </c>
      <c r="DB242" s="100">
        <v>-74</v>
      </c>
      <c r="DC242" s="100">
        <v>-19</v>
      </c>
      <c r="DD242" s="100">
        <v>0</v>
      </c>
      <c r="DE242" s="100">
        <v>1239.103869653768</v>
      </c>
      <c r="DF242" s="100">
        <v>309.775967413442</v>
      </c>
      <c r="DG242" s="100">
        <v>0</v>
      </c>
      <c r="DH242" s="100">
        <v>0</v>
      </c>
      <c r="DI242" s="100">
        <v>0</v>
      </c>
      <c r="DJ242" s="100">
        <v>0</v>
      </c>
      <c r="DK242" s="100">
        <v>1239</v>
      </c>
      <c r="DL242" s="100">
        <v>310</v>
      </c>
      <c r="DM242" s="100">
        <v>0</v>
      </c>
      <c r="DN242" s="100">
        <v>15764.292464358454</v>
      </c>
      <c r="DO242" s="100">
        <v>3941.0731160896134</v>
      </c>
      <c r="DP242" s="100">
        <v>0</v>
      </c>
      <c r="DQ242" s="100">
        <v>13324</v>
      </c>
      <c r="DR242" s="100">
        <v>3331</v>
      </c>
      <c r="DS242" s="100">
        <v>0</v>
      </c>
      <c r="DT242" s="100">
        <v>2440</v>
      </c>
      <c r="DU242" s="100">
        <v>610</v>
      </c>
      <c r="DV242" s="100">
        <v>0</v>
      </c>
      <c r="DW242" s="100">
        <v>11551.752342158861</v>
      </c>
      <c r="DX242" s="100">
        <v>2887.9380855397153</v>
      </c>
      <c r="DY242" s="100">
        <v>0</v>
      </c>
      <c r="DZ242" s="100">
        <v>-1930.1107942973522</v>
      </c>
      <c r="EA242" s="100">
        <v>-482.52769857433805</v>
      </c>
      <c r="EB242" s="100">
        <v>0</v>
      </c>
      <c r="EC242" s="100">
        <v>14043</v>
      </c>
      <c r="ED242" s="100">
        <v>3511</v>
      </c>
      <c r="EE242" s="100">
        <v>0</v>
      </c>
      <c r="EF242" s="100">
        <v>-4421</v>
      </c>
      <c r="EG242" s="100">
        <v>-1106</v>
      </c>
      <c r="EH242" s="100">
        <v>0</v>
      </c>
      <c r="EI242" s="100">
        <v>0</v>
      </c>
      <c r="EJ242" s="100">
        <v>0</v>
      </c>
      <c r="EK242" s="100">
        <v>0</v>
      </c>
      <c r="EL242" s="100">
        <v>0</v>
      </c>
      <c r="EM242" s="100">
        <v>0</v>
      </c>
      <c r="EN242" s="100">
        <v>0</v>
      </c>
      <c r="EO242" s="100">
        <v>0</v>
      </c>
      <c r="EP242" s="100">
        <v>0</v>
      </c>
      <c r="EQ242" s="100">
        <v>0</v>
      </c>
      <c r="ER242" s="100">
        <v>0</v>
      </c>
      <c r="ES242" s="100">
        <v>0</v>
      </c>
      <c r="ET242" s="100">
        <v>0</v>
      </c>
      <c r="EU242" s="100">
        <v>188953.84032586557</v>
      </c>
      <c r="EV242" s="100">
        <v>47238.460081466394</v>
      </c>
      <c r="EW242" s="100">
        <v>0</v>
      </c>
      <c r="EX242" s="100">
        <v>144433</v>
      </c>
      <c r="EY242" s="100">
        <v>36108</v>
      </c>
      <c r="EZ242" s="100">
        <v>0</v>
      </c>
      <c r="FA242" s="100">
        <v>44521</v>
      </c>
      <c r="FB242" s="100">
        <v>11130</v>
      </c>
      <c r="FC242" s="100">
        <v>0</v>
      </c>
      <c r="FD242" s="100">
        <v>315740.89528309566</v>
      </c>
      <c r="FE242" s="100">
        <v>78313.559951120144</v>
      </c>
      <c r="FF242" s="100">
        <v>0</v>
      </c>
      <c r="FG242" s="100">
        <v>322515</v>
      </c>
      <c r="FH242" s="100">
        <v>80073</v>
      </c>
      <c r="FI242" s="100">
        <v>0</v>
      </c>
      <c r="FJ242" s="100">
        <v>-6774</v>
      </c>
      <c r="FK242" s="100">
        <v>-1759</v>
      </c>
      <c r="FL242" s="100">
        <v>0</v>
      </c>
      <c r="FM242" s="100">
        <v>0</v>
      </c>
      <c r="FN242" s="100">
        <v>0</v>
      </c>
      <c r="FO242" s="100">
        <v>0</v>
      </c>
      <c r="FP242" s="100">
        <v>0</v>
      </c>
      <c r="FQ242" s="100">
        <v>0</v>
      </c>
      <c r="FR242" s="100">
        <v>0</v>
      </c>
      <c r="FS242" s="100">
        <v>0</v>
      </c>
      <c r="FT242" s="100">
        <v>0</v>
      </c>
      <c r="FU242" s="100">
        <v>0</v>
      </c>
      <c r="FV242" s="100">
        <v>1455098</v>
      </c>
      <c r="FW242" s="100">
        <v>363152</v>
      </c>
      <c r="FX242" s="100">
        <v>0</v>
      </c>
      <c r="FY242" s="546">
        <v>0.5</v>
      </c>
      <c r="FZ242" s="546">
        <v>0.4</v>
      </c>
      <c r="GA242" s="546">
        <v>0.1</v>
      </c>
      <c r="GB242" s="546">
        <v>0</v>
      </c>
      <c r="GC242" s="84" t="s">
        <v>1029</v>
      </c>
    </row>
    <row r="243" spans="1:185" s="84" customFormat="1" x14ac:dyDescent="0.25">
      <c r="A243" t="s">
        <v>1026</v>
      </c>
      <c r="B243" s="82" t="s">
        <v>845</v>
      </c>
      <c r="C243" s="85" t="s">
        <v>844</v>
      </c>
      <c r="D243" s="100">
        <v>186454</v>
      </c>
      <c r="E243" s="100">
        <v>0</v>
      </c>
      <c r="F243" s="100">
        <v>186454</v>
      </c>
      <c r="G243" s="100">
        <v>141340</v>
      </c>
      <c r="H243" s="100">
        <v>0</v>
      </c>
      <c r="I243" s="100">
        <v>141340</v>
      </c>
      <c r="J243" s="100">
        <v>45114</v>
      </c>
      <c r="K243" s="100">
        <v>0</v>
      </c>
      <c r="L243" s="100">
        <v>45114</v>
      </c>
      <c r="M243" s="100">
        <v>175681</v>
      </c>
      <c r="N243" s="100">
        <v>175681</v>
      </c>
      <c r="O243" s="100">
        <v>0</v>
      </c>
      <c r="P243" s="100">
        <v>0</v>
      </c>
      <c r="Q243" s="100">
        <v>0</v>
      </c>
      <c r="R243" s="100">
        <v>0</v>
      </c>
      <c r="S243" s="100">
        <v>209204</v>
      </c>
      <c r="T243" s="100">
        <v>80</v>
      </c>
      <c r="U243" s="100">
        <v>0</v>
      </c>
      <c r="V243" s="100">
        <v>0</v>
      </c>
      <c r="W243" s="100">
        <v>209204</v>
      </c>
      <c r="X243" s="100">
        <v>80</v>
      </c>
      <c r="Y243" s="100">
        <v>0</v>
      </c>
      <c r="Z243" s="100">
        <v>0</v>
      </c>
      <c r="AA243" s="100">
        <v>0</v>
      </c>
      <c r="AB243" s="100">
        <v>0</v>
      </c>
      <c r="AC243" s="100">
        <v>0</v>
      </c>
      <c r="AD243" s="100">
        <v>0</v>
      </c>
      <c r="AE243" s="100">
        <v>0</v>
      </c>
      <c r="AF243" s="100">
        <v>0</v>
      </c>
      <c r="AG243" s="100">
        <v>0</v>
      </c>
      <c r="AH243" s="100">
        <v>0</v>
      </c>
      <c r="AI243" s="100">
        <v>0</v>
      </c>
      <c r="AJ243" s="100">
        <v>0</v>
      </c>
      <c r="AK243" s="100">
        <v>0</v>
      </c>
      <c r="AL243" s="100">
        <v>0</v>
      </c>
      <c r="AM243" s="100">
        <v>0</v>
      </c>
      <c r="AN243" s="100">
        <v>0</v>
      </c>
      <c r="AO243" s="100">
        <v>0</v>
      </c>
      <c r="AP243" s="100">
        <v>0</v>
      </c>
      <c r="AQ243" s="100">
        <v>0</v>
      </c>
      <c r="AR243" s="100">
        <v>0</v>
      </c>
      <c r="AS243" s="100">
        <v>0</v>
      </c>
      <c r="AT243" s="100">
        <v>0</v>
      </c>
      <c r="AU243" s="100">
        <v>0</v>
      </c>
      <c r="AV243" s="100">
        <v>0</v>
      </c>
      <c r="AW243" s="100">
        <v>0</v>
      </c>
      <c r="AX243" s="100">
        <v>0</v>
      </c>
      <c r="AY243" s="100">
        <v>0</v>
      </c>
      <c r="AZ243" s="100">
        <v>0</v>
      </c>
      <c r="BA243" s="100">
        <v>0</v>
      </c>
      <c r="BB243" s="100">
        <v>0</v>
      </c>
      <c r="BC243" s="100">
        <v>0</v>
      </c>
      <c r="BD243" s="100">
        <v>0</v>
      </c>
      <c r="BE243" s="100">
        <v>0</v>
      </c>
      <c r="BF243" s="100">
        <v>1488127.9427217923</v>
      </c>
      <c r="BG243" s="100">
        <v>372031.98568044807</v>
      </c>
      <c r="BH243" s="100">
        <v>0</v>
      </c>
      <c r="BI243" s="100">
        <v>105807</v>
      </c>
      <c r="BJ243" s="100">
        <v>26452</v>
      </c>
      <c r="BK243" s="100">
        <v>0</v>
      </c>
      <c r="BL243" s="100">
        <v>1504851</v>
      </c>
      <c r="BM243" s="100">
        <v>376213</v>
      </c>
      <c r="BN243" s="100">
        <v>0</v>
      </c>
      <c r="BO243" s="100">
        <v>89084</v>
      </c>
      <c r="BP243" s="100">
        <v>22271</v>
      </c>
      <c r="BQ243" s="100">
        <v>0</v>
      </c>
      <c r="BR243" s="100">
        <v>15081.546232179227</v>
      </c>
      <c r="BS243" s="100">
        <v>3770.3865580448069</v>
      </c>
      <c r="BT243" s="100">
        <v>0</v>
      </c>
      <c r="BU243" s="100">
        <v>0</v>
      </c>
      <c r="BV243" s="100">
        <v>0</v>
      </c>
      <c r="BW243" s="100">
        <v>0</v>
      </c>
      <c r="BX243" s="100">
        <v>15082</v>
      </c>
      <c r="BY243" s="100">
        <v>3770</v>
      </c>
      <c r="BZ243" s="100">
        <v>0</v>
      </c>
      <c r="CA243" s="100">
        <v>0</v>
      </c>
      <c r="CB243" s="100">
        <v>0</v>
      </c>
      <c r="CC243" s="100">
        <v>0</v>
      </c>
      <c r="CD243" s="100">
        <v>0</v>
      </c>
      <c r="CE243" s="100">
        <v>0</v>
      </c>
      <c r="CF243" s="100">
        <v>0</v>
      </c>
      <c r="CG243" s="100">
        <v>-142.90997963340121</v>
      </c>
      <c r="CH243" s="100">
        <v>-35.727494908350302</v>
      </c>
      <c r="CI243" s="100">
        <v>0</v>
      </c>
      <c r="CJ243" s="100">
        <v>0</v>
      </c>
      <c r="CK243" s="100">
        <v>0</v>
      </c>
      <c r="CL243" s="100">
        <v>0</v>
      </c>
      <c r="CM243" s="100">
        <v>0</v>
      </c>
      <c r="CN243" s="100">
        <v>0</v>
      </c>
      <c r="CO243" s="100">
        <v>0</v>
      </c>
      <c r="CP243" s="100">
        <v>0</v>
      </c>
      <c r="CQ243" s="100">
        <v>0</v>
      </c>
      <c r="CR243" s="100">
        <v>0</v>
      </c>
      <c r="CS243" s="100">
        <v>0</v>
      </c>
      <c r="CT243" s="100">
        <v>0</v>
      </c>
      <c r="CU243" s="100">
        <v>0</v>
      </c>
      <c r="CV243" s="100">
        <v>19785.597556008146</v>
      </c>
      <c r="CW243" s="100">
        <v>4946.3993890020365</v>
      </c>
      <c r="CX243" s="100">
        <v>0</v>
      </c>
      <c r="CY243" s="100">
        <v>16302</v>
      </c>
      <c r="CZ243" s="100">
        <v>4076</v>
      </c>
      <c r="DA243" s="100">
        <v>0</v>
      </c>
      <c r="DB243" s="100">
        <v>3484</v>
      </c>
      <c r="DC243" s="100">
        <v>870</v>
      </c>
      <c r="DD243" s="100">
        <v>0</v>
      </c>
      <c r="DE243" s="100">
        <v>1239.103869653768</v>
      </c>
      <c r="DF243" s="100">
        <v>309.775967413442</v>
      </c>
      <c r="DG243" s="100">
        <v>0</v>
      </c>
      <c r="DH243" s="100">
        <v>1239</v>
      </c>
      <c r="DI243" s="100">
        <v>310</v>
      </c>
      <c r="DJ243" s="100">
        <v>0</v>
      </c>
      <c r="DK243" s="100">
        <v>0</v>
      </c>
      <c r="DL243" s="100">
        <v>0</v>
      </c>
      <c r="DM243" s="100">
        <v>0</v>
      </c>
      <c r="DN243" s="100">
        <v>9500.622403258656</v>
      </c>
      <c r="DO243" s="100">
        <v>2375.155600814664</v>
      </c>
      <c r="DP243" s="100">
        <v>0</v>
      </c>
      <c r="DQ243" s="100">
        <v>10326</v>
      </c>
      <c r="DR243" s="100">
        <v>2581</v>
      </c>
      <c r="DS243" s="100">
        <v>0</v>
      </c>
      <c r="DT243" s="100">
        <v>-825</v>
      </c>
      <c r="DU243" s="100">
        <v>-206</v>
      </c>
      <c r="DV243" s="100">
        <v>0</v>
      </c>
      <c r="DW243" s="100">
        <v>20414.236252545827</v>
      </c>
      <c r="DX243" s="100">
        <v>5103.5590631364566</v>
      </c>
      <c r="DY243" s="100">
        <v>0</v>
      </c>
      <c r="DZ243" s="100">
        <v>0</v>
      </c>
      <c r="EA243" s="100">
        <v>0</v>
      </c>
      <c r="EB243" s="100">
        <v>0</v>
      </c>
      <c r="EC243" s="100">
        <v>27260</v>
      </c>
      <c r="ED243" s="100">
        <v>6815</v>
      </c>
      <c r="EE243" s="100">
        <v>0</v>
      </c>
      <c r="EF243" s="100">
        <v>-6846</v>
      </c>
      <c r="EG243" s="100">
        <v>-1711</v>
      </c>
      <c r="EH243" s="100">
        <v>0</v>
      </c>
      <c r="EI243" s="100">
        <v>-753.78818737270876</v>
      </c>
      <c r="EJ243" s="100">
        <v>-188.44704684317719</v>
      </c>
      <c r="EK243" s="100">
        <v>0</v>
      </c>
      <c r="EL243" s="100">
        <v>1561.2708757637474</v>
      </c>
      <c r="EM243" s="100">
        <v>390.31771894093686</v>
      </c>
      <c r="EN243" s="100">
        <v>0</v>
      </c>
      <c r="EO243" s="100">
        <v>0</v>
      </c>
      <c r="EP243" s="100">
        <v>0</v>
      </c>
      <c r="EQ243" s="100">
        <v>0</v>
      </c>
      <c r="ER243" s="100">
        <v>1561</v>
      </c>
      <c r="ES243" s="100">
        <v>390</v>
      </c>
      <c r="ET243" s="100">
        <v>0</v>
      </c>
      <c r="EU243" s="100">
        <v>451562.90590631368</v>
      </c>
      <c r="EV243" s="100">
        <v>112890.72647657842</v>
      </c>
      <c r="EW243" s="100">
        <v>0</v>
      </c>
      <c r="EX243" s="100">
        <v>722810</v>
      </c>
      <c r="EY243" s="100">
        <v>180703</v>
      </c>
      <c r="EZ243" s="100">
        <v>0</v>
      </c>
      <c r="FA243" s="100">
        <v>-271247</v>
      </c>
      <c r="FB243" s="100">
        <v>-67812</v>
      </c>
      <c r="FC243" s="100">
        <v>0</v>
      </c>
      <c r="FD243" s="100">
        <v>543893.67657841137</v>
      </c>
      <c r="FE243" s="100">
        <v>134271.71649694501</v>
      </c>
      <c r="FF243" s="100">
        <v>0</v>
      </c>
      <c r="FG243" s="100">
        <v>539295</v>
      </c>
      <c r="FH243" s="100">
        <v>134824</v>
      </c>
      <c r="FI243" s="100">
        <v>0</v>
      </c>
      <c r="FJ243" s="100">
        <v>4599</v>
      </c>
      <c r="FK243" s="100">
        <v>-552</v>
      </c>
      <c r="FL243" s="100">
        <v>0</v>
      </c>
      <c r="FM243" s="100">
        <v>0</v>
      </c>
      <c r="FN243" s="100">
        <v>0</v>
      </c>
      <c r="FO243" s="100">
        <v>0</v>
      </c>
      <c r="FP243" s="100">
        <v>0</v>
      </c>
      <c r="FQ243" s="100">
        <v>0</v>
      </c>
      <c r="FR243" s="100">
        <v>0</v>
      </c>
      <c r="FS243" s="100">
        <v>0</v>
      </c>
      <c r="FT243" s="100">
        <v>0</v>
      </c>
      <c r="FU243" s="100">
        <v>0</v>
      </c>
      <c r="FV243" s="100">
        <v>2656078</v>
      </c>
      <c r="FW243" s="100">
        <v>662318</v>
      </c>
      <c r="FX243" s="100">
        <v>0</v>
      </c>
      <c r="FY243" s="546">
        <v>0.5</v>
      </c>
      <c r="FZ243" s="546">
        <v>0.4</v>
      </c>
      <c r="GA243" s="546">
        <v>0.1</v>
      </c>
      <c r="GB243" s="546">
        <v>0</v>
      </c>
      <c r="GC243" s="84" t="s">
        <v>1029</v>
      </c>
    </row>
    <row r="244" spans="1:185" s="84" customFormat="1" x14ac:dyDescent="0.25">
      <c r="A244" t="s">
        <v>1026</v>
      </c>
      <c r="B244" s="82" t="s">
        <v>847</v>
      </c>
      <c r="C244" s="85" t="s">
        <v>846</v>
      </c>
      <c r="D244" s="100">
        <v>628920</v>
      </c>
      <c r="E244" s="100">
        <v>0</v>
      </c>
      <c r="F244" s="100">
        <v>628920</v>
      </c>
      <c r="G244" s="100">
        <v>753794</v>
      </c>
      <c r="H244" s="100">
        <v>0</v>
      </c>
      <c r="I244" s="100">
        <v>753794</v>
      </c>
      <c r="J244" s="100">
        <v>-124874</v>
      </c>
      <c r="K244" s="100">
        <v>0</v>
      </c>
      <c r="L244" s="100">
        <v>-124874</v>
      </c>
      <c r="M244" s="100">
        <v>301048</v>
      </c>
      <c r="N244" s="100">
        <v>301048</v>
      </c>
      <c r="O244" s="100">
        <v>0</v>
      </c>
      <c r="P244" s="100">
        <v>0</v>
      </c>
      <c r="Q244" s="100">
        <v>0</v>
      </c>
      <c r="R244" s="100">
        <v>0</v>
      </c>
      <c r="S244" s="100">
        <v>0</v>
      </c>
      <c r="T244" s="100">
        <v>0</v>
      </c>
      <c r="U244" s="100">
        <v>0</v>
      </c>
      <c r="V244" s="100">
        <v>0</v>
      </c>
      <c r="W244" s="100">
        <v>0</v>
      </c>
      <c r="X244" s="100">
        <v>0</v>
      </c>
      <c r="Y244" s="100">
        <v>0</v>
      </c>
      <c r="Z244" s="100">
        <v>0</v>
      </c>
      <c r="AA244" s="100">
        <v>0</v>
      </c>
      <c r="AB244" s="100">
        <v>0</v>
      </c>
      <c r="AC244" s="100">
        <v>0</v>
      </c>
      <c r="AD244" s="100">
        <v>0</v>
      </c>
      <c r="AE244" s="100">
        <v>0</v>
      </c>
      <c r="AF244" s="100">
        <v>0</v>
      </c>
      <c r="AG244" s="100">
        <v>0</v>
      </c>
      <c r="AH244" s="100">
        <v>0</v>
      </c>
      <c r="AI244" s="100">
        <v>0</v>
      </c>
      <c r="AJ244" s="100">
        <v>0</v>
      </c>
      <c r="AK244" s="100">
        <v>0</v>
      </c>
      <c r="AL244" s="100">
        <v>0</v>
      </c>
      <c r="AM244" s="100">
        <v>0</v>
      </c>
      <c r="AN244" s="100">
        <v>0</v>
      </c>
      <c r="AO244" s="100">
        <v>0</v>
      </c>
      <c r="AP244" s="100">
        <v>0</v>
      </c>
      <c r="AQ244" s="100">
        <v>0</v>
      </c>
      <c r="AR244" s="100">
        <v>0</v>
      </c>
      <c r="AS244" s="100">
        <v>0</v>
      </c>
      <c r="AT244" s="100">
        <v>0</v>
      </c>
      <c r="AU244" s="100">
        <v>0</v>
      </c>
      <c r="AV244" s="100">
        <v>0</v>
      </c>
      <c r="AW244" s="100">
        <v>0</v>
      </c>
      <c r="AX244" s="100">
        <v>0</v>
      </c>
      <c r="AY244" s="100">
        <v>0</v>
      </c>
      <c r="AZ244" s="100">
        <v>0</v>
      </c>
      <c r="BA244" s="100">
        <v>0</v>
      </c>
      <c r="BB244" s="100">
        <v>0</v>
      </c>
      <c r="BC244" s="100">
        <v>0</v>
      </c>
      <c r="BD244" s="100">
        <v>0</v>
      </c>
      <c r="BE244" s="100">
        <v>0</v>
      </c>
      <c r="BF244" s="100">
        <v>2891539.2292237645</v>
      </c>
      <c r="BG244" s="100">
        <v>722884.80730594113</v>
      </c>
      <c r="BH244" s="100">
        <v>0</v>
      </c>
      <c r="BI244" s="100">
        <v>129637</v>
      </c>
      <c r="BJ244" s="100">
        <v>32409</v>
      </c>
      <c r="BK244" s="100">
        <v>0</v>
      </c>
      <c r="BL244" s="100">
        <v>2818585</v>
      </c>
      <c r="BM244" s="100">
        <v>704646</v>
      </c>
      <c r="BN244" s="100">
        <v>0</v>
      </c>
      <c r="BO244" s="100">
        <v>202591</v>
      </c>
      <c r="BP244" s="100">
        <v>50648</v>
      </c>
      <c r="BQ244" s="100">
        <v>0</v>
      </c>
      <c r="BR244" s="100">
        <v>6898.5042769857446</v>
      </c>
      <c r="BS244" s="100">
        <v>1724.6260692464361</v>
      </c>
      <c r="BT244" s="100">
        <v>0</v>
      </c>
      <c r="BU244" s="100">
        <v>0</v>
      </c>
      <c r="BV244" s="100">
        <v>0</v>
      </c>
      <c r="BW244" s="100">
        <v>0</v>
      </c>
      <c r="BX244" s="100">
        <v>6899</v>
      </c>
      <c r="BY244" s="100">
        <v>1725</v>
      </c>
      <c r="BZ244" s="100">
        <v>0</v>
      </c>
      <c r="CA244" s="100">
        <v>185.03951120162935</v>
      </c>
      <c r="CB244" s="100">
        <v>46.259877800407338</v>
      </c>
      <c r="CC244" s="100">
        <v>0</v>
      </c>
      <c r="CD244" s="100">
        <v>0</v>
      </c>
      <c r="CE244" s="100">
        <v>0</v>
      </c>
      <c r="CF244" s="100">
        <v>0</v>
      </c>
      <c r="CG244" s="100">
        <v>1345.2537678207741</v>
      </c>
      <c r="CH244" s="100">
        <v>336.31344195519353</v>
      </c>
      <c r="CI244" s="100">
        <v>0</v>
      </c>
      <c r="CJ244" s="100">
        <v>11220.779437881874</v>
      </c>
      <c r="CK244" s="100">
        <v>2805.1948594704686</v>
      </c>
      <c r="CL244" s="100">
        <v>0</v>
      </c>
      <c r="CM244" s="100">
        <v>0</v>
      </c>
      <c r="CN244" s="100">
        <v>0</v>
      </c>
      <c r="CO244" s="100">
        <v>0</v>
      </c>
      <c r="CP244" s="100">
        <v>11221</v>
      </c>
      <c r="CQ244" s="100">
        <v>2805</v>
      </c>
      <c r="CR244" s="100">
        <v>0</v>
      </c>
      <c r="CS244" s="100">
        <v>0</v>
      </c>
      <c r="CT244" s="100">
        <v>0</v>
      </c>
      <c r="CU244" s="100">
        <v>0</v>
      </c>
      <c r="CV244" s="100">
        <v>8879.8313645621183</v>
      </c>
      <c r="CW244" s="100">
        <v>2219.9578411405296</v>
      </c>
      <c r="CX244" s="100">
        <v>0</v>
      </c>
      <c r="CY244" s="100">
        <v>8880</v>
      </c>
      <c r="CZ244" s="100">
        <v>2220</v>
      </c>
      <c r="DA244" s="100">
        <v>0</v>
      </c>
      <c r="DB244" s="100">
        <v>0</v>
      </c>
      <c r="DC244" s="100">
        <v>0</v>
      </c>
      <c r="DD244" s="100">
        <v>0</v>
      </c>
      <c r="DE244" s="100">
        <v>619.55193482688401</v>
      </c>
      <c r="DF244" s="100">
        <v>154.887983706721</v>
      </c>
      <c r="DG244" s="100">
        <v>0</v>
      </c>
      <c r="DH244" s="100">
        <v>619</v>
      </c>
      <c r="DI244" s="100">
        <v>155</v>
      </c>
      <c r="DJ244" s="100">
        <v>0</v>
      </c>
      <c r="DK244" s="100">
        <v>1</v>
      </c>
      <c r="DL244" s="100">
        <v>0</v>
      </c>
      <c r="DM244" s="100">
        <v>0</v>
      </c>
      <c r="DN244" s="100">
        <v>16698.98981670061</v>
      </c>
      <c r="DO244" s="100">
        <v>4174.7474541751526</v>
      </c>
      <c r="DP244" s="100">
        <v>0</v>
      </c>
      <c r="DQ244" s="100">
        <v>17434</v>
      </c>
      <c r="DR244" s="100">
        <v>4358</v>
      </c>
      <c r="DS244" s="100">
        <v>0</v>
      </c>
      <c r="DT244" s="100">
        <v>-735</v>
      </c>
      <c r="DU244" s="100">
        <v>-183</v>
      </c>
      <c r="DV244" s="100">
        <v>0</v>
      </c>
      <c r="DW244" s="100">
        <v>25031.137270875766</v>
      </c>
      <c r="DX244" s="100">
        <v>6257.7843177189416</v>
      </c>
      <c r="DY244" s="100">
        <v>0</v>
      </c>
      <c r="DZ244" s="100">
        <v>-56.99877800407333</v>
      </c>
      <c r="EA244" s="100">
        <v>-14.249694501018332</v>
      </c>
      <c r="EB244" s="100">
        <v>0</v>
      </c>
      <c r="EC244" s="100">
        <v>26347</v>
      </c>
      <c r="ED244" s="100">
        <v>6587</v>
      </c>
      <c r="EE244" s="100">
        <v>0</v>
      </c>
      <c r="EF244" s="100">
        <v>-1373</v>
      </c>
      <c r="EG244" s="100">
        <v>-343</v>
      </c>
      <c r="EH244" s="100">
        <v>0</v>
      </c>
      <c r="EI244" s="100">
        <v>-1740.940936863544</v>
      </c>
      <c r="EJ244" s="100">
        <v>-435.23523421588601</v>
      </c>
      <c r="EK244" s="100">
        <v>0</v>
      </c>
      <c r="EL244" s="100">
        <v>0</v>
      </c>
      <c r="EM244" s="100">
        <v>0</v>
      </c>
      <c r="EN244" s="100">
        <v>0</v>
      </c>
      <c r="EO244" s="100">
        <v>0</v>
      </c>
      <c r="EP244" s="100">
        <v>0</v>
      </c>
      <c r="EQ244" s="100">
        <v>0</v>
      </c>
      <c r="ER244" s="100">
        <v>0</v>
      </c>
      <c r="ES244" s="100">
        <v>0</v>
      </c>
      <c r="ET244" s="100">
        <v>0</v>
      </c>
      <c r="EU244" s="100">
        <v>680078.0285132383</v>
      </c>
      <c r="EV244" s="100">
        <v>170019.50712830957</v>
      </c>
      <c r="EW244" s="100">
        <v>0</v>
      </c>
      <c r="EX244" s="100">
        <v>596112</v>
      </c>
      <c r="EY244" s="100">
        <v>149028</v>
      </c>
      <c r="EZ244" s="100">
        <v>0</v>
      </c>
      <c r="FA244" s="100">
        <v>83966</v>
      </c>
      <c r="FB244" s="100">
        <v>20992</v>
      </c>
      <c r="FC244" s="100">
        <v>0</v>
      </c>
      <c r="FD244" s="100">
        <v>576143.86313645623</v>
      </c>
      <c r="FE244" s="100">
        <v>144035.96578411406</v>
      </c>
      <c r="FF244" s="100">
        <v>0</v>
      </c>
      <c r="FG244" s="100">
        <v>555383</v>
      </c>
      <c r="FH244" s="100">
        <v>138846</v>
      </c>
      <c r="FI244" s="100">
        <v>0</v>
      </c>
      <c r="FJ244" s="100">
        <v>20761</v>
      </c>
      <c r="FK244" s="100">
        <v>5190</v>
      </c>
      <c r="FL244" s="100">
        <v>0</v>
      </c>
      <c r="FM244" s="100">
        <v>0</v>
      </c>
      <c r="FN244" s="100">
        <v>0</v>
      </c>
      <c r="FO244" s="100">
        <v>0</v>
      </c>
      <c r="FP244" s="100">
        <v>0</v>
      </c>
      <c r="FQ244" s="100">
        <v>0</v>
      </c>
      <c r="FR244" s="100">
        <v>0</v>
      </c>
      <c r="FS244" s="100">
        <v>0</v>
      </c>
      <c r="FT244" s="100">
        <v>0</v>
      </c>
      <c r="FU244" s="100">
        <v>0</v>
      </c>
      <c r="FV244" s="100">
        <v>4346480</v>
      </c>
      <c r="FW244" s="100">
        <v>1086621</v>
      </c>
      <c r="FX244" s="100">
        <v>0</v>
      </c>
      <c r="FY244" s="546">
        <v>0.5</v>
      </c>
      <c r="FZ244" s="546">
        <v>0.4</v>
      </c>
      <c r="GA244" s="546">
        <v>0.1</v>
      </c>
      <c r="GB244" s="546">
        <v>0</v>
      </c>
      <c r="GC244" s="84" t="s">
        <v>1029</v>
      </c>
    </row>
    <row r="245" spans="1:185" s="84" customFormat="1" x14ac:dyDescent="0.25">
      <c r="A245" t="s">
        <v>1026</v>
      </c>
      <c r="B245" s="82" t="s">
        <v>849</v>
      </c>
      <c r="C245" s="85" t="s">
        <v>848</v>
      </c>
      <c r="D245" s="100">
        <v>219709</v>
      </c>
      <c r="E245" s="100">
        <v>-107</v>
      </c>
      <c r="F245" s="100">
        <v>219602</v>
      </c>
      <c r="G245" s="100">
        <v>151336</v>
      </c>
      <c r="H245" s="100">
        <v>107.47</v>
      </c>
      <c r="I245" s="100">
        <v>151443.47</v>
      </c>
      <c r="J245" s="100">
        <v>68373</v>
      </c>
      <c r="K245" s="100">
        <v>-214.47</v>
      </c>
      <c r="L245" s="100">
        <v>68158.53</v>
      </c>
      <c r="M245" s="100">
        <v>169966</v>
      </c>
      <c r="N245" s="100">
        <v>169966</v>
      </c>
      <c r="O245" s="100">
        <v>0</v>
      </c>
      <c r="P245" s="100">
        <v>104740</v>
      </c>
      <c r="Q245" s="100">
        <v>3340</v>
      </c>
      <c r="R245" s="100">
        <v>101400</v>
      </c>
      <c r="S245" s="100">
        <v>75424</v>
      </c>
      <c r="T245" s="100">
        <v>0</v>
      </c>
      <c r="U245" s="100">
        <v>154818</v>
      </c>
      <c r="V245" s="100">
        <v>0</v>
      </c>
      <c r="W245" s="100">
        <v>-79394</v>
      </c>
      <c r="X245" s="100">
        <v>0</v>
      </c>
      <c r="Y245" s="100">
        <v>0</v>
      </c>
      <c r="Z245" s="100">
        <v>0</v>
      </c>
      <c r="AA245" s="100">
        <v>0</v>
      </c>
      <c r="AB245" s="100">
        <v>0</v>
      </c>
      <c r="AC245" s="100">
        <v>0</v>
      </c>
      <c r="AD245" s="100">
        <v>0</v>
      </c>
      <c r="AE245" s="100">
        <v>0</v>
      </c>
      <c r="AF245" s="100">
        <v>0</v>
      </c>
      <c r="AG245" s="100">
        <v>0</v>
      </c>
      <c r="AH245" s="100">
        <v>389326</v>
      </c>
      <c r="AI245" s="100">
        <v>389326.43584521388</v>
      </c>
      <c r="AJ245" s="100">
        <v>0</v>
      </c>
      <c r="AK245" s="100">
        <v>0</v>
      </c>
      <c r="AL245" s="100">
        <v>307443</v>
      </c>
      <c r="AM245" s="100">
        <v>307443</v>
      </c>
      <c r="AN245" s="100">
        <v>0</v>
      </c>
      <c r="AO245" s="100">
        <v>0</v>
      </c>
      <c r="AP245" s="100">
        <v>81883</v>
      </c>
      <c r="AQ245" s="100">
        <v>81883</v>
      </c>
      <c r="AR245" s="100">
        <v>0</v>
      </c>
      <c r="AS245" s="100">
        <v>0</v>
      </c>
      <c r="AT245" s="100">
        <v>0</v>
      </c>
      <c r="AU245" s="100">
        <v>0</v>
      </c>
      <c r="AV245" s="100">
        <v>0</v>
      </c>
      <c r="AW245" s="100">
        <v>0</v>
      </c>
      <c r="AX245" s="100">
        <v>0</v>
      </c>
      <c r="AY245" s="100">
        <v>0</v>
      </c>
      <c r="AZ245" s="100">
        <v>0</v>
      </c>
      <c r="BA245" s="100">
        <v>0</v>
      </c>
      <c r="BB245" s="100">
        <v>0</v>
      </c>
      <c r="BC245" s="100">
        <v>0</v>
      </c>
      <c r="BD245" s="100">
        <v>0</v>
      </c>
      <c r="BE245" s="100">
        <v>0</v>
      </c>
      <c r="BF245" s="100">
        <v>1510850.4519818742</v>
      </c>
      <c r="BG245" s="100">
        <v>1152642.0657146641</v>
      </c>
      <c r="BH245" s="100">
        <v>0</v>
      </c>
      <c r="BI245" s="100">
        <v>75629</v>
      </c>
      <c r="BJ245" s="100">
        <v>57116</v>
      </c>
      <c r="BK245" s="100">
        <v>0</v>
      </c>
      <c r="BL245" s="100">
        <v>1436067</v>
      </c>
      <c r="BM245" s="100">
        <v>1094737</v>
      </c>
      <c r="BN245" s="100">
        <v>0</v>
      </c>
      <c r="BO245" s="100">
        <v>150412</v>
      </c>
      <c r="BP245" s="100">
        <v>115021</v>
      </c>
      <c r="BQ245" s="100">
        <v>0</v>
      </c>
      <c r="BR245" s="100">
        <v>10900.138594704684</v>
      </c>
      <c r="BS245" s="100">
        <v>8335.4001018329946</v>
      </c>
      <c r="BT245" s="100">
        <v>0</v>
      </c>
      <c r="BU245" s="100">
        <v>0</v>
      </c>
      <c r="BV245" s="100">
        <v>0</v>
      </c>
      <c r="BW245" s="100">
        <v>0</v>
      </c>
      <c r="BX245" s="100">
        <v>10900</v>
      </c>
      <c r="BY245" s="100">
        <v>8335</v>
      </c>
      <c r="BZ245" s="100">
        <v>0</v>
      </c>
      <c r="CA245" s="100">
        <v>0</v>
      </c>
      <c r="CB245" s="100">
        <v>0</v>
      </c>
      <c r="CC245" s="100">
        <v>0</v>
      </c>
      <c r="CD245" s="100">
        <v>0</v>
      </c>
      <c r="CE245" s="100">
        <v>0</v>
      </c>
      <c r="CF245" s="100">
        <v>0</v>
      </c>
      <c r="CG245" s="100">
        <v>0</v>
      </c>
      <c r="CH245" s="100">
        <v>0</v>
      </c>
      <c r="CI245" s="100">
        <v>0</v>
      </c>
      <c r="CJ245" s="100">
        <v>0</v>
      </c>
      <c r="CK245" s="100">
        <v>0</v>
      </c>
      <c r="CL245" s="100">
        <v>0</v>
      </c>
      <c r="CM245" s="100">
        <v>0</v>
      </c>
      <c r="CN245" s="100">
        <v>0</v>
      </c>
      <c r="CO245" s="100">
        <v>0</v>
      </c>
      <c r="CP245" s="100">
        <v>0</v>
      </c>
      <c r="CQ245" s="100">
        <v>0</v>
      </c>
      <c r="CR245" s="100">
        <v>0</v>
      </c>
      <c r="CS245" s="100">
        <v>0</v>
      </c>
      <c r="CT245" s="100">
        <v>0</v>
      </c>
      <c r="CU245" s="100">
        <v>0</v>
      </c>
      <c r="CV245" s="100">
        <v>32882.538238289206</v>
      </c>
      <c r="CW245" s="100">
        <v>25145.470417515276</v>
      </c>
      <c r="CX245" s="100">
        <v>0</v>
      </c>
      <c r="CY245" s="100">
        <v>34010</v>
      </c>
      <c r="CZ245" s="100">
        <v>26008</v>
      </c>
      <c r="DA245" s="100">
        <v>0</v>
      </c>
      <c r="DB245" s="100">
        <v>-1127</v>
      </c>
      <c r="DC245" s="100">
        <v>-863</v>
      </c>
      <c r="DD245" s="100">
        <v>0</v>
      </c>
      <c r="DE245" s="100">
        <v>658.27393075356417</v>
      </c>
      <c r="DF245" s="100">
        <v>503.38594704684323</v>
      </c>
      <c r="DG245" s="100">
        <v>0</v>
      </c>
      <c r="DH245" s="100">
        <v>659</v>
      </c>
      <c r="DI245" s="100">
        <v>503</v>
      </c>
      <c r="DJ245" s="100">
        <v>0</v>
      </c>
      <c r="DK245" s="100">
        <v>-1</v>
      </c>
      <c r="DL245" s="100">
        <v>0</v>
      </c>
      <c r="DM245" s="100">
        <v>0</v>
      </c>
      <c r="DN245" s="100">
        <v>16592.891547861505</v>
      </c>
      <c r="DO245" s="100">
        <v>12688.681771894093</v>
      </c>
      <c r="DP245" s="100">
        <v>0</v>
      </c>
      <c r="DQ245" s="100">
        <v>17650</v>
      </c>
      <c r="DR245" s="100">
        <v>13497</v>
      </c>
      <c r="DS245" s="100">
        <v>0</v>
      </c>
      <c r="DT245" s="100">
        <v>-1057</v>
      </c>
      <c r="DU245" s="100">
        <v>-808</v>
      </c>
      <c r="DV245" s="100">
        <v>0</v>
      </c>
      <c r="DW245" s="100">
        <v>21297.355906313645</v>
      </c>
      <c r="DX245" s="100">
        <v>16286.2133401222</v>
      </c>
      <c r="DY245" s="100">
        <v>0</v>
      </c>
      <c r="DZ245" s="100">
        <v>-0.87769857433808562</v>
      </c>
      <c r="EA245" s="100">
        <v>-0.67118126272912426</v>
      </c>
      <c r="EB245" s="100">
        <v>0</v>
      </c>
      <c r="EC245" s="100">
        <v>21298</v>
      </c>
      <c r="ED245" s="100">
        <v>16286</v>
      </c>
      <c r="EE245" s="100">
        <v>0</v>
      </c>
      <c r="EF245" s="100">
        <v>-2</v>
      </c>
      <c r="EG245" s="100">
        <v>0</v>
      </c>
      <c r="EH245" s="100">
        <v>0</v>
      </c>
      <c r="EI245" s="100">
        <v>-1.3165478615071282</v>
      </c>
      <c r="EJ245" s="100">
        <v>-1.0067718940936863</v>
      </c>
      <c r="EK245" s="100">
        <v>0</v>
      </c>
      <c r="EL245" s="100">
        <v>0</v>
      </c>
      <c r="EM245" s="100">
        <v>0</v>
      </c>
      <c r="EN245" s="100">
        <v>0</v>
      </c>
      <c r="EO245" s="100">
        <v>0</v>
      </c>
      <c r="EP245" s="100">
        <v>0</v>
      </c>
      <c r="EQ245" s="100">
        <v>0</v>
      </c>
      <c r="ER245" s="100">
        <v>0</v>
      </c>
      <c r="ES245" s="100">
        <v>0</v>
      </c>
      <c r="ET245" s="100">
        <v>0</v>
      </c>
      <c r="EU245" s="100">
        <v>248047.71064154786</v>
      </c>
      <c r="EV245" s="100">
        <v>189683.54343177189</v>
      </c>
      <c r="EW245" s="100">
        <v>0</v>
      </c>
      <c r="EX245" s="100">
        <v>304263</v>
      </c>
      <c r="EY245" s="100">
        <v>232671</v>
      </c>
      <c r="EZ245" s="100">
        <v>0</v>
      </c>
      <c r="FA245" s="100">
        <v>-56215</v>
      </c>
      <c r="FB245" s="100">
        <v>-42987</v>
      </c>
      <c r="FC245" s="100">
        <v>0</v>
      </c>
      <c r="FD245" s="100">
        <v>444514.04841547855</v>
      </c>
      <c r="FE245" s="100">
        <v>335432.97700203664</v>
      </c>
      <c r="FF245" s="100">
        <v>0</v>
      </c>
      <c r="FG245" s="100">
        <v>433256</v>
      </c>
      <c r="FH245" s="100">
        <v>319711</v>
      </c>
      <c r="FI245" s="100">
        <v>0</v>
      </c>
      <c r="FJ245" s="100">
        <v>11258</v>
      </c>
      <c r="FK245" s="100">
        <v>15722</v>
      </c>
      <c r="FL245" s="100">
        <v>0</v>
      </c>
      <c r="FM245" s="100">
        <v>0</v>
      </c>
      <c r="FN245" s="100">
        <v>0</v>
      </c>
      <c r="FO245" s="100">
        <v>0</v>
      </c>
      <c r="FP245" s="100">
        <v>0</v>
      </c>
      <c r="FQ245" s="100">
        <v>0</v>
      </c>
      <c r="FR245" s="100">
        <v>0</v>
      </c>
      <c r="FS245" s="100">
        <v>0</v>
      </c>
      <c r="FT245" s="100">
        <v>0</v>
      </c>
      <c r="FU245" s="100">
        <v>0</v>
      </c>
      <c r="FV245" s="100">
        <v>2361370</v>
      </c>
      <c r="FW245" s="100">
        <v>1797831</v>
      </c>
      <c r="FX245" s="100">
        <v>0</v>
      </c>
      <c r="FY245" s="546">
        <v>0.25</v>
      </c>
      <c r="FZ245" s="546">
        <v>0.42499999999999999</v>
      </c>
      <c r="GA245" s="546">
        <v>0.32500000000000001</v>
      </c>
      <c r="GB245" s="546">
        <v>0</v>
      </c>
      <c r="GC245" s="84" t="s">
        <v>1029</v>
      </c>
    </row>
    <row r="246" spans="1:185" s="84" customFormat="1" x14ac:dyDescent="0.25">
      <c r="A246" t="s">
        <v>1026</v>
      </c>
      <c r="B246" s="82" t="s">
        <v>851</v>
      </c>
      <c r="C246" s="85" t="s">
        <v>850</v>
      </c>
      <c r="D246" s="100">
        <v>277240</v>
      </c>
      <c r="E246" s="100">
        <v>0</v>
      </c>
      <c r="F246" s="100">
        <v>277240</v>
      </c>
      <c r="G246" s="100">
        <v>243043</v>
      </c>
      <c r="H246" s="100">
        <v>0</v>
      </c>
      <c r="I246" s="100">
        <v>243043</v>
      </c>
      <c r="J246" s="100">
        <v>34197</v>
      </c>
      <c r="K246" s="100">
        <v>0</v>
      </c>
      <c r="L246" s="100">
        <v>34197</v>
      </c>
      <c r="M246" s="100">
        <v>108890</v>
      </c>
      <c r="N246" s="100">
        <v>108890</v>
      </c>
      <c r="O246" s="100">
        <v>0</v>
      </c>
      <c r="P246" s="100">
        <v>0</v>
      </c>
      <c r="Q246" s="100">
        <v>0</v>
      </c>
      <c r="R246" s="100">
        <v>0</v>
      </c>
      <c r="S246" s="100">
        <v>332538</v>
      </c>
      <c r="T246" s="100">
        <v>0</v>
      </c>
      <c r="U246" s="100">
        <v>331790</v>
      </c>
      <c r="V246" s="100">
        <v>0</v>
      </c>
      <c r="W246" s="100">
        <v>748</v>
      </c>
      <c r="X246" s="100">
        <v>0</v>
      </c>
      <c r="Y246" s="100">
        <v>0</v>
      </c>
      <c r="Z246" s="100">
        <v>0</v>
      </c>
      <c r="AA246" s="100">
        <v>0</v>
      </c>
      <c r="AB246" s="100">
        <v>0</v>
      </c>
      <c r="AC246" s="100">
        <v>0</v>
      </c>
      <c r="AD246" s="100">
        <v>0</v>
      </c>
      <c r="AE246" s="100">
        <v>0</v>
      </c>
      <c r="AF246" s="100">
        <v>0</v>
      </c>
      <c r="AG246" s="100">
        <v>0</v>
      </c>
      <c r="AH246" s="100">
        <v>0</v>
      </c>
      <c r="AI246" s="100">
        <v>0</v>
      </c>
      <c r="AJ246" s="100">
        <v>0</v>
      </c>
      <c r="AK246" s="100">
        <v>0</v>
      </c>
      <c r="AL246" s="100">
        <v>0</v>
      </c>
      <c r="AM246" s="100">
        <v>0</v>
      </c>
      <c r="AN246" s="100">
        <v>0</v>
      </c>
      <c r="AO246" s="100">
        <v>0</v>
      </c>
      <c r="AP246" s="100">
        <v>0</v>
      </c>
      <c r="AQ246" s="100">
        <v>0</v>
      </c>
      <c r="AR246" s="100">
        <v>0</v>
      </c>
      <c r="AS246" s="100">
        <v>0</v>
      </c>
      <c r="AT246" s="100">
        <v>0</v>
      </c>
      <c r="AU246" s="100">
        <v>0</v>
      </c>
      <c r="AV246" s="100">
        <v>0</v>
      </c>
      <c r="AW246" s="100">
        <v>0</v>
      </c>
      <c r="AX246" s="100">
        <v>0</v>
      </c>
      <c r="AY246" s="100">
        <v>0</v>
      </c>
      <c r="AZ246" s="100">
        <v>0</v>
      </c>
      <c r="BA246" s="100">
        <v>0</v>
      </c>
      <c r="BB246" s="100">
        <v>0</v>
      </c>
      <c r="BC246" s="100">
        <v>0</v>
      </c>
      <c r="BD246" s="100">
        <v>0</v>
      </c>
      <c r="BE246" s="100">
        <v>0</v>
      </c>
      <c r="BF246" s="100">
        <v>1074043.3412969452</v>
      </c>
      <c r="BG246" s="100">
        <v>912936.84010240331</v>
      </c>
      <c r="BH246" s="100">
        <v>26851.083532423629</v>
      </c>
      <c r="BI246" s="100">
        <v>51608</v>
      </c>
      <c r="BJ246" s="100">
        <v>43867</v>
      </c>
      <c r="BK246" s="100">
        <v>1290</v>
      </c>
      <c r="BL246" s="100">
        <v>974730</v>
      </c>
      <c r="BM246" s="100">
        <v>828520</v>
      </c>
      <c r="BN246" s="100">
        <v>24368</v>
      </c>
      <c r="BO246" s="100">
        <v>150921</v>
      </c>
      <c r="BP246" s="100">
        <v>128284</v>
      </c>
      <c r="BQ246" s="100">
        <v>3773</v>
      </c>
      <c r="BR246" s="100">
        <v>0</v>
      </c>
      <c r="BS246" s="100">
        <v>0</v>
      </c>
      <c r="BT246" s="100">
        <v>0</v>
      </c>
      <c r="BU246" s="100">
        <v>0</v>
      </c>
      <c r="BV246" s="100">
        <v>0</v>
      </c>
      <c r="BW246" s="100">
        <v>0</v>
      </c>
      <c r="BX246" s="100">
        <v>0</v>
      </c>
      <c r="BY246" s="100">
        <v>0</v>
      </c>
      <c r="BZ246" s="100">
        <v>0</v>
      </c>
      <c r="CA246" s="100">
        <v>0</v>
      </c>
      <c r="CB246" s="100">
        <v>0</v>
      </c>
      <c r="CC246" s="100">
        <v>0</v>
      </c>
      <c r="CD246" s="100">
        <v>0</v>
      </c>
      <c r="CE246" s="100">
        <v>0</v>
      </c>
      <c r="CF246" s="100">
        <v>0</v>
      </c>
      <c r="CG246" s="100">
        <v>-892.15478615071288</v>
      </c>
      <c r="CH246" s="100">
        <v>-758.33156822810577</v>
      </c>
      <c r="CI246" s="100">
        <v>-22.303869653767819</v>
      </c>
      <c r="CJ246" s="100">
        <v>0</v>
      </c>
      <c r="CK246" s="100">
        <v>0</v>
      </c>
      <c r="CL246" s="100">
        <v>0</v>
      </c>
      <c r="CM246" s="100">
        <v>0</v>
      </c>
      <c r="CN246" s="100">
        <v>0</v>
      </c>
      <c r="CO246" s="100">
        <v>0</v>
      </c>
      <c r="CP246" s="100">
        <v>0</v>
      </c>
      <c r="CQ246" s="100">
        <v>0</v>
      </c>
      <c r="CR246" s="100">
        <v>0</v>
      </c>
      <c r="CS246" s="100">
        <v>0</v>
      </c>
      <c r="CT246" s="100">
        <v>0</v>
      </c>
      <c r="CU246" s="100">
        <v>0</v>
      </c>
      <c r="CV246" s="100">
        <v>35437.544602851325</v>
      </c>
      <c r="CW246" s="100">
        <v>30121.912912423624</v>
      </c>
      <c r="CX246" s="100">
        <v>885.93861507128315</v>
      </c>
      <c r="CY246" s="100">
        <v>37483</v>
      </c>
      <c r="CZ246" s="100">
        <v>31860</v>
      </c>
      <c r="DA246" s="100">
        <v>937</v>
      </c>
      <c r="DB246" s="100">
        <v>-2045</v>
      </c>
      <c r="DC246" s="100">
        <v>-1738</v>
      </c>
      <c r="DD246" s="100">
        <v>-51</v>
      </c>
      <c r="DE246" s="100">
        <v>0</v>
      </c>
      <c r="DF246" s="100">
        <v>0</v>
      </c>
      <c r="DG246" s="100">
        <v>0</v>
      </c>
      <c r="DH246" s="100">
        <v>0</v>
      </c>
      <c r="DI246" s="100">
        <v>0</v>
      </c>
      <c r="DJ246" s="100">
        <v>0</v>
      </c>
      <c r="DK246" s="100">
        <v>0</v>
      </c>
      <c r="DL246" s="100">
        <v>0</v>
      </c>
      <c r="DM246" s="100">
        <v>0</v>
      </c>
      <c r="DN246" s="100">
        <v>9906.6354378818742</v>
      </c>
      <c r="DO246" s="100">
        <v>8420.640122199593</v>
      </c>
      <c r="DP246" s="100">
        <v>247.66588594704689</v>
      </c>
      <c r="DQ246" s="100">
        <v>22670</v>
      </c>
      <c r="DR246" s="100">
        <v>19270</v>
      </c>
      <c r="DS246" s="100">
        <v>567</v>
      </c>
      <c r="DT246" s="100">
        <v>-12763</v>
      </c>
      <c r="DU246" s="100">
        <v>-10849</v>
      </c>
      <c r="DV246" s="100">
        <v>-319</v>
      </c>
      <c r="DW246" s="100">
        <v>9156.5645621181266</v>
      </c>
      <c r="DX246" s="100">
        <v>7783.0798778004064</v>
      </c>
      <c r="DY246" s="100">
        <v>228.91411405295315</v>
      </c>
      <c r="DZ246" s="100">
        <v>-4568.9890020366602</v>
      </c>
      <c r="EA246" s="100">
        <v>-3883.6406517311607</v>
      </c>
      <c r="EB246" s="100">
        <v>-114.2247250509165</v>
      </c>
      <c r="EC246" s="100">
        <v>9711</v>
      </c>
      <c r="ED246" s="100">
        <v>8255</v>
      </c>
      <c r="EE246" s="100">
        <v>243</v>
      </c>
      <c r="EF246" s="100">
        <v>-5123</v>
      </c>
      <c r="EG246" s="100">
        <v>-4356</v>
      </c>
      <c r="EH246" s="100">
        <v>-128</v>
      </c>
      <c r="EI246" s="100">
        <v>413.86069246435846</v>
      </c>
      <c r="EJ246" s="100">
        <v>351.78158859470466</v>
      </c>
      <c r="EK246" s="100">
        <v>10.346517311608961</v>
      </c>
      <c r="EL246" s="100">
        <v>0</v>
      </c>
      <c r="EM246" s="100">
        <v>0</v>
      </c>
      <c r="EN246" s="100">
        <v>0</v>
      </c>
      <c r="EO246" s="100">
        <v>0</v>
      </c>
      <c r="EP246" s="100">
        <v>0</v>
      </c>
      <c r="EQ246" s="100">
        <v>0</v>
      </c>
      <c r="ER246" s="100">
        <v>0</v>
      </c>
      <c r="ES246" s="100">
        <v>0</v>
      </c>
      <c r="ET246" s="100">
        <v>0</v>
      </c>
      <c r="EU246" s="100">
        <v>145686.3983706721</v>
      </c>
      <c r="EV246" s="100">
        <v>123833.43861507127</v>
      </c>
      <c r="EW246" s="100">
        <v>3642.1599592668022</v>
      </c>
      <c r="EX246" s="100">
        <v>175982</v>
      </c>
      <c r="EY246" s="100">
        <v>149585</v>
      </c>
      <c r="EZ246" s="100">
        <v>4400</v>
      </c>
      <c r="FA246" s="100">
        <v>-30296</v>
      </c>
      <c r="FB246" s="100">
        <v>-25752</v>
      </c>
      <c r="FC246" s="100">
        <v>-758</v>
      </c>
      <c r="FD246" s="100">
        <v>322094.48146639508</v>
      </c>
      <c r="FE246" s="100">
        <v>264569.48073319753</v>
      </c>
      <c r="FF246" s="100">
        <v>7781.4553156822803</v>
      </c>
      <c r="FG246" s="100">
        <v>321113</v>
      </c>
      <c r="FH246" s="100">
        <v>263756</v>
      </c>
      <c r="FI246" s="100">
        <v>7758</v>
      </c>
      <c r="FJ246" s="100">
        <v>981</v>
      </c>
      <c r="FK246" s="100">
        <v>813</v>
      </c>
      <c r="FL246" s="100">
        <v>23</v>
      </c>
      <c r="FM246" s="100">
        <v>0</v>
      </c>
      <c r="FN246" s="100">
        <v>0</v>
      </c>
      <c r="FO246" s="100">
        <v>0</v>
      </c>
      <c r="FP246" s="100">
        <v>0</v>
      </c>
      <c r="FQ246" s="100">
        <v>0</v>
      </c>
      <c r="FR246" s="100">
        <v>0</v>
      </c>
      <c r="FS246" s="100">
        <v>0</v>
      </c>
      <c r="FT246" s="100">
        <v>0</v>
      </c>
      <c r="FU246" s="100">
        <v>0</v>
      </c>
      <c r="FV246" s="100">
        <v>1642886</v>
      </c>
      <c r="FW246" s="100">
        <v>1387242</v>
      </c>
      <c r="FX246" s="100">
        <v>40801</v>
      </c>
      <c r="FY246" s="546">
        <v>0.25</v>
      </c>
      <c r="FZ246" s="546">
        <v>0.4</v>
      </c>
      <c r="GA246" s="546">
        <v>0.33999999999999997</v>
      </c>
      <c r="GB246" s="546">
        <v>0.01</v>
      </c>
      <c r="GC246" s="84" t="s">
        <v>1029</v>
      </c>
    </row>
    <row r="247" spans="1:185" s="84" customFormat="1" x14ac:dyDescent="0.25">
      <c r="A247" t="s">
        <v>1026</v>
      </c>
      <c r="B247" s="82" t="s">
        <v>853</v>
      </c>
      <c r="C247" s="85" t="s">
        <v>1098</v>
      </c>
      <c r="D247" s="100">
        <v>543495</v>
      </c>
      <c r="E247" s="100">
        <v>0</v>
      </c>
      <c r="F247" s="100">
        <v>543495</v>
      </c>
      <c r="G247" s="100">
        <v>351406</v>
      </c>
      <c r="H247" s="100">
        <v>0</v>
      </c>
      <c r="I247" s="100">
        <v>351406</v>
      </c>
      <c r="J247" s="100">
        <v>192089</v>
      </c>
      <c r="K247" s="100">
        <v>0</v>
      </c>
      <c r="L247" s="100">
        <v>192089</v>
      </c>
      <c r="M247" s="100">
        <v>178491</v>
      </c>
      <c r="N247" s="100">
        <v>178491</v>
      </c>
      <c r="O247" s="100">
        <v>0</v>
      </c>
      <c r="P247" s="100">
        <v>197568</v>
      </c>
      <c r="Q247" s="100">
        <v>38481</v>
      </c>
      <c r="R247" s="100">
        <v>159087</v>
      </c>
      <c r="S247" s="100">
        <v>44631</v>
      </c>
      <c r="T247" s="100">
        <v>0</v>
      </c>
      <c r="U247" s="100">
        <v>84287</v>
      </c>
      <c r="V247" s="100">
        <v>0</v>
      </c>
      <c r="W247" s="100">
        <v>-39656</v>
      </c>
      <c r="X247" s="100">
        <v>0</v>
      </c>
      <c r="Y247" s="100">
        <v>0</v>
      </c>
      <c r="Z247" s="100">
        <v>0</v>
      </c>
      <c r="AA247" s="100">
        <v>0</v>
      </c>
      <c r="AB247" s="100">
        <v>0</v>
      </c>
      <c r="AC247" s="100">
        <v>0</v>
      </c>
      <c r="AD247" s="100">
        <v>0</v>
      </c>
      <c r="AE247" s="100">
        <v>0</v>
      </c>
      <c r="AF247" s="100">
        <v>0</v>
      </c>
      <c r="AG247" s="100">
        <v>0</v>
      </c>
      <c r="AH247" s="100">
        <v>0</v>
      </c>
      <c r="AI247" s="100">
        <v>0</v>
      </c>
      <c r="AJ247" s="100">
        <v>0</v>
      </c>
      <c r="AK247" s="100">
        <v>0</v>
      </c>
      <c r="AL247" s="100">
        <v>0</v>
      </c>
      <c r="AM247" s="100">
        <v>0</v>
      </c>
      <c r="AN247" s="100">
        <v>0</v>
      </c>
      <c r="AO247" s="100">
        <v>0</v>
      </c>
      <c r="AP247" s="100">
        <v>0</v>
      </c>
      <c r="AQ247" s="100">
        <v>0</v>
      </c>
      <c r="AR247" s="100">
        <v>0</v>
      </c>
      <c r="AS247" s="100">
        <v>0</v>
      </c>
      <c r="AT247" s="100">
        <v>0</v>
      </c>
      <c r="AU247" s="100">
        <v>0</v>
      </c>
      <c r="AV247" s="100">
        <v>0</v>
      </c>
      <c r="AW247" s="100">
        <v>0</v>
      </c>
      <c r="AX247" s="100">
        <v>0</v>
      </c>
      <c r="AY247" s="100">
        <v>0</v>
      </c>
      <c r="AZ247" s="100">
        <v>0</v>
      </c>
      <c r="BA247" s="100">
        <v>0</v>
      </c>
      <c r="BB247" s="100">
        <v>0</v>
      </c>
      <c r="BC247" s="100">
        <v>0</v>
      </c>
      <c r="BD247" s="100">
        <v>0</v>
      </c>
      <c r="BE247" s="100">
        <v>0</v>
      </c>
      <c r="BF247" s="100">
        <v>1242589.7174859471</v>
      </c>
      <c r="BG247" s="100">
        <v>310647.42937148677</v>
      </c>
      <c r="BH247" s="100">
        <v>0</v>
      </c>
      <c r="BI247" s="100">
        <v>107560</v>
      </c>
      <c r="BJ247" s="100">
        <v>26890</v>
      </c>
      <c r="BK247" s="100">
        <v>0</v>
      </c>
      <c r="BL247" s="100">
        <v>1358324</v>
      </c>
      <c r="BM247" s="100">
        <v>339581</v>
      </c>
      <c r="BN247" s="100">
        <v>0</v>
      </c>
      <c r="BO247" s="100">
        <v>-8174</v>
      </c>
      <c r="BP247" s="100">
        <v>-2044</v>
      </c>
      <c r="BQ247" s="100">
        <v>0</v>
      </c>
      <c r="BR247" s="100">
        <v>0</v>
      </c>
      <c r="BS247" s="100">
        <v>0</v>
      </c>
      <c r="BT247" s="100">
        <v>0</v>
      </c>
      <c r="BU247" s="100">
        <v>0</v>
      </c>
      <c r="BV247" s="100">
        <v>0</v>
      </c>
      <c r="BW247" s="100">
        <v>0</v>
      </c>
      <c r="BX247" s="100">
        <v>0</v>
      </c>
      <c r="BY247" s="100">
        <v>0</v>
      </c>
      <c r="BZ247" s="100">
        <v>0</v>
      </c>
      <c r="CA247" s="100">
        <v>0</v>
      </c>
      <c r="CB247" s="100">
        <v>0</v>
      </c>
      <c r="CC247" s="100">
        <v>0</v>
      </c>
      <c r="CD247" s="100">
        <v>0</v>
      </c>
      <c r="CE247" s="100">
        <v>0</v>
      </c>
      <c r="CF247" s="100">
        <v>0</v>
      </c>
      <c r="CG247" s="100">
        <v>-1186.6484725050916</v>
      </c>
      <c r="CH247" s="100">
        <v>-296.6621181262729</v>
      </c>
      <c r="CI247" s="100">
        <v>0</v>
      </c>
      <c r="CJ247" s="100">
        <v>0</v>
      </c>
      <c r="CK247" s="100">
        <v>0</v>
      </c>
      <c r="CL247" s="100">
        <v>0</v>
      </c>
      <c r="CM247" s="100">
        <v>0</v>
      </c>
      <c r="CN247" s="100">
        <v>0</v>
      </c>
      <c r="CO247" s="100">
        <v>0</v>
      </c>
      <c r="CP247" s="100">
        <v>0</v>
      </c>
      <c r="CQ247" s="100">
        <v>0</v>
      </c>
      <c r="CR247" s="100">
        <v>0</v>
      </c>
      <c r="CS247" s="100">
        <v>0</v>
      </c>
      <c r="CT247" s="100">
        <v>0</v>
      </c>
      <c r="CU247" s="100">
        <v>0</v>
      </c>
      <c r="CV247" s="100">
        <v>15661.859877800409</v>
      </c>
      <c r="CW247" s="100">
        <v>3915.4649694501022</v>
      </c>
      <c r="CX247" s="100">
        <v>0</v>
      </c>
      <c r="CY247" s="100">
        <v>17191</v>
      </c>
      <c r="CZ247" s="100">
        <v>4298</v>
      </c>
      <c r="DA247" s="100">
        <v>0</v>
      </c>
      <c r="DB247" s="100">
        <v>-1529</v>
      </c>
      <c r="DC247" s="100">
        <v>-383</v>
      </c>
      <c r="DD247" s="100">
        <v>0</v>
      </c>
      <c r="DE247" s="100">
        <v>0</v>
      </c>
      <c r="DF247" s="100">
        <v>0</v>
      </c>
      <c r="DG247" s="100">
        <v>0</v>
      </c>
      <c r="DH247" s="100">
        <v>0</v>
      </c>
      <c r="DI247" s="100">
        <v>0</v>
      </c>
      <c r="DJ247" s="100">
        <v>0</v>
      </c>
      <c r="DK247" s="100">
        <v>0</v>
      </c>
      <c r="DL247" s="100">
        <v>0</v>
      </c>
      <c r="DM247" s="100">
        <v>0</v>
      </c>
      <c r="DN247" s="100">
        <v>21300.195519348272</v>
      </c>
      <c r="DO247" s="100">
        <v>5325.0488798370679</v>
      </c>
      <c r="DP247" s="100">
        <v>0</v>
      </c>
      <c r="DQ247" s="100">
        <v>19561</v>
      </c>
      <c r="DR247" s="100">
        <v>4890</v>
      </c>
      <c r="DS247" s="100">
        <v>0</v>
      </c>
      <c r="DT247" s="100">
        <v>1739</v>
      </c>
      <c r="DU247" s="100">
        <v>435</v>
      </c>
      <c r="DV247" s="100">
        <v>0</v>
      </c>
      <c r="DW247" s="100">
        <v>29438.629735234219</v>
      </c>
      <c r="DX247" s="100">
        <v>7359.6574338085547</v>
      </c>
      <c r="DY247" s="100">
        <v>0</v>
      </c>
      <c r="DZ247" s="100">
        <v>-2365.0362525458249</v>
      </c>
      <c r="EA247" s="100">
        <v>-591.25906313645623</v>
      </c>
      <c r="EB247" s="100">
        <v>0</v>
      </c>
      <c r="EC247" s="100">
        <v>0</v>
      </c>
      <c r="ED247" s="100">
        <v>0</v>
      </c>
      <c r="EE247" s="100">
        <v>0</v>
      </c>
      <c r="EF247" s="100">
        <v>27074</v>
      </c>
      <c r="EG247" s="100">
        <v>6768</v>
      </c>
      <c r="EH247" s="100">
        <v>0</v>
      </c>
      <c r="EI247" s="100">
        <v>-143.73604887983706</v>
      </c>
      <c r="EJ247" s="100">
        <v>-35.934012219959264</v>
      </c>
      <c r="EK247" s="100">
        <v>0</v>
      </c>
      <c r="EL247" s="100">
        <v>0</v>
      </c>
      <c r="EM247" s="100">
        <v>0</v>
      </c>
      <c r="EN247" s="100">
        <v>0</v>
      </c>
      <c r="EO247" s="100">
        <v>0</v>
      </c>
      <c r="EP247" s="100">
        <v>0</v>
      </c>
      <c r="EQ247" s="100">
        <v>0</v>
      </c>
      <c r="ER247" s="100">
        <v>0</v>
      </c>
      <c r="ES247" s="100">
        <v>0</v>
      </c>
      <c r="ET247" s="100">
        <v>0</v>
      </c>
      <c r="EU247" s="100">
        <v>536923.11934826884</v>
      </c>
      <c r="EV247" s="100">
        <v>134230.77983706721</v>
      </c>
      <c r="EW247" s="100">
        <v>0</v>
      </c>
      <c r="EX247" s="100">
        <v>594172</v>
      </c>
      <c r="EY247" s="100">
        <v>148543</v>
      </c>
      <c r="EZ247" s="100">
        <v>0</v>
      </c>
      <c r="FA247" s="100">
        <v>-57249</v>
      </c>
      <c r="FB247" s="100">
        <v>-14312</v>
      </c>
      <c r="FC247" s="100">
        <v>0</v>
      </c>
      <c r="FD247" s="100">
        <v>604688.22158859472</v>
      </c>
      <c r="FE247" s="100">
        <v>149198.94745417516</v>
      </c>
      <c r="FF247" s="100">
        <v>0</v>
      </c>
      <c r="FG247" s="100">
        <v>568481</v>
      </c>
      <c r="FH247" s="100">
        <v>141120</v>
      </c>
      <c r="FI247" s="100">
        <v>0</v>
      </c>
      <c r="FJ247" s="100">
        <v>36207</v>
      </c>
      <c r="FK247" s="100">
        <v>8079</v>
      </c>
      <c r="FL247" s="100">
        <v>0</v>
      </c>
      <c r="FM247" s="100">
        <v>0</v>
      </c>
      <c r="FN247" s="100">
        <v>0</v>
      </c>
      <c r="FO247" s="100">
        <v>0</v>
      </c>
      <c r="FP247" s="100">
        <v>0</v>
      </c>
      <c r="FQ247" s="100">
        <v>0</v>
      </c>
      <c r="FR247" s="100">
        <v>0</v>
      </c>
      <c r="FS247" s="100">
        <v>0</v>
      </c>
      <c r="FT247" s="100">
        <v>0</v>
      </c>
      <c r="FU247" s="100">
        <v>0</v>
      </c>
      <c r="FV247" s="100">
        <v>2554466</v>
      </c>
      <c r="FW247" s="100">
        <v>636643</v>
      </c>
      <c r="FX247" s="100">
        <v>0</v>
      </c>
      <c r="FY247" s="546">
        <v>0.5</v>
      </c>
      <c r="FZ247" s="546">
        <v>0.4</v>
      </c>
      <c r="GA247" s="546">
        <v>0.1</v>
      </c>
      <c r="GB247" s="546">
        <v>0</v>
      </c>
      <c r="GC247" s="84" t="s">
        <v>1029</v>
      </c>
    </row>
    <row r="248" spans="1:185" s="84" customFormat="1" x14ac:dyDescent="0.25">
      <c r="A248" t="s">
        <v>1026</v>
      </c>
      <c r="B248" s="82" t="s">
        <v>855</v>
      </c>
      <c r="C248" s="85" t="s">
        <v>854</v>
      </c>
      <c r="D248" s="100">
        <v>-275271</v>
      </c>
      <c r="E248" s="100">
        <v>3917</v>
      </c>
      <c r="F248" s="100">
        <v>-271354</v>
      </c>
      <c r="G248" s="100">
        <v>-332149</v>
      </c>
      <c r="H248" s="100">
        <v>0</v>
      </c>
      <c r="I248" s="100">
        <v>-332149</v>
      </c>
      <c r="J248" s="100">
        <v>56878</v>
      </c>
      <c r="K248" s="100">
        <v>3917</v>
      </c>
      <c r="L248" s="100">
        <v>60795</v>
      </c>
      <c r="M248" s="100">
        <v>126800</v>
      </c>
      <c r="N248" s="100">
        <v>126800</v>
      </c>
      <c r="O248" s="100">
        <v>0</v>
      </c>
      <c r="P248" s="100">
        <v>111309</v>
      </c>
      <c r="Q248" s="100">
        <v>174478</v>
      </c>
      <c r="R248" s="100">
        <v>-63169</v>
      </c>
      <c r="S248" s="100">
        <v>78211</v>
      </c>
      <c r="T248" s="100">
        <v>0</v>
      </c>
      <c r="U248" s="100">
        <v>39069</v>
      </c>
      <c r="V248" s="100">
        <v>0</v>
      </c>
      <c r="W248" s="100">
        <v>39142</v>
      </c>
      <c r="X248" s="100">
        <v>0</v>
      </c>
      <c r="Y248" s="100">
        <v>0</v>
      </c>
      <c r="Z248" s="100">
        <v>0</v>
      </c>
      <c r="AA248" s="100">
        <v>0</v>
      </c>
      <c r="AB248" s="100">
        <v>0</v>
      </c>
      <c r="AC248" s="100">
        <v>0</v>
      </c>
      <c r="AD248" s="100">
        <v>0</v>
      </c>
      <c r="AE248" s="100">
        <v>0</v>
      </c>
      <c r="AF248" s="100">
        <v>0</v>
      </c>
      <c r="AG248" s="100">
        <v>0</v>
      </c>
      <c r="AH248" s="100">
        <v>0</v>
      </c>
      <c r="AI248" s="100">
        <v>0</v>
      </c>
      <c r="AJ248" s="100">
        <v>0</v>
      </c>
      <c r="AK248" s="100">
        <v>0</v>
      </c>
      <c r="AL248" s="100">
        <v>0</v>
      </c>
      <c r="AM248" s="100">
        <v>0</v>
      </c>
      <c r="AN248" s="100">
        <v>0</v>
      </c>
      <c r="AO248" s="100">
        <v>0</v>
      </c>
      <c r="AP248" s="100">
        <v>0</v>
      </c>
      <c r="AQ248" s="100">
        <v>0</v>
      </c>
      <c r="AR248" s="100">
        <v>0</v>
      </c>
      <c r="AS248" s="100">
        <v>0</v>
      </c>
      <c r="AT248" s="100">
        <v>0</v>
      </c>
      <c r="AU248" s="100">
        <v>0</v>
      </c>
      <c r="AV248" s="100">
        <v>0</v>
      </c>
      <c r="AW248" s="100">
        <v>0</v>
      </c>
      <c r="AX248" s="100">
        <v>0</v>
      </c>
      <c r="AY248" s="100">
        <v>0</v>
      </c>
      <c r="AZ248" s="100">
        <v>0</v>
      </c>
      <c r="BA248" s="100">
        <v>0</v>
      </c>
      <c r="BB248" s="100">
        <v>0</v>
      </c>
      <c r="BC248" s="100">
        <v>0</v>
      </c>
      <c r="BD248" s="100">
        <v>0</v>
      </c>
      <c r="BE248" s="100">
        <v>0</v>
      </c>
      <c r="BF248" s="100">
        <v>1621506.6143706723</v>
      </c>
      <c r="BG248" s="100">
        <v>506720.81699083507</v>
      </c>
      <c r="BH248" s="100">
        <v>43433.212884928718</v>
      </c>
      <c r="BI248" s="100">
        <v>96417</v>
      </c>
      <c r="BJ248" s="100">
        <v>30130</v>
      </c>
      <c r="BK248" s="100">
        <v>2583</v>
      </c>
      <c r="BL248" s="100">
        <v>1567922</v>
      </c>
      <c r="BM248" s="100">
        <v>489975</v>
      </c>
      <c r="BN248" s="100">
        <v>41998</v>
      </c>
      <c r="BO248" s="100">
        <v>150002</v>
      </c>
      <c r="BP248" s="100">
        <v>46876</v>
      </c>
      <c r="BQ248" s="100">
        <v>4018</v>
      </c>
      <c r="BR248" s="100">
        <v>0</v>
      </c>
      <c r="BS248" s="100">
        <v>0</v>
      </c>
      <c r="BT248" s="100">
        <v>0</v>
      </c>
      <c r="BU248" s="100">
        <v>4345</v>
      </c>
      <c r="BV248" s="100">
        <v>1357</v>
      </c>
      <c r="BW248" s="100">
        <v>116</v>
      </c>
      <c r="BX248" s="100">
        <v>-4345</v>
      </c>
      <c r="BY248" s="100">
        <v>-1357</v>
      </c>
      <c r="BZ248" s="100">
        <v>-116</v>
      </c>
      <c r="CA248" s="100">
        <v>0</v>
      </c>
      <c r="CB248" s="100">
        <v>0</v>
      </c>
      <c r="CC248" s="100">
        <v>0</v>
      </c>
      <c r="CD248" s="100">
        <v>0</v>
      </c>
      <c r="CE248" s="100">
        <v>0</v>
      </c>
      <c r="CF248" s="100">
        <v>0</v>
      </c>
      <c r="CG248" s="100">
        <v>0</v>
      </c>
      <c r="CH248" s="100">
        <v>0</v>
      </c>
      <c r="CI248" s="100">
        <v>0</v>
      </c>
      <c r="CJ248" s="100">
        <v>0</v>
      </c>
      <c r="CK248" s="100">
        <v>0</v>
      </c>
      <c r="CL248" s="100">
        <v>0</v>
      </c>
      <c r="CM248" s="100">
        <v>0</v>
      </c>
      <c r="CN248" s="100">
        <v>0</v>
      </c>
      <c r="CO248" s="100">
        <v>0</v>
      </c>
      <c r="CP248" s="100">
        <v>0</v>
      </c>
      <c r="CQ248" s="100">
        <v>0</v>
      </c>
      <c r="CR248" s="100">
        <v>0</v>
      </c>
      <c r="CS248" s="100">
        <v>0</v>
      </c>
      <c r="CT248" s="100">
        <v>0</v>
      </c>
      <c r="CU248" s="100">
        <v>0</v>
      </c>
      <c r="CV248" s="100">
        <v>0</v>
      </c>
      <c r="CW248" s="100">
        <v>0</v>
      </c>
      <c r="CX248" s="100">
        <v>0</v>
      </c>
      <c r="CY248" s="100">
        <v>2521</v>
      </c>
      <c r="CZ248" s="100">
        <v>788</v>
      </c>
      <c r="DA248" s="100">
        <v>68</v>
      </c>
      <c r="DB248" s="100">
        <v>-2521</v>
      </c>
      <c r="DC248" s="100">
        <v>-788</v>
      </c>
      <c r="DD248" s="100">
        <v>-68</v>
      </c>
      <c r="DE248" s="100">
        <v>0</v>
      </c>
      <c r="DF248" s="100">
        <v>0</v>
      </c>
      <c r="DG248" s="100">
        <v>0</v>
      </c>
      <c r="DH248" s="100">
        <v>0</v>
      </c>
      <c r="DI248" s="100">
        <v>0</v>
      </c>
      <c r="DJ248" s="100">
        <v>0</v>
      </c>
      <c r="DK248" s="100">
        <v>0</v>
      </c>
      <c r="DL248" s="100">
        <v>0</v>
      </c>
      <c r="DM248" s="100">
        <v>0</v>
      </c>
      <c r="DN248" s="100">
        <v>4482.5821588594708</v>
      </c>
      <c r="DO248" s="100">
        <v>1400.8069246435846</v>
      </c>
      <c r="DP248" s="100">
        <v>120.0691649694501</v>
      </c>
      <c r="DQ248" s="100">
        <v>23801</v>
      </c>
      <c r="DR248" s="100">
        <v>7438</v>
      </c>
      <c r="DS248" s="100">
        <v>638</v>
      </c>
      <c r="DT248" s="100">
        <v>-19318</v>
      </c>
      <c r="DU248" s="100">
        <v>-6037</v>
      </c>
      <c r="DV248" s="100">
        <v>-518</v>
      </c>
      <c r="DW248" s="100">
        <v>9107.9916904276997</v>
      </c>
      <c r="DX248" s="100">
        <v>2846.2474032586556</v>
      </c>
      <c r="DY248" s="100">
        <v>243.96406313645622</v>
      </c>
      <c r="DZ248" s="100">
        <v>276.98101832993893</v>
      </c>
      <c r="EA248" s="100">
        <v>86.556568228105903</v>
      </c>
      <c r="EB248" s="100">
        <v>7.4191344195519342</v>
      </c>
      <c r="EC248" s="100">
        <v>9413</v>
      </c>
      <c r="ED248" s="100">
        <v>2942</v>
      </c>
      <c r="EE248" s="100">
        <v>252</v>
      </c>
      <c r="EF248" s="100">
        <v>-28</v>
      </c>
      <c r="EG248" s="100">
        <v>-9</v>
      </c>
      <c r="EH248" s="100">
        <v>-1</v>
      </c>
      <c r="EI248" s="100">
        <v>-1246.7037067209778</v>
      </c>
      <c r="EJ248" s="100">
        <v>-389.5949083503055</v>
      </c>
      <c r="EK248" s="100">
        <v>-33.393849287169047</v>
      </c>
      <c r="EL248" s="100">
        <v>0</v>
      </c>
      <c r="EM248" s="100">
        <v>0</v>
      </c>
      <c r="EN248" s="100">
        <v>0</v>
      </c>
      <c r="EO248" s="100">
        <v>0</v>
      </c>
      <c r="EP248" s="100">
        <v>0</v>
      </c>
      <c r="EQ248" s="100">
        <v>0</v>
      </c>
      <c r="ER248" s="100">
        <v>0</v>
      </c>
      <c r="ES248" s="100">
        <v>0</v>
      </c>
      <c r="ET248" s="100">
        <v>0</v>
      </c>
      <c r="EU248" s="100">
        <v>348840.53425661917</v>
      </c>
      <c r="EV248" s="100">
        <v>109012.66695519348</v>
      </c>
      <c r="EW248" s="100">
        <v>9343.9428818737269</v>
      </c>
      <c r="EX248" s="100">
        <v>297798</v>
      </c>
      <c r="EY248" s="100">
        <v>93062</v>
      </c>
      <c r="EZ248" s="100">
        <v>7977</v>
      </c>
      <c r="FA248" s="100">
        <v>51043</v>
      </c>
      <c r="FB248" s="100">
        <v>15951</v>
      </c>
      <c r="FC248" s="100">
        <v>1367</v>
      </c>
      <c r="FD248" s="100">
        <v>661576.70191446028</v>
      </c>
      <c r="FE248" s="100">
        <v>204812.78044806514</v>
      </c>
      <c r="FF248" s="100">
        <v>17555.381181262728</v>
      </c>
      <c r="FG248" s="100">
        <v>629204</v>
      </c>
      <c r="FH248" s="100">
        <v>194452</v>
      </c>
      <c r="FI248" s="100">
        <v>16667</v>
      </c>
      <c r="FJ248" s="100">
        <v>32373</v>
      </c>
      <c r="FK248" s="100">
        <v>10361</v>
      </c>
      <c r="FL248" s="100">
        <v>888</v>
      </c>
      <c r="FM248" s="100">
        <v>0</v>
      </c>
      <c r="FN248" s="100">
        <v>0</v>
      </c>
      <c r="FO248" s="100">
        <v>0</v>
      </c>
      <c r="FP248" s="100">
        <v>0</v>
      </c>
      <c r="FQ248" s="100">
        <v>0</v>
      </c>
      <c r="FR248" s="100">
        <v>0</v>
      </c>
      <c r="FS248" s="100">
        <v>0</v>
      </c>
      <c r="FT248" s="100">
        <v>0</v>
      </c>
      <c r="FU248" s="100">
        <v>0</v>
      </c>
      <c r="FV248" s="100">
        <v>2740963</v>
      </c>
      <c r="FW248" s="100">
        <v>854621</v>
      </c>
      <c r="FX248" s="100">
        <v>73253</v>
      </c>
      <c r="FY248" s="546">
        <v>0.24999999999999989</v>
      </c>
      <c r="FZ248" s="546">
        <v>0.56000000000000005</v>
      </c>
      <c r="GA248" s="546">
        <v>0.17499999999999999</v>
      </c>
      <c r="GB248" s="546">
        <v>1.4999999999999999E-2</v>
      </c>
      <c r="GC248" s="84" t="s">
        <v>1029</v>
      </c>
    </row>
    <row r="249" spans="1:185" s="84" customFormat="1" x14ac:dyDescent="0.25">
      <c r="A249" t="s">
        <v>1026</v>
      </c>
      <c r="B249" s="82" t="s">
        <v>857</v>
      </c>
      <c r="C249" s="85" t="s">
        <v>856</v>
      </c>
      <c r="D249" s="100">
        <v>-146872</v>
      </c>
      <c r="E249" s="100">
        <v>0</v>
      </c>
      <c r="F249" s="100">
        <v>-146872</v>
      </c>
      <c r="G249" s="100">
        <v>-281595</v>
      </c>
      <c r="H249" s="100">
        <v>0</v>
      </c>
      <c r="I249" s="100">
        <v>-281595</v>
      </c>
      <c r="J249" s="100">
        <v>134723</v>
      </c>
      <c r="K249" s="100">
        <v>0</v>
      </c>
      <c r="L249" s="100">
        <v>134723</v>
      </c>
      <c r="M249" s="100">
        <v>225410</v>
      </c>
      <c r="N249" s="100">
        <v>225410</v>
      </c>
      <c r="O249" s="100">
        <v>0</v>
      </c>
      <c r="P249" s="100">
        <v>0</v>
      </c>
      <c r="Q249" s="100">
        <v>0</v>
      </c>
      <c r="R249" s="100">
        <v>0</v>
      </c>
      <c r="S249" s="100">
        <v>380950</v>
      </c>
      <c r="T249" s="100">
        <v>0</v>
      </c>
      <c r="U249" s="100">
        <v>472944</v>
      </c>
      <c r="V249" s="100">
        <v>0</v>
      </c>
      <c r="W249" s="100">
        <v>-91994</v>
      </c>
      <c r="X249" s="100">
        <v>0</v>
      </c>
      <c r="Y249" s="100">
        <v>0</v>
      </c>
      <c r="Z249" s="100">
        <v>0</v>
      </c>
      <c r="AA249" s="100">
        <v>0</v>
      </c>
      <c r="AB249" s="100">
        <v>0</v>
      </c>
      <c r="AC249" s="100">
        <v>0</v>
      </c>
      <c r="AD249" s="100">
        <v>0</v>
      </c>
      <c r="AE249" s="100">
        <v>0</v>
      </c>
      <c r="AF249" s="100">
        <v>0</v>
      </c>
      <c r="AG249" s="100">
        <v>0</v>
      </c>
      <c r="AH249" s="100">
        <v>0</v>
      </c>
      <c r="AI249" s="100">
        <v>0</v>
      </c>
      <c r="AJ249" s="100">
        <v>0</v>
      </c>
      <c r="AK249" s="100">
        <v>0</v>
      </c>
      <c r="AL249" s="100">
        <v>0</v>
      </c>
      <c r="AM249" s="100">
        <v>0</v>
      </c>
      <c r="AN249" s="100">
        <v>0</v>
      </c>
      <c r="AO249" s="100">
        <v>0</v>
      </c>
      <c r="AP249" s="100">
        <v>0</v>
      </c>
      <c r="AQ249" s="100">
        <v>0</v>
      </c>
      <c r="AR249" s="100">
        <v>0</v>
      </c>
      <c r="AS249" s="100">
        <v>0</v>
      </c>
      <c r="AT249" s="100">
        <v>0</v>
      </c>
      <c r="AU249" s="100">
        <v>0</v>
      </c>
      <c r="AV249" s="100">
        <v>0</v>
      </c>
      <c r="AW249" s="100">
        <v>0</v>
      </c>
      <c r="AX249" s="100">
        <v>0</v>
      </c>
      <c r="AY249" s="100">
        <v>0</v>
      </c>
      <c r="AZ249" s="100">
        <v>0</v>
      </c>
      <c r="BA249" s="100">
        <v>0</v>
      </c>
      <c r="BB249" s="100">
        <v>0</v>
      </c>
      <c r="BC249" s="100">
        <v>0</v>
      </c>
      <c r="BD249" s="100">
        <v>0</v>
      </c>
      <c r="BE249" s="100">
        <v>0</v>
      </c>
      <c r="BF249" s="100">
        <v>2111237.6115788184</v>
      </c>
      <c r="BG249" s="100">
        <v>1439480.1897128313</v>
      </c>
      <c r="BH249" s="100">
        <v>47982.672990427709</v>
      </c>
      <c r="BI249" s="100">
        <v>118962</v>
      </c>
      <c r="BJ249" s="100">
        <v>81110</v>
      </c>
      <c r="BK249" s="100">
        <v>2704</v>
      </c>
      <c r="BL249" s="100">
        <v>2083450</v>
      </c>
      <c r="BM249" s="100">
        <v>1420533</v>
      </c>
      <c r="BN249" s="100">
        <v>47351</v>
      </c>
      <c r="BO249" s="100">
        <v>146750</v>
      </c>
      <c r="BP249" s="100">
        <v>100057</v>
      </c>
      <c r="BQ249" s="100">
        <v>3336</v>
      </c>
      <c r="BR249" s="100">
        <v>15967.257678207738</v>
      </c>
      <c r="BS249" s="100">
        <v>10886.766598778002</v>
      </c>
      <c r="BT249" s="100">
        <v>362.89221995926675</v>
      </c>
      <c r="BU249" s="100">
        <v>6128</v>
      </c>
      <c r="BV249" s="100">
        <v>4178</v>
      </c>
      <c r="BW249" s="100">
        <v>139</v>
      </c>
      <c r="BX249" s="100">
        <v>9839</v>
      </c>
      <c r="BY249" s="100">
        <v>6709</v>
      </c>
      <c r="BZ249" s="100">
        <v>224</v>
      </c>
      <c r="CA249" s="100">
        <v>0</v>
      </c>
      <c r="CB249" s="100">
        <v>0</v>
      </c>
      <c r="CC249" s="100">
        <v>0</v>
      </c>
      <c r="CD249" s="100">
        <v>0</v>
      </c>
      <c r="CE249" s="100">
        <v>0</v>
      </c>
      <c r="CF249" s="100">
        <v>0</v>
      </c>
      <c r="CG249" s="100">
        <v>0</v>
      </c>
      <c r="CH249" s="100">
        <v>0</v>
      </c>
      <c r="CI249" s="100">
        <v>0</v>
      </c>
      <c r="CJ249" s="100">
        <v>0</v>
      </c>
      <c r="CK249" s="100">
        <v>0</v>
      </c>
      <c r="CL249" s="100">
        <v>0</v>
      </c>
      <c r="CM249" s="100">
        <v>0</v>
      </c>
      <c r="CN249" s="100">
        <v>0</v>
      </c>
      <c r="CO249" s="100">
        <v>0</v>
      </c>
      <c r="CP249" s="100">
        <v>0</v>
      </c>
      <c r="CQ249" s="100">
        <v>0</v>
      </c>
      <c r="CR249" s="100">
        <v>0</v>
      </c>
      <c r="CS249" s="100">
        <v>0</v>
      </c>
      <c r="CT249" s="100">
        <v>0</v>
      </c>
      <c r="CU249" s="100">
        <v>0</v>
      </c>
      <c r="CV249" s="100">
        <v>31827.745906313648</v>
      </c>
      <c r="CW249" s="100">
        <v>21700.735845213851</v>
      </c>
      <c r="CX249" s="100">
        <v>723.3578615071284</v>
      </c>
      <c r="CY249" s="100">
        <v>33525</v>
      </c>
      <c r="CZ249" s="100">
        <v>22857</v>
      </c>
      <c r="DA249" s="100">
        <v>762</v>
      </c>
      <c r="DB249" s="100">
        <v>-1697</v>
      </c>
      <c r="DC249" s="100">
        <v>-1156</v>
      </c>
      <c r="DD249" s="100">
        <v>-39</v>
      </c>
      <c r="DE249" s="100">
        <v>681.50712830957229</v>
      </c>
      <c r="DF249" s="100">
        <v>464.66395112016289</v>
      </c>
      <c r="DG249" s="100">
        <v>15.488798370672098</v>
      </c>
      <c r="DH249" s="100">
        <v>682</v>
      </c>
      <c r="DI249" s="100">
        <v>465</v>
      </c>
      <c r="DJ249" s="100">
        <v>15</v>
      </c>
      <c r="DK249" s="100">
        <v>0</v>
      </c>
      <c r="DL249" s="100">
        <v>0</v>
      </c>
      <c r="DM249" s="100">
        <v>0</v>
      </c>
      <c r="DN249" s="100">
        <v>13456.585417515274</v>
      </c>
      <c r="DO249" s="100">
        <v>9174.944602851323</v>
      </c>
      <c r="DP249" s="100">
        <v>305.83148676171078</v>
      </c>
      <c r="DQ249" s="100">
        <v>16044</v>
      </c>
      <c r="DR249" s="100">
        <v>10939</v>
      </c>
      <c r="DS249" s="100">
        <v>365</v>
      </c>
      <c r="DT249" s="100">
        <v>-2587</v>
      </c>
      <c r="DU249" s="100">
        <v>-1764</v>
      </c>
      <c r="DV249" s="100">
        <v>-59</v>
      </c>
      <c r="DW249" s="100">
        <v>27901.356171079431</v>
      </c>
      <c r="DX249" s="100">
        <v>19023.651934826885</v>
      </c>
      <c r="DY249" s="100">
        <v>634.12173116089616</v>
      </c>
      <c r="DZ249" s="100">
        <v>-2600.6312016293277</v>
      </c>
      <c r="EA249" s="100">
        <v>-1773.1576374745416</v>
      </c>
      <c r="EB249" s="100">
        <v>-59.105254582484726</v>
      </c>
      <c r="EC249" s="100">
        <v>26700</v>
      </c>
      <c r="ED249" s="100">
        <v>18205</v>
      </c>
      <c r="EE249" s="100">
        <v>607</v>
      </c>
      <c r="EF249" s="100">
        <v>-1399</v>
      </c>
      <c r="EG249" s="100">
        <v>-955</v>
      </c>
      <c r="EH249" s="100">
        <v>-32</v>
      </c>
      <c r="EI249" s="100">
        <v>-867.78574338085537</v>
      </c>
      <c r="EJ249" s="100">
        <v>-591.6720977596741</v>
      </c>
      <c r="EK249" s="100">
        <v>-19.722403258655806</v>
      </c>
      <c r="EL249" s="100">
        <v>0</v>
      </c>
      <c r="EM249" s="100">
        <v>0</v>
      </c>
      <c r="EN249" s="100">
        <v>0</v>
      </c>
      <c r="EO249" s="100">
        <v>0</v>
      </c>
      <c r="EP249" s="100">
        <v>0</v>
      </c>
      <c r="EQ249" s="100">
        <v>0</v>
      </c>
      <c r="ER249" s="100">
        <v>0</v>
      </c>
      <c r="ES249" s="100">
        <v>0</v>
      </c>
      <c r="ET249" s="100">
        <v>0</v>
      </c>
      <c r="EU249" s="100">
        <v>245211.26248472507</v>
      </c>
      <c r="EV249" s="100">
        <v>167189.49714867616</v>
      </c>
      <c r="EW249" s="100">
        <v>5572.9832382892064</v>
      </c>
      <c r="EX249" s="100">
        <v>344786</v>
      </c>
      <c r="EY249" s="100">
        <v>235082</v>
      </c>
      <c r="EZ249" s="100">
        <v>7836</v>
      </c>
      <c r="FA249" s="100">
        <v>-99575</v>
      </c>
      <c r="FB249" s="100">
        <v>-67893</v>
      </c>
      <c r="FC249" s="100">
        <v>-2263</v>
      </c>
      <c r="FD249" s="100">
        <v>678668.89645621181</v>
      </c>
      <c r="FE249" s="100">
        <v>454264.80488798366</v>
      </c>
      <c r="FF249" s="100">
        <v>15142.160162932791</v>
      </c>
      <c r="FG249" s="100">
        <v>634862</v>
      </c>
      <c r="FH249" s="100">
        <v>422353</v>
      </c>
      <c r="FI249" s="100">
        <v>14078</v>
      </c>
      <c r="FJ249" s="100">
        <v>43807</v>
      </c>
      <c r="FK249" s="100">
        <v>31912</v>
      </c>
      <c r="FL249" s="100">
        <v>1064</v>
      </c>
      <c r="FM249" s="100">
        <v>0</v>
      </c>
      <c r="FN249" s="100">
        <v>0</v>
      </c>
      <c r="FO249" s="100">
        <v>0</v>
      </c>
      <c r="FP249" s="100">
        <v>0</v>
      </c>
      <c r="FQ249" s="100">
        <v>0</v>
      </c>
      <c r="FR249" s="100">
        <v>0</v>
      </c>
      <c r="FS249" s="100">
        <v>0</v>
      </c>
      <c r="FT249" s="100">
        <v>0</v>
      </c>
      <c r="FU249" s="100">
        <v>0</v>
      </c>
      <c r="FV249" s="100">
        <v>3240446</v>
      </c>
      <c r="FW249" s="100">
        <v>2200931</v>
      </c>
      <c r="FX249" s="100">
        <v>73364</v>
      </c>
      <c r="FY249" s="546">
        <v>0.25</v>
      </c>
      <c r="FZ249" s="546">
        <v>0.44</v>
      </c>
      <c r="GA249" s="546">
        <v>0.3</v>
      </c>
      <c r="GB249" s="546">
        <v>0.01</v>
      </c>
      <c r="GC249" s="84" t="s">
        <v>1029</v>
      </c>
    </row>
    <row r="250" spans="1:185" s="84" customFormat="1" x14ac:dyDescent="0.25">
      <c r="A250" t="s">
        <v>1026</v>
      </c>
      <c r="B250" s="82" t="s">
        <v>859</v>
      </c>
      <c r="C250" s="85" t="s">
        <v>858</v>
      </c>
      <c r="D250" s="100">
        <v>147886</v>
      </c>
      <c r="E250" s="100">
        <v>142990</v>
      </c>
      <c r="F250" s="100">
        <v>290876</v>
      </c>
      <c r="G250" s="100">
        <v>183957</v>
      </c>
      <c r="H250" s="100">
        <v>0</v>
      </c>
      <c r="I250" s="100">
        <v>183957</v>
      </c>
      <c r="J250" s="100">
        <v>-36071</v>
      </c>
      <c r="K250" s="100">
        <v>142990</v>
      </c>
      <c r="L250" s="100">
        <v>106919</v>
      </c>
      <c r="M250" s="100">
        <v>104318</v>
      </c>
      <c r="N250" s="100">
        <v>104318</v>
      </c>
      <c r="O250" s="100">
        <v>0</v>
      </c>
      <c r="P250" s="100">
        <v>5524930</v>
      </c>
      <c r="Q250" s="100">
        <v>3310546</v>
      </c>
      <c r="R250" s="100">
        <v>2214384</v>
      </c>
      <c r="S250" s="100">
        <v>40388</v>
      </c>
      <c r="T250" s="100">
        <v>190263</v>
      </c>
      <c r="U250" s="100">
        <v>42005</v>
      </c>
      <c r="V250" s="100">
        <v>195300</v>
      </c>
      <c r="W250" s="100">
        <v>-1617</v>
      </c>
      <c r="X250" s="100">
        <v>-5037</v>
      </c>
      <c r="Y250" s="100">
        <v>0</v>
      </c>
      <c r="Z250" s="100">
        <v>0</v>
      </c>
      <c r="AA250" s="100">
        <v>0</v>
      </c>
      <c r="AB250" s="100">
        <v>0</v>
      </c>
      <c r="AC250" s="100">
        <v>0</v>
      </c>
      <c r="AD250" s="100">
        <v>0</v>
      </c>
      <c r="AE250" s="100">
        <v>0</v>
      </c>
      <c r="AF250" s="100">
        <v>0</v>
      </c>
      <c r="AG250" s="100">
        <v>0</v>
      </c>
      <c r="AH250" s="100">
        <v>167679</v>
      </c>
      <c r="AI250" s="100">
        <v>167678.633401222</v>
      </c>
      <c r="AJ250" s="100">
        <v>0</v>
      </c>
      <c r="AK250" s="100">
        <v>0</v>
      </c>
      <c r="AL250" s="100">
        <v>162387</v>
      </c>
      <c r="AM250" s="100">
        <v>162387</v>
      </c>
      <c r="AN250" s="100">
        <v>0</v>
      </c>
      <c r="AO250" s="100">
        <v>0</v>
      </c>
      <c r="AP250" s="100">
        <v>5292</v>
      </c>
      <c r="AQ250" s="100">
        <v>5292</v>
      </c>
      <c r="AR250" s="100">
        <v>0</v>
      </c>
      <c r="AS250" s="100">
        <v>0</v>
      </c>
      <c r="AT250" s="100">
        <v>0</v>
      </c>
      <c r="AU250" s="100">
        <v>0</v>
      </c>
      <c r="AV250" s="100">
        <v>0</v>
      </c>
      <c r="AW250" s="100">
        <v>0</v>
      </c>
      <c r="AX250" s="100">
        <v>0</v>
      </c>
      <c r="AY250" s="100">
        <v>0</v>
      </c>
      <c r="AZ250" s="100">
        <v>0</v>
      </c>
      <c r="BA250" s="100">
        <v>0</v>
      </c>
      <c r="BB250" s="100">
        <v>0</v>
      </c>
      <c r="BC250" s="100">
        <v>0</v>
      </c>
      <c r="BD250" s="100">
        <v>0</v>
      </c>
      <c r="BE250" s="100">
        <v>0</v>
      </c>
      <c r="BF250" s="100">
        <v>995910.76868431806</v>
      </c>
      <c r="BG250" s="100">
        <v>846524.15338167013</v>
      </c>
      <c r="BH250" s="100">
        <v>24897.769217107947</v>
      </c>
      <c r="BI250" s="100">
        <v>43264</v>
      </c>
      <c r="BJ250" s="100">
        <v>36775</v>
      </c>
      <c r="BK250" s="100">
        <v>1082</v>
      </c>
      <c r="BL250" s="100">
        <v>973510</v>
      </c>
      <c r="BM250" s="100">
        <v>827485</v>
      </c>
      <c r="BN250" s="100">
        <v>24338</v>
      </c>
      <c r="BO250" s="100">
        <v>65665</v>
      </c>
      <c r="BP250" s="100">
        <v>55814</v>
      </c>
      <c r="BQ250" s="100">
        <v>1642</v>
      </c>
      <c r="BR250" s="100">
        <v>0</v>
      </c>
      <c r="BS250" s="100">
        <v>0</v>
      </c>
      <c r="BT250" s="100">
        <v>0</v>
      </c>
      <c r="BU250" s="100">
        <v>1318</v>
      </c>
      <c r="BV250" s="100">
        <v>1121</v>
      </c>
      <c r="BW250" s="100">
        <v>33</v>
      </c>
      <c r="BX250" s="100">
        <v>-1318</v>
      </c>
      <c r="BY250" s="100">
        <v>-1121</v>
      </c>
      <c r="BZ250" s="100">
        <v>-33</v>
      </c>
      <c r="CA250" s="100">
        <v>0</v>
      </c>
      <c r="CB250" s="100">
        <v>0</v>
      </c>
      <c r="CC250" s="100">
        <v>0</v>
      </c>
      <c r="CD250" s="100">
        <v>0</v>
      </c>
      <c r="CE250" s="100">
        <v>0</v>
      </c>
      <c r="CF250" s="100">
        <v>0</v>
      </c>
      <c r="CG250" s="100">
        <v>0</v>
      </c>
      <c r="CH250" s="100">
        <v>0</v>
      </c>
      <c r="CI250" s="100">
        <v>0</v>
      </c>
      <c r="CJ250" s="100">
        <v>0</v>
      </c>
      <c r="CK250" s="100">
        <v>0</v>
      </c>
      <c r="CL250" s="100">
        <v>0</v>
      </c>
      <c r="CM250" s="100">
        <v>0</v>
      </c>
      <c r="CN250" s="100">
        <v>0</v>
      </c>
      <c r="CO250" s="100">
        <v>0</v>
      </c>
      <c r="CP250" s="100">
        <v>0</v>
      </c>
      <c r="CQ250" s="100">
        <v>0</v>
      </c>
      <c r="CR250" s="100">
        <v>0</v>
      </c>
      <c r="CS250" s="100">
        <v>0</v>
      </c>
      <c r="CT250" s="100">
        <v>0</v>
      </c>
      <c r="CU250" s="100">
        <v>0</v>
      </c>
      <c r="CV250" s="100">
        <v>2692.9857433808556</v>
      </c>
      <c r="CW250" s="100">
        <v>2289.0378818737267</v>
      </c>
      <c r="CX250" s="100">
        <v>67.324643584521382</v>
      </c>
      <c r="CY250" s="100">
        <v>3020</v>
      </c>
      <c r="CZ250" s="100">
        <v>2567</v>
      </c>
      <c r="DA250" s="100">
        <v>76</v>
      </c>
      <c r="DB250" s="100">
        <v>-327</v>
      </c>
      <c r="DC250" s="100">
        <v>-278</v>
      </c>
      <c r="DD250" s="100">
        <v>-9</v>
      </c>
      <c r="DE250" s="100">
        <v>0</v>
      </c>
      <c r="DF250" s="100">
        <v>0</v>
      </c>
      <c r="DG250" s="100">
        <v>0</v>
      </c>
      <c r="DH250" s="100">
        <v>0</v>
      </c>
      <c r="DI250" s="100">
        <v>0</v>
      </c>
      <c r="DJ250" s="100">
        <v>0</v>
      </c>
      <c r="DK250" s="100">
        <v>0</v>
      </c>
      <c r="DL250" s="100">
        <v>0</v>
      </c>
      <c r="DM250" s="100">
        <v>0</v>
      </c>
      <c r="DN250" s="100">
        <v>7425.1234215885961</v>
      </c>
      <c r="DO250" s="100">
        <v>6311.3549083503058</v>
      </c>
      <c r="DP250" s="100">
        <v>185.62808553971487</v>
      </c>
      <c r="DQ250" s="100">
        <v>6725</v>
      </c>
      <c r="DR250" s="100">
        <v>5717</v>
      </c>
      <c r="DS250" s="100">
        <v>168</v>
      </c>
      <c r="DT250" s="100">
        <v>700</v>
      </c>
      <c r="DU250" s="100">
        <v>594</v>
      </c>
      <c r="DV250" s="100">
        <v>18</v>
      </c>
      <c r="DW250" s="100">
        <v>15155.066395112017</v>
      </c>
      <c r="DX250" s="100">
        <v>12881.806435845212</v>
      </c>
      <c r="DY250" s="100">
        <v>378.87665987780042</v>
      </c>
      <c r="DZ250" s="100">
        <v>-346.74669653767819</v>
      </c>
      <c r="EA250" s="100">
        <v>-294.73469205702645</v>
      </c>
      <c r="EB250" s="100">
        <v>-8.6686674134419555</v>
      </c>
      <c r="EC250" s="100">
        <v>15155</v>
      </c>
      <c r="ED250" s="100">
        <v>12882</v>
      </c>
      <c r="EE250" s="100">
        <v>379</v>
      </c>
      <c r="EF250" s="100">
        <v>-347</v>
      </c>
      <c r="EG250" s="100">
        <v>-295</v>
      </c>
      <c r="EH250" s="100">
        <v>-9</v>
      </c>
      <c r="EI250" s="100">
        <v>0</v>
      </c>
      <c r="EJ250" s="100">
        <v>0</v>
      </c>
      <c r="EK250" s="100">
        <v>0</v>
      </c>
      <c r="EL250" s="100">
        <v>0</v>
      </c>
      <c r="EM250" s="100">
        <v>0</v>
      </c>
      <c r="EN250" s="100">
        <v>0</v>
      </c>
      <c r="EO250" s="100">
        <v>0</v>
      </c>
      <c r="EP250" s="100">
        <v>0</v>
      </c>
      <c r="EQ250" s="100">
        <v>0</v>
      </c>
      <c r="ER250" s="100">
        <v>0</v>
      </c>
      <c r="ES250" s="100">
        <v>0</v>
      </c>
      <c r="ET250" s="100">
        <v>0</v>
      </c>
      <c r="EU250" s="100">
        <v>205368.24928716908</v>
      </c>
      <c r="EV250" s="100">
        <v>174563.01189409368</v>
      </c>
      <c r="EW250" s="100">
        <v>5134.2062321792264</v>
      </c>
      <c r="EX250" s="100">
        <v>190407</v>
      </c>
      <c r="EY250" s="100">
        <v>161846</v>
      </c>
      <c r="EZ250" s="100">
        <v>4760</v>
      </c>
      <c r="FA250" s="100">
        <v>14961</v>
      </c>
      <c r="FB250" s="100">
        <v>12717</v>
      </c>
      <c r="FC250" s="100">
        <v>374</v>
      </c>
      <c r="FD250" s="100">
        <v>464001.86395112018</v>
      </c>
      <c r="FE250" s="100">
        <v>246450.22631364557</v>
      </c>
      <c r="FF250" s="100">
        <v>7066.1826476578408</v>
      </c>
      <c r="FG250" s="100">
        <v>401244</v>
      </c>
      <c r="FH250" s="100">
        <v>250063</v>
      </c>
      <c r="FI250" s="100">
        <v>7168</v>
      </c>
      <c r="FJ250" s="100">
        <v>62758</v>
      </c>
      <c r="FK250" s="100">
        <v>-3613</v>
      </c>
      <c r="FL250" s="100">
        <v>-102</v>
      </c>
      <c r="FM250" s="100">
        <v>0</v>
      </c>
      <c r="FN250" s="100">
        <v>0</v>
      </c>
      <c r="FO250" s="100">
        <v>0</v>
      </c>
      <c r="FP250" s="100">
        <v>0</v>
      </c>
      <c r="FQ250" s="100">
        <v>0</v>
      </c>
      <c r="FR250" s="100">
        <v>0</v>
      </c>
      <c r="FS250" s="100">
        <v>0</v>
      </c>
      <c r="FT250" s="100">
        <v>0</v>
      </c>
      <c r="FU250" s="100">
        <v>0</v>
      </c>
      <c r="FV250" s="100">
        <v>1733471</v>
      </c>
      <c r="FW250" s="100">
        <v>1325499</v>
      </c>
      <c r="FX250" s="100">
        <v>38803</v>
      </c>
      <c r="FY250" s="546">
        <v>0.25</v>
      </c>
      <c r="FZ250" s="546">
        <v>0.4</v>
      </c>
      <c r="GA250" s="546">
        <v>0.33999999999999997</v>
      </c>
      <c r="GB250" s="546">
        <v>0.01</v>
      </c>
      <c r="GC250" s="84" t="s">
        <v>1029</v>
      </c>
    </row>
    <row r="251" spans="1:185" s="84" customFormat="1" x14ac:dyDescent="0.25">
      <c r="A251" t="s">
        <v>1026</v>
      </c>
      <c r="B251" s="82" t="s">
        <v>861</v>
      </c>
      <c r="C251" s="85" t="s">
        <v>860</v>
      </c>
      <c r="D251" s="100">
        <v>-610180</v>
      </c>
      <c r="E251" s="100">
        <v>0</v>
      </c>
      <c r="F251" s="100">
        <v>-610180</v>
      </c>
      <c r="G251" s="100">
        <v>-592050</v>
      </c>
      <c r="H251" s="100">
        <v>0</v>
      </c>
      <c r="I251" s="100">
        <v>-592050</v>
      </c>
      <c r="J251" s="100">
        <v>-18130</v>
      </c>
      <c r="K251" s="100">
        <v>0</v>
      </c>
      <c r="L251" s="100">
        <v>-18130</v>
      </c>
      <c r="M251" s="100">
        <v>144941</v>
      </c>
      <c r="N251" s="100">
        <v>144941</v>
      </c>
      <c r="O251" s="100">
        <v>0</v>
      </c>
      <c r="P251" s="100">
        <v>0</v>
      </c>
      <c r="Q251" s="100">
        <v>0</v>
      </c>
      <c r="R251" s="100">
        <v>0</v>
      </c>
      <c r="S251" s="100">
        <v>0</v>
      </c>
      <c r="T251" s="100">
        <v>0</v>
      </c>
      <c r="U251" s="100">
        <v>0</v>
      </c>
      <c r="V251" s="100">
        <v>0</v>
      </c>
      <c r="W251" s="100">
        <v>0</v>
      </c>
      <c r="X251" s="100">
        <v>0</v>
      </c>
      <c r="Y251" s="100">
        <v>0</v>
      </c>
      <c r="Z251" s="100">
        <v>0</v>
      </c>
      <c r="AA251" s="100">
        <v>0</v>
      </c>
      <c r="AB251" s="100">
        <v>0</v>
      </c>
      <c r="AC251" s="100">
        <v>0</v>
      </c>
      <c r="AD251" s="100">
        <v>0</v>
      </c>
      <c r="AE251" s="100">
        <v>0</v>
      </c>
      <c r="AF251" s="100">
        <v>0</v>
      </c>
      <c r="AG251" s="100">
        <v>0</v>
      </c>
      <c r="AH251" s="100">
        <v>0</v>
      </c>
      <c r="AI251" s="100">
        <v>0</v>
      </c>
      <c r="AJ251" s="100">
        <v>0</v>
      </c>
      <c r="AK251" s="100">
        <v>0</v>
      </c>
      <c r="AL251" s="100">
        <v>0</v>
      </c>
      <c r="AM251" s="100">
        <v>0</v>
      </c>
      <c r="AN251" s="100">
        <v>0</v>
      </c>
      <c r="AO251" s="100">
        <v>0</v>
      </c>
      <c r="AP251" s="100">
        <v>0</v>
      </c>
      <c r="AQ251" s="100">
        <v>0</v>
      </c>
      <c r="AR251" s="100">
        <v>0</v>
      </c>
      <c r="AS251" s="100">
        <v>0</v>
      </c>
      <c r="AT251" s="100">
        <v>0</v>
      </c>
      <c r="AU251" s="100">
        <v>0</v>
      </c>
      <c r="AV251" s="100">
        <v>0</v>
      </c>
      <c r="AW251" s="100">
        <v>0</v>
      </c>
      <c r="AX251" s="100">
        <v>0</v>
      </c>
      <c r="AY251" s="100">
        <v>0</v>
      </c>
      <c r="AZ251" s="100">
        <v>0</v>
      </c>
      <c r="BA251" s="100">
        <v>0</v>
      </c>
      <c r="BB251" s="100">
        <v>0</v>
      </c>
      <c r="BC251" s="100">
        <v>0</v>
      </c>
      <c r="BD251" s="100">
        <v>0</v>
      </c>
      <c r="BE251" s="100">
        <v>0</v>
      </c>
      <c r="BF251" s="100">
        <v>1432967.8373082282</v>
      </c>
      <c r="BG251" s="100">
        <v>0</v>
      </c>
      <c r="BH251" s="100">
        <v>29244.241577718942</v>
      </c>
      <c r="BI251" s="100">
        <v>80304</v>
      </c>
      <c r="BJ251" s="100">
        <v>0</v>
      </c>
      <c r="BK251" s="100">
        <v>1639</v>
      </c>
      <c r="BL251" s="100">
        <v>1420106</v>
      </c>
      <c r="BM251" s="100">
        <v>0</v>
      </c>
      <c r="BN251" s="100">
        <v>28982</v>
      </c>
      <c r="BO251" s="100">
        <v>93166</v>
      </c>
      <c r="BP251" s="100">
        <v>0</v>
      </c>
      <c r="BQ251" s="100">
        <v>1901</v>
      </c>
      <c r="BR251" s="100">
        <v>73589.924480651724</v>
      </c>
      <c r="BS251" s="100">
        <v>0</v>
      </c>
      <c r="BT251" s="100">
        <v>1501.8351934826883</v>
      </c>
      <c r="BU251" s="100">
        <v>0</v>
      </c>
      <c r="BV251" s="100">
        <v>0</v>
      </c>
      <c r="BW251" s="100">
        <v>0</v>
      </c>
      <c r="BX251" s="100">
        <v>73590</v>
      </c>
      <c r="BY251" s="100">
        <v>0</v>
      </c>
      <c r="BZ251" s="100">
        <v>1502</v>
      </c>
      <c r="CA251" s="100">
        <v>0</v>
      </c>
      <c r="CB251" s="100">
        <v>0</v>
      </c>
      <c r="CC251" s="100">
        <v>0</v>
      </c>
      <c r="CD251" s="100">
        <v>0</v>
      </c>
      <c r="CE251" s="100">
        <v>0</v>
      </c>
      <c r="CF251" s="100">
        <v>0</v>
      </c>
      <c r="CG251" s="100">
        <v>0</v>
      </c>
      <c r="CH251" s="100">
        <v>0</v>
      </c>
      <c r="CI251" s="100">
        <v>0</v>
      </c>
      <c r="CJ251" s="100">
        <v>0</v>
      </c>
      <c r="CK251" s="100">
        <v>0</v>
      </c>
      <c r="CL251" s="100">
        <v>0</v>
      </c>
      <c r="CM251" s="100">
        <v>0</v>
      </c>
      <c r="CN251" s="100">
        <v>0</v>
      </c>
      <c r="CO251" s="100">
        <v>0</v>
      </c>
      <c r="CP251" s="100">
        <v>0</v>
      </c>
      <c r="CQ251" s="100">
        <v>0</v>
      </c>
      <c r="CR251" s="100">
        <v>0</v>
      </c>
      <c r="CS251" s="100">
        <v>0</v>
      </c>
      <c r="CT251" s="100">
        <v>0</v>
      </c>
      <c r="CU251" s="100">
        <v>0</v>
      </c>
      <c r="CV251" s="100">
        <v>0</v>
      </c>
      <c r="CW251" s="100">
        <v>0</v>
      </c>
      <c r="CX251" s="100">
        <v>0</v>
      </c>
      <c r="CY251" s="100">
        <v>0</v>
      </c>
      <c r="CZ251" s="100">
        <v>0</v>
      </c>
      <c r="DA251" s="100">
        <v>0</v>
      </c>
      <c r="DB251" s="100">
        <v>0</v>
      </c>
      <c r="DC251" s="100">
        <v>0</v>
      </c>
      <c r="DD251" s="100">
        <v>0</v>
      </c>
      <c r="DE251" s="100">
        <v>0</v>
      </c>
      <c r="DF251" s="100">
        <v>0</v>
      </c>
      <c r="DG251" s="100">
        <v>0</v>
      </c>
      <c r="DH251" s="100">
        <v>0</v>
      </c>
      <c r="DI251" s="100">
        <v>0</v>
      </c>
      <c r="DJ251" s="100">
        <v>0</v>
      </c>
      <c r="DK251" s="100">
        <v>0</v>
      </c>
      <c r="DL251" s="100">
        <v>0</v>
      </c>
      <c r="DM251" s="100">
        <v>0</v>
      </c>
      <c r="DN251" s="100">
        <v>5410.3095519348262</v>
      </c>
      <c r="DO251" s="100">
        <v>0</v>
      </c>
      <c r="DP251" s="100">
        <v>110.41448065173115</v>
      </c>
      <c r="DQ251" s="100">
        <v>9360</v>
      </c>
      <c r="DR251" s="100">
        <v>0</v>
      </c>
      <c r="DS251" s="100">
        <v>191</v>
      </c>
      <c r="DT251" s="100">
        <v>-3950</v>
      </c>
      <c r="DU251" s="100">
        <v>0</v>
      </c>
      <c r="DV251" s="100">
        <v>-81</v>
      </c>
      <c r="DW251" s="100">
        <v>22009.582484725048</v>
      </c>
      <c r="DX251" s="100">
        <v>0</v>
      </c>
      <c r="DY251" s="100">
        <v>449.17515274949079</v>
      </c>
      <c r="DZ251" s="100">
        <v>-396.6784521384929</v>
      </c>
      <c r="EA251" s="100">
        <v>0</v>
      </c>
      <c r="EB251" s="100">
        <v>-8.0954786150712827</v>
      </c>
      <c r="EC251" s="100">
        <v>22010</v>
      </c>
      <c r="ED251" s="100">
        <v>0</v>
      </c>
      <c r="EE251" s="100">
        <v>449</v>
      </c>
      <c r="EF251" s="100">
        <v>-397</v>
      </c>
      <c r="EG251" s="100">
        <v>0</v>
      </c>
      <c r="EH251" s="100">
        <v>-8</v>
      </c>
      <c r="EI251" s="100">
        <v>467.00792260692464</v>
      </c>
      <c r="EJ251" s="100">
        <v>0</v>
      </c>
      <c r="EK251" s="100">
        <v>9.5307739307535648</v>
      </c>
      <c r="EL251" s="100">
        <v>0</v>
      </c>
      <c r="EM251" s="100">
        <v>0</v>
      </c>
      <c r="EN251" s="100">
        <v>0</v>
      </c>
      <c r="EO251" s="100">
        <v>0</v>
      </c>
      <c r="EP251" s="100">
        <v>0</v>
      </c>
      <c r="EQ251" s="100">
        <v>0</v>
      </c>
      <c r="ER251" s="100">
        <v>0</v>
      </c>
      <c r="ES251" s="100">
        <v>0</v>
      </c>
      <c r="ET251" s="100">
        <v>0</v>
      </c>
      <c r="EU251" s="100">
        <v>442020.21592668025</v>
      </c>
      <c r="EV251" s="100">
        <v>0</v>
      </c>
      <c r="EW251" s="100">
        <v>9020.8207331975555</v>
      </c>
      <c r="EX251" s="100">
        <v>354177</v>
      </c>
      <c r="EY251" s="100">
        <v>0</v>
      </c>
      <c r="EZ251" s="100">
        <v>7228</v>
      </c>
      <c r="FA251" s="100">
        <v>87843</v>
      </c>
      <c r="FB251" s="100">
        <v>0</v>
      </c>
      <c r="FC251" s="100">
        <v>1793</v>
      </c>
      <c r="FD251" s="100">
        <v>474522.54663951119</v>
      </c>
      <c r="FE251" s="100">
        <v>0</v>
      </c>
      <c r="FF251" s="100">
        <v>9684.1336048879839</v>
      </c>
      <c r="FG251" s="100">
        <v>466166</v>
      </c>
      <c r="FH251" s="100">
        <v>0</v>
      </c>
      <c r="FI251" s="100">
        <v>9514</v>
      </c>
      <c r="FJ251" s="100">
        <v>8357</v>
      </c>
      <c r="FK251" s="100">
        <v>0</v>
      </c>
      <c r="FL251" s="100">
        <v>170</v>
      </c>
      <c r="FM251" s="100">
        <v>0</v>
      </c>
      <c r="FN251" s="100">
        <v>0</v>
      </c>
      <c r="FO251" s="100">
        <v>0</v>
      </c>
      <c r="FP251" s="100">
        <v>0</v>
      </c>
      <c r="FQ251" s="100">
        <v>0</v>
      </c>
      <c r="FR251" s="100">
        <v>0</v>
      </c>
      <c r="FS251" s="100">
        <v>0</v>
      </c>
      <c r="FT251" s="100">
        <v>0</v>
      </c>
      <c r="FU251" s="100">
        <v>0</v>
      </c>
      <c r="FV251" s="100">
        <v>2530895</v>
      </c>
      <c r="FW251" s="100">
        <v>0</v>
      </c>
      <c r="FX251" s="100">
        <v>51651</v>
      </c>
      <c r="FY251" s="546">
        <v>0.5</v>
      </c>
      <c r="FZ251" s="546">
        <v>0.49</v>
      </c>
      <c r="GA251" s="546">
        <v>0</v>
      </c>
      <c r="GB251" s="546">
        <v>0.01</v>
      </c>
      <c r="GC251" s="84" t="s">
        <v>1047</v>
      </c>
    </row>
    <row r="252" spans="1:185" s="84" customFormat="1" x14ac:dyDescent="0.25">
      <c r="A252" t="s">
        <v>1026</v>
      </c>
      <c r="B252" s="82" t="s">
        <v>863</v>
      </c>
      <c r="C252" s="85" t="s">
        <v>862</v>
      </c>
      <c r="D252" s="100">
        <v>-1941638</v>
      </c>
      <c r="E252" s="100">
        <v>0</v>
      </c>
      <c r="F252" s="100">
        <v>-1941638</v>
      </c>
      <c r="G252" s="100">
        <v>-1419591</v>
      </c>
      <c r="H252" s="100">
        <v>0</v>
      </c>
      <c r="I252" s="100">
        <v>-1419591</v>
      </c>
      <c r="J252" s="100">
        <v>-522047</v>
      </c>
      <c r="K252" s="100">
        <v>0</v>
      </c>
      <c r="L252" s="100">
        <v>-522047</v>
      </c>
      <c r="M252" s="100">
        <v>310046</v>
      </c>
      <c r="N252" s="100">
        <v>310046</v>
      </c>
      <c r="O252" s="100">
        <v>0</v>
      </c>
      <c r="P252" s="100">
        <v>0</v>
      </c>
      <c r="Q252" s="100">
        <v>0</v>
      </c>
      <c r="R252" s="100">
        <v>0</v>
      </c>
      <c r="S252" s="100">
        <v>0</v>
      </c>
      <c r="T252" s="100">
        <v>0</v>
      </c>
      <c r="U252" s="100">
        <v>0</v>
      </c>
      <c r="V252" s="100">
        <v>0</v>
      </c>
      <c r="W252" s="100">
        <v>0</v>
      </c>
      <c r="X252" s="100">
        <v>0</v>
      </c>
      <c r="Y252" s="100">
        <v>0</v>
      </c>
      <c r="Z252" s="100">
        <v>0</v>
      </c>
      <c r="AA252" s="100">
        <v>0</v>
      </c>
      <c r="AB252" s="100">
        <v>0</v>
      </c>
      <c r="AC252" s="100">
        <v>0</v>
      </c>
      <c r="AD252" s="100">
        <v>0</v>
      </c>
      <c r="AE252" s="100">
        <v>0</v>
      </c>
      <c r="AF252" s="100">
        <v>0</v>
      </c>
      <c r="AG252" s="100">
        <v>0</v>
      </c>
      <c r="AH252" s="100">
        <v>0</v>
      </c>
      <c r="AI252" s="100">
        <v>0</v>
      </c>
      <c r="AJ252" s="100">
        <v>0</v>
      </c>
      <c r="AK252" s="100">
        <v>0</v>
      </c>
      <c r="AL252" s="100">
        <v>0</v>
      </c>
      <c r="AM252" s="100">
        <v>0</v>
      </c>
      <c r="AN252" s="100">
        <v>0</v>
      </c>
      <c r="AO252" s="100">
        <v>0</v>
      </c>
      <c r="AP252" s="100">
        <v>0</v>
      </c>
      <c r="AQ252" s="100">
        <v>0</v>
      </c>
      <c r="AR252" s="100">
        <v>0</v>
      </c>
      <c r="AS252" s="100">
        <v>0</v>
      </c>
      <c r="AT252" s="100">
        <v>0</v>
      </c>
      <c r="AU252" s="100">
        <v>0</v>
      </c>
      <c r="AV252" s="100">
        <v>0</v>
      </c>
      <c r="AW252" s="100">
        <v>0</v>
      </c>
      <c r="AX252" s="100">
        <v>0</v>
      </c>
      <c r="AY252" s="100">
        <v>0</v>
      </c>
      <c r="AZ252" s="100">
        <v>0</v>
      </c>
      <c r="BA252" s="100">
        <v>0</v>
      </c>
      <c r="BB252" s="100">
        <v>0</v>
      </c>
      <c r="BC252" s="100">
        <v>0</v>
      </c>
      <c r="BD252" s="100">
        <v>0</v>
      </c>
      <c r="BE252" s="100">
        <v>0</v>
      </c>
      <c r="BF252" s="100">
        <v>3444458.1373148677</v>
      </c>
      <c r="BG252" s="100">
        <v>0</v>
      </c>
      <c r="BH252" s="100">
        <v>46546.731585336049</v>
      </c>
      <c r="BI252" s="100">
        <v>299073</v>
      </c>
      <c r="BJ252" s="100">
        <v>0</v>
      </c>
      <c r="BK252" s="100">
        <v>4042</v>
      </c>
      <c r="BL252" s="100">
        <v>3599485</v>
      </c>
      <c r="BM252" s="100">
        <v>0</v>
      </c>
      <c r="BN252" s="100">
        <v>48642</v>
      </c>
      <c r="BO252" s="100">
        <v>144046</v>
      </c>
      <c r="BP252" s="100">
        <v>0</v>
      </c>
      <c r="BQ252" s="100">
        <v>1947</v>
      </c>
      <c r="BR252" s="100">
        <v>3894.6893279022397</v>
      </c>
      <c r="BS252" s="100">
        <v>0</v>
      </c>
      <c r="BT252" s="100">
        <v>52.630936863543781</v>
      </c>
      <c r="BU252" s="100">
        <v>13062</v>
      </c>
      <c r="BV252" s="100">
        <v>0</v>
      </c>
      <c r="BW252" s="100">
        <v>177</v>
      </c>
      <c r="BX252" s="100">
        <v>-9167</v>
      </c>
      <c r="BY252" s="100">
        <v>0</v>
      </c>
      <c r="BZ252" s="100">
        <v>-124</v>
      </c>
      <c r="CA252" s="100">
        <v>0</v>
      </c>
      <c r="CB252" s="100">
        <v>0</v>
      </c>
      <c r="CC252" s="100">
        <v>0</v>
      </c>
      <c r="CD252" s="100">
        <v>0</v>
      </c>
      <c r="CE252" s="100">
        <v>0</v>
      </c>
      <c r="CF252" s="100">
        <v>0</v>
      </c>
      <c r="CG252" s="100">
        <v>0</v>
      </c>
      <c r="CH252" s="100">
        <v>0</v>
      </c>
      <c r="CI252" s="100">
        <v>0</v>
      </c>
      <c r="CJ252" s="100">
        <v>0</v>
      </c>
      <c r="CK252" s="100">
        <v>0</v>
      </c>
      <c r="CL252" s="100">
        <v>0</v>
      </c>
      <c r="CM252" s="100">
        <v>0</v>
      </c>
      <c r="CN252" s="100">
        <v>0</v>
      </c>
      <c r="CO252" s="100">
        <v>0</v>
      </c>
      <c r="CP252" s="100">
        <v>0</v>
      </c>
      <c r="CQ252" s="100">
        <v>0</v>
      </c>
      <c r="CR252" s="100">
        <v>0</v>
      </c>
      <c r="CS252" s="100">
        <v>0</v>
      </c>
      <c r="CT252" s="100">
        <v>0</v>
      </c>
      <c r="CU252" s="100">
        <v>0</v>
      </c>
      <c r="CV252" s="100">
        <v>0</v>
      </c>
      <c r="CW252" s="100">
        <v>0</v>
      </c>
      <c r="CX252" s="100">
        <v>0</v>
      </c>
      <c r="CY252" s="100">
        <v>0</v>
      </c>
      <c r="CZ252" s="100">
        <v>0</v>
      </c>
      <c r="DA252" s="100">
        <v>0</v>
      </c>
      <c r="DB252" s="100">
        <v>0</v>
      </c>
      <c r="DC252" s="100">
        <v>0</v>
      </c>
      <c r="DD252" s="100">
        <v>0</v>
      </c>
      <c r="DE252" s="100">
        <v>0</v>
      </c>
      <c r="DF252" s="100">
        <v>0</v>
      </c>
      <c r="DG252" s="100">
        <v>0</v>
      </c>
      <c r="DH252" s="100">
        <v>0</v>
      </c>
      <c r="DI252" s="100">
        <v>0</v>
      </c>
      <c r="DJ252" s="100">
        <v>0</v>
      </c>
      <c r="DK252" s="100">
        <v>0</v>
      </c>
      <c r="DL252" s="100">
        <v>0</v>
      </c>
      <c r="DM252" s="100">
        <v>0</v>
      </c>
      <c r="DN252" s="100">
        <v>9786.7727902240331</v>
      </c>
      <c r="DO252" s="100">
        <v>0</v>
      </c>
      <c r="DP252" s="100">
        <v>132.2536863543788</v>
      </c>
      <c r="DQ252" s="100">
        <v>12146</v>
      </c>
      <c r="DR252" s="100">
        <v>0</v>
      </c>
      <c r="DS252" s="100">
        <v>164</v>
      </c>
      <c r="DT252" s="100">
        <v>-2359</v>
      </c>
      <c r="DU252" s="100">
        <v>0</v>
      </c>
      <c r="DV252" s="100">
        <v>-32</v>
      </c>
      <c r="DW252" s="100">
        <v>54786.977596741337</v>
      </c>
      <c r="DX252" s="100">
        <v>0</v>
      </c>
      <c r="DY252" s="100">
        <v>740.36456211812617</v>
      </c>
      <c r="DZ252" s="100">
        <v>-3171.8374338085537</v>
      </c>
      <c r="EA252" s="100">
        <v>0</v>
      </c>
      <c r="EB252" s="100">
        <v>-42.86266802443992</v>
      </c>
      <c r="EC252" s="100">
        <v>63422</v>
      </c>
      <c r="ED252" s="100">
        <v>0</v>
      </c>
      <c r="EE252" s="100">
        <v>857</v>
      </c>
      <c r="EF252" s="100">
        <v>-11807</v>
      </c>
      <c r="EG252" s="100">
        <v>0</v>
      </c>
      <c r="EH252" s="100">
        <v>-159</v>
      </c>
      <c r="EI252" s="100">
        <v>-764.11405295315672</v>
      </c>
      <c r="EJ252" s="100">
        <v>0</v>
      </c>
      <c r="EK252" s="100">
        <v>-10.325865580448065</v>
      </c>
      <c r="EL252" s="100">
        <v>0</v>
      </c>
      <c r="EM252" s="100">
        <v>0</v>
      </c>
      <c r="EN252" s="100">
        <v>0</v>
      </c>
      <c r="EO252" s="100">
        <v>0</v>
      </c>
      <c r="EP252" s="100">
        <v>0</v>
      </c>
      <c r="EQ252" s="100">
        <v>0</v>
      </c>
      <c r="ER252" s="100">
        <v>0</v>
      </c>
      <c r="ES252" s="100">
        <v>0</v>
      </c>
      <c r="ET252" s="100">
        <v>0</v>
      </c>
      <c r="EU252" s="100">
        <v>1623816.4815885948</v>
      </c>
      <c r="EV252" s="100">
        <v>0</v>
      </c>
      <c r="EW252" s="100">
        <v>21943.465967413442</v>
      </c>
      <c r="EX252" s="100">
        <v>1895169</v>
      </c>
      <c r="EY252" s="100">
        <v>0</v>
      </c>
      <c r="EZ252" s="100">
        <v>25610</v>
      </c>
      <c r="FA252" s="100">
        <v>-271353</v>
      </c>
      <c r="FB252" s="100">
        <v>0</v>
      </c>
      <c r="FC252" s="100">
        <v>-3667</v>
      </c>
      <c r="FD252" s="100">
        <v>2584970.5802036654</v>
      </c>
      <c r="FE252" s="100">
        <v>0</v>
      </c>
      <c r="FF252" s="100">
        <v>34932.034867617105</v>
      </c>
      <c r="FG252" s="100">
        <v>2623134</v>
      </c>
      <c r="FH252" s="100">
        <v>0</v>
      </c>
      <c r="FI252" s="100">
        <v>35448</v>
      </c>
      <c r="FJ252" s="100">
        <v>-38163</v>
      </c>
      <c r="FK252" s="100">
        <v>0</v>
      </c>
      <c r="FL252" s="100">
        <v>-516</v>
      </c>
      <c r="FM252" s="100">
        <v>0</v>
      </c>
      <c r="FN252" s="100">
        <v>0</v>
      </c>
      <c r="FO252" s="100">
        <v>0</v>
      </c>
      <c r="FP252" s="100">
        <v>0</v>
      </c>
      <c r="FQ252" s="100">
        <v>0</v>
      </c>
      <c r="FR252" s="100">
        <v>0</v>
      </c>
      <c r="FS252" s="100">
        <v>0</v>
      </c>
      <c r="FT252" s="100">
        <v>0</v>
      </c>
      <c r="FU252" s="100">
        <v>0</v>
      </c>
      <c r="FV252" s="100">
        <v>8016851</v>
      </c>
      <c r="FW252" s="100">
        <v>0</v>
      </c>
      <c r="FX252" s="100">
        <v>108336</v>
      </c>
      <c r="FY252" s="546">
        <v>0.25</v>
      </c>
      <c r="FZ252" s="546">
        <v>0.74</v>
      </c>
      <c r="GA252" s="546">
        <v>0</v>
      </c>
      <c r="GB252" s="546">
        <v>0.01</v>
      </c>
      <c r="GC252" s="84" t="s">
        <v>1054</v>
      </c>
    </row>
    <row r="253" spans="1:185" s="84" customFormat="1" x14ac:dyDescent="0.25">
      <c r="A253" t="s">
        <v>1026</v>
      </c>
      <c r="B253" s="82" t="s">
        <v>865</v>
      </c>
      <c r="C253" s="85" t="s">
        <v>864</v>
      </c>
      <c r="D253" s="100">
        <v>-441398</v>
      </c>
      <c r="E253" s="100">
        <v>0</v>
      </c>
      <c r="F253" s="100">
        <v>-441398</v>
      </c>
      <c r="G253" s="100">
        <v>-498230</v>
      </c>
      <c r="H253" s="100">
        <v>0</v>
      </c>
      <c r="I253" s="100">
        <v>-498230</v>
      </c>
      <c r="J253" s="100">
        <v>56832</v>
      </c>
      <c r="K253" s="100">
        <v>0</v>
      </c>
      <c r="L253" s="100">
        <v>56832</v>
      </c>
      <c r="M253" s="100">
        <v>227876</v>
      </c>
      <c r="N253" s="100">
        <v>227876</v>
      </c>
      <c r="O253" s="100">
        <v>0</v>
      </c>
      <c r="P253" s="100">
        <v>0</v>
      </c>
      <c r="Q253" s="100">
        <v>0</v>
      </c>
      <c r="R253" s="100">
        <v>0</v>
      </c>
      <c r="S253" s="100">
        <v>0</v>
      </c>
      <c r="T253" s="100">
        <v>0</v>
      </c>
      <c r="U253" s="100">
        <v>0</v>
      </c>
      <c r="V253" s="100">
        <v>0</v>
      </c>
      <c r="W253" s="100">
        <v>0</v>
      </c>
      <c r="X253" s="100">
        <v>0</v>
      </c>
      <c r="Y253" s="100">
        <v>0</v>
      </c>
      <c r="Z253" s="100">
        <v>0</v>
      </c>
      <c r="AA253" s="100">
        <v>0</v>
      </c>
      <c r="AB253" s="100">
        <v>0</v>
      </c>
      <c r="AC253" s="100">
        <v>0</v>
      </c>
      <c r="AD253" s="100">
        <v>0</v>
      </c>
      <c r="AE253" s="100">
        <v>0</v>
      </c>
      <c r="AF253" s="100">
        <v>0</v>
      </c>
      <c r="AG253" s="100">
        <v>0</v>
      </c>
      <c r="AH253" s="100">
        <v>0</v>
      </c>
      <c r="AI253" s="100">
        <v>0</v>
      </c>
      <c r="AJ253" s="100">
        <v>0</v>
      </c>
      <c r="AK253" s="100">
        <v>0</v>
      </c>
      <c r="AL253" s="100">
        <v>0</v>
      </c>
      <c r="AM253" s="100">
        <v>0</v>
      </c>
      <c r="AN253" s="100">
        <v>0</v>
      </c>
      <c r="AO253" s="100">
        <v>0</v>
      </c>
      <c r="AP253" s="100">
        <v>0</v>
      </c>
      <c r="AQ253" s="100">
        <v>0</v>
      </c>
      <c r="AR253" s="100">
        <v>0</v>
      </c>
      <c r="AS253" s="100">
        <v>0</v>
      </c>
      <c r="AT253" s="100">
        <v>0</v>
      </c>
      <c r="AU253" s="100">
        <v>0</v>
      </c>
      <c r="AV253" s="100">
        <v>0</v>
      </c>
      <c r="AW253" s="100">
        <v>0</v>
      </c>
      <c r="AX253" s="100">
        <v>0</v>
      </c>
      <c r="AY253" s="100">
        <v>0</v>
      </c>
      <c r="AZ253" s="100">
        <v>0</v>
      </c>
      <c r="BA253" s="100">
        <v>0</v>
      </c>
      <c r="BB253" s="100">
        <v>0</v>
      </c>
      <c r="BC253" s="100">
        <v>0</v>
      </c>
      <c r="BD253" s="100">
        <v>0</v>
      </c>
      <c r="BE253" s="100">
        <v>0</v>
      </c>
      <c r="BF253" s="100">
        <v>2806649.7120168642</v>
      </c>
      <c r="BG253" s="100">
        <v>0</v>
      </c>
      <c r="BH253" s="100">
        <v>57278.565551364569</v>
      </c>
      <c r="BI253" s="100">
        <v>123972</v>
      </c>
      <c r="BJ253" s="100">
        <v>0</v>
      </c>
      <c r="BK253" s="100">
        <v>2530</v>
      </c>
      <c r="BL253" s="100">
        <v>2699416</v>
      </c>
      <c r="BM253" s="100">
        <v>0</v>
      </c>
      <c r="BN253" s="100">
        <v>55090</v>
      </c>
      <c r="BO253" s="100">
        <v>231206</v>
      </c>
      <c r="BP253" s="100">
        <v>0</v>
      </c>
      <c r="BQ253" s="100">
        <v>4719</v>
      </c>
      <c r="BR253" s="100">
        <v>15917.228859470468</v>
      </c>
      <c r="BS253" s="100">
        <v>0</v>
      </c>
      <c r="BT253" s="100">
        <v>324.84140529531572</v>
      </c>
      <c r="BU253" s="100">
        <v>12322</v>
      </c>
      <c r="BV253" s="100">
        <v>0</v>
      </c>
      <c r="BW253" s="100">
        <v>251</v>
      </c>
      <c r="BX253" s="100">
        <v>3595</v>
      </c>
      <c r="BY253" s="100">
        <v>0</v>
      </c>
      <c r="BZ253" s="100">
        <v>74</v>
      </c>
      <c r="CA253" s="100">
        <v>0</v>
      </c>
      <c r="CB253" s="100">
        <v>0</v>
      </c>
      <c r="CC253" s="100">
        <v>0</v>
      </c>
      <c r="CD253" s="100">
        <v>-19.732729124236254</v>
      </c>
      <c r="CE253" s="100">
        <v>0</v>
      </c>
      <c r="CF253" s="100">
        <v>-0.40270875763747455</v>
      </c>
      <c r="CG253" s="100">
        <v>0</v>
      </c>
      <c r="CH253" s="100">
        <v>0</v>
      </c>
      <c r="CI253" s="100">
        <v>0</v>
      </c>
      <c r="CJ253" s="100">
        <v>0</v>
      </c>
      <c r="CK253" s="100">
        <v>0</v>
      </c>
      <c r="CL253" s="100">
        <v>0</v>
      </c>
      <c r="CM253" s="100">
        <v>0</v>
      </c>
      <c r="CN253" s="100">
        <v>0</v>
      </c>
      <c r="CO253" s="100">
        <v>0</v>
      </c>
      <c r="CP253" s="100">
        <v>0</v>
      </c>
      <c r="CQ253" s="100">
        <v>0</v>
      </c>
      <c r="CR253" s="100">
        <v>0</v>
      </c>
      <c r="CS253" s="100">
        <v>0</v>
      </c>
      <c r="CT253" s="100">
        <v>0</v>
      </c>
      <c r="CU253" s="100">
        <v>0</v>
      </c>
      <c r="CV253" s="100">
        <v>0</v>
      </c>
      <c r="CW253" s="100">
        <v>0</v>
      </c>
      <c r="CX253" s="100">
        <v>0</v>
      </c>
      <c r="CY253" s="100">
        <v>0</v>
      </c>
      <c r="CZ253" s="100">
        <v>0</v>
      </c>
      <c r="DA253" s="100">
        <v>0</v>
      </c>
      <c r="DB253" s="100">
        <v>0</v>
      </c>
      <c r="DC253" s="100">
        <v>0</v>
      </c>
      <c r="DD253" s="100">
        <v>0</v>
      </c>
      <c r="DE253" s="100">
        <v>0</v>
      </c>
      <c r="DF253" s="100">
        <v>0</v>
      </c>
      <c r="DG253" s="100">
        <v>0</v>
      </c>
      <c r="DH253" s="100">
        <v>0</v>
      </c>
      <c r="DI253" s="100">
        <v>0</v>
      </c>
      <c r="DJ253" s="100">
        <v>0</v>
      </c>
      <c r="DK253" s="100">
        <v>0</v>
      </c>
      <c r="DL253" s="100">
        <v>0</v>
      </c>
      <c r="DM253" s="100">
        <v>0</v>
      </c>
      <c r="DN253" s="100">
        <v>10638.976802443993</v>
      </c>
      <c r="DO253" s="100">
        <v>0</v>
      </c>
      <c r="DP253" s="100">
        <v>217.12197556008149</v>
      </c>
      <c r="DQ253" s="100">
        <v>11611</v>
      </c>
      <c r="DR253" s="100">
        <v>0</v>
      </c>
      <c r="DS253" s="100">
        <v>237</v>
      </c>
      <c r="DT253" s="100">
        <v>-972</v>
      </c>
      <c r="DU253" s="100">
        <v>0</v>
      </c>
      <c r="DV253" s="100">
        <v>-20</v>
      </c>
      <c r="DW253" s="100">
        <v>31879.488818737271</v>
      </c>
      <c r="DX253" s="100">
        <v>0</v>
      </c>
      <c r="DY253" s="100">
        <v>650.60181262729122</v>
      </c>
      <c r="DZ253" s="100">
        <v>0</v>
      </c>
      <c r="EA253" s="100">
        <v>0</v>
      </c>
      <c r="EB253" s="100">
        <v>0</v>
      </c>
      <c r="EC253" s="100">
        <v>32618</v>
      </c>
      <c r="ED253" s="100">
        <v>0</v>
      </c>
      <c r="EE253" s="100">
        <v>666</v>
      </c>
      <c r="EF253" s="100">
        <v>-739</v>
      </c>
      <c r="EG253" s="100">
        <v>0</v>
      </c>
      <c r="EH253" s="100">
        <v>-15</v>
      </c>
      <c r="EI253" s="100">
        <v>339.50413441955192</v>
      </c>
      <c r="EJ253" s="100">
        <v>0</v>
      </c>
      <c r="EK253" s="100">
        <v>6.9286558044806519</v>
      </c>
      <c r="EL253" s="100">
        <v>0</v>
      </c>
      <c r="EM253" s="100">
        <v>0</v>
      </c>
      <c r="EN253" s="100">
        <v>0</v>
      </c>
      <c r="EO253" s="100">
        <v>0</v>
      </c>
      <c r="EP253" s="100">
        <v>0</v>
      </c>
      <c r="EQ253" s="100">
        <v>0</v>
      </c>
      <c r="ER253" s="100">
        <v>0</v>
      </c>
      <c r="ES253" s="100">
        <v>0</v>
      </c>
      <c r="ET253" s="100">
        <v>0</v>
      </c>
      <c r="EU253" s="100">
        <v>635881.63038696535</v>
      </c>
      <c r="EV253" s="100">
        <v>0</v>
      </c>
      <c r="EW253" s="100">
        <v>12977.176130346232</v>
      </c>
      <c r="EX253" s="100">
        <v>550474</v>
      </c>
      <c r="EY253" s="100">
        <v>0</v>
      </c>
      <c r="EZ253" s="100">
        <v>11234</v>
      </c>
      <c r="FA253" s="100">
        <v>85408</v>
      </c>
      <c r="FB253" s="100">
        <v>0</v>
      </c>
      <c r="FC253" s="100">
        <v>1743</v>
      </c>
      <c r="FD253" s="100">
        <v>663187.18077393062</v>
      </c>
      <c r="FE253" s="100">
        <v>0</v>
      </c>
      <c r="FF253" s="100">
        <v>13534.432260692463</v>
      </c>
      <c r="FG253" s="100">
        <v>688730</v>
      </c>
      <c r="FH253" s="100">
        <v>0</v>
      </c>
      <c r="FI253" s="100">
        <v>14056</v>
      </c>
      <c r="FJ253" s="100">
        <v>-25543</v>
      </c>
      <c r="FK253" s="100">
        <v>0</v>
      </c>
      <c r="FL253" s="100">
        <v>-522</v>
      </c>
      <c r="FM253" s="100">
        <v>0</v>
      </c>
      <c r="FN253" s="100">
        <v>0</v>
      </c>
      <c r="FO253" s="100">
        <v>0</v>
      </c>
      <c r="FP253" s="100">
        <v>0</v>
      </c>
      <c r="FQ253" s="100">
        <v>0</v>
      </c>
      <c r="FR253" s="100">
        <v>0</v>
      </c>
      <c r="FS253" s="100">
        <v>0</v>
      </c>
      <c r="FT253" s="100">
        <v>0</v>
      </c>
      <c r="FU253" s="100">
        <v>0</v>
      </c>
      <c r="FV253" s="100">
        <v>4288446</v>
      </c>
      <c r="FW253" s="100">
        <v>0</v>
      </c>
      <c r="FX253" s="100">
        <v>87520</v>
      </c>
      <c r="FY253" s="546">
        <v>0.5</v>
      </c>
      <c r="FZ253" s="546">
        <v>0.49</v>
      </c>
      <c r="GA253" s="546">
        <v>0</v>
      </c>
      <c r="GB253" s="546">
        <v>0.01</v>
      </c>
      <c r="GC253" s="84" t="s">
        <v>1054</v>
      </c>
    </row>
    <row r="254" spans="1:185" s="84" customFormat="1" x14ac:dyDescent="0.25">
      <c r="A254" t="s">
        <v>1026</v>
      </c>
      <c r="B254" s="82" t="s">
        <v>867</v>
      </c>
      <c r="C254" s="85" t="s">
        <v>866</v>
      </c>
      <c r="D254" s="100">
        <v>6845774</v>
      </c>
      <c r="E254" s="100">
        <v>0</v>
      </c>
      <c r="F254" s="100">
        <v>6845774</v>
      </c>
      <c r="G254" s="100">
        <v>9851349</v>
      </c>
      <c r="H254" s="100">
        <v>0</v>
      </c>
      <c r="I254" s="100">
        <v>9851349</v>
      </c>
      <c r="J254" s="100">
        <v>-3005575</v>
      </c>
      <c r="K254" s="100">
        <v>0</v>
      </c>
      <c r="L254" s="100">
        <v>-3005575</v>
      </c>
      <c r="M254" s="100">
        <v>756729</v>
      </c>
      <c r="N254" s="100">
        <v>756729</v>
      </c>
      <c r="O254" s="100">
        <v>0</v>
      </c>
      <c r="P254" s="100">
        <v>0</v>
      </c>
      <c r="Q254" s="100">
        <v>0</v>
      </c>
      <c r="R254" s="100">
        <v>0</v>
      </c>
      <c r="S254" s="100">
        <v>0</v>
      </c>
      <c r="T254" s="100">
        <v>0</v>
      </c>
      <c r="U254" s="100">
        <v>0</v>
      </c>
      <c r="V254" s="100">
        <v>0</v>
      </c>
      <c r="W254" s="100">
        <v>0</v>
      </c>
      <c r="X254" s="100">
        <v>0</v>
      </c>
      <c r="Y254" s="100">
        <v>0</v>
      </c>
      <c r="Z254" s="100">
        <v>0</v>
      </c>
      <c r="AA254" s="100">
        <v>0</v>
      </c>
      <c r="AB254" s="100">
        <v>0</v>
      </c>
      <c r="AC254" s="100">
        <v>0</v>
      </c>
      <c r="AD254" s="100">
        <v>0</v>
      </c>
      <c r="AE254" s="100">
        <v>0</v>
      </c>
      <c r="AF254" s="100">
        <v>0</v>
      </c>
      <c r="AG254" s="100">
        <v>0</v>
      </c>
      <c r="AH254" s="100">
        <v>0</v>
      </c>
      <c r="AI254" s="100">
        <v>0</v>
      </c>
      <c r="AJ254" s="100">
        <v>0</v>
      </c>
      <c r="AK254" s="100">
        <v>0</v>
      </c>
      <c r="AL254" s="100">
        <v>0</v>
      </c>
      <c r="AM254" s="100">
        <v>0</v>
      </c>
      <c r="AN254" s="100">
        <v>0</v>
      </c>
      <c r="AO254" s="100">
        <v>0</v>
      </c>
      <c r="AP254" s="100">
        <v>0</v>
      </c>
      <c r="AQ254" s="100">
        <v>0</v>
      </c>
      <c r="AR254" s="100">
        <v>0</v>
      </c>
      <c r="AS254" s="100">
        <v>0</v>
      </c>
      <c r="AT254" s="100">
        <v>0</v>
      </c>
      <c r="AU254" s="100">
        <v>0</v>
      </c>
      <c r="AV254" s="100">
        <v>0</v>
      </c>
      <c r="AW254" s="100">
        <v>0</v>
      </c>
      <c r="AX254" s="100">
        <v>0</v>
      </c>
      <c r="AY254" s="100">
        <v>0</v>
      </c>
      <c r="AZ254" s="100">
        <v>0</v>
      </c>
      <c r="BA254" s="100">
        <v>0</v>
      </c>
      <c r="BB254" s="100">
        <v>0</v>
      </c>
      <c r="BC254" s="100">
        <v>0</v>
      </c>
      <c r="BD254" s="100">
        <v>0</v>
      </c>
      <c r="BE254" s="100">
        <v>0</v>
      </c>
      <c r="BF254" s="100">
        <v>3630353.5307672508</v>
      </c>
      <c r="BG254" s="100">
        <v>2042073.8610565788</v>
      </c>
      <c r="BH254" s="100">
        <v>0</v>
      </c>
      <c r="BI254" s="100">
        <v>307443</v>
      </c>
      <c r="BJ254" s="100">
        <v>172937</v>
      </c>
      <c r="BK254" s="100">
        <v>0</v>
      </c>
      <c r="BL254" s="100">
        <v>3455006</v>
      </c>
      <c r="BM254" s="100">
        <v>1943442</v>
      </c>
      <c r="BN254" s="100">
        <v>0</v>
      </c>
      <c r="BO254" s="100">
        <v>482791</v>
      </c>
      <c r="BP254" s="100">
        <v>271569</v>
      </c>
      <c r="BQ254" s="100">
        <v>0</v>
      </c>
      <c r="BR254" s="100">
        <v>39612.168146639509</v>
      </c>
      <c r="BS254" s="100">
        <v>22281.844582484729</v>
      </c>
      <c r="BT254" s="100">
        <v>0</v>
      </c>
      <c r="BU254" s="100">
        <v>13282</v>
      </c>
      <c r="BV254" s="100">
        <v>7471</v>
      </c>
      <c r="BW254" s="100">
        <v>0</v>
      </c>
      <c r="BX254" s="100">
        <v>26330</v>
      </c>
      <c r="BY254" s="100">
        <v>14811</v>
      </c>
      <c r="BZ254" s="100">
        <v>0</v>
      </c>
      <c r="CA254" s="100">
        <v>0</v>
      </c>
      <c r="CB254" s="100">
        <v>0</v>
      </c>
      <c r="CC254" s="100">
        <v>0</v>
      </c>
      <c r="CD254" s="100">
        <v>0</v>
      </c>
      <c r="CE254" s="100">
        <v>0</v>
      </c>
      <c r="CF254" s="100">
        <v>0</v>
      </c>
      <c r="CG254" s="100">
        <v>-11135.57865580448</v>
      </c>
      <c r="CH254" s="100">
        <v>-6263.7629938900209</v>
      </c>
      <c r="CI254" s="100">
        <v>0</v>
      </c>
      <c r="CJ254" s="100">
        <v>0</v>
      </c>
      <c r="CK254" s="100">
        <v>0</v>
      </c>
      <c r="CL254" s="100">
        <v>0</v>
      </c>
      <c r="CM254" s="100">
        <v>0</v>
      </c>
      <c r="CN254" s="100">
        <v>0</v>
      </c>
      <c r="CO254" s="100">
        <v>0</v>
      </c>
      <c r="CP254" s="100">
        <v>0</v>
      </c>
      <c r="CQ254" s="100">
        <v>0</v>
      </c>
      <c r="CR254" s="100">
        <v>0</v>
      </c>
      <c r="CS254" s="100">
        <v>0</v>
      </c>
      <c r="CT254" s="100">
        <v>0</v>
      </c>
      <c r="CU254" s="100">
        <v>0</v>
      </c>
      <c r="CV254" s="100">
        <v>0</v>
      </c>
      <c r="CW254" s="100">
        <v>0</v>
      </c>
      <c r="CX254" s="100">
        <v>0</v>
      </c>
      <c r="CY254" s="100">
        <v>0</v>
      </c>
      <c r="CZ254" s="100">
        <v>0</v>
      </c>
      <c r="DA254" s="100">
        <v>0</v>
      </c>
      <c r="DB254" s="100">
        <v>0</v>
      </c>
      <c r="DC254" s="100">
        <v>0</v>
      </c>
      <c r="DD254" s="100">
        <v>0</v>
      </c>
      <c r="DE254" s="100">
        <v>0</v>
      </c>
      <c r="DF254" s="100">
        <v>0</v>
      </c>
      <c r="DG254" s="100">
        <v>0</v>
      </c>
      <c r="DH254" s="100">
        <v>0</v>
      </c>
      <c r="DI254" s="100">
        <v>0</v>
      </c>
      <c r="DJ254" s="100">
        <v>0</v>
      </c>
      <c r="DK254" s="100">
        <v>0</v>
      </c>
      <c r="DL254" s="100">
        <v>0</v>
      </c>
      <c r="DM254" s="100">
        <v>0</v>
      </c>
      <c r="DN254" s="100">
        <v>189522.42378818736</v>
      </c>
      <c r="DO254" s="100">
        <v>106606.3633808554</v>
      </c>
      <c r="DP254" s="100">
        <v>0</v>
      </c>
      <c r="DQ254" s="100">
        <v>212479</v>
      </c>
      <c r="DR254" s="100">
        <v>119519</v>
      </c>
      <c r="DS254" s="100">
        <v>0</v>
      </c>
      <c r="DT254" s="100">
        <v>-22957</v>
      </c>
      <c r="DU254" s="100">
        <v>-12913</v>
      </c>
      <c r="DV254" s="100">
        <v>0</v>
      </c>
      <c r="DW254" s="100">
        <v>392131.2713645621</v>
      </c>
      <c r="DX254" s="100">
        <v>220573.84014256622</v>
      </c>
      <c r="DY254" s="100">
        <v>0</v>
      </c>
      <c r="DZ254" s="100">
        <v>0</v>
      </c>
      <c r="EA254" s="100">
        <v>0</v>
      </c>
      <c r="EB254" s="100">
        <v>0</v>
      </c>
      <c r="EC254" s="100">
        <v>396513</v>
      </c>
      <c r="ED254" s="100">
        <v>223039</v>
      </c>
      <c r="EE254" s="100">
        <v>0</v>
      </c>
      <c r="EF254" s="100">
        <v>-4382</v>
      </c>
      <c r="EG254" s="100">
        <v>-2465</v>
      </c>
      <c r="EH254" s="100">
        <v>0</v>
      </c>
      <c r="EI254" s="100">
        <v>1579.1139714867618</v>
      </c>
      <c r="EJ254" s="100">
        <v>888.25160896130353</v>
      </c>
      <c r="EK254" s="100">
        <v>0</v>
      </c>
      <c r="EL254" s="100">
        <v>0</v>
      </c>
      <c r="EM254" s="100">
        <v>0</v>
      </c>
      <c r="EN254" s="100">
        <v>0</v>
      </c>
      <c r="EO254" s="100">
        <v>0</v>
      </c>
      <c r="EP254" s="100">
        <v>0</v>
      </c>
      <c r="EQ254" s="100">
        <v>0</v>
      </c>
      <c r="ER254" s="100">
        <v>0</v>
      </c>
      <c r="ES254" s="100">
        <v>0</v>
      </c>
      <c r="ET254" s="100">
        <v>0</v>
      </c>
      <c r="EU254" s="100">
        <v>1688113.9737678207</v>
      </c>
      <c r="EV254" s="100">
        <v>949564.11024439929</v>
      </c>
      <c r="EW254" s="100">
        <v>0</v>
      </c>
      <c r="EX254" s="100">
        <v>2050958</v>
      </c>
      <c r="EY254" s="100">
        <v>1153664</v>
      </c>
      <c r="EZ254" s="100">
        <v>0</v>
      </c>
      <c r="FA254" s="100">
        <v>-362844</v>
      </c>
      <c r="FB254" s="100">
        <v>-204100</v>
      </c>
      <c r="FC254" s="100">
        <v>0</v>
      </c>
      <c r="FD254" s="100">
        <v>5201726.050020366</v>
      </c>
      <c r="FE254" s="100">
        <v>2925970.9031364559</v>
      </c>
      <c r="FF254" s="100">
        <v>0</v>
      </c>
      <c r="FG254" s="100">
        <v>5272877</v>
      </c>
      <c r="FH254" s="100">
        <v>2965993</v>
      </c>
      <c r="FI254" s="100">
        <v>0</v>
      </c>
      <c r="FJ254" s="100">
        <v>-71151</v>
      </c>
      <c r="FK254" s="100">
        <v>-40022</v>
      </c>
      <c r="FL254" s="100">
        <v>0</v>
      </c>
      <c r="FM254" s="100">
        <v>0</v>
      </c>
      <c r="FN254" s="100">
        <v>0</v>
      </c>
      <c r="FO254" s="100">
        <v>0</v>
      </c>
      <c r="FP254" s="100">
        <v>0</v>
      </c>
      <c r="FQ254" s="100">
        <v>0</v>
      </c>
      <c r="FR254" s="100">
        <v>0</v>
      </c>
      <c r="FS254" s="100">
        <v>0</v>
      </c>
      <c r="FT254" s="100">
        <v>0</v>
      </c>
      <c r="FU254" s="100">
        <v>0</v>
      </c>
      <c r="FV254" s="100">
        <v>11439345</v>
      </c>
      <c r="FW254" s="100">
        <v>6434632</v>
      </c>
      <c r="FX254" s="100">
        <v>0</v>
      </c>
      <c r="FY254" s="546">
        <v>0.25</v>
      </c>
      <c r="FZ254" s="546">
        <v>0.48</v>
      </c>
      <c r="GA254" s="546">
        <v>0.27</v>
      </c>
      <c r="GB254" s="546">
        <v>0</v>
      </c>
      <c r="GC254" s="84" t="s">
        <v>1073</v>
      </c>
    </row>
    <row r="255" spans="1:185" s="84" customFormat="1" x14ac:dyDescent="0.25">
      <c r="A255" t="s">
        <v>1037</v>
      </c>
      <c r="B255" s="82" t="s">
        <v>869</v>
      </c>
      <c r="C255" s="85" t="s">
        <v>868</v>
      </c>
      <c r="D255" s="100">
        <v>-134536</v>
      </c>
      <c r="E255" s="100">
        <v>0</v>
      </c>
      <c r="F255" s="100">
        <v>-134536</v>
      </c>
      <c r="G255" s="100">
        <v>249333</v>
      </c>
      <c r="H255" s="100">
        <v>0</v>
      </c>
      <c r="I255" s="100">
        <v>249333</v>
      </c>
      <c r="J255" s="100">
        <v>-383869</v>
      </c>
      <c r="K255" s="100">
        <v>0</v>
      </c>
      <c r="L255" s="100">
        <v>-383869</v>
      </c>
      <c r="M255" s="100">
        <v>124363</v>
      </c>
      <c r="N255" s="100">
        <v>124363</v>
      </c>
      <c r="O255" s="100">
        <v>0</v>
      </c>
      <c r="P255" s="100">
        <v>0</v>
      </c>
      <c r="Q255" s="100">
        <v>0</v>
      </c>
      <c r="R255" s="100">
        <v>0</v>
      </c>
      <c r="S255" s="100">
        <v>0</v>
      </c>
      <c r="T255" s="100">
        <v>0</v>
      </c>
      <c r="U255" s="100">
        <v>0</v>
      </c>
      <c r="V255" s="100">
        <v>0</v>
      </c>
      <c r="W255" s="100">
        <v>0</v>
      </c>
      <c r="X255" s="100">
        <v>0</v>
      </c>
      <c r="Y255" s="100">
        <v>0</v>
      </c>
      <c r="Z255" s="100">
        <v>0</v>
      </c>
      <c r="AA255" s="100">
        <v>0</v>
      </c>
      <c r="AB255" s="100">
        <v>0</v>
      </c>
      <c r="AC255" s="100">
        <v>0</v>
      </c>
      <c r="AD255" s="100">
        <v>0</v>
      </c>
      <c r="AE255" s="100">
        <v>0</v>
      </c>
      <c r="AF255" s="100">
        <v>0</v>
      </c>
      <c r="AG255" s="100">
        <v>0</v>
      </c>
      <c r="AH255" s="100">
        <v>0</v>
      </c>
      <c r="AI255" s="100">
        <v>0</v>
      </c>
      <c r="AJ255" s="100">
        <v>0</v>
      </c>
      <c r="AK255" s="100">
        <v>0</v>
      </c>
      <c r="AL255" s="100">
        <v>0</v>
      </c>
      <c r="AM255" s="100">
        <v>0</v>
      </c>
      <c r="AN255" s="100">
        <v>0</v>
      </c>
      <c r="AO255" s="100">
        <v>0</v>
      </c>
      <c r="AP255" s="100">
        <v>0</v>
      </c>
      <c r="AQ255" s="100">
        <v>0</v>
      </c>
      <c r="AR255" s="100">
        <v>0</v>
      </c>
      <c r="AS255" s="100">
        <v>0</v>
      </c>
      <c r="AT255" s="100">
        <v>0</v>
      </c>
      <c r="AU255" s="100">
        <v>0</v>
      </c>
      <c r="AV255" s="100">
        <v>0</v>
      </c>
      <c r="AW255" s="100">
        <v>0</v>
      </c>
      <c r="AX255" s="100">
        <v>0</v>
      </c>
      <c r="AY255" s="100">
        <v>0</v>
      </c>
      <c r="AZ255" s="100">
        <v>0</v>
      </c>
      <c r="BA255" s="100">
        <v>0</v>
      </c>
      <c r="BB255" s="100">
        <v>0</v>
      </c>
      <c r="BC255" s="100">
        <v>0</v>
      </c>
      <c r="BD255" s="100">
        <v>0</v>
      </c>
      <c r="BE255" s="100">
        <v>0</v>
      </c>
      <c r="BF255" s="100">
        <v>737785.74740529538</v>
      </c>
      <c r="BG255" s="100">
        <v>184446.43685132384</v>
      </c>
      <c r="BH255" s="100">
        <v>0</v>
      </c>
      <c r="BI255" s="100">
        <v>68967</v>
      </c>
      <c r="BJ255" s="100">
        <v>17242</v>
      </c>
      <c r="BK255" s="100">
        <v>0</v>
      </c>
      <c r="BL255" s="100">
        <v>757925</v>
      </c>
      <c r="BM255" s="100">
        <v>189482</v>
      </c>
      <c r="BN255" s="100">
        <v>0</v>
      </c>
      <c r="BO255" s="100">
        <v>48828</v>
      </c>
      <c r="BP255" s="100">
        <v>12206</v>
      </c>
      <c r="BQ255" s="100">
        <v>0</v>
      </c>
      <c r="BR255" s="100">
        <v>0</v>
      </c>
      <c r="BS255" s="100">
        <v>0</v>
      </c>
      <c r="BT255" s="100">
        <v>0</v>
      </c>
      <c r="BU255" s="100">
        <v>0</v>
      </c>
      <c r="BV255" s="100">
        <v>0</v>
      </c>
      <c r="BW255" s="100">
        <v>0</v>
      </c>
      <c r="BX255" s="100">
        <v>0</v>
      </c>
      <c r="BY255" s="100">
        <v>0</v>
      </c>
      <c r="BZ255" s="100">
        <v>0</v>
      </c>
      <c r="CA255" s="100">
        <v>0</v>
      </c>
      <c r="CB255" s="100">
        <v>0</v>
      </c>
      <c r="CC255" s="100">
        <v>0</v>
      </c>
      <c r="CD255" s="100">
        <v>0</v>
      </c>
      <c r="CE255" s="100">
        <v>0</v>
      </c>
      <c r="CF255" s="100">
        <v>0</v>
      </c>
      <c r="CG255" s="100">
        <v>357334.83910386969</v>
      </c>
      <c r="CH255" s="100">
        <v>89333.709775967422</v>
      </c>
      <c r="CI255" s="100">
        <v>0</v>
      </c>
      <c r="CJ255" s="100">
        <v>0</v>
      </c>
      <c r="CK255" s="100">
        <v>0</v>
      </c>
      <c r="CL255" s="100">
        <v>0</v>
      </c>
      <c r="CM255" s="100">
        <v>0</v>
      </c>
      <c r="CN255" s="100">
        <v>0</v>
      </c>
      <c r="CO255" s="100">
        <v>0</v>
      </c>
      <c r="CP255" s="100">
        <v>0</v>
      </c>
      <c r="CQ255" s="100">
        <v>0</v>
      </c>
      <c r="CR255" s="100">
        <v>0</v>
      </c>
      <c r="CS255" s="100">
        <v>0</v>
      </c>
      <c r="CT255" s="100">
        <v>0</v>
      </c>
      <c r="CU255" s="100">
        <v>0</v>
      </c>
      <c r="CV255" s="100">
        <v>0</v>
      </c>
      <c r="CW255" s="100">
        <v>0</v>
      </c>
      <c r="CX255" s="100">
        <v>0</v>
      </c>
      <c r="CY255" s="100">
        <v>0</v>
      </c>
      <c r="CZ255" s="100">
        <v>0</v>
      </c>
      <c r="DA255" s="100">
        <v>0</v>
      </c>
      <c r="DB255" s="100">
        <v>0</v>
      </c>
      <c r="DC255" s="100">
        <v>0</v>
      </c>
      <c r="DD255" s="100">
        <v>0</v>
      </c>
      <c r="DE255" s="100">
        <v>0</v>
      </c>
      <c r="DF255" s="100">
        <v>0</v>
      </c>
      <c r="DG255" s="100">
        <v>0</v>
      </c>
      <c r="DH255" s="100">
        <v>0</v>
      </c>
      <c r="DI255" s="100">
        <v>0</v>
      </c>
      <c r="DJ255" s="100">
        <v>0</v>
      </c>
      <c r="DK255" s="100">
        <v>0</v>
      </c>
      <c r="DL255" s="100">
        <v>0</v>
      </c>
      <c r="DM255" s="100">
        <v>0</v>
      </c>
      <c r="DN255" s="100">
        <v>6592.8586558044808</v>
      </c>
      <c r="DO255" s="100">
        <v>1648.2146639511202</v>
      </c>
      <c r="DP255" s="100">
        <v>0</v>
      </c>
      <c r="DQ255" s="100">
        <v>8261</v>
      </c>
      <c r="DR255" s="100">
        <v>2065</v>
      </c>
      <c r="DS255" s="100">
        <v>0</v>
      </c>
      <c r="DT255" s="100">
        <v>-1668</v>
      </c>
      <c r="DU255" s="100">
        <v>-417</v>
      </c>
      <c r="DV255" s="100">
        <v>0</v>
      </c>
      <c r="DW255" s="100">
        <v>26136.830957230144</v>
      </c>
      <c r="DX255" s="100">
        <v>6534.207739307536</v>
      </c>
      <c r="DY255" s="100">
        <v>0</v>
      </c>
      <c r="DZ255" s="100">
        <v>-299.86313645621181</v>
      </c>
      <c r="EA255" s="100">
        <v>-74.965784114052951</v>
      </c>
      <c r="EB255" s="100">
        <v>0</v>
      </c>
      <c r="EC255" s="100">
        <v>29263</v>
      </c>
      <c r="ED255" s="100">
        <v>7316</v>
      </c>
      <c r="EE255" s="100">
        <v>0</v>
      </c>
      <c r="EF255" s="100">
        <v>-3426</v>
      </c>
      <c r="EG255" s="100">
        <v>-857</v>
      </c>
      <c r="EH255" s="100">
        <v>0</v>
      </c>
      <c r="EI255" s="100">
        <v>0</v>
      </c>
      <c r="EJ255" s="100">
        <v>0</v>
      </c>
      <c r="EK255" s="100">
        <v>0</v>
      </c>
      <c r="EL255" s="100">
        <v>0</v>
      </c>
      <c r="EM255" s="100">
        <v>0</v>
      </c>
      <c r="EN255" s="100">
        <v>0</v>
      </c>
      <c r="EO255" s="100">
        <v>0</v>
      </c>
      <c r="EP255" s="100">
        <v>0</v>
      </c>
      <c r="EQ255" s="100">
        <v>0</v>
      </c>
      <c r="ER255" s="100">
        <v>0</v>
      </c>
      <c r="ES255" s="100">
        <v>0</v>
      </c>
      <c r="ET255" s="100">
        <v>0</v>
      </c>
      <c r="EU255" s="100">
        <v>0</v>
      </c>
      <c r="EV255" s="100">
        <v>0</v>
      </c>
      <c r="EW255" s="100">
        <v>0</v>
      </c>
      <c r="EX255" s="100">
        <v>403167</v>
      </c>
      <c r="EY255" s="100">
        <v>100792</v>
      </c>
      <c r="EZ255" s="100">
        <v>0</v>
      </c>
      <c r="FA255" s="100">
        <v>-403167</v>
      </c>
      <c r="FB255" s="100">
        <v>-100792</v>
      </c>
      <c r="FC255" s="100">
        <v>0</v>
      </c>
      <c r="FD255" s="100">
        <v>611600.149898167</v>
      </c>
      <c r="FE255" s="100">
        <v>152900.03747454175</v>
      </c>
      <c r="FF255" s="100">
        <v>0</v>
      </c>
      <c r="FG255" s="100">
        <v>659382</v>
      </c>
      <c r="FH255" s="100">
        <v>164845</v>
      </c>
      <c r="FI255" s="100">
        <v>0</v>
      </c>
      <c r="FJ255" s="100">
        <v>-47782</v>
      </c>
      <c r="FK255" s="100">
        <v>-11945</v>
      </c>
      <c r="FL255" s="100">
        <v>0</v>
      </c>
      <c r="FM255" s="100">
        <v>0</v>
      </c>
      <c r="FN255" s="100">
        <v>0</v>
      </c>
      <c r="FO255" s="100">
        <v>0</v>
      </c>
      <c r="FP255" s="100">
        <v>0</v>
      </c>
      <c r="FQ255" s="100">
        <v>0</v>
      </c>
      <c r="FR255" s="100">
        <v>0</v>
      </c>
      <c r="FS255" s="100">
        <v>0</v>
      </c>
      <c r="FT255" s="100">
        <v>0</v>
      </c>
      <c r="FU255" s="100">
        <v>0</v>
      </c>
      <c r="FV255" s="100">
        <v>1808118</v>
      </c>
      <c r="FW255" s="100">
        <v>452029</v>
      </c>
      <c r="FX255" s="100">
        <v>0</v>
      </c>
      <c r="FY255" s="546">
        <v>0.5</v>
      </c>
      <c r="FZ255" s="546">
        <v>0.4</v>
      </c>
      <c r="GA255" s="546">
        <v>0.1</v>
      </c>
      <c r="GB255" s="546">
        <v>0</v>
      </c>
      <c r="GC255" s="84" t="s">
        <v>1029</v>
      </c>
    </row>
    <row r="256" spans="1:185" s="84" customFormat="1" x14ac:dyDescent="0.25">
      <c r="A256" t="s">
        <v>1026</v>
      </c>
      <c r="B256" s="82" t="s">
        <v>871</v>
      </c>
      <c r="C256" s="85" t="s">
        <v>870</v>
      </c>
      <c r="D256" s="100">
        <v>-102602</v>
      </c>
      <c r="E256" s="100">
        <v>0</v>
      </c>
      <c r="F256" s="100">
        <v>-102602</v>
      </c>
      <c r="G256" s="100">
        <v>-73517</v>
      </c>
      <c r="H256" s="100">
        <v>0</v>
      </c>
      <c r="I256" s="100">
        <v>-73517</v>
      </c>
      <c r="J256" s="100">
        <v>-29085</v>
      </c>
      <c r="K256" s="100">
        <v>0</v>
      </c>
      <c r="L256" s="100">
        <v>-29085</v>
      </c>
      <c r="M256" s="100">
        <v>187221</v>
      </c>
      <c r="N256" s="100">
        <v>187221</v>
      </c>
      <c r="O256" s="100">
        <v>0</v>
      </c>
      <c r="P256" s="100">
        <v>125169</v>
      </c>
      <c r="Q256" s="100">
        <v>125169</v>
      </c>
      <c r="R256" s="100">
        <v>0</v>
      </c>
      <c r="S256" s="100">
        <v>0</v>
      </c>
      <c r="T256" s="100">
        <v>0</v>
      </c>
      <c r="U256" s="100">
        <v>0</v>
      </c>
      <c r="V256" s="100">
        <v>0</v>
      </c>
      <c r="W256" s="100">
        <v>0</v>
      </c>
      <c r="X256" s="100">
        <v>0</v>
      </c>
      <c r="Y256" s="100">
        <v>0</v>
      </c>
      <c r="Z256" s="100">
        <v>0</v>
      </c>
      <c r="AA256" s="100">
        <v>0</v>
      </c>
      <c r="AB256" s="100">
        <v>0</v>
      </c>
      <c r="AC256" s="100">
        <v>0</v>
      </c>
      <c r="AD256" s="100">
        <v>0</v>
      </c>
      <c r="AE256" s="100">
        <v>0</v>
      </c>
      <c r="AF256" s="100">
        <v>0</v>
      </c>
      <c r="AG256" s="100">
        <v>0</v>
      </c>
      <c r="AH256" s="100">
        <v>0</v>
      </c>
      <c r="AI256" s="100">
        <v>0</v>
      </c>
      <c r="AJ256" s="100">
        <v>0</v>
      </c>
      <c r="AK256" s="100">
        <v>0</v>
      </c>
      <c r="AL256" s="100">
        <v>0</v>
      </c>
      <c r="AM256" s="100">
        <v>0</v>
      </c>
      <c r="AN256" s="100">
        <v>0</v>
      </c>
      <c r="AO256" s="100">
        <v>0</v>
      </c>
      <c r="AP256" s="100">
        <v>0</v>
      </c>
      <c r="AQ256" s="100">
        <v>0</v>
      </c>
      <c r="AR256" s="100">
        <v>0</v>
      </c>
      <c r="AS256" s="100">
        <v>0</v>
      </c>
      <c r="AT256" s="100">
        <v>0</v>
      </c>
      <c r="AU256" s="100">
        <v>0</v>
      </c>
      <c r="AV256" s="100">
        <v>0</v>
      </c>
      <c r="AW256" s="100">
        <v>0</v>
      </c>
      <c r="AX256" s="100">
        <v>0</v>
      </c>
      <c r="AY256" s="100">
        <v>0</v>
      </c>
      <c r="AZ256" s="100">
        <v>0</v>
      </c>
      <c r="BA256" s="100">
        <v>0</v>
      </c>
      <c r="BB256" s="100">
        <v>0</v>
      </c>
      <c r="BC256" s="100">
        <v>0</v>
      </c>
      <c r="BD256" s="100">
        <v>0</v>
      </c>
      <c r="BE256" s="100">
        <v>0</v>
      </c>
      <c r="BF256" s="100">
        <v>1037443.8386569245</v>
      </c>
      <c r="BG256" s="100">
        <v>1157191.0244993891</v>
      </c>
      <c r="BH256" s="100">
        <v>0</v>
      </c>
      <c r="BI256" s="100">
        <v>0</v>
      </c>
      <c r="BJ256" s="100">
        <v>0</v>
      </c>
      <c r="BK256" s="100">
        <v>0</v>
      </c>
      <c r="BL256" s="100">
        <v>917151</v>
      </c>
      <c r="BM256" s="100">
        <v>1019469</v>
      </c>
      <c r="BN256" s="100">
        <v>0</v>
      </c>
      <c r="BO256" s="100">
        <v>120293</v>
      </c>
      <c r="BP256" s="100">
        <v>137722</v>
      </c>
      <c r="BQ256" s="100">
        <v>0</v>
      </c>
      <c r="BR256" s="100">
        <v>0</v>
      </c>
      <c r="BS256" s="100">
        <v>0</v>
      </c>
      <c r="BT256" s="100">
        <v>0</v>
      </c>
      <c r="BU256" s="100">
        <v>0</v>
      </c>
      <c r="BV256" s="100">
        <v>0</v>
      </c>
      <c r="BW256" s="100">
        <v>0</v>
      </c>
      <c r="BX256" s="100">
        <v>0</v>
      </c>
      <c r="BY256" s="100">
        <v>0</v>
      </c>
      <c r="BZ256" s="100">
        <v>0</v>
      </c>
      <c r="CA256" s="100">
        <v>0</v>
      </c>
      <c r="CB256" s="100">
        <v>0</v>
      </c>
      <c r="CC256" s="100">
        <v>0</v>
      </c>
      <c r="CD256" s="100">
        <v>0</v>
      </c>
      <c r="CE256" s="100">
        <v>0</v>
      </c>
      <c r="CF256" s="100">
        <v>0</v>
      </c>
      <c r="CG256" s="100">
        <v>0</v>
      </c>
      <c r="CH256" s="100">
        <v>0</v>
      </c>
      <c r="CI256" s="100">
        <v>0</v>
      </c>
      <c r="CJ256" s="100">
        <v>0</v>
      </c>
      <c r="CK256" s="100">
        <v>0</v>
      </c>
      <c r="CL256" s="100">
        <v>0</v>
      </c>
      <c r="CM256" s="100">
        <v>0</v>
      </c>
      <c r="CN256" s="100">
        <v>0</v>
      </c>
      <c r="CO256" s="100">
        <v>0</v>
      </c>
      <c r="CP256" s="100">
        <v>0</v>
      </c>
      <c r="CQ256" s="100">
        <v>0</v>
      </c>
      <c r="CR256" s="100">
        <v>0</v>
      </c>
      <c r="CS256" s="100">
        <v>0</v>
      </c>
      <c r="CT256" s="100">
        <v>0</v>
      </c>
      <c r="CU256" s="100">
        <v>0</v>
      </c>
      <c r="CV256" s="100">
        <v>0</v>
      </c>
      <c r="CW256" s="100">
        <v>0</v>
      </c>
      <c r="CX256" s="100">
        <v>0</v>
      </c>
      <c r="CY256" s="100">
        <v>0</v>
      </c>
      <c r="CZ256" s="100">
        <v>0</v>
      </c>
      <c r="DA256" s="100">
        <v>0</v>
      </c>
      <c r="DB256" s="100">
        <v>0</v>
      </c>
      <c r="DC256" s="100">
        <v>0</v>
      </c>
      <c r="DD256" s="100">
        <v>0</v>
      </c>
      <c r="DE256" s="100">
        <v>-542.10794297352334</v>
      </c>
      <c r="DF256" s="100">
        <v>-619.55193482688401</v>
      </c>
      <c r="DG256" s="100">
        <v>0</v>
      </c>
      <c r="DH256" s="100">
        <v>542</v>
      </c>
      <c r="DI256" s="100">
        <v>620</v>
      </c>
      <c r="DJ256" s="100">
        <v>0</v>
      </c>
      <c r="DK256" s="100">
        <v>-1084</v>
      </c>
      <c r="DL256" s="100">
        <v>-1240</v>
      </c>
      <c r="DM256" s="100">
        <v>0</v>
      </c>
      <c r="DN256" s="100">
        <v>6624.920468431772</v>
      </c>
      <c r="DO256" s="100">
        <v>7571.3376782077394</v>
      </c>
      <c r="DP256" s="100">
        <v>0</v>
      </c>
      <c r="DQ256" s="100">
        <v>5005</v>
      </c>
      <c r="DR256" s="100">
        <v>5719</v>
      </c>
      <c r="DS256" s="100">
        <v>0</v>
      </c>
      <c r="DT256" s="100">
        <v>1620</v>
      </c>
      <c r="DU256" s="100">
        <v>1852</v>
      </c>
      <c r="DV256" s="100">
        <v>0</v>
      </c>
      <c r="DW256" s="100">
        <v>17982.804684317718</v>
      </c>
      <c r="DX256" s="100">
        <v>20551.776782077395</v>
      </c>
      <c r="DY256" s="100">
        <v>0</v>
      </c>
      <c r="DZ256" s="100">
        <v>0</v>
      </c>
      <c r="EA256" s="100">
        <v>0</v>
      </c>
      <c r="EB256" s="100">
        <v>0</v>
      </c>
      <c r="EC256" s="100">
        <v>17983</v>
      </c>
      <c r="ED256" s="100">
        <v>20552</v>
      </c>
      <c r="EE256" s="100">
        <v>0</v>
      </c>
      <c r="EF256" s="100">
        <v>0</v>
      </c>
      <c r="EG256" s="100">
        <v>0</v>
      </c>
      <c r="EH256" s="100">
        <v>0</v>
      </c>
      <c r="EI256" s="100">
        <v>-844.60417515274946</v>
      </c>
      <c r="EJ256" s="100">
        <v>-965.2619144602852</v>
      </c>
      <c r="EK256" s="100">
        <v>0</v>
      </c>
      <c r="EL256" s="100">
        <v>0</v>
      </c>
      <c r="EM256" s="100">
        <v>0</v>
      </c>
      <c r="EN256" s="100">
        <v>0</v>
      </c>
      <c r="EO256" s="100">
        <v>0</v>
      </c>
      <c r="EP256" s="100">
        <v>0</v>
      </c>
      <c r="EQ256" s="100">
        <v>0</v>
      </c>
      <c r="ER256" s="100">
        <v>0</v>
      </c>
      <c r="ES256" s="100">
        <v>0</v>
      </c>
      <c r="ET256" s="100">
        <v>0</v>
      </c>
      <c r="EU256" s="100">
        <v>695375.59185336041</v>
      </c>
      <c r="EV256" s="100">
        <v>794714.96211812634</v>
      </c>
      <c r="EW256" s="100">
        <v>0</v>
      </c>
      <c r="EX256" s="100">
        <v>693525</v>
      </c>
      <c r="EY256" s="100">
        <v>792601</v>
      </c>
      <c r="EZ256" s="100">
        <v>0</v>
      </c>
      <c r="FA256" s="100">
        <v>1851</v>
      </c>
      <c r="FB256" s="100">
        <v>2114</v>
      </c>
      <c r="FC256" s="100">
        <v>0</v>
      </c>
      <c r="FD256" s="100">
        <v>661693.32790224021</v>
      </c>
      <c r="FE256" s="100">
        <v>751559.42973523412</v>
      </c>
      <c r="FF256" s="100">
        <v>0</v>
      </c>
      <c r="FG256" s="100">
        <v>682133</v>
      </c>
      <c r="FH256" s="100">
        <v>774919</v>
      </c>
      <c r="FI256" s="100">
        <v>0</v>
      </c>
      <c r="FJ256" s="100">
        <v>-20440</v>
      </c>
      <c r="FK256" s="100">
        <v>-23360</v>
      </c>
      <c r="FL256" s="100">
        <v>0</v>
      </c>
      <c r="FM256" s="100">
        <v>0</v>
      </c>
      <c r="FN256" s="100">
        <v>0</v>
      </c>
      <c r="FO256" s="100">
        <v>0</v>
      </c>
      <c r="FP256" s="100">
        <v>0</v>
      </c>
      <c r="FQ256" s="100">
        <v>0</v>
      </c>
      <c r="FR256" s="100">
        <v>0</v>
      </c>
      <c r="FS256" s="100">
        <v>0</v>
      </c>
      <c r="FT256" s="100">
        <v>0</v>
      </c>
      <c r="FU256" s="100">
        <v>0</v>
      </c>
      <c r="FV256" s="100">
        <v>2417734</v>
      </c>
      <c r="FW256" s="100">
        <v>2730003</v>
      </c>
      <c r="FX256" s="100">
        <v>0</v>
      </c>
      <c r="FY256" s="546">
        <v>0.25</v>
      </c>
      <c r="FZ256" s="546">
        <v>0.35</v>
      </c>
      <c r="GA256" s="546">
        <v>0.4</v>
      </c>
      <c r="GB256" s="546">
        <v>0</v>
      </c>
      <c r="GC256" s="84" t="s">
        <v>1029</v>
      </c>
    </row>
    <row r="257" spans="1:185" s="84" customFormat="1" x14ac:dyDescent="0.25">
      <c r="A257" t="s">
        <v>1026</v>
      </c>
      <c r="B257" s="82" t="s">
        <v>873</v>
      </c>
      <c r="C257" s="85" t="s">
        <v>872</v>
      </c>
      <c r="D257" s="100">
        <v>-832148</v>
      </c>
      <c r="E257" s="100">
        <v>0</v>
      </c>
      <c r="F257" s="100">
        <v>-832148</v>
      </c>
      <c r="G257" s="100">
        <v>-886324</v>
      </c>
      <c r="H257" s="100">
        <v>0</v>
      </c>
      <c r="I257" s="100">
        <v>-886324</v>
      </c>
      <c r="J257" s="100">
        <v>54176</v>
      </c>
      <c r="K257" s="100">
        <v>0</v>
      </c>
      <c r="L257" s="100">
        <v>54176</v>
      </c>
      <c r="M257" s="100">
        <v>185713</v>
      </c>
      <c r="N257" s="100">
        <v>185713</v>
      </c>
      <c r="O257" s="100">
        <v>0</v>
      </c>
      <c r="P257" s="100">
        <v>0</v>
      </c>
      <c r="Q257" s="100">
        <v>0</v>
      </c>
      <c r="R257" s="100">
        <v>0</v>
      </c>
      <c r="S257" s="100">
        <v>0</v>
      </c>
      <c r="T257" s="100">
        <v>0</v>
      </c>
      <c r="U257" s="100">
        <v>0</v>
      </c>
      <c r="V257" s="100">
        <v>0</v>
      </c>
      <c r="W257" s="100">
        <v>0</v>
      </c>
      <c r="X257" s="100">
        <v>0</v>
      </c>
      <c r="Y257" s="100">
        <v>0</v>
      </c>
      <c r="Z257" s="100">
        <v>0</v>
      </c>
      <c r="AA257" s="100">
        <v>0</v>
      </c>
      <c r="AB257" s="100">
        <v>0</v>
      </c>
      <c r="AC257" s="100">
        <v>0</v>
      </c>
      <c r="AD257" s="100">
        <v>0</v>
      </c>
      <c r="AE257" s="100">
        <v>0</v>
      </c>
      <c r="AF257" s="100">
        <v>0</v>
      </c>
      <c r="AG257" s="100">
        <v>0</v>
      </c>
      <c r="AH257" s="100">
        <v>0</v>
      </c>
      <c r="AI257" s="100">
        <v>0</v>
      </c>
      <c r="AJ257" s="100">
        <v>0</v>
      </c>
      <c r="AK257" s="100">
        <v>0</v>
      </c>
      <c r="AL257" s="100">
        <v>0</v>
      </c>
      <c r="AM257" s="100">
        <v>0</v>
      </c>
      <c r="AN257" s="100">
        <v>0</v>
      </c>
      <c r="AO257" s="100">
        <v>0</v>
      </c>
      <c r="AP257" s="100">
        <v>0</v>
      </c>
      <c r="AQ257" s="100">
        <v>0</v>
      </c>
      <c r="AR257" s="100">
        <v>0</v>
      </c>
      <c r="AS257" s="100">
        <v>0</v>
      </c>
      <c r="AT257" s="100">
        <v>0</v>
      </c>
      <c r="AU257" s="100">
        <v>0</v>
      </c>
      <c r="AV257" s="100">
        <v>0</v>
      </c>
      <c r="AW257" s="100">
        <v>0</v>
      </c>
      <c r="AX257" s="100">
        <v>0</v>
      </c>
      <c r="AY257" s="100">
        <v>0</v>
      </c>
      <c r="AZ257" s="100">
        <v>0</v>
      </c>
      <c r="BA257" s="100">
        <v>0</v>
      </c>
      <c r="BB257" s="100">
        <v>0</v>
      </c>
      <c r="BC257" s="100">
        <v>0</v>
      </c>
      <c r="BD257" s="100">
        <v>0</v>
      </c>
      <c r="BE257" s="100">
        <v>0</v>
      </c>
      <c r="BF257" s="100">
        <v>3868472.5734237069</v>
      </c>
      <c r="BG257" s="100">
        <v>0</v>
      </c>
      <c r="BH257" s="100">
        <v>39075.480539633405</v>
      </c>
      <c r="BI257" s="100">
        <v>231295</v>
      </c>
      <c r="BJ257" s="100">
        <v>0</v>
      </c>
      <c r="BK257" s="100">
        <v>2336</v>
      </c>
      <c r="BL257" s="100">
        <v>3853593</v>
      </c>
      <c r="BM257" s="100">
        <v>0</v>
      </c>
      <c r="BN257" s="100">
        <v>38925</v>
      </c>
      <c r="BO257" s="100">
        <v>246175</v>
      </c>
      <c r="BP257" s="100">
        <v>0</v>
      </c>
      <c r="BQ257" s="100">
        <v>2486</v>
      </c>
      <c r="BR257" s="100">
        <v>4928.3187983706712</v>
      </c>
      <c r="BS257" s="100">
        <v>0</v>
      </c>
      <c r="BT257" s="100">
        <v>49.780997963340113</v>
      </c>
      <c r="BU257" s="100">
        <v>9166</v>
      </c>
      <c r="BV257" s="100">
        <v>0</v>
      </c>
      <c r="BW257" s="100">
        <v>93</v>
      </c>
      <c r="BX257" s="100">
        <v>-4238</v>
      </c>
      <c r="BY257" s="100">
        <v>0</v>
      </c>
      <c r="BZ257" s="100">
        <v>-43</v>
      </c>
      <c r="CA257" s="100">
        <v>-695.13727087576376</v>
      </c>
      <c r="CB257" s="100">
        <v>0</v>
      </c>
      <c r="CC257" s="100">
        <v>-7.0215885947046841</v>
      </c>
      <c r="CD257" s="100">
        <v>0</v>
      </c>
      <c r="CE257" s="100">
        <v>0</v>
      </c>
      <c r="CF257" s="100">
        <v>0</v>
      </c>
      <c r="CG257" s="100">
        <v>0</v>
      </c>
      <c r="CH257" s="100">
        <v>0</v>
      </c>
      <c r="CI257" s="100">
        <v>0</v>
      </c>
      <c r="CJ257" s="100">
        <v>0</v>
      </c>
      <c r="CK257" s="100">
        <v>0</v>
      </c>
      <c r="CL257" s="100">
        <v>0</v>
      </c>
      <c r="CM257" s="100">
        <v>0</v>
      </c>
      <c r="CN257" s="100">
        <v>0</v>
      </c>
      <c r="CO257" s="100">
        <v>0</v>
      </c>
      <c r="CP257" s="100">
        <v>0</v>
      </c>
      <c r="CQ257" s="100">
        <v>0</v>
      </c>
      <c r="CR257" s="100">
        <v>0</v>
      </c>
      <c r="CS257" s="100">
        <v>0</v>
      </c>
      <c r="CT257" s="100">
        <v>0</v>
      </c>
      <c r="CU257" s="100">
        <v>0</v>
      </c>
      <c r="CV257" s="100">
        <v>0</v>
      </c>
      <c r="CW257" s="100">
        <v>0</v>
      </c>
      <c r="CX257" s="100">
        <v>0</v>
      </c>
      <c r="CY257" s="100">
        <v>0</v>
      </c>
      <c r="CZ257" s="100">
        <v>0</v>
      </c>
      <c r="DA257" s="100">
        <v>0</v>
      </c>
      <c r="DB257" s="100">
        <v>0</v>
      </c>
      <c r="DC257" s="100">
        <v>0</v>
      </c>
      <c r="DD257" s="100">
        <v>0</v>
      </c>
      <c r="DE257" s="100">
        <v>0</v>
      </c>
      <c r="DF257" s="100">
        <v>0</v>
      </c>
      <c r="DG257" s="100">
        <v>0</v>
      </c>
      <c r="DH257" s="100">
        <v>0</v>
      </c>
      <c r="DI257" s="100">
        <v>0</v>
      </c>
      <c r="DJ257" s="100">
        <v>0</v>
      </c>
      <c r="DK257" s="100">
        <v>0</v>
      </c>
      <c r="DL257" s="100">
        <v>0</v>
      </c>
      <c r="DM257" s="100">
        <v>0</v>
      </c>
      <c r="DN257" s="100">
        <v>22560.271221995928</v>
      </c>
      <c r="DO257" s="100">
        <v>0</v>
      </c>
      <c r="DP257" s="100">
        <v>227.88152749490834</v>
      </c>
      <c r="DQ257" s="100">
        <v>34428</v>
      </c>
      <c r="DR257" s="100">
        <v>0</v>
      </c>
      <c r="DS257" s="100">
        <v>348</v>
      </c>
      <c r="DT257" s="100">
        <v>-11868</v>
      </c>
      <c r="DU257" s="100">
        <v>0</v>
      </c>
      <c r="DV257" s="100">
        <v>-120</v>
      </c>
      <c r="DW257" s="100">
        <v>45030.583503054986</v>
      </c>
      <c r="DX257" s="100">
        <v>0</v>
      </c>
      <c r="DY257" s="100">
        <v>454.85437881873725</v>
      </c>
      <c r="DZ257" s="100">
        <v>-322.01211812627292</v>
      </c>
      <c r="EA257" s="100">
        <v>0</v>
      </c>
      <c r="EB257" s="100">
        <v>-3.2526476578411407</v>
      </c>
      <c r="EC257" s="100">
        <v>47024</v>
      </c>
      <c r="ED257" s="100">
        <v>0</v>
      </c>
      <c r="EE257" s="100">
        <v>475</v>
      </c>
      <c r="EF257" s="100">
        <v>-2315</v>
      </c>
      <c r="EG257" s="100">
        <v>0</v>
      </c>
      <c r="EH257" s="100">
        <v>-23</v>
      </c>
      <c r="EI257" s="100">
        <v>1055.9952953156821</v>
      </c>
      <c r="EJ257" s="100">
        <v>0</v>
      </c>
      <c r="EK257" s="100">
        <v>10.666619144602851</v>
      </c>
      <c r="EL257" s="100">
        <v>0</v>
      </c>
      <c r="EM257" s="100">
        <v>0</v>
      </c>
      <c r="EN257" s="100">
        <v>0</v>
      </c>
      <c r="EO257" s="100">
        <v>0</v>
      </c>
      <c r="EP257" s="100">
        <v>0</v>
      </c>
      <c r="EQ257" s="100">
        <v>0</v>
      </c>
      <c r="ER257" s="100">
        <v>0</v>
      </c>
      <c r="ES257" s="100">
        <v>0</v>
      </c>
      <c r="ET257" s="100">
        <v>0</v>
      </c>
      <c r="EU257" s="100">
        <v>874941.68181262724</v>
      </c>
      <c r="EV257" s="100">
        <v>0</v>
      </c>
      <c r="EW257" s="100">
        <v>8837.7947657841141</v>
      </c>
      <c r="EX257" s="100">
        <v>725686</v>
      </c>
      <c r="EY257" s="100">
        <v>0</v>
      </c>
      <c r="EZ257" s="100">
        <v>7330</v>
      </c>
      <c r="FA257" s="100">
        <v>149256</v>
      </c>
      <c r="FB257" s="100">
        <v>0</v>
      </c>
      <c r="FC257" s="100">
        <v>1508</v>
      </c>
      <c r="FD257" s="100">
        <v>1679228.1443584519</v>
      </c>
      <c r="FE257" s="100">
        <v>0</v>
      </c>
      <c r="FF257" s="100">
        <v>16961.900448065171</v>
      </c>
      <c r="FG257" s="100">
        <v>1539064</v>
      </c>
      <c r="FH257" s="100">
        <v>0</v>
      </c>
      <c r="FI257" s="100">
        <v>15546</v>
      </c>
      <c r="FJ257" s="100">
        <v>140164</v>
      </c>
      <c r="FK257" s="100">
        <v>0</v>
      </c>
      <c r="FL257" s="100">
        <v>1416</v>
      </c>
      <c r="FM257" s="100">
        <v>0</v>
      </c>
      <c r="FN257" s="100">
        <v>0</v>
      </c>
      <c r="FO257" s="100">
        <v>0</v>
      </c>
      <c r="FP257" s="100">
        <v>0</v>
      </c>
      <c r="FQ257" s="100">
        <v>0</v>
      </c>
      <c r="FR257" s="100">
        <v>0</v>
      </c>
      <c r="FS257" s="100">
        <v>0</v>
      </c>
      <c r="FT257" s="100">
        <v>0</v>
      </c>
      <c r="FU257" s="100">
        <v>0</v>
      </c>
      <c r="FV257" s="100">
        <v>6726496</v>
      </c>
      <c r="FW257" s="100">
        <v>0</v>
      </c>
      <c r="FX257" s="100">
        <v>67945</v>
      </c>
      <c r="FY257" s="546">
        <v>0</v>
      </c>
      <c r="FZ257" s="546">
        <v>0.99</v>
      </c>
      <c r="GA257" s="546">
        <v>0</v>
      </c>
      <c r="GB257" s="546">
        <v>0.01</v>
      </c>
      <c r="GC257" s="84" t="s">
        <v>1047</v>
      </c>
    </row>
    <row r="258" spans="1:185" s="84" customFormat="1" x14ac:dyDescent="0.25">
      <c r="A258" t="s">
        <v>1026</v>
      </c>
      <c r="B258" s="82" t="s">
        <v>875</v>
      </c>
      <c r="C258" s="85" t="s">
        <v>874</v>
      </c>
      <c r="D258" s="100">
        <v>-641112</v>
      </c>
      <c r="E258" s="100">
        <v>0</v>
      </c>
      <c r="F258" s="100">
        <v>-641112</v>
      </c>
      <c r="G258" s="100">
        <v>221373</v>
      </c>
      <c r="H258" s="100">
        <v>0</v>
      </c>
      <c r="I258" s="100">
        <v>221373</v>
      </c>
      <c r="J258" s="100">
        <v>-862485</v>
      </c>
      <c r="K258" s="100">
        <v>0</v>
      </c>
      <c r="L258" s="100">
        <v>-862485</v>
      </c>
      <c r="M258" s="100">
        <v>173311</v>
      </c>
      <c r="N258" s="100">
        <v>173311</v>
      </c>
      <c r="O258" s="100">
        <v>0</v>
      </c>
      <c r="P258" s="100">
        <v>0</v>
      </c>
      <c r="Q258" s="100">
        <v>0</v>
      </c>
      <c r="R258" s="100">
        <v>0</v>
      </c>
      <c r="S258" s="100">
        <v>0</v>
      </c>
      <c r="T258" s="100">
        <v>0</v>
      </c>
      <c r="U258" s="100">
        <v>0</v>
      </c>
      <c r="V258" s="100">
        <v>0</v>
      </c>
      <c r="W258" s="100">
        <v>0</v>
      </c>
      <c r="X258" s="100">
        <v>0</v>
      </c>
      <c r="Y258" s="100">
        <v>0</v>
      </c>
      <c r="Z258" s="100">
        <v>0</v>
      </c>
      <c r="AA258" s="100">
        <v>0</v>
      </c>
      <c r="AB258" s="100">
        <v>0</v>
      </c>
      <c r="AC258" s="100">
        <v>0</v>
      </c>
      <c r="AD258" s="100">
        <v>0</v>
      </c>
      <c r="AE258" s="100">
        <v>0</v>
      </c>
      <c r="AF258" s="100">
        <v>0</v>
      </c>
      <c r="AG258" s="100">
        <v>0</v>
      </c>
      <c r="AH258" s="100">
        <v>0</v>
      </c>
      <c r="AI258" s="100">
        <v>0</v>
      </c>
      <c r="AJ258" s="100">
        <v>0</v>
      </c>
      <c r="AK258" s="100">
        <v>0</v>
      </c>
      <c r="AL258" s="100">
        <v>0</v>
      </c>
      <c r="AM258" s="100">
        <v>0</v>
      </c>
      <c r="AN258" s="100">
        <v>0</v>
      </c>
      <c r="AO258" s="100">
        <v>0</v>
      </c>
      <c r="AP258" s="100">
        <v>0</v>
      </c>
      <c r="AQ258" s="100">
        <v>0</v>
      </c>
      <c r="AR258" s="100">
        <v>0</v>
      </c>
      <c r="AS258" s="100">
        <v>0</v>
      </c>
      <c r="AT258" s="100">
        <v>0</v>
      </c>
      <c r="AU258" s="100">
        <v>0</v>
      </c>
      <c r="AV258" s="100">
        <v>0</v>
      </c>
      <c r="AW258" s="100">
        <v>0</v>
      </c>
      <c r="AX258" s="100">
        <v>0</v>
      </c>
      <c r="AY258" s="100">
        <v>0</v>
      </c>
      <c r="AZ258" s="100">
        <v>0</v>
      </c>
      <c r="BA258" s="100">
        <v>0</v>
      </c>
      <c r="BB258" s="100">
        <v>0</v>
      </c>
      <c r="BC258" s="100">
        <v>0</v>
      </c>
      <c r="BD258" s="100">
        <v>0</v>
      </c>
      <c r="BE258" s="100">
        <v>0</v>
      </c>
      <c r="BF258" s="100">
        <v>1386734.6194264765</v>
      </c>
      <c r="BG258" s="100">
        <v>1178724.4265125052</v>
      </c>
      <c r="BH258" s="100">
        <v>34668.36548566191</v>
      </c>
      <c r="BI258" s="100">
        <v>94191</v>
      </c>
      <c r="BJ258" s="100">
        <v>80062</v>
      </c>
      <c r="BK258" s="100">
        <v>2355</v>
      </c>
      <c r="BL258" s="100">
        <v>1401209</v>
      </c>
      <c r="BM258" s="100">
        <v>1191027</v>
      </c>
      <c r="BN258" s="100">
        <v>35030</v>
      </c>
      <c r="BO258" s="100">
        <v>79717</v>
      </c>
      <c r="BP258" s="100">
        <v>67759</v>
      </c>
      <c r="BQ258" s="100">
        <v>1993</v>
      </c>
      <c r="BR258" s="100">
        <v>2859.4386965376784</v>
      </c>
      <c r="BS258" s="100">
        <v>2430.5228920570262</v>
      </c>
      <c r="BT258" s="100">
        <v>71.485967413441955</v>
      </c>
      <c r="BU258" s="100">
        <v>0</v>
      </c>
      <c r="BV258" s="100">
        <v>0</v>
      </c>
      <c r="BW258" s="100">
        <v>0</v>
      </c>
      <c r="BX258" s="100">
        <v>2859</v>
      </c>
      <c r="BY258" s="100">
        <v>2431</v>
      </c>
      <c r="BZ258" s="100">
        <v>71</v>
      </c>
      <c r="CA258" s="100">
        <v>0</v>
      </c>
      <c r="CB258" s="100">
        <v>0</v>
      </c>
      <c r="CC258" s="100">
        <v>0</v>
      </c>
      <c r="CD258" s="100">
        <v>0</v>
      </c>
      <c r="CE258" s="100">
        <v>0</v>
      </c>
      <c r="CF258" s="100">
        <v>0</v>
      </c>
      <c r="CG258" s="100">
        <v>0</v>
      </c>
      <c r="CH258" s="100">
        <v>0</v>
      </c>
      <c r="CI258" s="100">
        <v>0</v>
      </c>
      <c r="CJ258" s="100">
        <v>0</v>
      </c>
      <c r="CK258" s="100">
        <v>0</v>
      </c>
      <c r="CL258" s="100">
        <v>0</v>
      </c>
      <c r="CM258" s="100">
        <v>0</v>
      </c>
      <c r="CN258" s="100">
        <v>0</v>
      </c>
      <c r="CO258" s="100">
        <v>0</v>
      </c>
      <c r="CP258" s="100">
        <v>0</v>
      </c>
      <c r="CQ258" s="100">
        <v>0</v>
      </c>
      <c r="CR258" s="100">
        <v>0</v>
      </c>
      <c r="CS258" s="100">
        <v>0</v>
      </c>
      <c r="CT258" s="100">
        <v>0</v>
      </c>
      <c r="CU258" s="100">
        <v>0</v>
      </c>
      <c r="CV258" s="100">
        <v>5194.323421588595</v>
      </c>
      <c r="CW258" s="100">
        <v>4415.1749083503055</v>
      </c>
      <c r="CX258" s="100">
        <v>129.85808553971486</v>
      </c>
      <c r="CY258" s="100">
        <v>6521</v>
      </c>
      <c r="CZ258" s="100">
        <v>5542</v>
      </c>
      <c r="DA258" s="100">
        <v>163</v>
      </c>
      <c r="DB258" s="100">
        <v>-1327</v>
      </c>
      <c r="DC258" s="100">
        <v>-1127</v>
      </c>
      <c r="DD258" s="100">
        <v>-33</v>
      </c>
      <c r="DE258" s="100">
        <v>-397.33930753564158</v>
      </c>
      <c r="DF258" s="100">
        <v>-337.73841140529527</v>
      </c>
      <c r="DG258" s="100">
        <v>-9.9334826883910381</v>
      </c>
      <c r="DH258" s="100">
        <v>620</v>
      </c>
      <c r="DI258" s="100">
        <v>527</v>
      </c>
      <c r="DJ258" s="100">
        <v>15</v>
      </c>
      <c r="DK258" s="100">
        <v>-1017</v>
      </c>
      <c r="DL258" s="100">
        <v>-865</v>
      </c>
      <c r="DM258" s="100">
        <v>-25</v>
      </c>
      <c r="DN258" s="100">
        <v>11658.315274949086</v>
      </c>
      <c r="DO258" s="100">
        <v>9909.56798370672</v>
      </c>
      <c r="DP258" s="100">
        <v>291.4578818737271</v>
      </c>
      <c r="DQ258" s="100">
        <v>13763</v>
      </c>
      <c r="DR258" s="100">
        <v>11699</v>
      </c>
      <c r="DS258" s="100">
        <v>344</v>
      </c>
      <c r="DT258" s="100">
        <v>-2105</v>
      </c>
      <c r="DU258" s="100">
        <v>-1789</v>
      </c>
      <c r="DV258" s="100">
        <v>-53</v>
      </c>
      <c r="DW258" s="100">
        <v>26891.445213849292</v>
      </c>
      <c r="DX258" s="100">
        <v>22857.728431771895</v>
      </c>
      <c r="DY258" s="100">
        <v>672.2861303462322</v>
      </c>
      <c r="DZ258" s="100">
        <v>-6310.3429735234222</v>
      </c>
      <c r="EA258" s="100">
        <v>-5363.7915274949082</v>
      </c>
      <c r="EB258" s="100">
        <v>-157.75857433808554</v>
      </c>
      <c r="EC258" s="100">
        <v>30759</v>
      </c>
      <c r="ED258" s="100">
        <v>26146</v>
      </c>
      <c r="EE258" s="100">
        <v>769</v>
      </c>
      <c r="EF258" s="100">
        <v>-10178</v>
      </c>
      <c r="EG258" s="100">
        <v>-8652</v>
      </c>
      <c r="EH258" s="100">
        <v>-254</v>
      </c>
      <c r="EI258" s="100">
        <v>-544.37963340122201</v>
      </c>
      <c r="EJ258" s="100">
        <v>-462.72268839103862</v>
      </c>
      <c r="EK258" s="100">
        <v>-13.609490835030549</v>
      </c>
      <c r="EL258" s="100">
        <v>0</v>
      </c>
      <c r="EM258" s="100">
        <v>0</v>
      </c>
      <c r="EN258" s="100">
        <v>0</v>
      </c>
      <c r="EO258" s="100">
        <v>0</v>
      </c>
      <c r="EP258" s="100">
        <v>0</v>
      </c>
      <c r="EQ258" s="100">
        <v>0</v>
      </c>
      <c r="ER258" s="100">
        <v>0</v>
      </c>
      <c r="ES258" s="100">
        <v>0</v>
      </c>
      <c r="ET258" s="100">
        <v>0</v>
      </c>
      <c r="EU258" s="100">
        <v>419855.47698574339</v>
      </c>
      <c r="EV258" s="100">
        <v>356877.15543788183</v>
      </c>
      <c r="EW258" s="100">
        <v>10496.386924643584</v>
      </c>
      <c r="EX258" s="100">
        <v>520470</v>
      </c>
      <c r="EY258" s="100">
        <v>442399</v>
      </c>
      <c r="EZ258" s="100">
        <v>13012</v>
      </c>
      <c r="FA258" s="100">
        <v>-100615</v>
      </c>
      <c r="FB258" s="100">
        <v>-85522</v>
      </c>
      <c r="FC258" s="100">
        <v>-2516</v>
      </c>
      <c r="FD258" s="100">
        <v>722953.62919755606</v>
      </c>
      <c r="FE258" s="100">
        <v>614510.58481792244</v>
      </c>
      <c r="FF258" s="100">
        <v>18073.840729938896</v>
      </c>
      <c r="FG258" s="100">
        <v>657178</v>
      </c>
      <c r="FH258" s="100">
        <v>558601</v>
      </c>
      <c r="FI258" s="100">
        <v>16429</v>
      </c>
      <c r="FJ258" s="100">
        <v>65776</v>
      </c>
      <c r="FK258" s="100">
        <v>55910</v>
      </c>
      <c r="FL258" s="100">
        <v>1645</v>
      </c>
      <c r="FM258" s="100">
        <v>0</v>
      </c>
      <c r="FN258" s="100">
        <v>0</v>
      </c>
      <c r="FO258" s="100">
        <v>0</v>
      </c>
      <c r="FP258" s="100">
        <v>0</v>
      </c>
      <c r="FQ258" s="100">
        <v>0</v>
      </c>
      <c r="FR258" s="100">
        <v>0</v>
      </c>
      <c r="FS258" s="100">
        <v>0</v>
      </c>
      <c r="FT258" s="100">
        <v>0</v>
      </c>
      <c r="FU258" s="100">
        <v>0</v>
      </c>
      <c r="FV258" s="100">
        <v>2663086</v>
      </c>
      <c r="FW258" s="100">
        <v>2263623</v>
      </c>
      <c r="FX258" s="100">
        <v>66575</v>
      </c>
      <c r="FY258" s="546">
        <v>0.25</v>
      </c>
      <c r="FZ258" s="546">
        <v>0.4</v>
      </c>
      <c r="GA258" s="546">
        <v>0.33999999999999997</v>
      </c>
      <c r="GB258" s="546">
        <v>0.01</v>
      </c>
      <c r="GC258" s="84" t="s">
        <v>1029</v>
      </c>
    </row>
    <row r="259" spans="1:185" s="84" customFormat="1" x14ac:dyDescent="0.25">
      <c r="A259" t="s">
        <v>1026</v>
      </c>
      <c r="B259" s="82" t="s">
        <v>877</v>
      </c>
      <c r="C259" s="85" t="s">
        <v>876</v>
      </c>
      <c r="D259" s="100">
        <v>935895</v>
      </c>
      <c r="E259" s="100">
        <v>0</v>
      </c>
      <c r="F259" s="100">
        <v>935895</v>
      </c>
      <c r="G259" s="100">
        <v>947429</v>
      </c>
      <c r="H259" s="100">
        <v>0</v>
      </c>
      <c r="I259" s="100">
        <v>947429</v>
      </c>
      <c r="J259" s="100">
        <v>-11534</v>
      </c>
      <c r="K259" s="100">
        <v>0</v>
      </c>
      <c r="L259" s="100">
        <v>-11534</v>
      </c>
      <c r="M259" s="100">
        <v>112496</v>
      </c>
      <c r="N259" s="100">
        <v>112496</v>
      </c>
      <c r="O259" s="100">
        <v>0</v>
      </c>
      <c r="P259" s="100">
        <v>0</v>
      </c>
      <c r="Q259" s="100">
        <v>0</v>
      </c>
      <c r="R259" s="100">
        <v>0</v>
      </c>
      <c r="S259" s="100">
        <v>0</v>
      </c>
      <c r="T259" s="100">
        <v>0</v>
      </c>
      <c r="U259" s="100">
        <v>0</v>
      </c>
      <c r="V259" s="100">
        <v>0</v>
      </c>
      <c r="W259" s="100">
        <v>0</v>
      </c>
      <c r="X259" s="100">
        <v>0</v>
      </c>
      <c r="Y259" s="100">
        <v>0</v>
      </c>
      <c r="Z259" s="100">
        <v>0</v>
      </c>
      <c r="AA259" s="100">
        <v>0</v>
      </c>
      <c r="AB259" s="100">
        <v>0</v>
      </c>
      <c r="AC259" s="100">
        <v>0</v>
      </c>
      <c r="AD259" s="100">
        <v>0</v>
      </c>
      <c r="AE259" s="100">
        <v>0</v>
      </c>
      <c r="AF259" s="100">
        <v>0</v>
      </c>
      <c r="AG259" s="100">
        <v>0</v>
      </c>
      <c r="AH259" s="100">
        <v>0</v>
      </c>
      <c r="AI259" s="100">
        <v>0</v>
      </c>
      <c r="AJ259" s="100">
        <v>0</v>
      </c>
      <c r="AK259" s="100">
        <v>0</v>
      </c>
      <c r="AL259" s="100">
        <v>0</v>
      </c>
      <c r="AM259" s="100">
        <v>0</v>
      </c>
      <c r="AN259" s="100">
        <v>0</v>
      </c>
      <c r="AO259" s="100">
        <v>0</v>
      </c>
      <c r="AP259" s="100">
        <v>0</v>
      </c>
      <c r="AQ259" s="100">
        <v>0</v>
      </c>
      <c r="AR259" s="100">
        <v>0</v>
      </c>
      <c r="AS259" s="100">
        <v>0</v>
      </c>
      <c r="AT259" s="100">
        <v>0</v>
      </c>
      <c r="AU259" s="100">
        <v>0</v>
      </c>
      <c r="AV259" s="100">
        <v>0</v>
      </c>
      <c r="AW259" s="100">
        <v>0</v>
      </c>
      <c r="AX259" s="100">
        <v>0</v>
      </c>
      <c r="AY259" s="100">
        <v>0</v>
      </c>
      <c r="AZ259" s="100">
        <v>0</v>
      </c>
      <c r="BA259" s="100">
        <v>0</v>
      </c>
      <c r="BB259" s="100">
        <v>0</v>
      </c>
      <c r="BC259" s="100">
        <v>0</v>
      </c>
      <c r="BD259" s="100">
        <v>0</v>
      </c>
      <c r="BE259" s="100">
        <v>0</v>
      </c>
      <c r="BF259" s="100">
        <v>1100506.5778215886</v>
      </c>
      <c r="BG259" s="100">
        <v>935430.59114835039</v>
      </c>
      <c r="BH259" s="100">
        <v>27512.664445539718</v>
      </c>
      <c r="BI259" s="100">
        <v>39796</v>
      </c>
      <c r="BJ259" s="100">
        <v>33827</v>
      </c>
      <c r="BK259" s="100">
        <v>995</v>
      </c>
      <c r="BL259" s="100">
        <v>1016854</v>
      </c>
      <c r="BM259" s="100">
        <v>864326</v>
      </c>
      <c r="BN259" s="100">
        <v>25421</v>
      </c>
      <c r="BO259" s="100">
        <v>123449</v>
      </c>
      <c r="BP259" s="100">
        <v>104932</v>
      </c>
      <c r="BQ259" s="100">
        <v>3087</v>
      </c>
      <c r="BR259" s="100">
        <v>0</v>
      </c>
      <c r="BS259" s="100">
        <v>0</v>
      </c>
      <c r="BT259" s="100">
        <v>0</v>
      </c>
      <c r="BU259" s="100">
        <v>0</v>
      </c>
      <c r="BV259" s="100">
        <v>0</v>
      </c>
      <c r="BW259" s="100">
        <v>0</v>
      </c>
      <c r="BX259" s="100">
        <v>0</v>
      </c>
      <c r="BY259" s="100">
        <v>0</v>
      </c>
      <c r="BZ259" s="100">
        <v>0</v>
      </c>
      <c r="CA259" s="100">
        <v>0</v>
      </c>
      <c r="CB259" s="100">
        <v>0</v>
      </c>
      <c r="CC259" s="100">
        <v>0</v>
      </c>
      <c r="CD259" s="100">
        <v>0</v>
      </c>
      <c r="CE259" s="100">
        <v>0</v>
      </c>
      <c r="CF259" s="100">
        <v>0</v>
      </c>
      <c r="CG259" s="100">
        <v>0</v>
      </c>
      <c r="CH259" s="100">
        <v>0</v>
      </c>
      <c r="CI259" s="100">
        <v>0</v>
      </c>
      <c r="CJ259" s="100">
        <v>0</v>
      </c>
      <c r="CK259" s="100">
        <v>0</v>
      </c>
      <c r="CL259" s="100">
        <v>0</v>
      </c>
      <c r="CM259" s="100">
        <v>0</v>
      </c>
      <c r="CN259" s="100">
        <v>0</v>
      </c>
      <c r="CO259" s="100">
        <v>0</v>
      </c>
      <c r="CP259" s="100">
        <v>0</v>
      </c>
      <c r="CQ259" s="100">
        <v>0</v>
      </c>
      <c r="CR259" s="100">
        <v>0</v>
      </c>
      <c r="CS259" s="100">
        <v>0</v>
      </c>
      <c r="CT259" s="100">
        <v>0</v>
      </c>
      <c r="CU259" s="100">
        <v>0</v>
      </c>
      <c r="CV259" s="100">
        <v>4754.0285132382896</v>
      </c>
      <c r="CW259" s="100">
        <v>4040.9242362525456</v>
      </c>
      <c r="CX259" s="100">
        <v>118.85071283095724</v>
      </c>
      <c r="CY259" s="100">
        <v>1354</v>
      </c>
      <c r="CZ259" s="100">
        <v>1152</v>
      </c>
      <c r="DA259" s="100">
        <v>34</v>
      </c>
      <c r="DB259" s="100">
        <v>3400</v>
      </c>
      <c r="DC259" s="100">
        <v>2889</v>
      </c>
      <c r="DD259" s="100">
        <v>85</v>
      </c>
      <c r="DE259" s="100">
        <v>0</v>
      </c>
      <c r="DF259" s="100">
        <v>0</v>
      </c>
      <c r="DG259" s="100">
        <v>0</v>
      </c>
      <c r="DH259" s="100">
        <v>0</v>
      </c>
      <c r="DI259" s="100">
        <v>0</v>
      </c>
      <c r="DJ259" s="100">
        <v>0</v>
      </c>
      <c r="DK259" s="100">
        <v>0</v>
      </c>
      <c r="DL259" s="100">
        <v>0</v>
      </c>
      <c r="DM259" s="100">
        <v>0</v>
      </c>
      <c r="DN259" s="100">
        <v>23880.835845213849</v>
      </c>
      <c r="DO259" s="100">
        <v>20298.710468431771</v>
      </c>
      <c r="DP259" s="100">
        <v>597.02089613034627</v>
      </c>
      <c r="DQ259" s="100">
        <v>30543</v>
      </c>
      <c r="DR259" s="100">
        <v>25961</v>
      </c>
      <c r="DS259" s="100">
        <v>764</v>
      </c>
      <c r="DT259" s="100">
        <v>-6662</v>
      </c>
      <c r="DU259" s="100">
        <v>-5662</v>
      </c>
      <c r="DV259" s="100">
        <v>-167</v>
      </c>
      <c r="DW259" s="100">
        <v>24619.341751527496</v>
      </c>
      <c r="DX259" s="100">
        <v>20926.440488798369</v>
      </c>
      <c r="DY259" s="100">
        <v>615.48354378818738</v>
      </c>
      <c r="DZ259" s="100">
        <v>-5274.0391038696544</v>
      </c>
      <c r="EA259" s="100">
        <v>-4482.9332382892053</v>
      </c>
      <c r="EB259" s="100">
        <v>-131.85097759674133</v>
      </c>
      <c r="EC259" s="100">
        <v>27756</v>
      </c>
      <c r="ED259" s="100">
        <v>23593</v>
      </c>
      <c r="EE259" s="100">
        <v>694</v>
      </c>
      <c r="EF259" s="100">
        <v>-8411</v>
      </c>
      <c r="EG259" s="100">
        <v>-7149</v>
      </c>
      <c r="EH259" s="100">
        <v>-210</v>
      </c>
      <c r="EI259" s="100">
        <v>716.20203665987788</v>
      </c>
      <c r="EJ259" s="100">
        <v>608.77173116089614</v>
      </c>
      <c r="EK259" s="100">
        <v>17.905050916496947</v>
      </c>
      <c r="EL259" s="100">
        <v>0</v>
      </c>
      <c r="EM259" s="100">
        <v>0</v>
      </c>
      <c r="EN259" s="100">
        <v>0</v>
      </c>
      <c r="EO259" s="100">
        <v>0</v>
      </c>
      <c r="EP259" s="100">
        <v>0</v>
      </c>
      <c r="EQ259" s="100">
        <v>0</v>
      </c>
      <c r="ER259" s="100">
        <v>0</v>
      </c>
      <c r="ES259" s="100">
        <v>0</v>
      </c>
      <c r="ET259" s="100">
        <v>0</v>
      </c>
      <c r="EU259" s="100">
        <v>166028.35356415479</v>
      </c>
      <c r="EV259" s="100">
        <v>141124.10052953154</v>
      </c>
      <c r="EW259" s="100">
        <v>4150.7088391038696</v>
      </c>
      <c r="EX259" s="100">
        <v>494834</v>
      </c>
      <c r="EY259" s="100">
        <v>420610</v>
      </c>
      <c r="EZ259" s="100">
        <v>12371</v>
      </c>
      <c r="FA259" s="100">
        <v>-328806</v>
      </c>
      <c r="FB259" s="100">
        <v>-279486</v>
      </c>
      <c r="FC259" s="100">
        <v>-8220</v>
      </c>
      <c r="FD259" s="100">
        <v>285684.15152749489</v>
      </c>
      <c r="FE259" s="100">
        <v>242831.52879837062</v>
      </c>
      <c r="FF259" s="100">
        <v>7142.1037881873717</v>
      </c>
      <c r="FG259" s="100">
        <v>256816</v>
      </c>
      <c r="FH259" s="100">
        <v>218294</v>
      </c>
      <c r="FI259" s="100">
        <v>6420</v>
      </c>
      <c r="FJ259" s="100">
        <v>28868</v>
      </c>
      <c r="FK259" s="100">
        <v>24538</v>
      </c>
      <c r="FL259" s="100">
        <v>722</v>
      </c>
      <c r="FM259" s="100">
        <v>0</v>
      </c>
      <c r="FN259" s="100">
        <v>0</v>
      </c>
      <c r="FO259" s="100">
        <v>0</v>
      </c>
      <c r="FP259" s="100">
        <v>0</v>
      </c>
      <c r="FQ259" s="100">
        <v>0</v>
      </c>
      <c r="FR259" s="100">
        <v>0</v>
      </c>
      <c r="FS259" s="100">
        <v>0</v>
      </c>
      <c r="FT259" s="100">
        <v>0</v>
      </c>
      <c r="FU259" s="100">
        <v>0</v>
      </c>
      <c r="FV259" s="100">
        <v>1640711</v>
      </c>
      <c r="FW259" s="100">
        <v>1394606</v>
      </c>
      <c r="FX259" s="100">
        <v>41018</v>
      </c>
      <c r="FY259" s="546">
        <v>0.25</v>
      </c>
      <c r="FZ259" s="546">
        <v>0.4</v>
      </c>
      <c r="GA259" s="546">
        <v>0.33999999999999997</v>
      </c>
      <c r="GB259" s="546">
        <v>0.01</v>
      </c>
      <c r="GC259" s="84" t="s">
        <v>1029</v>
      </c>
    </row>
    <row r="260" spans="1:185" s="84" customFormat="1" x14ac:dyDescent="0.25">
      <c r="A260" t="s">
        <v>1037</v>
      </c>
      <c r="B260" s="82" t="s">
        <v>879</v>
      </c>
      <c r="C260" s="85" t="s">
        <v>878</v>
      </c>
      <c r="D260" s="100">
        <v>-341711</v>
      </c>
      <c r="E260" s="100">
        <v>0</v>
      </c>
      <c r="F260" s="100">
        <v>-341711</v>
      </c>
      <c r="G260" s="100">
        <v>-772814</v>
      </c>
      <c r="H260" s="100">
        <v>0</v>
      </c>
      <c r="I260" s="100">
        <v>-772814</v>
      </c>
      <c r="J260" s="100">
        <v>431103</v>
      </c>
      <c r="K260" s="100">
        <v>0</v>
      </c>
      <c r="L260" s="100">
        <v>431103</v>
      </c>
      <c r="M260" s="100">
        <v>110264</v>
      </c>
      <c r="N260" s="100">
        <v>110264</v>
      </c>
      <c r="O260" s="100">
        <v>0</v>
      </c>
      <c r="P260" s="100">
        <v>0</v>
      </c>
      <c r="Q260" s="100">
        <v>0</v>
      </c>
      <c r="R260" s="100">
        <v>0</v>
      </c>
      <c r="S260" s="100">
        <v>0</v>
      </c>
      <c r="T260" s="100">
        <v>0</v>
      </c>
      <c r="U260" s="100">
        <v>0</v>
      </c>
      <c r="V260" s="100">
        <v>0</v>
      </c>
      <c r="W260" s="100">
        <v>0</v>
      </c>
      <c r="X260" s="100">
        <v>0</v>
      </c>
      <c r="Y260" s="100">
        <v>0</v>
      </c>
      <c r="Z260" s="100">
        <v>0</v>
      </c>
      <c r="AA260" s="100">
        <v>0</v>
      </c>
      <c r="AB260" s="100">
        <v>0</v>
      </c>
      <c r="AC260" s="100">
        <v>0</v>
      </c>
      <c r="AD260" s="100">
        <v>0</v>
      </c>
      <c r="AE260" s="100">
        <v>0</v>
      </c>
      <c r="AF260" s="100">
        <v>0</v>
      </c>
      <c r="AG260" s="100">
        <v>0</v>
      </c>
      <c r="AH260" s="100">
        <v>0</v>
      </c>
      <c r="AI260" s="100">
        <v>0</v>
      </c>
      <c r="AJ260" s="100">
        <v>0</v>
      </c>
      <c r="AK260" s="100">
        <v>0</v>
      </c>
      <c r="AL260" s="100">
        <v>0</v>
      </c>
      <c r="AM260" s="100">
        <v>0</v>
      </c>
      <c r="AN260" s="100">
        <v>0</v>
      </c>
      <c r="AO260" s="100">
        <v>0</v>
      </c>
      <c r="AP260" s="100">
        <v>0</v>
      </c>
      <c r="AQ260" s="100">
        <v>0</v>
      </c>
      <c r="AR260" s="100">
        <v>0</v>
      </c>
      <c r="AS260" s="100">
        <v>0</v>
      </c>
      <c r="AT260" s="100">
        <v>0</v>
      </c>
      <c r="AU260" s="100">
        <v>0</v>
      </c>
      <c r="AV260" s="100">
        <v>0</v>
      </c>
      <c r="AW260" s="100">
        <v>0</v>
      </c>
      <c r="AX260" s="100">
        <v>0</v>
      </c>
      <c r="AY260" s="100">
        <v>0</v>
      </c>
      <c r="AZ260" s="100">
        <v>0</v>
      </c>
      <c r="BA260" s="100">
        <v>0</v>
      </c>
      <c r="BB260" s="100">
        <v>0</v>
      </c>
      <c r="BC260" s="100">
        <v>0</v>
      </c>
      <c r="BD260" s="100">
        <v>0</v>
      </c>
      <c r="BE260" s="100">
        <v>0</v>
      </c>
      <c r="BF260" s="100">
        <v>520117.56628900208</v>
      </c>
      <c r="BG260" s="100">
        <v>594420.07575885952</v>
      </c>
      <c r="BH260" s="100">
        <v>0</v>
      </c>
      <c r="BI260" s="100">
        <v>53915</v>
      </c>
      <c r="BJ260" s="100">
        <v>61617</v>
      </c>
      <c r="BK260" s="100">
        <v>0</v>
      </c>
      <c r="BL260" s="100">
        <v>560143</v>
      </c>
      <c r="BM260" s="100">
        <v>640163</v>
      </c>
      <c r="BN260" s="100">
        <v>0</v>
      </c>
      <c r="BO260" s="100">
        <v>13890</v>
      </c>
      <c r="BP260" s="100">
        <v>15874</v>
      </c>
      <c r="BQ260" s="100">
        <v>0</v>
      </c>
      <c r="BR260" s="100">
        <v>0</v>
      </c>
      <c r="BS260" s="100">
        <v>0</v>
      </c>
      <c r="BT260" s="100">
        <v>0</v>
      </c>
      <c r="BU260" s="100">
        <v>0</v>
      </c>
      <c r="BV260" s="100">
        <v>0</v>
      </c>
      <c r="BW260" s="100">
        <v>0</v>
      </c>
      <c r="BX260" s="100">
        <v>0</v>
      </c>
      <c r="BY260" s="100">
        <v>0</v>
      </c>
      <c r="BZ260" s="100">
        <v>0</v>
      </c>
      <c r="CA260" s="100">
        <v>-5658.8841140529521</v>
      </c>
      <c r="CB260" s="100">
        <v>-6467.2961303462325</v>
      </c>
      <c r="CC260" s="100">
        <v>0</v>
      </c>
      <c r="CD260" s="100">
        <v>0</v>
      </c>
      <c r="CE260" s="100">
        <v>0</v>
      </c>
      <c r="CF260" s="100">
        <v>0</v>
      </c>
      <c r="CG260" s="100">
        <v>0</v>
      </c>
      <c r="CH260" s="100">
        <v>0</v>
      </c>
      <c r="CI260" s="100">
        <v>0</v>
      </c>
      <c r="CJ260" s="100">
        <v>0</v>
      </c>
      <c r="CK260" s="100">
        <v>0</v>
      </c>
      <c r="CL260" s="100">
        <v>0</v>
      </c>
      <c r="CM260" s="100">
        <v>0</v>
      </c>
      <c r="CN260" s="100">
        <v>0</v>
      </c>
      <c r="CO260" s="100">
        <v>0</v>
      </c>
      <c r="CP260" s="100">
        <v>0</v>
      </c>
      <c r="CQ260" s="100">
        <v>0</v>
      </c>
      <c r="CR260" s="100">
        <v>0</v>
      </c>
      <c r="CS260" s="100">
        <v>0</v>
      </c>
      <c r="CT260" s="100">
        <v>0</v>
      </c>
      <c r="CU260" s="100">
        <v>0</v>
      </c>
      <c r="CV260" s="100">
        <v>0</v>
      </c>
      <c r="CW260" s="100">
        <v>0</v>
      </c>
      <c r="CX260" s="100">
        <v>0</v>
      </c>
      <c r="CY260" s="100">
        <v>0</v>
      </c>
      <c r="CZ260" s="100">
        <v>0</v>
      </c>
      <c r="DA260" s="100">
        <v>0</v>
      </c>
      <c r="DB260" s="100">
        <v>0</v>
      </c>
      <c r="DC260" s="100">
        <v>0</v>
      </c>
      <c r="DD260" s="100">
        <v>0</v>
      </c>
      <c r="DE260" s="100">
        <v>0</v>
      </c>
      <c r="DF260" s="100">
        <v>0</v>
      </c>
      <c r="DG260" s="100">
        <v>0</v>
      </c>
      <c r="DH260" s="100">
        <v>0</v>
      </c>
      <c r="DI260" s="100">
        <v>0</v>
      </c>
      <c r="DJ260" s="100">
        <v>0</v>
      </c>
      <c r="DK260" s="100">
        <v>0</v>
      </c>
      <c r="DL260" s="100">
        <v>0</v>
      </c>
      <c r="DM260" s="100">
        <v>0</v>
      </c>
      <c r="DN260" s="100">
        <v>855.44633401221995</v>
      </c>
      <c r="DO260" s="100">
        <v>977.65295315682295</v>
      </c>
      <c r="DP260" s="100">
        <v>0</v>
      </c>
      <c r="DQ260" s="100">
        <v>1119</v>
      </c>
      <c r="DR260" s="100">
        <v>1279</v>
      </c>
      <c r="DS260" s="100">
        <v>0</v>
      </c>
      <c r="DT260" s="100">
        <v>-264</v>
      </c>
      <c r="DU260" s="100">
        <v>-301</v>
      </c>
      <c r="DV260" s="100">
        <v>0</v>
      </c>
      <c r="DW260" s="100">
        <v>5357.8335030549888</v>
      </c>
      <c r="DX260" s="100">
        <v>6123.238289205703</v>
      </c>
      <c r="DY260" s="100">
        <v>0</v>
      </c>
      <c r="DZ260" s="100">
        <v>0</v>
      </c>
      <c r="EA260" s="100">
        <v>0</v>
      </c>
      <c r="EB260" s="100">
        <v>0</v>
      </c>
      <c r="EC260" s="100">
        <v>5358</v>
      </c>
      <c r="ED260" s="100">
        <v>6123</v>
      </c>
      <c r="EE260" s="100">
        <v>0</v>
      </c>
      <c r="EF260" s="100">
        <v>0</v>
      </c>
      <c r="EG260" s="100">
        <v>0</v>
      </c>
      <c r="EH260" s="100">
        <v>0</v>
      </c>
      <c r="EI260" s="100">
        <v>0</v>
      </c>
      <c r="EJ260" s="100">
        <v>0</v>
      </c>
      <c r="EK260" s="100">
        <v>0</v>
      </c>
      <c r="EL260" s="100">
        <v>0</v>
      </c>
      <c r="EM260" s="100">
        <v>0</v>
      </c>
      <c r="EN260" s="100">
        <v>0</v>
      </c>
      <c r="EO260" s="100">
        <v>0</v>
      </c>
      <c r="EP260" s="100">
        <v>0</v>
      </c>
      <c r="EQ260" s="100">
        <v>0</v>
      </c>
      <c r="ER260" s="100">
        <v>0</v>
      </c>
      <c r="ES260" s="100">
        <v>0</v>
      </c>
      <c r="ET260" s="100">
        <v>0</v>
      </c>
      <c r="EU260" s="100">
        <v>220309.77678207739</v>
      </c>
      <c r="EV260" s="100">
        <v>251782.6020366599</v>
      </c>
      <c r="EW260" s="100">
        <v>0</v>
      </c>
      <c r="EX260" s="100">
        <v>269585</v>
      </c>
      <c r="EY260" s="100">
        <v>308097</v>
      </c>
      <c r="EZ260" s="100">
        <v>0</v>
      </c>
      <c r="FA260" s="100">
        <v>-49275</v>
      </c>
      <c r="FB260" s="100">
        <v>-56314</v>
      </c>
      <c r="FC260" s="100">
        <v>0</v>
      </c>
      <c r="FD260" s="100">
        <v>544954.49938900198</v>
      </c>
      <c r="FE260" s="100">
        <v>622805.14215885941</v>
      </c>
      <c r="FF260" s="100">
        <v>0</v>
      </c>
      <c r="FG260" s="100">
        <v>517384</v>
      </c>
      <c r="FH260" s="100">
        <v>591296</v>
      </c>
      <c r="FI260" s="100">
        <v>0</v>
      </c>
      <c r="FJ260" s="100">
        <v>27570</v>
      </c>
      <c r="FK260" s="100">
        <v>31509</v>
      </c>
      <c r="FL260" s="100">
        <v>0</v>
      </c>
      <c r="FM260" s="100">
        <v>0</v>
      </c>
      <c r="FN260" s="100">
        <v>0</v>
      </c>
      <c r="FO260" s="100">
        <v>0</v>
      </c>
      <c r="FP260" s="100">
        <v>0</v>
      </c>
      <c r="FQ260" s="100">
        <v>0</v>
      </c>
      <c r="FR260" s="100">
        <v>0</v>
      </c>
      <c r="FS260" s="100">
        <v>0</v>
      </c>
      <c r="FT260" s="100">
        <v>0</v>
      </c>
      <c r="FU260" s="100">
        <v>0</v>
      </c>
      <c r="FV260" s="100">
        <v>1339851</v>
      </c>
      <c r="FW260" s="100">
        <v>1531259</v>
      </c>
      <c r="FX260" s="100">
        <v>0</v>
      </c>
      <c r="FY260" s="546">
        <v>0.25</v>
      </c>
      <c r="FZ260" s="546">
        <v>0.35</v>
      </c>
      <c r="GA260" s="546">
        <v>0.4</v>
      </c>
      <c r="GB260" s="546">
        <v>0</v>
      </c>
      <c r="GC260" s="84" t="s">
        <v>1029</v>
      </c>
    </row>
    <row r="261" spans="1:185" s="84" customFormat="1" x14ac:dyDescent="0.25">
      <c r="A261" t="s">
        <v>1026</v>
      </c>
      <c r="B261" s="82" t="s">
        <v>881</v>
      </c>
      <c r="C261" s="85" t="s">
        <v>880</v>
      </c>
      <c r="D261" s="100">
        <v>-2926699</v>
      </c>
      <c r="E261" s="100">
        <v>0</v>
      </c>
      <c r="F261" s="100">
        <v>-2926699</v>
      </c>
      <c r="G261" s="100">
        <v>-3007079</v>
      </c>
      <c r="H261" s="100">
        <v>0</v>
      </c>
      <c r="I261" s="100">
        <v>-3007079</v>
      </c>
      <c r="J261" s="100">
        <v>80380</v>
      </c>
      <c r="K261" s="100">
        <v>0</v>
      </c>
      <c r="L261" s="100">
        <v>80380</v>
      </c>
      <c r="M261" s="100">
        <v>429209</v>
      </c>
      <c r="N261" s="100">
        <v>429209</v>
      </c>
      <c r="O261" s="100">
        <v>0</v>
      </c>
      <c r="P261" s="100">
        <v>0</v>
      </c>
      <c r="Q261" s="100">
        <v>0</v>
      </c>
      <c r="R261" s="100">
        <v>0</v>
      </c>
      <c r="S261" s="100">
        <v>0</v>
      </c>
      <c r="T261" s="100">
        <v>0</v>
      </c>
      <c r="U261" s="100">
        <v>0</v>
      </c>
      <c r="V261" s="100">
        <v>0</v>
      </c>
      <c r="W261" s="100">
        <v>0</v>
      </c>
      <c r="X261" s="100">
        <v>0</v>
      </c>
      <c r="Y261" s="100">
        <v>0</v>
      </c>
      <c r="Z261" s="100">
        <v>0</v>
      </c>
      <c r="AA261" s="100">
        <v>0</v>
      </c>
      <c r="AB261" s="100">
        <v>0</v>
      </c>
      <c r="AC261" s="100">
        <v>0</v>
      </c>
      <c r="AD261" s="100">
        <v>0</v>
      </c>
      <c r="AE261" s="100">
        <v>0</v>
      </c>
      <c r="AF261" s="100">
        <v>0</v>
      </c>
      <c r="AG261" s="100">
        <v>0</v>
      </c>
      <c r="AH261" s="100">
        <v>0</v>
      </c>
      <c r="AI261" s="100">
        <v>0</v>
      </c>
      <c r="AJ261" s="100">
        <v>0</v>
      </c>
      <c r="AK261" s="100">
        <v>0</v>
      </c>
      <c r="AL261" s="100">
        <v>0</v>
      </c>
      <c r="AM261" s="100">
        <v>0</v>
      </c>
      <c r="AN261" s="100">
        <v>0</v>
      </c>
      <c r="AO261" s="100">
        <v>0</v>
      </c>
      <c r="AP261" s="100">
        <v>0</v>
      </c>
      <c r="AQ261" s="100">
        <v>0</v>
      </c>
      <c r="AR261" s="100">
        <v>0</v>
      </c>
      <c r="AS261" s="100">
        <v>0</v>
      </c>
      <c r="AT261" s="100">
        <v>0</v>
      </c>
      <c r="AU261" s="100">
        <v>0</v>
      </c>
      <c r="AV261" s="100">
        <v>0</v>
      </c>
      <c r="AW261" s="100">
        <v>0</v>
      </c>
      <c r="AX261" s="100">
        <v>0</v>
      </c>
      <c r="AY261" s="100">
        <v>0</v>
      </c>
      <c r="AZ261" s="100">
        <v>0</v>
      </c>
      <c r="BA261" s="100">
        <v>0</v>
      </c>
      <c r="BB261" s="100">
        <v>0</v>
      </c>
      <c r="BC261" s="100">
        <v>0</v>
      </c>
      <c r="BD261" s="100">
        <v>0</v>
      </c>
      <c r="BE261" s="100">
        <v>0</v>
      </c>
      <c r="BF261" s="100">
        <v>8398701.6724550724</v>
      </c>
      <c r="BG261" s="100">
        <v>0</v>
      </c>
      <c r="BH261" s="100">
        <v>84835.370428839116</v>
      </c>
      <c r="BI261" s="100">
        <v>464388</v>
      </c>
      <c r="BJ261" s="100">
        <v>0</v>
      </c>
      <c r="BK261" s="100">
        <v>4691</v>
      </c>
      <c r="BL261" s="100">
        <v>8469159</v>
      </c>
      <c r="BM261" s="100">
        <v>0</v>
      </c>
      <c r="BN261" s="100">
        <v>85547</v>
      </c>
      <c r="BO261" s="100">
        <v>393931</v>
      </c>
      <c r="BP261" s="100">
        <v>0</v>
      </c>
      <c r="BQ261" s="100">
        <v>3979</v>
      </c>
      <c r="BR261" s="100">
        <v>-13425.349674134419</v>
      </c>
      <c r="BS261" s="100">
        <v>0</v>
      </c>
      <c r="BT261" s="100">
        <v>-135.60959266802445</v>
      </c>
      <c r="BU261" s="100">
        <v>33674</v>
      </c>
      <c r="BV261" s="100">
        <v>0</v>
      </c>
      <c r="BW261" s="100">
        <v>340</v>
      </c>
      <c r="BX261" s="100">
        <v>-47099</v>
      </c>
      <c r="BY261" s="100">
        <v>0</v>
      </c>
      <c r="BZ261" s="100">
        <v>-476</v>
      </c>
      <c r="CA261" s="100">
        <v>0</v>
      </c>
      <c r="CB261" s="100">
        <v>0</v>
      </c>
      <c r="CC261" s="100">
        <v>0</v>
      </c>
      <c r="CD261" s="100">
        <v>0</v>
      </c>
      <c r="CE261" s="100">
        <v>0</v>
      </c>
      <c r="CF261" s="100">
        <v>0</v>
      </c>
      <c r="CG261" s="100">
        <v>-3195.5869246435841</v>
      </c>
      <c r="CH261" s="100">
        <v>0</v>
      </c>
      <c r="CI261" s="100">
        <v>-32.27865580448065</v>
      </c>
      <c r="CJ261" s="100">
        <v>0</v>
      </c>
      <c r="CK261" s="100">
        <v>0</v>
      </c>
      <c r="CL261" s="100">
        <v>0</v>
      </c>
      <c r="CM261" s="100">
        <v>0</v>
      </c>
      <c r="CN261" s="100">
        <v>0</v>
      </c>
      <c r="CO261" s="100">
        <v>0</v>
      </c>
      <c r="CP261" s="100">
        <v>0</v>
      </c>
      <c r="CQ261" s="100">
        <v>0</v>
      </c>
      <c r="CR261" s="100">
        <v>0</v>
      </c>
      <c r="CS261" s="100">
        <v>0</v>
      </c>
      <c r="CT261" s="100">
        <v>0</v>
      </c>
      <c r="CU261" s="100">
        <v>0</v>
      </c>
      <c r="CV261" s="100">
        <v>0</v>
      </c>
      <c r="CW261" s="100">
        <v>0</v>
      </c>
      <c r="CX261" s="100">
        <v>0</v>
      </c>
      <c r="CY261" s="100">
        <v>0</v>
      </c>
      <c r="CZ261" s="100">
        <v>0</v>
      </c>
      <c r="DA261" s="100">
        <v>0</v>
      </c>
      <c r="DB261" s="100">
        <v>0</v>
      </c>
      <c r="DC261" s="100">
        <v>0</v>
      </c>
      <c r="DD261" s="100">
        <v>0</v>
      </c>
      <c r="DE261" s="100">
        <v>0</v>
      </c>
      <c r="DF261" s="100">
        <v>0</v>
      </c>
      <c r="DG261" s="100">
        <v>0</v>
      </c>
      <c r="DH261" s="100">
        <v>0</v>
      </c>
      <c r="DI261" s="100">
        <v>0</v>
      </c>
      <c r="DJ261" s="100">
        <v>0</v>
      </c>
      <c r="DK261" s="100">
        <v>0</v>
      </c>
      <c r="DL261" s="100">
        <v>0</v>
      </c>
      <c r="DM261" s="100">
        <v>0</v>
      </c>
      <c r="DN261" s="100">
        <v>24191.799287169044</v>
      </c>
      <c r="DO261" s="100">
        <v>0</v>
      </c>
      <c r="DP261" s="100">
        <v>244.36160896130346</v>
      </c>
      <c r="DQ261" s="100">
        <v>25101</v>
      </c>
      <c r="DR261" s="100">
        <v>0</v>
      </c>
      <c r="DS261" s="100">
        <v>254</v>
      </c>
      <c r="DT261" s="100">
        <v>-909</v>
      </c>
      <c r="DU261" s="100">
        <v>0</v>
      </c>
      <c r="DV261" s="100">
        <v>-10</v>
      </c>
      <c r="DW261" s="100">
        <v>58848.481283095723</v>
      </c>
      <c r="DX261" s="100">
        <v>0</v>
      </c>
      <c r="DY261" s="100">
        <v>594.42910386965377</v>
      </c>
      <c r="DZ261" s="100">
        <v>1516.0126069246435</v>
      </c>
      <c r="EA261" s="100">
        <v>0</v>
      </c>
      <c r="EB261" s="100">
        <v>15.31325865580448</v>
      </c>
      <c r="EC261" s="100">
        <v>68491</v>
      </c>
      <c r="ED261" s="100">
        <v>0</v>
      </c>
      <c r="EE261" s="100">
        <v>692</v>
      </c>
      <c r="EF261" s="100">
        <v>-8127</v>
      </c>
      <c r="EG261" s="100">
        <v>0</v>
      </c>
      <c r="EH261" s="100">
        <v>-82</v>
      </c>
      <c r="EI261" s="100">
        <v>1358.5844602851325</v>
      </c>
      <c r="EJ261" s="100">
        <v>0</v>
      </c>
      <c r="EK261" s="100">
        <v>13.72307535641548</v>
      </c>
      <c r="EL261" s="100">
        <v>0</v>
      </c>
      <c r="EM261" s="100">
        <v>0</v>
      </c>
      <c r="EN261" s="100">
        <v>0</v>
      </c>
      <c r="EO261" s="100">
        <v>0</v>
      </c>
      <c r="EP261" s="100">
        <v>0</v>
      </c>
      <c r="EQ261" s="100">
        <v>0</v>
      </c>
      <c r="ER261" s="100">
        <v>0</v>
      </c>
      <c r="ES261" s="100">
        <v>0</v>
      </c>
      <c r="ET261" s="100">
        <v>0</v>
      </c>
      <c r="EU261" s="100">
        <v>2060282.6002851322</v>
      </c>
      <c r="EV261" s="100">
        <v>0</v>
      </c>
      <c r="EW261" s="100">
        <v>20810.935356415477</v>
      </c>
      <c r="EX261" s="100">
        <v>2432912</v>
      </c>
      <c r="EY261" s="100">
        <v>0</v>
      </c>
      <c r="EZ261" s="100">
        <v>24575</v>
      </c>
      <c r="FA261" s="100">
        <v>-372629</v>
      </c>
      <c r="FB261" s="100">
        <v>0</v>
      </c>
      <c r="FC261" s="100">
        <v>-3764</v>
      </c>
      <c r="FD261" s="100">
        <v>2590652.1306720977</v>
      </c>
      <c r="FE261" s="100">
        <v>0</v>
      </c>
      <c r="FF261" s="100">
        <v>26168.203340122196</v>
      </c>
      <c r="FG261" s="100">
        <v>2541776</v>
      </c>
      <c r="FH261" s="100">
        <v>0</v>
      </c>
      <c r="FI261" s="100">
        <v>25674</v>
      </c>
      <c r="FJ261" s="100">
        <v>48876</v>
      </c>
      <c r="FK261" s="100">
        <v>0</v>
      </c>
      <c r="FL261" s="100">
        <v>494</v>
      </c>
      <c r="FM261" s="100">
        <v>0</v>
      </c>
      <c r="FN261" s="100">
        <v>0</v>
      </c>
      <c r="FO261" s="100">
        <v>0</v>
      </c>
      <c r="FP261" s="100">
        <v>0</v>
      </c>
      <c r="FQ261" s="100">
        <v>0</v>
      </c>
      <c r="FR261" s="100">
        <v>0</v>
      </c>
      <c r="FS261" s="100">
        <v>0</v>
      </c>
      <c r="FT261" s="100">
        <v>0</v>
      </c>
      <c r="FU261" s="100">
        <v>0</v>
      </c>
      <c r="FV261" s="100">
        <v>13583319</v>
      </c>
      <c r="FW261" s="100">
        <v>0</v>
      </c>
      <c r="FX261" s="100">
        <v>137204</v>
      </c>
      <c r="FY261" s="546">
        <v>0</v>
      </c>
      <c r="FZ261" s="546">
        <v>0.99</v>
      </c>
      <c r="GA261" s="546">
        <v>0</v>
      </c>
      <c r="GB261" s="546">
        <v>0.01</v>
      </c>
      <c r="GC261" s="84" t="s">
        <v>1047</v>
      </c>
    </row>
    <row r="262" spans="1:185" s="84" customFormat="1" x14ac:dyDescent="0.25">
      <c r="A262" t="s">
        <v>1026</v>
      </c>
      <c r="B262" s="82" t="s">
        <v>883</v>
      </c>
      <c r="C262" s="85" t="s">
        <v>882</v>
      </c>
      <c r="D262" s="100">
        <v>-2861695</v>
      </c>
      <c r="E262" s="100">
        <v>-45417</v>
      </c>
      <c r="F262" s="100">
        <v>-2907112</v>
      </c>
      <c r="G262" s="100">
        <v>-2070662</v>
      </c>
      <c r="H262" s="100">
        <v>-47790</v>
      </c>
      <c r="I262" s="100">
        <v>-2118452</v>
      </c>
      <c r="J262" s="100">
        <v>-791033</v>
      </c>
      <c r="K262" s="100">
        <v>2373</v>
      </c>
      <c r="L262" s="100">
        <v>-788660</v>
      </c>
      <c r="M262" s="100">
        <v>239332</v>
      </c>
      <c r="N262" s="100">
        <v>239332</v>
      </c>
      <c r="O262" s="100">
        <v>0</v>
      </c>
      <c r="P262" s="100">
        <v>190983</v>
      </c>
      <c r="Q262" s="100">
        <v>167005</v>
      </c>
      <c r="R262" s="100">
        <v>23978</v>
      </c>
      <c r="S262" s="100">
        <v>108901</v>
      </c>
      <c r="T262" s="100">
        <v>0</v>
      </c>
      <c r="U262" s="100">
        <v>118000</v>
      </c>
      <c r="V262" s="100">
        <v>0</v>
      </c>
      <c r="W262" s="100">
        <v>-9099</v>
      </c>
      <c r="X262" s="100">
        <v>0</v>
      </c>
      <c r="Y262" s="100">
        <v>0</v>
      </c>
      <c r="Z262" s="100">
        <v>0</v>
      </c>
      <c r="AA262" s="100">
        <v>0</v>
      </c>
      <c r="AB262" s="100">
        <v>0</v>
      </c>
      <c r="AC262" s="100">
        <v>0</v>
      </c>
      <c r="AD262" s="100">
        <v>0</v>
      </c>
      <c r="AE262" s="100">
        <v>0</v>
      </c>
      <c r="AF262" s="100">
        <v>0</v>
      </c>
      <c r="AG262" s="100">
        <v>0</v>
      </c>
      <c r="AH262" s="100">
        <v>41386</v>
      </c>
      <c r="AI262" s="100">
        <v>41088.240305498985</v>
      </c>
      <c r="AJ262" s="100">
        <v>0</v>
      </c>
      <c r="AK262" s="100">
        <v>298.34523421588597</v>
      </c>
      <c r="AL262" s="100">
        <v>71482</v>
      </c>
      <c r="AM262" s="100">
        <v>71337</v>
      </c>
      <c r="AN262" s="100">
        <v>0</v>
      </c>
      <c r="AO262" s="100">
        <v>145</v>
      </c>
      <c r="AP262" s="100">
        <v>-30096</v>
      </c>
      <c r="AQ262" s="100">
        <v>-30249</v>
      </c>
      <c r="AR262" s="100">
        <v>0</v>
      </c>
      <c r="AS262" s="100">
        <v>153</v>
      </c>
      <c r="AT262" s="100">
        <v>0</v>
      </c>
      <c r="AU262" s="100">
        <v>0</v>
      </c>
      <c r="AV262" s="100">
        <v>0</v>
      </c>
      <c r="AW262" s="100">
        <v>0</v>
      </c>
      <c r="AX262" s="100">
        <v>0</v>
      </c>
      <c r="AY262" s="100">
        <v>0</v>
      </c>
      <c r="AZ262" s="100">
        <v>0</v>
      </c>
      <c r="BA262" s="100">
        <v>0</v>
      </c>
      <c r="BB262" s="100">
        <v>0</v>
      </c>
      <c r="BC262" s="100">
        <v>0</v>
      </c>
      <c r="BD262" s="100">
        <v>0</v>
      </c>
      <c r="BE262" s="100">
        <v>0</v>
      </c>
      <c r="BF262" s="100">
        <v>1812495.3471498576</v>
      </c>
      <c r="BG262" s="100">
        <v>0</v>
      </c>
      <c r="BH262" s="100">
        <v>36427.798271731161</v>
      </c>
      <c r="BI262" s="100">
        <v>147912</v>
      </c>
      <c r="BJ262" s="100">
        <v>0</v>
      </c>
      <c r="BK262" s="100">
        <v>2987</v>
      </c>
      <c r="BL262" s="100">
        <v>1844712</v>
      </c>
      <c r="BM262" s="100">
        <v>0</v>
      </c>
      <c r="BN262" s="100">
        <v>37005</v>
      </c>
      <c r="BO262" s="100">
        <v>115695</v>
      </c>
      <c r="BP262" s="100">
        <v>0</v>
      </c>
      <c r="BQ262" s="100">
        <v>2410</v>
      </c>
      <c r="BR262" s="100">
        <v>0</v>
      </c>
      <c r="BS262" s="100">
        <v>0</v>
      </c>
      <c r="BT262" s="100">
        <v>0</v>
      </c>
      <c r="BU262" s="100">
        <v>0</v>
      </c>
      <c r="BV262" s="100">
        <v>0</v>
      </c>
      <c r="BW262" s="100">
        <v>0</v>
      </c>
      <c r="BX262" s="100">
        <v>0</v>
      </c>
      <c r="BY262" s="100">
        <v>0</v>
      </c>
      <c r="BZ262" s="100">
        <v>0</v>
      </c>
      <c r="CA262" s="100">
        <v>0</v>
      </c>
      <c r="CB262" s="100">
        <v>0</v>
      </c>
      <c r="CC262" s="100">
        <v>0</v>
      </c>
      <c r="CD262" s="100">
        <v>0</v>
      </c>
      <c r="CE262" s="100">
        <v>0</v>
      </c>
      <c r="CF262" s="100">
        <v>0</v>
      </c>
      <c r="CG262" s="100">
        <v>-9210.6307942973526</v>
      </c>
      <c r="CH262" s="100">
        <v>0</v>
      </c>
      <c r="CI262" s="100">
        <v>-187.97205702647659</v>
      </c>
      <c r="CJ262" s="100">
        <v>0</v>
      </c>
      <c r="CK262" s="100">
        <v>0</v>
      </c>
      <c r="CL262" s="100">
        <v>0</v>
      </c>
      <c r="CM262" s="100">
        <v>0</v>
      </c>
      <c r="CN262" s="100">
        <v>0</v>
      </c>
      <c r="CO262" s="100">
        <v>0</v>
      </c>
      <c r="CP262" s="100">
        <v>0</v>
      </c>
      <c r="CQ262" s="100">
        <v>0</v>
      </c>
      <c r="CR262" s="100">
        <v>0</v>
      </c>
      <c r="CS262" s="100">
        <v>0</v>
      </c>
      <c r="CT262" s="100">
        <v>0</v>
      </c>
      <c r="CU262" s="100">
        <v>0</v>
      </c>
      <c r="CV262" s="100">
        <v>0</v>
      </c>
      <c r="CW262" s="100">
        <v>0</v>
      </c>
      <c r="CX262" s="100">
        <v>0</v>
      </c>
      <c r="CY262" s="100">
        <v>4654</v>
      </c>
      <c r="CZ262" s="100">
        <v>0</v>
      </c>
      <c r="DA262" s="100">
        <v>95</v>
      </c>
      <c r="DB262" s="100">
        <v>-4654</v>
      </c>
      <c r="DC262" s="100">
        <v>0</v>
      </c>
      <c r="DD262" s="100">
        <v>-95</v>
      </c>
      <c r="DE262" s="100">
        <v>0</v>
      </c>
      <c r="DF262" s="100">
        <v>0</v>
      </c>
      <c r="DG262" s="100">
        <v>0</v>
      </c>
      <c r="DH262" s="100">
        <v>0</v>
      </c>
      <c r="DI262" s="100">
        <v>0</v>
      </c>
      <c r="DJ262" s="100">
        <v>0</v>
      </c>
      <c r="DK262" s="100">
        <v>0</v>
      </c>
      <c r="DL262" s="100">
        <v>0</v>
      </c>
      <c r="DM262" s="100">
        <v>0</v>
      </c>
      <c r="DN262" s="100">
        <v>8741.0930346232162</v>
      </c>
      <c r="DO262" s="100">
        <v>0</v>
      </c>
      <c r="DP262" s="100">
        <v>178.38965376782076</v>
      </c>
      <c r="DQ262" s="100">
        <v>11998</v>
      </c>
      <c r="DR262" s="100">
        <v>0</v>
      </c>
      <c r="DS262" s="100">
        <v>245</v>
      </c>
      <c r="DT262" s="100">
        <v>-3257</v>
      </c>
      <c r="DU262" s="100">
        <v>0</v>
      </c>
      <c r="DV262" s="100">
        <v>-67</v>
      </c>
      <c r="DW262" s="100">
        <v>23710.644928716902</v>
      </c>
      <c r="DX262" s="100">
        <v>0</v>
      </c>
      <c r="DY262" s="100">
        <v>483.89071283095723</v>
      </c>
      <c r="DZ262" s="100">
        <v>-3581.2373523421588</v>
      </c>
      <c r="EA262" s="100">
        <v>0</v>
      </c>
      <c r="EB262" s="100">
        <v>-73.086476578411407</v>
      </c>
      <c r="EC262" s="100">
        <v>24286</v>
      </c>
      <c r="ED262" s="100">
        <v>0</v>
      </c>
      <c r="EE262" s="100">
        <v>496</v>
      </c>
      <c r="EF262" s="100">
        <v>-4157</v>
      </c>
      <c r="EG262" s="100">
        <v>0</v>
      </c>
      <c r="EH262" s="100">
        <v>-85</v>
      </c>
      <c r="EI262" s="100">
        <v>-1116.1641140529532</v>
      </c>
      <c r="EJ262" s="100">
        <v>0</v>
      </c>
      <c r="EK262" s="100">
        <v>-22.778859470468433</v>
      </c>
      <c r="EL262" s="100">
        <v>0</v>
      </c>
      <c r="EM262" s="100">
        <v>0</v>
      </c>
      <c r="EN262" s="100">
        <v>0</v>
      </c>
      <c r="EO262" s="100">
        <v>0</v>
      </c>
      <c r="EP262" s="100">
        <v>0</v>
      </c>
      <c r="EQ262" s="100">
        <v>0</v>
      </c>
      <c r="ER262" s="100">
        <v>0</v>
      </c>
      <c r="ES262" s="100">
        <v>0</v>
      </c>
      <c r="ET262" s="100">
        <v>0</v>
      </c>
      <c r="EU262" s="100">
        <v>535038.27714867622</v>
      </c>
      <c r="EV262" s="100">
        <v>0</v>
      </c>
      <c r="EW262" s="100">
        <v>10919.148513238291</v>
      </c>
      <c r="EX262" s="100">
        <v>353574</v>
      </c>
      <c r="EY262" s="100">
        <v>0</v>
      </c>
      <c r="EZ262" s="100">
        <v>7216</v>
      </c>
      <c r="FA262" s="100">
        <v>181464</v>
      </c>
      <c r="FB262" s="100">
        <v>0</v>
      </c>
      <c r="FC262" s="100">
        <v>3703</v>
      </c>
      <c r="FD262" s="100">
        <v>1257530.7333604887</v>
      </c>
      <c r="FE262" s="100">
        <v>0</v>
      </c>
      <c r="FF262" s="100">
        <v>25464.460122199591</v>
      </c>
      <c r="FG262" s="100">
        <v>1289644</v>
      </c>
      <c r="FH262" s="100">
        <v>0</v>
      </c>
      <c r="FI262" s="100">
        <v>26087</v>
      </c>
      <c r="FJ262" s="100">
        <v>-32113</v>
      </c>
      <c r="FK262" s="100">
        <v>0</v>
      </c>
      <c r="FL262" s="100">
        <v>-623</v>
      </c>
      <c r="FM262" s="100">
        <v>0</v>
      </c>
      <c r="FN262" s="100">
        <v>0</v>
      </c>
      <c r="FO262" s="100">
        <v>0</v>
      </c>
      <c r="FP262" s="100">
        <v>0</v>
      </c>
      <c r="FQ262" s="100">
        <v>0</v>
      </c>
      <c r="FR262" s="100">
        <v>0</v>
      </c>
      <c r="FS262" s="100">
        <v>0</v>
      </c>
      <c r="FT262" s="100">
        <v>0</v>
      </c>
      <c r="FU262" s="100">
        <v>0</v>
      </c>
      <c r="FV262" s="100">
        <v>3771520</v>
      </c>
      <c r="FW262" s="100">
        <v>0</v>
      </c>
      <c r="FX262" s="100">
        <v>76176</v>
      </c>
      <c r="FY262" s="546">
        <v>0.5</v>
      </c>
      <c r="FZ262" s="546">
        <v>0.49</v>
      </c>
      <c r="GA262" s="546">
        <v>0</v>
      </c>
      <c r="GB262" s="546">
        <v>0.01</v>
      </c>
      <c r="GC262" s="84" t="s">
        <v>1054</v>
      </c>
    </row>
    <row r="263" spans="1:185" s="84" customFormat="1" x14ac:dyDescent="0.25">
      <c r="A263" t="s">
        <v>1037</v>
      </c>
      <c r="B263" s="82" t="s">
        <v>885</v>
      </c>
      <c r="C263" s="85" t="s">
        <v>884</v>
      </c>
      <c r="D263" s="100">
        <v>-474632</v>
      </c>
      <c r="E263" s="100">
        <v>0</v>
      </c>
      <c r="F263" s="100">
        <v>-474632</v>
      </c>
      <c r="G263" s="100">
        <v>83899</v>
      </c>
      <c r="H263" s="100">
        <v>0</v>
      </c>
      <c r="I263" s="100">
        <v>83899</v>
      </c>
      <c r="J263" s="100">
        <v>-558531</v>
      </c>
      <c r="K263" s="100">
        <v>0</v>
      </c>
      <c r="L263" s="100">
        <v>-558531</v>
      </c>
      <c r="M263" s="100">
        <v>359017</v>
      </c>
      <c r="N263" s="100">
        <v>359017</v>
      </c>
      <c r="O263" s="100">
        <v>0</v>
      </c>
      <c r="P263" s="100">
        <v>727399</v>
      </c>
      <c r="Q263" s="100">
        <v>1420175</v>
      </c>
      <c r="R263" s="100">
        <v>-692776</v>
      </c>
      <c r="S263" s="100">
        <v>0</v>
      </c>
      <c r="T263" s="100">
        <v>0</v>
      </c>
      <c r="U263" s="100">
        <v>0</v>
      </c>
      <c r="V263" s="100">
        <v>0</v>
      </c>
      <c r="W263" s="100">
        <v>0</v>
      </c>
      <c r="X263" s="100">
        <v>0</v>
      </c>
      <c r="Y263" s="100">
        <v>0</v>
      </c>
      <c r="Z263" s="100">
        <v>0</v>
      </c>
      <c r="AA263" s="100">
        <v>0</v>
      </c>
      <c r="AB263" s="100">
        <v>0</v>
      </c>
      <c r="AC263" s="100">
        <v>0</v>
      </c>
      <c r="AD263" s="100">
        <v>0</v>
      </c>
      <c r="AE263" s="100">
        <v>0</v>
      </c>
      <c r="AF263" s="100">
        <v>0</v>
      </c>
      <c r="AG263" s="100">
        <v>0</v>
      </c>
      <c r="AH263" s="100">
        <v>342210</v>
      </c>
      <c r="AI263" s="100">
        <v>342209.51120162936</v>
      </c>
      <c r="AJ263" s="100">
        <v>0</v>
      </c>
      <c r="AK263" s="100">
        <v>0</v>
      </c>
      <c r="AL263" s="100">
        <v>58509</v>
      </c>
      <c r="AM263" s="100">
        <v>58509</v>
      </c>
      <c r="AN263" s="100">
        <v>0</v>
      </c>
      <c r="AO263" s="100">
        <v>0</v>
      </c>
      <c r="AP263" s="100">
        <v>283701</v>
      </c>
      <c r="AQ263" s="100">
        <v>283701</v>
      </c>
      <c r="AR263" s="100">
        <v>0</v>
      </c>
      <c r="AS263" s="100">
        <v>0</v>
      </c>
      <c r="AT263" s="100">
        <v>0</v>
      </c>
      <c r="AU263" s="100">
        <v>0</v>
      </c>
      <c r="AV263" s="100">
        <v>0</v>
      </c>
      <c r="AW263" s="100">
        <v>0</v>
      </c>
      <c r="AX263" s="100">
        <v>0</v>
      </c>
      <c r="AY263" s="100">
        <v>0</v>
      </c>
      <c r="AZ263" s="100">
        <v>0</v>
      </c>
      <c r="BA263" s="100">
        <v>0</v>
      </c>
      <c r="BB263" s="100">
        <v>0</v>
      </c>
      <c r="BC263" s="100">
        <v>0</v>
      </c>
      <c r="BD263" s="100">
        <v>0</v>
      </c>
      <c r="BE263" s="100">
        <v>0</v>
      </c>
      <c r="BF263" s="100">
        <v>5347926.1557519361</v>
      </c>
      <c r="BG263" s="100">
        <v>0</v>
      </c>
      <c r="BH263" s="100">
        <v>71828.855230753572</v>
      </c>
      <c r="BI263" s="100">
        <v>256426</v>
      </c>
      <c r="BJ263" s="100">
        <v>0</v>
      </c>
      <c r="BK263" s="100">
        <v>3465</v>
      </c>
      <c r="BL263" s="100">
        <v>5814945</v>
      </c>
      <c r="BM263" s="100">
        <v>0</v>
      </c>
      <c r="BN263" s="100">
        <v>78580</v>
      </c>
      <c r="BO263" s="100">
        <v>-210593</v>
      </c>
      <c r="BP263" s="100">
        <v>0</v>
      </c>
      <c r="BQ263" s="100">
        <v>-3286</v>
      </c>
      <c r="BR263" s="100">
        <v>3754.0923421588595</v>
      </c>
      <c r="BS263" s="100">
        <v>0</v>
      </c>
      <c r="BT263" s="100">
        <v>50.73097759674134</v>
      </c>
      <c r="BU263" s="100">
        <v>5046</v>
      </c>
      <c r="BV263" s="100">
        <v>0</v>
      </c>
      <c r="BW263" s="100">
        <v>68</v>
      </c>
      <c r="BX263" s="100">
        <v>-1292</v>
      </c>
      <c r="BY263" s="100">
        <v>0</v>
      </c>
      <c r="BZ263" s="100">
        <v>-17</v>
      </c>
      <c r="CA263" s="100">
        <v>0</v>
      </c>
      <c r="CB263" s="100">
        <v>0</v>
      </c>
      <c r="CC263" s="100">
        <v>0</v>
      </c>
      <c r="CD263" s="100">
        <v>493.61767820773929</v>
      </c>
      <c r="CE263" s="100">
        <v>0</v>
      </c>
      <c r="CF263" s="100">
        <v>6.6705091649694497</v>
      </c>
      <c r="CG263" s="100">
        <v>504.31527494908352</v>
      </c>
      <c r="CH263" s="100">
        <v>0</v>
      </c>
      <c r="CI263" s="100">
        <v>6.8150712830957234</v>
      </c>
      <c r="CJ263" s="100">
        <v>0</v>
      </c>
      <c r="CK263" s="100">
        <v>0</v>
      </c>
      <c r="CL263" s="100">
        <v>0</v>
      </c>
      <c r="CM263" s="100">
        <v>0</v>
      </c>
      <c r="CN263" s="100">
        <v>0</v>
      </c>
      <c r="CO263" s="100">
        <v>0</v>
      </c>
      <c r="CP263" s="100">
        <v>0</v>
      </c>
      <c r="CQ263" s="100">
        <v>0</v>
      </c>
      <c r="CR263" s="100">
        <v>0</v>
      </c>
      <c r="CS263" s="100">
        <v>0</v>
      </c>
      <c r="CT263" s="100">
        <v>0</v>
      </c>
      <c r="CU263" s="100">
        <v>0</v>
      </c>
      <c r="CV263" s="100">
        <v>0</v>
      </c>
      <c r="CW263" s="100">
        <v>0</v>
      </c>
      <c r="CX263" s="100">
        <v>0</v>
      </c>
      <c r="CY263" s="100">
        <v>0</v>
      </c>
      <c r="CZ263" s="100">
        <v>0</v>
      </c>
      <c r="DA263" s="100">
        <v>0</v>
      </c>
      <c r="DB263" s="100">
        <v>0</v>
      </c>
      <c r="DC263" s="100">
        <v>0</v>
      </c>
      <c r="DD263" s="100">
        <v>0</v>
      </c>
      <c r="DE263" s="100">
        <v>1146.1710794297353</v>
      </c>
      <c r="DF263" s="100">
        <v>0</v>
      </c>
      <c r="DG263" s="100">
        <v>15.488798370672098</v>
      </c>
      <c r="DH263" s="100">
        <v>1147</v>
      </c>
      <c r="DI263" s="100">
        <v>0</v>
      </c>
      <c r="DJ263" s="100">
        <v>15</v>
      </c>
      <c r="DK263" s="100">
        <v>-1</v>
      </c>
      <c r="DL263" s="100">
        <v>0</v>
      </c>
      <c r="DM263" s="100">
        <v>0</v>
      </c>
      <c r="DN263" s="100">
        <v>20269.653482688391</v>
      </c>
      <c r="DO263" s="100">
        <v>0</v>
      </c>
      <c r="DP263" s="100">
        <v>273.91423625254583</v>
      </c>
      <c r="DQ263" s="100">
        <v>23034</v>
      </c>
      <c r="DR263" s="100">
        <v>0</v>
      </c>
      <c r="DS263" s="100">
        <v>311</v>
      </c>
      <c r="DT263" s="100">
        <v>-2764</v>
      </c>
      <c r="DU263" s="100">
        <v>0</v>
      </c>
      <c r="DV263" s="100">
        <v>-37</v>
      </c>
      <c r="DW263" s="100">
        <v>84472.808553971481</v>
      </c>
      <c r="DX263" s="100">
        <v>0</v>
      </c>
      <c r="DY263" s="100">
        <v>1141.5244399185337</v>
      </c>
      <c r="DZ263" s="100">
        <v>-6871.6776782077386</v>
      </c>
      <c r="EA263" s="100">
        <v>0</v>
      </c>
      <c r="EB263" s="100">
        <v>-92.860509164969443</v>
      </c>
      <c r="EC263" s="100">
        <v>86286</v>
      </c>
      <c r="ED263" s="100">
        <v>0</v>
      </c>
      <c r="EE263" s="100">
        <v>1166</v>
      </c>
      <c r="EF263" s="100">
        <v>-8685</v>
      </c>
      <c r="EG263" s="100">
        <v>0</v>
      </c>
      <c r="EH263" s="100">
        <v>-117</v>
      </c>
      <c r="EI263" s="100">
        <v>-897.83401221995928</v>
      </c>
      <c r="EJ263" s="100">
        <v>0</v>
      </c>
      <c r="EK263" s="100">
        <v>-12.132892057026478</v>
      </c>
      <c r="EL263" s="100">
        <v>0</v>
      </c>
      <c r="EM263" s="100">
        <v>0</v>
      </c>
      <c r="EN263" s="100">
        <v>0</v>
      </c>
      <c r="EO263" s="100">
        <v>0</v>
      </c>
      <c r="EP263" s="100">
        <v>0</v>
      </c>
      <c r="EQ263" s="100">
        <v>0</v>
      </c>
      <c r="ER263" s="100">
        <v>0</v>
      </c>
      <c r="ES263" s="100">
        <v>0</v>
      </c>
      <c r="ET263" s="100">
        <v>0</v>
      </c>
      <c r="EU263" s="100">
        <v>1145438.2940529531</v>
      </c>
      <c r="EV263" s="100">
        <v>0</v>
      </c>
      <c r="EW263" s="100">
        <v>15478.895865580449</v>
      </c>
      <c r="EX263" s="100">
        <v>1819993</v>
      </c>
      <c r="EY263" s="100">
        <v>0</v>
      </c>
      <c r="EZ263" s="100">
        <v>24594</v>
      </c>
      <c r="FA263" s="100">
        <v>-674555</v>
      </c>
      <c r="FB263" s="100">
        <v>0</v>
      </c>
      <c r="FC263" s="100">
        <v>-9115</v>
      </c>
      <c r="FD263" s="100">
        <v>2181434.9647250506</v>
      </c>
      <c r="FE263" s="100">
        <v>0</v>
      </c>
      <c r="FF263" s="100">
        <v>29158.534256619143</v>
      </c>
      <c r="FG263" s="100">
        <v>2254198</v>
      </c>
      <c r="FH263" s="100">
        <v>0</v>
      </c>
      <c r="FI263" s="100">
        <v>29811</v>
      </c>
      <c r="FJ263" s="100">
        <v>-72763</v>
      </c>
      <c r="FK263" s="100">
        <v>0</v>
      </c>
      <c r="FL263" s="100">
        <v>-652</v>
      </c>
      <c r="FM263" s="100">
        <v>0</v>
      </c>
      <c r="FN263" s="100">
        <v>0</v>
      </c>
      <c r="FO263" s="100">
        <v>0</v>
      </c>
      <c r="FP263" s="100">
        <v>0</v>
      </c>
      <c r="FQ263" s="100">
        <v>0</v>
      </c>
      <c r="FR263" s="100">
        <v>0</v>
      </c>
      <c r="FS263" s="100">
        <v>0</v>
      </c>
      <c r="FT263" s="100">
        <v>0</v>
      </c>
      <c r="FU263" s="100">
        <v>0</v>
      </c>
      <c r="FV263" s="100">
        <v>9034096</v>
      </c>
      <c r="FW263" s="100">
        <v>0</v>
      </c>
      <c r="FX263" s="100">
        <v>121323</v>
      </c>
      <c r="FY263" s="546">
        <v>0.25</v>
      </c>
      <c r="FZ263" s="546">
        <v>0.74</v>
      </c>
      <c r="GA263" s="546">
        <v>0</v>
      </c>
      <c r="GB263" s="546">
        <v>0.01</v>
      </c>
      <c r="GC263" s="84" t="s">
        <v>1054</v>
      </c>
    </row>
    <row r="264" spans="1:185" s="84" customFormat="1" x14ac:dyDescent="0.25">
      <c r="A264" t="s">
        <v>1026</v>
      </c>
      <c r="B264" s="82" t="s">
        <v>887</v>
      </c>
      <c r="C264" s="85" t="s">
        <v>886</v>
      </c>
      <c r="D264" s="100">
        <v>76532</v>
      </c>
      <c r="E264" s="100">
        <v>0</v>
      </c>
      <c r="F264" s="100">
        <v>76532</v>
      </c>
      <c r="G264" s="100">
        <v>31427.260000000068</v>
      </c>
      <c r="H264" s="100">
        <v>0</v>
      </c>
      <c r="I264" s="100">
        <v>31427.260000000068</v>
      </c>
      <c r="J264" s="100">
        <v>45104.739999999932</v>
      </c>
      <c r="K264" s="100">
        <v>0</v>
      </c>
      <c r="L264" s="100">
        <v>45104.739999999932</v>
      </c>
      <c r="M264" s="100">
        <v>228473</v>
      </c>
      <c r="N264" s="100">
        <v>228473</v>
      </c>
      <c r="O264" s="100">
        <v>0</v>
      </c>
      <c r="P264" s="100">
        <v>0</v>
      </c>
      <c r="Q264" s="100">
        <v>0</v>
      </c>
      <c r="R264" s="100">
        <v>0</v>
      </c>
      <c r="S264" s="100">
        <v>-30826</v>
      </c>
      <c r="T264" s="100">
        <v>0</v>
      </c>
      <c r="U264" s="100">
        <v>29232</v>
      </c>
      <c r="V264" s="100">
        <v>0</v>
      </c>
      <c r="W264" s="100">
        <v>-60058</v>
      </c>
      <c r="X264" s="100">
        <v>0</v>
      </c>
      <c r="Y264" s="100">
        <v>0</v>
      </c>
      <c r="Z264" s="100">
        <v>0</v>
      </c>
      <c r="AA264" s="100">
        <v>0</v>
      </c>
      <c r="AB264" s="100">
        <v>0</v>
      </c>
      <c r="AC264" s="100">
        <v>0</v>
      </c>
      <c r="AD264" s="100">
        <v>0</v>
      </c>
      <c r="AE264" s="100">
        <v>0</v>
      </c>
      <c r="AF264" s="100">
        <v>0</v>
      </c>
      <c r="AG264" s="100">
        <v>0</v>
      </c>
      <c r="AH264" s="100">
        <v>0</v>
      </c>
      <c r="AI264" s="100">
        <v>0</v>
      </c>
      <c r="AJ264" s="100">
        <v>0</v>
      </c>
      <c r="AK264" s="100">
        <v>0</v>
      </c>
      <c r="AL264" s="100">
        <v>0</v>
      </c>
      <c r="AM264" s="100">
        <v>0</v>
      </c>
      <c r="AN264" s="100">
        <v>0</v>
      </c>
      <c r="AO264" s="100">
        <v>0</v>
      </c>
      <c r="AP264" s="100">
        <v>0</v>
      </c>
      <c r="AQ264" s="100">
        <v>0</v>
      </c>
      <c r="AR264" s="100">
        <v>0</v>
      </c>
      <c r="AS264" s="100">
        <v>0</v>
      </c>
      <c r="AT264" s="100">
        <v>0</v>
      </c>
      <c r="AU264" s="100">
        <v>0</v>
      </c>
      <c r="AV264" s="100">
        <v>0</v>
      </c>
      <c r="AW264" s="100">
        <v>0</v>
      </c>
      <c r="AX264" s="100">
        <v>0</v>
      </c>
      <c r="AY264" s="100">
        <v>0</v>
      </c>
      <c r="AZ264" s="100">
        <v>0</v>
      </c>
      <c r="BA264" s="100">
        <v>0</v>
      </c>
      <c r="BB264" s="100">
        <v>0</v>
      </c>
      <c r="BC264" s="100">
        <v>0</v>
      </c>
      <c r="BD264" s="100">
        <v>0</v>
      </c>
      <c r="BE264" s="100">
        <v>0</v>
      </c>
      <c r="BF264" s="100">
        <v>1808027.8904386805</v>
      </c>
      <c r="BG264" s="100">
        <v>452006.97260967013</v>
      </c>
      <c r="BH264" s="100">
        <v>0</v>
      </c>
      <c r="BI264" s="100">
        <v>128311</v>
      </c>
      <c r="BJ264" s="100">
        <v>32078</v>
      </c>
      <c r="BK264" s="100">
        <v>0</v>
      </c>
      <c r="BL264" s="100">
        <v>1810556</v>
      </c>
      <c r="BM264" s="100">
        <v>452639</v>
      </c>
      <c r="BN264" s="100">
        <v>0</v>
      </c>
      <c r="BO264" s="100">
        <v>125783</v>
      </c>
      <c r="BP264" s="100">
        <v>31446</v>
      </c>
      <c r="BQ264" s="100">
        <v>0</v>
      </c>
      <c r="BR264" s="100">
        <v>0</v>
      </c>
      <c r="BS264" s="100">
        <v>0</v>
      </c>
      <c r="BT264" s="100">
        <v>0</v>
      </c>
      <c r="BU264" s="100">
        <v>0</v>
      </c>
      <c r="BV264" s="100">
        <v>0</v>
      </c>
      <c r="BW264" s="100">
        <v>0</v>
      </c>
      <c r="BX264" s="100">
        <v>0</v>
      </c>
      <c r="BY264" s="100">
        <v>0</v>
      </c>
      <c r="BZ264" s="100">
        <v>0</v>
      </c>
      <c r="CA264" s="100">
        <v>0</v>
      </c>
      <c r="CB264" s="100">
        <v>0</v>
      </c>
      <c r="CC264" s="100">
        <v>0</v>
      </c>
      <c r="CD264" s="100">
        <v>0</v>
      </c>
      <c r="CE264" s="100">
        <v>0</v>
      </c>
      <c r="CF264" s="100">
        <v>0</v>
      </c>
      <c r="CG264" s="100">
        <v>0</v>
      </c>
      <c r="CH264" s="100">
        <v>0</v>
      </c>
      <c r="CI264" s="100">
        <v>0</v>
      </c>
      <c r="CJ264" s="100">
        <v>0</v>
      </c>
      <c r="CK264" s="100">
        <v>0</v>
      </c>
      <c r="CL264" s="100">
        <v>0</v>
      </c>
      <c r="CM264" s="100">
        <v>0</v>
      </c>
      <c r="CN264" s="100">
        <v>0</v>
      </c>
      <c r="CO264" s="100">
        <v>0</v>
      </c>
      <c r="CP264" s="100">
        <v>0</v>
      </c>
      <c r="CQ264" s="100">
        <v>0</v>
      </c>
      <c r="CR264" s="100">
        <v>0</v>
      </c>
      <c r="CS264" s="100">
        <v>0</v>
      </c>
      <c r="CT264" s="100">
        <v>0</v>
      </c>
      <c r="CU264" s="100">
        <v>0</v>
      </c>
      <c r="CV264" s="100">
        <v>0</v>
      </c>
      <c r="CW264" s="100">
        <v>0</v>
      </c>
      <c r="CX264" s="100">
        <v>0</v>
      </c>
      <c r="CY264" s="100">
        <v>10098</v>
      </c>
      <c r="CZ264" s="100">
        <v>2525</v>
      </c>
      <c r="DA264" s="100">
        <v>0</v>
      </c>
      <c r="DB264" s="100">
        <v>-10098</v>
      </c>
      <c r="DC264" s="100">
        <v>-2525</v>
      </c>
      <c r="DD264" s="100">
        <v>0</v>
      </c>
      <c r="DE264" s="100">
        <v>619.55193482688401</v>
      </c>
      <c r="DF264" s="100">
        <v>154.887983706721</v>
      </c>
      <c r="DG264" s="100">
        <v>0</v>
      </c>
      <c r="DH264" s="100">
        <v>619</v>
      </c>
      <c r="DI264" s="100">
        <v>155</v>
      </c>
      <c r="DJ264" s="100">
        <v>0</v>
      </c>
      <c r="DK264" s="100">
        <v>1</v>
      </c>
      <c r="DL264" s="100">
        <v>0</v>
      </c>
      <c r="DM264" s="100">
        <v>0</v>
      </c>
      <c r="DN264" s="100">
        <v>12191.59666802444</v>
      </c>
      <c r="DO264" s="100">
        <v>3047.89916700611</v>
      </c>
      <c r="DP264" s="100">
        <v>0</v>
      </c>
      <c r="DQ264" s="100">
        <v>9742</v>
      </c>
      <c r="DR264" s="100">
        <v>2436</v>
      </c>
      <c r="DS264" s="100">
        <v>0</v>
      </c>
      <c r="DT264" s="100">
        <v>2450</v>
      </c>
      <c r="DU264" s="100">
        <v>612</v>
      </c>
      <c r="DV264" s="100">
        <v>0</v>
      </c>
      <c r="DW264" s="100">
        <v>25886.589800407335</v>
      </c>
      <c r="DX264" s="100">
        <v>6471.6474501018338</v>
      </c>
      <c r="DY264" s="100">
        <v>0</v>
      </c>
      <c r="DZ264" s="100">
        <v>-247.09383299389003</v>
      </c>
      <c r="EA264" s="100">
        <v>-61.773458248472508</v>
      </c>
      <c r="EB264" s="100">
        <v>0</v>
      </c>
      <c r="EC264" s="100">
        <v>619</v>
      </c>
      <c r="ED264" s="100">
        <v>155</v>
      </c>
      <c r="EE264" s="100">
        <v>0</v>
      </c>
      <c r="EF264" s="100">
        <v>25020</v>
      </c>
      <c r="EG264" s="100">
        <v>6255</v>
      </c>
      <c r="EH264" s="100">
        <v>0</v>
      </c>
      <c r="EI264" s="100">
        <v>424.34764154786154</v>
      </c>
      <c r="EJ264" s="100">
        <v>106.08691038696539</v>
      </c>
      <c r="EK264" s="100">
        <v>0</v>
      </c>
      <c r="EL264" s="100">
        <v>0</v>
      </c>
      <c r="EM264" s="100">
        <v>0</v>
      </c>
      <c r="EN264" s="100">
        <v>0</v>
      </c>
      <c r="EO264" s="100">
        <v>0</v>
      </c>
      <c r="EP264" s="100">
        <v>0</v>
      </c>
      <c r="EQ264" s="100">
        <v>0</v>
      </c>
      <c r="ER264" s="100">
        <v>0</v>
      </c>
      <c r="ES264" s="100">
        <v>0</v>
      </c>
      <c r="ET264" s="100">
        <v>0</v>
      </c>
      <c r="EU264" s="100">
        <v>464067.17391446029</v>
      </c>
      <c r="EV264" s="100">
        <v>116016.79347861507</v>
      </c>
      <c r="EW264" s="100">
        <v>0</v>
      </c>
      <c r="EX264" s="100">
        <v>629674</v>
      </c>
      <c r="EY264" s="100">
        <v>157418</v>
      </c>
      <c r="EZ264" s="100">
        <v>0</v>
      </c>
      <c r="FA264" s="100">
        <v>-165607</v>
      </c>
      <c r="FB264" s="100">
        <v>-41401</v>
      </c>
      <c r="FC264" s="100">
        <v>0</v>
      </c>
      <c r="FD264" s="100">
        <v>755430.23185336031</v>
      </c>
      <c r="FE264" s="100">
        <v>189108.6862729124</v>
      </c>
      <c r="FF264" s="100">
        <v>0</v>
      </c>
      <c r="FG264" s="100">
        <v>706547</v>
      </c>
      <c r="FH264" s="100">
        <v>176399</v>
      </c>
      <c r="FI264" s="100">
        <v>0</v>
      </c>
      <c r="FJ264" s="100">
        <v>48883</v>
      </c>
      <c r="FK264" s="100">
        <v>12710</v>
      </c>
      <c r="FL264" s="100">
        <v>0</v>
      </c>
      <c r="FM264" s="100">
        <v>0</v>
      </c>
      <c r="FN264" s="100">
        <v>0</v>
      </c>
      <c r="FO264" s="100">
        <v>0</v>
      </c>
      <c r="FP264" s="100">
        <v>0</v>
      </c>
      <c r="FQ264" s="100">
        <v>0</v>
      </c>
      <c r="FR264" s="100">
        <v>0</v>
      </c>
      <c r="FS264" s="100">
        <v>0</v>
      </c>
      <c r="FT264" s="100">
        <v>0</v>
      </c>
      <c r="FU264" s="100">
        <v>0</v>
      </c>
      <c r="FV264" s="100">
        <v>3194712</v>
      </c>
      <c r="FW264" s="100">
        <v>798930</v>
      </c>
      <c r="FX264" s="100">
        <v>0</v>
      </c>
      <c r="FY264" s="546">
        <v>0.5</v>
      </c>
      <c r="FZ264" s="546">
        <v>0.4</v>
      </c>
      <c r="GA264" s="546">
        <v>0.1</v>
      </c>
      <c r="GB264" s="546">
        <v>0</v>
      </c>
      <c r="GC264" s="84" t="s">
        <v>1029</v>
      </c>
    </row>
    <row r="265" spans="1:185" s="84" customFormat="1" x14ac:dyDescent="0.25">
      <c r="A265" t="s">
        <v>1026</v>
      </c>
      <c r="B265" s="82" t="s">
        <v>889</v>
      </c>
      <c r="C265" s="85" t="s">
        <v>888</v>
      </c>
      <c r="D265" s="100">
        <v>250202</v>
      </c>
      <c r="E265" s="100">
        <v>0</v>
      </c>
      <c r="F265" s="100">
        <v>250202</v>
      </c>
      <c r="G265" s="100">
        <v>204171.18</v>
      </c>
      <c r="H265" s="100">
        <v>0</v>
      </c>
      <c r="I265" s="100">
        <v>204171.18</v>
      </c>
      <c r="J265" s="100">
        <v>46030.820000000007</v>
      </c>
      <c r="K265" s="100">
        <v>0</v>
      </c>
      <c r="L265" s="100">
        <v>46030.820000000007</v>
      </c>
      <c r="M265" s="100">
        <v>155352</v>
      </c>
      <c r="N265" s="100">
        <v>155352</v>
      </c>
      <c r="O265" s="100">
        <v>0</v>
      </c>
      <c r="P265" s="100">
        <v>0</v>
      </c>
      <c r="Q265" s="100">
        <v>0</v>
      </c>
      <c r="R265" s="100">
        <v>0</v>
      </c>
      <c r="S265" s="100">
        <v>251468</v>
      </c>
      <c r="T265" s="100">
        <v>0</v>
      </c>
      <c r="U265" s="100">
        <v>102147</v>
      </c>
      <c r="V265" s="100">
        <v>0</v>
      </c>
      <c r="W265" s="100">
        <v>149321</v>
      </c>
      <c r="X265" s="100">
        <v>0</v>
      </c>
      <c r="Y265" s="100">
        <v>0</v>
      </c>
      <c r="Z265" s="100">
        <v>0</v>
      </c>
      <c r="AA265" s="100">
        <v>0</v>
      </c>
      <c r="AB265" s="100">
        <v>0</v>
      </c>
      <c r="AC265" s="100">
        <v>0</v>
      </c>
      <c r="AD265" s="100">
        <v>0</v>
      </c>
      <c r="AE265" s="100">
        <v>0</v>
      </c>
      <c r="AF265" s="100">
        <v>0</v>
      </c>
      <c r="AG265" s="100">
        <v>0</v>
      </c>
      <c r="AH265" s="100">
        <v>0</v>
      </c>
      <c r="AI265" s="100">
        <v>0</v>
      </c>
      <c r="AJ265" s="100">
        <v>0</v>
      </c>
      <c r="AK265" s="100">
        <v>0</v>
      </c>
      <c r="AL265" s="100">
        <v>0</v>
      </c>
      <c r="AM265" s="100">
        <v>0</v>
      </c>
      <c r="AN265" s="100">
        <v>0</v>
      </c>
      <c r="AO265" s="100">
        <v>0</v>
      </c>
      <c r="AP265" s="100">
        <v>0</v>
      </c>
      <c r="AQ265" s="100">
        <v>0</v>
      </c>
      <c r="AR265" s="100">
        <v>0</v>
      </c>
      <c r="AS265" s="100">
        <v>0</v>
      </c>
      <c r="AT265" s="100">
        <v>0</v>
      </c>
      <c r="AU265" s="100">
        <v>0</v>
      </c>
      <c r="AV265" s="100">
        <v>0</v>
      </c>
      <c r="AW265" s="100">
        <v>0</v>
      </c>
      <c r="AX265" s="100">
        <v>0</v>
      </c>
      <c r="AY265" s="100">
        <v>0</v>
      </c>
      <c r="AZ265" s="100">
        <v>0</v>
      </c>
      <c r="BA265" s="100">
        <v>0</v>
      </c>
      <c r="BB265" s="100">
        <v>0</v>
      </c>
      <c r="BC265" s="100">
        <v>0</v>
      </c>
      <c r="BD265" s="100">
        <v>0</v>
      </c>
      <c r="BE265" s="100">
        <v>0</v>
      </c>
      <c r="BF265" s="100">
        <v>1255297.4155618905</v>
      </c>
      <c r="BG265" s="100">
        <v>313824.35389047262</v>
      </c>
      <c r="BH265" s="100">
        <v>0</v>
      </c>
      <c r="BI265" s="100">
        <v>48239</v>
      </c>
      <c r="BJ265" s="100">
        <v>12060</v>
      </c>
      <c r="BK265" s="100">
        <v>0</v>
      </c>
      <c r="BL265" s="100">
        <v>1243740</v>
      </c>
      <c r="BM265" s="100">
        <v>310935</v>
      </c>
      <c r="BN265" s="100">
        <v>0</v>
      </c>
      <c r="BO265" s="100">
        <v>59796</v>
      </c>
      <c r="BP265" s="100">
        <v>14949</v>
      </c>
      <c r="BQ265" s="100">
        <v>0</v>
      </c>
      <c r="BR265" s="100">
        <v>0</v>
      </c>
      <c r="BS265" s="100">
        <v>0</v>
      </c>
      <c r="BT265" s="100">
        <v>0</v>
      </c>
      <c r="BU265" s="100">
        <v>0</v>
      </c>
      <c r="BV265" s="100">
        <v>0</v>
      </c>
      <c r="BW265" s="100">
        <v>0</v>
      </c>
      <c r="BX265" s="100">
        <v>0</v>
      </c>
      <c r="BY265" s="100">
        <v>0</v>
      </c>
      <c r="BZ265" s="100">
        <v>0</v>
      </c>
      <c r="CA265" s="100">
        <v>0</v>
      </c>
      <c r="CB265" s="100">
        <v>0</v>
      </c>
      <c r="CC265" s="100">
        <v>0</v>
      </c>
      <c r="CD265" s="100">
        <v>0</v>
      </c>
      <c r="CE265" s="100">
        <v>0</v>
      </c>
      <c r="CF265" s="100">
        <v>0</v>
      </c>
      <c r="CG265" s="100">
        <v>0</v>
      </c>
      <c r="CH265" s="100">
        <v>0</v>
      </c>
      <c r="CI265" s="100">
        <v>0</v>
      </c>
      <c r="CJ265" s="100">
        <v>0</v>
      </c>
      <c r="CK265" s="100">
        <v>0</v>
      </c>
      <c r="CL265" s="100">
        <v>0</v>
      </c>
      <c r="CM265" s="100">
        <v>0</v>
      </c>
      <c r="CN265" s="100">
        <v>0</v>
      </c>
      <c r="CO265" s="100">
        <v>0</v>
      </c>
      <c r="CP265" s="100">
        <v>0</v>
      </c>
      <c r="CQ265" s="100">
        <v>0</v>
      </c>
      <c r="CR265" s="100">
        <v>0</v>
      </c>
      <c r="CS265" s="100">
        <v>0</v>
      </c>
      <c r="CT265" s="100">
        <v>0</v>
      </c>
      <c r="CU265" s="100">
        <v>0</v>
      </c>
      <c r="CV265" s="100">
        <v>12388.97352342159</v>
      </c>
      <c r="CW265" s="100">
        <v>3097.2433808553974</v>
      </c>
      <c r="CX265" s="100">
        <v>0</v>
      </c>
      <c r="CY265" s="100">
        <v>12390</v>
      </c>
      <c r="CZ265" s="100">
        <v>3097</v>
      </c>
      <c r="DA265" s="100">
        <v>0</v>
      </c>
      <c r="DB265" s="100">
        <v>-1</v>
      </c>
      <c r="DC265" s="100">
        <v>0</v>
      </c>
      <c r="DD265" s="100">
        <v>0</v>
      </c>
      <c r="DE265" s="100">
        <v>619.55193482688401</v>
      </c>
      <c r="DF265" s="100">
        <v>154.887983706721</v>
      </c>
      <c r="DG265" s="100">
        <v>0</v>
      </c>
      <c r="DH265" s="100">
        <v>619</v>
      </c>
      <c r="DI265" s="100">
        <v>155</v>
      </c>
      <c r="DJ265" s="100">
        <v>0</v>
      </c>
      <c r="DK265" s="100">
        <v>1</v>
      </c>
      <c r="DL265" s="100">
        <v>0</v>
      </c>
      <c r="DM265" s="100">
        <v>0</v>
      </c>
      <c r="DN265" s="100">
        <v>11621.658452138494</v>
      </c>
      <c r="DO265" s="100">
        <v>2905.4146130346235</v>
      </c>
      <c r="DP265" s="100">
        <v>0</v>
      </c>
      <c r="DQ265" s="100">
        <v>12337</v>
      </c>
      <c r="DR265" s="100">
        <v>3084</v>
      </c>
      <c r="DS265" s="100">
        <v>0</v>
      </c>
      <c r="DT265" s="100">
        <v>-715</v>
      </c>
      <c r="DU265" s="100">
        <v>-179</v>
      </c>
      <c r="DV265" s="100">
        <v>0</v>
      </c>
      <c r="DW265" s="100">
        <v>20608.899470468434</v>
      </c>
      <c r="DX265" s="100">
        <v>5152.2248676171084</v>
      </c>
      <c r="DY265" s="100">
        <v>0</v>
      </c>
      <c r="DZ265" s="100">
        <v>-5656.6124236252545</v>
      </c>
      <c r="EA265" s="100">
        <v>-1414.1531059063136</v>
      </c>
      <c r="EB265" s="100">
        <v>0</v>
      </c>
      <c r="EC265" s="100">
        <v>20652</v>
      </c>
      <c r="ED265" s="100">
        <v>5163</v>
      </c>
      <c r="EE265" s="100">
        <v>0</v>
      </c>
      <c r="EF265" s="100">
        <v>-5700</v>
      </c>
      <c r="EG265" s="100">
        <v>-1425</v>
      </c>
      <c r="EH265" s="100">
        <v>0</v>
      </c>
      <c r="EI265" s="100">
        <v>0</v>
      </c>
      <c r="EJ265" s="100">
        <v>0</v>
      </c>
      <c r="EK265" s="100">
        <v>0</v>
      </c>
      <c r="EL265" s="100">
        <v>0</v>
      </c>
      <c r="EM265" s="100">
        <v>0</v>
      </c>
      <c r="EN265" s="100">
        <v>0</v>
      </c>
      <c r="EO265" s="100">
        <v>0</v>
      </c>
      <c r="EP265" s="100">
        <v>0</v>
      </c>
      <c r="EQ265" s="100">
        <v>0</v>
      </c>
      <c r="ER265" s="100">
        <v>0</v>
      </c>
      <c r="ES265" s="100">
        <v>0</v>
      </c>
      <c r="ET265" s="100">
        <v>0</v>
      </c>
      <c r="EU265" s="100">
        <v>200540.39083503056</v>
      </c>
      <c r="EV265" s="100">
        <v>50135.097708757639</v>
      </c>
      <c r="EW265" s="100">
        <v>0</v>
      </c>
      <c r="EX265" s="100">
        <v>142331</v>
      </c>
      <c r="EY265" s="100">
        <v>35583</v>
      </c>
      <c r="EZ265" s="100">
        <v>0</v>
      </c>
      <c r="FA265" s="100">
        <v>58209</v>
      </c>
      <c r="FB265" s="100">
        <v>14552</v>
      </c>
      <c r="FC265" s="100">
        <v>0</v>
      </c>
      <c r="FD265" s="100">
        <v>387340.78618329938</v>
      </c>
      <c r="FE265" s="100">
        <v>94786.577401221992</v>
      </c>
      <c r="FF265" s="100">
        <v>0</v>
      </c>
      <c r="FG265" s="100">
        <v>370612</v>
      </c>
      <c r="FH265" s="100">
        <v>91821</v>
      </c>
      <c r="FI265" s="100">
        <v>0</v>
      </c>
      <c r="FJ265" s="100">
        <v>16729</v>
      </c>
      <c r="FK265" s="100">
        <v>2966</v>
      </c>
      <c r="FL265" s="100">
        <v>0</v>
      </c>
      <c r="FM265" s="100">
        <v>0</v>
      </c>
      <c r="FN265" s="100">
        <v>0</v>
      </c>
      <c r="FO265" s="100">
        <v>0</v>
      </c>
      <c r="FP265" s="100">
        <v>0</v>
      </c>
      <c r="FQ265" s="100">
        <v>0</v>
      </c>
      <c r="FR265" s="100">
        <v>0</v>
      </c>
      <c r="FS265" s="100">
        <v>0</v>
      </c>
      <c r="FT265" s="100">
        <v>0</v>
      </c>
      <c r="FU265" s="100">
        <v>0</v>
      </c>
      <c r="FV265" s="100">
        <v>1931000</v>
      </c>
      <c r="FW265" s="100">
        <v>480701</v>
      </c>
      <c r="FX265" s="100">
        <v>0</v>
      </c>
      <c r="FY265" s="546">
        <v>0.5</v>
      </c>
      <c r="FZ265" s="546">
        <v>0.4</v>
      </c>
      <c r="GA265" s="546">
        <v>0.1</v>
      </c>
      <c r="GB265" s="546">
        <v>0</v>
      </c>
      <c r="GC265" s="84" t="s">
        <v>1029</v>
      </c>
    </row>
    <row r="266" spans="1:185" s="84" customFormat="1" x14ac:dyDescent="0.25">
      <c r="A266" t="s">
        <v>1026</v>
      </c>
      <c r="B266" s="82" t="s">
        <v>891</v>
      </c>
      <c r="C266" s="85" t="s">
        <v>890</v>
      </c>
      <c r="D266" s="100">
        <v>-1298235</v>
      </c>
      <c r="E266" s="100">
        <v>2118</v>
      </c>
      <c r="F266" s="100">
        <v>-1296117</v>
      </c>
      <c r="G266" s="100">
        <v>-1210802.9100000001</v>
      </c>
      <c r="H266" s="100">
        <v>0</v>
      </c>
      <c r="I266" s="100">
        <v>-1210802.9100000001</v>
      </c>
      <c r="J266" s="100">
        <v>-87432.089999999851</v>
      </c>
      <c r="K266" s="100">
        <v>2118</v>
      </c>
      <c r="L266" s="100">
        <v>-85314.089999999851</v>
      </c>
      <c r="M266" s="100">
        <v>334751</v>
      </c>
      <c r="N266" s="100">
        <v>334751</v>
      </c>
      <c r="O266" s="100">
        <v>0</v>
      </c>
      <c r="P266" s="100">
        <v>757405</v>
      </c>
      <c r="Q266" s="100">
        <v>755954</v>
      </c>
      <c r="R266" s="100">
        <v>1451</v>
      </c>
      <c r="S266" s="100">
        <v>0</v>
      </c>
      <c r="T266" s="100">
        <v>0</v>
      </c>
      <c r="U266" s="100">
        <v>0</v>
      </c>
      <c r="V266" s="100">
        <v>0</v>
      </c>
      <c r="W266" s="100">
        <v>0</v>
      </c>
      <c r="X266" s="100">
        <v>0</v>
      </c>
      <c r="Y266" s="100">
        <v>0</v>
      </c>
      <c r="Z266" s="100">
        <v>0</v>
      </c>
      <c r="AA266" s="100">
        <v>0</v>
      </c>
      <c r="AB266" s="100">
        <v>0</v>
      </c>
      <c r="AC266" s="100">
        <v>0</v>
      </c>
      <c r="AD266" s="100">
        <v>0</v>
      </c>
      <c r="AE266" s="100">
        <v>0</v>
      </c>
      <c r="AF266" s="100">
        <v>0</v>
      </c>
      <c r="AG266" s="100">
        <v>0</v>
      </c>
      <c r="AH266" s="100">
        <v>0</v>
      </c>
      <c r="AI266" s="100">
        <v>0</v>
      </c>
      <c r="AJ266" s="100">
        <v>0</v>
      </c>
      <c r="AK266" s="100">
        <v>0</v>
      </c>
      <c r="AL266" s="100">
        <v>0</v>
      </c>
      <c r="AM266" s="100">
        <v>0</v>
      </c>
      <c r="AN266" s="100">
        <v>0</v>
      </c>
      <c r="AO266" s="100">
        <v>0</v>
      </c>
      <c r="AP266" s="100">
        <v>0</v>
      </c>
      <c r="AQ266" s="100">
        <v>0</v>
      </c>
      <c r="AR266" s="100">
        <v>0</v>
      </c>
      <c r="AS266" s="100">
        <v>0</v>
      </c>
      <c r="AT266" s="100">
        <v>0</v>
      </c>
      <c r="AU266" s="100">
        <v>0</v>
      </c>
      <c r="AV266" s="100">
        <v>0</v>
      </c>
      <c r="AW266" s="100">
        <v>0</v>
      </c>
      <c r="AX266" s="100">
        <v>0</v>
      </c>
      <c r="AY266" s="100">
        <v>0</v>
      </c>
      <c r="AZ266" s="100">
        <v>0</v>
      </c>
      <c r="BA266" s="100">
        <v>0</v>
      </c>
      <c r="BB266" s="100">
        <v>0</v>
      </c>
      <c r="BC266" s="100">
        <v>0</v>
      </c>
      <c r="BD266" s="100">
        <v>0</v>
      </c>
      <c r="BE266" s="100">
        <v>0</v>
      </c>
      <c r="BF266" s="100">
        <v>2974642.8098241142</v>
      </c>
      <c r="BG266" s="100">
        <v>0</v>
      </c>
      <c r="BH266" s="100">
        <v>60706.996118859468</v>
      </c>
      <c r="BI266" s="100">
        <v>154564</v>
      </c>
      <c r="BJ266" s="100">
        <v>0</v>
      </c>
      <c r="BK266" s="100">
        <v>3139</v>
      </c>
      <c r="BL266" s="100">
        <v>2958525</v>
      </c>
      <c r="BM266" s="100">
        <v>0</v>
      </c>
      <c r="BN266" s="100">
        <v>60363</v>
      </c>
      <c r="BO266" s="100">
        <v>170682</v>
      </c>
      <c r="BP266" s="100">
        <v>0</v>
      </c>
      <c r="BQ266" s="100">
        <v>3483</v>
      </c>
      <c r="BR266" s="100">
        <v>21340.693564154786</v>
      </c>
      <c r="BS266" s="100">
        <v>0</v>
      </c>
      <c r="BT266" s="100">
        <v>435.52435845213853</v>
      </c>
      <c r="BU266" s="100">
        <v>0</v>
      </c>
      <c r="BV266" s="100">
        <v>0</v>
      </c>
      <c r="BW266" s="100">
        <v>0</v>
      </c>
      <c r="BX266" s="100">
        <v>21341</v>
      </c>
      <c r="BY266" s="100">
        <v>0</v>
      </c>
      <c r="BZ266" s="100">
        <v>436</v>
      </c>
      <c r="CA266" s="100">
        <v>0</v>
      </c>
      <c r="CB266" s="100">
        <v>0</v>
      </c>
      <c r="CC266" s="100">
        <v>0</v>
      </c>
      <c r="CD266" s="100">
        <v>0</v>
      </c>
      <c r="CE266" s="100">
        <v>0</v>
      </c>
      <c r="CF266" s="100">
        <v>0</v>
      </c>
      <c r="CG266" s="100">
        <v>0</v>
      </c>
      <c r="CH266" s="100">
        <v>0</v>
      </c>
      <c r="CI266" s="100">
        <v>0</v>
      </c>
      <c r="CJ266" s="100">
        <v>0</v>
      </c>
      <c r="CK266" s="100">
        <v>0</v>
      </c>
      <c r="CL266" s="100">
        <v>0</v>
      </c>
      <c r="CM266" s="100">
        <v>0</v>
      </c>
      <c r="CN266" s="100">
        <v>0</v>
      </c>
      <c r="CO266" s="100">
        <v>0</v>
      </c>
      <c r="CP266" s="100">
        <v>0</v>
      </c>
      <c r="CQ266" s="100">
        <v>0</v>
      </c>
      <c r="CR266" s="100">
        <v>0</v>
      </c>
      <c r="CS266" s="100">
        <v>299.0267413441955</v>
      </c>
      <c r="CT266" s="100">
        <v>0</v>
      </c>
      <c r="CU266" s="100">
        <v>6.1025865580448064</v>
      </c>
      <c r="CV266" s="100">
        <v>754.90338085539713</v>
      </c>
      <c r="CW266" s="100">
        <v>0</v>
      </c>
      <c r="CX266" s="100">
        <v>15.406191446028513</v>
      </c>
      <c r="CY266" s="100">
        <v>755</v>
      </c>
      <c r="CZ266" s="100">
        <v>0</v>
      </c>
      <c r="DA266" s="100">
        <v>15</v>
      </c>
      <c r="DB266" s="100">
        <v>0</v>
      </c>
      <c r="DC266" s="100">
        <v>0</v>
      </c>
      <c r="DD266" s="100">
        <v>0</v>
      </c>
      <c r="DE266" s="100">
        <v>567.18947046843175</v>
      </c>
      <c r="DF266" s="100">
        <v>0</v>
      </c>
      <c r="DG266" s="100">
        <v>11.575295315682281</v>
      </c>
      <c r="DH266" s="100">
        <v>759</v>
      </c>
      <c r="DI266" s="100">
        <v>0</v>
      </c>
      <c r="DJ266" s="100">
        <v>15</v>
      </c>
      <c r="DK266" s="100">
        <v>-192</v>
      </c>
      <c r="DL266" s="100">
        <v>0</v>
      </c>
      <c r="DM266" s="100">
        <v>-3</v>
      </c>
      <c r="DN266" s="100">
        <v>17183.159327902238</v>
      </c>
      <c r="DO266" s="100">
        <v>0</v>
      </c>
      <c r="DP266" s="100">
        <v>350.67672097759674</v>
      </c>
      <c r="DQ266" s="100">
        <v>14872</v>
      </c>
      <c r="DR266" s="100">
        <v>0</v>
      </c>
      <c r="DS266" s="100">
        <v>304</v>
      </c>
      <c r="DT266" s="100">
        <v>2311</v>
      </c>
      <c r="DU266" s="100">
        <v>0</v>
      </c>
      <c r="DV266" s="100">
        <v>47</v>
      </c>
      <c r="DW266" s="100">
        <v>50144.860814663953</v>
      </c>
      <c r="DX266" s="100">
        <v>0</v>
      </c>
      <c r="DY266" s="100">
        <v>1014.6402036659878</v>
      </c>
      <c r="DZ266" s="100">
        <v>-9617.4285947046847</v>
      </c>
      <c r="EA266" s="100">
        <v>0</v>
      </c>
      <c r="EB266" s="100">
        <v>-196.27405295315683</v>
      </c>
      <c r="EC266" s="100">
        <v>50317</v>
      </c>
      <c r="ED266" s="100">
        <v>0</v>
      </c>
      <c r="EE266" s="100">
        <v>1027</v>
      </c>
      <c r="EF266" s="100">
        <v>-9790</v>
      </c>
      <c r="EG266" s="100">
        <v>0</v>
      </c>
      <c r="EH266" s="100">
        <v>-209</v>
      </c>
      <c r="EI266" s="100">
        <v>-1742.5517718940935</v>
      </c>
      <c r="EJ266" s="100">
        <v>0</v>
      </c>
      <c r="EK266" s="100">
        <v>-35.562281059063132</v>
      </c>
      <c r="EL266" s="100">
        <v>0</v>
      </c>
      <c r="EM266" s="100">
        <v>0</v>
      </c>
      <c r="EN266" s="100">
        <v>0</v>
      </c>
      <c r="EO266" s="100">
        <v>0</v>
      </c>
      <c r="EP266" s="100">
        <v>0</v>
      </c>
      <c r="EQ266" s="100">
        <v>0</v>
      </c>
      <c r="ER266" s="100">
        <v>0</v>
      </c>
      <c r="ES266" s="100">
        <v>0</v>
      </c>
      <c r="ET266" s="100">
        <v>0</v>
      </c>
      <c r="EU266" s="100">
        <v>678967.79144602851</v>
      </c>
      <c r="EV266" s="100">
        <v>0</v>
      </c>
      <c r="EW266" s="100">
        <v>13856.485539714869</v>
      </c>
      <c r="EX266" s="100">
        <v>542127</v>
      </c>
      <c r="EY266" s="100">
        <v>0</v>
      </c>
      <c r="EZ266" s="100">
        <v>11064</v>
      </c>
      <c r="FA266" s="100">
        <v>136841</v>
      </c>
      <c r="FB266" s="100">
        <v>0</v>
      </c>
      <c r="FC266" s="100">
        <v>2792</v>
      </c>
      <c r="FD266" s="100">
        <v>1417628.3287983704</v>
      </c>
      <c r="FE266" s="100">
        <v>0</v>
      </c>
      <c r="FF266" s="100">
        <v>28427.491975560079</v>
      </c>
      <c r="FG266" s="100">
        <v>1412308</v>
      </c>
      <c r="FH266" s="100">
        <v>0</v>
      </c>
      <c r="FI266" s="100">
        <v>28320</v>
      </c>
      <c r="FJ266" s="100">
        <v>5320</v>
      </c>
      <c r="FK266" s="100">
        <v>0</v>
      </c>
      <c r="FL266" s="100">
        <v>107</v>
      </c>
      <c r="FM266" s="100">
        <v>0</v>
      </c>
      <c r="FN266" s="100">
        <v>0</v>
      </c>
      <c r="FO266" s="100">
        <v>0</v>
      </c>
      <c r="FP266" s="100">
        <v>0</v>
      </c>
      <c r="FQ266" s="100">
        <v>0</v>
      </c>
      <c r="FR266" s="100">
        <v>0</v>
      </c>
      <c r="FS266" s="100">
        <v>0</v>
      </c>
      <c r="FT266" s="100">
        <v>0</v>
      </c>
      <c r="FU266" s="100">
        <v>0</v>
      </c>
      <c r="FV266" s="100">
        <v>5304733</v>
      </c>
      <c r="FW266" s="100">
        <v>0</v>
      </c>
      <c r="FX266" s="100">
        <v>107732</v>
      </c>
      <c r="FY266" s="546">
        <v>0.5</v>
      </c>
      <c r="FZ266" s="546">
        <v>0.49</v>
      </c>
      <c r="GA266" s="546">
        <v>0</v>
      </c>
      <c r="GB266" s="546">
        <v>0.01</v>
      </c>
      <c r="GC266" s="84" t="s">
        <v>1047</v>
      </c>
    </row>
    <row r="267" spans="1:185" s="84" customFormat="1" x14ac:dyDescent="0.25">
      <c r="A267" t="s">
        <v>1037</v>
      </c>
      <c r="B267" s="82" t="s">
        <v>893</v>
      </c>
      <c r="C267" s="85" t="s">
        <v>892</v>
      </c>
      <c r="D267" s="100">
        <v>-73364</v>
      </c>
      <c r="E267" s="100">
        <v>0</v>
      </c>
      <c r="F267" s="100">
        <v>-73364</v>
      </c>
      <c r="G267" s="100">
        <v>-38800</v>
      </c>
      <c r="H267" s="100">
        <v>0</v>
      </c>
      <c r="I267" s="100">
        <v>-38800</v>
      </c>
      <c r="J267" s="100">
        <v>-34564</v>
      </c>
      <c r="K267" s="100">
        <v>0</v>
      </c>
      <c r="L267" s="100">
        <v>-34564</v>
      </c>
      <c r="M267" s="100">
        <v>122371</v>
      </c>
      <c r="N267" s="100">
        <v>122371</v>
      </c>
      <c r="O267" s="100">
        <v>0</v>
      </c>
      <c r="P267" s="100">
        <v>0</v>
      </c>
      <c r="Q267" s="100">
        <v>0</v>
      </c>
      <c r="R267" s="100">
        <v>0</v>
      </c>
      <c r="S267" s="100">
        <v>0</v>
      </c>
      <c r="T267" s="100">
        <v>0</v>
      </c>
      <c r="U267" s="100">
        <v>0</v>
      </c>
      <c r="V267" s="100">
        <v>0</v>
      </c>
      <c r="W267" s="100">
        <v>0</v>
      </c>
      <c r="X267" s="100">
        <v>0</v>
      </c>
      <c r="Y267" s="100">
        <v>0</v>
      </c>
      <c r="Z267" s="100">
        <v>0</v>
      </c>
      <c r="AA267" s="100">
        <v>0</v>
      </c>
      <c r="AB267" s="100">
        <v>0</v>
      </c>
      <c r="AC267" s="100">
        <v>0</v>
      </c>
      <c r="AD267" s="100">
        <v>0</v>
      </c>
      <c r="AE267" s="100">
        <v>0</v>
      </c>
      <c r="AF267" s="100">
        <v>0</v>
      </c>
      <c r="AG267" s="100">
        <v>0</v>
      </c>
      <c r="AH267" s="100">
        <v>0</v>
      </c>
      <c r="AI267" s="100">
        <v>0</v>
      </c>
      <c r="AJ267" s="100">
        <v>0</v>
      </c>
      <c r="AK267" s="100">
        <v>0</v>
      </c>
      <c r="AL267" s="100">
        <v>0</v>
      </c>
      <c r="AM267" s="100">
        <v>0</v>
      </c>
      <c r="AN267" s="100">
        <v>0</v>
      </c>
      <c r="AO267" s="100">
        <v>0</v>
      </c>
      <c r="AP267" s="100">
        <v>0</v>
      </c>
      <c r="AQ267" s="100">
        <v>0</v>
      </c>
      <c r="AR267" s="100">
        <v>0</v>
      </c>
      <c r="AS267" s="100">
        <v>0</v>
      </c>
      <c r="AT267" s="100">
        <v>0</v>
      </c>
      <c r="AU267" s="100">
        <v>0</v>
      </c>
      <c r="AV267" s="100">
        <v>0</v>
      </c>
      <c r="AW267" s="100">
        <v>0</v>
      </c>
      <c r="AX267" s="100">
        <v>0</v>
      </c>
      <c r="AY267" s="100">
        <v>0</v>
      </c>
      <c r="AZ267" s="100">
        <v>0</v>
      </c>
      <c r="BA267" s="100">
        <v>0</v>
      </c>
      <c r="BB267" s="100">
        <v>0</v>
      </c>
      <c r="BC267" s="100">
        <v>0</v>
      </c>
      <c r="BD267" s="100">
        <v>0</v>
      </c>
      <c r="BE267" s="100">
        <v>0</v>
      </c>
      <c r="BF267" s="100">
        <v>947722.59496374754</v>
      </c>
      <c r="BG267" s="100">
        <v>236930.64874093689</v>
      </c>
      <c r="BH267" s="100">
        <v>0</v>
      </c>
      <c r="BI267" s="100">
        <v>0</v>
      </c>
      <c r="BJ267" s="100">
        <v>0</v>
      </c>
      <c r="BK267" s="100">
        <v>0</v>
      </c>
      <c r="BL267" s="100">
        <v>883594</v>
      </c>
      <c r="BM267" s="100">
        <v>220899</v>
      </c>
      <c r="BN267" s="100">
        <v>0</v>
      </c>
      <c r="BO267" s="100">
        <v>64129</v>
      </c>
      <c r="BP267" s="100">
        <v>16032</v>
      </c>
      <c r="BQ267" s="100">
        <v>0</v>
      </c>
      <c r="BR267" s="100">
        <v>5917.5470468431758</v>
      </c>
      <c r="BS267" s="100">
        <v>1479.386761710794</v>
      </c>
      <c r="BT267" s="100">
        <v>0</v>
      </c>
      <c r="BU267" s="100">
        <v>4130</v>
      </c>
      <c r="BV267" s="100">
        <v>1033</v>
      </c>
      <c r="BW267" s="100">
        <v>0</v>
      </c>
      <c r="BX267" s="100">
        <v>1788</v>
      </c>
      <c r="BY267" s="100">
        <v>446</v>
      </c>
      <c r="BZ267" s="100">
        <v>0</v>
      </c>
      <c r="CA267" s="100">
        <v>0</v>
      </c>
      <c r="CB267" s="100">
        <v>0</v>
      </c>
      <c r="CC267" s="100">
        <v>0</v>
      </c>
      <c r="CD267" s="100">
        <v>-9.4997963340122205</v>
      </c>
      <c r="CE267" s="100">
        <v>-2.3749490835030551</v>
      </c>
      <c r="CF267" s="100">
        <v>0</v>
      </c>
      <c r="CG267" s="100">
        <v>-5.3694501018329941</v>
      </c>
      <c r="CH267" s="100">
        <v>-1.3423625254582485</v>
      </c>
      <c r="CI267" s="100">
        <v>0</v>
      </c>
      <c r="CJ267" s="100">
        <v>0</v>
      </c>
      <c r="CK267" s="100">
        <v>0</v>
      </c>
      <c r="CL267" s="100">
        <v>0</v>
      </c>
      <c r="CM267" s="100">
        <v>0</v>
      </c>
      <c r="CN267" s="100">
        <v>0</v>
      </c>
      <c r="CO267" s="100">
        <v>0</v>
      </c>
      <c r="CP267" s="100">
        <v>0</v>
      </c>
      <c r="CQ267" s="100">
        <v>0</v>
      </c>
      <c r="CR267" s="100">
        <v>0</v>
      </c>
      <c r="CS267" s="100">
        <v>0</v>
      </c>
      <c r="CT267" s="100">
        <v>0</v>
      </c>
      <c r="CU267" s="100">
        <v>0</v>
      </c>
      <c r="CV267" s="100">
        <v>0</v>
      </c>
      <c r="CW267" s="100">
        <v>0</v>
      </c>
      <c r="CX267" s="100">
        <v>0</v>
      </c>
      <c r="CY267" s="100">
        <v>0</v>
      </c>
      <c r="CZ267" s="100">
        <v>0</v>
      </c>
      <c r="DA267" s="100">
        <v>0</v>
      </c>
      <c r="DB267" s="100">
        <v>0</v>
      </c>
      <c r="DC267" s="100">
        <v>0</v>
      </c>
      <c r="DD267" s="100">
        <v>0</v>
      </c>
      <c r="DE267" s="100">
        <v>0</v>
      </c>
      <c r="DF267" s="100">
        <v>0</v>
      </c>
      <c r="DG267" s="100">
        <v>0</v>
      </c>
      <c r="DH267" s="100">
        <v>0</v>
      </c>
      <c r="DI267" s="100">
        <v>0</v>
      </c>
      <c r="DJ267" s="100">
        <v>0</v>
      </c>
      <c r="DK267" s="100">
        <v>0</v>
      </c>
      <c r="DL267" s="100">
        <v>0</v>
      </c>
      <c r="DM267" s="100">
        <v>0</v>
      </c>
      <c r="DN267" s="100">
        <v>9084.6965376782082</v>
      </c>
      <c r="DO267" s="100">
        <v>2271.174134419552</v>
      </c>
      <c r="DP267" s="100">
        <v>0</v>
      </c>
      <c r="DQ267" s="100">
        <v>9086</v>
      </c>
      <c r="DR267" s="100">
        <v>2272</v>
      </c>
      <c r="DS267" s="100">
        <v>0</v>
      </c>
      <c r="DT267" s="100">
        <v>-1</v>
      </c>
      <c r="DU267" s="100">
        <v>-1</v>
      </c>
      <c r="DV267" s="100">
        <v>0</v>
      </c>
      <c r="DW267" s="100">
        <v>17419.735234215885</v>
      </c>
      <c r="DX267" s="100">
        <v>4354.9338085539712</v>
      </c>
      <c r="DY267" s="100">
        <v>0</v>
      </c>
      <c r="DZ267" s="100">
        <v>0</v>
      </c>
      <c r="EA267" s="100">
        <v>0</v>
      </c>
      <c r="EB267" s="100">
        <v>0</v>
      </c>
      <c r="EC267" s="100">
        <v>18070</v>
      </c>
      <c r="ED267" s="100">
        <v>4518</v>
      </c>
      <c r="EE267" s="100">
        <v>0</v>
      </c>
      <c r="EF267" s="100">
        <v>-650</v>
      </c>
      <c r="EG267" s="100">
        <v>-163</v>
      </c>
      <c r="EH267" s="100">
        <v>0</v>
      </c>
      <c r="EI267" s="100">
        <v>-2.0651731160896132</v>
      </c>
      <c r="EJ267" s="100">
        <v>-0.5162932790224033</v>
      </c>
      <c r="EK267" s="100">
        <v>0</v>
      </c>
      <c r="EL267" s="100">
        <v>0</v>
      </c>
      <c r="EM267" s="100">
        <v>0</v>
      </c>
      <c r="EN267" s="100">
        <v>0</v>
      </c>
      <c r="EO267" s="100">
        <v>0</v>
      </c>
      <c r="EP267" s="100">
        <v>0</v>
      </c>
      <c r="EQ267" s="100">
        <v>0</v>
      </c>
      <c r="ER267" s="100">
        <v>0</v>
      </c>
      <c r="ES267" s="100">
        <v>0</v>
      </c>
      <c r="ET267" s="100">
        <v>0</v>
      </c>
      <c r="EU267" s="100">
        <v>321821.70916496945</v>
      </c>
      <c r="EV267" s="100">
        <v>80455.427291242362</v>
      </c>
      <c r="EW267" s="100">
        <v>0</v>
      </c>
      <c r="EX267" s="100">
        <v>413034</v>
      </c>
      <c r="EY267" s="100">
        <v>103259</v>
      </c>
      <c r="EZ267" s="100">
        <v>0</v>
      </c>
      <c r="FA267" s="100">
        <v>-91212</v>
      </c>
      <c r="FB267" s="100">
        <v>-22804</v>
      </c>
      <c r="FC267" s="100">
        <v>0</v>
      </c>
      <c r="FD267" s="100">
        <v>475640.76578411402</v>
      </c>
      <c r="FE267" s="100">
        <v>118910.1914460285</v>
      </c>
      <c r="FF267" s="100">
        <v>0</v>
      </c>
      <c r="FG267" s="100">
        <v>484975</v>
      </c>
      <c r="FH267" s="100">
        <v>121244</v>
      </c>
      <c r="FI267" s="100">
        <v>0</v>
      </c>
      <c r="FJ267" s="100">
        <v>-9334</v>
      </c>
      <c r="FK267" s="100">
        <v>-2334</v>
      </c>
      <c r="FL267" s="100">
        <v>0</v>
      </c>
      <c r="FM267" s="100">
        <v>0</v>
      </c>
      <c r="FN267" s="100">
        <v>0</v>
      </c>
      <c r="FO267" s="100">
        <v>0</v>
      </c>
      <c r="FP267" s="100">
        <v>0</v>
      </c>
      <c r="FQ267" s="100">
        <v>0</v>
      </c>
      <c r="FR267" s="100">
        <v>0</v>
      </c>
      <c r="FS267" s="100">
        <v>0</v>
      </c>
      <c r="FT267" s="100">
        <v>0</v>
      </c>
      <c r="FU267" s="100">
        <v>0</v>
      </c>
      <c r="FV267" s="100">
        <v>1777593</v>
      </c>
      <c r="FW267" s="100">
        <v>444397</v>
      </c>
      <c r="FX267" s="100">
        <v>0</v>
      </c>
      <c r="FY267" s="546">
        <v>0.5</v>
      </c>
      <c r="FZ267" s="546">
        <v>0.4</v>
      </c>
      <c r="GA267" s="546">
        <v>0.1</v>
      </c>
      <c r="GB267" s="546">
        <v>0</v>
      </c>
      <c r="GC267" s="84" t="s">
        <v>1029</v>
      </c>
    </row>
    <row r="268" spans="1:185" s="84" customFormat="1" x14ac:dyDescent="0.25">
      <c r="A268" t="s">
        <v>1026</v>
      </c>
      <c r="B268" s="82" t="s">
        <v>895</v>
      </c>
      <c r="C268" s="85" t="s">
        <v>894</v>
      </c>
      <c r="D268" s="100">
        <v>410039</v>
      </c>
      <c r="E268" s="100">
        <v>0</v>
      </c>
      <c r="F268" s="100">
        <v>410039</v>
      </c>
      <c r="G268" s="100">
        <v>245065</v>
      </c>
      <c r="H268" s="100">
        <v>0</v>
      </c>
      <c r="I268" s="100">
        <v>245065</v>
      </c>
      <c r="J268" s="100">
        <v>164974</v>
      </c>
      <c r="K268" s="100">
        <v>0</v>
      </c>
      <c r="L268" s="100">
        <v>164974</v>
      </c>
      <c r="M268" s="100">
        <v>188306</v>
      </c>
      <c r="N268" s="100">
        <v>188306</v>
      </c>
      <c r="O268" s="100">
        <v>0</v>
      </c>
      <c r="P268" s="100">
        <v>0</v>
      </c>
      <c r="Q268" s="100">
        <v>0</v>
      </c>
      <c r="R268" s="100">
        <v>0</v>
      </c>
      <c r="S268" s="100">
        <v>0</v>
      </c>
      <c r="T268" s="100">
        <v>0</v>
      </c>
      <c r="U268" s="100">
        <v>0</v>
      </c>
      <c r="V268" s="100">
        <v>0</v>
      </c>
      <c r="W268" s="100">
        <v>0</v>
      </c>
      <c r="X268" s="100">
        <v>0</v>
      </c>
      <c r="Y268" s="100">
        <v>0</v>
      </c>
      <c r="Z268" s="100">
        <v>0</v>
      </c>
      <c r="AA268" s="100">
        <v>0</v>
      </c>
      <c r="AB268" s="100">
        <v>0</v>
      </c>
      <c r="AC268" s="100">
        <v>0</v>
      </c>
      <c r="AD268" s="100">
        <v>0</v>
      </c>
      <c r="AE268" s="100">
        <v>0</v>
      </c>
      <c r="AF268" s="100">
        <v>0</v>
      </c>
      <c r="AG268" s="100">
        <v>0</v>
      </c>
      <c r="AH268" s="100">
        <v>0</v>
      </c>
      <c r="AI268" s="100">
        <v>0</v>
      </c>
      <c r="AJ268" s="100">
        <v>0</v>
      </c>
      <c r="AK268" s="100">
        <v>0</v>
      </c>
      <c r="AL268" s="100">
        <v>0</v>
      </c>
      <c r="AM268" s="100">
        <v>0</v>
      </c>
      <c r="AN268" s="100">
        <v>0</v>
      </c>
      <c r="AO268" s="100">
        <v>0</v>
      </c>
      <c r="AP268" s="100">
        <v>0</v>
      </c>
      <c r="AQ268" s="100">
        <v>0</v>
      </c>
      <c r="AR268" s="100">
        <v>0</v>
      </c>
      <c r="AS268" s="100">
        <v>0</v>
      </c>
      <c r="AT268" s="100">
        <v>0</v>
      </c>
      <c r="AU268" s="100">
        <v>0</v>
      </c>
      <c r="AV268" s="100">
        <v>0</v>
      </c>
      <c r="AW268" s="100">
        <v>0</v>
      </c>
      <c r="AX268" s="100">
        <v>0</v>
      </c>
      <c r="AY268" s="100">
        <v>0</v>
      </c>
      <c r="AZ268" s="100">
        <v>0</v>
      </c>
      <c r="BA268" s="100">
        <v>0</v>
      </c>
      <c r="BB268" s="100">
        <v>0</v>
      </c>
      <c r="BC268" s="100">
        <v>0</v>
      </c>
      <c r="BD268" s="100">
        <v>0</v>
      </c>
      <c r="BE268" s="100">
        <v>0</v>
      </c>
      <c r="BF268" s="100">
        <v>1879471.8553534825</v>
      </c>
      <c r="BG268" s="100">
        <v>1057202.9186363341</v>
      </c>
      <c r="BH268" s="100">
        <v>0</v>
      </c>
      <c r="BI268" s="100">
        <v>84189</v>
      </c>
      <c r="BJ268" s="100">
        <v>47356</v>
      </c>
      <c r="BK268" s="100">
        <v>0</v>
      </c>
      <c r="BL268" s="100">
        <v>1893217</v>
      </c>
      <c r="BM268" s="100">
        <v>1064934</v>
      </c>
      <c r="BN268" s="100">
        <v>0</v>
      </c>
      <c r="BO268" s="100">
        <v>70444</v>
      </c>
      <c r="BP268" s="100">
        <v>39625</v>
      </c>
      <c r="BQ268" s="100">
        <v>0</v>
      </c>
      <c r="BR268" s="100">
        <v>2666.551527494908</v>
      </c>
      <c r="BS268" s="100">
        <v>1499.9352342158859</v>
      </c>
      <c r="BT268" s="100">
        <v>0</v>
      </c>
      <c r="BU268" s="100">
        <v>3156</v>
      </c>
      <c r="BV268" s="100">
        <v>1775</v>
      </c>
      <c r="BW268" s="100">
        <v>0</v>
      </c>
      <c r="BX268" s="100">
        <v>-489</v>
      </c>
      <c r="BY268" s="100">
        <v>-275</v>
      </c>
      <c r="BZ268" s="100">
        <v>0</v>
      </c>
      <c r="CA268" s="100">
        <v>0</v>
      </c>
      <c r="CB268" s="100">
        <v>0</v>
      </c>
      <c r="CC268" s="100">
        <v>0</v>
      </c>
      <c r="CD268" s="100">
        <v>0</v>
      </c>
      <c r="CE268" s="100">
        <v>0</v>
      </c>
      <c r="CF268" s="100">
        <v>0</v>
      </c>
      <c r="CG268" s="100">
        <v>-1239.1038696537678</v>
      </c>
      <c r="CH268" s="100">
        <v>-696.99592668024445</v>
      </c>
      <c r="CI268" s="100">
        <v>0</v>
      </c>
      <c r="CJ268" s="100">
        <v>0</v>
      </c>
      <c r="CK268" s="100">
        <v>0</v>
      </c>
      <c r="CL268" s="100">
        <v>0</v>
      </c>
      <c r="CM268" s="100">
        <v>0</v>
      </c>
      <c r="CN268" s="100">
        <v>0</v>
      </c>
      <c r="CO268" s="100">
        <v>0</v>
      </c>
      <c r="CP268" s="100">
        <v>0</v>
      </c>
      <c r="CQ268" s="100">
        <v>0</v>
      </c>
      <c r="CR268" s="100">
        <v>0</v>
      </c>
      <c r="CS268" s="100">
        <v>0</v>
      </c>
      <c r="CT268" s="100">
        <v>0</v>
      </c>
      <c r="CU268" s="100">
        <v>0</v>
      </c>
      <c r="CV268" s="100">
        <v>0</v>
      </c>
      <c r="CW268" s="100">
        <v>0</v>
      </c>
      <c r="CX268" s="100">
        <v>0</v>
      </c>
      <c r="CY268" s="100">
        <v>0</v>
      </c>
      <c r="CZ268" s="100">
        <v>0</v>
      </c>
      <c r="DA268" s="100">
        <v>0</v>
      </c>
      <c r="DB268" s="100">
        <v>0</v>
      </c>
      <c r="DC268" s="100">
        <v>0</v>
      </c>
      <c r="DD268" s="100">
        <v>0</v>
      </c>
      <c r="DE268" s="100">
        <v>0</v>
      </c>
      <c r="DF268" s="100">
        <v>0</v>
      </c>
      <c r="DG268" s="100">
        <v>0</v>
      </c>
      <c r="DH268" s="100">
        <v>0</v>
      </c>
      <c r="DI268" s="100">
        <v>0</v>
      </c>
      <c r="DJ268" s="100">
        <v>0</v>
      </c>
      <c r="DK268" s="100">
        <v>0</v>
      </c>
      <c r="DL268" s="100">
        <v>0</v>
      </c>
      <c r="DM268" s="100">
        <v>0</v>
      </c>
      <c r="DN268" s="100">
        <v>7883.1788187372704</v>
      </c>
      <c r="DO268" s="100">
        <v>4434.2880855397152</v>
      </c>
      <c r="DP268" s="100">
        <v>0</v>
      </c>
      <c r="DQ268" s="100">
        <v>8068</v>
      </c>
      <c r="DR268" s="100">
        <v>4539</v>
      </c>
      <c r="DS268" s="100">
        <v>0</v>
      </c>
      <c r="DT268" s="100">
        <v>-185</v>
      </c>
      <c r="DU268" s="100">
        <v>-105</v>
      </c>
      <c r="DV268" s="100">
        <v>0</v>
      </c>
      <c r="DW268" s="100">
        <v>36859.374989816693</v>
      </c>
      <c r="DX268" s="100">
        <v>20733.398431771893</v>
      </c>
      <c r="DY268" s="100">
        <v>0</v>
      </c>
      <c r="DZ268" s="100">
        <v>-2709.1767006109976</v>
      </c>
      <c r="EA268" s="100">
        <v>-1523.9118940936864</v>
      </c>
      <c r="EB268" s="100">
        <v>0</v>
      </c>
      <c r="EC268" s="100">
        <v>44112</v>
      </c>
      <c r="ED268" s="100">
        <v>24813</v>
      </c>
      <c r="EE268" s="100">
        <v>0</v>
      </c>
      <c r="EF268" s="100">
        <v>-9962</v>
      </c>
      <c r="EG268" s="100">
        <v>-5604</v>
      </c>
      <c r="EH268" s="100">
        <v>0</v>
      </c>
      <c r="EI268" s="100">
        <v>0</v>
      </c>
      <c r="EJ268" s="100">
        <v>0</v>
      </c>
      <c r="EK268" s="100">
        <v>0</v>
      </c>
      <c r="EL268" s="100">
        <v>0</v>
      </c>
      <c r="EM268" s="100">
        <v>0</v>
      </c>
      <c r="EN268" s="100">
        <v>0</v>
      </c>
      <c r="EO268" s="100">
        <v>0</v>
      </c>
      <c r="EP268" s="100">
        <v>0</v>
      </c>
      <c r="EQ268" s="100">
        <v>0</v>
      </c>
      <c r="ER268" s="100">
        <v>0</v>
      </c>
      <c r="ES268" s="100">
        <v>0</v>
      </c>
      <c r="ET268" s="100">
        <v>0</v>
      </c>
      <c r="EU268" s="100">
        <v>665062.23739307525</v>
      </c>
      <c r="EV268" s="100">
        <v>374097.50853360491</v>
      </c>
      <c r="EW268" s="100">
        <v>0</v>
      </c>
      <c r="EX268" s="100">
        <v>810849</v>
      </c>
      <c r="EY268" s="100">
        <v>456103</v>
      </c>
      <c r="EZ268" s="100">
        <v>0</v>
      </c>
      <c r="FA268" s="100">
        <v>-145787</v>
      </c>
      <c r="FB268" s="100">
        <v>-82005</v>
      </c>
      <c r="FC268" s="100">
        <v>0</v>
      </c>
      <c r="FD268" s="100">
        <v>886797.31794378813</v>
      </c>
      <c r="FE268" s="100">
        <v>498823.49134338088</v>
      </c>
      <c r="FF268" s="100">
        <v>0</v>
      </c>
      <c r="FG268" s="100">
        <v>889516</v>
      </c>
      <c r="FH268" s="100">
        <v>500353</v>
      </c>
      <c r="FI268" s="100">
        <v>0</v>
      </c>
      <c r="FJ268" s="100">
        <v>-2719</v>
      </c>
      <c r="FK268" s="100">
        <v>-1530</v>
      </c>
      <c r="FL268" s="100">
        <v>0</v>
      </c>
      <c r="FM268" s="100">
        <v>0</v>
      </c>
      <c r="FN268" s="100">
        <v>0</v>
      </c>
      <c r="FO268" s="100">
        <v>0</v>
      </c>
      <c r="FP268" s="100">
        <v>0</v>
      </c>
      <c r="FQ268" s="100">
        <v>0</v>
      </c>
      <c r="FR268" s="100">
        <v>0</v>
      </c>
      <c r="FS268" s="100">
        <v>0</v>
      </c>
      <c r="FT268" s="100">
        <v>0</v>
      </c>
      <c r="FU268" s="100">
        <v>0</v>
      </c>
      <c r="FV268" s="100">
        <v>3558981</v>
      </c>
      <c r="FW268" s="100">
        <v>2001926</v>
      </c>
      <c r="FX268" s="100">
        <v>0</v>
      </c>
      <c r="FY268" s="546">
        <v>0.25</v>
      </c>
      <c r="FZ268" s="546">
        <v>0.48</v>
      </c>
      <c r="GA268" s="546">
        <v>0.27</v>
      </c>
      <c r="GB268" s="546">
        <v>0</v>
      </c>
      <c r="GC268" s="84" t="s">
        <v>1044</v>
      </c>
    </row>
    <row r="269" spans="1:185" s="84" customFormat="1" x14ac:dyDescent="0.25">
      <c r="A269" t="s">
        <v>1026</v>
      </c>
      <c r="B269" s="82" t="s">
        <v>897</v>
      </c>
      <c r="C269" s="85" t="s">
        <v>896</v>
      </c>
      <c r="D269" s="100">
        <v>310556</v>
      </c>
      <c r="E269" s="100">
        <v>0</v>
      </c>
      <c r="F269" s="100">
        <v>310556</v>
      </c>
      <c r="G269" s="100">
        <v>377327</v>
      </c>
      <c r="H269" s="100">
        <v>0</v>
      </c>
      <c r="I269" s="100">
        <v>377327</v>
      </c>
      <c r="J269" s="100">
        <v>-66771</v>
      </c>
      <c r="K269" s="100">
        <v>0</v>
      </c>
      <c r="L269" s="100">
        <v>-66771</v>
      </c>
      <c r="M269" s="100">
        <v>186427</v>
      </c>
      <c r="N269" s="100">
        <v>186427</v>
      </c>
      <c r="O269" s="100">
        <v>0</v>
      </c>
      <c r="P269" s="100">
        <v>0</v>
      </c>
      <c r="Q269" s="100">
        <v>0</v>
      </c>
      <c r="R269" s="100">
        <v>0</v>
      </c>
      <c r="S269" s="100">
        <v>421550</v>
      </c>
      <c r="T269" s="100">
        <v>864360</v>
      </c>
      <c r="U269" s="100">
        <v>373123</v>
      </c>
      <c r="V269" s="100">
        <v>864360</v>
      </c>
      <c r="W269" s="100">
        <v>48427</v>
      </c>
      <c r="X269" s="100">
        <v>0</v>
      </c>
      <c r="Y269" s="100">
        <v>0</v>
      </c>
      <c r="Z269" s="100">
        <v>0</v>
      </c>
      <c r="AA269" s="100">
        <v>0</v>
      </c>
      <c r="AB269" s="100">
        <v>0</v>
      </c>
      <c r="AC269" s="100">
        <v>0</v>
      </c>
      <c r="AD269" s="100">
        <v>0</v>
      </c>
      <c r="AE269" s="100">
        <v>0</v>
      </c>
      <c r="AF269" s="100">
        <v>0</v>
      </c>
      <c r="AG269" s="100">
        <v>0</v>
      </c>
      <c r="AH269" s="100">
        <v>0</v>
      </c>
      <c r="AI269" s="100">
        <v>0</v>
      </c>
      <c r="AJ269" s="100">
        <v>0</v>
      </c>
      <c r="AK269" s="100">
        <v>0</v>
      </c>
      <c r="AL269" s="100">
        <v>0</v>
      </c>
      <c r="AM269" s="100">
        <v>0</v>
      </c>
      <c r="AN269" s="100">
        <v>0</v>
      </c>
      <c r="AO269" s="100">
        <v>0</v>
      </c>
      <c r="AP269" s="100">
        <v>0</v>
      </c>
      <c r="AQ269" s="100">
        <v>0</v>
      </c>
      <c r="AR269" s="100">
        <v>0</v>
      </c>
      <c r="AS269" s="100">
        <v>0</v>
      </c>
      <c r="AT269" s="100">
        <v>0</v>
      </c>
      <c r="AU269" s="100">
        <v>0</v>
      </c>
      <c r="AV269" s="100">
        <v>0</v>
      </c>
      <c r="AW269" s="100">
        <v>0</v>
      </c>
      <c r="AX269" s="100">
        <v>0</v>
      </c>
      <c r="AY269" s="100">
        <v>0</v>
      </c>
      <c r="AZ269" s="100">
        <v>0</v>
      </c>
      <c r="BA269" s="100">
        <v>0</v>
      </c>
      <c r="BB269" s="100">
        <v>0</v>
      </c>
      <c r="BC269" s="100">
        <v>0</v>
      </c>
      <c r="BD269" s="100">
        <v>0</v>
      </c>
      <c r="BE269" s="100">
        <v>0</v>
      </c>
      <c r="BF269" s="100">
        <v>1735254.0366109982</v>
      </c>
      <c r="BG269" s="100">
        <v>390432.15823747456</v>
      </c>
      <c r="BH269" s="100">
        <v>43381.350915274954</v>
      </c>
      <c r="BI269" s="100">
        <v>88193</v>
      </c>
      <c r="BJ269" s="100">
        <v>19843</v>
      </c>
      <c r="BK269" s="100">
        <v>2205</v>
      </c>
      <c r="BL269" s="100">
        <v>1728744</v>
      </c>
      <c r="BM269" s="100">
        <v>388967</v>
      </c>
      <c r="BN269" s="100">
        <v>43219</v>
      </c>
      <c r="BO269" s="100">
        <v>94703</v>
      </c>
      <c r="BP269" s="100">
        <v>21308</v>
      </c>
      <c r="BQ269" s="100">
        <v>2367</v>
      </c>
      <c r="BR269" s="100">
        <v>5894.0040733197566</v>
      </c>
      <c r="BS269" s="100">
        <v>1326.150916496945</v>
      </c>
      <c r="BT269" s="100">
        <v>147.35010183299389</v>
      </c>
      <c r="BU269" s="100">
        <v>5730</v>
      </c>
      <c r="BV269" s="100">
        <v>1289</v>
      </c>
      <c r="BW269" s="100">
        <v>143</v>
      </c>
      <c r="BX269" s="100">
        <v>164</v>
      </c>
      <c r="BY269" s="100">
        <v>37</v>
      </c>
      <c r="BZ269" s="100">
        <v>4</v>
      </c>
      <c r="CA269" s="100">
        <v>0</v>
      </c>
      <c r="CB269" s="100">
        <v>0</v>
      </c>
      <c r="CC269" s="100">
        <v>0</v>
      </c>
      <c r="CD269" s="100">
        <v>0</v>
      </c>
      <c r="CE269" s="100">
        <v>0</v>
      </c>
      <c r="CF269" s="100">
        <v>0</v>
      </c>
      <c r="CG269" s="100">
        <v>0</v>
      </c>
      <c r="CH269" s="100">
        <v>0</v>
      </c>
      <c r="CI269" s="100">
        <v>0</v>
      </c>
      <c r="CJ269" s="100">
        <v>0</v>
      </c>
      <c r="CK269" s="100">
        <v>0</v>
      </c>
      <c r="CL269" s="100">
        <v>0</v>
      </c>
      <c r="CM269" s="100">
        <v>0</v>
      </c>
      <c r="CN269" s="100">
        <v>0</v>
      </c>
      <c r="CO269" s="100">
        <v>0</v>
      </c>
      <c r="CP269" s="100">
        <v>0</v>
      </c>
      <c r="CQ269" s="100">
        <v>0</v>
      </c>
      <c r="CR269" s="100">
        <v>0</v>
      </c>
      <c r="CS269" s="100">
        <v>0</v>
      </c>
      <c r="CT269" s="100">
        <v>0</v>
      </c>
      <c r="CU269" s="100">
        <v>0</v>
      </c>
      <c r="CV269" s="100">
        <v>9949.1780040733211</v>
      </c>
      <c r="CW269" s="100">
        <v>2238.5650509164966</v>
      </c>
      <c r="CX269" s="100">
        <v>248.72945010183301</v>
      </c>
      <c r="CY269" s="100">
        <v>953</v>
      </c>
      <c r="CZ269" s="100">
        <v>214</v>
      </c>
      <c r="DA269" s="100">
        <v>24</v>
      </c>
      <c r="DB269" s="100">
        <v>8996</v>
      </c>
      <c r="DC269" s="100">
        <v>2025</v>
      </c>
      <c r="DD269" s="100">
        <v>225</v>
      </c>
      <c r="DE269" s="100">
        <v>619.55193482688401</v>
      </c>
      <c r="DF269" s="100">
        <v>139.39918533604887</v>
      </c>
      <c r="DG269" s="100">
        <v>15.488798370672098</v>
      </c>
      <c r="DH269" s="100">
        <v>620</v>
      </c>
      <c r="DI269" s="100">
        <v>139</v>
      </c>
      <c r="DJ269" s="100">
        <v>15</v>
      </c>
      <c r="DK269" s="100">
        <v>0</v>
      </c>
      <c r="DL269" s="100">
        <v>0</v>
      </c>
      <c r="DM269" s="100">
        <v>0</v>
      </c>
      <c r="DN269" s="100">
        <v>15904.724236252547</v>
      </c>
      <c r="DO269" s="100">
        <v>3578.5629531568225</v>
      </c>
      <c r="DP269" s="100">
        <v>397.61810590631364</v>
      </c>
      <c r="DQ269" s="100">
        <v>15405</v>
      </c>
      <c r="DR269" s="100">
        <v>3466</v>
      </c>
      <c r="DS269" s="100">
        <v>385</v>
      </c>
      <c r="DT269" s="100">
        <v>500</v>
      </c>
      <c r="DU269" s="100">
        <v>113</v>
      </c>
      <c r="DV269" s="100">
        <v>13</v>
      </c>
      <c r="DW269" s="100">
        <v>13405.451731160898</v>
      </c>
      <c r="DX269" s="100">
        <v>3016.2266395112019</v>
      </c>
      <c r="DY269" s="100">
        <v>335.13629327902242</v>
      </c>
      <c r="DZ269" s="100">
        <v>116.47576374745418</v>
      </c>
      <c r="EA269" s="100">
        <v>26.207046843177189</v>
      </c>
      <c r="EB269" s="100">
        <v>2.9118940936863544</v>
      </c>
      <c r="EC269" s="100">
        <v>13961</v>
      </c>
      <c r="ED269" s="100">
        <v>3141</v>
      </c>
      <c r="EE269" s="100">
        <v>349</v>
      </c>
      <c r="EF269" s="100">
        <v>-439</v>
      </c>
      <c r="EG269" s="100">
        <v>-99</v>
      </c>
      <c r="EH269" s="100">
        <v>-11</v>
      </c>
      <c r="EI269" s="100">
        <v>-93.758859470468437</v>
      </c>
      <c r="EJ269" s="100">
        <v>-21.095743380855396</v>
      </c>
      <c r="EK269" s="100">
        <v>-2.3439714867617107</v>
      </c>
      <c r="EL269" s="100">
        <v>0</v>
      </c>
      <c r="EM269" s="100">
        <v>0</v>
      </c>
      <c r="EN269" s="100">
        <v>0</v>
      </c>
      <c r="EO269" s="100">
        <v>0</v>
      </c>
      <c r="EP269" s="100">
        <v>0</v>
      </c>
      <c r="EQ269" s="100">
        <v>0</v>
      </c>
      <c r="ER269" s="100">
        <v>0</v>
      </c>
      <c r="ES269" s="100">
        <v>0</v>
      </c>
      <c r="ET269" s="100">
        <v>0</v>
      </c>
      <c r="EU269" s="100">
        <v>306987.57067209779</v>
      </c>
      <c r="EV269" s="100">
        <v>69072.203401221996</v>
      </c>
      <c r="EW269" s="100">
        <v>7674.6892668024439</v>
      </c>
      <c r="EX269" s="100">
        <v>330428</v>
      </c>
      <c r="EY269" s="100">
        <v>74346</v>
      </c>
      <c r="EZ269" s="100">
        <v>8261</v>
      </c>
      <c r="FA269" s="100">
        <v>-23440</v>
      </c>
      <c r="FB269" s="100">
        <v>-5274</v>
      </c>
      <c r="FC269" s="100">
        <v>-586</v>
      </c>
      <c r="FD269" s="100">
        <v>637366.01547861507</v>
      </c>
      <c r="FE269" s="100">
        <v>168483.076496945</v>
      </c>
      <c r="FF269" s="100">
        <v>15590.72879837067</v>
      </c>
      <c r="FG269" s="100">
        <v>637073</v>
      </c>
      <c r="FH269" s="100">
        <v>168772</v>
      </c>
      <c r="FI269" s="100">
        <v>15623</v>
      </c>
      <c r="FJ269" s="100">
        <v>293</v>
      </c>
      <c r="FK269" s="100">
        <v>-289</v>
      </c>
      <c r="FL269" s="100">
        <v>-32</v>
      </c>
      <c r="FM269" s="100">
        <v>0</v>
      </c>
      <c r="FN269" s="100">
        <v>0</v>
      </c>
      <c r="FO269" s="100">
        <v>0</v>
      </c>
      <c r="FP269" s="100">
        <v>0</v>
      </c>
      <c r="FQ269" s="100">
        <v>0</v>
      </c>
      <c r="FR269" s="100">
        <v>0</v>
      </c>
      <c r="FS269" s="100">
        <v>0</v>
      </c>
      <c r="FT269" s="100">
        <v>0</v>
      </c>
      <c r="FU269" s="100">
        <v>0</v>
      </c>
      <c r="FV269" s="100">
        <v>2813596</v>
      </c>
      <c r="FW269" s="100">
        <v>658134</v>
      </c>
      <c r="FX269" s="100">
        <v>69997</v>
      </c>
      <c r="FY269" s="546">
        <v>0.5</v>
      </c>
      <c r="FZ269" s="546">
        <v>0.4</v>
      </c>
      <c r="GA269" s="546">
        <v>0.09</v>
      </c>
      <c r="GB269" s="546">
        <v>0.01</v>
      </c>
      <c r="GC269" s="84" t="s">
        <v>1029</v>
      </c>
    </row>
    <row r="270" spans="1:185" s="84" customFormat="1" x14ac:dyDescent="0.25">
      <c r="A270" t="s">
        <v>1026</v>
      </c>
      <c r="B270" s="82" t="s">
        <v>899</v>
      </c>
      <c r="C270" s="85" t="s">
        <v>898</v>
      </c>
      <c r="D270" s="100">
        <v>-2505056</v>
      </c>
      <c r="E270" s="100">
        <v>0</v>
      </c>
      <c r="F270" s="100">
        <v>-2505056</v>
      </c>
      <c r="G270" s="100">
        <v>-2872866</v>
      </c>
      <c r="H270" s="100">
        <v>0</v>
      </c>
      <c r="I270" s="100">
        <v>-2872866</v>
      </c>
      <c r="J270" s="100">
        <v>367810</v>
      </c>
      <c r="K270" s="100">
        <v>0</v>
      </c>
      <c r="L270" s="100">
        <v>367810</v>
      </c>
      <c r="M270" s="100">
        <v>260746</v>
      </c>
      <c r="N270" s="100">
        <v>260746</v>
      </c>
      <c r="O270" s="100">
        <v>0</v>
      </c>
      <c r="P270" s="100">
        <v>0</v>
      </c>
      <c r="Q270" s="100">
        <v>0</v>
      </c>
      <c r="R270" s="100">
        <v>0</v>
      </c>
      <c r="S270" s="100">
        <v>354722</v>
      </c>
      <c r="T270" s="100">
        <v>0</v>
      </c>
      <c r="U270" s="100">
        <v>575631</v>
      </c>
      <c r="V270" s="100">
        <v>0</v>
      </c>
      <c r="W270" s="100">
        <v>-220909</v>
      </c>
      <c r="X270" s="100">
        <v>0</v>
      </c>
      <c r="Y270" s="100">
        <v>0</v>
      </c>
      <c r="Z270" s="100">
        <v>0</v>
      </c>
      <c r="AA270" s="100">
        <v>0</v>
      </c>
      <c r="AB270" s="100">
        <v>0</v>
      </c>
      <c r="AC270" s="100">
        <v>0</v>
      </c>
      <c r="AD270" s="100">
        <v>0</v>
      </c>
      <c r="AE270" s="100">
        <v>0</v>
      </c>
      <c r="AF270" s="100">
        <v>0</v>
      </c>
      <c r="AG270" s="100">
        <v>0</v>
      </c>
      <c r="AH270" s="100">
        <v>0</v>
      </c>
      <c r="AI270" s="100">
        <v>0</v>
      </c>
      <c r="AJ270" s="100">
        <v>0</v>
      </c>
      <c r="AK270" s="100">
        <v>0</v>
      </c>
      <c r="AL270" s="100">
        <v>0</v>
      </c>
      <c r="AM270" s="100">
        <v>0</v>
      </c>
      <c r="AN270" s="100">
        <v>0</v>
      </c>
      <c r="AO270" s="100">
        <v>0</v>
      </c>
      <c r="AP270" s="100">
        <v>0</v>
      </c>
      <c r="AQ270" s="100">
        <v>0</v>
      </c>
      <c r="AR270" s="100">
        <v>0</v>
      </c>
      <c r="AS270" s="100">
        <v>0</v>
      </c>
      <c r="AT270" s="100">
        <v>0</v>
      </c>
      <c r="AU270" s="100">
        <v>0</v>
      </c>
      <c r="AV270" s="100">
        <v>0</v>
      </c>
      <c r="AW270" s="100">
        <v>0</v>
      </c>
      <c r="AX270" s="100">
        <v>0</v>
      </c>
      <c r="AY270" s="100">
        <v>0</v>
      </c>
      <c r="AZ270" s="100">
        <v>0</v>
      </c>
      <c r="BA270" s="100">
        <v>0</v>
      </c>
      <c r="BB270" s="100">
        <v>0</v>
      </c>
      <c r="BC270" s="100">
        <v>0</v>
      </c>
      <c r="BD270" s="100">
        <v>0</v>
      </c>
      <c r="BE270" s="100">
        <v>0</v>
      </c>
      <c r="BF270" s="100">
        <v>2041925.206157719</v>
      </c>
      <c r="BG270" s="100">
        <v>0</v>
      </c>
      <c r="BH270" s="100">
        <v>41671.942982810593</v>
      </c>
      <c r="BI270" s="100">
        <v>164998</v>
      </c>
      <c r="BJ270" s="100">
        <v>0</v>
      </c>
      <c r="BK270" s="100">
        <v>3367</v>
      </c>
      <c r="BL270" s="100">
        <v>1988383</v>
      </c>
      <c r="BM270" s="100">
        <v>0</v>
      </c>
      <c r="BN270" s="100">
        <v>40579</v>
      </c>
      <c r="BO270" s="100">
        <v>218540</v>
      </c>
      <c r="BP270" s="100">
        <v>0</v>
      </c>
      <c r="BQ270" s="100">
        <v>4460</v>
      </c>
      <c r="BR270" s="100">
        <v>9928.0925865580448</v>
      </c>
      <c r="BS270" s="100">
        <v>0</v>
      </c>
      <c r="BT270" s="100">
        <v>202.61413441955196</v>
      </c>
      <c r="BU270" s="100">
        <v>3701</v>
      </c>
      <c r="BV270" s="100">
        <v>0</v>
      </c>
      <c r="BW270" s="100">
        <v>76</v>
      </c>
      <c r="BX270" s="100">
        <v>6227</v>
      </c>
      <c r="BY270" s="100">
        <v>0</v>
      </c>
      <c r="BZ270" s="100">
        <v>127</v>
      </c>
      <c r="CA270" s="100">
        <v>0</v>
      </c>
      <c r="CB270" s="100">
        <v>0</v>
      </c>
      <c r="CC270" s="100">
        <v>0</v>
      </c>
      <c r="CD270" s="100">
        <v>0</v>
      </c>
      <c r="CE270" s="100">
        <v>0</v>
      </c>
      <c r="CF270" s="100">
        <v>0</v>
      </c>
      <c r="CG270" s="100">
        <v>0</v>
      </c>
      <c r="CH270" s="100">
        <v>0</v>
      </c>
      <c r="CI270" s="100">
        <v>0</v>
      </c>
      <c r="CJ270" s="100">
        <v>0</v>
      </c>
      <c r="CK270" s="100">
        <v>0</v>
      </c>
      <c r="CL270" s="100">
        <v>0</v>
      </c>
      <c r="CM270" s="100">
        <v>0</v>
      </c>
      <c r="CN270" s="100">
        <v>0</v>
      </c>
      <c r="CO270" s="100">
        <v>0</v>
      </c>
      <c r="CP270" s="100">
        <v>0</v>
      </c>
      <c r="CQ270" s="100">
        <v>0</v>
      </c>
      <c r="CR270" s="100">
        <v>0</v>
      </c>
      <c r="CS270" s="100">
        <v>0</v>
      </c>
      <c r="CT270" s="100">
        <v>0</v>
      </c>
      <c r="CU270" s="100">
        <v>0</v>
      </c>
      <c r="CV270" s="100">
        <v>2961.9332382892053</v>
      </c>
      <c r="CW270" s="100">
        <v>0</v>
      </c>
      <c r="CX270" s="100">
        <v>60.447617107942968</v>
      </c>
      <c r="CY270" s="100">
        <v>5918</v>
      </c>
      <c r="CZ270" s="100">
        <v>0</v>
      </c>
      <c r="DA270" s="100">
        <v>121</v>
      </c>
      <c r="DB270" s="100">
        <v>-2956</v>
      </c>
      <c r="DC270" s="100">
        <v>0</v>
      </c>
      <c r="DD270" s="100">
        <v>-61</v>
      </c>
      <c r="DE270" s="100">
        <v>0</v>
      </c>
      <c r="DF270" s="100">
        <v>0</v>
      </c>
      <c r="DG270" s="100">
        <v>0</v>
      </c>
      <c r="DH270" s="100">
        <v>0</v>
      </c>
      <c r="DI270" s="100">
        <v>0</v>
      </c>
      <c r="DJ270" s="100">
        <v>0</v>
      </c>
      <c r="DK270" s="100">
        <v>0</v>
      </c>
      <c r="DL270" s="100">
        <v>0</v>
      </c>
      <c r="DM270" s="100">
        <v>0</v>
      </c>
      <c r="DN270" s="100">
        <v>5637.9948879837066</v>
      </c>
      <c r="DO270" s="100">
        <v>0</v>
      </c>
      <c r="DP270" s="100">
        <v>115.06112016293278</v>
      </c>
      <c r="DQ270" s="100">
        <v>4466</v>
      </c>
      <c r="DR270" s="100">
        <v>0</v>
      </c>
      <c r="DS270" s="100">
        <v>91</v>
      </c>
      <c r="DT270" s="100">
        <v>1172</v>
      </c>
      <c r="DU270" s="100">
        <v>0</v>
      </c>
      <c r="DV270" s="100">
        <v>24</v>
      </c>
      <c r="DW270" s="100">
        <v>30575.61079429735</v>
      </c>
      <c r="DX270" s="100">
        <v>0</v>
      </c>
      <c r="DY270" s="100">
        <v>623.99205702647657</v>
      </c>
      <c r="DZ270" s="100">
        <v>-314.20576374745417</v>
      </c>
      <c r="EA270" s="100">
        <v>0</v>
      </c>
      <c r="EB270" s="100">
        <v>-6.4123625254582493</v>
      </c>
      <c r="EC270" s="100">
        <v>27347</v>
      </c>
      <c r="ED270" s="100">
        <v>0</v>
      </c>
      <c r="EE270" s="100">
        <v>558</v>
      </c>
      <c r="EF270" s="100">
        <v>2914</v>
      </c>
      <c r="EG270" s="100">
        <v>0</v>
      </c>
      <c r="EH270" s="100">
        <v>60</v>
      </c>
      <c r="EI270" s="100">
        <v>-876.33556008146638</v>
      </c>
      <c r="EJ270" s="100">
        <v>0</v>
      </c>
      <c r="EK270" s="100">
        <v>-17.884399185336051</v>
      </c>
      <c r="EL270" s="100">
        <v>0</v>
      </c>
      <c r="EM270" s="100">
        <v>0</v>
      </c>
      <c r="EN270" s="100">
        <v>0</v>
      </c>
      <c r="EO270" s="100">
        <v>0</v>
      </c>
      <c r="EP270" s="100">
        <v>0</v>
      </c>
      <c r="EQ270" s="100">
        <v>0</v>
      </c>
      <c r="ER270" s="100">
        <v>0</v>
      </c>
      <c r="ES270" s="100">
        <v>0</v>
      </c>
      <c r="ET270" s="100">
        <v>0</v>
      </c>
      <c r="EU270" s="100">
        <v>798009.2746435845</v>
      </c>
      <c r="EV270" s="100">
        <v>0</v>
      </c>
      <c r="EW270" s="100">
        <v>16285.903564154785</v>
      </c>
      <c r="EX270" s="100">
        <v>616287</v>
      </c>
      <c r="EY270" s="100">
        <v>0</v>
      </c>
      <c r="EZ270" s="100">
        <v>12577</v>
      </c>
      <c r="FA270" s="100">
        <v>181722</v>
      </c>
      <c r="FB270" s="100">
        <v>0</v>
      </c>
      <c r="FC270" s="100">
        <v>3709</v>
      </c>
      <c r="FD270" s="100">
        <v>1714601.2050509162</v>
      </c>
      <c r="FE270" s="100">
        <v>0</v>
      </c>
      <c r="FF270" s="100">
        <v>34755.959918533605</v>
      </c>
      <c r="FG270" s="100">
        <v>1712627</v>
      </c>
      <c r="FH270" s="100">
        <v>0</v>
      </c>
      <c r="FI270" s="100">
        <v>34569</v>
      </c>
      <c r="FJ270" s="100">
        <v>1974</v>
      </c>
      <c r="FK270" s="100">
        <v>0</v>
      </c>
      <c r="FL270" s="100">
        <v>187</v>
      </c>
      <c r="FM270" s="100">
        <v>0</v>
      </c>
      <c r="FN270" s="100">
        <v>0</v>
      </c>
      <c r="FO270" s="100">
        <v>0</v>
      </c>
      <c r="FP270" s="100">
        <v>0</v>
      </c>
      <c r="FQ270" s="100">
        <v>0</v>
      </c>
      <c r="FR270" s="100">
        <v>0</v>
      </c>
      <c r="FS270" s="100">
        <v>0</v>
      </c>
      <c r="FT270" s="100">
        <v>0</v>
      </c>
      <c r="FU270" s="100">
        <v>0</v>
      </c>
      <c r="FV270" s="100">
        <v>4767447</v>
      </c>
      <c r="FW270" s="100">
        <v>0</v>
      </c>
      <c r="FX270" s="100">
        <v>97059</v>
      </c>
      <c r="FY270" s="546">
        <v>0.5</v>
      </c>
      <c r="FZ270" s="546">
        <v>0.49</v>
      </c>
      <c r="GA270" s="546">
        <v>0</v>
      </c>
      <c r="GB270" s="546">
        <v>0.01</v>
      </c>
      <c r="GC270" s="84" t="s">
        <v>1054</v>
      </c>
    </row>
    <row r="271" spans="1:185" s="84" customFormat="1" x14ac:dyDescent="0.25">
      <c r="A271" t="s">
        <v>1026</v>
      </c>
      <c r="B271" s="82" t="s">
        <v>901</v>
      </c>
      <c r="C271" s="85" t="s">
        <v>900</v>
      </c>
      <c r="D271" s="100">
        <v>-896193</v>
      </c>
      <c r="E271" s="100">
        <v>0</v>
      </c>
      <c r="F271" s="100">
        <v>-896193</v>
      </c>
      <c r="G271" s="100">
        <v>-942066</v>
      </c>
      <c r="H271" s="100">
        <v>0</v>
      </c>
      <c r="I271" s="100">
        <v>-942066</v>
      </c>
      <c r="J271" s="100">
        <v>45873</v>
      </c>
      <c r="K271" s="100">
        <v>0</v>
      </c>
      <c r="L271" s="100">
        <v>45873</v>
      </c>
      <c r="M271" s="100">
        <v>286759</v>
      </c>
      <c r="N271" s="100">
        <v>286759</v>
      </c>
      <c r="O271" s="100">
        <v>0</v>
      </c>
      <c r="P271" s="100">
        <v>0</v>
      </c>
      <c r="Q271" s="100">
        <v>0</v>
      </c>
      <c r="R271" s="100">
        <v>0</v>
      </c>
      <c r="S271" s="100">
        <v>0</v>
      </c>
      <c r="T271" s="100">
        <v>0</v>
      </c>
      <c r="U271" s="100">
        <v>0</v>
      </c>
      <c r="V271" s="100">
        <v>0</v>
      </c>
      <c r="W271" s="100">
        <v>0</v>
      </c>
      <c r="X271" s="100">
        <v>0</v>
      </c>
      <c r="Y271" s="100">
        <v>0</v>
      </c>
      <c r="Z271" s="100">
        <v>0</v>
      </c>
      <c r="AA271" s="100">
        <v>0</v>
      </c>
      <c r="AB271" s="100">
        <v>0</v>
      </c>
      <c r="AC271" s="100">
        <v>0</v>
      </c>
      <c r="AD271" s="100">
        <v>0</v>
      </c>
      <c r="AE271" s="100">
        <v>0</v>
      </c>
      <c r="AF271" s="100">
        <v>0</v>
      </c>
      <c r="AG271" s="100">
        <v>0</v>
      </c>
      <c r="AH271" s="100">
        <v>0</v>
      </c>
      <c r="AI271" s="100">
        <v>0</v>
      </c>
      <c r="AJ271" s="100">
        <v>0</v>
      </c>
      <c r="AK271" s="100">
        <v>0</v>
      </c>
      <c r="AL271" s="100">
        <v>0</v>
      </c>
      <c r="AM271" s="100">
        <v>0</v>
      </c>
      <c r="AN271" s="100">
        <v>0</v>
      </c>
      <c r="AO271" s="100">
        <v>0</v>
      </c>
      <c r="AP271" s="100">
        <v>0</v>
      </c>
      <c r="AQ271" s="100">
        <v>0</v>
      </c>
      <c r="AR271" s="100">
        <v>0</v>
      </c>
      <c r="AS271" s="100">
        <v>0</v>
      </c>
      <c r="AT271" s="100">
        <v>0</v>
      </c>
      <c r="AU271" s="100">
        <v>0</v>
      </c>
      <c r="AV271" s="100">
        <v>0</v>
      </c>
      <c r="AW271" s="100">
        <v>0</v>
      </c>
      <c r="AX271" s="100">
        <v>0</v>
      </c>
      <c r="AY271" s="100">
        <v>0</v>
      </c>
      <c r="AZ271" s="100">
        <v>0</v>
      </c>
      <c r="BA271" s="100">
        <v>0</v>
      </c>
      <c r="BB271" s="100">
        <v>0</v>
      </c>
      <c r="BC271" s="100">
        <v>0</v>
      </c>
      <c r="BD271" s="100">
        <v>0</v>
      </c>
      <c r="BE271" s="100">
        <v>0</v>
      </c>
      <c r="BF271" s="100">
        <v>6485781.7231306313</v>
      </c>
      <c r="BG271" s="100">
        <v>0</v>
      </c>
      <c r="BH271" s="100">
        <v>65512.946698289219</v>
      </c>
      <c r="BI271" s="100">
        <v>275078</v>
      </c>
      <c r="BJ271" s="100">
        <v>0</v>
      </c>
      <c r="BK271" s="100">
        <v>2779</v>
      </c>
      <c r="BL271" s="100">
        <v>6418074</v>
      </c>
      <c r="BM271" s="100">
        <v>0</v>
      </c>
      <c r="BN271" s="100">
        <v>64829</v>
      </c>
      <c r="BO271" s="100">
        <v>342786</v>
      </c>
      <c r="BP271" s="100">
        <v>0</v>
      </c>
      <c r="BQ271" s="100">
        <v>3463</v>
      </c>
      <c r="BR271" s="100">
        <v>5116.414765784114</v>
      </c>
      <c r="BS271" s="100">
        <v>0</v>
      </c>
      <c r="BT271" s="100">
        <v>51.680957230142567</v>
      </c>
      <c r="BU271" s="100">
        <v>2384</v>
      </c>
      <c r="BV271" s="100">
        <v>0</v>
      </c>
      <c r="BW271" s="100">
        <v>24</v>
      </c>
      <c r="BX271" s="100">
        <v>2732</v>
      </c>
      <c r="BY271" s="100">
        <v>0</v>
      </c>
      <c r="BZ271" s="100">
        <v>28</v>
      </c>
      <c r="CA271" s="100">
        <v>0</v>
      </c>
      <c r="CB271" s="100">
        <v>0</v>
      </c>
      <c r="CC271" s="100">
        <v>0</v>
      </c>
      <c r="CD271" s="100">
        <v>-15.333910386965377</v>
      </c>
      <c r="CE271" s="100">
        <v>0</v>
      </c>
      <c r="CF271" s="100">
        <v>-0.15488798370672099</v>
      </c>
      <c r="CG271" s="100">
        <v>0</v>
      </c>
      <c r="CH271" s="100">
        <v>0</v>
      </c>
      <c r="CI271" s="100">
        <v>0</v>
      </c>
      <c r="CJ271" s="100">
        <v>0</v>
      </c>
      <c r="CK271" s="100">
        <v>0</v>
      </c>
      <c r="CL271" s="100">
        <v>0</v>
      </c>
      <c r="CM271" s="100">
        <v>0</v>
      </c>
      <c r="CN271" s="100">
        <v>0</v>
      </c>
      <c r="CO271" s="100">
        <v>0</v>
      </c>
      <c r="CP271" s="100">
        <v>0</v>
      </c>
      <c r="CQ271" s="100">
        <v>0</v>
      </c>
      <c r="CR271" s="100">
        <v>0</v>
      </c>
      <c r="CS271" s="100">
        <v>0</v>
      </c>
      <c r="CT271" s="100">
        <v>0</v>
      </c>
      <c r="CU271" s="100">
        <v>0</v>
      </c>
      <c r="CV271" s="100">
        <v>0</v>
      </c>
      <c r="CW271" s="100">
        <v>0</v>
      </c>
      <c r="CX271" s="100">
        <v>0</v>
      </c>
      <c r="CY271" s="100">
        <v>0</v>
      </c>
      <c r="CZ271" s="100">
        <v>0</v>
      </c>
      <c r="DA271" s="100">
        <v>0</v>
      </c>
      <c r="DB271" s="100">
        <v>0</v>
      </c>
      <c r="DC271" s="100">
        <v>0</v>
      </c>
      <c r="DD271" s="100">
        <v>0</v>
      </c>
      <c r="DE271" s="100">
        <v>1533.3910386965376</v>
      </c>
      <c r="DF271" s="100">
        <v>0</v>
      </c>
      <c r="DG271" s="100">
        <v>15.488798370672098</v>
      </c>
      <c r="DH271" s="100">
        <v>1534</v>
      </c>
      <c r="DI271" s="100">
        <v>0</v>
      </c>
      <c r="DJ271" s="100">
        <v>15</v>
      </c>
      <c r="DK271" s="100">
        <v>-1</v>
      </c>
      <c r="DL271" s="100">
        <v>0</v>
      </c>
      <c r="DM271" s="100">
        <v>0</v>
      </c>
      <c r="DN271" s="100">
        <v>20920.565071283097</v>
      </c>
      <c r="DO271" s="100">
        <v>0</v>
      </c>
      <c r="DP271" s="100">
        <v>211.31883910386964</v>
      </c>
      <c r="DQ271" s="100">
        <v>20485</v>
      </c>
      <c r="DR271" s="100">
        <v>0</v>
      </c>
      <c r="DS271" s="100">
        <v>207</v>
      </c>
      <c r="DT271" s="100">
        <v>436</v>
      </c>
      <c r="DU271" s="100">
        <v>0</v>
      </c>
      <c r="DV271" s="100">
        <v>4</v>
      </c>
      <c r="DW271" s="100">
        <v>57946.847352342156</v>
      </c>
      <c r="DX271" s="100">
        <v>0</v>
      </c>
      <c r="DY271" s="100">
        <v>585.32169042769863</v>
      </c>
      <c r="DZ271" s="100">
        <v>-5937.290101832994</v>
      </c>
      <c r="EA271" s="100">
        <v>0</v>
      </c>
      <c r="EB271" s="100">
        <v>-59.972627291242361</v>
      </c>
      <c r="EC271" s="100">
        <v>58268</v>
      </c>
      <c r="ED271" s="100">
        <v>0</v>
      </c>
      <c r="EE271" s="100">
        <v>589</v>
      </c>
      <c r="EF271" s="100">
        <v>-6258</v>
      </c>
      <c r="EG271" s="100">
        <v>0</v>
      </c>
      <c r="EH271" s="100">
        <v>-64</v>
      </c>
      <c r="EI271" s="100">
        <v>0</v>
      </c>
      <c r="EJ271" s="100">
        <v>0</v>
      </c>
      <c r="EK271" s="100">
        <v>0</v>
      </c>
      <c r="EL271" s="100">
        <v>0</v>
      </c>
      <c r="EM271" s="100">
        <v>0</v>
      </c>
      <c r="EN271" s="100">
        <v>0</v>
      </c>
      <c r="EO271" s="100">
        <v>0</v>
      </c>
      <c r="EP271" s="100">
        <v>0</v>
      </c>
      <c r="EQ271" s="100">
        <v>0</v>
      </c>
      <c r="ER271" s="100">
        <v>0</v>
      </c>
      <c r="ES271" s="100">
        <v>0</v>
      </c>
      <c r="ET271" s="100">
        <v>0</v>
      </c>
      <c r="EU271" s="100">
        <v>1059676.4560692464</v>
      </c>
      <c r="EV271" s="100">
        <v>0</v>
      </c>
      <c r="EW271" s="100">
        <v>10703.802586558044</v>
      </c>
      <c r="EX271" s="100">
        <v>1510370</v>
      </c>
      <c r="EY271" s="100">
        <v>0</v>
      </c>
      <c r="EZ271" s="100">
        <v>15256</v>
      </c>
      <c r="FA271" s="100">
        <v>-450694</v>
      </c>
      <c r="FB271" s="100">
        <v>0</v>
      </c>
      <c r="FC271" s="100">
        <v>-4552</v>
      </c>
      <c r="FD271" s="100">
        <v>1656628.9163340121</v>
      </c>
      <c r="FE271" s="100">
        <v>0</v>
      </c>
      <c r="FF271" s="100">
        <v>16733.625417515275</v>
      </c>
      <c r="FG271" s="100">
        <v>1688158</v>
      </c>
      <c r="FH271" s="100">
        <v>0</v>
      </c>
      <c r="FI271" s="100">
        <v>17052</v>
      </c>
      <c r="FJ271" s="100">
        <v>-31529</v>
      </c>
      <c r="FK271" s="100">
        <v>0</v>
      </c>
      <c r="FL271" s="100">
        <v>-318</v>
      </c>
      <c r="FM271" s="100">
        <v>0</v>
      </c>
      <c r="FN271" s="100">
        <v>0</v>
      </c>
      <c r="FO271" s="100">
        <v>0</v>
      </c>
      <c r="FP271" s="100">
        <v>0</v>
      </c>
      <c r="FQ271" s="100">
        <v>0</v>
      </c>
      <c r="FR271" s="100">
        <v>0</v>
      </c>
      <c r="FS271" s="100">
        <v>0</v>
      </c>
      <c r="FT271" s="100">
        <v>0</v>
      </c>
      <c r="FU271" s="100">
        <v>0</v>
      </c>
      <c r="FV271" s="100">
        <v>9556730</v>
      </c>
      <c r="FW271" s="100">
        <v>0</v>
      </c>
      <c r="FX271" s="100">
        <v>96533</v>
      </c>
      <c r="FY271" s="546">
        <v>0</v>
      </c>
      <c r="FZ271" s="546">
        <v>0.99</v>
      </c>
      <c r="GA271" s="546">
        <v>0</v>
      </c>
      <c r="GB271" s="546">
        <v>0.01</v>
      </c>
      <c r="GC271" s="84" t="s">
        <v>1047</v>
      </c>
    </row>
    <row r="272" spans="1:185" s="84" customFormat="1" x14ac:dyDescent="0.25">
      <c r="A272" t="s">
        <v>1026</v>
      </c>
      <c r="B272" s="82" t="s">
        <v>903</v>
      </c>
      <c r="C272" s="85" t="s">
        <v>902</v>
      </c>
      <c r="D272" s="100">
        <v>-439287</v>
      </c>
      <c r="E272" s="100">
        <v>0</v>
      </c>
      <c r="F272" s="100">
        <v>-439287</v>
      </c>
      <c r="G272" s="100">
        <v>-348782</v>
      </c>
      <c r="H272" s="100">
        <v>0</v>
      </c>
      <c r="I272" s="100">
        <v>-348782</v>
      </c>
      <c r="J272" s="100">
        <v>-90505</v>
      </c>
      <c r="K272" s="100">
        <v>0</v>
      </c>
      <c r="L272" s="100">
        <v>-90505</v>
      </c>
      <c r="M272" s="100">
        <v>89758</v>
      </c>
      <c r="N272" s="100">
        <v>89758</v>
      </c>
      <c r="O272" s="100">
        <v>0</v>
      </c>
      <c r="P272" s="100">
        <v>0</v>
      </c>
      <c r="Q272" s="100">
        <v>0</v>
      </c>
      <c r="R272" s="100">
        <v>0</v>
      </c>
      <c r="S272" s="100">
        <v>0</v>
      </c>
      <c r="T272" s="100">
        <v>0</v>
      </c>
      <c r="U272" s="100">
        <v>0</v>
      </c>
      <c r="V272" s="100">
        <v>0</v>
      </c>
      <c r="W272" s="100">
        <v>0</v>
      </c>
      <c r="X272" s="100">
        <v>0</v>
      </c>
      <c r="Y272" s="100">
        <v>0</v>
      </c>
      <c r="Z272" s="100">
        <v>0</v>
      </c>
      <c r="AA272" s="100">
        <v>0</v>
      </c>
      <c r="AB272" s="100">
        <v>0</v>
      </c>
      <c r="AC272" s="100">
        <v>0</v>
      </c>
      <c r="AD272" s="100">
        <v>0</v>
      </c>
      <c r="AE272" s="100">
        <v>0</v>
      </c>
      <c r="AF272" s="100">
        <v>0</v>
      </c>
      <c r="AG272" s="100">
        <v>0</v>
      </c>
      <c r="AH272" s="100">
        <v>0</v>
      </c>
      <c r="AI272" s="100">
        <v>0</v>
      </c>
      <c r="AJ272" s="100">
        <v>0</v>
      </c>
      <c r="AK272" s="100">
        <v>0</v>
      </c>
      <c r="AL272" s="100">
        <v>0</v>
      </c>
      <c r="AM272" s="100">
        <v>0</v>
      </c>
      <c r="AN272" s="100">
        <v>0</v>
      </c>
      <c r="AO272" s="100">
        <v>0</v>
      </c>
      <c r="AP272" s="100">
        <v>0</v>
      </c>
      <c r="AQ272" s="100">
        <v>0</v>
      </c>
      <c r="AR272" s="100">
        <v>0</v>
      </c>
      <c r="AS272" s="100">
        <v>0</v>
      </c>
      <c r="AT272" s="100">
        <v>0</v>
      </c>
      <c r="AU272" s="100">
        <v>0</v>
      </c>
      <c r="AV272" s="100">
        <v>0</v>
      </c>
      <c r="AW272" s="100">
        <v>0</v>
      </c>
      <c r="AX272" s="100">
        <v>0</v>
      </c>
      <c r="AY272" s="100">
        <v>0</v>
      </c>
      <c r="AZ272" s="100">
        <v>0</v>
      </c>
      <c r="BA272" s="100">
        <v>0</v>
      </c>
      <c r="BB272" s="100">
        <v>0</v>
      </c>
      <c r="BC272" s="100">
        <v>0</v>
      </c>
      <c r="BD272" s="100">
        <v>0</v>
      </c>
      <c r="BE272" s="100">
        <v>0</v>
      </c>
      <c r="BF272" s="100">
        <v>702612.60030794295</v>
      </c>
      <c r="BG272" s="100">
        <v>597220.71026175155</v>
      </c>
      <c r="BH272" s="100">
        <v>17565.315007698573</v>
      </c>
      <c r="BI272" s="100">
        <v>53341</v>
      </c>
      <c r="BJ272" s="100">
        <v>45340</v>
      </c>
      <c r="BK272" s="100">
        <v>1334</v>
      </c>
      <c r="BL272" s="100">
        <v>704791</v>
      </c>
      <c r="BM272" s="100">
        <v>599073</v>
      </c>
      <c r="BN272" s="100">
        <v>17620</v>
      </c>
      <c r="BO272" s="100">
        <v>51163</v>
      </c>
      <c r="BP272" s="100">
        <v>43488</v>
      </c>
      <c r="BQ272" s="100">
        <v>1279</v>
      </c>
      <c r="BR272" s="100">
        <v>3255.1258655804486</v>
      </c>
      <c r="BS272" s="100">
        <v>2766.8569857433808</v>
      </c>
      <c r="BT272" s="100">
        <v>81.378146639511201</v>
      </c>
      <c r="BU272" s="100">
        <v>0</v>
      </c>
      <c r="BV272" s="100">
        <v>0</v>
      </c>
      <c r="BW272" s="100">
        <v>0</v>
      </c>
      <c r="BX272" s="100">
        <v>3255</v>
      </c>
      <c r="BY272" s="100">
        <v>2767</v>
      </c>
      <c r="BZ272" s="100">
        <v>81</v>
      </c>
      <c r="CA272" s="100">
        <v>0</v>
      </c>
      <c r="CB272" s="100">
        <v>0</v>
      </c>
      <c r="CC272" s="100">
        <v>0</v>
      </c>
      <c r="CD272" s="100">
        <v>0</v>
      </c>
      <c r="CE272" s="100">
        <v>0</v>
      </c>
      <c r="CF272" s="100">
        <v>0</v>
      </c>
      <c r="CG272" s="100">
        <v>0</v>
      </c>
      <c r="CH272" s="100">
        <v>0</v>
      </c>
      <c r="CI272" s="100">
        <v>0</v>
      </c>
      <c r="CJ272" s="100">
        <v>0</v>
      </c>
      <c r="CK272" s="100">
        <v>0</v>
      </c>
      <c r="CL272" s="100">
        <v>0</v>
      </c>
      <c r="CM272" s="100">
        <v>0</v>
      </c>
      <c r="CN272" s="100">
        <v>0</v>
      </c>
      <c r="CO272" s="100">
        <v>0</v>
      </c>
      <c r="CP272" s="100">
        <v>0</v>
      </c>
      <c r="CQ272" s="100">
        <v>0</v>
      </c>
      <c r="CR272" s="100">
        <v>0</v>
      </c>
      <c r="CS272" s="100">
        <v>0</v>
      </c>
      <c r="CT272" s="100">
        <v>0</v>
      </c>
      <c r="CU272" s="100">
        <v>0</v>
      </c>
      <c r="CV272" s="100">
        <v>0</v>
      </c>
      <c r="CW272" s="100">
        <v>0</v>
      </c>
      <c r="CX272" s="100">
        <v>0</v>
      </c>
      <c r="CY272" s="100">
        <v>0</v>
      </c>
      <c r="CZ272" s="100">
        <v>0</v>
      </c>
      <c r="DA272" s="100">
        <v>0</v>
      </c>
      <c r="DB272" s="100">
        <v>0</v>
      </c>
      <c r="DC272" s="100">
        <v>0</v>
      </c>
      <c r="DD272" s="100">
        <v>0</v>
      </c>
      <c r="DE272" s="100">
        <v>619.55193482688401</v>
      </c>
      <c r="DF272" s="100">
        <v>526.61914460285129</v>
      </c>
      <c r="DG272" s="100">
        <v>15.488798370672098</v>
      </c>
      <c r="DH272" s="100">
        <v>620</v>
      </c>
      <c r="DI272" s="100">
        <v>527</v>
      </c>
      <c r="DJ272" s="100">
        <v>15</v>
      </c>
      <c r="DK272" s="100">
        <v>0</v>
      </c>
      <c r="DL272" s="100">
        <v>0</v>
      </c>
      <c r="DM272" s="100">
        <v>0</v>
      </c>
      <c r="DN272" s="100">
        <v>3001.9356415478615</v>
      </c>
      <c r="DO272" s="100">
        <v>2551.6452953156818</v>
      </c>
      <c r="DP272" s="100">
        <v>75.048391038696536</v>
      </c>
      <c r="DQ272" s="100">
        <v>3079</v>
      </c>
      <c r="DR272" s="100">
        <v>2617</v>
      </c>
      <c r="DS272" s="100">
        <v>77</v>
      </c>
      <c r="DT272" s="100">
        <v>-77</v>
      </c>
      <c r="DU272" s="100">
        <v>-65</v>
      </c>
      <c r="DV272" s="100">
        <v>-2</v>
      </c>
      <c r="DW272" s="100">
        <v>8356.5164969450107</v>
      </c>
      <c r="DX272" s="100">
        <v>7103.0390224032571</v>
      </c>
      <c r="DY272" s="100">
        <v>208.91291242362524</v>
      </c>
      <c r="DZ272" s="100">
        <v>-3.7173116089613032</v>
      </c>
      <c r="EA272" s="100">
        <v>-3.1597148676171076</v>
      </c>
      <c r="EB272" s="100">
        <v>-9.2932790224032585E-2</v>
      </c>
      <c r="EC272" s="100">
        <v>17617</v>
      </c>
      <c r="ED272" s="100">
        <v>14974</v>
      </c>
      <c r="EE272" s="100">
        <v>440</v>
      </c>
      <c r="EF272" s="100">
        <v>-9264</v>
      </c>
      <c r="EG272" s="100">
        <v>-7874</v>
      </c>
      <c r="EH272" s="100">
        <v>-231</v>
      </c>
      <c r="EI272" s="100">
        <v>-97.476171079429733</v>
      </c>
      <c r="EJ272" s="100">
        <v>-82.854745417515261</v>
      </c>
      <c r="EK272" s="100">
        <v>-2.4369042769857434</v>
      </c>
      <c r="EL272" s="100">
        <v>0</v>
      </c>
      <c r="EM272" s="100">
        <v>0</v>
      </c>
      <c r="EN272" s="100">
        <v>0</v>
      </c>
      <c r="EO272" s="100">
        <v>0</v>
      </c>
      <c r="EP272" s="100">
        <v>0</v>
      </c>
      <c r="EQ272" s="100">
        <v>0</v>
      </c>
      <c r="ER272" s="100">
        <v>0</v>
      </c>
      <c r="ES272" s="100">
        <v>0</v>
      </c>
      <c r="ET272" s="100">
        <v>0</v>
      </c>
      <c r="EU272" s="100">
        <v>227591.16415478615</v>
      </c>
      <c r="EV272" s="100">
        <v>193452.48953156822</v>
      </c>
      <c r="EW272" s="100">
        <v>5689.7791038696541</v>
      </c>
      <c r="EX272" s="100">
        <v>252006</v>
      </c>
      <c r="EY272" s="100">
        <v>214204</v>
      </c>
      <c r="EZ272" s="100">
        <v>6300</v>
      </c>
      <c r="FA272" s="100">
        <v>-24415</v>
      </c>
      <c r="FB272" s="100">
        <v>-20752</v>
      </c>
      <c r="FC272" s="100">
        <v>-610</v>
      </c>
      <c r="FD272" s="100">
        <v>441531.15112016292</v>
      </c>
      <c r="FE272" s="100">
        <v>375301.47845213843</v>
      </c>
      <c r="FF272" s="100">
        <v>11038.278778004073</v>
      </c>
      <c r="FG272" s="100">
        <v>436172</v>
      </c>
      <c r="FH272" s="100">
        <v>370746</v>
      </c>
      <c r="FI272" s="100">
        <v>10904</v>
      </c>
      <c r="FJ272" s="100">
        <v>5359</v>
      </c>
      <c r="FK272" s="100">
        <v>4555</v>
      </c>
      <c r="FL272" s="100">
        <v>134</v>
      </c>
      <c r="FM272" s="100">
        <v>0</v>
      </c>
      <c r="FN272" s="100">
        <v>0</v>
      </c>
      <c r="FO272" s="100">
        <v>0</v>
      </c>
      <c r="FP272" s="100">
        <v>0</v>
      </c>
      <c r="FQ272" s="100">
        <v>0</v>
      </c>
      <c r="FR272" s="100">
        <v>0</v>
      </c>
      <c r="FS272" s="100">
        <v>0</v>
      </c>
      <c r="FT272" s="100">
        <v>0</v>
      </c>
      <c r="FU272" s="100">
        <v>0</v>
      </c>
      <c r="FV272" s="100">
        <v>1440209</v>
      </c>
      <c r="FW272" s="100">
        <v>1224177</v>
      </c>
      <c r="FX272" s="100">
        <v>36005</v>
      </c>
      <c r="FY272" s="546">
        <v>0.25</v>
      </c>
      <c r="FZ272" s="546">
        <v>0.4</v>
      </c>
      <c r="GA272" s="546">
        <v>0.33999999999999997</v>
      </c>
      <c r="GB272" s="546">
        <v>0.01</v>
      </c>
      <c r="GC272" s="84" t="s">
        <v>1029</v>
      </c>
    </row>
    <row r="273" spans="1:185" s="84" customFormat="1" x14ac:dyDescent="0.25">
      <c r="A273" t="s">
        <v>1026</v>
      </c>
      <c r="B273" s="82" t="s">
        <v>905</v>
      </c>
      <c r="C273" s="85" t="s">
        <v>904</v>
      </c>
      <c r="D273" s="100">
        <v>527378</v>
      </c>
      <c r="E273" s="100">
        <v>0</v>
      </c>
      <c r="F273" s="100">
        <v>527378</v>
      </c>
      <c r="G273" s="100">
        <v>911138</v>
      </c>
      <c r="H273" s="100">
        <v>0</v>
      </c>
      <c r="I273" s="100">
        <v>911138</v>
      </c>
      <c r="J273" s="100">
        <v>-383760</v>
      </c>
      <c r="K273" s="100">
        <v>0</v>
      </c>
      <c r="L273" s="100">
        <v>-383760</v>
      </c>
      <c r="M273" s="100">
        <v>124641</v>
      </c>
      <c r="N273" s="100">
        <v>124641</v>
      </c>
      <c r="O273" s="100">
        <v>0</v>
      </c>
      <c r="P273" s="100">
        <v>0</v>
      </c>
      <c r="Q273" s="100">
        <v>0</v>
      </c>
      <c r="R273" s="100">
        <v>0</v>
      </c>
      <c r="S273" s="100">
        <v>0</v>
      </c>
      <c r="T273" s="100">
        <v>0</v>
      </c>
      <c r="U273" s="100">
        <v>0</v>
      </c>
      <c r="V273" s="100">
        <v>0</v>
      </c>
      <c r="W273" s="100">
        <v>0</v>
      </c>
      <c r="X273" s="100">
        <v>0</v>
      </c>
      <c r="Y273" s="100">
        <v>0</v>
      </c>
      <c r="Z273" s="100">
        <v>0</v>
      </c>
      <c r="AA273" s="100">
        <v>0</v>
      </c>
      <c r="AB273" s="100">
        <v>0</v>
      </c>
      <c r="AC273" s="100">
        <v>0</v>
      </c>
      <c r="AD273" s="100">
        <v>0</v>
      </c>
      <c r="AE273" s="100">
        <v>0</v>
      </c>
      <c r="AF273" s="100">
        <v>0</v>
      </c>
      <c r="AG273" s="100">
        <v>0</v>
      </c>
      <c r="AH273" s="100">
        <v>0</v>
      </c>
      <c r="AI273" s="100">
        <v>0</v>
      </c>
      <c r="AJ273" s="100">
        <v>0</v>
      </c>
      <c r="AK273" s="100">
        <v>0</v>
      </c>
      <c r="AL273" s="100">
        <v>0</v>
      </c>
      <c r="AM273" s="100">
        <v>0</v>
      </c>
      <c r="AN273" s="100">
        <v>0</v>
      </c>
      <c r="AO273" s="100">
        <v>0</v>
      </c>
      <c r="AP273" s="100">
        <v>0</v>
      </c>
      <c r="AQ273" s="100">
        <v>0</v>
      </c>
      <c r="AR273" s="100">
        <v>0</v>
      </c>
      <c r="AS273" s="100">
        <v>0</v>
      </c>
      <c r="AT273" s="100">
        <v>0</v>
      </c>
      <c r="AU273" s="100">
        <v>0</v>
      </c>
      <c r="AV273" s="100">
        <v>0</v>
      </c>
      <c r="AW273" s="100">
        <v>0</v>
      </c>
      <c r="AX273" s="100">
        <v>0</v>
      </c>
      <c r="AY273" s="100">
        <v>0</v>
      </c>
      <c r="AZ273" s="100">
        <v>0</v>
      </c>
      <c r="BA273" s="100">
        <v>0</v>
      </c>
      <c r="BB273" s="100">
        <v>0</v>
      </c>
      <c r="BC273" s="100">
        <v>0</v>
      </c>
      <c r="BD273" s="100">
        <v>0</v>
      </c>
      <c r="BE273" s="100">
        <v>0</v>
      </c>
      <c r="BF273" s="100">
        <v>990447.29372871702</v>
      </c>
      <c r="BG273" s="100">
        <v>247611.82343217926</v>
      </c>
      <c r="BH273" s="100">
        <v>0</v>
      </c>
      <c r="BI273" s="100">
        <v>60129</v>
      </c>
      <c r="BJ273" s="100">
        <v>15032</v>
      </c>
      <c r="BK273" s="100">
        <v>0</v>
      </c>
      <c r="BL273" s="100">
        <v>966779</v>
      </c>
      <c r="BM273" s="100">
        <v>241695</v>
      </c>
      <c r="BN273" s="100">
        <v>0</v>
      </c>
      <c r="BO273" s="100">
        <v>83797</v>
      </c>
      <c r="BP273" s="100">
        <v>20949</v>
      </c>
      <c r="BQ273" s="100">
        <v>0</v>
      </c>
      <c r="BR273" s="100">
        <v>0</v>
      </c>
      <c r="BS273" s="100">
        <v>0</v>
      </c>
      <c r="BT273" s="100">
        <v>0</v>
      </c>
      <c r="BU273" s="100">
        <v>0</v>
      </c>
      <c r="BV273" s="100">
        <v>0</v>
      </c>
      <c r="BW273" s="100">
        <v>0</v>
      </c>
      <c r="BX273" s="100">
        <v>0</v>
      </c>
      <c r="BY273" s="100">
        <v>0</v>
      </c>
      <c r="BZ273" s="100">
        <v>0</v>
      </c>
      <c r="CA273" s="100">
        <v>0</v>
      </c>
      <c r="CB273" s="100">
        <v>0</v>
      </c>
      <c r="CC273" s="100">
        <v>0</v>
      </c>
      <c r="CD273" s="100">
        <v>0</v>
      </c>
      <c r="CE273" s="100">
        <v>0</v>
      </c>
      <c r="CF273" s="100">
        <v>0</v>
      </c>
      <c r="CG273" s="100">
        <v>0</v>
      </c>
      <c r="CH273" s="100">
        <v>0</v>
      </c>
      <c r="CI273" s="100">
        <v>0</v>
      </c>
      <c r="CJ273" s="100">
        <v>0</v>
      </c>
      <c r="CK273" s="100">
        <v>0</v>
      </c>
      <c r="CL273" s="100">
        <v>0</v>
      </c>
      <c r="CM273" s="100">
        <v>0</v>
      </c>
      <c r="CN273" s="100">
        <v>0</v>
      </c>
      <c r="CO273" s="100">
        <v>0</v>
      </c>
      <c r="CP273" s="100">
        <v>0</v>
      </c>
      <c r="CQ273" s="100">
        <v>0</v>
      </c>
      <c r="CR273" s="100">
        <v>0</v>
      </c>
      <c r="CS273" s="100">
        <v>0</v>
      </c>
      <c r="CT273" s="100">
        <v>0</v>
      </c>
      <c r="CU273" s="100">
        <v>0</v>
      </c>
      <c r="CV273" s="100">
        <v>7060.8268839103876</v>
      </c>
      <c r="CW273" s="100">
        <v>1765.2067209775969</v>
      </c>
      <c r="CX273" s="100">
        <v>0</v>
      </c>
      <c r="CY273" s="100">
        <v>6847</v>
      </c>
      <c r="CZ273" s="100">
        <v>1712</v>
      </c>
      <c r="DA273" s="100">
        <v>0</v>
      </c>
      <c r="DB273" s="100">
        <v>214</v>
      </c>
      <c r="DC273" s="100">
        <v>53</v>
      </c>
      <c r="DD273" s="100">
        <v>0</v>
      </c>
      <c r="DE273" s="100">
        <v>0</v>
      </c>
      <c r="DF273" s="100">
        <v>0</v>
      </c>
      <c r="DG273" s="100">
        <v>0</v>
      </c>
      <c r="DH273" s="100">
        <v>0</v>
      </c>
      <c r="DI273" s="100">
        <v>0</v>
      </c>
      <c r="DJ273" s="100">
        <v>0</v>
      </c>
      <c r="DK273" s="100">
        <v>0</v>
      </c>
      <c r="DL273" s="100">
        <v>0</v>
      </c>
      <c r="DM273" s="100">
        <v>0</v>
      </c>
      <c r="DN273" s="100">
        <v>30337.39307535642</v>
      </c>
      <c r="DO273" s="100">
        <v>7584.348268839105</v>
      </c>
      <c r="DP273" s="100">
        <v>0</v>
      </c>
      <c r="DQ273" s="100">
        <v>28528</v>
      </c>
      <c r="DR273" s="100">
        <v>7132</v>
      </c>
      <c r="DS273" s="100">
        <v>0</v>
      </c>
      <c r="DT273" s="100">
        <v>1809</v>
      </c>
      <c r="DU273" s="100">
        <v>452</v>
      </c>
      <c r="DV273" s="100">
        <v>0</v>
      </c>
      <c r="DW273" s="100">
        <v>18322.215885947047</v>
      </c>
      <c r="DX273" s="100">
        <v>4580.5539714867618</v>
      </c>
      <c r="DY273" s="100">
        <v>0</v>
      </c>
      <c r="DZ273" s="100">
        <v>-119.36700610997964</v>
      </c>
      <c r="EA273" s="100">
        <v>-29.84175152749491</v>
      </c>
      <c r="EB273" s="100">
        <v>0</v>
      </c>
      <c r="EC273" s="100">
        <v>20063</v>
      </c>
      <c r="ED273" s="100">
        <v>5016</v>
      </c>
      <c r="EE273" s="100">
        <v>0</v>
      </c>
      <c r="EF273" s="100">
        <v>-1860</v>
      </c>
      <c r="EG273" s="100">
        <v>-465</v>
      </c>
      <c r="EH273" s="100">
        <v>0</v>
      </c>
      <c r="EI273" s="100">
        <v>287.05906313645619</v>
      </c>
      <c r="EJ273" s="100">
        <v>71.764765784114047</v>
      </c>
      <c r="EK273" s="100">
        <v>0</v>
      </c>
      <c r="EL273" s="100">
        <v>0</v>
      </c>
      <c r="EM273" s="100">
        <v>0</v>
      </c>
      <c r="EN273" s="100">
        <v>0</v>
      </c>
      <c r="EO273" s="100">
        <v>0</v>
      </c>
      <c r="EP273" s="100">
        <v>0</v>
      </c>
      <c r="EQ273" s="100">
        <v>0</v>
      </c>
      <c r="ER273" s="100">
        <v>0</v>
      </c>
      <c r="ES273" s="100">
        <v>0</v>
      </c>
      <c r="ET273" s="100">
        <v>0</v>
      </c>
      <c r="EU273" s="100">
        <v>304911.24562118127</v>
      </c>
      <c r="EV273" s="100">
        <v>76227.811405295317</v>
      </c>
      <c r="EW273" s="100">
        <v>0</v>
      </c>
      <c r="EX273" s="100">
        <v>351079</v>
      </c>
      <c r="EY273" s="100">
        <v>87770</v>
      </c>
      <c r="EZ273" s="100">
        <v>0</v>
      </c>
      <c r="FA273" s="100">
        <v>-46168</v>
      </c>
      <c r="FB273" s="100">
        <v>-11542</v>
      </c>
      <c r="FC273" s="100">
        <v>0</v>
      </c>
      <c r="FD273" s="100">
        <v>286700.43503054988</v>
      </c>
      <c r="FE273" s="100">
        <v>71675.10875763747</v>
      </c>
      <c r="FF273" s="100">
        <v>0</v>
      </c>
      <c r="FG273" s="100">
        <v>279058</v>
      </c>
      <c r="FH273" s="100">
        <v>69765</v>
      </c>
      <c r="FI273" s="100">
        <v>0</v>
      </c>
      <c r="FJ273" s="100">
        <v>7642</v>
      </c>
      <c r="FK273" s="100">
        <v>1910</v>
      </c>
      <c r="FL273" s="100">
        <v>0</v>
      </c>
      <c r="FM273" s="100">
        <v>0</v>
      </c>
      <c r="FN273" s="100">
        <v>0</v>
      </c>
      <c r="FO273" s="100">
        <v>0</v>
      </c>
      <c r="FP273" s="100">
        <v>0</v>
      </c>
      <c r="FQ273" s="100">
        <v>0</v>
      </c>
      <c r="FR273" s="100">
        <v>0</v>
      </c>
      <c r="FS273" s="100">
        <v>0</v>
      </c>
      <c r="FT273" s="100">
        <v>0</v>
      </c>
      <c r="FU273" s="100">
        <v>0</v>
      </c>
      <c r="FV273" s="100">
        <v>1698075</v>
      </c>
      <c r="FW273" s="100">
        <v>424519</v>
      </c>
      <c r="FX273" s="100">
        <v>0</v>
      </c>
      <c r="FY273" s="546">
        <v>0.5</v>
      </c>
      <c r="FZ273" s="546">
        <v>0.4</v>
      </c>
      <c r="GA273" s="546">
        <v>0.1</v>
      </c>
      <c r="GB273" s="546">
        <v>0</v>
      </c>
      <c r="GC273" s="84" t="s">
        <v>1029</v>
      </c>
    </row>
    <row r="274" spans="1:185" s="84" customFormat="1" x14ac:dyDescent="0.25">
      <c r="A274" t="s">
        <v>1026</v>
      </c>
      <c r="B274" s="82" t="s">
        <v>907</v>
      </c>
      <c r="C274" s="85" t="s">
        <v>906</v>
      </c>
      <c r="D274" s="100">
        <v>-13200</v>
      </c>
      <c r="E274" s="100">
        <v>0</v>
      </c>
      <c r="F274" s="100">
        <v>-13200</v>
      </c>
      <c r="G274" s="100">
        <v>-18898</v>
      </c>
      <c r="H274" s="100">
        <v>0</v>
      </c>
      <c r="I274" s="100">
        <v>-18898</v>
      </c>
      <c r="J274" s="100">
        <v>5698</v>
      </c>
      <c r="K274" s="100">
        <v>0</v>
      </c>
      <c r="L274" s="100">
        <v>5698</v>
      </c>
      <c r="M274" s="100">
        <v>192274</v>
      </c>
      <c r="N274" s="100">
        <v>192274</v>
      </c>
      <c r="O274" s="100">
        <v>0</v>
      </c>
      <c r="P274" s="100">
        <v>0</v>
      </c>
      <c r="Q274" s="100">
        <v>0</v>
      </c>
      <c r="R274" s="100">
        <v>0</v>
      </c>
      <c r="S274" s="100">
        <v>56810</v>
      </c>
      <c r="T274" s="100">
        <v>0</v>
      </c>
      <c r="U274" s="100">
        <v>83312</v>
      </c>
      <c r="V274" s="100">
        <v>0</v>
      </c>
      <c r="W274" s="100">
        <v>-26502</v>
      </c>
      <c r="X274" s="100">
        <v>0</v>
      </c>
      <c r="Y274" s="100">
        <v>0</v>
      </c>
      <c r="Z274" s="100">
        <v>0</v>
      </c>
      <c r="AA274" s="100">
        <v>0</v>
      </c>
      <c r="AB274" s="100">
        <v>0</v>
      </c>
      <c r="AC274" s="100">
        <v>0</v>
      </c>
      <c r="AD274" s="100">
        <v>0</v>
      </c>
      <c r="AE274" s="100">
        <v>0</v>
      </c>
      <c r="AF274" s="100">
        <v>0</v>
      </c>
      <c r="AG274" s="100">
        <v>0</v>
      </c>
      <c r="AH274" s="100">
        <v>0</v>
      </c>
      <c r="AI274" s="100">
        <v>0</v>
      </c>
      <c r="AJ274" s="100">
        <v>0</v>
      </c>
      <c r="AK274" s="100">
        <v>0</v>
      </c>
      <c r="AL274" s="100">
        <v>0</v>
      </c>
      <c r="AM274" s="100">
        <v>0</v>
      </c>
      <c r="AN274" s="100">
        <v>0</v>
      </c>
      <c r="AO274" s="100">
        <v>0</v>
      </c>
      <c r="AP274" s="100">
        <v>0</v>
      </c>
      <c r="AQ274" s="100">
        <v>0</v>
      </c>
      <c r="AR274" s="100">
        <v>0</v>
      </c>
      <c r="AS274" s="100">
        <v>0</v>
      </c>
      <c r="AT274" s="100">
        <v>0</v>
      </c>
      <c r="AU274" s="100">
        <v>0</v>
      </c>
      <c r="AV274" s="100">
        <v>0</v>
      </c>
      <c r="AW274" s="100">
        <v>0</v>
      </c>
      <c r="AX274" s="100">
        <v>0</v>
      </c>
      <c r="AY274" s="100">
        <v>0</v>
      </c>
      <c r="AZ274" s="100">
        <v>0</v>
      </c>
      <c r="BA274" s="100">
        <v>0</v>
      </c>
      <c r="BB274" s="100">
        <v>0</v>
      </c>
      <c r="BC274" s="100">
        <v>0</v>
      </c>
      <c r="BD274" s="100">
        <v>0</v>
      </c>
      <c r="BE274" s="100">
        <v>0</v>
      </c>
      <c r="BF274" s="100">
        <v>1870967.8643486765</v>
      </c>
      <c r="BG274" s="100">
        <v>420967.76947845222</v>
      </c>
      <c r="BH274" s="100">
        <v>46774.19660871692</v>
      </c>
      <c r="BI274" s="100">
        <v>90922</v>
      </c>
      <c r="BJ274" s="100">
        <v>20253</v>
      </c>
      <c r="BK274" s="100">
        <v>2250</v>
      </c>
      <c r="BL274" s="100">
        <v>1807142</v>
      </c>
      <c r="BM274" s="100">
        <v>406402</v>
      </c>
      <c r="BN274" s="100">
        <v>45155</v>
      </c>
      <c r="BO274" s="100">
        <v>154748</v>
      </c>
      <c r="BP274" s="100">
        <v>34819</v>
      </c>
      <c r="BQ274" s="100">
        <v>3869</v>
      </c>
      <c r="BR274" s="100">
        <v>4955.5894093686356</v>
      </c>
      <c r="BS274" s="100">
        <v>1115.0076171079429</v>
      </c>
      <c r="BT274" s="100">
        <v>123.88973523421588</v>
      </c>
      <c r="BU274" s="100">
        <v>1740</v>
      </c>
      <c r="BV274" s="100">
        <v>392</v>
      </c>
      <c r="BW274" s="100">
        <v>44</v>
      </c>
      <c r="BX274" s="100">
        <v>3216</v>
      </c>
      <c r="BY274" s="100">
        <v>723</v>
      </c>
      <c r="BZ274" s="100">
        <v>80</v>
      </c>
      <c r="CA274" s="100">
        <v>0</v>
      </c>
      <c r="CB274" s="100">
        <v>0</v>
      </c>
      <c r="CC274" s="100">
        <v>0</v>
      </c>
      <c r="CD274" s="100">
        <v>0</v>
      </c>
      <c r="CE274" s="100">
        <v>0</v>
      </c>
      <c r="CF274" s="100">
        <v>0</v>
      </c>
      <c r="CG274" s="100">
        <v>0</v>
      </c>
      <c r="CH274" s="100">
        <v>0</v>
      </c>
      <c r="CI274" s="100">
        <v>0</v>
      </c>
      <c r="CJ274" s="100">
        <v>0</v>
      </c>
      <c r="CK274" s="100">
        <v>0</v>
      </c>
      <c r="CL274" s="100">
        <v>0</v>
      </c>
      <c r="CM274" s="100">
        <v>0</v>
      </c>
      <c r="CN274" s="100">
        <v>0</v>
      </c>
      <c r="CO274" s="100">
        <v>0</v>
      </c>
      <c r="CP274" s="100">
        <v>0</v>
      </c>
      <c r="CQ274" s="100">
        <v>0</v>
      </c>
      <c r="CR274" s="100">
        <v>0</v>
      </c>
      <c r="CS274" s="100">
        <v>0</v>
      </c>
      <c r="CT274" s="100">
        <v>0</v>
      </c>
      <c r="CU274" s="100">
        <v>0</v>
      </c>
      <c r="CV274" s="100">
        <v>13079.154378818739</v>
      </c>
      <c r="CW274" s="100">
        <v>2942.8097352342161</v>
      </c>
      <c r="CX274" s="100">
        <v>326.97885947046848</v>
      </c>
      <c r="CY274" s="100">
        <v>15078</v>
      </c>
      <c r="CZ274" s="100">
        <v>3393</v>
      </c>
      <c r="DA274" s="100">
        <v>377</v>
      </c>
      <c r="DB274" s="100">
        <v>-1999</v>
      </c>
      <c r="DC274" s="100">
        <v>-450</v>
      </c>
      <c r="DD274" s="100">
        <v>-50</v>
      </c>
      <c r="DE274" s="100">
        <v>619.55193482688401</v>
      </c>
      <c r="DF274" s="100">
        <v>139.39918533604887</v>
      </c>
      <c r="DG274" s="100">
        <v>15.488798370672098</v>
      </c>
      <c r="DH274" s="100">
        <v>620</v>
      </c>
      <c r="DI274" s="100">
        <v>139</v>
      </c>
      <c r="DJ274" s="100">
        <v>15</v>
      </c>
      <c r="DK274" s="100">
        <v>0</v>
      </c>
      <c r="DL274" s="100">
        <v>0</v>
      </c>
      <c r="DM274" s="100">
        <v>0</v>
      </c>
      <c r="DN274" s="100">
        <v>13907.701832993891</v>
      </c>
      <c r="DO274" s="100">
        <v>3129.2329124236253</v>
      </c>
      <c r="DP274" s="100">
        <v>347.69254582484729</v>
      </c>
      <c r="DQ274" s="100">
        <v>13913</v>
      </c>
      <c r="DR274" s="100">
        <v>3130</v>
      </c>
      <c r="DS274" s="100">
        <v>348</v>
      </c>
      <c r="DT274" s="100">
        <v>-5</v>
      </c>
      <c r="DU274" s="100">
        <v>-1</v>
      </c>
      <c r="DV274" s="100">
        <v>0</v>
      </c>
      <c r="DW274" s="100">
        <v>24285.609775967416</v>
      </c>
      <c r="DX274" s="100">
        <v>5464.2621995926675</v>
      </c>
      <c r="DY274" s="100">
        <v>607.14024439918535</v>
      </c>
      <c r="DZ274" s="100">
        <v>-3304.6900203665991</v>
      </c>
      <c r="EA274" s="100">
        <v>-743.55525458248474</v>
      </c>
      <c r="EB274" s="100">
        <v>-82.617250509164975</v>
      </c>
      <c r="EC274" s="100">
        <v>24286</v>
      </c>
      <c r="ED274" s="100">
        <v>5464</v>
      </c>
      <c r="EE274" s="100">
        <v>607</v>
      </c>
      <c r="EF274" s="100">
        <v>-3305</v>
      </c>
      <c r="EG274" s="100">
        <v>-743</v>
      </c>
      <c r="EH274" s="100">
        <v>-82</v>
      </c>
      <c r="EI274" s="100">
        <v>-478.70712830957228</v>
      </c>
      <c r="EJ274" s="100">
        <v>-107.70910386965376</v>
      </c>
      <c r="EK274" s="100">
        <v>-11.967678207739308</v>
      </c>
      <c r="EL274" s="100">
        <v>0</v>
      </c>
      <c r="EM274" s="100">
        <v>0</v>
      </c>
      <c r="EN274" s="100">
        <v>0</v>
      </c>
      <c r="EO274" s="100">
        <v>0</v>
      </c>
      <c r="EP274" s="100">
        <v>0</v>
      </c>
      <c r="EQ274" s="100">
        <v>0</v>
      </c>
      <c r="ER274" s="100">
        <v>0</v>
      </c>
      <c r="ES274" s="100">
        <v>0</v>
      </c>
      <c r="ET274" s="100">
        <v>0</v>
      </c>
      <c r="EU274" s="100">
        <v>384822.29327902244</v>
      </c>
      <c r="EV274" s="100">
        <v>86585.015987780032</v>
      </c>
      <c r="EW274" s="100">
        <v>9620.5573319755604</v>
      </c>
      <c r="EX274" s="100">
        <v>352097</v>
      </c>
      <c r="EY274" s="100">
        <v>79222</v>
      </c>
      <c r="EZ274" s="100">
        <v>8802</v>
      </c>
      <c r="FA274" s="100">
        <v>32725</v>
      </c>
      <c r="FB274" s="100">
        <v>7363</v>
      </c>
      <c r="FC274" s="100">
        <v>819</v>
      </c>
      <c r="FD274" s="100">
        <v>403380.34704684315</v>
      </c>
      <c r="FE274" s="100">
        <v>90344.048553971472</v>
      </c>
      <c r="FF274" s="100">
        <v>10038.227617107941</v>
      </c>
      <c r="FG274" s="100">
        <v>403394</v>
      </c>
      <c r="FH274" s="100">
        <v>90153</v>
      </c>
      <c r="FI274" s="100">
        <v>10017</v>
      </c>
      <c r="FJ274" s="100">
        <v>-14</v>
      </c>
      <c r="FK274" s="100">
        <v>191</v>
      </c>
      <c r="FL274" s="100">
        <v>21</v>
      </c>
      <c r="FM274" s="100">
        <v>0</v>
      </c>
      <c r="FN274" s="100">
        <v>0</v>
      </c>
      <c r="FO274" s="100">
        <v>0</v>
      </c>
      <c r="FP274" s="100">
        <v>0</v>
      </c>
      <c r="FQ274" s="100">
        <v>0</v>
      </c>
      <c r="FR274" s="100">
        <v>0</v>
      </c>
      <c r="FS274" s="100">
        <v>0</v>
      </c>
      <c r="FT274" s="100">
        <v>0</v>
      </c>
      <c r="FU274" s="100">
        <v>0</v>
      </c>
      <c r="FV274" s="100">
        <v>2803157</v>
      </c>
      <c r="FW274" s="100">
        <v>630088</v>
      </c>
      <c r="FX274" s="100">
        <v>70009</v>
      </c>
      <c r="FY274" s="546">
        <v>0.5</v>
      </c>
      <c r="FZ274" s="546">
        <v>0.4</v>
      </c>
      <c r="GA274" s="546">
        <v>0.09</v>
      </c>
      <c r="GB274" s="546">
        <v>0.01</v>
      </c>
      <c r="GC274" s="84" t="s">
        <v>1029</v>
      </c>
    </row>
    <row r="275" spans="1:185" s="84" customFormat="1" x14ac:dyDescent="0.25">
      <c r="A275" t="s">
        <v>1026</v>
      </c>
      <c r="B275" s="82" t="s">
        <v>909</v>
      </c>
      <c r="C275" s="85" t="s">
        <v>908</v>
      </c>
      <c r="D275" s="100">
        <v>371029</v>
      </c>
      <c r="E275" s="100">
        <v>0</v>
      </c>
      <c r="F275" s="100">
        <v>371029</v>
      </c>
      <c r="G275" s="100">
        <v>184795</v>
      </c>
      <c r="H275" s="100">
        <v>0</v>
      </c>
      <c r="I275" s="100">
        <v>184795</v>
      </c>
      <c r="J275" s="100">
        <v>186234</v>
      </c>
      <c r="K275" s="100">
        <v>0</v>
      </c>
      <c r="L275" s="100">
        <v>186234</v>
      </c>
      <c r="M275" s="100">
        <v>214766</v>
      </c>
      <c r="N275" s="100">
        <v>214766</v>
      </c>
      <c r="O275" s="100">
        <v>0</v>
      </c>
      <c r="P275" s="100">
        <v>0</v>
      </c>
      <c r="Q275" s="100">
        <v>0</v>
      </c>
      <c r="R275" s="100">
        <v>0</v>
      </c>
      <c r="S275" s="100">
        <v>109828</v>
      </c>
      <c r="T275" s="100">
        <v>0</v>
      </c>
      <c r="U275" s="100">
        <v>83607</v>
      </c>
      <c r="V275" s="100">
        <v>0</v>
      </c>
      <c r="W275" s="100">
        <v>26221</v>
      </c>
      <c r="X275" s="100">
        <v>0</v>
      </c>
      <c r="Y275" s="100">
        <v>0</v>
      </c>
      <c r="Z275" s="100">
        <v>0</v>
      </c>
      <c r="AA275" s="100">
        <v>0</v>
      </c>
      <c r="AB275" s="100">
        <v>0</v>
      </c>
      <c r="AC275" s="100">
        <v>0</v>
      </c>
      <c r="AD275" s="100">
        <v>0</v>
      </c>
      <c r="AE275" s="100">
        <v>0</v>
      </c>
      <c r="AF275" s="100">
        <v>0</v>
      </c>
      <c r="AG275" s="100">
        <v>0</v>
      </c>
      <c r="AH275" s="100">
        <v>0</v>
      </c>
      <c r="AI275" s="100">
        <v>0</v>
      </c>
      <c r="AJ275" s="100">
        <v>0</v>
      </c>
      <c r="AK275" s="100">
        <v>0</v>
      </c>
      <c r="AL275" s="100">
        <v>0</v>
      </c>
      <c r="AM275" s="100">
        <v>0</v>
      </c>
      <c r="AN275" s="100">
        <v>0</v>
      </c>
      <c r="AO275" s="100">
        <v>0</v>
      </c>
      <c r="AP275" s="100">
        <v>0</v>
      </c>
      <c r="AQ275" s="100">
        <v>0</v>
      </c>
      <c r="AR275" s="100">
        <v>0</v>
      </c>
      <c r="AS275" s="100">
        <v>0</v>
      </c>
      <c r="AT275" s="100">
        <v>0</v>
      </c>
      <c r="AU275" s="100">
        <v>0</v>
      </c>
      <c r="AV275" s="100">
        <v>0</v>
      </c>
      <c r="AW275" s="100">
        <v>0</v>
      </c>
      <c r="AX275" s="100">
        <v>0</v>
      </c>
      <c r="AY275" s="100">
        <v>0</v>
      </c>
      <c r="AZ275" s="100">
        <v>0</v>
      </c>
      <c r="BA275" s="100">
        <v>0</v>
      </c>
      <c r="BB275" s="100">
        <v>0</v>
      </c>
      <c r="BC275" s="100">
        <v>0</v>
      </c>
      <c r="BD275" s="100">
        <v>0</v>
      </c>
      <c r="BE275" s="100">
        <v>0</v>
      </c>
      <c r="BF275" s="100">
        <v>1922485.226567108</v>
      </c>
      <c r="BG275" s="100">
        <v>0</v>
      </c>
      <c r="BH275" s="100">
        <v>39234.392378920573</v>
      </c>
      <c r="BI275" s="100">
        <v>146751</v>
      </c>
      <c r="BJ275" s="100">
        <v>0</v>
      </c>
      <c r="BK275" s="100">
        <v>2995</v>
      </c>
      <c r="BL275" s="100">
        <v>1925623</v>
      </c>
      <c r="BM275" s="100">
        <v>0</v>
      </c>
      <c r="BN275" s="100">
        <v>39298</v>
      </c>
      <c r="BO275" s="100">
        <v>143613</v>
      </c>
      <c r="BP275" s="100">
        <v>0</v>
      </c>
      <c r="BQ275" s="100">
        <v>2931</v>
      </c>
      <c r="BR275" s="100">
        <v>7882.9723014256615</v>
      </c>
      <c r="BS275" s="100">
        <v>0</v>
      </c>
      <c r="BT275" s="100">
        <v>160.87698574338086</v>
      </c>
      <c r="BU275" s="100">
        <v>3192</v>
      </c>
      <c r="BV275" s="100">
        <v>0</v>
      </c>
      <c r="BW275" s="100">
        <v>65</v>
      </c>
      <c r="BX275" s="100">
        <v>4691</v>
      </c>
      <c r="BY275" s="100">
        <v>0</v>
      </c>
      <c r="BZ275" s="100">
        <v>96</v>
      </c>
      <c r="CA275" s="100">
        <v>0</v>
      </c>
      <c r="CB275" s="100">
        <v>0</v>
      </c>
      <c r="CC275" s="100">
        <v>0</v>
      </c>
      <c r="CD275" s="100">
        <v>0</v>
      </c>
      <c r="CE275" s="100">
        <v>0</v>
      </c>
      <c r="CF275" s="100">
        <v>0</v>
      </c>
      <c r="CG275" s="100">
        <v>0</v>
      </c>
      <c r="CH275" s="100">
        <v>0</v>
      </c>
      <c r="CI275" s="100">
        <v>0</v>
      </c>
      <c r="CJ275" s="100">
        <v>8158.218574338086</v>
      </c>
      <c r="CK275" s="100">
        <v>0</v>
      </c>
      <c r="CL275" s="100">
        <v>166.49425661914461</v>
      </c>
      <c r="CM275" s="100">
        <v>0</v>
      </c>
      <c r="CN275" s="100">
        <v>0</v>
      </c>
      <c r="CO275" s="100">
        <v>0</v>
      </c>
      <c r="CP275" s="100">
        <v>8158</v>
      </c>
      <c r="CQ275" s="100">
        <v>0</v>
      </c>
      <c r="CR275" s="100">
        <v>166</v>
      </c>
      <c r="CS275" s="100">
        <v>0</v>
      </c>
      <c r="CT275" s="100">
        <v>0</v>
      </c>
      <c r="CU275" s="100">
        <v>0</v>
      </c>
      <c r="CV275" s="100">
        <v>750.85564154786141</v>
      </c>
      <c r="CW275" s="100">
        <v>0</v>
      </c>
      <c r="CX275" s="100">
        <v>15.323584521384928</v>
      </c>
      <c r="CY275" s="100">
        <v>751</v>
      </c>
      <c r="CZ275" s="100">
        <v>0</v>
      </c>
      <c r="DA275" s="100">
        <v>15</v>
      </c>
      <c r="DB275" s="100">
        <v>0</v>
      </c>
      <c r="DC275" s="100">
        <v>0</v>
      </c>
      <c r="DD275" s="100">
        <v>0</v>
      </c>
      <c r="DE275" s="100">
        <v>758.95112016293274</v>
      </c>
      <c r="DF275" s="100">
        <v>0</v>
      </c>
      <c r="DG275" s="100">
        <v>15.488798370672098</v>
      </c>
      <c r="DH275" s="100">
        <v>759</v>
      </c>
      <c r="DI275" s="100">
        <v>0</v>
      </c>
      <c r="DJ275" s="100">
        <v>15</v>
      </c>
      <c r="DK275" s="100">
        <v>0</v>
      </c>
      <c r="DL275" s="100">
        <v>0</v>
      </c>
      <c r="DM275" s="100">
        <v>0</v>
      </c>
      <c r="DN275" s="100">
        <v>12124.497128309571</v>
      </c>
      <c r="DO275" s="100">
        <v>0</v>
      </c>
      <c r="DP275" s="100">
        <v>247.43871690427699</v>
      </c>
      <c r="DQ275" s="100">
        <v>17205</v>
      </c>
      <c r="DR275" s="100">
        <v>0</v>
      </c>
      <c r="DS275" s="100">
        <v>351</v>
      </c>
      <c r="DT275" s="100">
        <v>-5081</v>
      </c>
      <c r="DU275" s="100">
        <v>0</v>
      </c>
      <c r="DV275" s="100">
        <v>-104</v>
      </c>
      <c r="DW275" s="100">
        <v>37648.529266802441</v>
      </c>
      <c r="DX275" s="100">
        <v>0</v>
      </c>
      <c r="DY275" s="100">
        <v>768.33733197556012</v>
      </c>
      <c r="DZ275" s="100">
        <v>-3034.7925458248474</v>
      </c>
      <c r="EA275" s="100">
        <v>0</v>
      </c>
      <c r="EB275" s="100">
        <v>-61.934541751527497</v>
      </c>
      <c r="EC275" s="100">
        <v>40502</v>
      </c>
      <c r="ED275" s="100">
        <v>0</v>
      </c>
      <c r="EE275" s="100">
        <v>827</v>
      </c>
      <c r="EF275" s="100">
        <v>-5888</v>
      </c>
      <c r="EG275" s="100">
        <v>0</v>
      </c>
      <c r="EH275" s="100">
        <v>-121</v>
      </c>
      <c r="EI275" s="100">
        <v>-682.04407331975563</v>
      </c>
      <c r="EJ275" s="100">
        <v>0</v>
      </c>
      <c r="EK275" s="100">
        <v>-13.919266802443993</v>
      </c>
      <c r="EL275" s="100">
        <v>0</v>
      </c>
      <c r="EM275" s="100">
        <v>0</v>
      </c>
      <c r="EN275" s="100">
        <v>0</v>
      </c>
      <c r="EO275" s="100">
        <v>0</v>
      </c>
      <c r="EP275" s="100">
        <v>0</v>
      </c>
      <c r="EQ275" s="100">
        <v>0</v>
      </c>
      <c r="ER275" s="100">
        <v>0</v>
      </c>
      <c r="ES275" s="100">
        <v>0</v>
      </c>
      <c r="ET275" s="100">
        <v>0</v>
      </c>
      <c r="EU275" s="100">
        <v>375437.43415478617</v>
      </c>
      <c r="EV275" s="100">
        <v>0</v>
      </c>
      <c r="EW275" s="100">
        <v>7661.9884521384938</v>
      </c>
      <c r="EX275" s="100">
        <v>394557</v>
      </c>
      <c r="EY275" s="100">
        <v>0</v>
      </c>
      <c r="EZ275" s="100">
        <v>8052</v>
      </c>
      <c r="FA275" s="100">
        <v>-19120</v>
      </c>
      <c r="FB275" s="100">
        <v>0</v>
      </c>
      <c r="FC275" s="100">
        <v>-390</v>
      </c>
      <c r="FD275" s="100">
        <v>1200236.3584521385</v>
      </c>
      <c r="FE275" s="100">
        <v>0</v>
      </c>
      <c r="FF275" s="100">
        <v>24421.580448065171</v>
      </c>
      <c r="FG275" s="100">
        <v>1140272</v>
      </c>
      <c r="FH275" s="100">
        <v>0</v>
      </c>
      <c r="FI275" s="100">
        <v>23215</v>
      </c>
      <c r="FJ275" s="100">
        <v>59964</v>
      </c>
      <c r="FK275" s="100">
        <v>0</v>
      </c>
      <c r="FL275" s="100">
        <v>1207</v>
      </c>
      <c r="FM275" s="100">
        <v>0</v>
      </c>
      <c r="FN275" s="100">
        <v>0</v>
      </c>
      <c r="FO275" s="100">
        <v>0</v>
      </c>
      <c r="FP275" s="100">
        <v>0</v>
      </c>
      <c r="FQ275" s="100">
        <v>0</v>
      </c>
      <c r="FR275" s="100">
        <v>0</v>
      </c>
      <c r="FS275" s="100">
        <v>0</v>
      </c>
      <c r="FT275" s="100">
        <v>0</v>
      </c>
      <c r="FU275" s="100">
        <v>0</v>
      </c>
      <c r="FV275" s="100">
        <v>3708516</v>
      </c>
      <c r="FW275" s="100">
        <v>0</v>
      </c>
      <c r="FX275" s="100">
        <v>75609</v>
      </c>
      <c r="FY275" s="546">
        <v>0.5</v>
      </c>
      <c r="FZ275" s="546">
        <v>0.49</v>
      </c>
      <c r="GA275" s="546">
        <v>0</v>
      </c>
      <c r="GB275" s="546">
        <v>0.01</v>
      </c>
      <c r="GC275" s="84" t="s">
        <v>1054</v>
      </c>
    </row>
    <row r="276" spans="1:185" s="84" customFormat="1" x14ac:dyDescent="0.25">
      <c r="A276" t="s">
        <v>1026</v>
      </c>
      <c r="B276" s="82" t="s">
        <v>911</v>
      </c>
      <c r="C276" s="85" t="s">
        <v>910</v>
      </c>
      <c r="D276" s="100">
        <v>239135</v>
      </c>
      <c r="E276" s="100">
        <v>0</v>
      </c>
      <c r="F276" s="100">
        <v>239135</v>
      </c>
      <c r="G276" s="100">
        <v>218635</v>
      </c>
      <c r="H276" s="100">
        <v>0</v>
      </c>
      <c r="I276" s="100">
        <v>218635</v>
      </c>
      <c r="J276" s="100">
        <v>20500</v>
      </c>
      <c r="K276" s="100">
        <v>0</v>
      </c>
      <c r="L276" s="100">
        <v>20500</v>
      </c>
      <c r="M276" s="100">
        <v>289204</v>
      </c>
      <c r="N276" s="100">
        <v>289204</v>
      </c>
      <c r="O276" s="100">
        <v>0</v>
      </c>
      <c r="P276" s="100">
        <v>0</v>
      </c>
      <c r="Q276" s="100">
        <v>0</v>
      </c>
      <c r="R276" s="100">
        <v>0</v>
      </c>
      <c r="S276" s="100">
        <v>248220</v>
      </c>
      <c r="T276" s="100">
        <v>0</v>
      </c>
      <c r="U276" s="100">
        <v>286721</v>
      </c>
      <c r="V276" s="100">
        <v>0</v>
      </c>
      <c r="W276" s="100">
        <v>-38501</v>
      </c>
      <c r="X276" s="100">
        <v>0</v>
      </c>
      <c r="Y276" s="100">
        <v>0</v>
      </c>
      <c r="Z276" s="100">
        <v>0</v>
      </c>
      <c r="AA276" s="100">
        <v>0</v>
      </c>
      <c r="AB276" s="100">
        <v>0</v>
      </c>
      <c r="AC276" s="100">
        <v>0</v>
      </c>
      <c r="AD276" s="100">
        <v>0</v>
      </c>
      <c r="AE276" s="100">
        <v>0</v>
      </c>
      <c r="AF276" s="100">
        <v>0</v>
      </c>
      <c r="AG276" s="100">
        <v>0</v>
      </c>
      <c r="AH276" s="100">
        <v>0</v>
      </c>
      <c r="AI276" s="100">
        <v>0</v>
      </c>
      <c r="AJ276" s="100">
        <v>0</v>
      </c>
      <c r="AK276" s="100">
        <v>0</v>
      </c>
      <c r="AL276" s="100">
        <v>0</v>
      </c>
      <c r="AM276" s="100">
        <v>0</v>
      </c>
      <c r="AN276" s="100">
        <v>0</v>
      </c>
      <c r="AO276" s="100">
        <v>0</v>
      </c>
      <c r="AP276" s="100">
        <v>0</v>
      </c>
      <c r="AQ276" s="100">
        <v>0</v>
      </c>
      <c r="AR276" s="100">
        <v>0</v>
      </c>
      <c r="AS276" s="100">
        <v>0</v>
      </c>
      <c r="AT276" s="100">
        <v>0</v>
      </c>
      <c r="AU276" s="100">
        <v>0</v>
      </c>
      <c r="AV276" s="100">
        <v>0</v>
      </c>
      <c r="AW276" s="100">
        <v>0</v>
      </c>
      <c r="AX276" s="100">
        <v>0</v>
      </c>
      <c r="AY276" s="100">
        <v>0</v>
      </c>
      <c r="AZ276" s="100">
        <v>0</v>
      </c>
      <c r="BA276" s="100">
        <v>0</v>
      </c>
      <c r="BB276" s="100">
        <v>0</v>
      </c>
      <c r="BC276" s="100">
        <v>0</v>
      </c>
      <c r="BD276" s="100">
        <v>0</v>
      </c>
      <c r="BE276" s="100">
        <v>0</v>
      </c>
      <c r="BF276" s="100">
        <v>1885537.5293376786</v>
      </c>
      <c r="BG276" s="100">
        <v>424245.94410097762</v>
      </c>
      <c r="BH276" s="100">
        <v>47138.438233441957</v>
      </c>
      <c r="BI276" s="100">
        <v>13532</v>
      </c>
      <c r="BJ276" s="100">
        <v>3045</v>
      </c>
      <c r="BK276" s="100">
        <v>338</v>
      </c>
      <c r="BL276" s="100">
        <v>1820846</v>
      </c>
      <c r="BM276" s="100">
        <v>409691</v>
      </c>
      <c r="BN276" s="100">
        <v>45521</v>
      </c>
      <c r="BO276" s="100">
        <v>78224</v>
      </c>
      <c r="BP276" s="100">
        <v>17600</v>
      </c>
      <c r="BQ276" s="100">
        <v>1955</v>
      </c>
      <c r="BR276" s="100">
        <v>11035.046028513238</v>
      </c>
      <c r="BS276" s="100">
        <v>2482.8853564154783</v>
      </c>
      <c r="BT276" s="100">
        <v>275.87615071283096</v>
      </c>
      <c r="BU276" s="100">
        <v>2923</v>
      </c>
      <c r="BV276" s="100">
        <v>658</v>
      </c>
      <c r="BW276" s="100">
        <v>73</v>
      </c>
      <c r="BX276" s="100">
        <v>8112</v>
      </c>
      <c r="BY276" s="100">
        <v>1825</v>
      </c>
      <c r="BZ276" s="100">
        <v>203</v>
      </c>
      <c r="CA276" s="100">
        <v>0</v>
      </c>
      <c r="CB276" s="100">
        <v>0</v>
      </c>
      <c r="CC276" s="100">
        <v>0</v>
      </c>
      <c r="CD276" s="100">
        <v>-65.672505091649697</v>
      </c>
      <c r="CE276" s="100">
        <v>-14.77631364562118</v>
      </c>
      <c r="CF276" s="100">
        <v>-1.6418126272912423</v>
      </c>
      <c r="CG276" s="100">
        <v>0</v>
      </c>
      <c r="CH276" s="100">
        <v>0</v>
      </c>
      <c r="CI276" s="100">
        <v>0</v>
      </c>
      <c r="CJ276" s="100">
        <v>0</v>
      </c>
      <c r="CK276" s="100">
        <v>0</v>
      </c>
      <c r="CL276" s="100">
        <v>0</v>
      </c>
      <c r="CM276" s="100">
        <v>0</v>
      </c>
      <c r="CN276" s="100">
        <v>0</v>
      </c>
      <c r="CO276" s="100">
        <v>0</v>
      </c>
      <c r="CP276" s="100">
        <v>0</v>
      </c>
      <c r="CQ276" s="100">
        <v>0</v>
      </c>
      <c r="CR276" s="100">
        <v>0</v>
      </c>
      <c r="CS276" s="100">
        <v>0</v>
      </c>
      <c r="CT276" s="100">
        <v>0</v>
      </c>
      <c r="CU276" s="100">
        <v>0</v>
      </c>
      <c r="CV276" s="100">
        <v>14677.598370672096</v>
      </c>
      <c r="CW276" s="100">
        <v>3302.4596334012217</v>
      </c>
      <c r="CX276" s="100">
        <v>366.93995926680242</v>
      </c>
      <c r="CY276" s="100">
        <v>14921</v>
      </c>
      <c r="CZ276" s="100">
        <v>3357</v>
      </c>
      <c r="DA276" s="100">
        <v>373</v>
      </c>
      <c r="DB276" s="100">
        <v>-243</v>
      </c>
      <c r="DC276" s="100">
        <v>-55</v>
      </c>
      <c r="DD276" s="100">
        <v>-6</v>
      </c>
      <c r="DE276" s="100">
        <v>-13.630142566191447</v>
      </c>
      <c r="DF276" s="100">
        <v>-3.0667820773930754</v>
      </c>
      <c r="DG276" s="100">
        <v>-0.34075356415478619</v>
      </c>
      <c r="DH276" s="100">
        <v>620</v>
      </c>
      <c r="DI276" s="100">
        <v>139</v>
      </c>
      <c r="DJ276" s="100">
        <v>15</v>
      </c>
      <c r="DK276" s="100">
        <v>-634</v>
      </c>
      <c r="DL276" s="100">
        <v>-142</v>
      </c>
      <c r="DM276" s="100">
        <v>-15</v>
      </c>
      <c r="DN276" s="100">
        <v>5542.5116089613039</v>
      </c>
      <c r="DO276" s="100">
        <v>1247.0651120162931</v>
      </c>
      <c r="DP276" s="100">
        <v>138.56279022403257</v>
      </c>
      <c r="DQ276" s="100">
        <v>5445</v>
      </c>
      <c r="DR276" s="100">
        <v>1225</v>
      </c>
      <c r="DS276" s="100">
        <v>136</v>
      </c>
      <c r="DT276" s="100">
        <v>98</v>
      </c>
      <c r="DU276" s="100">
        <v>22</v>
      </c>
      <c r="DV276" s="100">
        <v>3</v>
      </c>
      <c r="DW276" s="100">
        <v>16847.269246435848</v>
      </c>
      <c r="DX276" s="100">
        <v>3790.6355804480654</v>
      </c>
      <c r="DY276" s="100">
        <v>421.18173116089616</v>
      </c>
      <c r="DZ276" s="100">
        <v>-637.31242362525461</v>
      </c>
      <c r="EA276" s="100">
        <v>-143.39529531568226</v>
      </c>
      <c r="EB276" s="100">
        <v>-15.932810590631364</v>
      </c>
      <c r="EC276" s="100">
        <v>17600</v>
      </c>
      <c r="ED276" s="100">
        <v>3960</v>
      </c>
      <c r="EE276" s="100">
        <v>440</v>
      </c>
      <c r="EF276" s="100">
        <v>-1390</v>
      </c>
      <c r="EG276" s="100">
        <v>-313</v>
      </c>
      <c r="EH276" s="100">
        <v>-35</v>
      </c>
      <c r="EI276" s="100">
        <v>-338.27535641547865</v>
      </c>
      <c r="EJ276" s="100">
        <v>-76.111955193482686</v>
      </c>
      <c r="EK276" s="100">
        <v>-8.4568839103869653</v>
      </c>
      <c r="EL276" s="100">
        <v>0</v>
      </c>
      <c r="EM276" s="100">
        <v>0</v>
      </c>
      <c r="EN276" s="100">
        <v>0</v>
      </c>
      <c r="EO276" s="100">
        <v>0</v>
      </c>
      <c r="EP276" s="100">
        <v>0</v>
      </c>
      <c r="EQ276" s="100">
        <v>0</v>
      </c>
      <c r="ER276" s="100">
        <v>0</v>
      </c>
      <c r="ES276" s="100">
        <v>0</v>
      </c>
      <c r="ET276" s="100">
        <v>0</v>
      </c>
      <c r="EU276" s="100">
        <v>265033.57881873724</v>
      </c>
      <c r="EV276" s="100">
        <v>59632.555234215877</v>
      </c>
      <c r="EW276" s="100">
        <v>6625.8394704684315</v>
      </c>
      <c r="EX276" s="100">
        <v>410361</v>
      </c>
      <c r="EY276" s="100">
        <v>92331</v>
      </c>
      <c r="EZ276" s="100">
        <v>10259</v>
      </c>
      <c r="FA276" s="100">
        <v>-145327</v>
      </c>
      <c r="FB276" s="100">
        <v>-32698</v>
      </c>
      <c r="FC276" s="100">
        <v>-3633</v>
      </c>
      <c r="FD276" s="100">
        <v>373180.05050916498</v>
      </c>
      <c r="FE276" s="100">
        <v>82145.568391038687</v>
      </c>
      <c r="FF276" s="100">
        <v>9127.2853767820761</v>
      </c>
      <c r="FG276" s="100">
        <v>343833</v>
      </c>
      <c r="FH276" s="100">
        <v>75260</v>
      </c>
      <c r="FI276" s="100">
        <v>8362</v>
      </c>
      <c r="FJ276" s="100">
        <v>29347</v>
      </c>
      <c r="FK276" s="100">
        <v>6886</v>
      </c>
      <c r="FL276" s="100">
        <v>765</v>
      </c>
      <c r="FM276" s="100">
        <v>0</v>
      </c>
      <c r="FN276" s="100">
        <v>0</v>
      </c>
      <c r="FO276" s="100">
        <v>0</v>
      </c>
      <c r="FP276" s="100">
        <v>0</v>
      </c>
      <c r="FQ276" s="100">
        <v>0</v>
      </c>
      <c r="FR276" s="100">
        <v>0</v>
      </c>
      <c r="FS276" s="100">
        <v>0</v>
      </c>
      <c r="FT276" s="100">
        <v>0</v>
      </c>
      <c r="FU276" s="100">
        <v>0</v>
      </c>
      <c r="FV276" s="100">
        <v>2584332</v>
      </c>
      <c r="FW276" s="100">
        <v>579656</v>
      </c>
      <c r="FX276" s="100">
        <v>64406</v>
      </c>
      <c r="FY276" s="546">
        <v>0.5</v>
      </c>
      <c r="FZ276" s="546">
        <v>0.4</v>
      </c>
      <c r="GA276" s="546">
        <v>0.09</v>
      </c>
      <c r="GB276" s="546">
        <v>0.01</v>
      </c>
      <c r="GC276" s="84" t="s">
        <v>1029</v>
      </c>
    </row>
    <row r="277" spans="1:185" s="84" customFormat="1" x14ac:dyDescent="0.25">
      <c r="A277" t="s">
        <v>1026</v>
      </c>
      <c r="B277" s="82" t="s">
        <v>913</v>
      </c>
      <c r="C277" s="85" t="s">
        <v>912</v>
      </c>
      <c r="D277" s="100">
        <v>-62209</v>
      </c>
      <c r="E277" s="100">
        <v>0</v>
      </c>
      <c r="F277" s="100">
        <v>-62209</v>
      </c>
      <c r="G277" s="100">
        <v>19858</v>
      </c>
      <c r="H277" s="100">
        <v>0</v>
      </c>
      <c r="I277" s="100">
        <v>19858</v>
      </c>
      <c r="J277" s="100">
        <v>-82067</v>
      </c>
      <c r="K277" s="100">
        <v>0</v>
      </c>
      <c r="L277" s="100">
        <v>-82067</v>
      </c>
      <c r="M277" s="100">
        <v>188242</v>
      </c>
      <c r="N277" s="100">
        <v>188242</v>
      </c>
      <c r="O277" s="100">
        <v>0</v>
      </c>
      <c r="P277" s="100">
        <v>0</v>
      </c>
      <c r="Q277" s="100">
        <v>0</v>
      </c>
      <c r="R277" s="100">
        <v>0</v>
      </c>
      <c r="S277" s="100">
        <v>431033</v>
      </c>
      <c r="T277" s="100">
        <v>0</v>
      </c>
      <c r="U277" s="100">
        <v>433797</v>
      </c>
      <c r="V277" s="100">
        <v>0</v>
      </c>
      <c r="W277" s="100">
        <v>-2764</v>
      </c>
      <c r="X277" s="100">
        <v>0</v>
      </c>
      <c r="Y277" s="100">
        <v>0</v>
      </c>
      <c r="Z277" s="100">
        <v>0</v>
      </c>
      <c r="AA277" s="100">
        <v>0</v>
      </c>
      <c r="AB277" s="100">
        <v>0</v>
      </c>
      <c r="AC277" s="100">
        <v>0</v>
      </c>
      <c r="AD277" s="100">
        <v>0</v>
      </c>
      <c r="AE277" s="100">
        <v>0</v>
      </c>
      <c r="AF277" s="100">
        <v>0</v>
      </c>
      <c r="AG277" s="100">
        <v>0</v>
      </c>
      <c r="AH277" s="100">
        <v>0</v>
      </c>
      <c r="AI277" s="100">
        <v>0</v>
      </c>
      <c r="AJ277" s="100">
        <v>0</v>
      </c>
      <c r="AK277" s="100">
        <v>0</v>
      </c>
      <c r="AL277" s="100">
        <v>0</v>
      </c>
      <c r="AM277" s="100">
        <v>0</v>
      </c>
      <c r="AN277" s="100">
        <v>0</v>
      </c>
      <c r="AO277" s="100">
        <v>0</v>
      </c>
      <c r="AP277" s="100">
        <v>0</v>
      </c>
      <c r="AQ277" s="100">
        <v>0</v>
      </c>
      <c r="AR277" s="100">
        <v>0</v>
      </c>
      <c r="AS277" s="100">
        <v>0</v>
      </c>
      <c r="AT277" s="100">
        <v>0</v>
      </c>
      <c r="AU277" s="100">
        <v>0</v>
      </c>
      <c r="AV277" s="100">
        <v>0</v>
      </c>
      <c r="AW277" s="100">
        <v>0</v>
      </c>
      <c r="AX277" s="100">
        <v>0</v>
      </c>
      <c r="AY277" s="100">
        <v>0</v>
      </c>
      <c r="AZ277" s="100">
        <v>0</v>
      </c>
      <c r="BA277" s="100">
        <v>0</v>
      </c>
      <c r="BB277" s="100">
        <v>0</v>
      </c>
      <c r="BC277" s="100">
        <v>0</v>
      </c>
      <c r="BD277" s="100">
        <v>0</v>
      </c>
      <c r="BE277" s="100">
        <v>0</v>
      </c>
      <c r="BF277" s="100">
        <v>1373238.8803918534</v>
      </c>
      <c r="BG277" s="100">
        <v>308978.74808816693</v>
      </c>
      <c r="BH277" s="100">
        <v>34330.972009796336</v>
      </c>
      <c r="BI277" s="100">
        <v>117701</v>
      </c>
      <c r="BJ277" s="100">
        <v>26483</v>
      </c>
      <c r="BK277" s="100">
        <v>2943</v>
      </c>
      <c r="BL277" s="100">
        <v>1383606</v>
      </c>
      <c r="BM277" s="100">
        <v>311312</v>
      </c>
      <c r="BN277" s="100">
        <v>34591</v>
      </c>
      <c r="BO277" s="100">
        <v>107334</v>
      </c>
      <c r="BP277" s="100">
        <v>24150</v>
      </c>
      <c r="BQ277" s="100">
        <v>2683</v>
      </c>
      <c r="BR277" s="100">
        <v>20228.78370672098</v>
      </c>
      <c r="BS277" s="100">
        <v>4551.4763340122199</v>
      </c>
      <c r="BT277" s="100">
        <v>505.71959266802446</v>
      </c>
      <c r="BU277" s="100">
        <v>7281</v>
      </c>
      <c r="BV277" s="100">
        <v>1638</v>
      </c>
      <c r="BW277" s="100">
        <v>182</v>
      </c>
      <c r="BX277" s="100">
        <v>12948</v>
      </c>
      <c r="BY277" s="100">
        <v>2913</v>
      </c>
      <c r="BZ277" s="100">
        <v>324</v>
      </c>
      <c r="CA277" s="100">
        <v>0</v>
      </c>
      <c r="CB277" s="100">
        <v>0</v>
      </c>
      <c r="CC277" s="100">
        <v>0</v>
      </c>
      <c r="CD277" s="100">
        <v>-13.217107942973525</v>
      </c>
      <c r="CE277" s="100">
        <v>-2.9738492871690427</v>
      </c>
      <c r="CF277" s="100">
        <v>-0.33042769857433812</v>
      </c>
      <c r="CG277" s="100">
        <v>204.86517311608961</v>
      </c>
      <c r="CH277" s="100">
        <v>46.094663951120154</v>
      </c>
      <c r="CI277" s="100">
        <v>5.12162932790224</v>
      </c>
      <c r="CJ277" s="100">
        <v>0</v>
      </c>
      <c r="CK277" s="100">
        <v>0</v>
      </c>
      <c r="CL277" s="100">
        <v>0</v>
      </c>
      <c r="CM277" s="100">
        <v>0</v>
      </c>
      <c r="CN277" s="100">
        <v>0</v>
      </c>
      <c r="CO277" s="100">
        <v>0</v>
      </c>
      <c r="CP277" s="100">
        <v>0</v>
      </c>
      <c r="CQ277" s="100">
        <v>0</v>
      </c>
      <c r="CR277" s="100">
        <v>0</v>
      </c>
      <c r="CS277" s="100">
        <v>0</v>
      </c>
      <c r="CT277" s="100">
        <v>0</v>
      </c>
      <c r="CU277" s="100">
        <v>0</v>
      </c>
      <c r="CV277" s="100">
        <v>5923.7425661914467</v>
      </c>
      <c r="CW277" s="100">
        <v>1332.8420773930752</v>
      </c>
      <c r="CX277" s="100">
        <v>148.09356415478615</v>
      </c>
      <c r="CY277" s="100">
        <v>9854</v>
      </c>
      <c r="CZ277" s="100">
        <v>2217</v>
      </c>
      <c r="DA277" s="100">
        <v>246</v>
      </c>
      <c r="DB277" s="100">
        <v>-3930</v>
      </c>
      <c r="DC277" s="100">
        <v>-884</v>
      </c>
      <c r="DD277" s="100">
        <v>-98</v>
      </c>
      <c r="DE277" s="100">
        <v>-308.9498981670061</v>
      </c>
      <c r="DF277" s="100">
        <v>-69.51372708757637</v>
      </c>
      <c r="DG277" s="100">
        <v>-7.7237474541751521</v>
      </c>
      <c r="DH277" s="100">
        <v>1239</v>
      </c>
      <c r="DI277" s="100">
        <v>279</v>
      </c>
      <c r="DJ277" s="100">
        <v>31</v>
      </c>
      <c r="DK277" s="100">
        <v>-1548</v>
      </c>
      <c r="DL277" s="100">
        <v>-349</v>
      </c>
      <c r="DM277" s="100">
        <v>-39</v>
      </c>
      <c r="DN277" s="100">
        <v>7734.4863543788188</v>
      </c>
      <c r="DO277" s="100">
        <v>1740.2594297352341</v>
      </c>
      <c r="DP277" s="100">
        <v>193.36215885947044</v>
      </c>
      <c r="DQ277" s="100">
        <v>8866</v>
      </c>
      <c r="DR277" s="100">
        <v>1995</v>
      </c>
      <c r="DS277" s="100">
        <v>222</v>
      </c>
      <c r="DT277" s="100">
        <v>-1132</v>
      </c>
      <c r="DU277" s="100">
        <v>-255</v>
      </c>
      <c r="DV277" s="100">
        <v>-29</v>
      </c>
      <c r="DW277" s="100">
        <v>26601.494908350305</v>
      </c>
      <c r="DX277" s="100">
        <v>5985.3363543788182</v>
      </c>
      <c r="DY277" s="100">
        <v>665.03737270875763</v>
      </c>
      <c r="DZ277" s="100">
        <v>-174.30061099796336</v>
      </c>
      <c r="EA277" s="100">
        <v>-39.217637474541753</v>
      </c>
      <c r="EB277" s="100">
        <v>-4.3575152749490842</v>
      </c>
      <c r="EC277" s="100">
        <v>26602</v>
      </c>
      <c r="ED277" s="100">
        <v>5985</v>
      </c>
      <c r="EE277" s="100">
        <v>665</v>
      </c>
      <c r="EF277" s="100">
        <v>-175</v>
      </c>
      <c r="EG277" s="100">
        <v>-39</v>
      </c>
      <c r="EH277" s="100">
        <v>-4</v>
      </c>
      <c r="EI277" s="100">
        <v>195.77841140529532</v>
      </c>
      <c r="EJ277" s="100">
        <v>44.05014256619144</v>
      </c>
      <c r="EK277" s="100">
        <v>4.8944602851323831</v>
      </c>
      <c r="EL277" s="100">
        <v>0</v>
      </c>
      <c r="EM277" s="100">
        <v>0</v>
      </c>
      <c r="EN277" s="100">
        <v>0</v>
      </c>
      <c r="EO277" s="100">
        <v>0</v>
      </c>
      <c r="EP277" s="100">
        <v>0</v>
      </c>
      <c r="EQ277" s="100">
        <v>0</v>
      </c>
      <c r="ER277" s="100">
        <v>0</v>
      </c>
      <c r="ES277" s="100">
        <v>0</v>
      </c>
      <c r="ET277" s="100">
        <v>0</v>
      </c>
      <c r="EU277" s="100">
        <v>416273.22769857437</v>
      </c>
      <c r="EV277" s="100">
        <v>93661.476232179222</v>
      </c>
      <c r="EW277" s="100">
        <v>10406.830692464358</v>
      </c>
      <c r="EX277" s="100">
        <v>584811</v>
      </c>
      <c r="EY277" s="100">
        <v>131583</v>
      </c>
      <c r="EZ277" s="100">
        <v>14620</v>
      </c>
      <c r="FA277" s="100">
        <v>-168538</v>
      </c>
      <c r="FB277" s="100">
        <v>-37922</v>
      </c>
      <c r="FC277" s="100">
        <v>-4213</v>
      </c>
      <c r="FD277" s="100">
        <v>708810.13441955182</v>
      </c>
      <c r="FE277" s="100">
        <v>156321.95682281058</v>
      </c>
      <c r="FF277" s="100">
        <v>17369.106313645618</v>
      </c>
      <c r="FG277" s="100">
        <v>713185</v>
      </c>
      <c r="FH277" s="100">
        <v>157286</v>
      </c>
      <c r="FI277" s="100">
        <v>17476</v>
      </c>
      <c r="FJ277" s="100">
        <v>-4375</v>
      </c>
      <c r="FK277" s="100">
        <v>-964</v>
      </c>
      <c r="FL277" s="100">
        <v>-107</v>
      </c>
      <c r="FM277" s="100">
        <v>0</v>
      </c>
      <c r="FN277" s="100">
        <v>0</v>
      </c>
      <c r="FO277" s="100">
        <v>0</v>
      </c>
      <c r="FP277" s="100">
        <v>0</v>
      </c>
      <c r="FQ277" s="100">
        <v>0</v>
      </c>
      <c r="FR277" s="100">
        <v>0</v>
      </c>
      <c r="FS277" s="100">
        <v>0</v>
      </c>
      <c r="FT277" s="100">
        <v>0</v>
      </c>
      <c r="FU277" s="100">
        <v>0</v>
      </c>
      <c r="FV277" s="100">
        <v>2676416</v>
      </c>
      <c r="FW277" s="100">
        <v>599032</v>
      </c>
      <c r="FX277" s="100">
        <v>66560</v>
      </c>
      <c r="FY277" s="546">
        <v>0.5</v>
      </c>
      <c r="FZ277" s="546">
        <v>0.4</v>
      </c>
      <c r="GA277" s="546">
        <v>0.09</v>
      </c>
      <c r="GB277" s="546">
        <v>0.01</v>
      </c>
      <c r="GC277" s="84" t="s">
        <v>1029</v>
      </c>
    </row>
    <row r="278" spans="1:185" s="84" customFormat="1" x14ac:dyDescent="0.25">
      <c r="A278" t="s">
        <v>1026</v>
      </c>
      <c r="B278" s="82" t="s">
        <v>915</v>
      </c>
      <c r="C278" s="85" t="s">
        <v>914</v>
      </c>
      <c r="D278" s="100">
        <v>390490</v>
      </c>
      <c r="E278" s="100">
        <v>0</v>
      </c>
      <c r="F278" s="100">
        <v>390490</v>
      </c>
      <c r="G278" s="100">
        <v>268759</v>
      </c>
      <c r="H278" s="100">
        <v>0</v>
      </c>
      <c r="I278" s="100">
        <v>268759</v>
      </c>
      <c r="J278" s="100">
        <v>121731</v>
      </c>
      <c r="K278" s="100">
        <v>0</v>
      </c>
      <c r="L278" s="100">
        <v>121731</v>
      </c>
      <c r="M278" s="100">
        <v>121402</v>
      </c>
      <c r="N278" s="100">
        <v>121402</v>
      </c>
      <c r="O278" s="100">
        <v>0</v>
      </c>
      <c r="P278" s="100">
        <v>0</v>
      </c>
      <c r="Q278" s="100">
        <v>0</v>
      </c>
      <c r="R278" s="100">
        <v>0</v>
      </c>
      <c r="S278" s="100">
        <v>124262</v>
      </c>
      <c r="T278" s="100">
        <v>125496</v>
      </c>
      <c r="U278" s="100">
        <v>133343</v>
      </c>
      <c r="V278" s="100">
        <v>125496</v>
      </c>
      <c r="W278" s="100">
        <v>-9081</v>
      </c>
      <c r="X278" s="100">
        <v>0</v>
      </c>
      <c r="Y278" s="100">
        <v>0</v>
      </c>
      <c r="Z278" s="100">
        <v>0</v>
      </c>
      <c r="AA278" s="100">
        <v>0</v>
      </c>
      <c r="AB278" s="100">
        <v>0</v>
      </c>
      <c r="AC278" s="100">
        <v>0</v>
      </c>
      <c r="AD278" s="100">
        <v>0</v>
      </c>
      <c r="AE278" s="100">
        <v>0</v>
      </c>
      <c r="AF278" s="100">
        <v>0</v>
      </c>
      <c r="AG278" s="100">
        <v>0</v>
      </c>
      <c r="AH278" s="100">
        <v>0</v>
      </c>
      <c r="AI278" s="100">
        <v>0</v>
      </c>
      <c r="AJ278" s="100">
        <v>0</v>
      </c>
      <c r="AK278" s="100">
        <v>0</v>
      </c>
      <c r="AL278" s="100">
        <v>0</v>
      </c>
      <c r="AM278" s="100">
        <v>0</v>
      </c>
      <c r="AN278" s="100">
        <v>0</v>
      </c>
      <c r="AO278" s="100">
        <v>0</v>
      </c>
      <c r="AP278" s="100">
        <v>0</v>
      </c>
      <c r="AQ278" s="100">
        <v>0</v>
      </c>
      <c r="AR278" s="100">
        <v>0</v>
      </c>
      <c r="AS278" s="100">
        <v>0</v>
      </c>
      <c r="AT278" s="100">
        <v>0</v>
      </c>
      <c r="AU278" s="100">
        <v>0</v>
      </c>
      <c r="AV278" s="100">
        <v>0</v>
      </c>
      <c r="AW278" s="100">
        <v>0</v>
      </c>
      <c r="AX278" s="100">
        <v>0</v>
      </c>
      <c r="AY278" s="100">
        <v>0</v>
      </c>
      <c r="AZ278" s="100">
        <v>0</v>
      </c>
      <c r="BA278" s="100">
        <v>0</v>
      </c>
      <c r="BB278" s="100">
        <v>0</v>
      </c>
      <c r="BC278" s="100">
        <v>0</v>
      </c>
      <c r="BD278" s="100">
        <v>0</v>
      </c>
      <c r="BE278" s="100">
        <v>0</v>
      </c>
      <c r="BF278" s="100">
        <v>943951.83254419558</v>
      </c>
      <c r="BG278" s="100">
        <v>235987.9581360489</v>
      </c>
      <c r="BH278" s="100">
        <v>0</v>
      </c>
      <c r="BI278" s="100">
        <v>62919</v>
      </c>
      <c r="BJ278" s="100">
        <v>15730</v>
      </c>
      <c r="BK278" s="100">
        <v>0</v>
      </c>
      <c r="BL278" s="100">
        <v>878363</v>
      </c>
      <c r="BM278" s="100">
        <v>219591</v>
      </c>
      <c r="BN278" s="100">
        <v>0</v>
      </c>
      <c r="BO278" s="100">
        <v>128508</v>
      </c>
      <c r="BP278" s="100">
        <v>32127</v>
      </c>
      <c r="BQ278" s="100">
        <v>0</v>
      </c>
      <c r="BR278" s="100">
        <v>8715.4435845213848</v>
      </c>
      <c r="BS278" s="100">
        <v>2178.8608961303462</v>
      </c>
      <c r="BT278" s="100">
        <v>0</v>
      </c>
      <c r="BU278" s="100">
        <v>29258</v>
      </c>
      <c r="BV278" s="100">
        <v>7314</v>
      </c>
      <c r="BW278" s="100">
        <v>0</v>
      </c>
      <c r="BX278" s="100">
        <v>-20543</v>
      </c>
      <c r="BY278" s="100">
        <v>-5135</v>
      </c>
      <c r="BZ278" s="100">
        <v>0</v>
      </c>
      <c r="CA278" s="100">
        <v>0</v>
      </c>
      <c r="CB278" s="100">
        <v>0</v>
      </c>
      <c r="CC278" s="100">
        <v>0</v>
      </c>
      <c r="CD278" s="100">
        <v>0</v>
      </c>
      <c r="CE278" s="100">
        <v>0</v>
      </c>
      <c r="CF278" s="100">
        <v>0</v>
      </c>
      <c r="CG278" s="100">
        <v>-626.16048879837081</v>
      </c>
      <c r="CH278" s="100">
        <v>-156.5401221995927</v>
      </c>
      <c r="CI278" s="100">
        <v>0</v>
      </c>
      <c r="CJ278" s="100">
        <v>2350.5800407331976</v>
      </c>
      <c r="CK278" s="100">
        <v>587.64501018329941</v>
      </c>
      <c r="CL278" s="100">
        <v>0</v>
      </c>
      <c r="CM278" s="100">
        <v>0</v>
      </c>
      <c r="CN278" s="100">
        <v>0</v>
      </c>
      <c r="CO278" s="100">
        <v>0</v>
      </c>
      <c r="CP278" s="100">
        <v>2351</v>
      </c>
      <c r="CQ278" s="100">
        <v>588</v>
      </c>
      <c r="CR278" s="100">
        <v>0</v>
      </c>
      <c r="CS278" s="100">
        <v>0</v>
      </c>
      <c r="CT278" s="100">
        <v>0</v>
      </c>
      <c r="CU278" s="100">
        <v>0</v>
      </c>
      <c r="CV278" s="100">
        <v>10899.570672097761</v>
      </c>
      <c r="CW278" s="100">
        <v>2724.8926680244404</v>
      </c>
      <c r="CX278" s="100">
        <v>0</v>
      </c>
      <c r="CY278" s="100">
        <v>10056</v>
      </c>
      <c r="CZ278" s="100">
        <v>2514</v>
      </c>
      <c r="DA278" s="100">
        <v>0</v>
      </c>
      <c r="DB278" s="100">
        <v>844</v>
      </c>
      <c r="DC278" s="100">
        <v>211</v>
      </c>
      <c r="DD278" s="100">
        <v>0</v>
      </c>
      <c r="DE278" s="100">
        <v>0</v>
      </c>
      <c r="DF278" s="100">
        <v>0</v>
      </c>
      <c r="DG278" s="100">
        <v>0</v>
      </c>
      <c r="DH278" s="100">
        <v>0</v>
      </c>
      <c r="DI278" s="100">
        <v>0</v>
      </c>
      <c r="DJ278" s="100">
        <v>0</v>
      </c>
      <c r="DK278" s="100">
        <v>0</v>
      </c>
      <c r="DL278" s="100">
        <v>0</v>
      </c>
      <c r="DM278" s="100">
        <v>0</v>
      </c>
      <c r="DN278" s="100">
        <v>1270.0814663951121</v>
      </c>
      <c r="DO278" s="100">
        <v>317.52036659877803</v>
      </c>
      <c r="DP278" s="100">
        <v>0</v>
      </c>
      <c r="DQ278" s="100">
        <v>1696</v>
      </c>
      <c r="DR278" s="100">
        <v>424</v>
      </c>
      <c r="DS278" s="100">
        <v>0</v>
      </c>
      <c r="DT278" s="100">
        <v>-426</v>
      </c>
      <c r="DU278" s="100">
        <v>-106</v>
      </c>
      <c r="DV278" s="100">
        <v>0</v>
      </c>
      <c r="DW278" s="100">
        <v>0</v>
      </c>
      <c r="DX278" s="100">
        <v>0</v>
      </c>
      <c r="DY278" s="100">
        <v>0</v>
      </c>
      <c r="DZ278" s="100">
        <v>1843.7865580448067</v>
      </c>
      <c r="EA278" s="100">
        <v>460.94663951120168</v>
      </c>
      <c r="EB278" s="100">
        <v>0</v>
      </c>
      <c r="EC278" s="100">
        <v>15695</v>
      </c>
      <c r="ED278" s="100">
        <v>3924</v>
      </c>
      <c r="EE278" s="100">
        <v>0</v>
      </c>
      <c r="EF278" s="100">
        <v>-13851</v>
      </c>
      <c r="EG278" s="100">
        <v>-3463</v>
      </c>
      <c r="EH278" s="100">
        <v>0</v>
      </c>
      <c r="EI278" s="100">
        <v>-826.06924643584523</v>
      </c>
      <c r="EJ278" s="100">
        <v>-206.51731160896131</v>
      </c>
      <c r="EK278" s="100">
        <v>0</v>
      </c>
      <c r="EL278" s="100">
        <v>0</v>
      </c>
      <c r="EM278" s="100">
        <v>0</v>
      </c>
      <c r="EN278" s="100">
        <v>0</v>
      </c>
      <c r="EO278" s="100">
        <v>0</v>
      </c>
      <c r="EP278" s="100">
        <v>0</v>
      </c>
      <c r="EQ278" s="100">
        <v>0</v>
      </c>
      <c r="ER278" s="100">
        <v>0</v>
      </c>
      <c r="ES278" s="100">
        <v>0</v>
      </c>
      <c r="ET278" s="100">
        <v>0</v>
      </c>
      <c r="EU278" s="100">
        <v>152631.98859470469</v>
      </c>
      <c r="EV278" s="100">
        <v>38157.997148676171</v>
      </c>
      <c r="EW278" s="100">
        <v>0</v>
      </c>
      <c r="EX278" s="100">
        <v>323124</v>
      </c>
      <c r="EY278" s="100">
        <v>80781</v>
      </c>
      <c r="EZ278" s="100">
        <v>0</v>
      </c>
      <c r="FA278" s="100">
        <v>-170492</v>
      </c>
      <c r="FB278" s="100">
        <v>-42623</v>
      </c>
      <c r="FC278" s="100">
        <v>0</v>
      </c>
      <c r="FD278" s="100">
        <v>583927.35804480652</v>
      </c>
      <c r="FE278" s="100">
        <v>149059.00448065173</v>
      </c>
      <c r="FF278" s="100">
        <v>0</v>
      </c>
      <c r="FG278" s="100">
        <v>472790</v>
      </c>
      <c r="FH278" s="100">
        <v>121201</v>
      </c>
      <c r="FI278" s="100">
        <v>0</v>
      </c>
      <c r="FJ278" s="100">
        <v>111137</v>
      </c>
      <c r="FK278" s="100">
        <v>27858</v>
      </c>
      <c r="FL278" s="100">
        <v>0</v>
      </c>
      <c r="FM278" s="100">
        <v>0</v>
      </c>
      <c r="FN278" s="100">
        <v>0</v>
      </c>
      <c r="FO278" s="100">
        <v>0</v>
      </c>
      <c r="FP278" s="100">
        <v>0</v>
      </c>
      <c r="FQ278" s="100">
        <v>0</v>
      </c>
      <c r="FR278" s="100">
        <v>0</v>
      </c>
      <c r="FS278" s="100">
        <v>0</v>
      </c>
      <c r="FT278" s="100">
        <v>0</v>
      </c>
      <c r="FU278" s="100">
        <v>0</v>
      </c>
      <c r="FV278" s="100">
        <v>1767058</v>
      </c>
      <c r="FW278" s="100">
        <v>444842</v>
      </c>
      <c r="FX278" s="100">
        <v>0</v>
      </c>
      <c r="FY278" s="546">
        <v>0.5</v>
      </c>
      <c r="FZ278" s="546">
        <v>0.4</v>
      </c>
      <c r="GA278" s="546">
        <v>0.1</v>
      </c>
      <c r="GB278" s="546">
        <v>0</v>
      </c>
      <c r="GC278" s="84" t="s">
        <v>1029</v>
      </c>
    </row>
    <row r="279" spans="1:185" s="84" customFormat="1" x14ac:dyDescent="0.25">
      <c r="A279" t="s">
        <v>1026</v>
      </c>
      <c r="B279" s="82" t="s">
        <v>917</v>
      </c>
      <c r="C279" s="85" t="s">
        <v>916</v>
      </c>
      <c r="D279" s="100">
        <v>-21614</v>
      </c>
      <c r="E279" s="100">
        <v>0</v>
      </c>
      <c r="F279" s="100">
        <v>-21614</v>
      </c>
      <c r="G279" s="100">
        <v>28232</v>
      </c>
      <c r="H279" s="100">
        <v>0</v>
      </c>
      <c r="I279" s="100">
        <v>28232</v>
      </c>
      <c r="J279" s="100">
        <v>-49846</v>
      </c>
      <c r="K279" s="100">
        <v>0</v>
      </c>
      <c r="L279" s="100">
        <v>-49846</v>
      </c>
      <c r="M279" s="100">
        <v>196920</v>
      </c>
      <c r="N279" s="100">
        <v>196920</v>
      </c>
      <c r="O279" s="100">
        <v>0</v>
      </c>
      <c r="P279" s="100">
        <v>0</v>
      </c>
      <c r="Q279" s="100">
        <v>0</v>
      </c>
      <c r="R279" s="100">
        <v>0</v>
      </c>
      <c r="S279" s="100">
        <v>5631</v>
      </c>
      <c r="T279" s="100">
        <v>0</v>
      </c>
      <c r="U279" s="100">
        <v>5666</v>
      </c>
      <c r="V279" s="100">
        <v>0</v>
      </c>
      <c r="W279" s="100">
        <v>-35</v>
      </c>
      <c r="X279" s="100">
        <v>0</v>
      </c>
      <c r="Y279" s="100">
        <v>0</v>
      </c>
      <c r="Z279" s="100">
        <v>0</v>
      </c>
      <c r="AA279" s="100">
        <v>0</v>
      </c>
      <c r="AB279" s="100">
        <v>0</v>
      </c>
      <c r="AC279" s="100">
        <v>0</v>
      </c>
      <c r="AD279" s="100">
        <v>0</v>
      </c>
      <c r="AE279" s="100">
        <v>0</v>
      </c>
      <c r="AF279" s="100">
        <v>0</v>
      </c>
      <c r="AG279" s="100">
        <v>0</v>
      </c>
      <c r="AH279" s="100">
        <v>0</v>
      </c>
      <c r="AI279" s="100">
        <v>0</v>
      </c>
      <c r="AJ279" s="100">
        <v>0</v>
      </c>
      <c r="AK279" s="100">
        <v>0</v>
      </c>
      <c r="AL279" s="100">
        <v>0</v>
      </c>
      <c r="AM279" s="100">
        <v>0</v>
      </c>
      <c r="AN279" s="100">
        <v>0</v>
      </c>
      <c r="AO279" s="100">
        <v>0</v>
      </c>
      <c r="AP279" s="100">
        <v>0</v>
      </c>
      <c r="AQ279" s="100">
        <v>0</v>
      </c>
      <c r="AR279" s="100">
        <v>0</v>
      </c>
      <c r="AS279" s="100">
        <v>0</v>
      </c>
      <c r="AT279" s="100">
        <v>0</v>
      </c>
      <c r="AU279" s="100">
        <v>0</v>
      </c>
      <c r="AV279" s="100">
        <v>0</v>
      </c>
      <c r="AW279" s="100">
        <v>0</v>
      </c>
      <c r="AX279" s="100">
        <v>0</v>
      </c>
      <c r="AY279" s="100">
        <v>0</v>
      </c>
      <c r="AZ279" s="100">
        <v>0</v>
      </c>
      <c r="BA279" s="100">
        <v>0</v>
      </c>
      <c r="BB279" s="100">
        <v>0</v>
      </c>
      <c r="BC279" s="100">
        <v>0</v>
      </c>
      <c r="BD279" s="100">
        <v>0</v>
      </c>
      <c r="BE279" s="100">
        <v>0</v>
      </c>
      <c r="BF279" s="100">
        <v>1859240.453750713</v>
      </c>
      <c r="BG279" s="100">
        <v>418329.10209391045</v>
      </c>
      <c r="BH279" s="100">
        <v>46481.011343767837</v>
      </c>
      <c r="BI279" s="100">
        <v>62124</v>
      </c>
      <c r="BJ279" s="100">
        <v>13978</v>
      </c>
      <c r="BK279" s="100">
        <v>1553</v>
      </c>
      <c r="BL279" s="100">
        <v>1766185</v>
      </c>
      <c r="BM279" s="100">
        <v>397391</v>
      </c>
      <c r="BN279" s="100">
        <v>44154</v>
      </c>
      <c r="BO279" s="100">
        <v>155179</v>
      </c>
      <c r="BP279" s="100">
        <v>34916</v>
      </c>
      <c r="BQ279" s="100">
        <v>3880</v>
      </c>
      <c r="BR279" s="100">
        <v>3854.439103869654</v>
      </c>
      <c r="BS279" s="100">
        <v>867.24879837067203</v>
      </c>
      <c r="BT279" s="100">
        <v>96.36097759674135</v>
      </c>
      <c r="BU279" s="100">
        <v>14</v>
      </c>
      <c r="BV279" s="100">
        <v>3</v>
      </c>
      <c r="BW279" s="100">
        <v>0</v>
      </c>
      <c r="BX279" s="100">
        <v>3840</v>
      </c>
      <c r="BY279" s="100">
        <v>864</v>
      </c>
      <c r="BZ279" s="100">
        <v>96</v>
      </c>
      <c r="CA279" s="100">
        <v>0</v>
      </c>
      <c r="CB279" s="100">
        <v>0</v>
      </c>
      <c r="CC279" s="100">
        <v>0</v>
      </c>
      <c r="CD279" s="100">
        <v>0</v>
      </c>
      <c r="CE279" s="100">
        <v>0</v>
      </c>
      <c r="CF279" s="100">
        <v>0</v>
      </c>
      <c r="CG279" s="100">
        <v>-1032.5865580448067</v>
      </c>
      <c r="CH279" s="100">
        <v>-232.33197556008147</v>
      </c>
      <c r="CI279" s="100">
        <v>-25.814663951120167</v>
      </c>
      <c r="CJ279" s="100">
        <v>0</v>
      </c>
      <c r="CK279" s="100">
        <v>0</v>
      </c>
      <c r="CL279" s="100">
        <v>0</v>
      </c>
      <c r="CM279" s="100">
        <v>0</v>
      </c>
      <c r="CN279" s="100">
        <v>0</v>
      </c>
      <c r="CO279" s="100">
        <v>0</v>
      </c>
      <c r="CP279" s="100">
        <v>0</v>
      </c>
      <c r="CQ279" s="100">
        <v>0</v>
      </c>
      <c r="CR279" s="100">
        <v>0</v>
      </c>
      <c r="CS279" s="100">
        <v>0</v>
      </c>
      <c r="CT279" s="100">
        <v>0</v>
      </c>
      <c r="CU279" s="100">
        <v>0</v>
      </c>
      <c r="CV279" s="100">
        <v>1173.0183299389005</v>
      </c>
      <c r="CW279" s="100">
        <v>263.92912423625251</v>
      </c>
      <c r="CX279" s="100">
        <v>29.325458248472508</v>
      </c>
      <c r="CY279" s="100">
        <v>2056</v>
      </c>
      <c r="CZ279" s="100">
        <v>463</v>
      </c>
      <c r="DA279" s="100">
        <v>51</v>
      </c>
      <c r="DB279" s="100">
        <v>-883</v>
      </c>
      <c r="DC279" s="100">
        <v>-199</v>
      </c>
      <c r="DD279" s="100">
        <v>-22</v>
      </c>
      <c r="DE279" s="100">
        <v>619.55193482688401</v>
      </c>
      <c r="DF279" s="100">
        <v>139.39918533604887</v>
      </c>
      <c r="DG279" s="100">
        <v>15.488798370672098</v>
      </c>
      <c r="DH279" s="100">
        <v>620</v>
      </c>
      <c r="DI279" s="100">
        <v>139</v>
      </c>
      <c r="DJ279" s="100">
        <v>15</v>
      </c>
      <c r="DK279" s="100">
        <v>0</v>
      </c>
      <c r="DL279" s="100">
        <v>0</v>
      </c>
      <c r="DM279" s="100">
        <v>0</v>
      </c>
      <c r="DN279" s="100">
        <v>15593.296130346234</v>
      </c>
      <c r="DO279" s="100">
        <v>3508.4916293279025</v>
      </c>
      <c r="DP279" s="100">
        <v>389.83240325865586</v>
      </c>
      <c r="DQ279" s="100">
        <v>17132</v>
      </c>
      <c r="DR279" s="100">
        <v>3855</v>
      </c>
      <c r="DS279" s="100">
        <v>428</v>
      </c>
      <c r="DT279" s="100">
        <v>-1539</v>
      </c>
      <c r="DU279" s="100">
        <v>-347</v>
      </c>
      <c r="DV279" s="100">
        <v>-38</v>
      </c>
      <c r="DW279" s="100">
        <v>24726.730753564156</v>
      </c>
      <c r="DX279" s="100">
        <v>5563.5144195519342</v>
      </c>
      <c r="DY279" s="100">
        <v>618.1682688391038</v>
      </c>
      <c r="DZ279" s="100">
        <v>-958.6533604887984</v>
      </c>
      <c r="EA279" s="100">
        <v>-215.69700610997961</v>
      </c>
      <c r="EB279" s="100">
        <v>-23.96633401221996</v>
      </c>
      <c r="EC279" s="100">
        <v>27245</v>
      </c>
      <c r="ED279" s="100">
        <v>6130</v>
      </c>
      <c r="EE279" s="100">
        <v>681</v>
      </c>
      <c r="EF279" s="100">
        <v>-3477</v>
      </c>
      <c r="EG279" s="100">
        <v>-782</v>
      </c>
      <c r="EH279" s="100">
        <v>-87</v>
      </c>
      <c r="EI279" s="100">
        <v>781.87454175152754</v>
      </c>
      <c r="EJ279" s="100">
        <v>175.92177189409369</v>
      </c>
      <c r="EK279" s="100">
        <v>19.546863543788188</v>
      </c>
      <c r="EL279" s="100">
        <v>0</v>
      </c>
      <c r="EM279" s="100">
        <v>0</v>
      </c>
      <c r="EN279" s="100">
        <v>0</v>
      </c>
      <c r="EO279" s="100">
        <v>0</v>
      </c>
      <c r="EP279" s="100">
        <v>0</v>
      </c>
      <c r="EQ279" s="100">
        <v>0</v>
      </c>
      <c r="ER279" s="100">
        <v>0</v>
      </c>
      <c r="ES279" s="100">
        <v>0</v>
      </c>
      <c r="ET279" s="100">
        <v>0</v>
      </c>
      <c r="EU279" s="100">
        <v>300283.19266802445</v>
      </c>
      <c r="EV279" s="100">
        <v>67563.718350305498</v>
      </c>
      <c r="EW279" s="100">
        <v>7507.0798167006114</v>
      </c>
      <c r="EX279" s="100">
        <v>323580</v>
      </c>
      <c r="EY279" s="100">
        <v>72805</v>
      </c>
      <c r="EZ279" s="100">
        <v>8089</v>
      </c>
      <c r="FA279" s="100">
        <v>-23297</v>
      </c>
      <c r="FB279" s="100">
        <v>-5241</v>
      </c>
      <c r="FC279" s="100">
        <v>-582</v>
      </c>
      <c r="FD279" s="100">
        <v>430306.86109979631</v>
      </c>
      <c r="FE279" s="100">
        <v>96777.757393075342</v>
      </c>
      <c r="FF279" s="100">
        <v>10753.084154786151</v>
      </c>
      <c r="FG279" s="100">
        <v>426729</v>
      </c>
      <c r="FH279" s="100">
        <v>95972</v>
      </c>
      <c r="FI279" s="100">
        <v>10664</v>
      </c>
      <c r="FJ279" s="100">
        <v>3578</v>
      </c>
      <c r="FK279" s="100">
        <v>806</v>
      </c>
      <c r="FL279" s="100">
        <v>89</v>
      </c>
      <c r="FM279" s="100">
        <v>0</v>
      </c>
      <c r="FN279" s="100">
        <v>0</v>
      </c>
      <c r="FO279" s="100">
        <v>0</v>
      </c>
      <c r="FP279" s="100">
        <v>0</v>
      </c>
      <c r="FQ279" s="100">
        <v>0</v>
      </c>
      <c r="FR279" s="100">
        <v>0</v>
      </c>
      <c r="FS279" s="100">
        <v>0</v>
      </c>
      <c r="FT279" s="100">
        <v>0</v>
      </c>
      <c r="FU279" s="100">
        <v>0</v>
      </c>
      <c r="FV279" s="100">
        <v>2696711</v>
      </c>
      <c r="FW279" s="100">
        <v>606719</v>
      </c>
      <c r="FX279" s="100">
        <v>67412</v>
      </c>
      <c r="FY279" s="546">
        <v>0.5</v>
      </c>
      <c r="FZ279" s="546">
        <v>0.4</v>
      </c>
      <c r="GA279" s="546">
        <v>0.09</v>
      </c>
      <c r="GB279" s="546">
        <v>0.01</v>
      </c>
      <c r="GC279" s="84" t="s">
        <v>1029</v>
      </c>
    </row>
    <row r="280" spans="1:185" s="84" customFormat="1" x14ac:dyDescent="0.25">
      <c r="A280" t="s">
        <v>1037</v>
      </c>
      <c r="B280" s="82" t="s">
        <v>919</v>
      </c>
      <c r="C280" s="85" t="s">
        <v>918</v>
      </c>
      <c r="D280" s="100">
        <v>130860</v>
      </c>
      <c r="E280" s="100">
        <v>0</v>
      </c>
      <c r="F280" s="100">
        <v>130860</v>
      </c>
      <c r="G280" s="100">
        <v>63985</v>
      </c>
      <c r="H280" s="100">
        <v>0</v>
      </c>
      <c r="I280" s="100">
        <v>63985</v>
      </c>
      <c r="J280" s="100">
        <v>66875</v>
      </c>
      <c r="K280" s="100">
        <v>0</v>
      </c>
      <c r="L280" s="100">
        <v>66875</v>
      </c>
      <c r="M280" s="100">
        <v>91325</v>
      </c>
      <c r="N280" s="100">
        <v>91325</v>
      </c>
      <c r="O280" s="100">
        <v>0</v>
      </c>
      <c r="P280" s="100">
        <v>0</v>
      </c>
      <c r="Q280" s="100">
        <v>0</v>
      </c>
      <c r="R280" s="100">
        <v>0</v>
      </c>
      <c r="S280" s="100">
        <v>0</v>
      </c>
      <c r="T280" s="100">
        <v>0</v>
      </c>
      <c r="U280" s="100">
        <v>0</v>
      </c>
      <c r="V280" s="100">
        <v>0</v>
      </c>
      <c r="W280" s="100">
        <v>0</v>
      </c>
      <c r="X280" s="100">
        <v>0</v>
      </c>
      <c r="Y280" s="100">
        <v>0</v>
      </c>
      <c r="Z280" s="100">
        <v>0</v>
      </c>
      <c r="AA280" s="100">
        <v>0</v>
      </c>
      <c r="AB280" s="100">
        <v>0</v>
      </c>
      <c r="AC280" s="100">
        <v>0</v>
      </c>
      <c r="AD280" s="100">
        <v>0</v>
      </c>
      <c r="AE280" s="100">
        <v>0</v>
      </c>
      <c r="AF280" s="100">
        <v>0</v>
      </c>
      <c r="AG280" s="100">
        <v>0</v>
      </c>
      <c r="AH280" s="100">
        <v>0</v>
      </c>
      <c r="AI280" s="100">
        <v>0</v>
      </c>
      <c r="AJ280" s="100">
        <v>0</v>
      </c>
      <c r="AK280" s="100">
        <v>0</v>
      </c>
      <c r="AL280" s="100">
        <v>0</v>
      </c>
      <c r="AM280" s="100">
        <v>0</v>
      </c>
      <c r="AN280" s="100">
        <v>0</v>
      </c>
      <c r="AO280" s="100">
        <v>0</v>
      </c>
      <c r="AP280" s="100">
        <v>0</v>
      </c>
      <c r="AQ280" s="100">
        <v>0</v>
      </c>
      <c r="AR280" s="100">
        <v>0</v>
      </c>
      <c r="AS280" s="100">
        <v>0</v>
      </c>
      <c r="AT280" s="100">
        <v>0</v>
      </c>
      <c r="AU280" s="100">
        <v>0</v>
      </c>
      <c r="AV280" s="100">
        <v>0</v>
      </c>
      <c r="AW280" s="100">
        <v>0</v>
      </c>
      <c r="AX280" s="100">
        <v>0</v>
      </c>
      <c r="AY280" s="100">
        <v>0</v>
      </c>
      <c r="AZ280" s="100">
        <v>0</v>
      </c>
      <c r="BA280" s="100">
        <v>0</v>
      </c>
      <c r="BB280" s="100">
        <v>0</v>
      </c>
      <c r="BC280" s="100">
        <v>0</v>
      </c>
      <c r="BD280" s="100">
        <v>0</v>
      </c>
      <c r="BE280" s="100">
        <v>0</v>
      </c>
      <c r="BF280" s="100">
        <v>591475.45094297361</v>
      </c>
      <c r="BG280" s="100">
        <v>675971.94393482688</v>
      </c>
      <c r="BH280" s="100">
        <v>0</v>
      </c>
      <c r="BI280" s="100">
        <v>56768</v>
      </c>
      <c r="BJ280" s="100">
        <v>64878</v>
      </c>
      <c r="BK280" s="100">
        <v>0</v>
      </c>
      <c r="BL280" s="100">
        <v>550786</v>
      </c>
      <c r="BM280" s="100">
        <v>629470</v>
      </c>
      <c r="BN280" s="100">
        <v>0</v>
      </c>
      <c r="BO280" s="100">
        <v>97457</v>
      </c>
      <c r="BP280" s="100">
        <v>111380</v>
      </c>
      <c r="BQ280" s="100">
        <v>0</v>
      </c>
      <c r="BR280" s="100">
        <v>0</v>
      </c>
      <c r="BS280" s="100">
        <v>0</v>
      </c>
      <c r="BT280" s="100">
        <v>0</v>
      </c>
      <c r="BU280" s="100">
        <v>0</v>
      </c>
      <c r="BV280" s="100">
        <v>0</v>
      </c>
      <c r="BW280" s="100">
        <v>0</v>
      </c>
      <c r="BX280" s="100">
        <v>0</v>
      </c>
      <c r="BY280" s="100">
        <v>0</v>
      </c>
      <c r="BZ280" s="100">
        <v>0</v>
      </c>
      <c r="CA280" s="100">
        <v>0</v>
      </c>
      <c r="CB280" s="100">
        <v>0</v>
      </c>
      <c r="CC280" s="100">
        <v>0</v>
      </c>
      <c r="CD280" s="100">
        <v>0</v>
      </c>
      <c r="CE280" s="100">
        <v>0</v>
      </c>
      <c r="CF280" s="100">
        <v>0</v>
      </c>
      <c r="CG280" s="100">
        <v>0</v>
      </c>
      <c r="CH280" s="100">
        <v>0</v>
      </c>
      <c r="CI280" s="100">
        <v>0</v>
      </c>
      <c r="CJ280" s="100">
        <v>0</v>
      </c>
      <c r="CK280" s="100">
        <v>0</v>
      </c>
      <c r="CL280" s="100">
        <v>0</v>
      </c>
      <c r="CM280" s="100">
        <v>0</v>
      </c>
      <c r="CN280" s="100">
        <v>0</v>
      </c>
      <c r="CO280" s="100">
        <v>0</v>
      </c>
      <c r="CP280" s="100">
        <v>0</v>
      </c>
      <c r="CQ280" s="100">
        <v>0</v>
      </c>
      <c r="CR280" s="100">
        <v>0</v>
      </c>
      <c r="CS280" s="100">
        <v>0</v>
      </c>
      <c r="CT280" s="100">
        <v>0</v>
      </c>
      <c r="CU280" s="100">
        <v>0</v>
      </c>
      <c r="CV280" s="100">
        <v>1220.4656822810589</v>
      </c>
      <c r="CW280" s="100">
        <v>1394.8179226069246</v>
      </c>
      <c r="CX280" s="100">
        <v>0</v>
      </c>
      <c r="CY280" s="100">
        <v>747</v>
      </c>
      <c r="CZ280" s="100">
        <v>853</v>
      </c>
      <c r="DA280" s="100">
        <v>0</v>
      </c>
      <c r="DB280" s="100">
        <v>473</v>
      </c>
      <c r="DC280" s="100">
        <v>542</v>
      </c>
      <c r="DD280" s="100">
        <v>0</v>
      </c>
      <c r="DE280" s="100">
        <v>0</v>
      </c>
      <c r="DF280" s="100">
        <v>0</v>
      </c>
      <c r="DG280" s="100">
        <v>0</v>
      </c>
      <c r="DH280" s="100">
        <v>0</v>
      </c>
      <c r="DI280" s="100">
        <v>0</v>
      </c>
      <c r="DJ280" s="100">
        <v>0</v>
      </c>
      <c r="DK280" s="100">
        <v>0</v>
      </c>
      <c r="DL280" s="100">
        <v>0</v>
      </c>
      <c r="DM280" s="100">
        <v>0</v>
      </c>
      <c r="DN280" s="100">
        <v>4994.6211812627289</v>
      </c>
      <c r="DO280" s="100">
        <v>5708.1384928716916</v>
      </c>
      <c r="DP280" s="100">
        <v>0</v>
      </c>
      <c r="DQ280" s="100">
        <v>6278</v>
      </c>
      <c r="DR280" s="100">
        <v>7175</v>
      </c>
      <c r="DS280" s="100">
        <v>0</v>
      </c>
      <c r="DT280" s="100">
        <v>-1283</v>
      </c>
      <c r="DU280" s="100">
        <v>-1467</v>
      </c>
      <c r="DV280" s="100">
        <v>0</v>
      </c>
      <c r="DW280" s="100">
        <v>7788.645519348268</v>
      </c>
      <c r="DX280" s="100">
        <v>8901.3091649694506</v>
      </c>
      <c r="DY280" s="100">
        <v>0</v>
      </c>
      <c r="DZ280" s="100">
        <v>0</v>
      </c>
      <c r="EA280" s="100">
        <v>0</v>
      </c>
      <c r="EB280" s="100">
        <v>0</v>
      </c>
      <c r="EC280" s="100">
        <v>9397</v>
      </c>
      <c r="ED280" s="100">
        <v>10738</v>
      </c>
      <c r="EE280" s="100">
        <v>0</v>
      </c>
      <c r="EF280" s="100">
        <v>-1608</v>
      </c>
      <c r="EG280" s="100">
        <v>-1837</v>
      </c>
      <c r="EH280" s="100">
        <v>0</v>
      </c>
      <c r="EI280" s="100">
        <v>0</v>
      </c>
      <c r="EJ280" s="100">
        <v>0</v>
      </c>
      <c r="EK280" s="100">
        <v>0</v>
      </c>
      <c r="EL280" s="100">
        <v>0</v>
      </c>
      <c r="EM280" s="100">
        <v>0</v>
      </c>
      <c r="EN280" s="100">
        <v>0</v>
      </c>
      <c r="EO280" s="100">
        <v>0</v>
      </c>
      <c r="EP280" s="100">
        <v>0</v>
      </c>
      <c r="EQ280" s="100">
        <v>0</v>
      </c>
      <c r="ER280" s="100">
        <v>0</v>
      </c>
      <c r="ES280" s="100">
        <v>0</v>
      </c>
      <c r="ET280" s="100">
        <v>0</v>
      </c>
      <c r="EU280" s="100">
        <v>227318.87107942972</v>
      </c>
      <c r="EV280" s="100">
        <v>259792.9955193483</v>
      </c>
      <c r="EW280" s="100">
        <v>0</v>
      </c>
      <c r="EX280" s="100">
        <v>234738</v>
      </c>
      <c r="EY280" s="100">
        <v>268271</v>
      </c>
      <c r="EZ280" s="100">
        <v>0</v>
      </c>
      <c r="FA280" s="100">
        <v>-7419</v>
      </c>
      <c r="FB280" s="100">
        <v>-8478</v>
      </c>
      <c r="FC280" s="100">
        <v>0</v>
      </c>
      <c r="FD280" s="100">
        <v>343298.85295315675</v>
      </c>
      <c r="FE280" s="100">
        <v>392341.54623217921</v>
      </c>
      <c r="FF280" s="100">
        <v>0</v>
      </c>
      <c r="FG280" s="100">
        <v>323635</v>
      </c>
      <c r="FH280" s="100">
        <v>369868</v>
      </c>
      <c r="FI280" s="100">
        <v>0</v>
      </c>
      <c r="FJ280" s="100">
        <v>19664</v>
      </c>
      <c r="FK280" s="100">
        <v>22474</v>
      </c>
      <c r="FL280" s="100">
        <v>0</v>
      </c>
      <c r="FM280" s="100">
        <v>0</v>
      </c>
      <c r="FN280" s="100">
        <v>0</v>
      </c>
      <c r="FO280" s="100">
        <v>0</v>
      </c>
      <c r="FP280" s="100">
        <v>0</v>
      </c>
      <c r="FQ280" s="100">
        <v>0</v>
      </c>
      <c r="FR280" s="100">
        <v>0</v>
      </c>
      <c r="FS280" s="100">
        <v>0</v>
      </c>
      <c r="FT280" s="100">
        <v>0</v>
      </c>
      <c r="FU280" s="100">
        <v>0</v>
      </c>
      <c r="FV280" s="100">
        <v>1232865</v>
      </c>
      <c r="FW280" s="100">
        <v>1408989</v>
      </c>
      <c r="FX280" s="100">
        <v>0</v>
      </c>
      <c r="FY280" s="546">
        <v>0.25</v>
      </c>
      <c r="FZ280" s="546">
        <v>0.35</v>
      </c>
      <c r="GA280" s="546">
        <v>0.4</v>
      </c>
      <c r="GB280" s="546">
        <v>0</v>
      </c>
      <c r="GC280" s="84" t="s">
        <v>1029</v>
      </c>
    </row>
    <row r="281" spans="1:185" s="84" customFormat="1" x14ac:dyDescent="0.25">
      <c r="A281" t="s">
        <v>1026</v>
      </c>
      <c r="B281" s="82" t="s">
        <v>921</v>
      </c>
      <c r="C281" s="85" t="s">
        <v>920</v>
      </c>
      <c r="D281" s="100">
        <v>-1327103</v>
      </c>
      <c r="E281" s="100">
        <v>0</v>
      </c>
      <c r="F281" s="100">
        <v>-1327103</v>
      </c>
      <c r="G281" s="100">
        <v>-1394030</v>
      </c>
      <c r="H281" s="100">
        <v>0</v>
      </c>
      <c r="I281" s="100">
        <v>-1394030</v>
      </c>
      <c r="J281" s="100">
        <v>66927</v>
      </c>
      <c r="K281" s="100">
        <v>0</v>
      </c>
      <c r="L281" s="100">
        <v>66927</v>
      </c>
      <c r="M281" s="100">
        <v>230321</v>
      </c>
      <c r="N281" s="100">
        <v>230321</v>
      </c>
      <c r="O281" s="100">
        <v>0</v>
      </c>
      <c r="P281" s="100">
        <v>0</v>
      </c>
      <c r="Q281" s="100">
        <v>0</v>
      </c>
      <c r="R281" s="100">
        <v>0</v>
      </c>
      <c r="S281" s="100">
        <v>0</v>
      </c>
      <c r="T281" s="100">
        <v>0</v>
      </c>
      <c r="U281" s="100">
        <v>0</v>
      </c>
      <c r="V281" s="100">
        <v>0</v>
      </c>
      <c r="W281" s="100">
        <v>0</v>
      </c>
      <c r="X281" s="100">
        <v>0</v>
      </c>
      <c r="Y281" s="100">
        <v>0</v>
      </c>
      <c r="Z281" s="100">
        <v>0</v>
      </c>
      <c r="AA281" s="100">
        <v>0</v>
      </c>
      <c r="AB281" s="100">
        <v>0</v>
      </c>
      <c r="AC281" s="100">
        <v>0</v>
      </c>
      <c r="AD281" s="100">
        <v>0</v>
      </c>
      <c r="AE281" s="100">
        <v>0</v>
      </c>
      <c r="AF281" s="100">
        <v>0</v>
      </c>
      <c r="AG281" s="100">
        <v>0</v>
      </c>
      <c r="AH281" s="100">
        <v>0</v>
      </c>
      <c r="AI281" s="100">
        <v>0</v>
      </c>
      <c r="AJ281" s="100">
        <v>0</v>
      </c>
      <c r="AK281" s="100">
        <v>0</v>
      </c>
      <c r="AL281" s="100">
        <v>0</v>
      </c>
      <c r="AM281" s="100">
        <v>0</v>
      </c>
      <c r="AN281" s="100">
        <v>0</v>
      </c>
      <c r="AO281" s="100">
        <v>0</v>
      </c>
      <c r="AP281" s="100">
        <v>0</v>
      </c>
      <c r="AQ281" s="100">
        <v>0</v>
      </c>
      <c r="AR281" s="100">
        <v>0</v>
      </c>
      <c r="AS281" s="100">
        <v>0</v>
      </c>
      <c r="AT281" s="100">
        <v>0</v>
      </c>
      <c r="AU281" s="100">
        <v>0</v>
      </c>
      <c r="AV281" s="100">
        <v>0</v>
      </c>
      <c r="AW281" s="100">
        <v>0</v>
      </c>
      <c r="AX281" s="100">
        <v>0</v>
      </c>
      <c r="AY281" s="100">
        <v>0</v>
      </c>
      <c r="AZ281" s="100">
        <v>0</v>
      </c>
      <c r="BA281" s="100">
        <v>0</v>
      </c>
      <c r="BB281" s="100">
        <v>0</v>
      </c>
      <c r="BC281" s="100">
        <v>0</v>
      </c>
      <c r="BD281" s="100">
        <v>0</v>
      </c>
      <c r="BE281" s="100">
        <v>0</v>
      </c>
      <c r="BF281" s="100">
        <v>1502496.5470512218</v>
      </c>
      <c r="BG281" s="100">
        <v>0</v>
      </c>
      <c r="BH281" s="100">
        <v>30663.194837780044</v>
      </c>
      <c r="BI281" s="100">
        <v>122841</v>
      </c>
      <c r="BJ281" s="100">
        <v>0</v>
      </c>
      <c r="BK281" s="100">
        <v>2507</v>
      </c>
      <c r="BL281" s="100">
        <v>1572227</v>
      </c>
      <c r="BM281" s="100">
        <v>0</v>
      </c>
      <c r="BN281" s="100">
        <v>32086</v>
      </c>
      <c r="BO281" s="100">
        <v>53111</v>
      </c>
      <c r="BP281" s="100">
        <v>0</v>
      </c>
      <c r="BQ281" s="100">
        <v>1084</v>
      </c>
      <c r="BR281" s="100">
        <v>12477.156415478614</v>
      </c>
      <c r="BS281" s="100">
        <v>0</v>
      </c>
      <c r="BT281" s="100">
        <v>254.63584521384928</v>
      </c>
      <c r="BU281" s="100">
        <v>7031</v>
      </c>
      <c r="BV281" s="100">
        <v>0</v>
      </c>
      <c r="BW281" s="100">
        <v>143</v>
      </c>
      <c r="BX281" s="100">
        <v>5446</v>
      </c>
      <c r="BY281" s="100">
        <v>0</v>
      </c>
      <c r="BZ281" s="100">
        <v>112</v>
      </c>
      <c r="CA281" s="100">
        <v>0</v>
      </c>
      <c r="CB281" s="100">
        <v>0</v>
      </c>
      <c r="CC281" s="100">
        <v>0</v>
      </c>
      <c r="CD281" s="100">
        <v>0</v>
      </c>
      <c r="CE281" s="100">
        <v>0</v>
      </c>
      <c r="CF281" s="100">
        <v>0</v>
      </c>
      <c r="CG281" s="100">
        <v>0</v>
      </c>
      <c r="CH281" s="100">
        <v>0</v>
      </c>
      <c r="CI281" s="100">
        <v>0</v>
      </c>
      <c r="CJ281" s="100">
        <v>0</v>
      </c>
      <c r="CK281" s="100">
        <v>0</v>
      </c>
      <c r="CL281" s="100">
        <v>0</v>
      </c>
      <c r="CM281" s="100">
        <v>0</v>
      </c>
      <c r="CN281" s="100">
        <v>0</v>
      </c>
      <c r="CO281" s="100">
        <v>0</v>
      </c>
      <c r="CP281" s="100">
        <v>0</v>
      </c>
      <c r="CQ281" s="100">
        <v>0</v>
      </c>
      <c r="CR281" s="100">
        <v>0</v>
      </c>
      <c r="CS281" s="100">
        <v>0</v>
      </c>
      <c r="CT281" s="100">
        <v>0</v>
      </c>
      <c r="CU281" s="100">
        <v>0</v>
      </c>
      <c r="CV281" s="100">
        <v>0</v>
      </c>
      <c r="CW281" s="100">
        <v>0</v>
      </c>
      <c r="CX281" s="100">
        <v>0</v>
      </c>
      <c r="CY281" s="100">
        <v>0</v>
      </c>
      <c r="CZ281" s="100">
        <v>0</v>
      </c>
      <c r="DA281" s="100">
        <v>0</v>
      </c>
      <c r="DB281" s="100">
        <v>0</v>
      </c>
      <c r="DC281" s="100">
        <v>0</v>
      </c>
      <c r="DD281" s="100">
        <v>0</v>
      </c>
      <c r="DE281" s="100">
        <v>0</v>
      </c>
      <c r="DF281" s="100">
        <v>0</v>
      </c>
      <c r="DG281" s="100">
        <v>0</v>
      </c>
      <c r="DH281" s="100">
        <v>0</v>
      </c>
      <c r="DI281" s="100">
        <v>0</v>
      </c>
      <c r="DJ281" s="100">
        <v>0</v>
      </c>
      <c r="DK281" s="100">
        <v>0</v>
      </c>
      <c r="DL281" s="100">
        <v>0</v>
      </c>
      <c r="DM281" s="100">
        <v>0</v>
      </c>
      <c r="DN281" s="100">
        <v>7417.988248472504</v>
      </c>
      <c r="DO281" s="100">
        <v>0</v>
      </c>
      <c r="DP281" s="100">
        <v>151.3875152749491</v>
      </c>
      <c r="DQ281" s="100">
        <v>4497</v>
      </c>
      <c r="DR281" s="100">
        <v>0</v>
      </c>
      <c r="DS281" s="100">
        <v>92</v>
      </c>
      <c r="DT281" s="100">
        <v>2921</v>
      </c>
      <c r="DU281" s="100">
        <v>0</v>
      </c>
      <c r="DV281" s="100">
        <v>59</v>
      </c>
      <c r="DW281" s="100">
        <v>35961.633910386961</v>
      </c>
      <c r="DX281" s="100">
        <v>0</v>
      </c>
      <c r="DY281" s="100">
        <v>733.91089613034626</v>
      </c>
      <c r="DZ281" s="100">
        <v>-804.99415478615072</v>
      </c>
      <c r="EA281" s="100">
        <v>0</v>
      </c>
      <c r="EB281" s="100">
        <v>-16.428452138492872</v>
      </c>
      <c r="EC281" s="100">
        <v>37189</v>
      </c>
      <c r="ED281" s="100">
        <v>0</v>
      </c>
      <c r="EE281" s="100">
        <v>759</v>
      </c>
      <c r="EF281" s="100">
        <v>-2032</v>
      </c>
      <c r="EG281" s="100">
        <v>0</v>
      </c>
      <c r="EH281" s="100">
        <v>-42</v>
      </c>
      <c r="EI281" s="100">
        <v>0</v>
      </c>
      <c r="EJ281" s="100">
        <v>0</v>
      </c>
      <c r="EK281" s="100">
        <v>0</v>
      </c>
      <c r="EL281" s="100">
        <v>0</v>
      </c>
      <c r="EM281" s="100">
        <v>0</v>
      </c>
      <c r="EN281" s="100">
        <v>0</v>
      </c>
      <c r="EO281" s="100">
        <v>0</v>
      </c>
      <c r="EP281" s="100">
        <v>0</v>
      </c>
      <c r="EQ281" s="100">
        <v>0</v>
      </c>
      <c r="ER281" s="100">
        <v>0</v>
      </c>
      <c r="ES281" s="100">
        <v>0</v>
      </c>
      <c r="ET281" s="100">
        <v>0</v>
      </c>
      <c r="EU281" s="100">
        <v>498036.37423625251</v>
      </c>
      <c r="EV281" s="100">
        <v>0</v>
      </c>
      <c r="EW281" s="100">
        <v>10164.007637474542</v>
      </c>
      <c r="EX281" s="100">
        <v>704866</v>
      </c>
      <c r="EY281" s="100">
        <v>0</v>
      </c>
      <c r="EZ281" s="100">
        <v>14385</v>
      </c>
      <c r="FA281" s="100">
        <v>-206830</v>
      </c>
      <c r="FB281" s="100">
        <v>0</v>
      </c>
      <c r="FC281" s="100">
        <v>-4221</v>
      </c>
      <c r="FD281" s="100">
        <v>1864004.4213441953</v>
      </c>
      <c r="FE281" s="100">
        <v>0</v>
      </c>
      <c r="FF281" s="100">
        <v>38040.906558044808</v>
      </c>
      <c r="FG281" s="100">
        <v>1881532</v>
      </c>
      <c r="FH281" s="100">
        <v>0</v>
      </c>
      <c r="FI281" s="100">
        <v>38399</v>
      </c>
      <c r="FJ281" s="100">
        <v>-17528</v>
      </c>
      <c r="FK281" s="100">
        <v>0</v>
      </c>
      <c r="FL281" s="100">
        <v>-358</v>
      </c>
      <c r="FM281" s="100">
        <v>0</v>
      </c>
      <c r="FN281" s="100">
        <v>0</v>
      </c>
      <c r="FO281" s="100">
        <v>0</v>
      </c>
      <c r="FP281" s="100">
        <v>0</v>
      </c>
      <c r="FQ281" s="100">
        <v>0</v>
      </c>
      <c r="FR281" s="100">
        <v>0</v>
      </c>
      <c r="FS281" s="100">
        <v>0</v>
      </c>
      <c r="FT281" s="100">
        <v>0</v>
      </c>
      <c r="FU281" s="100">
        <v>0</v>
      </c>
      <c r="FV281" s="100">
        <v>4042430</v>
      </c>
      <c r="FW281" s="100">
        <v>0</v>
      </c>
      <c r="FX281" s="100">
        <v>82499</v>
      </c>
      <c r="FY281" s="546">
        <v>0.5</v>
      </c>
      <c r="FZ281" s="546">
        <v>0.49</v>
      </c>
      <c r="GA281" s="546">
        <v>0</v>
      </c>
      <c r="GB281" s="546">
        <v>0.01</v>
      </c>
      <c r="GC281" s="84" t="s">
        <v>1054</v>
      </c>
    </row>
    <row r="282" spans="1:185" s="84" customFormat="1" x14ac:dyDescent="0.25">
      <c r="A282" t="s">
        <v>1026</v>
      </c>
      <c r="B282" s="82" t="s">
        <v>923</v>
      </c>
      <c r="C282" s="85" t="s">
        <v>922</v>
      </c>
      <c r="D282" s="100">
        <v>174278</v>
      </c>
      <c r="E282" s="100">
        <v>0</v>
      </c>
      <c r="F282" s="100">
        <v>174278</v>
      </c>
      <c r="G282" s="100">
        <v>334022</v>
      </c>
      <c r="H282" s="100">
        <v>0</v>
      </c>
      <c r="I282" s="100">
        <v>334022</v>
      </c>
      <c r="J282" s="100">
        <v>-159744</v>
      </c>
      <c r="K282" s="100">
        <v>0</v>
      </c>
      <c r="L282" s="100">
        <v>-159744</v>
      </c>
      <c r="M282" s="100">
        <v>161137</v>
      </c>
      <c r="N282" s="100">
        <v>161137</v>
      </c>
      <c r="O282" s="100">
        <v>0</v>
      </c>
      <c r="P282" s="100">
        <v>0</v>
      </c>
      <c r="Q282" s="100">
        <v>0</v>
      </c>
      <c r="R282" s="100">
        <v>0</v>
      </c>
      <c r="S282" s="100">
        <v>0</v>
      </c>
      <c r="T282" s="100">
        <v>0</v>
      </c>
      <c r="U282" s="100">
        <v>0</v>
      </c>
      <c r="V282" s="100">
        <v>0</v>
      </c>
      <c r="W282" s="100">
        <v>0</v>
      </c>
      <c r="X282" s="100">
        <v>0</v>
      </c>
      <c r="Y282" s="100">
        <v>0</v>
      </c>
      <c r="Z282" s="100">
        <v>0</v>
      </c>
      <c r="AA282" s="100">
        <v>0</v>
      </c>
      <c r="AB282" s="100">
        <v>0</v>
      </c>
      <c r="AC282" s="100">
        <v>0</v>
      </c>
      <c r="AD282" s="100">
        <v>0</v>
      </c>
      <c r="AE282" s="100">
        <v>0</v>
      </c>
      <c r="AF282" s="100">
        <v>0</v>
      </c>
      <c r="AG282" s="100">
        <v>0</v>
      </c>
      <c r="AH282" s="100">
        <v>0</v>
      </c>
      <c r="AI282" s="100">
        <v>0</v>
      </c>
      <c r="AJ282" s="100">
        <v>0</v>
      </c>
      <c r="AK282" s="100">
        <v>0</v>
      </c>
      <c r="AL282" s="100">
        <v>0</v>
      </c>
      <c r="AM282" s="100">
        <v>0</v>
      </c>
      <c r="AN282" s="100">
        <v>0</v>
      </c>
      <c r="AO282" s="100">
        <v>0</v>
      </c>
      <c r="AP282" s="100">
        <v>0</v>
      </c>
      <c r="AQ282" s="100">
        <v>0</v>
      </c>
      <c r="AR282" s="100">
        <v>0</v>
      </c>
      <c r="AS282" s="100">
        <v>0</v>
      </c>
      <c r="AT282" s="100">
        <v>0</v>
      </c>
      <c r="AU282" s="100">
        <v>0</v>
      </c>
      <c r="AV282" s="100">
        <v>0</v>
      </c>
      <c r="AW282" s="100">
        <v>0</v>
      </c>
      <c r="AX282" s="100">
        <v>0</v>
      </c>
      <c r="AY282" s="100">
        <v>0</v>
      </c>
      <c r="AZ282" s="100">
        <v>0</v>
      </c>
      <c r="BA282" s="100">
        <v>0</v>
      </c>
      <c r="BB282" s="100">
        <v>0</v>
      </c>
      <c r="BC282" s="100">
        <v>0</v>
      </c>
      <c r="BD282" s="100">
        <v>0</v>
      </c>
      <c r="BE282" s="100">
        <v>0</v>
      </c>
      <c r="BF282" s="100">
        <v>979313.63898818742</v>
      </c>
      <c r="BG282" s="100">
        <v>220345.5687723422</v>
      </c>
      <c r="BH282" s="100">
        <v>24482.840974704686</v>
      </c>
      <c r="BI282" s="100">
        <v>100069</v>
      </c>
      <c r="BJ282" s="100">
        <v>22516</v>
      </c>
      <c r="BK282" s="100">
        <v>2502</v>
      </c>
      <c r="BL282" s="100">
        <v>994845</v>
      </c>
      <c r="BM282" s="100">
        <v>223841</v>
      </c>
      <c r="BN282" s="100">
        <v>24871</v>
      </c>
      <c r="BO282" s="100">
        <v>84538</v>
      </c>
      <c r="BP282" s="100">
        <v>19021</v>
      </c>
      <c r="BQ282" s="100">
        <v>2114</v>
      </c>
      <c r="BR282" s="100">
        <v>0</v>
      </c>
      <c r="BS282" s="100">
        <v>0</v>
      </c>
      <c r="BT282" s="100">
        <v>0</v>
      </c>
      <c r="BU282" s="100">
        <v>0</v>
      </c>
      <c r="BV282" s="100">
        <v>0</v>
      </c>
      <c r="BW282" s="100">
        <v>0</v>
      </c>
      <c r="BX282" s="100">
        <v>0</v>
      </c>
      <c r="BY282" s="100">
        <v>0</v>
      </c>
      <c r="BZ282" s="100">
        <v>0</v>
      </c>
      <c r="CA282" s="100">
        <v>0</v>
      </c>
      <c r="CB282" s="100">
        <v>0</v>
      </c>
      <c r="CC282" s="100">
        <v>0</v>
      </c>
      <c r="CD282" s="100">
        <v>0</v>
      </c>
      <c r="CE282" s="100">
        <v>0</v>
      </c>
      <c r="CF282" s="100">
        <v>0</v>
      </c>
      <c r="CG282" s="100">
        <v>-873.56822810590643</v>
      </c>
      <c r="CH282" s="100">
        <v>-196.55285132382892</v>
      </c>
      <c r="CI282" s="100">
        <v>-21.839205702647661</v>
      </c>
      <c r="CJ282" s="100">
        <v>0</v>
      </c>
      <c r="CK282" s="100">
        <v>0</v>
      </c>
      <c r="CL282" s="100">
        <v>0</v>
      </c>
      <c r="CM282" s="100">
        <v>0</v>
      </c>
      <c r="CN282" s="100">
        <v>0</v>
      </c>
      <c r="CO282" s="100">
        <v>0</v>
      </c>
      <c r="CP282" s="100">
        <v>0</v>
      </c>
      <c r="CQ282" s="100">
        <v>0</v>
      </c>
      <c r="CR282" s="100">
        <v>0</v>
      </c>
      <c r="CS282" s="100">
        <v>0</v>
      </c>
      <c r="CT282" s="100">
        <v>0</v>
      </c>
      <c r="CU282" s="100">
        <v>0</v>
      </c>
      <c r="CV282" s="100">
        <v>0</v>
      </c>
      <c r="CW282" s="100">
        <v>0</v>
      </c>
      <c r="CX282" s="100">
        <v>0</v>
      </c>
      <c r="CY282" s="100">
        <v>0</v>
      </c>
      <c r="CZ282" s="100">
        <v>0</v>
      </c>
      <c r="DA282" s="100">
        <v>0</v>
      </c>
      <c r="DB282" s="100">
        <v>0</v>
      </c>
      <c r="DC282" s="100">
        <v>0</v>
      </c>
      <c r="DD282" s="100">
        <v>0</v>
      </c>
      <c r="DE282" s="100">
        <v>0</v>
      </c>
      <c r="DF282" s="100">
        <v>0</v>
      </c>
      <c r="DG282" s="100">
        <v>0</v>
      </c>
      <c r="DH282" s="100">
        <v>0</v>
      </c>
      <c r="DI282" s="100">
        <v>0</v>
      </c>
      <c r="DJ282" s="100">
        <v>0</v>
      </c>
      <c r="DK282" s="100">
        <v>0</v>
      </c>
      <c r="DL282" s="100">
        <v>0</v>
      </c>
      <c r="DM282" s="100">
        <v>0</v>
      </c>
      <c r="DN282" s="100">
        <v>9806.2680244399198</v>
      </c>
      <c r="DO282" s="100">
        <v>2206.4103054989819</v>
      </c>
      <c r="DP282" s="100">
        <v>245.15670061099797</v>
      </c>
      <c r="DQ282" s="100">
        <v>10466</v>
      </c>
      <c r="DR282" s="100">
        <v>2355</v>
      </c>
      <c r="DS282" s="100">
        <v>262</v>
      </c>
      <c r="DT282" s="100">
        <v>-660</v>
      </c>
      <c r="DU282" s="100">
        <v>-149</v>
      </c>
      <c r="DV282" s="100">
        <v>-17</v>
      </c>
      <c r="DW282" s="100">
        <v>18200.370672097761</v>
      </c>
      <c r="DX282" s="100">
        <v>4095.0834012219957</v>
      </c>
      <c r="DY282" s="100">
        <v>455.00926680244396</v>
      </c>
      <c r="DZ282" s="100">
        <v>-3657.0085539714873</v>
      </c>
      <c r="EA282" s="100">
        <v>-822.82692464358456</v>
      </c>
      <c r="EB282" s="100">
        <v>-91.425213849287175</v>
      </c>
      <c r="EC282" s="100">
        <v>27880</v>
      </c>
      <c r="ED282" s="100">
        <v>6273</v>
      </c>
      <c r="EE282" s="100">
        <v>697</v>
      </c>
      <c r="EF282" s="100">
        <v>-13337</v>
      </c>
      <c r="EG282" s="100">
        <v>-3001</v>
      </c>
      <c r="EH282" s="100">
        <v>-333</v>
      </c>
      <c r="EI282" s="100">
        <v>0</v>
      </c>
      <c r="EJ282" s="100">
        <v>0</v>
      </c>
      <c r="EK282" s="100">
        <v>0</v>
      </c>
      <c r="EL282" s="100">
        <v>0</v>
      </c>
      <c r="EM282" s="100">
        <v>0</v>
      </c>
      <c r="EN282" s="100">
        <v>0</v>
      </c>
      <c r="EO282" s="100">
        <v>0</v>
      </c>
      <c r="EP282" s="100">
        <v>0</v>
      </c>
      <c r="EQ282" s="100">
        <v>0</v>
      </c>
      <c r="ER282" s="100">
        <v>0</v>
      </c>
      <c r="ES282" s="100">
        <v>0</v>
      </c>
      <c r="ET282" s="100">
        <v>0</v>
      </c>
      <c r="EU282" s="100">
        <v>298505.07861507131</v>
      </c>
      <c r="EV282" s="100">
        <v>67163.642688391046</v>
      </c>
      <c r="EW282" s="100">
        <v>7462.6269653767822</v>
      </c>
      <c r="EX282" s="100">
        <v>206518</v>
      </c>
      <c r="EY282" s="100">
        <v>46466</v>
      </c>
      <c r="EZ282" s="100">
        <v>5163</v>
      </c>
      <c r="FA282" s="100">
        <v>91987</v>
      </c>
      <c r="FB282" s="100">
        <v>20698</v>
      </c>
      <c r="FC282" s="100">
        <v>2300</v>
      </c>
      <c r="FD282" s="100">
        <v>743394.65906313644</v>
      </c>
      <c r="FE282" s="100">
        <v>167263.79828920568</v>
      </c>
      <c r="FF282" s="100">
        <v>18584.866476578409</v>
      </c>
      <c r="FG282" s="100">
        <v>727155</v>
      </c>
      <c r="FH282" s="100">
        <v>163610</v>
      </c>
      <c r="FI282" s="100">
        <v>18179</v>
      </c>
      <c r="FJ282" s="100">
        <v>16240</v>
      </c>
      <c r="FK282" s="100">
        <v>3654</v>
      </c>
      <c r="FL282" s="100">
        <v>406</v>
      </c>
      <c r="FM282" s="100">
        <v>0</v>
      </c>
      <c r="FN282" s="100">
        <v>0</v>
      </c>
      <c r="FO282" s="100">
        <v>0</v>
      </c>
      <c r="FP282" s="100">
        <v>0</v>
      </c>
      <c r="FQ282" s="100">
        <v>0</v>
      </c>
      <c r="FR282" s="100">
        <v>0</v>
      </c>
      <c r="FS282" s="100">
        <v>0</v>
      </c>
      <c r="FT282" s="100">
        <v>0</v>
      </c>
      <c r="FU282" s="100">
        <v>0</v>
      </c>
      <c r="FV282" s="100">
        <v>2144758</v>
      </c>
      <c r="FW282" s="100">
        <v>482571</v>
      </c>
      <c r="FX282" s="100">
        <v>53620</v>
      </c>
      <c r="FY282" s="546">
        <v>0.5</v>
      </c>
      <c r="FZ282" s="546">
        <v>0.4</v>
      </c>
      <c r="GA282" s="546">
        <v>0.09</v>
      </c>
      <c r="GB282" s="546">
        <v>0.01</v>
      </c>
      <c r="GC282" s="84" t="s">
        <v>1029</v>
      </c>
    </row>
    <row r="283" spans="1:185" s="84" customFormat="1" x14ac:dyDescent="0.25">
      <c r="A283" t="s">
        <v>1026</v>
      </c>
      <c r="B283" s="82" t="s">
        <v>925</v>
      </c>
      <c r="C283" s="85" t="s">
        <v>924</v>
      </c>
      <c r="D283" s="100">
        <v>-1068579</v>
      </c>
      <c r="E283" s="100">
        <v>0</v>
      </c>
      <c r="F283" s="100">
        <v>-1068579</v>
      </c>
      <c r="G283" s="100">
        <v>-1240262.28</v>
      </c>
      <c r="H283" s="100">
        <v>0</v>
      </c>
      <c r="I283" s="100">
        <v>-1240262.28</v>
      </c>
      <c r="J283" s="100">
        <v>171683.28000000003</v>
      </c>
      <c r="K283" s="100">
        <v>0</v>
      </c>
      <c r="L283" s="100">
        <v>171683.28000000003</v>
      </c>
      <c r="M283" s="100">
        <v>197875</v>
      </c>
      <c r="N283" s="100">
        <v>197875</v>
      </c>
      <c r="O283" s="100">
        <v>0</v>
      </c>
      <c r="P283" s="100">
        <v>0</v>
      </c>
      <c r="Q283" s="100">
        <v>0</v>
      </c>
      <c r="R283" s="100">
        <v>0</v>
      </c>
      <c r="S283" s="100">
        <v>0</v>
      </c>
      <c r="T283" s="100">
        <v>0</v>
      </c>
      <c r="U283" s="100">
        <v>0</v>
      </c>
      <c r="V283" s="100">
        <v>0</v>
      </c>
      <c r="W283" s="100">
        <v>0</v>
      </c>
      <c r="X283" s="100">
        <v>0</v>
      </c>
      <c r="Y283" s="100">
        <v>0</v>
      </c>
      <c r="Z283" s="100">
        <v>0</v>
      </c>
      <c r="AA283" s="100">
        <v>0</v>
      </c>
      <c r="AB283" s="100">
        <v>0</v>
      </c>
      <c r="AC283" s="100">
        <v>0</v>
      </c>
      <c r="AD283" s="100">
        <v>0</v>
      </c>
      <c r="AE283" s="100">
        <v>0</v>
      </c>
      <c r="AF283" s="100">
        <v>0</v>
      </c>
      <c r="AG283" s="100">
        <v>0</v>
      </c>
      <c r="AH283" s="100">
        <v>0</v>
      </c>
      <c r="AI283" s="100">
        <v>0</v>
      </c>
      <c r="AJ283" s="100">
        <v>0</v>
      </c>
      <c r="AK283" s="100">
        <v>0</v>
      </c>
      <c r="AL283" s="100">
        <v>0</v>
      </c>
      <c r="AM283" s="100">
        <v>0</v>
      </c>
      <c r="AN283" s="100">
        <v>0</v>
      </c>
      <c r="AO283" s="100">
        <v>0</v>
      </c>
      <c r="AP283" s="100">
        <v>0</v>
      </c>
      <c r="AQ283" s="100">
        <v>0</v>
      </c>
      <c r="AR283" s="100">
        <v>0</v>
      </c>
      <c r="AS283" s="100">
        <v>0</v>
      </c>
      <c r="AT283" s="100">
        <v>0</v>
      </c>
      <c r="AU283" s="100">
        <v>0</v>
      </c>
      <c r="AV283" s="100">
        <v>0</v>
      </c>
      <c r="AW283" s="100">
        <v>0</v>
      </c>
      <c r="AX283" s="100">
        <v>0</v>
      </c>
      <c r="AY283" s="100">
        <v>0</v>
      </c>
      <c r="AZ283" s="100">
        <v>0</v>
      </c>
      <c r="BA283" s="100">
        <v>0</v>
      </c>
      <c r="BB283" s="100">
        <v>0</v>
      </c>
      <c r="BC283" s="100">
        <v>0</v>
      </c>
      <c r="BD283" s="100">
        <v>0</v>
      </c>
      <c r="BE283" s="100">
        <v>0</v>
      </c>
      <c r="BF283" s="100">
        <v>2402499.7749869209</v>
      </c>
      <c r="BG283" s="100">
        <v>0</v>
      </c>
      <c r="BH283" s="100">
        <v>49030.607652794315</v>
      </c>
      <c r="BI283" s="100">
        <v>101208</v>
      </c>
      <c r="BJ283" s="100">
        <v>0</v>
      </c>
      <c r="BK283" s="100">
        <v>2065</v>
      </c>
      <c r="BL283" s="100">
        <v>2411811</v>
      </c>
      <c r="BM283" s="100">
        <v>0</v>
      </c>
      <c r="BN283" s="100">
        <v>49220</v>
      </c>
      <c r="BO283" s="100">
        <v>91897</v>
      </c>
      <c r="BP283" s="100">
        <v>0</v>
      </c>
      <c r="BQ283" s="100">
        <v>1876</v>
      </c>
      <c r="BR283" s="100">
        <v>14973.599633401222</v>
      </c>
      <c r="BS283" s="100">
        <v>0</v>
      </c>
      <c r="BT283" s="100">
        <v>305.58366598778002</v>
      </c>
      <c r="BU283" s="100">
        <v>19332</v>
      </c>
      <c r="BV283" s="100">
        <v>0</v>
      </c>
      <c r="BW283" s="100">
        <v>395</v>
      </c>
      <c r="BX283" s="100">
        <v>-4358</v>
      </c>
      <c r="BY283" s="100">
        <v>0</v>
      </c>
      <c r="BZ283" s="100">
        <v>-89</v>
      </c>
      <c r="CA283" s="100">
        <v>0</v>
      </c>
      <c r="CB283" s="100">
        <v>0</v>
      </c>
      <c r="CC283" s="100">
        <v>0</v>
      </c>
      <c r="CD283" s="100">
        <v>0</v>
      </c>
      <c r="CE283" s="100">
        <v>0</v>
      </c>
      <c r="CF283" s="100">
        <v>0</v>
      </c>
      <c r="CG283" s="100">
        <v>0</v>
      </c>
      <c r="CH283" s="100">
        <v>0</v>
      </c>
      <c r="CI283" s="100">
        <v>0</v>
      </c>
      <c r="CJ283" s="100">
        <v>0</v>
      </c>
      <c r="CK283" s="100">
        <v>0</v>
      </c>
      <c r="CL283" s="100">
        <v>0</v>
      </c>
      <c r="CM283" s="100">
        <v>0</v>
      </c>
      <c r="CN283" s="100">
        <v>0</v>
      </c>
      <c r="CO283" s="100">
        <v>0</v>
      </c>
      <c r="CP283" s="100">
        <v>0</v>
      </c>
      <c r="CQ283" s="100">
        <v>0</v>
      </c>
      <c r="CR283" s="100">
        <v>0</v>
      </c>
      <c r="CS283" s="100">
        <v>0</v>
      </c>
      <c r="CT283" s="100">
        <v>0</v>
      </c>
      <c r="CU283" s="100">
        <v>0</v>
      </c>
      <c r="CV283" s="100">
        <v>0</v>
      </c>
      <c r="CW283" s="100">
        <v>0</v>
      </c>
      <c r="CX283" s="100">
        <v>0</v>
      </c>
      <c r="CY283" s="100">
        <v>0</v>
      </c>
      <c r="CZ283" s="100">
        <v>0</v>
      </c>
      <c r="DA283" s="100">
        <v>0</v>
      </c>
      <c r="DB283" s="100">
        <v>0</v>
      </c>
      <c r="DC283" s="100">
        <v>0</v>
      </c>
      <c r="DD283" s="100">
        <v>0</v>
      </c>
      <c r="DE283" s="100">
        <v>0</v>
      </c>
      <c r="DF283" s="100">
        <v>0</v>
      </c>
      <c r="DG283" s="100">
        <v>0</v>
      </c>
      <c r="DH283" s="100">
        <v>759</v>
      </c>
      <c r="DI283" s="100">
        <v>0</v>
      </c>
      <c r="DJ283" s="100">
        <v>15</v>
      </c>
      <c r="DK283" s="100">
        <v>-759</v>
      </c>
      <c r="DL283" s="100">
        <v>0</v>
      </c>
      <c r="DM283" s="100">
        <v>-15</v>
      </c>
      <c r="DN283" s="100">
        <v>2876.3488503054991</v>
      </c>
      <c r="DO283" s="100">
        <v>0</v>
      </c>
      <c r="DP283" s="100">
        <v>58.700996945010182</v>
      </c>
      <c r="DQ283" s="100">
        <v>2910</v>
      </c>
      <c r="DR283" s="100">
        <v>0</v>
      </c>
      <c r="DS283" s="100">
        <v>59</v>
      </c>
      <c r="DT283" s="100">
        <v>-34</v>
      </c>
      <c r="DU283" s="100">
        <v>0</v>
      </c>
      <c r="DV283" s="100">
        <v>0</v>
      </c>
      <c r="DW283" s="100">
        <v>21250.631364562116</v>
      </c>
      <c r="DX283" s="100">
        <v>0</v>
      </c>
      <c r="DY283" s="100">
        <v>433.68635437881875</v>
      </c>
      <c r="DZ283" s="100">
        <v>-856.34984725050913</v>
      </c>
      <c r="EA283" s="100">
        <v>0</v>
      </c>
      <c r="EB283" s="100">
        <v>-17.47652749490835</v>
      </c>
      <c r="EC283" s="100">
        <v>21250</v>
      </c>
      <c r="ED283" s="100">
        <v>0</v>
      </c>
      <c r="EE283" s="100">
        <v>434</v>
      </c>
      <c r="EF283" s="100">
        <v>-856</v>
      </c>
      <c r="EG283" s="100">
        <v>0</v>
      </c>
      <c r="EH283" s="100">
        <v>-18</v>
      </c>
      <c r="EI283" s="100">
        <v>-176.05136150712832</v>
      </c>
      <c r="EJ283" s="100">
        <v>0</v>
      </c>
      <c r="EK283" s="100">
        <v>-3.5928849287169045</v>
      </c>
      <c r="EL283" s="100">
        <v>0</v>
      </c>
      <c r="EM283" s="100">
        <v>0</v>
      </c>
      <c r="EN283" s="100">
        <v>0</v>
      </c>
      <c r="EO283" s="100">
        <v>0</v>
      </c>
      <c r="EP283" s="100">
        <v>0</v>
      </c>
      <c r="EQ283" s="100">
        <v>0</v>
      </c>
      <c r="ER283" s="100">
        <v>0</v>
      </c>
      <c r="ES283" s="100">
        <v>0</v>
      </c>
      <c r="ET283" s="100">
        <v>0</v>
      </c>
      <c r="EU283" s="100">
        <v>386682.28669613029</v>
      </c>
      <c r="EV283" s="100">
        <v>0</v>
      </c>
      <c r="EW283" s="100">
        <v>7891.4752386965374</v>
      </c>
      <c r="EX283" s="100">
        <v>916917</v>
      </c>
      <c r="EY283" s="100">
        <v>0</v>
      </c>
      <c r="EZ283" s="100">
        <v>18713</v>
      </c>
      <c r="FA283" s="100">
        <v>-530235</v>
      </c>
      <c r="FB283" s="100">
        <v>0</v>
      </c>
      <c r="FC283" s="100">
        <v>-10822</v>
      </c>
      <c r="FD283" s="100">
        <v>462531.38527739292</v>
      </c>
      <c r="FE283" s="100">
        <v>0</v>
      </c>
      <c r="FF283" s="100">
        <v>9439.4160260692424</v>
      </c>
      <c r="FG283" s="100">
        <v>467626</v>
      </c>
      <c r="FH283" s="100">
        <v>0</v>
      </c>
      <c r="FI283" s="100">
        <v>9543</v>
      </c>
      <c r="FJ283" s="100">
        <v>-5095</v>
      </c>
      <c r="FK283" s="100">
        <v>0</v>
      </c>
      <c r="FL283" s="100">
        <v>-104</v>
      </c>
      <c r="FM283" s="100">
        <v>0</v>
      </c>
      <c r="FN283" s="100">
        <v>0</v>
      </c>
      <c r="FO283" s="100">
        <v>0</v>
      </c>
      <c r="FP283" s="100">
        <v>0</v>
      </c>
      <c r="FQ283" s="100">
        <v>0</v>
      </c>
      <c r="FR283" s="100">
        <v>0</v>
      </c>
      <c r="FS283" s="100">
        <v>0</v>
      </c>
      <c r="FT283" s="100">
        <v>0</v>
      </c>
      <c r="FU283" s="100">
        <v>0</v>
      </c>
      <c r="FV283" s="100">
        <v>3390990</v>
      </c>
      <c r="FW283" s="100">
        <v>0</v>
      </c>
      <c r="FX283" s="100">
        <v>69204</v>
      </c>
      <c r="FY283" s="546">
        <v>0.5</v>
      </c>
      <c r="FZ283" s="546">
        <v>0.49</v>
      </c>
      <c r="GA283" s="546">
        <v>0</v>
      </c>
      <c r="GB283" s="546">
        <v>0.01</v>
      </c>
      <c r="GC283" s="84" t="s">
        <v>1054</v>
      </c>
    </row>
    <row r="284" spans="1:185" s="84" customFormat="1" x14ac:dyDescent="0.25">
      <c r="A284" t="s">
        <v>1026</v>
      </c>
      <c r="B284" s="82" t="s">
        <v>927</v>
      </c>
      <c r="C284" s="85" t="s">
        <v>926</v>
      </c>
      <c r="D284" s="100">
        <v>437115</v>
      </c>
      <c r="E284" s="100">
        <v>0</v>
      </c>
      <c r="F284" s="100">
        <v>437115</v>
      </c>
      <c r="G284" s="100">
        <v>409168</v>
      </c>
      <c r="H284" s="100">
        <v>0</v>
      </c>
      <c r="I284" s="100">
        <v>409168</v>
      </c>
      <c r="J284" s="100">
        <v>27947</v>
      </c>
      <c r="K284" s="100">
        <v>0</v>
      </c>
      <c r="L284" s="100">
        <v>27947</v>
      </c>
      <c r="M284" s="100">
        <v>133259</v>
      </c>
      <c r="N284" s="100">
        <v>133259</v>
      </c>
      <c r="O284" s="100">
        <v>0</v>
      </c>
      <c r="P284" s="100">
        <v>0</v>
      </c>
      <c r="Q284" s="100">
        <v>0</v>
      </c>
      <c r="R284" s="100">
        <v>0</v>
      </c>
      <c r="S284" s="100">
        <v>801919</v>
      </c>
      <c r="T284" s="100">
        <v>0</v>
      </c>
      <c r="U284" s="100">
        <v>774259</v>
      </c>
      <c r="V284" s="100">
        <v>0</v>
      </c>
      <c r="W284" s="100">
        <v>27660</v>
      </c>
      <c r="X284" s="100">
        <v>0</v>
      </c>
      <c r="Y284" s="100">
        <v>0</v>
      </c>
      <c r="Z284" s="100">
        <v>0</v>
      </c>
      <c r="AA284" s="100">
        <v>0</v>
      </c>
      <c r="AB284" s="100">
        <v>0</v>
      </c>
      <c r="AC284" s="100">
        <v>0</v>
      </c>
      <c r="AD284" s="100">
        <v>0</v>
      </c>
      <c r="AE284" s="100">
        <v>0</v>
      </c>
      <c r="AF284" s="100">
        <v>0</v>
      </c>
      <c r="AG284" s="100">
        <v>0</v>
      </c>
      <c r="AH284" s="100">
        <v>0</v>
      </c>
      <c r="AI284" s="100">
        <v>0</v>
      </c>
      <c r="AJ284" s="100">
        <v>0</v>
      </c>
      <c r="AK284" s="100">
        <v>0</v>
      </c>
      <c r="AL284" s="100">
        <v>0</v>
      </c>
      <c r="AM284" s="100">
        <v>0</v>
      </c>
      <c r="AN284" s="100">
        <v>0</v>
      </c>
      <c r="AO284" s="100">
        <v>0</v>
      </c>
      <c r="AP284" s="100">
        <v>0</v>
      </c>
      <c r="AQ284" s="100">
        <v>0</v>
      </c>
      <c r="AR284" s="100">
        <v>0</v>
      </c>
      <c r="AS284" s="100">
        <v>0</v>
      </c>
      <c r="AT284" s="100">
        <v>0</v>
      </c>
      <c r="AU284" s="100">
        <v>0</v>
      </c>
      <c r="AV284" s="100">
        <v>0</v>
      </c>
      <c r="AW284" s="100">
        <v>0</v>
      </c>
      <c r="AX284" s="100">
        <v>0</v>
      </c>
      <c r="AY284" s="100">
        <v>0</v>
      </c>
      <c r="AZ284" s="100">
        <v>0</v>
      </c>
      <c r="BA284" s="100">
        <v>0</v>
      </c>
      <c r="BB284" s="100">
        <v>0</v>
      </c>
      <c r="BC284" s="100">
        <v>0</v>
      </c>
      <c r="BD284" s="100">
        <v>0</v>
      </c>
      <c r="BE284" s="100">
        <v>0</v>
      </c>
      <c r="BF284" s="100">
        <v>1259800.7764765786</v>
      </c>
      <c r="BG284" s="100">
        <v>283455.17470723018</v>
      </c>
      <c r="BH284" s="100">
        <v>31495.019411914462</v>
      </c>
      <c r="BI284" s="100">
        <v>37248</v>
      </c>
      <c r="BJ284" s="100">
        <v>8381</v>
      </c>
      <c r="BK284" s="100">
        <v>931</v>
      </c>
      <c r="BL284" s="100">
        <v>1166374</v>
      </c>
      <c r="BM284" s="100">
        <v>262434</v>
      </c>
      <c r="BN284" s="100">
        <v>29159</v>
      </c>
      <c r="BO284" s="100">
        <v>130675</v>
      </c>
      <c r="BP284" s="100">
        <v>29402</v>
      </c>
      <c r="BQ284" s="100">
        <v>3267</v>
      </c>
      <c r="BR284" s="100">
        <v>4182.8016293279015</v>
      </c>
      <c r="BS284" s="100">
        <v>941.13036659877787</v>
      </c>
      <c r="BT284" s="100">
        <v>104.57004073319754</v>
      </c>
      <c r="BU284" s="100">
        <v>1156</v>
      </c>
      <c r="BV284" s="100">
        <v>260</v>
      </c>
      <c r="BW284" s="100">
        <v>29</v>
      </c>
      <c r="BX284" s="100">
        <v>3027</v>
      </c>
      <c r="BY284" s="100">
        <v>681</v>
      </c>
      <c r="BZ284" s="100">
        <v>76</v>
      </c>
      <c r="CA284" s="100">
        <v>0</v>
      </c>
      <c r="CB284" s="100">
        <v>0</v>
      </c>
      <c r="CC284" s="100">
        <v>0</v>
      </c>
      <c r="CD284" s="100">
        <v>0</v>
      </c>
      <c r="CE284" s="100">
        <v>0</v>
      </c>
      <c r="CF284" s="100">
        <v>0</v>
      </c>
      <c r="CG284" s="100">
        <v>0</v>
      </c>
      <c r="CH284" s="100">
        <v>0</v>
      </c>
      <c r="CI284" s="100">
        <v>0</v>
      </c>
      <c r="CJ284" s="100">
        <v>0</v>
      </c>
      <c r="CK284" s="100">
        <v>0</v>
      </c>
      <c r="CL284" s="100">
        <v>0</v>
      </c>
      <c r="CM284" s="100">
        <v>0</v>
      </c>
      <c r="CN284" s="100">
        <v>0</v>
      </c>
      <c r="CO284" s="100">
        <v>0</v>
      </c>
      <c r="CP284" s="100">
        <v>0</v>
      </c>
      <c r="CQ284" s="100">
        <v>0</v>
      </c>
      <c r="CR284" s="100">
        <v>0</v>
      </c>
      <c r="CS284" s="100">
        <v>0</v>
      </c>
      <c r="CT284" s="100">
        <v>0</v>
      </c>
      <c r="CU284" s="100">
        <v>0</v>
      </c>
      <c r="CV284" s="100">
        <v>19436.170264765784</v>
      </c>
      <c r="CW284" s="100">
        <v>4373.1383095723013</v>
      </c>
      <c r="CX284" s="100">
        <v>485.90425661914458</v>
      </c>
      <c r="CY284" s="100">
        <v>21408</v>
      </c>
      <c r="CZ284" s="100">
        <v>4817</v>
      </c>
      <c r="DA284" s="100">
        <v>535</v>
      </c>
      <c r="DB284" s="100">
        <v>-1972</v>
      </c>
      <c r="DC284" s="100">
        <v>-444</v>
      </c>
      <c r="DD284" s="100">
        <v>-49</v>
      </c>
      <c r="DE284" s="100">
        <v>0</v>
      </c>
      <c r="DF284" s="100">
        <v>0</v>
      </c>
      <c r="DG284" s="100">
        <v>0</v>
      </c>
      <c r="DH284" s="100">
        <v>0</v>
      </c>
      <c r="DI284" s="100">
        <v>0</v>
      </c>
      <c r="DJ284" s="100">
        <v>0</v>
      </c>
      <c r="DK284" s="100">
        <v>0</v>
      </c>
      <c r="DL284" s="100">
        <v>0</v>
      </c>
      <c r="DM284" s="100">
        <v>0</v>
      </c>
      <c r="DN284" s="100">
        <v>12878.006517311609</v>
      </c>
      <c r="DO284" s="100">
        <v>2897.5514663951121</v>
      </c>
      <c r="DP284" s="100">
        <v>321.95016293279025</v>
      </c>
      <c r="DQ284" s="100">
        <v>13721</v>
      </c>
      <c r="DR284" s="100">
        <v>3087</v>
      </c>
      <c r="DS284" s="100">
        <v>343</v>
      </c>
      <c r="DT284" s="100">
        <v>-843</v>
      </c>
      <c r="DU284" s="100">
        <v>-189</v>
      </c>
      <c r="DV284" s="100">
        <v>-21</v>
      </c>
      <c r="DW284" s="100">
        <v>12988.699796334013</v>
      </c>
      <c r="DX284" s="100">
        <v>2922.4574541751526</v>
      </c>
      <c r="DY284" s="100">
        <v>324.71749490835032</v>
      </c>
      <c r="DZ284" s="100">
        <v>-9150.7820773930762</v>
      </c>
      <c r="EA284" s="100">
        <v>-2058.9259674134419</v>
      </c>
      <c r="EB284" s="100">
        <v>-228.76955193482689</v>
      </c>
      <c r="EC284" s="100">
        <v>17180</v>
      </c>
      <c r="ED284" s="100">
        <v>3866</v>
      </c>
      <c r="EE284" s="100">
        <v>430</v>
      </c>
      <c r="EF284" s="100">
        <v>-13342</v>
      </c>
      <c r="EG284" s="100">
        <v>-3002</v>
      </c>
      <c r="EH284" s="100">
        <v>-334</v>
      </c>
      <c r="EI284" s="100">
        <v>0</v>
      </c>
      <c r="EJ284" s="100">
        <v>0</v>
      </c>
      <c r="EK284" s="100">
        <v>0</v>
      </c>
      <c r="EL284" s="100">
        <v>0</v>
      </c>
      <c r="EM284" s="100">
        <v>0</v>
      </c>
      <c r="EN284" s="100">
        <v>0</v>
      </c>
      <c r="EO284" s="100">
        <v>0</v>
      </c>
      <c r="EP284" s="100">
        <v>0</v>
      </c>
      <c r="EQ284" s="100">
        <v>0</v>
      </c>
      <c r="ER284" s="100">
        <v>0</v>
      </c>
      <c r="ES284" s="100">
        <v>0</v>
      </c>
      <c r="ET284" s="100">
        <v>0</v>
      </c>
      <c r="EU284" s="100">
        <v>164348.54175152749</v>
      </c>
      <c r="EV284" s="100">
        <v>36978.421894093684</v>
      </c>
      <c r="EW284" s="100">
        <v>4108.7135437881871</v>
      </c>
      <c r="EX284" s="100">
        <v>176399</v>
      </c>
      <c r="EY284" s="100">
        <v>39690</v>
      </c>
      <c r="EZ284" s="100">
        <v>4410</v>
      </c>
      <c r="FA284" s="100">
        <v>-12050</v>
      </c>
      <c r="FB284" s="100">
        <v>-2712</v>
      </c>
      <c r="FC284" s="100">
        <v>-301</v>
      </c>
      <c r="FD284" s="100">
        <v>161670.99307535638</v>
      </c>
      <c r="FE284" s="100">
        <v>30496.322932790219</v>
      </c>
      <c r="FF284" s="100">
        <v>3388.4803258655802</v>
      </c>
      <c r="FG284" s="100">
        <v>171256</v>
      </c>
      <c r="FH284" s="100">
        <v>32856</v>
      </c>
      <c r="FI284" s="100">
        <v>3651</v>
      </c>
      <c r="FJ284" s="100">
        <v>-9585</v>
      </c>
      <c r="FK284" s="100">
        <v>-2360</v>
      </c>
      <c r="FL284" s="100">
        <v>-263</v>
      </c>
      <c r="FM284" s="100">
        <v>0</v>
      </c>
      <c r="FN284" s="100">
        <v>0</v>
      </c>
      <c r="FO284" s="100">
        <v>0</v>
      </c>
      <c r="FP284" s="100">
        <v>0</v>
      </c>
      <c r="FQ284" s="100">
        <v>0</v>
      </c>
      <c r="FR284" s="100">
        <v>0</v>
      </c>
      <c r="FS284" s="100">
        <v>0</v>
      </c>
      <c r="FT284" s="100">
        <v>0</v>
      </c>
      <c r="FU284" s="100">
        <v>0</v>
      </c>
      <c r="FV284" s="100">
        <v>1663404</v>
      </c>
      <c r="FW284" s="100">
        <v>368385</v>
      </c>
      <c r="FX284" s="100">
        <v>40932</v>
      </c>
      <c r="FY284" s="546">
        <v>0.5</v>
      </c>
      <c r="FZ284" s="546">
        <v>0.4</v>
      </c>
      <c r="GA284" s="546">
        <v>0.09</v>
      </c>
      <c r="GB284" s="546">
        <v>0.01</v>
      </c>
      <c r="GC284" s="84" t="s">
        <v>1029</v>
      </c>
    </row>
    <row r="285" spans="1:185" s="84" customFormat="1" x14ac:dyDescent="0.25">
      <c r="A285" t="s">
        <v>1037</v>
      </c>
      <c r="B285" s="82" t="s">
        <v>929</v>
      </c>
      <c r="C285" s="85" t="s">
        <v>928</v>
      </c>
      <c r="D285" s="100">
        <v>9034598</v>
      </c>
      <c r="E285" s="100">
        <v>0</v>
      </c>
      <c r="F285" s="100">
        <v>9034598</v>
      </c>
      <c r="G285" s="100">
        <v>8522542</v>
      </c>
      <c r="H285" s="100">
        <v>0</v>
      </c>
      <c r="I285" s="100">
        <v>8522542</v>
      </c>
      <c r="J285" s="100">
        <v>512056</v>
      </c>
      <c r="K285" s="100">
        <v>0</v>
      </c>
      <c r="L285" s="100">
        <v>512056</v>
      </c>
      <c r="M285" s="100">
        <v>1020853</v>
      </c>
      <c r="N285" s="100">
        <v>1020853</v>
      </c>
      <c r="O285" s="100">
        <v>0</v>
      </c>
      <c r="P285" s="100">
        <v>0</v>
      </c>
      <c r="Q285" s="100">
        <v>0</v>
      </c>
      <c r="R285" s="100">
        <v>0</v>
      </c>
      <c r="S285" s="100">
        <v>0</v>
      </c>
      <c r="T285" s="100">
        <v>0</v>
      </c>
      <c r="U285" s="100">
        <v>0</v>
      </c>
      <c r="V285" s="100">
        <v>0</v>
      </c>
      <c r="W285" s="100">
        <v>0</v>
      </c>
      <c r="X285" s="100">
        <v>0</v>
      </c>
      <c r="Y285" s="100">
        <v>0</v>
      </c>
      <c r="Z285" s="100">
        <v>0</v>
      </c>
      <c r="AA285" s="100">
        <v>0</v>
      </c>
      <c r="AB285" s="100">
        <v>0</v>
      </c>
      <c r="AC285" s="100">
        <v>0</v>
      </c>
      <c r="AD285" s="100">
        <v>0</v>
      </c>
      <c r="AE285" s="100">
        <v>0</v>
      </c>
      <c r="AF285" s="100">
        <v>0</v>
      </c>
      <c r="AG285" s="100">
        <v>0</v>
      </c>
      <c r="AH285" s="100">
        <v>0</v>
      </c>
      <c r="AI285" s="100">
        <v>0</v>
      </c>
      <c r="AJ285" s="100">
        <v>0</v>
      </c>
      <c r="AK285" s="100">
        <v>0</v>
      </c>
      <c r="AL285" s="100">
        <v>0</v>
      </c>
      <c r="AM285" s="100">
        <v>0</v>
      </c>
      <c r="AN285" s="100">
        <v>0</v>
      </c>
      <c r="AO285" s="100">
        <v>0</v>
      </c>
      <c r="AP285" s="100">
        <v>0</v>
      </c>
      <c r="AQ285" s="100">
        <v>0</v>
      </c>
      <c r="AR285" s="100">
        <v>0</v>
      </c>
      <c r="AS285" s="100">
        <v>0</v>
      </c>
      <c r="AT285" s="100">
        <v>0</v>
      </c>
      <c r="AU285" s="100">
        <v>0</v>
      </c>
      <c r="AV285" s="100">
        <v>0</v>
      </c>
      <c r="AW285" s="100">
        <v>0</v>
      </c>
      <c r="AX285" s="100">
        <v>0</v>
      </c>
      <c r="AY285" s="100">
        <v>0</v>
      </c>
      <c r="AZ285" s="100">
        <v>0</v>
      </c>
      <c r="BA285" s="100">
        <v>0</v>
      </c>
      <c r="BB285" s="100">
        <v>0</v>
      </c>
      <c r="BC285" s="100">
        <v>0</v>
      </c>
      <c r="BD285" s="100">
        <v>0</v>
      </c>
      <c r="BE285" s="100">
        <v>0</v>
      </c>
      <c r="BF285" s="100">
        <v>4162124.1956832586</v>
      </c>
      <c r="BG285" s="100">
        <v>2341194.8600718328</v>
      </c>
      <c r="BH285" s="100">
        <v>0</v>
      </c>
      <c r="BI285" s="100">
        <v>348762</v>
      </c>
      <c r="BJ285" s="100">
        <v>196179</v>
      </c>
      <c r="BK285" s="100">
        <v>0</v>
      </c>
      <c r="BL285" s="100">
        <v>3923719</v>
      </c>
      <c r="BM285" s="100">
        <v>2207093</v>
      </c>
      <c r="BN285" s="100">
        <v>0</v>
      </c>
      <c r="BO285" s="100">
        <v>587167</v>
      </c>
      <c r="BP285" s="100">
        <v>330281</v>
      </c>
      <c r="BQ285" s="100">
        <v>0</v>
      </c>
      <c r="BR285" s="100">
        <v>0</v>
      </c>
      <c r="BS285" s="100">
        <v>0</v>
      </c>
      <c r="BT285" s="100">
        <v>0</v>
      </c>
      <c r="BU285" s="100">
        <v>0</v>
      </c>
      <c r="BV285" s="100">
        <v>0</v>
      </c>
      <c r="BW285" s="100">
        <v>0</v>
      </c>
      <c r="BX285" s="100">
        <v>0</v>
      </c>
      <c r="BY285" s="100">
        <v>0</v>
      </c>
      <c r="BZ285" s="100">
        <v>0</v>
      </c>
      <c r="CA285" s="100">
        <v>0</v>
      </c>
      <c r="CB285" s="100">
        <v>0</v>
      </c>
      <c r="CC285" s="100">
        <v>0</v>
      </c>
      <c r="CD285" s="100">
        <v>0</v>
      </c>
      <c r="CE285" s="100">
        <v>0</v>
      </c>
      <c r="CF285" s="100">
        <v>0</v>
      </c>
      <c r="CG285" s="100">
        <v>-1421.9956008146639</v>
      </c>
      <c r="CH285" s="100">
        <v>-799.87252545824856</v>
      </c>
      <c r="CI285" s="100">
        <v>0</v>
      </c>
      <c r="CJ285" s="100">
        <v>0</v>
      </c>
      <c r="CK285" s="100">
        <v>0</v>
      </c>
      <c r="CL285" s="100">
        <v>0</v>
      </c>
      <c r="CM285" s="100">
        <v>0</v>
      </c>
      <c r="CN285" s="100">
        <v>0</v>
      </c>
      <c r="CO285" s="100">
        <v>0</v>
      </c>
      <c r="CP285" s="100">
        <v>0</v>
      </c>
      <c r="CQ285" s="100">
        <v>0</v>
      </c>
      <c r="CR285" s="100">
        <v>0</v>
      </c>
      <c r="CS285" s="100">
        <v>-22.799511201629326</v>
      </c>
      <c r="CT285" s="100">
        <v>-12.824725050916497</v>
      </c>
      <c r="CU285" s="100">
        <v>0</v>
      </c>
      <c r="CV285" s="100">
        <v>0</v>
      </c>
      <c r="CW285" s="100">
        <v>0</v>
      </c>
      <c r="CX285" s="100">
        <v>0</v>
      </c>
      <c r="CY285" s="100">
        <v>0</v>
      </c>
      <c r="CZ285" s="100">
        <v>0</v>
      </c>
      <c r="DA285" s="100">
        <v>0</v>
      </c>
      <c r="DB285" s="100">
        <v>0</v>
      </c>
      <c r="DC285" s="100">
        <v>0</v>
      </c>
      <c r="DD285" s="100">
        <v>0</v>
      </c>
      <c r="DE285" s="100">
        <v>0</v>
      </c>
      <c r="DF285" s="100">
        <v>0</v>
      </c>
      <c r="DG285" s="100">
        <v>0</v>
      </c>
      <c r="DH285" s="100">
        <v>0</v>
      </c>
      <c r="DI285" s="100">
        <v>0</v>
      </c>
      <c r="DJ285" s="100">
        <v>0</v>
      </c>
      <c r="DK285" s="100">
        <v>0</v>
      </c>
      <c r="DL285" s="100">
        <v>0</v>
      </c>
      <c r="DM285" s="100">
        <v>0</v>
      </c>
      <c r="DN285" s="100">
        <v>242677.50158859469</v>
      </c>
      <c r="DO285" s="100">
        <v>136506.09464358454</v>
      </c>
      <c r="DP285" s="100">
        <v>0</v>
      </c>
      <c r="DQ285" s="100">
        <v>297071</v>
      </c>
      <c r="DR285" s="100">
        <v>167103</v>
      </c>
      <c r="DS285" s="100">
        <v>0</v>
      </c>
      <c r="DT285" s="100">
        <v>-54393</v>
      </c>
      <c r="DU285" s="100">
        <v>-30597</v>
      </c>
      <c r="DV285" s="100">
        <v>0</v>
      </c>
      <c r="DW285" s="100">
        <v>336150.5410997963</v>
      </c>
      <c r="DX285" s="100">
        <v>189084.67936863544</v>
      </c>
      <c r="DY285" s="100">
        <v>0</v>
      </c>
      <c r="DZ285" s="100">
        <v>-52981.603258655799</v>
      </c>
      <c r="EA285" s="100">
        <v>-29802.151832993892</v>
      </c>
      <c r="EB285" s="100">
        <v>0</v>
      </c>
      <c r="EC285" s="100">
        <v>473257</v>
      </c>
      <c r="ED285" s="100">
        <v>266207</v>
      </c>
      <c r="EE285" s="100">
        <v>0</v>
      </c>
      <c r="EF285" s="100">
        <v>-190088</v>
      </c>
      <c r="EG285" s="100">
        <v>-106924</v>
      </c>
      <c r="EH285" s="100">
        <v>0</v>
      </c>
      <c r="EI285" s="100">
        <v>-1007.639266802444</v>
      </c>
      <c r="EJ285" s="100">
        <v>-566.79708757637479</v>
      </c>
      <c r="EK285" s="100">
        <v>0</v>
      </c>
      <c r="EL285" s="100">
        <v>0</v>
      </c>
      <c r="EM285" s="100">
        <v>0</v>
      </c>
      <c r="EN285" s="100">
        <v>0</v>
      </c>
      <c r="EO285" s="100">
        <v>0</v>
      </c>
      <c r="EP285" s="100">
        <v>0</v>
      </c>
      <c r="EQ285" s="100">
        <v>0</v>
      </c>
      <c r="ER285" s="100">
        <v>0</v>
      </c>
      <c r="ES285" s="100">
        <v>0</v>
      </c>
      <c r="ET285" s="100">
        <v>0</v>
      </c>
      <c r="EU285" s="100">
        <v>2208009.7407739307</v>
      </c>
      <c r="EV285" s="100">
        <v>1242005.479185336</v>
      </c>
      <c r="EW285" s="100">
        <v>0</v>
      </c>
      <c r="EX285" s="100">
        <v>2151457</v>
      </c>
      <c r="EY285" s="100">
        <v>1210194</v>
      </c>
      <c r="EZ285" s="100">
        <v>0</v>
      </c>
      <c r="FA285" s="100">
        <v>56553</v>
      </c>
      <c r="FB285" s="100">
        <v>31811</v>
      </c>
      <c r="FC285" s="100">
        <v>0</v>
      </c>
      <c r="FD285" s="100">
        <v>7057985.4755193479</v>
      </c>
      <c r="FE285" s="100">
        <v>3970116.8299796334</v>
      </c>
      <c r="FF285" s="100">
        <v>0</v>
      </c>
      <c r="FG285" s="100">
        <v>7322484</v>
      </c>
      <c r="FH285" s="100">
        <v>4118897</v>
      </c>
      <c r="FI285" s="100">
        <v>0</v>
      </c>
      <c r="FJ285" s="100">
        <v>-264499</v>
      </c>
      <c r="FK285" s="100">
        <v>-148780</v>
      </c>
      <c r="FL285" s="100">
        <v>0</v>
      </c>
      <c r="FM285" s="100">
        <v>0</v>
      </c>
      <c r="FN285" s="100">
        <v>0</v>
      </c>
      <c r="FO285" s="100">
        <v>0</v>
      </c>
      <c r="FP285" s="100">
        <v>0</v>
      </c>
      <c r="FQ285" s="100">
        <v>0</v>
      </c>
      <c r="FR285" s="100">
        <v>0</v>
      </c>
      <c r="FS285" s="100">
        <v>0</v>
      </c>
      <c r="FT285" s="100">
        <v>0</v>
      </c>
      <c r="FU285" s="100">
        <v>0</v>
      </c>
      <c r="FV285" s="100">
        <v>14300275</v>
      </c>
      <c r="FW285" s="100">
        <v>8043905</v>
      </c>
      <c r="FX285" s="100">
        <v>0</v>
      </c>
      <c r="FY285" s="546">
        <v>0.25</v>
      </c>
      <c r="FZ285" s="546">
        <v>0.48</v>
      </c>
      <c r="GA285" s="546">
        <v>0.27</v>
      </c>
      <c r="GB285" s="546">
        <v>0</v>
      </c>
      <c r="GC285" s="84" t="s">
        <v>1073</v>
      </c>
    </row>
    <row r="286" spans="1:185" s="84" customFormat="1" x14ac:dyDescent="0.25">
      <c r="A286" t="s">
        <v>1026</v>
      </c>
      <c r="B286" s="82" t="s">
        <v>931</v>
      </c>
      <c r="C286" s="85" t="s">
        <v>930</v>
      </c>
      <c r="D286" s="100">
        <v>-2850873</v>
      </c>
      <c r="E286" s="100">
        <v>0</v>
      </c>
      <c r="F286" s="100">
        <v>-2850873</v>
      </c>
      <c r="G286" s="100">
        <v>-1364957.63</v>
      </c>
      <c r="H286" s="100">
        <v>0</v>
      </c>
      <c r="I286" s="100">
        <v>-1364957.63</v>
      </c>
      <c r="J286" s="100">
        <v>-1485915.37</v>
      </c>
      <c r="K286" s="100">
        <v>0</v>
      </c>
      <c r="L286" s="100">
        <v>-1485915.37</v>
      </c>
      <c r="M286" s="100">
        <v>429794</v>
      </c>
      <c r="N286" s="100">
        <v>429794</v>
      </c>
      <c r="O286" s="100">
        <v>0</v>
      </c>
      <c r="P286" s="100">
        <v>0</v>
      </c>
      <c r="Q286" s="100">
        <v>0</v>
      </c>
      <c r="R286" s="100">
        <v>0</v>
      </c>
      <c r="S286" s="100">
        <v>81648</v>
      </c>
      <c r="T286" s="100">
        <v>0</v>
      </c>
      <c r="U286" s="100">
        <v>81648</v>
      </c>
      <c r="V286" s="100">
        <v>0</v>
      </c>
      <c r="W286" s="100">
        <v>0</v>
      </c>
      <c r="X286" s="100">
        <v>0</v>
      </c>
      <c r="Y286" s="100">
        <v>0</v>
      </c>
      <c r="Z286" s="100">
        <v>0</v>
      </c>
      <c r="AA286" s="100">
        <v>0</v>
      </c>
      <c r="AB286" s="100">
        <v>0</v>
      </c>
      <c r="AC286" s="100">
        <v>0</v>
      </c>
      <c r="AD286" s="100">
        <v>0</v>
      </c>
      <c r="AE286" s="100">
        <v>0</v>
      </c>
      <c r="AF286" s="100">
        <v>0</v>
      </c>
      <c r="AG286" s="100">
        <v>0</v>
      </c>
      <c r="AH286" s="100">
        <v>0</v>
      </c>
      <c r="AI286" s="100">
        <v>0</v>
      </c>
      <c r="AJ286" s="100">
        <v>0</v>
      </c>
      <c r="AK286" s="100">
        <v>0</v>
      </c>
      <c r="AL286" s="100">
        <v>0</v>
      </c>
      <c r="AM286" s="100">
        <v>0</v>
      </c>
      <c r="AN286" s="100">
        <v>0</v>
      </c>
      <c r="AO286" s="100">
        <v>0</v>
      </c>
      <c r="AP286" s="100">
        <v>0</v>
      </c>
      <c r="AQ286" s="100">
        <v>0</v>
      </c>
      <c r="AR286" s="100">
        <v>0</v>
      </c>
      <c r="AS286" s="100">
        <v>0</v>
      </c>
      <c r="AT286" s="100">
        <v>0</v>
      </c>
      <c r="AU286" s="100">
        <v>0</v>
      </c>
      <c r="AV286" s="100">
        <v>0</v>
      </c>
      <c r="AW286" s="100">
        <v>0</v>
      </c>
      <c r="AX286" s="100">
        <v>0</v>
      </c>
      <c r="AY286" s="100">
        <v>0</v>
      </c>
      <c r="AZ286" s="100">
        <v>0</v>
      </c>
      <c r="BA286" s="100">
        <v>0</v>
      </c>
      <c r="BB286" s="100">
        <v>0</v>
      </c>
      <c r="BC286" s="100">
        <v>0</v>
      </c>
      <c r="BD286" s="100">
        <v>0</v>
      </c>
      <c r="BE286" s="100">
        <v>0</v>
      </c>
      <c r="BF286" s="100">
        <v>6214686.4323384687</v>
      </c>
      <c r="BG286" s="100">
        <v>0</v>
      </c>
      <c r="BH286" s="100">
        <v>62774.610427661304</v>
      </c>
      <c r="BI286" s="100">
        <v>520349</v>
      </c>
      <c r="BJ286" s="100">
        <v>0</v>
      </c>
      <c r="BK286" s="100">
        <v>5256</v>
      </c>
      <c r="BL286" s="100">
        <v>6517010</v>
      </c>
      <c r="BM286" s="100">
        <v>0</v>
      </c>
      <c r="BN286" s="100">
        <v>65828</v>
      </c>
      <c r="BO286" s="100">
        <v>218025</v>
      </c>
      <c r="BP286" s="100">
        <v>0</v>
      </c>
      <c r="BQ286" s="100">
        <v>2203</v>
      </c>
      <c r="BR286" s="100">
        <v>0</v>
      </c>
      <c r="BS286" s="100">
        <v>0</v>
      </c>
      <c r="BT286" s="100">
        <v>0</v>
      </c>
      <c r="BU286" s="100">
        <v>0</v>
      </c>
      <c r="BV286" s="100">
        <v>0</v>
      </c>
      <c r="BW286" s="100">
        <v>0</v>
      </c>
      <c r="BX286" s="100">
        <v>0</v>
      </c>
      <c r="BY286" s="100">
        <v>0</v>
      </c>
      <c r="BZ286" s="100">
        <v>0</v>
      </c>
      <c r="CA286" s="100">
        <v>0</v>
      </c>
      <c r="CB286" s="100">
        <v>0</v>
      </c>
      <c r="CC286" s="100">
        <v>0</v>
      </c>
      <c r="CD286" s="100">
        <v>-556.42671751527485</v>
      </c>
      <c r="CE286" s="100">
        <v>0</v>
      </c>
      <c r="CF286" s="100">
        <v>-5.6204718940936855</v>
      </c>
      <c r="CG286" s="100">
        <v>-5099.3123443991863</v>
      </c>
      <c r="CH286" s="100">
        <v>0</v>
      </c>
      <c r="CI286" s="100">
        <v>-51.508205498981681</v>
      </c>
      <c r="CJ286" s="100">
        <v>0</v>
      </c>
      <c r="CK286" s="100">
        <v>0</v>
      </c>
      <c r="CL286" s="100">
        <v>0</v>
      </c>
      <c r="CM286" s="100">
        <v>0</v>
      </c>
      <c r="CN286" s="100">
        <v>0</v>
      </c>
      <c r="CO286" s="100">
        <v>0</v>
      </c>
      <c r="CP286" s="100">
        <v>0</v>
      </c>
      <c r="CQ286" s="100">
        <v>0</v>
      </c>
      <c r="CR286" s="100">
        <v>0</v>
      </c>
      <c r="CS286" s="100">
        <v>0</v>
      </c>
      <c r="CT286" s="100">
        <v>0</v>
      </c>
      <c r="CU286" s="100">
        <v>0</v>
      </c>
      <c r="CV286" s="100">
        <v>0</v>
      </c>
      <c r="CW286" s="100">
        <v>0</v>
      </c>
      <c r="CX286" s="100">
        <v>0</v>
      </c>
      <c r="CY286" s="100">
        <v>0</v>
      </c>
      <c r="CZ286" s="100">
        <v>0</v>
      </c>
      <c r="DA286" s="100">
        <v>0</v>
      </c>
      <c r="DB286" s="100">
        <v>0</v>
      </c>
      <c r="DC286" s="100">
        <v>0</v>
      </c>
      <c r="DD286" s="100">
        <v>0</v>
      </c>
      <c r="DE286" s="100">
        <v>0</v>
      </c>
      <c r="DF286" s="100">
        <v>0</v>
      </c>
      <c r="DG286" s="100">
        <v>0</v>
      </c>
      <c r="DH286" s="100">
        <v>0</v>
      </c>
      <c r="DI286" s="100">
        <v>0</v>
      </c>
      <c r="DJ286" s="100">
        <v>0</v>
      </c>
      <c r="DK286" s="100">
        <v>0</v>
      </c>
      <c r="DL286" s="100">
        <v>0</v>
      </c>
      <c r="DM286" s="100">
        <v>0</v>
      </c>
      <c r="DN286" s="100">
        <v>17464.281224847251</v>
      </c>
      <c r="DO286" s="100">
        <v>0</v>
      </c>
      <c r="DP286" s="100">
        <v>176.40688105906315</v>
      </c>
      <c r="DQ286" s="100">
        <v>17998</v>
      </c>
      <c r="DR286" s="100">
        <v>0</v>
      </c>
      <c r="DS286" s="100">
        <v>182</v>
      </c>
      <c r="DT286" s="100">
        <v>-534</v>
      </c>
      <c r="DU286" s="100">
        <v>0</v>
      </c>
      <c r="DV286" s="100">
        <v>-6</v>
      </c>
      <c r="DW286" s="100">
        <v>50423.233553156824</v>
      </c>
      <c r="DX286" s="100">
        <v>0</v>
      </c>
      <c r="DY286" s="100">
        <v>509.32559144602857</v>
      </c>
      <c r="DZ286" s="100">
        <v>-7367.4532558044812</v>
      </c>
      <c r="EA286" s="100">
        <v>0</v>
      </c>
      <c r="EB286" s="100">
        <v>-74.418719755600819</v>
      </c>
      <c r="EC286" s="100">
        <v>70536</v>
      </c>
      <c r="ED286" s="100">
        <v>0</v>
      </c>
      <c r="EE286" s="100">
        <v>712</v>
      </c>
      <c r="EF286" s="100">
        <v>-27480</v>
      </c>
      <c r="EG286" s="100">
        <v>0</v>
      </c>
      <c r="EH286" s="100">
        <v>-277</v>
      </c>
      <c r="EI286" s="100">
        <v>1529.1895472505093</v>
      </c>
      <c r="EJ286" s="100">
        <v>0</v>
      </c>
      <c r="EK286" s="100">
        <v>15.446359063136459</v>
      </c>
      <c r="EL286" s="100">
        <v>0</v>
      </c>
      <c r="EM286" s="100">
        <v>0</v>
      </c>
      <c r="EN286" s="100">
        <v>0</v>
      </c>
      <c r="EO286" s="100">
        <v>0</v>
      </c>
      <c r="EP286" s="100">
        <v>0</v>
      </c>
      <c r="EQ286" s="100">
        <v>0</v>
      </c>
      <c r="ER286" s="100">
        <v>0</v>
      </c>
      <c r="ES286" s="100">
        <v>0</v>
      </c>
      <c r="ET286" s="100">
        <v>0</v>
      </c>
      <c r="EU286" s="100">
        <v>1943352.3332382892</v>
      </c>
      <c r="EV286" s="100">
        <v>0</v>
      </c>
      <c r="EW286" s="100">
        <v>19629.821547861506</v>
      </c>
      <c r="EX286" s="100">
        <v>1957458</v>
      </c>
      <c r="EY286" s="100">
        <v>0</v>
      </c>
      <c r="EZ286" s="100">
        <v>19772</v>
      </c>
      <c r="FA286" s="100">
        <v>-14106</v>
      </c>
      <c r="FB286" s="100">
        <v>0</v>
      </c>
      <c r="FC286" s="100">
        <v>-142</v>
      </c>
      <c r="FD286" s="100">
        <v>4979208.2527576368</v>
      </c>
      <c r="FE286" s="100">
        <v>0</v>
      </c>
      <c r="FF286" s="100">
        <v>50268.157832993886</v>
      </c>
      <c r="FG286" s="100">
        <v>5020980</v>
      </c>
      <c r="FH286" s="100">
        <v>0</v>
      </c>
      <c r="FI286" s="100">
        <v>50690</v>
      </c>
      <c r="FJ286" s="100">
        <v>-41772</v>
      </c>
      <c r="FK286" s="100">
        <v>0</v>
      </c>
      <c r="FL286" s="100">
        <v>-422</v>
      </c>
      <c r="FM286" s="100">
        <v>0</v>
      </c>
      <c r="FN286" s="100">
        <v>0</v>
      </c>
      <c r="FO286" s="100">
        <v>0</v>
      </c>
      <c r="FP286" s="100">
        <v>0</v>
      </c>
      <c r="FQ286" s="100">
        <v>0</v>
      </c>
      <c r="FR286" s="100">
        <v>0</v>
      </c>
      <c r="FS286" s="100">
        <v>0</v>
      </c>
      <c r="FT286" s="100">
        <v>0</v>
      </c>
      <c r="FU286" s="100">
        <v>0</v>
      </c>
      <c r="FV286" s="100">
        <v>13713989</v>
      </c>
      <c r="FW286" s="100">
        <v>0</v>
      </c>
      <c r="FX286" s="100">
        <v>138497</v>
      </c>
      <c r="FY286" s="546">
        <v>0</v>
      </c>
      <c r="FZ286" s="546">
        <v>0.99</v>
      </c>
      <c r="GA286" s="546">
        <v>0</v>
      </c>
      <c r="GB286" s="546">
        <v>0.01</v>
      </c>
      <c r="GC286" s="84" t="s">
        <v>1047</v>
      </c>
    </row>
    <row r="287" spans="1:185" s="84" customFormat="1" x14ac:dyDescent="0.25">
      <c r="A287" t="s">
        <v>1026</v>
      </c>
      <c r="B287" s="82" t="s">
        <v>933</v>
      </c>
      <c r="C287" s="85" t="s">
        <v>932</v>
      </c>
      <c r="D287" s="100">
        <v>56351</v>
      </c>
      <c r="E287" s="100">
        <v>0</v>
      </c>
      <c r="F287" s="100">
        <v>56351</v>
      </c>
      <c r="G287" s="100">
        <v>-30749</v>
      </c>
      <c r="H287" s="100">
        <v>0</v>
      </c>
      <c r="I287" s="100">
        <v>-30749</v>
      </c>
      <c r="J287" s="100">
        <v>87100</v>
      </c>
      <c r="K287" s="100">
        <v>0</v>
      </c>
      <c r="L287" s="100">
        <v>87100</v>
      </c>
      <c r="M287" s="100">
        <v>169900</v>
      </c>
      <c r="N287" s="100">
        <v>169900</v>
      </c>
      <c r="O287" s="100">
        <v>0</v>
      </c>
      <c r="P287" s="100">
        <v>0</v>
      </c>
      <c r="Q287" s="100">
        <v>0</v>
      </c>
      <c r="R287" s="100">
        <v>0</v>
      </c>
      <c r="S287" s="100">
        <v>115539</v>
      </c>
      <c r="T287" s="100">
        <v>0</v>
      </c>
      <c r="U287" s="100">
        <v>94368</v>
      </c>
      <c r="V287" s="100">
        <v>0</v>
      </c>
      <c r="W287" s="100">
        <v>21171</v>
      </c>
      <c r="X287" s="100">
        <v>0</v>
      </c>
      <c r="Y287" s="100">
        <v>0</v>
      </c>
      <c r="Z287" s="100">
        <v>0</v>
      </c>
      <c r="AA287" s="100">
        <v>0</v>
      </c>
      <c r="AB287" s="100">
        <v>0</v>
      </c>
      <c r="AC287" s="100">
        <v>0</v>
      </c>
      <c r="AD287" s="100">
        <v>0</v>
      </c>
      <c r="AE287" s="100">
        <v>0</v>
      </c>
      <c r="AF287" s="100">
        <v>0</v>
      </c>
      <c r="AG287" s="100">
        <v>0</v>
      </c>
      <c r="AH287" s="100">
        <v>0</v>
      </c>
      <c r="AI287" s="100">
        <v>0</v>
      </c>
      <c r="AJ287" s="100">
        <v>0</v>
      </c>
      <c r="AK287" s="100">
        <v>0</v>
      </c>
      <c r="AL287" s="100">
        <v>0</v>
      </c>
      <c r="AM287" s="100">
        <v>0</v>
      </c>
      <c r="AN287" s="100">
        <v>0</v>
      </c>
      <c r="AO287" s="100">
        <v>0</v>
      </c>
      <c r="AP287" s="100">
        <v>0</v>
      </c>
      <c r="AQ287" s="100">
        <v>0</v>
      </c>
      <c r="AR287" s="100">
        <v>0</v>
      </c>
      <c r="AS287" s="100">
        <v>0</v>
      </c>
      <c r="AT287" s="100">
        <v>0</v>
      </c>
      <c r="AU287" s="100">
        <v>0</v>
      </c>
      <c r="AV287" s="100">
        <v>0</v>
      </c>
      <c r="AW287" s="100">
        <v>0</v>
      </c>
      <c r="AX287" s="100">
        <v>0</v>
      </c>
      <c r="AY287" s="100">
        <v>0</v>
      </c>
      <c r="AZ287" s="100">
        <v>0</v>
      </c>
      <c r="BA287" s="100">
        <v>0</v>
      </c>
      <c r="BB287" s="100">
        <v>0</v>
      </c>
      <c r="BC287" s="100">
        <v>0</v>
      </c>
      <c r="BD287" s="100">
        <v>0</v>
      </c>
      <c r="BE287" s="100">
        <v>0</v>
      </c>
      <c r="BF287" s="100">
        <v>1242402.4186753565</v>
      </c>
      <c r="BG287" s="100">
        <v>279540.5442019552</v>
      </c>
      <c r="BH287" s="100">
        <v>31060.060466883908</v>
      </c>
      <c r="BI287" s="100">
        <v>115462</v>
      </c>
      <c r="BJ287" s="100">
        <v>25979</v>
      </c>
      <c r="BK287" s="100">
        <v>2887</v>
      </c>
      <c r="BL287" s="100">
        <v>1292109</v>
      </c>
      <c r="BM287" s="100">
        <v>290724</v>
      </c>
      <c r="BN287" s="100">
        <v>32303</v>
      </c>
      <c r="BO287" s="100">
        <v>65755</v>
      </c>
      <c r="BP287" s="100">
        <v>14796</v>
      </c>
      <c r="BQ287" s="100">
        <v>1644</v>
      </c>
      <c r="BR287" s="100">
        <v>1262.2338085539716</v>
      </c>
      <c r="BS287" s="100">
        <v>284.0026069246436</v>
      </c>
      <c r="BT287" s="100">
        <v>31.555845213849288</v>
      </c>
      <c r="BU287" s="100">
        <v>1262</v>
      </c>
      <c r="BV287" s="100">
        <v>284</v>
      </c>
      <c r="BW287" s="100">
        <v>32</v>
      </c>
      <c r="BX287" s="100">
        <v>0</v>
      </c>
      <c r="BY287" s="100">
        <v>0</v>
      </c>
      <c r="BZ287" s="100">
        <v>0</v>
      </c>
      <c r="CA287" s="100">
        <v>0</v>
      </c>
      <c r="CB287" s="100">
        <v>0</v>
      </c>
      <c r="CC287" s="100">
        <v>0</v>
      </c>
      <c r="CD287" s="100">
        <v>0</v>
      </c>
      <c r="CE287" s="100">
        <v>0</v>
      </c>
      <c r="CF287" s="100">
        <v>0</v>
      </c>
      <c r="CG287" s="100">
        <v>-587.38892871690439</v>
      </c>
      <c r="CH287" s="100">
        <v>-132.16250896130347</v>
      </c>
      <c r="CI287" s="100">
        <v>-14.684723217922608</v>
      </c>
      <c r="CJ287" s="100">
        <v>0</v>
      </c>
      <c r="CK287" s="100">
        <v>0</v>
      </c>
      <c r="CL287" s="100">
        <v>0</v>
      </c>
      <c r="CM287" s="100">
        <v>0</v>
      </c>
      <c r="CN287" s="100">
        <v>0</v>
      </c>
      <c r="CO287" s="100">
        <v>0</v>
      </c>
      <c r="CP287" s="100">
        <v>0</v>
      </c>
      <c r="CQ287" s="100">
        <v>0</v>
      </c>
      <c r="CR287" s="100">
        <v>0</v>
      </c>
      <c r="CS287" s="100">
        <v>0</v>
      </c>
      <c r="CT287" s="100">
        <v>0</v>
      </c>
      <c r="CU287" s="100">
        <v>0</v>
      </c>
      <c r="CV287" s="100">
        <v>0</v>
      </c>
      <c r="CW287" s="100">
        <v>0</v>
      </c>
      <c r="CX287" s="100">
        <v>0</v>
      </c>
      <c r="CY287" s="100">
        <v>0</v>
      </c>
      <c r="CZ287" s="100">
        <v>0</v>
      </c>
      <c r="DA287" s="100">
        <v>0</v>
      </c>
      <c r="DB287" s="100">
        <v>0</v>
      </c>
      <c r="DC287" s="100">
        <v>0</v>
      </c>
      <c r="DD287" s="100">
        <v>0</v>
      </c>
      <c r="DE287" s="100">
        <v>619.55193482688401</v>
      </c>
      <c r="DF287" s="100">
        <v>139.39918533604887</v>
      </c>
      <c r="DG287" s="100">
        <v>15.488798370672098</v>
      </c>
      <c r="DH287" s="100">
        <v>620</v>
      </c>
      <c r="DI287" s="100">
        <v>139</v>
      </c>
      <c r="DJ287" s="100">
        <v>15</v>
      </c>
      <c r="DK287" s="100">
        <v>0</v>
      </c>
      <c r="DL287" s="100">
        <v>0</v>
      </c>
      <c r="DM287" s="100">
        <v>0</v>
      </c>
      <c r="DN287" s="100">
        <v>7553.5771894093696</v>
      </c>
      <c r="DO287" s="100">
        <v>1699.5548676171079</v>
      </c>
      <c r="DP287" s="100">
        <v>188.83942973523423</v>
      </c>
      <c r="DQ287" s="100">
        <v>21405</v>
      </c>
      <c r="DR287" s="100">
        <v>4816</v>
      </c>
      <c r="DS287" s="100">
        <v>535</v>
      </c>
      <c r="DT287" s="100">
        <v>-13851</v>
      </c>
      <c r="DU287" s="100">
        <v>-3116</v>
      </c>
      <c r="DV287" s="100">
        <v>-346</v>
      </c>
      <c r="DW287" s="100">
        <v>19632.361710794296</v>
      </c>
      <c r="DX287" s="100">
        <v>4417.2813849287168</v>
      </c>
      <c r="DY287" s="100">
        <v>490.8090427698574</v>
      </c>
      <c r="DZ287" s="100">
        <v>-819.04765784114056</v>
      </c>
      <c r="EA287" s="100">
        <v>-184.2857230142566</v>
      </c>
      <c r="EB287" s="100">
        <v>-20.476191446028512</v>
      </c>
      <c r="EC287" s="100">
        <v>21477</v>
      </c>
      <c r="ED287" s="100">
        <v>4833</v>
      </c>
      <c r="EE287" s="100">
        <v>537</v>
      </c>
      <c r="EF287" s="100">
        <v>-2664</v>
      </c>
      <c r="EG287" s="100">
        <v>-600</v>
      </c>
      <c r="EH287" s="100">
        <v>-67</v>
      </c>
      <c r="EI287" s="100">
        <v>373.3832993890021</v>
      </c>
      <c r="EJ287" s="100">
        <v>84.011242362525465</v>
      </c>
      <c r="EK287" s="100">
        <v>9.3345824847250523</v>
      </c>
      <c r="EL287" s="100">
        <v>0</v>
      </c>
      <c r="EM287" s="100">
        <v>0</v>
      </c>
      <c r="EN287" s="100">
        <v>0</v>
      </c>
      <c r="EO287" s="100">
        <v>0</v>
      </c>
      <c r="EP287" s="100">
        <v>0</v>
      </c>
      <c r="EQ287" s="100">
        <v>0</v>
      </c>
      <c r="ER287" s="100">
        <v>0</v>
      </c>
      <c r="ES287" s="100">
        <v>0</v>
      </c>
      <c r="ET287" s="100">
        <v>0</v>
      </c>
      <c r="EU287" s="100">
        <v>662550.90427698579</v>
      </c>
      <c r="EV287" s="100">
        <v>149073.95346232181</v>
      </c>
      <c r="EW287" s="100">
        <v>16563.772606924646</v>
      </c>
      <c r="EX287" s="100">
        <v>795347</v>
      </c>
      <c r="EY287" s="100">
        <v>178953</v>
      </c>
      <c r="EZ287" s="100">
        <v>19884</v>
      </c>
      <c r="FA287" s="100">
        <v>-132796</v>
      </c>
      <c r="FB287" s="100">
        <v>-29879</v>
      </c>
      <c r="FC287" s="100">
        <v>-3320</v>
      </c>
      <c r="FD287" s="100">
        <v>681390.03177189408</v>
      </c>
      <c r="FE287" s="100">
        <v>152465.62802443991</v>
      </c>
      <c r="FF287" s="100">
        <v>16940.625336048877</v>
      </c>
      <c r="FG287" s="100">
        <v>669184</v>
      </c>
      <c r="FH287" s="100">
        <v>149874</v>
      </c>
      <c r="FI287" s="100">
        <v>16653</v>
      </c>
      <c r="FJ287" s="100">
        <v>12206</v>
      </c>
      <c r="FK287" s="100">
        <v>2592</v>
      </c>
      <c r="FL287" s="100">
        <v>288</v>
      </c>
      <c r="FM287" s="100">
        <v>0</v>
      </c>
      <c r="FN287" s="100">
        <v>0</v>
      </c>
      <c r="FO287" s="100">
        <v>0</v>
      </c>
      <c r="FP287" s="100">
        <v>0</v>
      </c>
      <c r="FQ287" s="100">
        <v>0</v>
      </c>
      <c r="FR287" s="100">
        <v>0</v>
      </c>
      <c r="FS287" s="100">
        <v>0</v>
      </c>
      <c r="FT287" s="100">
        <v>0</v>
      </c>
      <c r="FU287" s="100">
        <v>0</v>
      </c>
      <c r="FV287" s="100">
        <v>2729840</v>
      </c>
      <c r="FW287" s="100">
        <v>613368</v>
      </c>
      <c r="FX287" s="100">
        <v>68153</v>
      </c>
      <c r="FY287" s="546">
        <v>0.5</v>
      </c>
      <c r="FZ287" s="546">
        <v>0.4</v>
      </c>
      <c r="GA287" s="546">
        <v>0.09</v>
      </c>
      <c r="GB287" s="546">
        <v>0.01</v>
      </c>
      <c r="GC287" s="84" t="s">
        <v>1029</v>
      </c>
    </row>
    <row r="288" spans="1:185" s="84" customFormat="1" x14ac:dyDescent="0.25">
      <c r="A288" t="s">
        <v>1026</v>
      </c>
      <c r="B288" s="82" t="s">
        <v>935</v>
      </c>
      <c r="C288" s="85" t="s">
        <v>934</v>
      </c>
      <c r="D288" s="100">
        <v>373184</v>
      </c>
      <c r="E288" s="100">
        <v>0</v>
      </c>
      <c r="F288" s="100">
        <v>373184</v>
      </c>
      <c r="G288" s="100">
        <v>184120</v>
      </c>
      <c r="H288" s="100">
        <v>0</v>
      </c>
      <c r="I288" s="100">
        <v>184120</v>
      </c>
      <c r="J288" s="100">
        <v>189064</v>
      </c>
      <c r="K288" s="100">
        <v>0</v>
      </c>
      <c r="L288" s="100">
        <v>189064</v>
      </c>
      <c r="M288" s="100">
        <v>139888</v>
      </c>
      <c r="N288" s="100">
        <v>139888</v>
      </c>
      <c r="O288" s="100">
        <v>0</v>
      </c>
      <c r="P288" s="100">
        <v>0</v>
      </c>
      <c r="Q288" s="100">
        <v>0</v>
      </c>
      <c r="R288" s="100">
        <v>0</v>
      </c>
      <c r="S288" s="100">
        <v>122487</v>
      </c>
      <c r="T288" s="100">
        <v>0</v>
      </c>
      <c r="U288" s="100">
        <v>125100</v>
      </c>
      <c r="V288" s="100">
        <v>0</v>
      </c>
      <c r="W288" s="100">
        <v>-2613</v>
      </c>
      <c r="X288" s="100">
        <v>0</v>
      </c>
      <c r="Y288" s="100">
        <v>0</v>
      </c>
      <c r="Z288" s="100">
        <v>0</v>
      </c>
      <c r="AA288" s="100">
        <v>0</v>
      </c>
      <c r="AB288" s="100">
        <v>0</v>
      </c>
      <c r="AC288" s="100">
        <v>0</v>
      </c>
      <c r="AD288" s="100">
        <v>0</v>
      </c>
      <c r="AE288" s="100">
        <v>0</v>
      </c>
      <c r="AF288" s="100">
        <v>0</v>
      </c>
      <c r="AG288" s="100">
        <v>0</v>
      </c>
      <c r="AH288" s="100">
        <v>0</v>
      </c>
      <c r="AI288" s="100">
        <v>0</v>
      </c>
      <c r="AJ288" s="100">
        <v>0</v>
      </c>
      <c r="AK288" s="100">
        <v>0</v>
      </c>
      <c r="AL288" s="100">
        <v>0</v>
      </c>
      <c r="AM288" s="100">
        <v>0</v>
      </c>
      <c r="AN288" s="100">
        <v>0</v>
      </c>
      <c r="AO288" s="100">
        <v>0</v>
      </c>
      <c r="AP288" s="100">
        <v>0</v>
      </c>
      <c r="AQ288" s="100">
        <v>0</v>
      </c>
      <c r="AR288" s="100">
        <v>0</v>
      </c>
      <c r="AS288" s="100">
        <v>0</v>
      </c>
      <c r="AT288" s="100">
        <v>0</v>
      </c>
      <c r="AU288" s="100">
        <v>0</v>
      </c>
      <c r="AV288" s="100">
        <v>0</v>
      </c>
      <c r="AW288" s="100">
        <v>0</v>
      </c>
      <c r="AX288" s="100">
        <v>0</v>
      </c>
      <c r="AY288" s="100">
        <v>0</v>
      </c>
      <c r="AZ288" s="100">
        <v>0</v>
      </c>
      <c r="BA288" s="100">
        <v>0</v>
      </c>
      <c r="BB288" s="100">
        <v>0</v>
      </c>
      <c r="BC288" s="100">
        <v>0</v>
      </c>
      <c r="BD288" s="100">
        <v>0</v>
      </c>
      <c r="BE288" s="100">
        <v>0</v>
      </c>
      <c r="BF288" s="100">
        <v>1066346.4989181263</v>
      </c>
      <c r="BG288" s="100">
        <v>239927.96225657841</v>
      </c>
      <c r="BH288" s="100">
        <v>26658.662472953154</v>
      </c>
      <c r="BI288" s="100">
        <v>75302</v>
      </c>
      <c r="BJ288" s="100">
        <v>16943</v>
      </c>
      <c r="BK288" s="100">
        <v>1883</v>
      </c>
      <c r="BL288" s="100">
        <v>1092275</v>
      </c>
      <c r="BM288" s="100">
        <v>245762</v>
      </c>
      <c r="BN288" s="100">
        <v>27307</v>
      </c>
      <c r="BO288" s="100">
        <v>49373</v>
      </c>
      <c r="BP288" s="100">
        <v>11109</v>
      </c>
      <c r="BQ288" s="100">
        <v>1235</v>
      </c>
      <c r="BR288" s="100">
        <v>10403.929124236252</v>
      </c>
      <c r="BS288" s="100">
        <v>2340.8840529531567</v>
      </c>
      <c r="BT288" s="100">
        <v>260.09822810590629</v>
      </c>
      <c r="BU288" s="100">
        <v>9529</v>
      </c>
      <c r="BV288" s="100">
        <v>2144</v>
      </c>
      <c r="BW288" s="100">
        <v>238</v>
      </c>
      <c r="BX288" s="100">
        <v>875</v>
      </c>
      <c r="BY288" s="100">
        <v>197</v>
      </c>
      <c r="BZ288" s="100">
        <v>22</v>
      </c>
      <c r="CA288" s="100">
        <v>0</v>
      </c>
      <c r="CB288" s="100">
        <v>0</v>
      </c>
      <c r="CC288" s="100">
        <v>0</v>
      </c>
      <c r="CD288" s="100">
        <v>0</v>
      </c>
      <c r="CE288" s="100">
        <v>0</v>
      </c>
      <c r="CF288" s="100">
        <v>0</v>
      </c>
      <c r="CG288" s="100">
        <v>0</v>
      </c>
      <c r="CH288" s="100">
        <v>0</v>
      </c>
      <c r="CI288" s="100">
        <v>0</v>
      </c>
      <c r="CJ288" s="100">
        <v>0</v>
      </c>
      <c r="CK288" s="100">
        <v>0</v>
      </c>
      <c r="CL288" s="100">
        <v>0</v>
      </c>
      <c r="CM288" s="100">
        <v>0</v>
      </c>
      <c r="CN288" s="100">
        <v>0</v>
      </c>
      <c r="CO288" s="100">
        <v>0</v>
      </c>
      <c r="CP288" s="100">
        <v>0</v>
      </c>
      <c r="CQ288" s="100">
        <v>0</v>
      </c>
      <c r="CR288" s="100">
        <v>0</v>
      </c>
      <c r="CS288" s="100">
        <v>0</v>
      </c>
      <c r="CT288" s="100">
        <v>0</v>
      </c>
      <c r="CU288" s="100">
        <v>0</v>
      </c>
      <c r="CV288" s="100">
        <v>13182</v>
      </c>
      <c r="CW288" s="100">
        <v>2965.95</v>
      </c>
      <c r="CX288" s="100">
        <v>329.55</v>
      </c>
      <c r="CY288" s="100">
        <v>13452</v>
      </c>
      <c r="CZ288" s="100">
        <v>3027</v>
      </c>
      <c r="DA288" s="100">
        <v>336</v>
      </c>
      <c r="DB288" s="100">
        <v>-270</v>
      </c>
      <c r="DC288" s="100">
        <v>-61</v>
      </c>
      <c r="DD288" s="100">
        <v>-6</v>
      </c>
      <c r="DE288" s="100">
        <v>142.08391038696539</v>
      </c>
      <c r="DF288" s="100">
        <v>31.96887983706721</v>
      </c>
      <c r="DG288" s="100">
        <v>3.5520977596741345</v>
      </c>
      <c r="DH288" s="100">
        <v>620</v>
      </c>
      <c r="DI288" s="100">
        <v>139</v>
      </c>
      <c r="DJ288" s="100">
        <v>15</v>
      </c>
      <c r="DK288" s="100">
        <v>-478</v>
      </c>
      <c r="DL288" s="100">
        <v>-107</v>
      </c>
      <c r="DM288" s="100">
        <v>-11</v>
      </c>
      <c r="DN288" s="100">
        <v>54711.805295315688</v>
      </c>
      <c r="DO288" s="100">
        <v>12310.156191446029</v>
      </c>
      <c r="DP288" s="100">
        <v>1367.7951323828922</v>
      </c>
      <c r="DQ288" s="100">
        <v>57396</v>
      </c>
      <c r="DR288" s="100">
        <v>12914</v>
      </c>
      <c r="DS288" s="100">
        <v>1435</v>
      </c>
      <c r="DT288" s="100">
        <v>-2684</v>
      </c>
      <c r="DU288" s="100">
        <v>-604</v>
      </c>
      <c r="DV288" s="100">
        <v>-67</v>
      </c>
      <c r="DW288" s="100">
        <v>15347.127494908353</v>
      </c>
      <c r="DX288" s="100">
        <v>3453.1036863543791</v>
      </c>
      <c r="DY288" s="100">
        <v>383.67818737270881</v>
      </c>
      <c r="DZ288" s="100">
        <v>114.41059063136457</v>
      </c>
      <c r="EA288" s="100">
        <v>25.742382892057027</v>
      </c>
      <c r="EB288" s="100">
        <v>2.8602647657841143</v>
      </c>
      <c r="EC288" s="100">
        <v>15655</v>
      </c>
      <c r="ED288" s="100">
        <v>3522</v>
      </c>
      <c r="EE288" s="100">
        <v>391</v>
      </c>
      <c r="EF288" s="100">
        <v>-193</v>
      </c>
      <c r="EG288" s="100">
        <v>-43</v>
      </c>
      <c r="EH288" s="100">
        <v>-4</v>
      </c>
      <c r="EI288" s="100">
        <v>-9.0867617107942973</v>
      </c>
      <c r="EJ288" s="100">
        <v>-2.0445213849287169</v>
      </c>
      <c r="EK288" s="100">
        <v>-0.22716904276985744</v>
      </c>
      <c r="EL288" s="100">
        <v>0</v>
      </c>
      <c r="EM288" s="100">
        <v>0</v>
      </c>
      <c r="EN288" s="100">
        <v>0</v>
      </c>
      <c r="EO288" s="100">
        <v>0</v>
      </c>
      <c r="EP288" s="100">
        <v>0</v>
      </c>
      <c r="EQ288" s="100">
        <v>0</v>
      </c>
      <c r="ER288" s="100">
        <v>0</v>
      </c>
      <c r="ES288" s="100">
        <v>0</v>
      </c>
      <c r="ET288" s="100">
        <v>0</v>
      </c>
      <c r="EU288" s="100">
        <v>265929.86395112018</v>
      </c>
      <c r="EV288" s="100">
        <v>59834.219389002035</v>
      </c>
      <c r="EW288" s="100">
        <v>6648.2465987780042</v>
      </c>
      <c r="EX288" s="100">
        <v>263053</v>
      </c>
      <c r="EY288" s="100">
        <v>59187</v>
      </c>
      <c r="EZ288" s="100">
        <v>6576</v>
      </c>
      <c r="FA288" s="100">
        <v>2877</v>
      </c>
      <c r="FB288" s="100">
        <v>647</v>
      </c>
      <c r="FC288" s="100">
        <v>72</v>
      </c>
      <c r="FD288" s="100">
        <v>562383.98696537677</v>
      </c>
      <c r="FE288" s="100">
        <v>125638.32537678206</v>
      </c>
      <c r="FF288" s="100">
        <v>13959.813930753564</v>
      </c>
      <c r="FG288" s="100">
        <v>571441</v>
      </c>
      <c r="FH288" s="100">
        <v>127657</v>
      </c>
      <c r="FI288" s="100">
        <v>14184</v>
      </c>
      <c r="FJ288" s="100">
        <v>-9057</v>
      </c>
      <c r="FK288" s="100">
        <v>-2019</v>
      </c>
      <c r="FL288" s="100">
        <v>-224</v>
      </c>
      <c r="FM288" s="100">
        <v>0</v>
      </c>
      <c r="FN288" s="100">
        <v>0</v>
      </c>
      <c r="FO288" s="100">
        <v>0</v>
      </c>
      <c r="FP288" s="100">
        <v>0</v>
      </c>
      <c r="FQ288" s="100">
        <v>0</v>
      </c>
      <c r="FR288" s="100">
        <v>0</v>
      </c>
      <c r="FS288" s="100">
        <v>0</v>
      </c>
      <c r="FT288" s="100">
        <v>0</v>
      </c>
      <c r="FU288" s="100">
        <v>0</v>
      </c>
      <c r="FV288" s="100">
        <v>2063854</v>
      </c>
      <c r="FW288" s="100">
        <v>463469</v>
      </c>
      <c r="FX288" s="100">
        <v>51499</v>
      </c>
      <c r="FY288" s="546">
        <v>0.5</v>
      </c>
      <c r="FZ288" s="546">
        <v>0.4</v>
      </c>
      <c r="GA288" s="546">
        <v>0.09</v>
      </c>
      <c r="GB288" s="546">
        <v>0.01</v>
      </c>
      <c r="GC288" s="84" t="s">
        <v>1029</v>
      </c>
    </row>
    <row r="289" spans="1:185" s="84" customFormat="1" x14ac:dyDescent="0.25">
      <c r="A289" t="s">
        <v>1026</v>
      </c>
      <c r="B289" s="82" t="s">
        <v>937</v>
      </c>
      <c r="C289" s="85" t="s">
        <v>936</v>
      </c>
      <c r="D289" s="100">
        <v>-2027120</v>
      </c>
      <c r="E289" s="100">
        <v>-186</v>
      </c>
      <c r="F289" s="100">
        <v>-2027306</v>
      </c>
      <c r="G289" s="100">
        <v>-3265795</v>
      </c>
      <c r="H289" s="100">
        <v>-186</v>
      </c>
      <c r="I289" s="100">
        <v>-3265981</v>
      </c>
      <c r="J289" s="100">
        <v>1238675</v>
      </c>
      <c r="K289" s="100">
        <v>0</v>
      </c>
      <c r="L289" s="100">
        <v>1238675</v>
      </c>
      <c r="M289" s="100">
        <v>173339</v>
      </c>
      <c r="N289" s="100">
        <v>173339</v>
      </c>
      <c r="O289" s="100">
        <v>0</v>
      </c>
      <c r="P289" s="100">
        <v>2307804</v>
      </c>
      <c r="Q289" s="100">
        <v>1565935</v>
      </c>
      <c r="R289" s="100">
        <v>741869</v>
      </c>
      <c r="S289" s="100">
        <v>-126661</v>
      </c>
      <c r="T289" s="100">
        <v>0</v>
      </c>
      <c r="U289" s="100">
        <v>233909</v>
      </c>
      <c r="V289" s="100">
        <v>0</v>
      </c>
      <c r="W289" s="100">
        <v>-360570</v>
      </c>
      <c r="X289" s="100">
        <v>0</v>
      </c>
      <c r="Y289" s="100">
        <v>0</v>
      </c>
      <c r="Z289" s="100">
        <v>0</v>
      </c>
      <c r="AA289" s="100">
        <v>0</v>
      </c>
      <c r="AB289" s="100">
        <v>0</v>
      </c>
      <c r="AC289" s="100">
        <v>0</v>
      </c>
      <c r="AD289" s="100">
        <v>0</v>
      </c>
      <c r="AE289" s="100">
        <v>0</v>
      </c>
      <c r="AF289" s="100">
        <v>0</v>
      </c>
      <c r="AG289" s="100">
        <v>0</v>
      </c>
      <c r="AH289" s="100">
        <v>1190398</v>
      </c>
      <c r="AI289" s="100">
        <v>1190397.7942973524</v>
      </c>
      <c r="AJ289" s="100">
        <v>0</v>
      </c>
      <c r="AK289" s="100">
        <v>0</v>
      </c>
      <c r="AL289" s="100">
        <v>610735</v>
      </c>
      <c r="AM289" s="100">
        <v>610735</v>
      </c>
      <c r="AN289" s="100">
        <v>0</v>
      </c>
      <c r="AO289" s="100">
        <v>0</v>
      </c>
      <c r="AP289" s="100">
        <v>579663</v>
      </c>
      <c r="AQ289" s="100">
        <v>579663</v>
      </c>
      <c r="AR289" s="100">
        <v>0</v>
      </c>
      <c r="AS289" s="100">
        <v>0</v>
      </c>
      <c r="AT289" s="100">
        <v>0</v>
      </c>
      <c r="AU289" s="100">
        <v>0</v>
      </c>
      <c r="AV289" s="100">
        <v>0</v>
      </c>
      <c r="AW289" s="100">
        <v>0</v>
      </c>
      <c r="AX289" s="100">
        <v>0</v>
      </c>
      <c r="AY289" s="100">
        <v>0</v>
      </c>
      <c r="AZ289" s="100">
        <v>0</v>
      </c>
      <c r="BA289" s="100">
        <v>0</v>
      </c>
      <c r="BB289" s="100">
        <v>0</v>
      </c>
      <c r="BC289" s="100">
        <v>0</v>
      </c>
      <c r="BD289" s="100">
        <v>0</v>
      </c>
      <c r="BE289" s="100">
        <v>0</v>
      </c>
      <c r="BF289" s="100">
        <v>782849.17294338089</v>
      </c>
      <c r="BG289" s="100">
        <v>185182.40507291243</v>
      </c>
      <c r="BH289" s="100">
        <v>0</v>
      </c>
      <c r="BI289" s="100">
        <v>100195</v>
      </c>
      <c r="BJ289" s="100">
        <v>22904</v>
      </c>
      <c r="BK289" s="100">
        <v>0</v>
      </c>
      <c r="BL289" s="100">
        <v>897631</v>
      </c>
      <c r="BM289" s="100">
        <v>216529</v>
      </c>
      <c r="BN289" s="100">
        <v>0</v>
      </c>
      <c r="BO289" s="100">
        <v>-14587</v>
      </c>
      <c r="BP289" s="100">
        <v>-8443</v>
      </c>
      <c r="BQ289" s="100">
        <v>0</v>
      </c>
      <c r="BR289" s="100">
        <v>0</v>
      </c>
      <c r="BS289" s="100">
        <v>0</v>
      </c>
      <c r="BT289" s="100">
        <v>0</v>
      </c>
      <c r="BU289" s="100">
        <v>0</v>
      </c>
      <c r="BV289" s="100">
        <v>0</v>
      </c>
      <c r="BW289" s="100">
        <v>0</v>
      </c>
      <c r="BX289" s="100">
        <v>0</v>
      </c>
      <c r="BY289" s="100">
        <v>0</v>
      </c>
      <c r="BZ289" s="100">
        <v>0</v>
      </c>
      <c r="CA289" s="100">
        <v>0</v>
      </c>
      <c r="CB289" s="100">
        <v>0</v>
      </c>
      <c r="CC289" s="100">
        <v>0</v>
      </c>
      <c r="CD289" s="100">
        <v>0</v>
      </c>
      <c r="CE289" s="100">
        <v>0</v>
      </c>
      <c r="CF289" s="100">
        <v>0</v>
      </c>
      <c r="CG289" s="100">
        <v>-2581.4663951120165</v>
      </c>
      <c r="CH289" s="100">
        <v>0</v>
      </c>
      <c r="CI289" s="100">
        <v>0</v>
      </c>
      <c r="CJ289" s="100">
        <v>0</v>
      </c>
      <c r="CK289" s="100">
        <v>0</v>
      </c>
      <c r="CL289" s="100">
        <v>0</v>
      </c>
      <c r="CM289" s="100">
        <v>0</v>
      </c>
      <c r="CN289" s="100">
        <v>0</v>
      </c>
      <c r="CO289" s="100">
        <v>0</v>
      </c>
      <c r="CP289" s="100">
        <v>0</v>
      </c>
      <c r="CQ289" s="100">
        <v>0</v>
      </c>
      <c r="CR289" s="100">
        <v>0</v>
      </c>
      <c r="CS289" s="100">
        <v>0</v>
      </c>
      <c r="CT289" s="100">
        <v>0</v>
      </c>
      <c r="CU289" s="100">
        <v>0</v>
      </c>
      <c r="CV289" s="100">
        <v>8665.4663951120165</v>
      </c>
      <c r="CW289" s="100">
        <v>2166.3665987780041</v>
      </c>
      <c r="CX289" s="100">
        <v>0</v>
      </c>
      <c r="CY289" s="100">
        <v>10336</v>
      </c>
      <c r="CZ289" s="100">
        <v>2584</v>
      </c>
      <c r="DA289" s="100">
        <v>0</v>
      </c>
      <c r="DB289" s="100">
        <v>-1671</v>
      </c>
      <c r="DC289" s="100">
        <v>-418</v>
      </c>
      <c r="DD289" s="100">
        <v>0</v>
      </c>
      <c r="DE289" s="100">
        <v>0</v>
      </c>
      <c r="DF289" s="100">
        <v>0</v>
      </c>
      <c r="DG289" s="100">
        <v>0</v>
      </c>
      <c r="DH289" s="100">
        <v>0</v>
      </c>
      <c r="DI289" s="100">
        <v>0</v>
      </c>
      <c r="DJ289" s="100">
        <v>0</v>
      </c>
      <c r="DK289" s="100">
        <v>0</v>
      </c>
      <c r="DL289" s="100">
        <v>0</v>
      </c>
      <c r="DM289" s="100">
        <v>0</v>
      </c>
      <c r="DN289" s="100">
        <v>10592.685947046844</v>
      </c>
      <c r="DO289" s="100">
        <v>2648.1714867617111</v>
      </c>
      <c r="DP289" s="100">
        <v>0</v>
      </c>
      <c r="DQ289" s="100">
        <v>13085</v>
      </c>
      <c r="DR289" s="100">
        <v>3271</v>
      </c>
      <c r="DS289" s="100">
        <v>0</v>
      </c>
      <c r="DT289" s="100">
        <v>-2492</v>
      </c>
      <c r="DU289" s="100">
        <v>-623</v>
      </c>
      <c r="DV289" s="100">
        <v>0</v>
      </c>
      <c r="DW289" s="100">
        <v>28606.77800407332</v>
      </c>
      <c r="DX289" s="100">
        <v>6595.646639511202</v>
      </c>
      <c r="DY289" s="100">
        <v>0</v>
      </c>
      <c r="DZ289" s="100">
        <v>-4470.8932790224035</v>
      </c>
      <c r="EA289" s="100">
        <v>-1298.6841140529532</v>
      </c>
      <c r="EB289" s="100">
        <v>0</v>
      </c>
      <c r="EC289" s="100">
        <v>27698</v>
      </c>
      <c r="ED289" s="100">
        <v>6925</v>
      </c>
      <c r="EE289" s="100">
        <v>0</v>
      </c>
      <c r="EF289" s="100">
        <v>-3562</v>
      </c>
      <c r="EG289" s="100">
        <v>-1628</v>
      </c>
      <c r="EH289" s="100">
        <v>0</v>
      </c>
      <c r="EI289" s="100">
        <v>279.6244399185336</v>
      </c>
      <c r="EJ289" s="100">
        <v>69.906109979633399</v>
      </c>
      <c r="EK289" s="100">
        <v>0</v>
      </c>
      <c r="EL289" s="100">
        <v>0</v>
      </c>
      <c r="EM289" s="100">
        <v>0</v>
      </c>
      <c r="EN289" s="100">
        <v>0</v>
      </c>
      <c r="EO289" s="100">
        <v>0</v>
      </c>
      <c r="EP289" s="100">
        <v>0</v>
      </c>
      <c r="EQ289" s="100">
        <v>0</v>
      </c>
      <c r="ER289" s="100">
        <v>0</v>
      </c>
      <c r="ES289" s="100">
        <v>0</v>
      </c>
      <c r="ET289" s="100">
        <v>0</v>
      </c>
      <c r="EU289" s="100">
        <v>270886.69246435846</v>
      </c>
      <c r="EV289" s="100">
        <v>67721.673116089616</v>
      </c>
      <c r="EW289" s="100">
        <v>0</v>
      </c>
      <c r="EX289" s="100">
        <v>286166</v>
      </c>
      <c r="EY289" s="100">
        <v>71542</v>
      </c>
      <c r="EZ289" s="100">
        <v>0</v>
      </c>
      <c r="FA289" s="100">
        <v>-15279</v>
      </c>
      <c r="FB289" s="100">
        <v>-3820</v>
      </c>
      <c r="FC289" s="100">
        <v>0</v>
      </c>
      <c r="FD289" s="100">
        <v>769205.05743380857</v>
      </c>
      <c r="FE289" s="100">
        <v>174532.27861507129</v>
      </c>
      <c r="FF289" s="100">
        <v>0</v>
      </c>
      <c r="FG289" s="100">
        <v>770174</v>
      </c>
      <c r="FH289" s="100">
        <v>172905</v>
      </c>
      <c r="FI289" s="100">
        <v>0</v>
      </c>
      <c r="FJ289" s="100">
        <v>-969</v>
      </c>
      <c r="FK289" s="100">
        <v>1627</v>
      </c>
      <c r="FL289" s="100">
        <v>0</v>
      </c>
      <c r="FM289" s="100">
        <v>0</v>
      </c>
      <c r="FN289" s="100">
        <v>0</v>
      </c>
      <c r="FO289" s="100">
        <v>0</v>
      </c>
      <c r="FP289" s="100">
        <v>0</v>
      </c>
      <c r="FQ289" s="100">
        <v>0</v>
      </c>
      <c r="FR289" s="100">
        <v>0</v>
      </c>
      <c r="FS289" s="100">
        <v>0</v>
      </c>
      <c r="FT289" s="100">
        <v>0</v>
      </c>
      <c r="FU289" s="100">
        <v>0</v>
      </c>
      <c r="FV289" s="100">
        <v>1964229</v>
      </c>
      <c r="FW289" s="100">
        <v>460521</v>
      </c>
      <c r="FX289" s="100">
        <v>0</v>
      </c>
      <c r="FY289" s="546">
        <v>0.5</v>
      </c>
      <c r="FZ289" s="546">
        <v>0.4</v>
      </c>
      <c r="GA289" s="546">
        <v>0.1</v>
      </c>
      <c r="GB289" s="546">
        <v>0</v>
      </c>
      <c r="GC289" s="84" t="s">
        <v>1029</v>
      </c>
    </row>
    <row r="290" spans="1:185" s="84" customFormat="1" x14ac:dyDescent="0.25">
      <c r="A290" t="s">
        <v>1026</v>
      </c>
      <c r="B290" s="82" t="s">
        <v>939</v>
      </c>
      <c r="C290" s="85" t="s">
        <v>938</v>
      </c>
      <c r="D290" s="100">
        <v>-707356</v>
      </c>
      <c r="E290" s="100">
        <v>0</v>
      </c>
      <c r="F290" s="100">
        <v>-707356</v>
      </c>
      <c r="G290" s="100">
        <v>-664413</v>
      </c>
      <c r="H290" s="100">
        <v>0</v>
      </c>
      <c r="I290" s="100">
        <v>-664413</v>
      </c>
      <c r="J290" s="100">
        <v>-42943</v>
      </c>
      <c r="K290" s="100">
        <v>0</v>
      </c>
      <c r="L290" s="100">
        <v>-42943</v>
      </c>
      <c r="M290" s="100">
        <v>447280</v>
      </c>
      <c r="N290" s="100">
        <v>447280</v>
      </c>
      <c r="O290" s="100">
        <v>0</v>
      </c>
      <c r="P290" s="100">
        <v>20600</v>
      </c>
      <c r="Q290" s="100">
        <v>20600</v>
      </c>
      <c r="R290" s="100">
        <v>0</v>
      </c>
      <c r="S290" s="100">
        <v>541455</v>
      </c>
      <c r="T290" s="100">
        <v>0</v>
      </c>
      <c r="U290" s="100">
        <v>518820</v>
      </c>
      <c r="V290" s="100">
        <v>0</v>
      </c>
      <c r="W290" s="100">
        <v>22635</v>
      </c>
      <c r="X290" s="100">
        <v>0</v>
      </c>
      <c r="Y290" s="100">
        <v>0</v>
      </c>
      <c r="Z290" s="100">
        <v>0</v>
      </c>
      <c r="AA290" s="100">
        <v>0</v>
      </c>
      <c r="AB290" s="100">
        <v>0</v>
      </c>
      <c r="AC290" s="100">
        <v>0</v>
      </c>
      <c r="AD290" s="100">
        <v>0</v>
      </c>
      <c r="AE290" s="100">
        <v>0</v>
      </c>
      <c r="AF290" s="100">
        <v>0</v>
      </c>
      <c r="AG290" s="100">
        <v>0</v>
      </c>
      <c r="AH290" s="100">
        <v>113977</v>
      </c>
      <c r="AI290" s="100">
        <v>113976.90427698575</v>
      </c>
      <c r="AJ290" s="100">
        <v>0</v>
      </c>
      <c r="AK290" s="100">
        <v>0</v>
      </c>
      <c r="AL290" s="100">
        <v>71326</v>
      </c>
      <c r="AM290" s="100">
        <v>71326</v>
      </c>
      <c r="AN290" s="100">
        <v>0</v>
      </c>
      <c r="AO290" s="100">
        <v>0</v>
      </c>
      <c r="AP290" s="100">
        <v>42651</v>
      </c>
      <c r="AQ290" s="100">
        <v>42651</v>
      </c>
      <c r="AR290" s="100">
        <v>0</v>
      </c>
      <c r="AS290" s="100">
        <v>0</v>
      </c>
      <c r="AT290" s="100">
        <v>0</v>
      </c>
      <c r="AU290" s="100">
        <v>0</v>
      </c>
      <c r="AV290" s="100">
        <v>0</v>
      </c>
      <c r="AW290" s="100">
        <v>0</v>
      </c>
      <c r="AX290" s="100">
        <v>0</v>
      </c>
      <c r="AY290" s="100">
        <v>0</v>
      </c>
      <c r="AZ290" s="100">
        <v>0</v>
      </c>
      <c r="BA290" s="100">
        <v>0</v>
      </c>
      <c r="BB290" s="100">
        <v>0</v>
      </c>
      <c r="BC290" s="100">
        <v>0</v>
      </c>
      <c r="BD290" s="100">
        <v>0</v>
      </c>
      <c r="BE290" s="100">
        <v>0</v>
      </c>
      <c r="BF290" s="100">
        <v>7149246.3732276186</v>
      </c>
      <c r="BG290" s="100">
        <v>0</v>
      </c>
      <c r="BH290" s="100">
        <v>96611.437476048915</v>
      </c>
      <c r="BI290" s="100">
        <v>466709</v>
      </c>
      <c r="BJ290" s="100">
        <v>0</v>
      </c>
      <c r="BK290" s="100">
        <v>6301</v>
      </c>
      <c r="BL290" s="100">
        <v>7088790</v>
      </c>
      <c r="BM290" s="100">
        <v>0</v>
      </c>
      <c r="BN290" s="100">
        <v>95789</v>
      </c>
      <c r="BO290" s="100">
        <v>527165</v>
      </c>
      <c r="BP290" s="100">
        <v>0</v>
      </c>
      <c r="BQ290" s="100">
        <v>7123</v>
      </c>
      <c r="BR290" s="100">
        <v>0</v>
      </c>
      <c r="BS290" s="100">
        <v>0</v>
      </c>
      <c r="BT290" s="100">
        <v>0</v>
      </c>
      <c r="BU290" s="100">
        <v>7641</v>
      </c>
      <c r="BV290" s="100">
        <v>0</v>
      </c>
      <c r="BW290" s="100">
        <v>103</v>
      </c>
      <c r="BX290" s="100">
        <v>-7641</v>
      </c>
      <c r="BY290" s="100">
        <v>0</v>
      </c>
      <c r="BZ290" s="100">
        <v>-103</v>
      </c>
      <c r="CA290" s="100">
        <v>0</v>
      </c>
      <c r="CB290" s="100">
        <v>0</v>
      </c>
      <c r="CC290" s="100">
        <v>0</v>
      </c>
      <c r="CD290" s="100">
        <v>0</v>
      </c>
      <c r="CE290" s="100">
        <v>0</v>
      </c>
      <c r="CF290" s="100">
        <v>0</v>
      </c>
      <c r="CG290" s="100">
        <v>0</v>
      </c>
      <c r="CH290" s="100">
        <v>0</v>
      </c>
      <c r="CI290" s="100">
        <v>0</v>
      </c>
      <c r="CJ290" s="100">
        <v>0</v>
      </c>
      <c r="CK290" s="100">
        <v>0</v>
      </c>
      <c r="CL290" s="100">
        <v>0</v>
      </c>
      <c r="CM290" s="100">
        <v>0</v>
      </c>
      <c r="CN290" s="100">
        <v>0</v>
      </c>
      <c r="CO290" s="100">
        <v>0</v>
      </c>
      <c r="CP290" s="100">
        <v>0</v>
      </c>
      <c r="CQ290" s="100">
        <v>0</v>
      </c>
      <c r="CR290" s="100">
        <v>0</v>
      </c>
      <c r="CS290" s="100">
        <v>-3125.2264765784116</v>
      </c>
      <c r="CT290" s="100">
        <v>0</v>
      </c>
      <c r="CU290" s="100">
        <v>-42.232790224032591</v>
      </c>
      <c r="CV290" s="100">
        <v>0</v>
      </c>
      <c r="CW290" s="100">
        <v>0</v>
      </c>
      <c r="CX290" s="100">
        <v>0</v>
      </c>
      <c r="CY290" s="100">
        <v>0</v>
      </c>
      <c r="CZ290" s="100">
        <v>0</v>
      </c>
      <c r="DA290" s="100">
        <v>0</v>
      </c>
      <c r="DB290" s="100">
        <v>0</v>
      </c>
      <c r="DC290" s="100">
        <v>0</v>
      </c>
      <c r="DD290" s="100">
        <v>0</v>
      </c>
      <c r="DE290" s="100">
        <v>0</v>
      </c>
      <c r="DF290" s="100">
        <v>0</v>
      </c>
      <c r="DG290" s="100">
        <v>0</v>
      </c>
      <c r="DH290" s="100">
        <v>1147</v>
      </c>
      <c r="DI290" s="100">
        <v>0</v>
      </c>
      <c r="DJ290" s="100">
        <v>15</v>
      </c>
      <c r="DK290" s="100">
        <v>-1147</v>
      </c>
      <c r="DL290" s="100">
        <v>0</v>
      </c>
      <c r="DM290" s="100">
        <v>-15</v>
      </c>
      <c r="DN290" s="100">
        <v>48671.008716904274</v>
      </c>
      <c r="DO290" s="100">
        <v>0</v>
      </c>
      <c r="DP290" s="100">
        <v>657.71633401221993</v>
      </c>
      <c r="DQ290" s="100">
        <v>57266</v>
      </c>
      <c r="DR290" s="100">
        <v>0</v>
      </c>
      <c r="DS290" s="100">
        <v>774</v>
      </c>
      <c r="DT290" s="100">
        <v>-8595</v>
      </c>
      <c r="DU290" s="100">
        <v>0</v>
      </c>
      <c r="DV290" s="100">
        <v>-116</v>
      </c>
      <c r="DW290" s="100">
        <v>125119.85560081466</v>
      </c>
      <c r="DX290" s="100">
        <v>0</v>
      </c>
      <c r="DY290" s="100">
        <v>1690.8088594704684</v>
      </c>
      <c r="DZ290" s="100">
        <v>-23896.902892057027</v>
      </c>
      <c r="EA290" s="100">
        <v>0</v>
      </c>
      <c r="EB290" s="100">
        <v>-322.93112016293281</v>
      </c>
      <c r="EC290" s="100">
        <v>127479</v>
      </c>
      <c r="ED290" s="100">
        <v>0</v>
      </c>
      <c r="EE290" s="100">
        <v>1723</v>
      </c>
      <c r="EF290" s="100">
        <v>-26256</v>
      </c>
      <c r="EG290" s="100">
        <v>0</v>
      </c>
      <c r="EH290" s="100">
        <v>-355</v>
      </c>
      <c r="EI290" s="100">
        <v>-1624.5064765784114</v>
      </c>
      <c r="EJ290" s="100">
        <v>0</v>
      </c>
      <c r="EK290" s="100">
        <v>-21.952790224032587</v>
      </c>
      <c r="EL290" s="100">
        <v>0</v>
      </c>
      <c r="EM290" s="100">
        <v>0</v>
      </c>
      <c r="EN290" s="100">
        <v>0</v>
      </c>
      <c r="EO290" s="100">
        <v>0</v>
      </c>
      <c r="EP290" s="100">
        <v>0</v>
      </c>
      <c r="EQ290" s="100">
        <v>0</v>
      </c>
      <c r="ER290" s="100">
        <v>0</v>
      </c>
      <c r="ES290" s="100">
        <v>0</v>
      </c>
      <c r="ET290" s="100">
        <v>0</v>
      </c>
      <c r="EU290" s="100">
        <v>1608065.7986150715</v>
      </c>
      <c r="EV290" s="100">
        <v>0</v>
      </c>
      <c r="EW290" s="100">
        <v>21730.618900203666</v>
      </c>
      <c r="EX290" s="100">
        <v>1589568</v>
      </c>
      <c r="EY290" s="100">
        <v>0</v>
      </c>
      <c r="EZ290" s="100">
        <v>21481</v>
      </c>
      <c r="FA290" s="100">
        <v>18498</v>
      </c>
      <c r="FB290" s="100">
        <v>0</v>
      </c>
      <c r="FC290" s="100">
        <v>250</v>
      </c>
      <c r="FD290" s="100">
        <v>3333608.3975560078</v>
      </c>
      <c r="FE290" s="100">
        <v>0</v>
      </c>
      <c r="FF290" s="100">
        <v>44801.256211812622</v>
      </c>
      <c r="FG290" s="100">
        <v>3125169</v>
      </c>
      <c r="FH290" s="100">
        <v>0</v>
      </c>
      <c r="FI290" s="100">
        <v>41963</v>
      </c>
      <c r="FJ290" s="100">
        <v>208439</v>
      </c>
      <c r="FK290" s="100">
        <v>0</v>
      </c>
      <c r="FL290" s="100">
        <v>2838</v>
      </c>
      <c r="FM290" s="100">
        <v>0</v>
      </c>
      <c r="FN290" s="100">
        <v>0</v>
      </c>
      <c r="FO290" s="100">
        <v>0</v>
      </c>
      <c r="FP290" s="100">
        <v>0</v>
      </c>
      <c r="FQ290" s="100">
        <v>0</v>
      </c>
      <c r="FR290" s="100">
        <v>0</v>
      </c>
      <c r="FS290" s="100">
        <v>0</v>
      </c>
      <c r="FT290" s="100">
        <v>0</v>
      </c>
      <c r="FU290" s="100">
        <v>0</v>
      </c>
      <c r="FV290" s="100">
        <v>12702773</v>
      </c>
      <c r="FW290" s="100">
        <v>0</v>
      </c>
      <c r="FX290" s="100">
        <v>171406</v>
      </c>
      <c r="FY290" s="546">
        <v>0.25</v>
      </c>
      <c r="FZ290" s="546">
        <v>0.74</v>
      </c>
      <c r="GA290" s="546">
        <v>0</v>
      </c>
      <c r="GB290" s="546">
        <v>0.01</v>
      </c>
      <c r="GC290" s="84" t="s">
        <v>1047</v>
      </c>
    </row>
    <row r="291" spans="1:185" s="84" customFormat="1" x14ac:dyDescent="0.25">
      <c r="A291" t="s">
        <v>1026</v>
      </c>
      <c r="B291" s="82" t="s">
        <v>941</v>
      </c>
      <c r="C291" s="85" t="s">
        <v>940</v>
      </c>
      <c r="D291" s="100">
        <v>262248</v>
      </c>
      <c r="E291" s="100">
        <v>1833</v>
      </c>
      <c r="F291" s="100">
        <v>264081</v>
      </c>
      <c r="G291" s="100">
        <v>749071</v>
      </c>
      <c r="H291" s="100">
        <v>1833</v>
      </c>
      <c r="I291" s="100">
        <v>750904</v>
      </c>
      <c r="J291" s="100">
        <v>-486823</v>
      </c>
      <c r="K291" s="100">
        <v>0</v>
      </c>
      <c r="L291" s="100">
        <v>-486823</v>
      </c>
      <c r="M291" s="100">
        <v>330373</v>
      </c>
      <c r="N291" s="100">
        <v>330373</v>
      </c>
      <c r="O291" s="100">
        <v>0</v>
      </c>
      <c r="P291" s="100">
        <v>13381</v>
      </c>
      <c r="Q291" s="100">
        <v>60869</v>
      </c>
      <c r="R291" s="100">
        <v>-47488</v>
      </c>
      <c r="S291" s="100">
        <v>0</v>
      </c>
      <c r="T291" s="100">
        <v>0</v>
      </c>
      <c r="U291" s="100">
        <v>0</v>
      </c>
      <c r="V291" s="100">
        <v>0</v>
      </c>
      <c r="W291" s="100">
        <v>0</v>
      </c>
      <c r="X291" s="100">
        <v>0</v>
      </c>
      <c r="Y291" s="100">
        <v>0</v>
      </c>
      <c r="Z291" s="100">
        <v>0</v>
      </c>
      <c r="AA291" s="100">
        <v>0</v>
      </c>
      <c r="AB291" s="100">
        <v>0</v>
      </c>
      <c r="AC291" s="100">
        <v>0</v>
      </c>
      <c r="AD291" s="100">
        <v>0</v>
      </c>
      <c r="AE291" s="100">
        <v>0</v>
      </c>
      <c r="AF291" s="100">
        <v>0</v>
      </c>
      <c r="AG291" s="100">
        <v>0</v>
      </c>
      <c r="AH291" s="100">
        <v>0</v>
      </c>
      <c r="AI291" s="100">
        <v>0</v>
      </c>
      <c r="AJ291" s="100">
        <v>0</v>
      </c>
      <c r="AK291" s="100">
        <v>0</v>
      </c>
      <c r="AL291" s="100">
        <v>0</v>
      </c>
      <c r="AM291" s="100">
        <v>0</v>
      </c>
      <c r="AN291" s="100">
        <v>0</v>
      </c>
      <c r="AO291" s="100">
        <v>0</v>
      </c>
      <c r="AP291" s="100">
        <v>0</v>
      </c>
      <c r="AQ291" s="100">
        <v>0</v>
      </c>
      <c r="AR291" s="100">
        <v>0</v>
      </c>
      <c r="AS291" s="100">
        <v>0</v>
      </c>
      <c r="AT291" s="100">
        <v>0</v>
      </c>
      <c r="AU291" s="100">
        <v>0</v>
      </c>
      <c r="AV291" s="100">
        <v>0</v>
      </c>
      <c r="AW291" s="100">
        <v>0</v>
      </c>
      <c r="AX291" s="100">
        <v>0</v>
      </c>
      <c r="AY291" s="100">
        <v>0</v>
      </c>
      <c r="AZ291" s="100">
        <v>0</v>
      </c>
      <c r="BA291" s="100">
        <v>0</v>
      </c>
      <c r="BB291" s="100">
        <v>0</v>
      </c>
      <c r="BC291" s="100">
        <v>0</v>
      </c>
      <c r="BD291" s="100">
        <v>0</v>
      </c>
      <c r="BE291" s="100">
        <v>0</v>
      </c>
      <c r="BF291" s="100">
        <v>7092042.0282219974</v>
      </c>
      <c r="BG291" s="100">
        <v>0</v>
      </c>
      <c r="BH291" s="100">
        <v>71628.30017718942</v>
      </c>
      <c r="BI291" s="100">
        <v>341169</v>
      </c>
      <c r="BJ291" s="100">
        <v>0</v>
      </c>
      <c r="BK291" s="100">
        <v>3435</v>
      </c>
      <c r="BL291" s="100">
        <v>6965799</v>
      </c>
      <c r="BM291" s="100">
        <v>0</v>
      </c>
      <c r="BN291" s="100">
        <v>70342</v>
      </c>
      <c r="BO291" s="100">
        <v>467412</v>
      </c>
      <c r="BP291" s="100">
        <v>0</v>
      </c>
      <c r="BQ291" s="100">
        <v>4721</v>
      </c>
      <c r="BR291" s="100">
        <v>58935.373441955191</v>
      </c>
      <c r="BS291" s="100">
        <v>0</v>
      </c>
      <c r="BT291" s="100">
        <v>595.30680244399196</v>
      </c>
      <c r="BU291" s="100">
        <v>41315</v>
      </c>
      <c r="BV291" s="100">
        <v>0</v>
      </c>
      <c r="BW291" s="100">
        <v>417</v>
      </c>
      <c r="BX291" s="100">
        <v>17620</v>
      </c>
      <c r="BY291" s="100">
        <v>0</v>
      </c>
      <c r="BZ291" s="100">
        <v>178</v>
      </c>
      <c r="CA291" s="100">
        <v>0</v>
      </c>
      <c r="CB291" s="100">
        <v>0</v>
      </c>
      <c r="CC291" s="100">
        <v>0</v>
      </c>
      <c r="CD291" s="100">
        <v>0</v>
      </c>
      <c r="CE291" s="100">
        <v>0</v>
      </c>
      <c r="CF291" s="100">
        <v>0</v>
      </c>
      <c r="CG291" s="100">
        <v>-4600.1731160896124</v>
      </c>
      <c r="CH291" s="100">
        <v>0</v>
      </c>
      <c r="CI291" s="100">
        <v>-46.466395112016293</v>
      </c>
      <c r="CJ291" s="100">
        <v>0</v>
      </c>
      <c r="CK291" s="100">
        <v>0</v>
      </c>
      <c r="CL291" s="100">
        <v>0</v>
      </c>
      <c r="CM291" s="100">
        <v>0</v>
      </c>
      <c r="CN291" s="100">
        <v>0</v>
      </c>
      <c r="CO291" s="100">
        <v>0</v>
      </c>
      <c r="CP291" s="100">
        <v>0</v>
      </c>
      <c r="CQ291" s="100">
        <v>0</v>
      </c>
      <c r="CR291" s="100">
        <v>0</v>
      </c>
      <c r="CS291" s="100">
        <v>0</v>
      </c>
      <c r="CT291" s="100">
        <v>0</v>
      </c>
      <c r="CU291" s="100">
        <v>0</v>
      </c>
      <c r="CV291" s="100">
        <v>0</v>
      </c>
      <c r="CW291" s="100">
        <v>0</v>
      </c>
      <c r="CX291" s="100">
        <v>0</v>
      </c>
      <c r="CY291" s="100">
        <v>0</v>
      </c>
      <c r="CZ291" s="100">
        <v>0</v>
      </c>
      <c r="DA291" s="100">
        <v>0</v>
      </c>
      <c r="DB291" s="100">
        <v>0</v>
      </c>
      <c r="DC291" s="100">
        <v>0</v>
      </c>
      <c r="DD291" s="100">
        <v>0</v>
      </c>
      <c r="DE291" s="100">
        <v>0</v>
      </c>
      <c r="DF291" s="100">
        <v>0</v>
      </c>
      <c r="DG291" s="100">
        <v>0</v>
      </c>
      <c r="DH291" s="100">
        <v>0</v>
      </c>
      <c r="DI291" s="100">
        <v>0</v>
      </c>
      <c r="DJ291" s="100">
        <v>0</v>
      </c>
      <c r="DK291" s="100">
        <v>0</v>
      </c>
      <c r="DL291" s="100">
        <v>0</v>
      </c>
      <c r="DM291" s="100">
        <v>0</v>
      </c>
      <c r="DN291" s="100">
        <v>13255.654399185334</v>
      </c>
      <c r="DO291" s="100">
        <v>0</v>
      </c>
      <c r="DP291" s="100">
        <v>133.89549898167007</v>
      </c>
      <c r="DQ291" s="100">
        <v>24862</v>
      </c>
      <c r="DR291" s="100">
        <v>0</v>
      </c>
      <c r="DS291" s="100">
        <v>251</v>
      </c>
      <c r="DT291" s="100">
        <v>-11606</v>
      </c>
      <c r="DU291" s="100">
        <v>0</v>
      </c>
      <c r="DV291" s="100">
        <v>-117</v>
      </c>
      <c r="DW291" s="100">
        <v>13381.392464358452</v>
      </c>
      <c r="DX291" s="100">
        <v>0</v>
      </c>
      <c r="DY291" s="100">
        <v>135.16558044806519</v>
      </c>
      <c r="DZ291" s="100">
        <v>0</v>
      </c>
      <c r="EA291" s="100">
        <v>0</v>
      </c>
      <c r="EB291" s="100">
        <v>0</v>
      </c>
      <c r="EC291" s="100">
        <v>69514</v>
      </c>
      <c r="ED291" s="100">
        <v>0</v>
      </c>
      <c r="EE291" s="100">
        <v>702</v>
      </c>
      <c r="EF291" s="100">
        <v>-56133</v>
      </c>
      <c r="EG291" s="100">
        <v>0</v>
      </c>
      <c r="EH291" s="100">
        <v>-567</v>
      </c>
      <c r="EI291" s="100">
        <v>0</v>
      </c>
      <c r="EJ291" s="100">
        <v>0</v>
      </c>
      <c r="EK291" s="100">
        <v>0</v>
      </c>
      <c r="EL291" s="100">
        <v>0</v>
      </c>
      <c r="EM291" s="100">
        <v>0</v>
      </c>
      <c r="EN291" s="100">
        <v>0</v>
      </c>
      <c r="EO291" s="100">
        <v>0</v>
      </c>
      <c r="EP291" s="100">
        <v>0</v>
      </c>
      <c r="EQ291" s="100">
        <v>0</v>
      </c>
      <c r="ER291" s="100">
        <v>0</v>
      </c>
      <c r="ES291" s="100">
        <v>0</v>
      </c>
      <c r="ET291" s="100">
        <v>0</v>
      </c>
      <c r="EU291" s="100">
        <v>963680.04348268837</v>
      </c>
      <c r="EV291" s="100">
        <v>0</v>
      </c>
      <c r="EW291" s="100">
        <v>9734.1418533604883</v>
      </c>
      <c r="EX291" s="100">
        <v>1533391</v>
      </c>
      <c r="EY291" s="100">
        <v>0</v>
      </c>
      <c r="EZ291" s="100">
        <v>15489</v>
      </c>
      <c r="FA291" s="100">
        <v>-569711</v>
      </c>
      <c r="FB291" s="100">
        <v>0</v>
      </c>
      <c r="FC291" s="100">
        <v>-5755</v>
      </c>
      <c r="FD291" s="100">
        <v>2363123.0207739305</v>
      </c>
      <c r="FE291" s="100">
        <v>0</v>
      </c>
      <c r="FF291" s="100">
        <v>23865.525050916498</v>
      </c>
      <c r="FG291" s="100">
        <v>2365958</v>
      </c>
      <c r="FH291" s="100">
        <v>0</v>
      </c>
      <c r="FI291" s="100">
        <v>23879</v>
      </c>
      <c r="FJ291" s="100">
        <v>-2835</v>
      </c>
      <c r="FK291" s="100">
        <v>0</v>
      </c>
      <c r="FL291" s="100">
        <v>-13</v>
      </c>
      <c r="FM291" s="100">
        <v>18631.99185336049</v>
      </c>
      <c r="FN291" s="100">
        <v>0</v>
      </c>
      <c r="FO291" s="100">
        <v>0</v>
      </c>
      <c r="FP291" s="100">
        <v>18044</v>
      </c>
      <c r="FQ291" s="100">
        <v>0</v>
      </c>
      <c r="FR291" s="100">
        <v>0</v>
      </c>
      <c r="FS291" s="100">
        <v>588</v>
      </c>
      <c r="FT291" s="100">
        <v>0</v>
      </c>
      <c r="FU291" s="100">
        <v>0</v>
      </c>
      <c r="FV291" s="100">
        <v>10859618</v>
      </c>
      <c r="FW291" s="100">
        <v>0</v>
      </c>
      <c r="FX291" s="100">
        <v>109481</v>
      </c>
      <c r="FY291" s="546">
        <v>0</v>
      </c>
      <c r="FZ291" s="546">
        <v>0.99</v>
      </c>
      <c r="GA291" s="546">
        <v>0</v>
      </c>
      <c r="GB291" s="546">
        <v>0.01</v>
      </c>
      <c r="GC291" s="84" t="s">
        <v>1047</v>
      </c>
    </row>
    <row r="292" spans="1:185" s="84" customFormat="1" x14ac:dyDescent="0.25">
      <c r="A292" t="s">
        <v>1037</v>
      </c>
      <c r="B292" s="82" t="s">
        <v>943</v>
      </c>
      <c r="C292" s="85" t="s">
        <v>942</v>
      </c>
      <c r="D292" s="100">
        <v>1919892</v>
      </c>
      <c r="E292" s="100">
        <v>0</v>
      </c>
      <c r="F292" s="100">
        <v>1919892</v>
      </c>
      <c r="G292" s="100">
        <v>3286926</v>
      </c>
      <c r="H292" s="100">
        <v>0</v>
      </c>
      <c r="I292" s="100">
        <v>3286926</v>
      </c>
      <c r="J292" s="100">
        <v>-1367034</v>
      </c>
      <c r="K292" s="100">
        <v>0</v>
      </c>
      <c r="L292" s="100">
        <v>-1367034</v>
      </c>
      <c r="M292" s="100">
        <v>285401</v>
      </c>
      <c r="N292" s="100">
        <v>285401</v>
      </c>
      <c r="O292" s="100">
        <v>0</v>
      </c>
      <c r="P292" s="100">
        <v>0</v>
      </c>
      <c r="Q292" s="100">
        <v>0</v>
      </c>
      <c r="R292" s="100">
        <v>0</v>
      </c>
      <c r="S292" s="100">
        <v>0</v>
      </c>
      <c r="T292" s="100">
        <v>0</v>
      </c>
      <c r="U292" s="100">
        <v>0</v>
      </c>
      <c r="V292" s="100">
        <v>0</v>
      </c>
      <c r="W292" s="100">
        <v>0</v>
      </c>
      <c r="X292" s="100">
        <v>0</v>
      </c>
      <c r="Y292" s="100">
        <v>0</v>
      </c>
      <c r="Z292" s="100">
        <v>0</v>
      </c>
      <c r="AA292" s="100">
        <v>0</v>
      </c>
      <c r="AB292" s="100">
        <v>0</v>
      </c>
      <c r="AC292" s="100">
        <v>0</v>
      </c>
      <c r="AD292" s="100">
        <v>0</v>
      </c>
      <c r="AE292" s="100">
        <v>0</v>
      </c>
      <c r="AF292" s="100">
        <v>0</v>
      </c>
      <c r="AG292" s="100">
        <v>0</v>
      </c>
      <c r="AH292" s="100">
        <v>0</v>
      </c>
      <c r="AI292" s="100">
        <v>0</v>
      </c>
      <c r="AJ292" s="100">
        <v>0</v>
      </c>
      <c r="AK292" s="100">
        <v>0</v>
      </c>
      <c r="AL292" s="100">
        <v>0</v>
      </c>
      <c r="AM292" s="100">
        <v>0</v>
      </c>
      <c r="AN292" s="100">
        <v>0</v>
      </c>
      <c r="AO292" s="100">
        <v>0</v>
      </c>
      <c r="AP292" s="100">
        <v>0</v>
      </c>
      <c r="AQ292" s="100">
        <v>0</v>
      </c>
      <c r="AR292" s="100">
        <v>0</v>
      </c>
      <c r="AS292" s="100">
        <v>0</v>
      </c>
      <c r="AT292" s="100">
        <v>0</v>
      </c>
      <c r="AU292" s="100">
        <v>0</v>
      </c>
      <c r="AV292" s="100">
        <v>0</v>
      </c>
      <c r="AW292" s="100">
        <v>0</v>
      </c>
      <c r="AX292" s="100">
        <v>0</v>
      </c>
      <c r="AY292" s="100">
        <v>0</v>
      </c>
      <c r="AZ292" s="100">
        <v>0</v>
      </c>
      <c r="BA292" s="100">
        <v>0</v>
      </c>
      <c r="BB292" s="100">
        <v>0</v>
      </c>
      <c r="BC292" s="100">
        <v>0</v>
      </c>
      <c r="BD292" s="100">
        <v>0</v>
      </c>
      <c r="BE292" s="100">
        <v>0</v>
      </c>
      <c r="BF292" s="100">
        <v>3399897.7398706311</v>
      </c>
      <c r="BG292" s="100">
        <v>1912442.4786772304</v>
      </c>
      <c r="BH292" s="100">
        <v>0</v>
      </c>
      <c r="BI292" s="100">
        <v>125064</v>
      </c>
      <c r="BJ292" s="100">
        <v>70348</v>
      </c>
      <c r="BK292" s="100">
        <v>0</v>
      </c>
      <c r="BL292" s="100">
        <v>3409723</v>
      </c>
      <c r="BM292" s="100">
        <v>1917969</v>
      </c>
      <c r="BN292" s="100">
        <v>0</v>
      </c>
      <c r="BO292" s="100">
        <v>115239</v>
      </c>
      <c r="BP292" s="100">
        <v>64821</v>
      </c>
      <c r="BQ292" s="100">
        <v>0</v>
      </c>
      <c r="BR292" s="100">
        <v>0</v>
      </c>
      <c r="BS292" s="100">
        <v>0</v>
      </c>
      <c r="BT292" s="100">
        <v>0</v>
      </c>
      <c r="BU292" s="100">
        <v>0</v>
      </c>
      <c r="BV292" s="100">
        <v>0</v>
      </c>
      <c r="BW292" s="100">
        <v>0</v>
      </c>
      <c r="BX292" s="100">
        <v>0</v>
      </c>
      <c r="BY292" s="100">
        <v>0</v>
      </c>
      <c r="BZ292" s="100">
        <v>0</v>
      </c>
      <c r="CA292" s="100">
        <v>-1605.3829735234215</v>
      </c>
      <c r="CB292" s="100">
        <v>-903.02792260692468</v>
      </c>
      <c r="CC292" s="100">
        <v>0</v>
      </c>
      <c r="CD292" s="100">
        <v>0</v>
      </c>
      <c r="CE292" s="100">
        <v>0</v>
      </c>
      <c r="CF292" s="100">
        <v>0</v>
      </c>
      <c r="CG292" s="100">
        <v>-7021.7538085539709</v>
      </c>
      <c r="CH292" s="100">
        <v>-3949.7365173116091</v>
      </c>
      <c r="CI292" s="100">
        <v>0</v>
      </c>
      <c r="CJ292" s="100">
        <v>0</v>
      </c>
      <c r="CK292" s="100">
        <v>0</v>
      </c>
      <c r="CL292" s="100">
        <v>0</v>
      </c>
      <c r="CM292" s="100">
        <v>0</v>
      </c>
      <c r="CN292" s="100">
        <v>0</v>
      </c>
      <c r="CO292" s="100">
        <v>0</v>
      </c>
      <c r="CP292" s="100">
        <v>0</v>
      </c>
      <c r="CQ292" s="100">
        <v>0</v>
      </c>
      <c r="CR292" s="100">
        <v>0</v>
      </c>
      <c r="CS292" s="100">
        <v>0</v>
      </c>
      <c r="CT292" s="100">
        <v>0</v>
      </c>
      <c r="CU292" s="100">
        <v>0</v>
      </c>
      <c r="CV292" s="100">
        <v>0</v>
      </c>
      <c r="CW292" s="100">
        <v>0</v>
      </c>
      <c r="CX292" s="100">
        <v>0</v>
      </c>
      <c r="CY292" s="100">
        <v>0</v>
      </c>
      <c r="CZ292" s="100">
        <v>0</v>
      </c>
      <c r="DA292" s="100">
        <v>0</v>
      </c>
      <c r="DB292" s="100">
        <v>0</v>
      </c>
      <c r="DC292" s="100">
        <v>0</v>
      </c>
      <c r="DD292" s="100">
        <v>0</v>
      </c>
      <c r="DE292" s="100">
        <v>0</v>
      </c>
      <c r="DF292" s="100">
        <v>0</v>
      </c>
      <c r="DG292" s="100">
        <v>0</v>
      </c>
      <c r="DH292" s="100">
        <v>0</v>
      </c>
      <c r="DI292" s="100">
        <v>0</v>
      </c>
      <c r="DJ292" s="100">
        <v>0</v>
      </c>
      <c r="DK292" s="100">
        <v>0</v>
      </c>
      <c r="DL292" s="100">
        <v>0</v>
      </c>
      <c r="DM292" s="100">
        <v>0</v>
      </c>
      <c r="DN292" s="100">
        <v>88060.633808553961</v>
      </c>
      <c r="DO292" s="100">
        <v>49534.106517311615</v>
      </c>
      <c r="DP292" s="100">
        <v>0</v>
      </c>
      <c r="DQ292" s="100">
        <v>128890</v>
      </c>
      <c r="DR292" s="100">
        <v>72501</v>
      </c>
      <c r="DS292" s="100">
        <v>0</v>
      </c>
      <c r="DT292" s="100">
        <v>-40829</v>
      </c>
      <c r="DU292" s="100">
        <v>-22967</v>
      </c>
      <c r="DV292" s="100">
        <v>0</v>
      </c>
      <c r="DW292" s="100">
        <v>110999.42028513238</v>
      </c>
      <c r="DX292" s="100">
        <v>62437.17391038697</v>
      </c>
      <c r="DY292" s="100">
        <v>0</v>
      </c>
      <c r="DZ292" s="100">
        <v>-4455.3218737270872</v>
      </c>
      <c r="EA292" s="100">
        <v>-2506.1185539714866</v>
      </c>
      <c r="EB292" s="100">
        <v>0</v>
      </c>
      <c r="EC292" s="100">
        <v>111492</v>
      </c>
      <c r="ED292" s="100">
        <v>62714</v>
      </c>
      <c r="EE292" s="100">
        <v>0</v>
      </c>
      <c r="EF292" s="100">
        <v>-4948</v>
      </c>
      <c r="EG292" s="100">
        <v>-2783</v>
      </c>
      <c r="EH292" s="100">
        <v>0</v>
      </c>
      <c r="EI292" s="100">
        <v>-42.129531568228103</v>
      </c>
      <c r="EJ292" s="100">
        <v>-23.697861507128312</v>
      </c>
      <c r="EK292" s="100">
        <v>0</v>
      </c>
      <c r="EL292" s="100">
        <v>0</v>
      </c>
      <c r="EM292" s="100">
        <v>0</v>
      </c>
      <c r="EN292" s="100">
        <v>0</v>
      </c>
      <c r="EO292" s="100">
        <v>0</v>
      </c>
      <c r="EP292" s="100">
        <v>0</v>
      </c>
      <c r="EQ292" s="100">
        <v>0</v>
      </c>
      <c r="ER292" s="100">
        <v>0</v>
      </c>
      <c r="ES292" s="100">
        <v>0</v>
      </c>
      <c r="ET292" s="100">
        <v>0</v>
      </c>
      <c r="EU292" s="100">
        <v>1178708.9557637474</v>
      </c>
      <c r="EV292" s="100">
        <v>663023.78761710797</v>
      </c>
      <c r="EW292" s="100">
        <v>0</v>
      </c>
      <c r="EX292" s="100">
        <v>1500021</v>
      </c>
      <c r="EY292" s="100">
        <v>843762</v>
      </c>
      <c r="EZ292" s="100">
        <v>0</v>
      </c>
      <c r="FA292" s="100">
        <v>-321312</v>
      </c>
      <c r="FB292" s="100">
        <v>-180738</v>
      </c>
      <c r="FC292" s="100">
        <v>0</v>
      </c>
      <c r="FD292" s="100">
        <v>1067950.95592668</v>
      </c>
      <c r="FE292" s="100">
        <v>600722.41270875768</v>
      </c>
      <c r="FF292" s="100">
        <v>0</v>
      </c>
      <c r="FG292" s="100">
        <v>1010346</v>
      </c>
      <c r="FH292" s="100">
        <v>568320</v>
      </c>
      <c r="FI292" s="100">
        <v>0</v>
      </c>
      <c r="FJ292" s="100">
        <v>57605</v>
      </c>
      <c r="FK292" s="100">
        <v>32402</v>
      </c>
      <c r="FL292" s="100">
        <v>0</v>
      </c>
      <c r="FM292" s="100">
        <v>0</v>
      </c>
      <c r="FN292" s="100">
        <v>0</v>
      </c>
      <c r="FO292" s="100">
        <v>0</v>
      </c>
      <c r="FP292" s="100">
        <v>0</v>
      </c>
      <c r="FQ292" s="100">
        <v>0</v>
      </c>
      <c r="FR292" s="100">
        <v>0</v>
      </c>
      <c r="FS292" s="100">
        <v>0</v>
      </c>
      <c r="FT292" s="100">
        <v>0</v>
      </c>
      <c r="FU292" s="100">
        <v>0</v>
      </c>
      <c r="FV292" s="100">
        <v>5957558</v>
      </c>
      <c r="FW292" s="100">
        <v>3351124</v>
      </c>
      <c r="FX292" s="100">
        <v>0</v>
      </c>
      <c r="FY292" s="546">
        <v>0.25</v>
      </c>
      <c r="FZ292" s="546">
        <v>0.48</v>
      </c>
      <c r="GA292" s="546">
        <v>0.27</v>
      </c>
      <c r="GB292" s="546">
        <v>0</v>
      </c>
      <c r="GC292" s="84" t="s">
        <v>1044</v>
      </c>
    </row>
    <row r="293" spans="1:185" s="84" customFormat="1" x14ac:dyDescent="0.25">
      <c r="A293" t="s">
        <v>1026</v>
      </c>
      <c r="B293" s="82" t="s">
        <v>945</v>
      </c>
      <c r="C293" s="85" t="s">
        <v>944</v>
      </c>
      <c r="D293" s="100">
        <v>1414221</v>
      </c>
      <c r="E293" s="100">
        <v>135792</v>
      </c>
      <c r="F293" s="100">
        <v>1550013</v>
      </c>
      <c r="G293" s="100">
        <v>1749291</v>
      </c>
      <c r="H293" s="100">
        <v>145184</v>
      </c>
      <c r="I293" s="100">
        <v>1894475</v>
      </c>
      <c r="J293" s="100">
        <v>-335070</v>
      </c>
      <c r="K293" s="100">
        <v>-9392</v>
      </c>
      <c r="L293" s="100">
        <v>-344462</v>
      </c>
      <c r="M293" s="100">
        <v>445379</v>
      </c>
      <c r="N293" s="100">
        <v>445379</v>
      </c>
      <c r="O293" s="100">
        <v>0</v>
      </c>
      <c r="P293" s="100">
        <v>14802094</v>
      </c>
      <c r="Q293" s="100">
        <v>0</v>
      </c>
      <c r="R293" s="100">
        <v>14802094</v>
      </c>
      <c r="S293" s="100">
        <v>0</v>
      </c>
      <c r="T293" s="100">
        <v>0</v>
      </c>
      <c r="U293" s="100">
        <v>0</v>
      </c>
      <c r="V293" s="100">
        <v>0</v>
      </c>
      <c r="W293" s="100">
        <v>0</v>
      </c>
      <c r="X293" s="100">
        <v>0</v>
      </c>
      <c r="Y293" s="100">
        <v>0</v>
      </c>
      <c r="Z293" s="100">
        <v>0</v>
      </c>
      <c r="AA293" s="100">
        <v>0</v>
      </c>
      <c r="AB293" s="100">
        <v>0</v>
      </c>
      <c r="AC293" s="100">
        <v>0</v>
      </c>
      <c r="AD293" s="100">
        <v>0</v>
      </c>
      <c r="AE293" s="100">
        <v>0</v>
      </c>
      <c r="AF293" s="100">
        <v>0</v>
      </c>
      <c r="AG293" s="100">
        <v>0</v>
      </c>
      <c r="AH293" s="100">
        <v>0</v>
      </c>
      <c r="AI293" s="100">
        <v>0</v>
      </c>
      <c r="AJ293" s="100">
        <v>0</v>
      </c>
      <c r="AK293" s="100">
        <v>0</v>
      </c>
      <c r="AL293" s="100">
        <v>0</v>
      </c>
      <c r="AM293" s="100">
        <v>0</v>
      </c>
      <c r="AN293" s="100">
        <v>0</v>
      </c>
      <c r="AO293" s="100">
        <v>0</v>
      </c>
      <c r="AP293" s="100">
        <v>0</v>
      </c>
      <c r="AQ293" s="100">
        <v>0</v>
      </c>
      <c r="AR293" s="100">
        <v>0</v>
      </c>
      <c r="AS293" s="100">
        <v>0</v>
      </c>
      <c r="AT293" s="100">
        <v>0</v>
      </c>
      <c r="AU293" s="100">
        <v>0</v>
      </c>
      <c r="AV293" s="100">
        <v>0</v>
      </c>
      <c r="AW293" s="100">
        <v>0</v>
      </c>
      <c r="AX293" s="100">
        <v>0</v>
      </c>
      <c r="AY293" s="100">
        <v>0</v>
      </c>
      <c r="AZ293" s="100">
        <v>0</v>
      </c>
      <c r="BA293" s="100">
        <v>0</v>
      </c>
      <c r="BB293" s="100">
        <v>0</v>
      </c>
      <c r="BC293" s="100">
        <v>0</v>
      </c>
      <c r="BD293" s="100">
        <v>0</v>
      </c>
      <c r="BE293" s="100">
        <v>0</v>
      </c>
      <c r="BF293" s="100">
        <v>3223538.1993118534</v>
      </c>
      <c r="BG293" s="100">
        <v>1669866.8396667622</v>
      </c>
      <c r="BH293" s="100">
        <v>0</v>
      </c>
      <c r="BI293" s="100">
        <v>248761</v>
      </c>
      <c r="BJ293" s="100">
        <v>129875</v>
      </c>
      <c r="BK293" s="100">
        <v>0</v>
      </c>
      <c r="BL293" s="100">
        <v>3130736</v>
      </c>
      <c r="BM293" s="100">
        <v>1655962</v>
      </c>
      <c r="BN293" s="100">
        <v>0</v>
      </c>
      <c r="BO293" s="100">
        <v>341563</v>
      </c>
      <c r="BP293" s="100">
        <v>143780</v>
      </c>
      <c r="BQ293" s="100">
        <v>0</v>
      </c>
      <c r="BR293" s="100">
        <v>3042.1239103869652</v>
      </c>
      <c r="BS293" s="100">
        <v>1538.6882077393075</v>
      </c>
      <c r="BT293" s="100">
        <v>0</v>
      </c>
      <c r="BU293" s="100">
        <v>7866</v>
      </c>
      <c r="BV293" s="100">
        <v>4425</v>
      </c>
      <c r="BW293" s="100">
        <v>0</v>
      </c>
      <c r="BX293" s="100">
        <v>-4824</v>
      </c>
      <c r="BY293" s="100">
        <v>-2886</v>
      </c>
      <c r="BZ293" s="100">
        <v>0</v>
      </c>
      <c r="CA293" s="100">
        <v>0</v>
      </c>
      <c r="CB293" s="100">
        <v>0</v>
      </c>
      <c r="CC293" s="100">
        <v>0</v>
      </c>
      <c r="CD293" s="100">
        <v>-76.824439918533599</v>
      </c>
      <c r="CE293" s="100">
        <v>-43.213747454175156</v>
      </c>
      <c r="CF293" s="100">
        <v>0</v>
      </c>
      <c r="CG293" s="100">
        <v>-1239.1038696537678</v>
      </c>
      <c r="CH293" s="100">
        <v>-696.99592668024445</v>
      </c>
      <c r="CI293" s="100">
        <v>0</v>
      </c>
      <c r="CJ293" s="100">
        <v>0</v>
      </c>
      <c r="CK293" s="100">
        <v>0</v>
      </c>
      <c r="CL293" s="100">
        <v>0</v>
      </c>
      <c r="CM293" s="100">
        <v>0</v>
      </c>
      <c r="CN293" s="100">
        <v>0</v>
      </c>
      <c r="CO293" s="100">
        <v>0</v>
      </c>
      <c r="CP293" s="100">
        <v>0</v>
      </c>
      <c r="CQ293" s="100">
        <v>0</v>
      </c>
      <c r="CR293" s="100">
        <v>0</v>
      </c>
      <c r="CS293" s="100">
        <v>0</v>
      </c>
      <c r="CT293" s="100">
        <v>0</v>
      </c>
      <c r="CU293" s="100">
        <v>0</v>
      </c>
      <c r="CV293" s="100">
        <v>0</v>
      </c>
      <c r="CW293" s="100">
        <v>0</v>
      </c>
      <c r="CX293" s="100">
        <v>0</v>
      </c>
      <c r="CY293" s="100">
        <v>0</v>
      </c>
      <c r="CZ293" s="100">
        <v>0</v>
      </c>
      <c r="DA293" s="100">
        <v>0</v>
      </c>
      <c r="DB293" s="100">
        <v>0</v>
      </c>
      <c r="DC293" s="100">
        <v>0</v>
      </c>
      <c r="DD293" s="100">
        <v>0</v>
      </c>
      <c r="DE293" s="100">
        <v>0</v>
      </c>
      <c r="DF293" s="100">
        <v>0</v>
      </c>
      <c r="DG293" s="100">
        <v>0</v>
      </c>
      <c r="DH293" s="100">
        <v>0</v>
      </c>
      <c r="DI293" s="100">
        <v>0</v>
      </c>
      <c r="DJ293" s="100">
        <v>0</v>
      </c>
      <c r="DK293" s="100">
        <v>0</v>
      </c>
      <c r="DL293" s="100">
        <v>0</v>
      </c>
      <c r="DM293" s="100">
        <v>0</v>
      </c>
      <c r="DN293" s="100">
        <v>37741.98867617108</v>
      </c>
      <c r="DO293" s="100">
        <v>21510.409490835031</v>
      </c>
      <c r="DP293" s="100">
        <v>0</v>
      </c>
      <c r="DQ293" s="100">
        <v>7552</v>
      </c>
      <c r="DR293" s="100">
        <v>4247</v>
      </c>
      <c r="DS293" s="100">
        <v>0</v>
      </c>
      <c r="DT293" s="100">
        <v>30190</v>
      </c>
      <c r="DU293" s="100">
        <v>17263</v>
      </c>
      <c r="DV293" s="100">
        <v>0</v>
      </c>
      <c r="DW293" s="100">
        <v>143828.15560081464</v>
      </c>
      <c r="DX293" s="100">
        <v>78876.241038696535</v>
      </c>
      <c r="DY293" s="100">
        <v>0</v>
      </c>
      <c r="DZ293" s="100">
        <v>-5509.0558044806512</v>
      </c>
      <c r="EA293" s="100">
        <v>-3098.8438900203669</v>
      </c>
      <c r="EB293" s="100">
        <v>0</v>
      </c>
      <c r="EC293" s="100">
        <v>151172</v>
      </c>
      <c r="ED293" s="100">
        <v>85035</v>
      </c>
      <c r="EE293" s="100">
        <v>0</v>
      </c>
      <c r="EF293" s="100">
        <v>-12853</v>
      </c>
      <c r="EG293" s="100">
        <v>-9258</v>
      </c>
      <c r="EH293" s="100">
        <v>0</v>
      </c>
      <c r="EI293" s="100">
        <v>149.18810590631367</v>
      </c>
      <c r="EJ293" s="100">
        <v>83.918309572301439</v>
      </c>
      <c r="EK293" s="100">
        <v>0</v>
      </c>
      <c r="EL293" s="100">
        <v>0</v>
      </c>
      <c r="EM293" s="100">
        <v>0</v>
      </c>
      <c r="EN293" s="100">
        <v>0</v>
      </c>
      <c r="EO293" s="100">
        <v>0</v>
      </c>
      <c r="EP293" s="100">
        <v>0</v>
      </c>
      <c r="EQ293" s="100">
        <v>0</v>
      </c>
      <c r="ER293" s="100">
        <v>0</v>
      </c>
      <c r="ES293" s="100">
        <v>0</v>
      </c>
      <c r="ET293" s="100">
        <v>0</v>
      </c>
      <c r="EU293" s="100">
        <v>1692051.8871690426</v>
      </c>
      <c r="EV293" s="100">
        <v>950496.13319755613</v>
      </c>
      <c r="EW293" s="100">
        <v>0</v>
      </c>
      <c r="EX293" s="100">
        <v>2303189</v>
      </c>
      <c r="EY293" s="100">
        <v>1278064</v>
      </c>
      <c r="EZ293" s="100">
        <v>0</v>
      </c>
      <c r="FA293" s="100">
        <v>-611137</v>
      </c>
      <c r="FB293" s="100">
        <v>-327568</v>
      </c>
      <c r="FC293" s="100">
        <v>0</v>
      </c>
      <c r="FD293" s="100">
        <v>2325937.3464765782</v>
      </c>
      <c r="FE293" s="100">
        <v>1037018.2787780041</v>
      </c>
      <c r="FF293" s="100">
        <v>0</v>
      </c>
      <c r="FG293" s="100">
        <v>1825154</v>
      </c>
      <c r="FH293" s="100">
        <v>1026649</v>
      </c>
      <c r="FI293" s="100">
        <v>0</v>
      </c>
      <c r="FJ293" s="100">
        <v>500783</v>
      </c>
      <c r="FK293" s="100">
        <v>10369</v>
      </c>
      <c r="FL293" s="100">
        <v>0</v>
      </c>
      <c r="FM293" s="100">
        <v>0</v>
      </c>
      <c r="FN293" s="100">
        <v>0</v>
      </c>
      <c r="FO293" s="100">
        <v>0</v>
      </c>
      <c r="FP293" s="100">
        <v>0</v>
      </c>
      <c r="FQ293" s="100">
        <v>0</v>
      </c>
      <c r="FR293" s="100">
        <v>0</v>
      </c>
      <c r="FS293" s="100">
        <v>0</v>
      </c>
      <c r="FT293" s="100">
        <v>0</v>
      </c>
      <c r="FU293" s="100">
        <v>0</v>
      </c>
      <c r="FV293" s="100">
        <v>7668224</v>
      </c>
      <c r="FW293" s="100">
        <v>3885426</v>
      </c>
      <c r="FX293" s="100">
        <v>0</v>
      </c>
      <c r="FY293" s="546">
        <v>0.25</v>
      </c>
      <c r="FZ293" s="546">
        <v>0.48</v>
      </c>
      <c r="GA293" s="546">
        <v>0.27</v>
      </c>
      <c r="GB293" s="546">
        <v>0</v>
      </c>
      <c r="GC293" s="84" t="s">
        <v>1073</v>
      </c>
    </row>
    <row r="294" spans="1:185" s="84" customFormat="1" x14ac:dyDescent="0.25">
      <c r="A294" t="s">
        <v>1037</v>
      </c>
      <c r="B294" s="82" t="s">
        <v>947</v>
      </c>
      <c r="C294" s="85" t="s">
        <v>946</v>
      </c>
      <c r="D294" s="100">
        <v>-2953236</v>
      </c>
      <c r="E294" s="100">
        <v>-26943</v>
      </c>
      <c r="F294" s="100">
        <v>-2980179</v>
      </c>
      <c r="G294" s="100">
        <v>-4057087</v>
      </c>
      <c r="H294" s="100">
        <v>-27393</v>
      </c>
      <c r="I294" s="100">
        <v>-4084480</v>
      </c>
      <c r="J294" s="100">
        <v>1103851</v>
      </c>
      <c r="K294" s="100">
        <v>450</v>
      </c>
      <c r="L294" s="100">
        <v>1104301</v>
      </c>
      <c r="M294" s="100">
        <v>295471</v>
      </c>
      <c r="N294" s="100">
        <v>295471</v>
      </c>
      <c r="O294" s="100">
        <v>0</v>
      </c>
      <c r="P294" s="100">
        <v>64270</v>
      </c>
      <c r="Q294" s="100">
        <v>136642</v>
      </c>
      <c r="R294" s="100">
        <v>-72372</v>
      </c>
      <c r="S294" s="100">
        <v>0</v>
      </c>
      <c r="T294" s="100">
        <v>0</v>
      </c>
      <c r="U294" s="100">
        <v>0</v>
      </c>
      <c r="V294" s="100">
        <v>0</v>
      </c>
      <c r="W294" s="100">
        <v>0</v>
      </c>
      <c r="X294" s="100">
        <v>0</v>
      </c>
      <c r="Y294" s="100">
        <v>0</v>
      </c>
      <c r="Z294" s="100">
        <v>0</v>
      </c>
      <c r="AA294" s="100">
        <v>0</v>
      </c>
      <c r="AB294" s="100">
        <v>0</v>
      </c>
      <c r="AC294" s="100">
        <v>0</v>
      </c>
      <c r="AD294" s="100">
        <v>0</v>
      </c>
      <c r="AE294" s="100">
        <v>0</v>
      </c>
      <c r="AF294" s="100">
        <v>0</v>
      </c>
      <c r="AG294" s="100">
        <v>0</v>
      </c>
      <c r="AH294" s="100">
        <v>306600</v>
      </c>
      <c r="AI294" s="100">
        <v>306599.73116089613</v>
      </c>
      <c r="AJ294" s="100">
        <v>0</v>
      </c>
      <c r="AK294" s="100">
        <v>0</v>
      </c>
      <c r="AL294" s="100">
        <v>145784</v>
      </c>
      <c r="AM294" s="100">
        <v>145784</v>
      </c>
      <c r="AN294" s="100">
        <v>0</v>
      </c>
      <c r="AO294" s="100">
        <v>0</v>
      </c>
      <c r="AP294" s="100">
        <v>160816</v>
      </c>
      <c r="AQ294" s="100">
        <v>160816</v>
      </c>
      <c r="AR294" s="100">
        <v>0</v>
      </c>
      <c r="AS294" s="100">
        <v>0</v>
      </c>
      <c r="AT294" s="100">
        <v>0</v>
      </c>
      <c r="AU294" s="100">
        <v>0</v>
      </c>
      <c r="AV294" s="100">
        <v>0</v>
      </c>
      <c r="AW294" s="100">
        <v>0</v>
      </c>
      <c r="AX294" s="100">
        <v>0</v>
      </c>
      <c r="AY294" s="100">
        <v>0</v>
      </c>
      <c r="AZ294" s="100">
        <v>0</v>
      </c>
      <c r="BA294" s="100">
        <v>0</v>
      </c>
      <c r="BB294" s="100">
        <v>0</v>
      </c>
      <c r="BC294" s="100">
        <v>0</v>
      </c>
      <c r="BD294" s="100">
        <v>0</v>
      </c>
      <c r="BE294" s="100">
        <v>0</v>
      </c>
      <c r="BF294" s="100">
        <v>2298242.1237452137</v>
      </c>
      <c r="BG294" s="100">
        <v>0</v>
      </c>
      <c r="BH294" s="100">
        <v>46691.692385132381</v>
      </c>
      <c r="BI294" s="100">
        <v>205749</v>
      </c>
      <c r="BJ294" s="100">
        <v>0</v>
      </c>
      <c r="BK294" s="100">
        <v>4123</v>
      </c>
      <c r="BL294" s="100">
        <v>2310251</v>
      </c>
      <c r="BM294" s="100">
        <v>0</v>
      </c>
      <c r="BN294" s="100">
        <v>46993</v>
      </c>
      <c r="BO294" s="100">
        <v>193740</v>
      </c>
      <c r="BP294" s="100">
        <v>0</v>
      </c>
      <c r="BQ294" s="100">
        <v>3822</v>
      </c>
      <c r="BR294" s="100">
        <v>0</v>
      </c>
      <c r="BS294" s="100">
        <v>0</v>
      </c>
      <c r="BT294" s="100">
        <v>0</v>
      </c>
      <c r="BU294" s="100">
        <v>0</v>
      </c>
      <c r="BV294" s="100">
        <v>0</v>
      </c>
      <c r="BW294" s="100">
        <v>0</v>
      </c>
      <c r="BX294" s="100">
        <v>0</v>
      </c>
      <c r="BY294" s="100">
        <v>0</v>
      </c>
      <c r="BZ294" s="100">
        <v>0</v>
      </c>
      <c r="CA294" s="100">
        <v>0</v>
      </c>
      <c r="CB294" s="100">
        <v>0</v>
      </c>
      <c r="CC294" s="100">
        <v>0</v>
      </c>
      <c r="CD294" s="100">
        <v>0</v>
      </c>
      <c r="CE294" s="100">
        <v>0</v>
      </c>
      <c r="CF294" s="100">
        <v>0</v>
      </c>
      <c r="CG294" s="100">
        <v>0</v>
      </c>
      <c r="CH294" s="100">
        <v>0</v>
      </c>
      <c r="CI294" s="100">
        <v>0</v>
      </c>
      <c r="CJ294" s="100">
        <v>0</v>
      </c>
      <c r="CK294" s="100">
        <v>0</v>
      </c>
      <c r="CL294" s="100">
        <v>0</v>
      </c>
      <c r="CM294" s="100">
        <v>0</v>
      </c>
      <c r="CN294" s="100">
        <v>0</v>
      </c>
      <c r="CO294" s="100">
        <v>0</v>
      </c>
      <c r="CP294" s="100">
        <v>0</v>
      </c>
      <c r="CQ294" s="100">
        <v>0</v>
      </c>
      <c r="CR294" s="100">
        <v>0</v>
      </c>
      <c r="CS294" s="100">
        <v>0</v>
      </c>
      <c r="CT294" s="100">
        <v>0</v>
      </c>
      <c r="CU294" s="100">
        <v>0</v>
      </c>
      <c r="CV294" s="100">
        <v>2248.5191853360488</v>
      </c>
      <c r="CW294" s="100">
        <v>0</v>
      </c>
      <c r="CX294" s="100">
        <v>45.888146639511206</v>
      </c>
      <c r="CY294" s="100">
        <v>2248</v>
      </c>
      <c r="CZ294" s="100">
        <v>0</v>
      </c>
      <c r="DA294" s="100">
        <v>46</v>
      </c>
      <c r="DB294" s="100">
        <v>1</v>
      </c>
      <c r="DC294" s="100">
        <v>0</v>
      </c>
      <c r="DD294" s="100">
        <v>0</v>
      </c>
      <c r="DE294" s="100">
        <v>0</v>
      </c>
      <c r="DF294" s="100">
        <v>0</v>
      </c>
      <c r="DG294" s="100">
        <v>0</v>
      </c>
      <c r="DH294" s="100">
        <v>0</v>
      </c>
      <c r="DI294" s="100">
        <v>0</v>
      </c>
      <c r="DJ294" s="100">
        <v>0</v>
      </c>
      <c r="DK294" s="100">
        <v>0</v>
      </c>
      <c r="DL294" s="100">
        <v>0</v>
      </c>
      <c r="DM294" s="100">
        <v>0</v>
      </c>
      <c r="DN294" s="100">
        <v>15109.198900203664</v>
      </c>
      <c r="DO294" s="100">
        <v>0</v>
      </c>
      <c r="DP294" s="100">
        <v>308.35099796334015</v>
      </c>
      <c r="DQ294" s="100">
        <v>22308</v>
      </c>
      <c r="DR294" s="100">
        <v>0</v>
      </c>
      <c r="DS294" s="100">
        <v>455</v>
      </c>
      <c r="DT294" s="100">
        <v>-7199</v>
      </c>
      <c r="DU294" s="100">
        <v>0</v>
      </c>
      <c r="DV294" s="100">
        <v>-147</v>
      </c>
      <c r="DW294" s="100">
        <v>29647.26384928717</v>
      </c>
      <c r="DX294" s="100">
        <v>0</v>
      </c>
      <c r="DY294" s="100">
        <v>596.68014256619142</v>
      </c>
      <c r="DZ294" s="100">
        <v>-9367.4806924643581</v>
      </c>
      <c r="EA294" s="100">
        <v>0</v>
      </c>
      <c r="EB294" s="100">
        <v>-191.17307535641547</v>
      </c>
      <c r="EC294" s="100">
        <v>723</v>
      </c>
      <c r="ED294" s="100">
        <v>0</v>
      </c>
      <c r="EE294" s="100">
        <v>15</v>
      </c>
      <c r="EF294" s="100">
        <v>19557</v>
      </c>
      <c r="EG294" s="100">
        <v>0</v>
      </c>
      <c r="EH294" s="100">
        <v>391</v>
      </c>
      <c r="EI294" s="100">
        <v>0</v>
      </c>
      <c r="EJ294" s="100">
        <v>0</v>
      </c>
      <c r="EK294" s="100">
        <v>0</v>
      </c>
      <c r="EL294" s="100">
        <v>0</v>
      </c>
      <c r="EM294" s="100">
        <v>0</v>
      </c>
      <c r="EN294" s="100">
        <v>0</v>
      </c>
      <c r="EO294" s="100">
        <v>0</v>
      </c>
      <c r="EP294" s="100">
        <v>0</v>
      </c>
      <c r="EQ294" s="100">
        <v>0</v>
      </c>
      <c r="ER294" s="100">
        <v>0</v>
      </c>
      <c r="ES294" s="100">
        <v>0</v>
      </c>
      <c r="ET294" s="100">
        <v>0</v>
      </c>
      <c r="EU294" s="100">
        <v>917453.00193482684</v>
      </c>
      <c r="EV294" s="100">
        <v>0</v>
      </c>
      <c r="EW294" s="100">
        <v>18723.530651731162</v>
      </c>
      <c r="EX294" s="100">
        <v>466069</v>
      </c>
      <c r="EY294" s="100">
        <v>0</v>
      </c>
      <c r="EZ294" s="100">
        <v>9512</v>
      </c>
      <c r="FA294" s="100">
        <v>451384</v>
      </c>
      <c r="FB294" s="100">
        <v>0</v>
      </c>
      <c r="FC294" s="100">
        <v>9212</v>
      </c>
      <c r="FD294" s="100">
        <v>1655183.0077393074</v>
      </c>
      <c r="FE294" s="100">
        <v>0</v>
      </c>
      <c r="FF294" s="100">
        <v>33736.503462321794</v>
      </c>
      <c r="FG294" s="100">
        <v>1709616</v>
      </c>
      <c r="FH294" s="100">
        <v>0</v>
      </c>
      <c r="FI294" s="100">
        <v>34702</v>
      </c>
      <c r="FJ294" s="100">
        <v>-54433</v>
      </c>
      <c r="FK294" s="100">
        <v>0</v>
      </c>
      <c r="FL294" s="100">
        <v>-965</v>
      </c>
      <c r="FM294" s="100">
        <v>0</v>
      </c>
      <c r="FN294" s="100">
        <v>0</v>
      </c>
      <c r="FO294" s="100">
        <v>0</v>
      </c>
      <c r="FP294" s="100">
        <v>0</v>
      </c>
      <c r="FQ294" s="100">
        <v>0</v>
      </c>
      <c r="FR294" s="100">
        <v>0</v>
      </c>
      <c r="FS294" s="100">
        <v>0</v>
      </c>
      <c r="FT294" s="100">
        <v>0</v>
      </c>
      <c r="FU294" s="100">
        <v>0</v>
      </c>
      <c r="FV294" s="100">
        <v>5114265</v>
      </c>
      <c r="FW294" s="100">
        <v>0</v>
      </c>
      <c r="FX294" s="100">
        <v>104036</v>
      </c>
      <c r="FY294" s="546">
        <v>0.5</v>
      </c>
      <c r="FZ294" s="546">
        <v>0.49</v>
      </c>
      <c r="GA294" s="546">
        <v>0</v>
      </c>
      <c r="GB294" s="546">
        <v>0.01</v>
      </c>
      <c r="GC294" s="84" t="s">
        <v>1054</v>
      </c>
    </row>
    <row r="295" spans="1:185" s="84" customFormat="1" x14ac:dyDescent="0.25">
      <c r="A295" t="s">
        <v>1026</v>
      </c>
      <c r="B295" s="82" t="s">
        <v>949</v>
      </c>
      <c r="C295" s="85" t="s">
        <v>948</v>
      </c>
      <c r="D295" s="100">
        <v>328706</v>
      </c>
      <c r="E295" s="100">
        <v>0</v>
      </c>
      <c r="F295" s="100">
        <v>328706</v>
      </c>
      <c r="G295" s="100">
        <v>-45234</v>
      </c>
      <c r="H295" s="100">
        <v>0</v>
      </c>
      <c r="I295" s="100">
        <v>-45234</v>
      </c>
      <c r="J295" s="100">
        <v>373940</v>
      </c>
      <c r="K295" s="100">
        <v>0</v>
      </c>
      <c r="L295" s="100">
        <v>373940</v>
      </c>
      <c r="M295" s="100">
        <v>219654</v>
      </c>
      <c r="N295" s="100">
        <v>219654</v>
      </c>
      <c r="O295" s="100">
        <v>0</v>
      </c>
      <c r="P295" s="100">
        <v>0</v>
      </c>
      <c r="Q295" s="100">
        <v>0</v>
      </c>
      <c r="R295" s="100">
        <v>0</v>
      </c>
      <c r="S295" s="100">
        <v>16440</v>
      </c>
      <c r="T295" s="100">
        <v>0</v>
      </c>
      <c r="U295" s="100">
        <v>26000</v>
      </c>
      <c r="V295" s="100">
        <v>0</v>
      </c>
      <c r="W295" s="100">
        <v>-9560</v>
      </c>
      <c r="X295" s="100">
        <v>0</v>
      </c>
      <c r="Y295" s="100">
        <v>0</v>
      </c>
      <c r="Z295" s="100">
        <v>0</v>
      </c>
      <c r="AA295" s="100">
        <v>0</v>
      </c>
      <c r="AB295" s="100">
        <v>0</v>
      </c>
      <c r="AC295" s="100">
        <v>0</v>
      </c>
      <c r="AD295" s="100">
        <v>0</v>
      </c>
      <c r="AE295" s="100">
        <v>0</v>
      </c>
      <c r="AF295" s="100">
        <v>0</v>
      </c>
      <c r="AG295" s="100">
        <v>0</v>
      </c>
      <c r="AH295" s="100">
        <v>0</v>
      </c>
      <c r="AI295" s="100">
        <v>0</v>
      </c>
      <c r="AJ295" s="100">
        <v>0</v>
      </c>
      <c r="AK295" s="100">
        <v>0</v>
      </c>
      <c r="AL295" s="100">
        <v>0</v>
      </c>
      <c r="AM295" s="100">
        <v>0</v>
      </c>
      <c r="AN295" s="100">
        <v>0</v>
      </c>
      <c r="AO295" s="100">
        <v>0</v>
      </c>
      <c r="AP295" s="100">
        <v>0</v>
      </c>
      <c r="AQ295" s="100">
        <v>0</v>
      </c>
      <c r="AR295" s="100">
        <v>0</v>
      </c>
      <c r="AS295" s="100">
        <v>0</v>
      </c>
      <c r="AT295" s="100">
        <v>0</v>
      </c>
      <c r="AU295" s="100">
        <v>0</v>
      </c>
      <c r="AV295" s="100">
        <v>0</v>
      </c>
      <c r="AW295" s="100">
        <v>0</v>
      </c>
      <c r="AX295" s="100">
        <v>0</v>
      </c>
      <c r="AY295" s="100">
        <v>0</v>
      </c>
      <c r="AZ295" s="100">
        <v>0</v>
      </c>
      <c r="BA295" s="100">
        <v>0</v>
      </c>
      <c r="BB295" s="100">
        <v>0</v>
      </c>
      <c r="BC295" s="100">
        <v>0</v>
      </c>
      <c r="BD295" s="100">
        <v>0</v>
      </c>
      <c r="BE295" s="100">
        <v>0</v>
      </c>
      <c r="BF295" s="100">
        <v>1637714.208635438</v>
      </c>
      <c r="BG295" s="100">
        <v>409428.5521588595</v>
      </c>
      <c r="BH295" s="100">
        <v>0</v>
      </c>
      <c r="BI295" s="100">
        <v>129233</v>
      </c>
      <c r="BJ295" s="100">
        <v>32308</v>
      </c>
      <c r="BK295" s="100">
        <v>0</v>
      </c>
      <c r="BL295" s="100">
        <v>1666647</v>
      </c>
      <c r="BM295" s="100">
        <v>416662</v>
      </c>
      <c r="BN295" s="100">
        <v>0</v>
      </c>
      <c r="BO295" s="100">
        <v>100300</v>
      </c>
      <c r="BP295" s="100">
        <v>25075</v>
      </c>
      <c r="BQ295" s="100">
        <v>0</v>
      </c>
      <c r="BR295" s="100">
        <v>0</v>
      </c>
      <c r="BS295" s="100">
        <v>0</v>
      </c>
      <c r="BT295" s="100">
        <v>0</v>
      </c>
      <c r="BU295" s="100">
        <v>0</v>
      </c>
      <c r="BV295" s="100">
        <v>0</v>
      </c>
      <c r="BW295" s="100">
        <v>0</v>
      </c>
      <c r="BX295" s="100">
        <v>0</v>
      </c>
      <c r="BY295" s="100">
        <v>0</v>
      </c>
      <c r="BZ295" s="100">
        <v>0</v>
      </c>
      <c r="CA295" s="100">
        <v>0</v>
      </c>
      <c r="CB295" s="100">
        <v>0</v>
      </c>
      <c r="CC295" s="100">
        <v>0</v>
      </c>
      <c r="CD295" s="100">
        <v>0</v>
      </c>
      <c r="CE295" s="100">
        <v>0</v>
      </c>
      <c r="CF295" s="100">
        <v>0</v>
      </c>
      <c r="CG295" s="100">
        <v>0</v>
      </c>
      <c r="CH295" s="100">
        <v>0</v>
      </c>
      <c r="CI295" s="100">
        <v>0</v>
      </c>
      <c r="CJ295" s="100">
        <v>0</v>
      </c>
      <c r="CK295" s="100">
        <v>0</v>
      </c>
      <c r="CL295" s="100">
        <v>0</v>
      </c>
      <c r="CM295" s="100">
        <v>0</v>
      </c>
      <c r="CN295" s="100">
        <v>0</v>
      </c>
      <c r="CO295" s="100">
        <v>0</v>
      </c>
      <c r="CP295" s="100">
        <v>0</v>
      </c>
      <c r="CQ295" s="100">
        <v>0</v>
      </c>
      <c r="CR295" s="100">
        <v>0</v>
      </c>
      <c r="CS295" s="100">
        <v>0</v>
      </c>
      <c r="CT295" s="100">
        <v>0</v>
      </c>
      <c r="CU295" s="100">
        <v>0</v>
      </c>
      <c r="CV295" s="100">
        <v>3299.3205702647656</v>
      </c>
      <c r="CW295" s="100">
        <v>824.8301425661914</v>
      </c>
      <c r="CX295" s="100">
        <v>0</v>
      </c>
      <c r="CY295" s="100">
        <v>3227</v>
      </c>
      <c r="CZ295" s="100">
        <v>807</v>
      </c>
      <c r="DA295" s="100">
        <v>0</v>
      </c>
      <c r="DB295" s="100">
        <v>72</v>
      </c>
      <c r="DC295" s="100">
        <v>18</v>
      </c>
      <c r="DD295" s="100">
        <v>0</v>
      </c>
      <c r="DE295" s="100">
        <v>619.55193482688401</v>
      </c>
      <c r="DF295" s="100">
        <v>154.887983706721</v>
      </c>
      <c r="DG295" s="100">
        <v>0</v>
      </c>
      <c r="DH295" s="100">
        <v>619</v>
      </c>
      <c r="DI295" s="100">
        <v>155</v>
      </c>
      <c r="DJ295" s="100">
        <v>0</v>
      </c>
      <c r="DK295" s="100">
        <v>1</v>
      </c>
      <c r="DL295" s="100">
        <v>0</v>
      </c>
      <c r="DM295" s="100">
        <v>0</v>
      </c>
      <c r="DN295" s="100">
        <v>8254.0839103869657</v>
      </c>
      <c r="DO295" s="100">
        <v>2063.5209775967414</v>
      </c>
      <c r="DP295" s="100">
        <v>0</v>
      </c>
      <c r="DQ295" s="100">
        <v>0</v>
      </c>
      <c r="DR295" s="100">
        <v>0</v>
      </c>
      <c r="DS295" s="100">
        <v>0</v>
      </c>
      <c r="DT295" s="100">
        <v>8254</v>
      </c>
      <c r="DU295" s="100">
        <v>2064</v>
      </c>
      <c r="DV295" s="100">
        <v>0</v>
      </c>
      <c r="DW295" s="100">
        <v>19826.90101832994</v>
      </c>
      <c r="DX295" s="100">
        <v>4956.7252545824849</v>
      </c>
      <c r="DY295" s="100">
        <v>0</v>
      </c>
      <c r="DZ295" s="100">
        <v>-4278.6256619144606</v>
      </c>
      <c r="EA295" s="100">
        <v>-1069.6564154786151</v>
      </c>
      <c r="EB295" s="100">
        <v>0</v>
      </c>
      <c r="EC295" s="100">
        <v>0</v>
      </c>
      <c r="ED295" s="100">
        <v>0</v>
      </c>
      <c r="EE295" s="100">
        <v>0</v>
      </c>
      <c r="EF295" s="100">
        <v>15548</v>
      </c>
      <c r="EG295" s="100">
        <v>3887</v>
      </c>
      <c r="EH295" s="100">
        <v>0</v>
      </c>
      <c r="EI295" s="100">
        <v>-32.629735234215886</v>
      </c>
      <c r="EJ295" s="100">
        <v>-8.1574338085539715</v>
      </c>
      <c r="EK295" s="100">
        <v>0</v>
      </c>
      <c r="EL295" s="100">
        <v>0</v>
      </c>
      <c r="EM295" s="100">
        <v>0</v>
      </c>
      <c r="EN295" s="100">
        <v>0</v>
      </c>
      <c r="EO295" s="100">
        <v>0</v>
      </c>
      <c r="EP295" s="100">
        <v>0</v>
      </c>
      <c r="EQ295" s="100">
        <v>0</v>
      </c>
      <c r="ER295" s="100">
        <v>0</v>
      </c>
      <c r="ES295" s="100">
        <v>0</v>
      </c>
      <c r="ET295" s="100">
        <v>0</v>
      </c>
      <c r="EU295" s="100">
        <v>722397.14297352347</v>
      </c>
      <c r="EV295" s="100">
        <v>180599.28574338087</v>
      </c>
      <c r="EW295" s="100">
        <v>0</v>
      </c>
      <c r="EX295" s="100">
        <v>826070</v>
      </c>
      <c r="EY295" s="100">
        <v>206517</v>
      </c>
      <c r="EZ295" s="100">
        <v>0</v>
      </c>
      <c r="FA295" s="100">
        <v>-103673</v>
      </c>
      <c r="FB295" s="100">
        <v>-25918</v>
      </c>
      <c r="FC295" s="100">
        <v>0</v>
      </c>
      <c r="FD295" s="100">
        <v>853304.55723014253</v>
      </c>
      <c r="FE295" s="100">
        <v>213192.20855397149</v>
      </c>
      <c r="FF295" s="100">
        <v>0</v>
      </c>
      <c r="FG295" s="100">
        <v>876184</v>
      </c>
      <c r="FH295" s="100">
        <v>218834</v>
      </c>
      <c r="FI295" s="100">
        <v>0</v>
      </c>
      <c r="FJ295" s="100">
        <v>-22879</v>
      </c>
      <c r="FK295" s="100">
        <v>-5642</v>
      </c>
      <c r="FL295" s="100">
        <v>0</v>
      </c>
      <c r="FM295" s="100">
        <v>0</v>
      </c>
      <c r="FN295" s="100">
        <v>0</v>
      </c>
      <c r="FO295" s="100">
        <v>0</v>
      </c>
      <c r="FP295" s="100">
        <v>0</v>
      </c>
      <c r="FQ295" s="100">
        <v>0</v>
      </c>
      <c r="FR295" s="100">
        <v>0</v>
      </c>
      <c r="FS295" s="100">
        <v>0</v>
      </c>
      <c r="FT295" s="100">
        <v>0</v>
      </c>
      <c r="FU295" s="100">
        <v>0</v>
      </c>
      <c r="FV295" s="100">
        <v>3370337</v>
      </c>
      <c r="FW295" s="100">
        <v>842451</v>
      </c>
      <c r="FX295" s="100">
        <v>0</v>
      </c>
      <c r="FY295" s="546">
        <v>0.5</v>
      </c>
      <c r="FZ295" s="546">
        <v>0.4</v>
      </c>
      <c r="GA295" s="546">
        <v>0.1</v>
      </c>
      <c r="GB295" s="546">
        <v>0</v>
      </c>
      <c r="GC295" s="84" t="s">
        <v>1029</v>
      </c>
    </row>
    <row r="296" spans="1:185" s="84" customFormat="1" x14ac:dyDescent="0.25">
      <c r="A296" t="s">
        <v>1037</v>
      </c>
      <c r="B296" s="82" t="s">
        <v>951</v>
      </c>
      <c r="C296" s="85" t="s">
        <v>950</v>
      </c>
      <c r="D296" s="100">
        <v>45278</v>
      </c>
      <c r="E296" s="100">
        <v>0</v>
      </c>
      <c r="F296" s="100">
        <v>45278</v>
      </c>
      <c r="G296" s="100">
        <v>-2309214</v>
      </c>
      <c r="H296" s="100">
        <v>0</v>
      </c>
      <c r="I296" s="100">
        <v>-2309214</v>
      </c>
      <c r="J296" s="100">
        <v>2354492</v>
      </c>
      <c r="K296" s="100">
        <v>0</v>
      </c>
      <c r="L296" s="100">
        <v>2354492</v>
      </c>
      <c r="M296" s="100">
        <v>167093</v>
      </c>
      <c r="N296" s="100">
        <v>167093</v>
      </c>
      <c r="O296" s="100">
        <v>0</v>
      </c>
      <c r="P296" s="100">
        <v>0</v>
      </c>
      <c r="Q296" s="100">
        <v>0</v>
      </c>
      <c r="R296" s="100">
        <v>0</v>
      </c>
      <c r="S296" s="100">
        <v>0</v>
      </c>
      <c r="T296" s="100">
        <v>0</v>
      </c>
      <c r="U296" s="100">
        <v>0</v>
      </c>
      <c r="V296" s="100">
        <v>0</v>
      </c>
      <c r="W296" s="100">
        <v>0</v>
      </c>
      <c r="X296" s="100">
        <v>0</v>
      </c>
      <c r="Y296" s="100">
        <v>0</v>
      </c>
      <c r="Z296" s="100">
        <v>0</v>
      </c>
      <c r="AA296" s="100">
        <v>0</v>
      </c>
      <c r="AB296" s="100">
        <v>0</v>
      </c>
      <c r="AC296" s="100">
        <v>0</v>
      </c>
      <c r="AD296" s="100">
        <v>0</v>
      </c>
      <c r="AE296" s="100">
        <v>0</v>
      </c>
      <c r="AF296" s="100">
        <v>0</v>
      </c>
      <c r="AG296" s="100">
        <v>0</v>
      </c>
      <c r="AH296" s="100">
        <v>0</v>
      </c>
      <c r="AI296" s="100">
        <v>0</v>
      </c>
      <c r="AJ296" s="100">
        <v>0</v>
      </c>
      <c r="AK296" s="100">
        <v>0</v>
      </c>
      <c r="AL296" s="100">
        <v>0</v>
      </c>
      <c r="AM296" s="100">
        <v>0</v>
      </c>
      <c r="AN296" s="100">
        <v>0</v>
      </c>
      <c r="AO296" s="100">
        <v>0</v>
      </c>
      <c r="AP296" s="100">
        <v>0</v>
      </c>
      <c r="AQ296" s="100">
        <v>0</v>
      </c>
      <c r="AR296" s="100">
        <v>0</v>
      </c>
      <c r="AS296" s="100">
        <v>0</v>
      </c>
      <c r="AT296" s="100">
        <v>0</v>
      </c>
      <c r="AU296" s="100">
        <v>0</v>
      </c>
      <c r="AV296" s="100">
        <v>0</v>
      </c>
      <c r="AW296" s="100">
        <v>0</v>
      </c>
      <c r="AX296" s="100">
        <v>0</v>
      </c>
      <c r="AY296" s="100">
        <v>0</v>
      </c>
      <c r="AZ296" s="100">
        <v>0</v>
      </c>
      <c r="BA296" s="100">
        <v>0</v>
      </c>
      <c r="BB296" s="100">
        <v>0</v>
      </c>
      <c r="BC296" s="100">
        <v>0</v>
      </c>
      <c r="BD296" s="100">
        <v>0</v>
      </c>
      <c r="BE296" s="100">
        <v>0</v>
      </c>
      <c r="BF296" s="100">
        <v>776627.13801140513</v>
      </c>
      <c r="BG296" s="100">
        <v>887573.87201303465</v>
      </c>
      <c r="BH296" s="100">
        <v>0</v>
      </c>
      <c r="BI296" s="100">
        <v>79074</v>
      </c>
      <c r="BJ296" s="100">
        <v>90371</v>
      </c>
      <c r="BK296" s="100">
        <v>0</v>
      </c>
      <c r="BL296" s="100">
        <v>797804</v>
      </c>
      <c r="BM296" s="100">
        <v>911777</v>
      </c>
      <c r="BN296" s="100">
        <v>0</v>
      </c>
      <c r="BO296" s="100">
        <v>57897</v>
      </c>
      <c r="BP296" s="100">
        <v>66168</v>
      </c>
      <c r="BQ296" s="100">
        <v>0</v>
      </c>
      <c r="BR296" s="100">
        <v>5148.2184317718938</v>
      </c>
      <c r="BS296" s="100">
        <v>5883.6782077393073</v>
      </c>
      <c r="BT296" s="100">
        <v>0</v>
      </c>
      <c r="BU296" s="100">
        <v>5149</v>
      </c>
      <c r="BV296" s="100">
        <v>5884</v>
      </c>
      <c r="BW296" s="100">
        <v>0</v>
      </c>
      <c r="BX296" s="100">
        <v>-1</v>
      </c>
      <c r="BY296" s="100">
        <v>0</v>
      </c>
      <c r="BZ296" s="100">
        <v>0</v>
      </c>
      <c r="CA296" s="100">
        <v>0</v>
      </c>
      <c r="CB296" s="100">
        <v>0</v>
      </c>
      <c r="CC296" s="100">
        <v>0</v>
      </c>
      <c r="CD296" s="100">
        <v>0</v>
      </c>
      <c r="CE296" s="100">
        <v>0</v>
      </c>
      <c r="CF296" s="100">
        <v>0</v>
      </c>
      <c r="CG296" s="100">
        <v>0</v>
      </c>
      <c r="CH296" s="100">
        <v>0</v>
      </c>
      <c r="CI296" s="100">
        <v>0</v>
      </c>
      <c r="CJ296" s="100">
        <v>0</v>
      </c>
      <c r="CK296" s="100">
        <v>0</v>
      </c>
      <c r="CL296" s="100">
        <v>0</v>
      </c>
      <c r="CM296" s="100">
        <v>0</v>
      </c>
      <c r="CN296" s="100">
        <v>0</v>
      </c>
      <c r="CO296" s="100">
        <v>0</v>
      </c>
      <c r="CP296" s="100">
        <v>0</v>
      </c>
      <c r="CQ296" s="100">
        <v>0</v>
      </c>
      <c r="CR296" s="100">
        <v>0</v>
      </c>
      <c r="CS296" s="100">
        <v>0</v>
      </c>
      <c r="CT296" s="100">
        <v>0</v>
      </c>
      <c r="CU296" s="100">
        <v>0</v>
      </c>
      <c r="CV296" s="100">
        <v>0</v>
      </c>
      <c r="CW296" s="100">
        <v>0</v>
      </c>
      <c r="CX296" s="100">
        <v>0</v>
      </c>
      <c r="CY296" s="100">
        <v>0</v>
      </c>
      <c r="CZ296" s="100">
        <v>0</v>
      </c>
      <c r="DA296" s="100">
        <v>0</v>
      </c>
      <c r="DB296" s="100">
        <v>0</v>
      </c>
      <c r="DC296" s="100">
        <v>0</v>
      </c>
      <c r="DD296" s="100">
        <v>0</v>
      </c>
      <c r="DE296" s="100">
        <v>542.10794297352334</v>
      </c>
      <c r="DF296" s="100">
        <v>619.55193482688401</v>
      </c>
      <c r="DG296" s="100">
        <v>0</v>
      </c>
      <c r="DH296" s="100">
        <v>542</v>
      </c>
      <c r="DI296" s="100">
        <v>620</v>
      </c>
      <c r="DJ296" s="100">
        <v>0</v>
      </c>
      <c r="DK296" s="100">
        <v>0</v>
      </c>
      <c r="DL296" s="100">
        <v>0</v>
      </c>
      <c r="DM296" s="100">
        <v>0</v>
      </c>
      <c r="DN296" s="100">
        <v>5888.0150712830955</v>
      </c>
      <c r="DO296" s="100">
        <v>6729.1600814663952</v>
      </c>
      <c r="DP296" s="100">
        <v>0</v>
      </c>
      <c r="DQ296" s="100">
        <v>8956</v>
      </c>
      <c r="DR296" s="100">
        <v>10235</v>
      </c>
      <c r="DS296" s="100">
        <v>0</v>
      </c>
      <c r="DT296" s="100">
        <v>-3068</v>
      </c>
      <c r="DU296" s="100">
        <v>-3506</v>
      </c>
      <c r="DV296" s="100">
        <v>0</v>
      </c>
      <c r="DW296" s="100">
        <v>13605.10234215886</v>
      </c>
      <c r="DX296" s="100">
        <v>15548.688391038697</v>
      </c>
      <c r="DY296" s="100">
        <v>0</v>
      </c>
      <c r="DZ296" s="100">
        <v>-947.60468431771881</v>
      </c>
      <c r="EA296" s="100">
        <v>-1082.976782077393</v>
      </c>
      <c r="EB296" s="100">
        <v>0</v>
      </c>
      <c r="EC296" s="100">
        <v>15541</v>
      </c>
      <c r="ED296" s="100">
        <v>17760</v>
      </c>
      <c r="EE296" s="100">
        <v>0</v>
      </c>
      <c r="EF296" s="100">
        <v>-2884</v>
      </c>
      <c r="EG296" s="100">
        <v>-3294</v>
      </c>
      <c r="EH296" s="100">
        <v>0</v>
      </c>
      <c r="EI296" s="100">
        <v>0</v>
      </c>
      <c r="EJ296" s="100">
        <v>0</v>
      </c>
      <c r="EK296" s="100">
        <v>0</v>
      </c>
      <c r="EL296" s="100">
        <v>0</v>
      </c>
      <c r="EM296" s="100">
        <v>0</v>
      </c>
      <c r="EN296" s="100">
        <v>0</v>
      </c>
      <c r="EO296" s="100">
        <v>0</v>
      </c>
      <c r="EP296" s="100">
        <v>0</v>
      </c>
      <c r="EQ296" s="100">
        <v>0</v>
      </c>
      <c r="ER296" s="100">
        <v>0</v>
      </c>
      <c r="ES296" s="100">
        <v>0</v>
      </c>
      <c r="ET296" s="100">
        <v>0</v>
      </c>
      <c r="EU296" s="100">
        <v>367845.17627291242</v>
      </c>
      <c r="EV296" s="100">
        <v>420394.48716904281</v>
      </c>
      <c r="EW296" s="100">
        <v>0</v>
      </c>
      <c r="EX296" s="100">
        <v>329279</v>
      </c>
      <c r="EY296" s="100">
        <v>376319</v>
      </c>
      <c r="EZ296" s="100">
        <v>0</v>
      </c>
      <c r="FA296" s="100">
        <v>38566</v>
      </c>
      <c r="FB296" s="100">
        <v>44075</v>
      </c>
      <c r="FC296" s="100">
        <v>0</v>
      </c>
      <c r="FD296" s="100">
        <v>746709.26924643572</v>
      </c>
      <c r="FE296" s="100">
        <v>853382.02199592663</v>
      </c>
      <c r="FF296" s="100">
        <v>0</v>
      </c>
      <c r="FG296" s="100">
        <v>760697</v>
      </c>
      <c r="FH296" s="100">
        <v>869368</v>
      </c>
      <c r="FI296" s="100">
        <v>0</v>
      </c>
      <c r="FJ296" s="100">
        <v>-13988</v>
      </c>
      <c r="FK296" s="100">
        <v>-15986</v>
      </c>
      <c r="FL296" s="100">
        <v>0</v>
      </c>
      <c r="FM296" s="100">
        <v>0</v>
      </c>
      <c r="FN296" s="100">
        <v>0</v>
      </c>
      <c r="FO296" s="100">
        <v>0</v>
      </c>
      <c r="FP296" s="100">
        <v>0</v>
      </c>
      <c r="FQ296" s="100">
        <v>0</v>
      </c>
      <c r="FR296" s="100">
        <v>0</v>
      </c>
      <c r="FS296" s="100">
        <v>0</v>
      </c>
      <c r="FT296" s="100">
        <v>0</v>
      </c>
      <c r="FU296" s="100">
        <v>0</v>
      </c>
      <c r="FV296" s="100">
        <v>1994490</v>
      </c>
      <c r="FW296" s="100">
        <v>2279420</v>
      </c>
      <c r="FX296" s="100">
        <v>0</v>
      </c>
      <c r="FY296" s="546">
        <v>0.25</v>
      </c>
      <c r="FZ296" s="546">
        <v>0.35</v>
      </c>
      <c r="GA296" s="546">
        <v>0.4</v>
      </c>
      <c r="GB296" s="546">
        <v>0</v>
      </c>
      <c r="GC296" s="84" t="s">
        <v>1029</v>
      </c>
    </row>
    <row r="297" spans="1:185" s="84" customFormat="1" x14ac:dyDescent="0.25">
      <c r="A297" t="s">
        <v>1026</v>
      </c>
      <c r="B297" s="82" t="s">
        <v>953</v>
      </c>
      <c r="C297" s="85" t="s">
        <v>952</v>
      </c>
      <c r="D297" s="100">
        <v>691490</v>
      </c>
      <c r="E297" s="100">
        <v>0</v>
      </c>
      <c r="F297" s="100">
        <v>691490</v>
      </c>
      <c r="G297" s="100">
        <v>905171</v>
      </c>
      <c r="H297" s="100">
        <v>0</v>
      </c>
      <c r="I297" s="100">
        <v>905171</v>
      </c>
      <c r="J297" s="100">
        <v>-213681</v>
      </c>
      <c r="K297" s="100">
        <v>0</v>
      </c>
      <c r="L297" s="100">
        <v>-213681</v>
      </c>
      <c r="M297" s="100">
        <v>177275</v>
      </c>
      <c r="N297" s="100">
        <v>177275</v>
      </c>
      <c r="O297" s="100">
        <v>0</v>
      </c>
      <c r="P297" s="100">
        <v>0</v>
      </c>
      <c r="Q297" s="100">
        <v>0</v>
      </c>
      <c r="R297" s="100">
        <v>0</v>
      </c>
      <c r="S297" s="100">
        <v>0</v>
      </c>
      <c r="T297" s="100">
        <v>0</v>
      </c>
      <c r="U297" s="100">
        <v>0</v>
      </c>
      <c r="V297" s="100">
        <v>0</v>
      </c>
      <c r="W297" s="100">
        <v>0</v>
      </c>
      <c r="X297" s="100">
        <v>0</v>
      </c>
      <c r="Y297" s="100">
        <v>0</v>
      </c>
      <c r="Z297" s="100">
        <v>0</v>
      </c>
      <c r="AA297" s="100">
        <v>0</v>
      </c>
      <c r="AB297" s="100">
        <v>0</v>
      </c>
      <c r="AC297" s="100">
        <v>0</v>
      </c>
      <c r="AD297" s="100">
        <v>0</v>
      </c>
      <c r="AE297" s="100">
        <v>0</v>
      </c>
      <c r="AF297" s="100">
        <v>0</v>
      </c>
      <c r="AG297" s="100">
        <v>0</v>
      </c>
      <c r="AH297" s="100">
        <v>0</v>
      </c>
      <c r="AI297" s="100">
        <v>0</v>
      </c>
      <c r="AJ297" s="100">
        <v>0</v>
      </c>
      <c r="AK297" s="100">
        <v>0</v>
      </c>
      <c r="AL297" s="100">
        <v>0</v>
      </c>
      <c r="AM297" s="100">
        <v>0</v>
      </c>
      <c r="AN297" s="100">
        <v>0</v>
      </c>
      <c r="AO297" s="100">
        <v>0</v>
      </c>
      <c r="AP297" s="100">
        <v>0</v>
      </c>
      <c r="AQ297" s="100">
        <v>0</v>
      </c>
      <c r="AR297" s="100">
        <v>0</v>
      </c>
      <c r="AS297" s="100">
        <v>0</v>
      </c>
      <c r="AT297" s="100">
        <v>0</v>
      </c>
      <c r="AU297" s="100">
        <v>0</v>
      </c>
      <c r="AV297" s="100">
        <v>0</v>
      </c>
      <c r="AW297" s="100">
        <v>0</v>
      </c>
      <c r="AX297" s="100">
        <v>0</v>
      </c>
      <c r="AY297" s="100">
        <v>0</v>
      </c>
      <c r="AZ297" s="100">
        <v>0</v>
      </c>
      <c r="BA297" s="100">
        <v>0</v>
      </c>
      <c r="BB297" s="100">
        <v>0</v>
      </c>
      <c r="BC297" s="100">
        <v>0</v>
      </c>
      <c r="BD297" s="100">
        <v>0</v>
      </c>
      <c r="BE297" s="100">
        <v>0</v>
      </c>
      <c r="BF297" s="100">
        <v>1256030.1094680247</v>
      </c>
      <c r="BG297" s="100">
        <v>314007.52736700617</v>
      </c>
      <c r="BH297" s="100">
        <v>0</v>
      </c>
      <c r="BI297" s="100">
        <v>111098</v>
      </c>
      <c r="BJ297" s="100">
        <v>27775</v>
      </c>
      <c r="BK297" s="100">
        <v>0</v>
      </c>
      <c r="BL297" s="100">
        <v>1318124</v>
      </c>
      <c r="BM297" s="100">
        <v>329532</v>
      </c>
      <c r="BN297" s="100">
        <v>0</v>
      </c>
      <c r="BO297" s="100">
        <v>49004</v>
      </c>
      <c r="BP297" s="100">
        <v>12251</v>
      </c>
      <c r="BQ297" s="100">
        <v>0</v>
      </c>
      <c r="BR297" s="100">
        <v>1107.3458248472505</v>
      </c>
      <c r="BS297" s="100">
        <v>276.83645621181262</v>
      </c>
      <c r="BT297" s="100">
        <v>0</v>
      </c>
      <c r="BU297" s="100">
        <v>0</v>
      </c>
      <c r="BV297" s="100">
        <v>0</v>
      </c>
      <c r="BW297" s="100">
        <v>0</v>
      </c>
      <c r="BX297" s="100">
        <v>1107</v>
      </c>
      <c r="BY297" s="100">
        <v>277</v>
      </c>
      <c r="BZ297" s="100">
        <v>0</v>
      </c>
      <c r="CA297" s="100">
        <v>0</v>
      </c>
      <c r="CB297" s="100">
        <v>0</v>
      </c>
      <c r="CC297" s="100">
        <v>0</v>
      </c>
      <c r="CD297" s="100">
        <v>0</v>
      </c>
      <c r="CE297" s="100">
        <v>0</v>
      </c>
      <c r="CF297" s="100">
        <v>0</v>
      </c>
      <c r="CG297" s="100">
        <v>0</v>
      </c>
      <c r="CH297" s="100">
        <v>0</v>
      </c>
      <c r="CI297" s="100">
        <v>0</v>
      </c>
      <c r="CJ297" s="100">
        <v>0</v>
      </c>
      <c r="CK297" s="100">
        <v>0</v>
      </c>
      <c r="CL297" s="100">
        <v>0</v>
      </c>
      <c r="CM297" s="100">
        <v>0</v>
      </c>
      <c r="CN297" s="100">
        <v>0</v>
      </c>
      <c r="CO297" s="100">
        <v>0</v>
      </c>
      <c r="CP297" s="100">
        <v>0</v>
      </c>
      <c r="CQ297" s="100">
        <v>0</v>
      </c>
      <c r="CR297" s="100">
        <v>0</v>
      </c>
      <c r="CS297" s="100">
        <v>0</v>
      </c>
      <c r="CT297" s="100">
        <v>0</v>
      </c>
      <c r="CU297" s="100">
        <v>0</v>
      </c>
      <c r="CV297" s="100">
        <v>2456.316904276986</v>
      </c>
      <c r="CW297" s="100">
        <v>614.07922606924649</v>
      </c>
      <c r="CX297" s="100">
        <v>0</v>
      </c>
      <c r="CY297" s="100">
        <v>2456</v>
      </c>
      <c r="CZ297" s="100">
        <v>614</v>
      </c>
      <c r="DA297" s="100">
        <v>0</v>
      </c>
      <c r="DB297" s="100">
        <v>0</v>
      </c>
      <c r="DC297" s="100">
        <v>0</v>
      </c>
      <c r="DD297" s="100">
        <v>0</v>
      </c>
      <c r="DE297" s="100">
        <v>1858.6558044806516</v>
      </c>
      <c r="DF297" s="100">
        <v>464.66395112016289</v>
      </c>
      <c r="DG297" s="100">
        <v>0</v>
      </c>
      <c r="DH297" s="100">
        <v>1858</v>
      </c>
      <c r="DI297" s="100">
        <v>465</v>
      </c>
      <c r="DJ297" s="100">
        <v>0</v>
      </c>
      <c r="DK297" s="100">
        <v>1</v>
      </c>
      <c r="DL297" s="100">
        <v>0</v>
      </c>
      <c r="DM297" s="100">
        <v>0</v>
      </c>
      <c r="DN297" s="100">
        <v>14940.701425661915</v>
      </c>
      <c r="DO297" s="100">
        <v>3735.1753564154787</v>
      </c>
      <c r="DP297" s="100">
        <v>0</v>
      </c>
      <c r="DQ297" s="100">
        <v>15080</v>
      </c>
      <c r="DR297" s="100">
        <v>3770</v>
      </c>
      <c r="DS297" s="100">
        <v>0</v>
      </c>
      <c r="DT297" s="100">
        <v>-139</v>
      </c>
      <c r="DU297" s="100">
        <v>-35</v>
      </c>
      <c r="DV297" s="100">
        <v>0</v>
      </c>
      <c r="DW297" s="100">
        <v>29197.004480651733</v>
      </c>
      <c r="DX297" s="100">
        <v>7299.2511201629331</v>
      </c>
      <c r="DY297" s="100">
        <v>0</v>
      </c>
      <c r="DZ297" s="100">
        <v>-9351.5169042769867</v>
      </c>
      <c r="EA297" s="100">
        <v>-2337.8792260692467</v>
      </c>
      <c r="EB297" s="100">
        <v>0</v>
      </c>
      <c r="EC297" s="100">
        <v>40791</v>
      </c>
      <c r="ED297" s="100">
        <v>10198</v>
      </c>
      <c r="EE297" s="100">
        <v>0</v>
      </c>
      <c r="EF297" s="100">
        <v>-20946</v>
      </c>
      <c r="EG297" s="100">
        <v>-5237</v>
      </c>
      <c r="EH297" s="100">
        <v>0</v>
      </c>
      <c r="EI297" s="100">
        <v>202.38696537678209</v>
      </c>
      <c r="EJ297" s="100">
        <v>50.596741344195522</v>
      </c>
      <c r="EK297" s="100">
        <v>0</v>
      </c>
      <c r="EL297" s="100">
        <v>0</v>
      </c>
      <c r="EM297" s="100">
        <v>0</v>
      </c>
      <c r="EN297" s="100">
        <v>0</v>
      </c>
      <c r="EO297" s="100">
        <v>2065</v>
      </c>
      <c r="EP297" s="100">
        <v>516</v>
      </c>
      <c r="EQ297" s="100">
        <v>0</v>
      </c>
      <c r="ER297" s="100">
        <v>-2065</v>
      </c>
      <c r="ES297" s="100">
        <v>-516</v>
      </c>
      <c r="ET297" s="100">
        <v>0</v>
      </c>
      <c r="EU297" s="100">
        <v>647152.97352342168</v>
      </c>
      <c r="EV297" s="100">
        <v>161788.24338085542</v>
      </c>
      <c r="EW297" s="100">
        <v>0</v>
      </c>
      <c r="EX297" s="100">
        <v>474990</v>
      </c>
      <c r="EY297" s="100">
        <v>118747</v>
      </c>
      <c r="EZ297" s="100">
        <v>0</v>
      </c>
      <c r="FA297" s="100">
        <v>172163</v>
      </c>
      <c r="FB297" s="100">
        <v>43041</v>
      </c>
      <c r="FC297" s="100">
        <v>0</v>
      </c>
      <c r="FD297" s="100">
        <v>472349.39307535638</v>
      </c>
      <c r="FE297" s="100">
        <v>118087.34826883909</v>
      </c>
      <c r="FF297" s="100">
        <v>0</v>
      </c>
      <c r="FG297" s="100">
        <v>478184</v>
      </c>
      <c r="FH297" s="100">
        <v>119546</v>
      </c>
      <c r="FI297" s="100">
        <v>0</v>
      </c>
      <c r="FJ297" s="100">
        <v>-5835</v>
      </c>
      <c r="FK297" s="100">
        <v>-1459</v>
      </c>
      <c r="FL297" s="100">
        <v>0</v>
      </c>
      <c r="FM297" s="100">
        <v>0</v>
      </c>
      <c r="FN297" s="100">
        <v>0</v>
      </c>
      <c r="FO297" s="100">
        <v>0</v>
      </c>
      <c r="FP297" s="100">
        <v>0</v>
      </c>
      <c r="FQ297" s="100">
        <v>0</v>
      </c>
      <c r="FR297" s="100">
        <v>0</v>
      </c>
      <c r="FS297" s="100">
        <v>0</v>
      </c>
      <c r="FT297" s="100">
        <v>0</v>
      </c>
      <c r="FU297" s="100">
        <v>0</v>
      </c>
      <c r="FV297" s="100">
        <v>2527040</v>
      </c>
      <c r="FW297" s="100">
        <v>631761</v>
      </c>
      <c r="FX297" s="100">
        <v>0</v>
      </c>
      <c r="FY297" s="546">
        <v>0.5</v>
      </c>
      <c r="FZ297" s="546">
        <v>0.4</v>
      </c>
      <c r="GA297" s="546">
        <v>0.1</v>
      </c>
      <c r="GB297" s="546">
        <v>0</v>
      </c>
      <c r="GC297" s="84" t="s">
        <v>1029</v>
      </c>
    </row>
    <row r="298" spans="1:185" s="84" customFormat="1" x14ac:dyDescent="0.25">
      <c r="A298" t="s">
        <v>1026</v>
      </c>
      <c r="B298" s="82" t="s">
        <v>955</v>
      </c>
      <c r="C298" s="85" t="s">
        <v>954</v>
      </c>
      <c r="D298" s="100">
        <v>543729</v>
      </c>
      <c r="E298" s="100">
        <v>0</v>
      </c>
      <c r="F298" s="100">
        <v>543729</v>
      </c>
      <c r="G298" s="100">
        <v>546056</v>
      </c>
      <c r="H298" s="100">
        <v>0</v>
      </c>
      <c r="I298" s="100">
        <v>546056</v>
      </c>
      <c r="J298" s="100">
        <v>-2327</v>
      </c>
      <c r="K298" s="100">
        <v>0</v>
      </c>
      <c r="L298" s="100">
        <v>-2327</v>
      </c>
      <c r="M298" s="100">
        <v>222690</v>
      </c>
      <c r="N298" s="100">
        <v>222690</v>
      </c>
      <c r="O298" s="100">
        <v>0</v>
      </c>
      <c r="P298" s="100">
        <v>0</v>
      </c>
      <c r="Q298" s="100">
        <v>0</v>
      </c>
      <c r="R298" s="100">
        <v>0</v>
      </c>
      <c r="S298" s="100">
        <v>193880</v>
      </c>
      <c r="T298" s="100">
        <v>0</v>
      </c>
      <c r="U298" s="100">
        <v>195000</v>
      </c>
      <c r="V298" s="100">
        <v>0</v>
      </c>
      <c r="W298" s="100">
        <v>-1120</v>
      </c>
      <c r="X298" s="100">
        <v>0</v>
      </c>
      <c r="Y298" s="100">
        <v>0</v>
      </c>
      <c r="Z298" s="100">
        <v>0</v>
      </c>
      <c r="AA298" s="100">
        <v>0</v>
      </c>
      <c r="AB298" s="100">
        <v>0</v>
      </c>
      <c r="AC298" s="100">
        <v>0</v>
      </c>
      <c r="AD298" s="100">
        <v>0</v>
      </c>
      <c r="AE298" s="100">
        <v>0</v>
      </c>
      <c r="AF298" s="100">
        <v>0</v>
      </c>
      <c r="AG298" s="100">
        <v>0</v>
      </c>
      <c r="AH298" s="100">
        <v>0</v>
      </c>
      <c r="AI298" s="100">
        <v>0</v>
      </c>
      <c r="AJ298" s="100">
        <v>0</v>
      </c>
      <c r="AK298" s="100">
        <v>0</v>
      </c>
      <c r="AL298" s="100">
        <v>0</v>
      </c>
      <c r="AM298" s="100">
        <v>0</v>
      </c>
      <c r="AN298" s="100">
        <v>0</v>
      </c>
      <c r="AO298" s="100">
        <v>0</v>
      </c>
      <c r="AP298" s="100">
        <v>0</v>
      </c>
      <c r="AQ298" s="100">
        <v>0</v>
      </c>
      <c r="AR298" s="100">
        <v>0</v>
      </c>
      <c r="AS298" s="100">
        <v>0</v>
      </c>
      <c r="AT298" s="100">
        <v>0</v>
      </c>
      <c r="AU298" s="100">
        <v>0</v>
      </c>
      <c r="AV298" s="100">
        <v>0</v>
      </c>
      <c r="AW298" s="100">
        <v>0</v>
      </c>
      <c r="AX298" s="100">
        <v>0</v>
      </c>
      <c r="AY298" s="100">
        <v>0</v>
      </c>
      <c r="AZ298" s="100">
        <v>0</v>
      </c>
      <c r="BA298" s="100">
        <v>0</v>
      </c>
      <c r="BB298" s="100">
        <v>0</v>
      </c>
      <c r="BC298" s="100">
        <v>0</v>
      </c>
      <c r="BD298" s="100">
        <v>0</v>
      </c>
      <c r="BE298" s="100">
        <v>0</v>
      </c>
      <c r="BF298" s="100">
        <v>2825862.8886471693</v>
      </c>
      <c r="BG298" s="100">
        <v>1669828.0705642365</v>
      </c>
      <c r="BH298" s="100">
        <v>321120.78280081472</v>
      </c>
      <c r="BI298" s="100">
        <v>115979</v>
      </c>
      <c r="BJ298" s="100">
        <v>68533</v>
      </c>
      <c r="BK298" s="100">
        <v>13179</v>
      </c>
      <c r="BL298" s="100">
        <v>2729808</v>
      </c>
      <c r="BM298" s="100">
        <v>1613068</v>
      </c>
      <c r="BN298" s="100">
        <v>310205</v>
      </c>
      <c r="BO298" s="100">
        <v>212034</v>
      </c>
      <c r="BP298" s="100">
        <v>125293</v>
      </c>
      <c r="BQ298" s="100">
        <v>24095</v>
      </c>
      <c r="BR298" s="100">
        <v>8691.0332382892047</v>
      </c>
      <c r="BS298" s="100">
        <v>5135.610549898166</v>
      </c>
      <c r="BT298" s="100">
        <v>987.61741344195514</v>
      </c>
      <c r="BU298" s="100">
        <v>14219</v>
      </c>
      <c r="BV298" s="100">
        <v>8402</v>
      </c>
      <c r="BW298" s="100">
        <v>1616</v>
      </c>
      <c r="BX298" s="100">
        <v>-5528</v>
      </c>
      <c r="BY298" s="100">
        <v>-3266</v>
      </c>
      <c r="BZ298" s="100">
        <v>-628</v>
      </c>
      <c r="CA298" s="100">
        <v>0</v>
      </c>
      <c r="CB298" s="100">
        <v>0</v>
      </c>
      <c r="CC298" s="100">
        <v>0</v>
      </c>
      <c r="CD298" s="100">
        <v>0</v>
      </c>
      <c r="CE298" s="100">
        <v>0</v>
      </c>
      <c r="CF298" s="100">
        <v>0</v>
      </c>
      <c r="CG298" s="100">
        <v>0</v>
      </c>
      <c r="CH298" s="100">
        <v>0</v>
      </c>
      <c r="CI298" s="100">
        <v>0</v>
      </c>
      <c r="CJ298" s="100">
        <v>0</v>
      </c>
      <c r="CK298" s="100">
        <v>0</v>
      </c>
      <c r="CL298" s="100">
        <v>0</v>
      </c>
      <c r="CM298" s="100">
        <v>0</v>
      </c>
      <c r="CN298" s="100">
        <v>0</v>
      </c>
      <c r="CO298" s="100">
        <v>0</v>
      </c>
      <c r="CP298" s="100">
        <v>0</v>
      </c>
      <c r="CQ298" s="100">
        <v>0</v>
      </c>
      <c r="CR298" s="100">
        <v>0</v>
      </c>
      <c r="CS298" s="100">
        <v>0</v>
      </c>
      <c r="CT298" s="100">
        <v>0</v>
      </c>
      <c r="CU298" s="100">
        <v>0</v>
      </c>
      <c r="CV298" s="100">
        <v>12724.192423625256</v>
      </c>
      <c r="CW298" s="100">
        <v>7518.840977596743</v>
      </c>
      <c r="CX298" s="100">
        <v>1445.9309572301427</v>
      </c>
      <c r="CY298" s="100">
        <v>17286</v>
      </c>
      <c r="CZ298" s="100">
        <v>10214</v>
      </c>
      <c r="DA298" s="100">
        <v>1964</v>
      </c>
      <c r="DB298" s="100">
        <v>-4562</v>
      </c>
      <c r="DC298" s="100">
        <v>-2695</v>
      </c>
      <c r="DD298" s="100">
        <v>-518</v>
      </c>
      <c r="DE298" s="100">
        <v>0</v>
      </c>
      <c r="DF298" s="100">
        <v>0</v>
      </c>
      <c r="DG298" s="100">
        <v>0</v>
      </c>
      <c r="DH298" s="100">
        <v>0</v>
      </c>
      <c r="DI298" s="100">
        <v>0</v>
      </c>
      <c r="DJ298" s="100">
        <v>0</v>
      </c>
      <c r="DK298" s="100">
        <v>0</v>
      </c>
      <c r="DL298" s="100">
        <v>0</v>
      </c>
      <c r="DM298" s="100">
        <v>0</v>
      </c>
      <c r="DN298" s="100">
        <v>22934.53221995927</v>
      </c>
      <c r="DO298" s="100">
        <v>13552.223584521385</v>
      </c>
      <c r="DP298" s="100">
        <v>2606.1968431771897</v>
      </c>
      <c r="DQ298" s="100">
        <v>27306</v>
      </c>
      <c r="DR298" s="100">
        <v>16135</v>
      </c>
      <c r="DS298" s="100">
        <v>3103</v>
      </c>
      <c r="DT298" s="100">
        <v>-4371</v>
      </c>
      <c r="DU298" s="100">
        <v>-2583</v>
      </c>
      <c r="DV298" s="100">
        <v>-497</v>
      </c>
      <c r="DW298" s="100">
        <v>3217.1679837067213</v>
      </c>
      <c r="DX298" s="100">
        <v>1901.0538085539715</v>
      </c>
      <c r="DY298" s="100">
        <v>365.58727087576381</v>
      </c>
      <c r="DZ298" s="100">
        <v>20670.565539714866</v>
      </c>
      <c r="EA298" s="100">
        <v>12214.425091649695</v>
      </c>
      <c r="EB298" s="100">
        <v>2348.9279022403257</v>
      </c>
      <c r="EC298" s="100">
        <v>28491</v>
      </c>
      <c r="ED298" s="100">
        <v>16835</v>
      </c>
      <c r="EE298" s="100">
        <v>3238</v>
      </c>
      <c r="EF298" s="100">
        <v>-4603</v>
      </c>
      <c r="EG298" s="100">
        <v>-2720</v>
      </c>
      <c r="EH298" s="100">
        <v>-523</v>
      </c>
      <c r="EI298" s="100">
        <v>0</v>
      </c>
      <c r="EJ298" s="100">
        <v>0</v>
      </c>
      <c r="EK298" s="100">
        <v>0</v>
      </c>
      <c r="EL298" s="100">
        <v>0</v>
      </c>
      <c r="EM298" s="100">
        <v>0</v>
      </c>
      <c r="EN298" s="100">
        <v>0</v>
      </c>
      <c r="EO298" s="100">
        <v>0</v>
      </c>
      <c r="EP298" s="100">
        <v>0</v>
      </c>
      <c r="EQ298" s="100">
        <v>0</v>
      </c>
      <c r="ER298" s="100">
        <v>0</v>
      </c>
      <c r="ES298" s="100">
        <v>0</v>
      </c>
      <c r="ET298" s="100">
        <v>0</v>
      </c>
      <c r="EU298" s="100">
        <v>517785.03617107938</v>
      </c>
      <c r="EV298" s="100">
        <v>305963.88501018326</v>
      </c>
      <c r="EW298" s="100">
        <v>58839.208655804483</v>
      </c>
      <c r="EX298" s="100">
        <v>511130</v>
      </c>
      <c r="EY298" s="100">
        <v>302032</v>
      </c>
      <c r="EZ298" s="100">
        <v>58083</v>
      </c>
      <c r="FA298" s="100">
        <v>6655</v>
      </c>
      <c r="FB298" s="100">
        <v>3932</v>
      </c>
      <c r="FC298" s="100">
        <v>756</v>
      </c>
      <c r="FD298" s="100">
        <v>453030.05588594702</v>
      </c>
      <c r="FE298" s="100">
        <v>263966.28464358451</v>
      </c>
      <c r="FF298" s="100">
        <v>50762.747046843171</v>
      </c>
      <c r="FG298" s="100">
        <v>455858</v>
      </c>
      <c r="FH298" s="100">
        <v>265616</v>
      </c>
      <c r="FI298" s="100">
        <v>51080</v>
      </c>
      <c r="FJ298" s="100">
        <v>-2828</v>
      </c>
      <c r="FK298" s="100">
        <v>-1650</v>
      </c>
      <c r="FL298" s="100">
        <v>-317</v>
      </c>
      <c r="FM298" s="100">
        <v>0</v>
      </c>
      <c r="FN298" s="100">
        <v>0</v>
      </c>
      <c r="FO298" s="100">
        <v>0</v>
      </c>
      <c r="FP298" s="100">
        <v>0</v>
      </c>
      <c r="FQ298" s="100">
        <v>0</v>
      </c>
      <c r="FR298" s="100">
        <v>0</v>
      </c>
      <c r="FS298" s="100">
        <v>0</v>
      </c>
      <c r="FT298" s="100">
        <v>0</v>
      </c>
      <c r="FU298" s="100">
        <v>0</v>
      </c>
      <c r="FV298" s="100">
        <v>3980895</v>
      </c>
      <c r="FW298" s="100">
        <v>2348613</v>
      </c>
      <c r="FX298" s="100">
        <v>451657</v>
      </c>
      <c r="FY298" s="546">
        <v>0.25</v>
      </c>
      <c r="FZ298" s="546">
        <v>0.44</v>
      </c>
      <c r="GA298" s="546">
        <v>0.26</v>
      </c>
      <c r="GB298" s="546">
        <v>0.05</v>
      </c>
      <c r="GC298" s="84" t="s">
        <v>1029</v>
      </c>
    </row>
    <row r="299" spans="1:185" s="84" customFormat="1" x14ac:dyDescent="0.25">
      <c r="A299" t="s">
        <v>1026</v>
      </c>
      <c r="B299" s="82" t="s">
        <v>957</v>
      </c>
      <c r="C299" s="85" t="s">
        <v>956</v>
      </c>
      <c r="D299" s="100">
        <v>-73757</v>
      </c>
      <c r="E299" s="100">
        <v>0</v>
      </c>
      <c r="F299" s="100">
        <v>-73757</v>
      </c>
      <c r="G299" s="100">
        <v>-308687</v>
      </c>
      <c r="H299" s="100">
        <v>0</v>
      </c>
      <c r="I299" s="100">
        <v>-308687</v>
      </c>
      <c r="J299" s="100">
        <v>234930</v>
      </c>
      <c r="K299" s="100">
        <v>0</v>
      </c>
      <c r="L299" s="100">
        <v>234930</v>
      </c>
      <c r="M299" s="100">
        <v>108191</v>
      </c>
      <c r="N299" s="100">
        <v>108191</v>
      </c>
      <c r="O299" s="100">
        <v>0</v>
      </c>
      <c r="P299" s="100">
        <v>0</v>
      </c>
      <c r="Q299" s="100">
        <v>0</v>
      </c>
      <c r="R299" s="100">
        <v>0</v>
      </c>
      <c r="S299" s="100">
        <v>38666</v>
      </c>
      <c r="T299" s="100">
        <v>0</v>
      </c>
      <c r="U299" s="100">
        <v>38666</v>
      </c>
      <c r="V299" s="100">
        <v>0</v>
      </c>
      <c r="W299" s="100">
        <v>0</v>
      </c>
      <c r="X299" s="100">
        <v>0</v>
      </c>
      <c r="Y299" s="100">
        <v>0</v>
      </c>
      <c r="Z299" s="100">
        <v>0</v>
      </c>
      <c r="AA299" s="100">
        <v>0</v>
      </c>
      <c r="AB299" s="100">
        <v>0</v>
      </c>
      <c r="AC299" s="100">
        <v>0</v>
      </c>
      <c r="AD299" s="100">
        <v>0</v>
      </c>
      <c r="AE299" s="100">
        <v>0</v>
      </c>
      <c r="AF299" s="100">
        <v>0</v>
      </c>
      <c r="AG299" s="100">
        <v>0</v>
      </c>
      <c r="AH299" s="100">
        <v>0</v>
      </c>
      <c r="AI299" s="100">
        <v>0</v>
      </c>
      <c r="AJ299" s="100">
        <v>0</v>
      </c>
      <c r="AK299" s="100">
        <v>0</v>
      </c>
      <c r="AL299" s="100">
        <v>0</v>
      </c>
      <c r="AM299" s="100">
        <v>0</v>
      </c>
      <c r="AN299" s="100">
        <v>0</v>
      </c>
      <c r="AO299" s="100">
        <v>0</v>
      </c>
      <c r="AP299" s="100">
        <v>0</v>
      </c>
      <c r="AQ299" s="100">
        <v>0</v>
      </c>
      <c r="AR299" s="100">
        <v>0</v>
      </c>
      <c r="AS299" s="100">
        <v>0</v>
      </c>
      <c r="AT299" s="100">
        <v>0</v>
      </c>
      <c r="AU299" s="100">
        <v>0</v>
      </c>
      <c r="AV299" s="100">
        <v>0</v>
      </c>
      <c r="AW299" s="100">
        <v>0</v>
      </c>
      <c r="AX299" s="100">
        <v>0</v>
      </c>
      <c r="AY299" s="100">
        <v>0</v>
      </c>
      <c r="AZ299" s="100">
        <v>0</v>
      </c>
      <c r="BA299" s="100">
        <v>0</v>
      </c>
      <c r="BB299" s="100">
        <v>0</v>
      </c>
      <c r="BC299" s="100">
        <v>0</v>
      </c>
      <c r="BD299" s="100">
        <v>0</v>
      </c>
      <c r="BE299" s="100">
        <v>0</v>
      </c>
      <c r="BF299" s="100">
        <v>1012675.6585881878</v>
      </c>
      <c r="BG299" s="100">
        <v>860774.3097999593</v>
      </c>
      <c r="BH299" s="100">
        <v>25316.891464704684</v>
      </c>
      <c r="BI299" s="100">
        <v>57109</v>
      </c>
      <c r="BJ299" s="100">
        <v>48543</v>
      </c>
      <c r="BK299" s="100">
        <v>1428</v>
      </c>
      <c r="BL299" s="100">
        <v>1030915</v>
      </c>
      <c r="BM299" s="100">
        <v>876277</v>
      </c>
      <c r="BN299" s="100">
        <v>25773</v>
      </c>
      <c r="BO299" s="100">
        <v>38870</v>
      </c>
      <c r="BP299" s="100">
        <v>33040</v>
      </c>
      <c r="BQ299" s="100">
        <v>972</v>
      </c>
      <c r="BR299" s="100">
        <v>0</v>
      </c>
      <c r="BS299" s="100">
        <v>0</v>
      </c>
      <c r="BT299" s="100">
        <v>0</v>
      </c>
      <c r="BU299" s="100">
        <v>0</v>
      </c>
      <c r="BV299" s="100">
        <v>0</v>
      </c>
      <c r="BW299" s="100">
        <v>0</v>
      </c>
      <c r="BX299" s="100">
        <v>0</v>
      </c>
      <c r="BY299" s="100">
        <v>0</v>
      </c>
      <c r="BZ299" s="100">
        <v>0</v>
      </c>
      <c r="CA299" s="100">
        <v>0</v>
      </c>
      <c r="CB299" s="100">
        <v>0</v>
      </c>
      <c r="CC299" s="100">
        <v>0</v>
      </c>
      <c r="CD299" s="100">
        <v>0</v>
      </c>
      <c r="CE299" s="100">
        <v>0</v>
      </c>
      <c r="CF299" s="100">
        <v>0</v>
      </c>
      <c r="CG299" s="100">
        <v>0</v>
      </c>
      <c r="CH299" s="100">
        <v>0</v>
      </c>
      <c r="CI299" s="100">
        <v>0</v>
      </c>
      <c r="CJ299" s="100">
        <v>0</v>
      </c>
      <c r="CK299" s="100">
        <v>0</v>
      </c>
      <c r="CL299" s="100">
        <v>0</v>
      </c>
      <c r="CM299" s="100">
        <v>0</v>
      </c>
      <c r="CN299" s="100">
        <v>0</v>
      </c>
      <c r="CO299" s="100">
        <v>0</v>
      </c>
      <c r="CP299" s="100">
        <v>0</v>
      </c>
      <c r="CQ299" s="100">
        <v>0</v>
      </c>
      <c r="CR299" s="100">
        <v>0</v>
      </c>
      <c r="CS299" s="100">
        <v>0</v>
      </c>
      <c r="CT299" s="100">
        <v>0</v>
      </c>
      <c r="CU299" s="100">
        <v>0</v>
      </c>
      <c r="CV299" s="100">
        <v>0</v>
      </c>
      <c r="CW299" s="100">
        <v>0</v>
      </c>
      <c r="CX299" s="100">
        <v>0</v>
      </c>
      <c r="CY299" s="100">
        <v>0</v>
      </c>
      <c r="CZ299" s="100">
        <v>0</v>
      </c>
      <c r="DA299" s="100">
        <v>0</v>
      </c>
      <c r="DB299" s="100">
        <v>0</v>
      </c>
      <c r="DC299" s="100">
        <v>0</v>
      </c>
      <c r="DD299" s="100">
        <v>0</v>
      </c>
      <c r="DE299" s="100">
        <v>0</v>
      </c>
      <c r="DF299" s="100">
        <v>0</v>
      </c>
      <c r="DG299" s="100">
        <v>0</v>
      </c>
      <c r="DH299" s="100">
        <v>0</v>
      </c>
      <c r="DI299" s="100">
        <v>0</v>
      </c>
      <c r="DJ299" s="100">
        <v>0</v>
      </c>
      <c r="DK299" s="100">
        <v>0</v>
      </c>
      <c r="DL299" s="100">
        <v>0</v>
      </c>
      <c r="DM299" s="100">
        <v>0</v>
      </c>
      <c r="DN299" s="100">
        <v>0</v>
      </c>
      <c r="DO299" s="100">
        <v>0</v>
      </c>
      <c r="DP299" s="100">
        <v>0</v>
      </c>
      <c r="DQ299" s="100">
        <v>0</v>
      </c>
      <c r="DR299" s="100">
        <v>0</v>
      </c>
      <c r="DS299" s="100">
        <v>0</v>
      </c>
      <c r="DT299" s="100">
        <v>0</v>
      </c>
      <c r="DU299" s="100">
        <v>0</v>
      </c>
      <c r="DV299" s="100">
        <v>0</v>
      </c>
      <c r="DW299" s="100">
        <v>7169.4549898167015</v>
      </c>
      <c r="DX299" s="100">
        <v>6094.0367413441954</v>
      </c>
      <c r="DY299" s="100">
        <v>179.23637474541752</v>
      </c>
      <c r="DZ299" s="100">
        <v>21.890835030549898</v>
      </c>
      <c r="EA299" s="100">
        <v>18.607209775967412</v>
      </c>
      <c r="EB299" s="100">
        <v>0.54727087576374744</v>
      </c>
      <c r="EC299" s="100">
        <v>5025</v>
      </c>
      <c r="ED299" s="100">
        <v>4272</v>
      </c>
      <c r="EE299" s="100">
        <v>126</v>
      </c>
      <c r="EF299" s="100">
        <v>2166</v>
      </c>
      <c r="EG299" s="100">
        <v>1841</v>
      </c>
      <c r="EH299" s="100">
        <v>54</v>
      </c>
      <c r="EI299" s="100">
        <v>0</v>
      </c>
      <c r="EJ299" s="100">
        <v>0</v>
      </c>
      <c r="EK299" s="100">
        <v>0</v>
      </c>
      <c r="EL299" s="100">
        <v>0</v>
      </c>
      <c r="EM299" s="100">
        <v>0</v>
      </c>
      <c r="EN299" s="100">
        <v>0</v>
      </c>
      <c r="EO299" s="100">
        <v>0</v>
      </c>
      <c r="EP299" s="100">
        <v>0</v>
      </c>
      <c r="EQ299" s="100">
        <v>0</v>
      </c>
      <c r="ER299" s="100">
        <v>0</v>
      </c>
      <c r="ES299" s="100">
        <v>0</v>
      </c>
      <c r="ET299" s="100">
        <v>0</v>
      </c>
      <c r="EU299" s="100">
        <v>154014.00244399186</v>
      </c>
      <c r="EV299" s="100">
        <v>130911.90207739307</v>
      </c>
      <c r="EW299" s="100">
        <v>3850.3500610997967</v>
      </c>
      <c r="EX299" s="100">
        <v>225663</v>
      </c>
      <c r="EY299" s="100">
        <v>191813</v>
      </c>
      <c r="EZ299" s="100">
        <v>5642</v>
      </c>
      <c r="FA299" s="100">
        <v>-71649</v>
      </c>
      <c r="FB299" s="100">
        <v>-60901</v>
      </c>
      <c r="FC299" s="100">
        <v>-1792</v>
      </c>
      <c r="FD299" s="100">
        <v>383741.27576374746</v>
      </c>
      <c r="FE299" s="100">
        <v>325109.09132382885</v>
      </c>
      <c r="FF299" s="100">
        <v>9562.032097759673</v>
      </c>
      <c r="FG299" s="100">
        <v>368343</v>
      </c>
      <c r="FH299" s="100">
        <v>312021</v>
      </c>
      <c r="FI299" s="100">
        <v>9177</v>
      </c>
      <c r="FJ299" s="100">
        <v>15398</v>
      </c>
      <c r="FK299" s="100">
        <v>13088</v>
      </c>
      <c r="FL299" s="100">
        <v>385</v>
      </c>
      <c r="FM299" s="100">
        <v>0</v>
      </c>
      <c r="FN299" s="100">
        <v>0</v>
      </c>
      <c r="FO299" s="100">
        <v>0</v>
      </c>
      <c r="FP299" s="100">
        <v>0</v>
      </c>
      <c r="FQ299" s="100">
        <v>0</v>
      </c>
      <c r="FR299" s="100">
        <v>0</v>
      </c>
      <c r="FS299" s="100">
        <v>0</v>
      </c>
      <c r="FT299" s="100">
        <v>0</v>
      </c>
      <c r="FU299" s="100">
        <v>0</v>
      </c>
      <c r="FV299" s="100">
        <v>1614731</v>
      </c>
      <c r="FW299" s="100">
        <v>1371451</v>
      </c>
      <c r="FX299" s="100">
        <v>40337</v>
      </c>
      <c r="FY299" s="546">
        <v>0.25</v>
      </c>
      <c r="FZ299" s="546">
        <v>0.4</v>
      </c>
      <c r="GA299" s="546">
        <v>0.33999999999999997</v>
      </c>
      <c r="GB299" s="546">
        <v>0.01</v>
      </c>
      <c r="GC299" s="84" t="s">
        <v>1029</v>
      </c>
    </row>
    <row r="300" spans="1:185" s="84" customFormat="1" x14ac:dyDescent="0.25">
      <c r="A300" t="s">
        <v>1026</v>
      </c>
      <c r="B300" s="82" t="s">
        <v>959</v>
      </c>
      <c r="C300" s="85" t="s">
        <v>958</v>
      </c>
      <c r="D300" s="100">
        <v>-201150</v>
      </c>
      <c r="E300" s="100">
        <v>0</v>
      </c>
      <c r="F300" s="100">
        <v>-201150</v>
      </c>
      <c r="G300" s="100">
        <v>142849</v>
      </c>
      <c r="H300" s="100">
        <v>0</v>
      </c>
      <c r="I300" s="100">
        <v>142849</v>
      </c>
      <c r="J300" s="100">
        <v>-343999</v>
      </c>
      <c r="K300" s="100">
        <v>0</v>
      </c>
      <c r="L300" s="100">
        <v>-343999</v>
      </c>
      <c r="M300" s="100">
        <v>148429</v>
      </c>
      <c r="N300" s="100">
        <v>148429</v>
      </c>
      <c r="O300" s="100">
        <v>0</v>
      </c>
      <c r="P300" s="100">
        <v>0</v>
      </c>
      <c r="Q300" s="100">
        <v>0</v>
      </c>
      <c r="R300" s="100">
        <v>0</v>
      </c>
      <c r="S300" s="100">
        <v>0</v>
      </c>
      <c r="T300" s="100">
        <v>0</v>
      </c>
      <c r="U300" s="100">
        <v>0</v>
      </c>
      <c r="V300" s="100">
        <v>0</v>
      </c>
      <c r="W300" s="100">
        <v>0</v>
      </c>
      <c r="X300" s="100">
        <v>0</v>
      </c>
      <c r="Y300" s="100">
        <v>0</v>
      </c>
      <c r="Z300" s="100">
        <v>0</v>
      </c>
      <c r="AA300" s="100">
        <v>0</v>
      </c>
      <c r="AB300" s="100">
        <v>0</v>
      </c>
      <c r="AC300" s="100">
        <v>0</v>
      </c>
      <c r="AD300" s="100">
        <v>0</v>
      </c>
      <c r="AE300" s="100">
        <v>0</v>
      </c>
      <c r="AF300" s="100">
        <v>0</v>
      </c>
      <c r="AG300" s="100">
        <v>0</v>
      </c>
      <c r="AH300" s="100">
        <v>0</v>
      </c>
      <c r="AI300" s="100">
        <v>0</v>
      </c>
      <c r="AJ300" s="100">
        <v>0</v>
      </c>
      <c r="AK300" s="100">
        <v>0</v>
      </c>
      <c r="AL300" s="100">
        <v>0</v>
      </c>
      <c r="AM300" s="100">
        <v>0</v>
      </c>
      <c r="AN300" s="100">
        <v>0</v>
      </c>
      <c r="AO300" s="100">
        <v>0</v>
      </c>
      <c r="AP300" s="100">
        <v>0</v>
      </c>
      <c r="AQ300" s="100">
        <v>0</v>
      </c>
      <c r="AR300" s="100">
        <v>0</v>
      </c>
      <c r="AS300" s="100">
        <v>0</v>
      </c>
      <c r="AT300" s="100">
        <v>0</v>
      </c>
      <c r="AU300" s="100">
        <v>0</v>
      </c>
      <c r="AV300" s="100">
        <v>0</v>
      </c>
      <c r="AW300" s="100">
        <v>0</v>
      </c>
      <c r="AX300" s="100">
        <v>0</v>
      </c>
      <c r="AY300" s="100">
        <v>0</v>
      </c>
      <c r="AZ300" s="100">
        <v>0</v>
      </c>
      <c r="BA300" s="100">
        <v>0</v>
      </c>
      <c r="BB300" s="100">
        <v>0</v>
      </c>
      <c r="BC300" s="100">
        <v>0</v>
      </c>
      <c r="BD300" s="100">
        <v>0</v>
      </c>
      <c r="BE300" s="100">
        <v>0</v>
      </c>
      <c r="BF300" s="100">
        <v>655634.15361055906</v>
      </c>
      <c r="BG300" s="100">
        <v>749296.17555492464</v>
      </c>
      <c r="BH300" s="100">
        <v>0</v>
      </c>
      <c r="BI300" s="100">
        <v>74874</v>
      </c>
      <c r="BJ300" s="100">
        <v>85570</v>
      </c>
      <c r="BK300" s="100">
        <v>0</v>
      </c>
      <c r="BL300" s="100">
        <v>666498</v>
      </c>
      <c r="BM300" s="100">
        <v>761712</v>
      </c>
      <c r="BN300" s="100">
        <v>0</v>
      </c>
      <c r="BO300" s="100">
        <v>64010</v>
      </c>
      <c r="BP300" s="100">
        <v>73154</v>
      </c>
      <c r="BQ300" s="100">
        <v>0</v>
      </c>
      <c r="BR300" s="100">
        <v>0</v>
      </c>
      <c r="BS300" s="100">
        <v>0</v>
      </c>
      <c r="BT300" s="100">
        <v>0</v>
      </c>
      <c r="BU300" s="100">
        <v>0</v>
      </c>
      <c r="BV300" s="100">
        <v>0</v>
      </c>
      <c r="BW300" s="100">
        <v>0</v>
      </c>
      <c r="BX300" s="100">
        <v>0</v>
      </c>
      <c r="BY300" s="100">
        <v>0</v>
      </c>
      <c r="BZ300" s="100">
        <v>0</v>
      </c>
      <c r="CA300" s="100">
        <v>0</v>
      </c>
      <c r="CB300" s="100">
        <v>0</v>
      </c>
      <c r="CC300" s="100">
        <v>0</v>
      </c>
      <c r="CD300" s="100">
        <v>0</v>
      </c>
      <c r="CE300" s="100">
        <v>0</v>
      </c>
      <c r="CF300" s="100">
        <v>0</v>
      </c>
      <c r="CG300" s="100">
        <v>0</v>
      </c>
      <c r="CH300" s="100">
        <v>0</v>
      </c>
      <c r="CI300" s="100">
        <v>0</v>
      </c>
      <c r="CJ300" s="100">
        <v>0</v>
      </c>
      <c r="CK300" s="100">
        <v>0</v>
      </c>
      <c r="CL300" s="100">
        <v>0</v>
      </c>
      <c r="CM300" s="100">
        <v>0</v>
      </c>
      <c r="CN300" s="100">
        <v>0</v>
      </c>
      <c r="CO300" s="100">
        <v>0</v>
      </c>
      <c r="CP300" s="100">
        <v>0</v>
      </c>
      <c r="CQ300" s="100">
        <v>0</v>
      </c>
      <c r="CR300" s="100">
        <v>0</v>
      </c>
      <c r="CS300" s="100">
        <v>0</v>
      </c>
      <c r="CT300" s="100">
        <v>0</v>
      </c>
      <c r="CU300" s="100">
        <v>0</v>
      </c>
      <c r="CV300" s="100">
        <v>0</v>
      </c>
      <c r="CW300" s="100">
        <v>0</v>
      </c>
      <c r="CX300" s="100">
        <v>0</v>
      </c>
      <c r="CY300" s="100">
        <v>0</v>
      </c>
      <c r="CZ300" s="100">
        <v>0</v>
      </c>
      <c r="DA300" s="100">
        <v>0</v>
      </c>
      <c r="DB300" s="100">
        <v>0</v>
      </c>
      <c r="DC300" s="100">
        <v>0</v>
      </c>
      <c r="DD300" s="100">
        <v>0</v>
      </c>
      <c r="DE300" s="100">
        <v>53.321737270875758</v>
      </c>
      <c r="DF300" s="100">
        <v>60.939128309572304</v>
      </c>
      <c r="DG300" s="100">
        <v>0</v>
      </c>
      <c r="DH300" s="100">
        <v>542</v>
      </c>
      <c r="DI300" s="100">
        <v>620</v>
      </c>
      <c r="DJ300" s="100">
        <v>0</v>
      </c>
      <c r="DK300" s="100">
        <v>-489</v>
      </c>
      <c r="DL300" s="100">
        <v>-559</v>
      </c>
      <c r="DM300" s="100">
        <v>0</v>
      </c>
      <c r="DN300" s="100">
        <v>16122.669699592667</v>
      </c>
      <c r="DO300" s="100">
        <v>18425.908228105905</v>
      </c>
      <c r="DP300" s="100">
        <v>0</v>
      </c>
      <c r="DQ300" s="100">
        <v>18165</v>
      </c>
      <c r="DR300" s="100">
        <v>20760</v>
      </c>
      <c r="DS300" s="100">
        <v>0</v>
      </c>
      <c r="DT300" s="100">
        <v>-2042</v>
      </c>
      <c r="DU300" s="100">
        <v>-2334</v>
      </c>
      <c r="DV300" s="100">
        <v>0</v>
      </c>
      <c r="DW300" s="100">
        <v>10404.442836048878</v>
      </c>
      <c r="DX300" s="100">
        <v>11890.791812627293</v>
      </c>
      <c r="DY300" s="100">
        <v>0</v>
      </c>
      <c r="DZ300" s="100">
        <v>-319.87621283095723</v>
      </c>
      <c r="EA300" s="100">
        <v>-365.57281466395114</v>
      </c>
      <c r="EB300" s="100">
        <v>0</v>
      </c>
      <c r="EC300" s="100">
        <v>21615</v>
      </c>
      <c r="ED300" s="100">
        <v>24703</v>
      </c>
      <c r="EE300" s="100">
        <v>0</v>
      </c>
      <c r="EF300" s="100">
        <v>-11530</v>
      </c>
      <c r="EG300" s="100">
        <v>-13178</v>
      </c>
      <c r="EH300" s="100">
        <v>0</v>
      </c>
      <c r="EI300" s="100">
        <v>0</v>
      </c>
      <c r="EJ300" s="100">
        <v>0</v>
      </c>
      <c r="EK300" s="100">
        <v>0</v>
      </c>
      <c r="EL300" s="100">
        <v>0</v>
      </c>
      <c r="EM300" s="100">
        <v>0</v>
      </c>
      <c r="EN300" s="100">
        <v>0</v>
      </c>
      <c r="EO300" s="100">
        <v>0</v>
      </c>
      <c r="EP300" s="100">
        <v>0</v>
      </c>
      <c r="EQ300" s="100">
        <v>0</v>
      </c>
      <c r="ER300" s="100">
        <v>0</v>
      </c>
      <c r="ES300" s="100">
        <v>0</v>
      </c>
      <c r="ET300" s="100">
        <v>0</v>
      </c>
      <c r="EU300" s="100">
        <v>328634.55212627287</v>
      </c>
      <c r="EV300" s="100">
        <v>375582.3452871691</v>
      </c>
      <c r="EW300" s="100">
        <v>0</v>
      </c>
      <c r="EX300" s="100">
        <v>344278</v>
      </c>
      <c r="EY300" s="100">
        <v>393461</v>
      </c>
      <c r="EZ300" s="100">
        <v>0</v>
      </c>
      <c r="FA300" s="100">
        <v>-15643</v>
      </c>
      <c r="FB300" s="100">
        <v>-17879</v>
      </c>
      <c r="FC300" s="100">
        <v>0</v>
      </c>
      <c r="FD300" s="100">
        <v>684522.4679429736</v>
      </c>
      <c r="FE300" s="100">
        <v>782311.39193482697</v>
      </c>
      <c r="FF300" s="100">
        <v>0</v>
      </c>
      <c r="FG300" s="100">
        <v>694931</v>
      </c>
      <c r="FH300" s="100">
        <v>794207</v>
      </c>
      <c r="FI300" s="100">
        <v>0</v>
      </c>
      <c r="FJ300" s="100">
        <v>-10409</v>
      </c>
      <c r="FK300" s="100">
        <v>-11896</v>
      </c>
      <c r="FL300" s="100">
        <v>0</v>
      </c>
      <c r="FM300" s="100">
        <v>0</v>
      </c>
      <c r="FN300" s="100">
        <v>0</v>
      </c>
      <c r="FO300" s="100">
        <v>0</v>
      </c>
      <c r="FP300" s="100">
        <v>0</v>
      </c>
      <c r="FQ300" s="100">
        <v>0</v>
      </c>
      <c r="FR300" s="100">
        <v>0</v>
      </c>
      <c r="FS300" s="100">
        <v>0</v>
      </c>
      <c r="FT300" s="100">
        <v>0</v>
      </c>
      <c r="FU300" s="100">
        <v>0</v>
      </c>
      <c r="FV300" s="100">
        <v>1769925</v>
      </c>
      <c r="FW300" s="100">
        <v>2022771</v>
      </c>
      <c r="FX300" s="100">
        <v>0</v>
      </c>
      <c r="FY300" s="546">
        <v>0.25</v>
      </c>
      <c r="FZ300" s="546">
        <v>0.35</v>
      </c>
      <c r="GA300" s="546">
        <v>0.4</v>
      </c>
      <c r="GB300" s="546">
        <v>0</v>
      </c>
      <c r="GC300" s="84" t="s">
        <v>1029</v>
      </c>
    </row>
    <row r="301" spans="1:185" s="84" customFormat="1" x14ac:dyDescent="0.25">
      <c r="A301" t="s">
        <v>1026</v>
      </c>
      <c r="B301" s="82" t="s">
        <v>961</v>
      </c>
      <c r="C301" s="85" t="s">
        <v>960</v>
      </c>
      <c r="D301" s="100">
        <v>-498051</v>
      </c>
      <c r="E301" s="100">
        <v>0</v>
      </c>
      <c r="F301" s="100">
        <v>-498051</v>
      </c>
      <c r="G301" s="100">
        <v>-1386216</v>
      </c>
      <c r="H301" s="100">
        <v>0</v>
      </c>
      <c r="I301" s="100">
        <v>-1386216</v>
      </c>
      <c r="J301" s="100">
        <v>888165</v>
      </c>
      <c r="K301" s="100">
        <v>0</v>
      </c>
      <c r="L301" s="100">
        <v>888165</v>
      </c>
      <c r="M301" s="100">
        <v>259336</v>
      </c>
      <c r="N301" s="100">
        <v>259336</v>
      </c>
      <c r="O301" s="100">
        <v>0</v>
      </c>
      <c r="P301" s="100">
        <v>0</v>
      </c>
      <c r="Q301" s="100">
        <v>0</v>
      </c>
      <c r="R301" s="100">
        <v>0</v>
      </c>
      <c r="S301" s="100">
        <v>0</v>
      </c>
      <c r="T301" s="100">
        <v>0</v>
      </c>
      <c r="U301" s="100">
        <v>0</v>
      </c>
      <c r="V301" s="100">
        <v>0</v>
      </c>
      <c r="W301" s="100">
        <v>0</v>
      </c>
      <c r="X301" s="100">
        <v>0</v>
      </c>
      <c r="Y301" s="100">
        <v>0</v>
      </c>
      <c r="Z301" s="100">
        <v>0</v>
      </c>
      <c r="AA301" s="100">
        <v>0</v>
      </c>
      <c r="AB301" s="100">
        <v>0</v>
      </c>
      <c r="AC301" s="100">
        <v>0</v>
      </c>
      <c r="AD301" s="100">
        <v>0</v>
      </c>
      <c r="AE301" s="100">
        <v>0</v>
      </c>
      <c r="AF301" s="100">
        <v>0</v>
      </c>
      <c r="AG301" s="100">
        <v>0</v>
      </c>
      <c r="AH301" s="100">
        <v>0</v>
      </c>
      <c r="AI301" s="100">
        <v>0</v>
      </c>
      <c r="AJ301" s="100">
        <v>0</v>
      </c>
      <c r="AK301" s="100">
        <v>0</v>
      </c>
      <c r="AL301" s="100">
        <v>0</v>
      </c>
      <c r="AM301" s="100">
        <v>0</v>
      </c>
      <c r="AN301" s="100">
        <v>0</v>
      </c>
      <c r="AO301" s="100">
        <v>0</v>
      </c>
      <c r="AP301" s="100">
        <v>0</v>
      </c>
      <c r="AQ301" s="100">
        <v>0</v>
      </c>
      <c r="AR301" s="100">
        <v>0</v>
      </c>
      <c r="AS301" s="100">
        <v>0</v>
      </c>
      <c r="AT301" s="100">
        <v>0</v>
      </c>
      <c r="AU301" s="100">
        <v>0</v>
      </c>
      <c r="AV301" s="100">
        <v>0</v>
      </c>
      <c r="AW301" s="100">
        <v>0</v>
      </c>
      <c r="AX301" s="100">
        <v>0</v>
      </c>
      <c r="AY301" s="100">
        <v>0</v>
      </c>
      <c r="AZ301" s="100">
        <v>0</v>
      </c>
      <c r="BA301" s="100">
        <v>0</v>
      </c>
      <c r="BB301" s="100">
        <v>0</v>
      </c>
      <c r="BC301" s="100">
        <v>0</v>
      </c>
      <c r="BD301" s="100">
        <v>0</v>
      </c>
      <c r="BE301" s="100">
        <v>0</v>
      </c>
      <c r="BF301" s="100">
        <v>3051997.37707943</v>
      </c>
      <c r="BG301" s="100">
        <v>0</v>
      </c>
      <c r="BH301" s="100">
        <v>41243.207798370677</v>
      </c>
      <c r="BI301" s="100">
        <v>289423</v>
      </c>
      <c r="BJ301" s="100">
        <v>0</v>
      </c>
      <c r="BK301" s="100">
        <v>3911</v>
      </c>
      <c r="BL301" s="100">
        <v>3031087</v>
      </c>
      <c r="BM301" s="100">
        <v>0</v>
      </c>
      <c r="BN301" s="100">
        <v>40961</v>
      </c>
      <c r="BO301" s="100">
        <v>310333</v>
      </c>
      <c r="BP301" s="100">
        <v>0</v>
      </c>
      <c r="BQ301" s="100">
        <v>4193</v>
      </c>
      <c r="BR301" s="100">
        <v>29903.603462321793</v>
      </c>
      <c r="BS301" s="100">
        <v>0</v>
      </c>
      <c r="BT301" s="100">
        <v>404.10274949083509</v>
      </c>
      <c r="BU301" s="100">
        <v>10127</v>
      </c>
      <c r="BV301" s="100">
        <v>0</v>
      </c>
      <c r="BW301" s="100">
        <v>137</v>
      </c>
      <c r="BX301" s="100">
        <v>19777</v>
      </c>
      <c r="BY301" s="100">
        <v>0</v>
      </c>
      <c r="BZ301" s="100">
        <v>267</v>
      </c>
      <c r="CA301" s="100">
        <v>0</v>
      </c>
      <c r="CB301" s="100">
        <v>0</v>
      </c>
      <c r="CC301" s="100">
        <v>0</v>
      </c>
      <c r="CD301" s="100">
        <v>0</v>
      </c>
      <c r="CE301" s="100">
        <v>0</v>
      </c>
      <c r="CF301" s="100">
        <v>0</v>
      </c>
      <c r="CG301" s="100">
        <v>0</v>
      </c>
      <c r="CH301" s="100">
        <v>0</v>
      </c>
      <c r="CI301" s="100">
        <v>0</v>
      </c>
      <c r="CJ301" s="100">
        <v>0</v>
      </c>
      <c r="CK301" s="100">
        <v>0</v>
      </c>
      <c r="CL301" s="100">
        <v>0</v>
      </c>
      <c r="CM301" s="100">
        <v>0</v>
      </c>
      <c r="CN301" s="100">
        <v>0</v>
      </c>
      <c r="CO301" s="100">
        <v>0</v>
      </c>
      <c r="CP301" s="100">
        <v>0</v>
      </c>
      <c r="CQ301" s="100">
        <v>0</v>
      </c>
      <c r="CR301" s="100">
        <v>0</v>
      </c>
      <c r="CS301" s="100">
        <v>0</v>
      </c>
      <c r="CT301" s="100">
        <v>0</v>
      </c>
      <c r="CU301" s="100">
        <v>0</v>
      </c>
      <c r="CV301" s="100">
        <v>0</v>
      </c>
      <c r="CW301" s="100">
        <v>0</v>
      </c>
      <c r="CX301" s="100">
        <v>0</v>
      </c>
      <c r="CY301" s="100">
        <v>0</v>
      </c>
      <c r="CZ301" s="100">
        <v>0</v>
      </c>
      <c r="DA301" s="100">
        <v>0</v>
      </c>
      <c r="DB301" s="100">
        <v>0</v>
      </c>
      <c r="DC301" s="100">
        <v>0</v>
      </c>
      <c r="DD301" s="100">
        <v>0</v>
      </c>
      <c r="DE301" s="100">
        <v>0</v>
      </c>
      <c r="DF301" s="100">
        <v>0</v>
      </c>
      <c r="DG301" s="100">
        <v>0</v>
      </c>
      <c r="DH301" s="100">
        <v>0</v>
      </c>
      <c r="DI301" s="100">
        <v>0</v>
      </c>
      <c r="DJ301" s="100">
        <v>0</v>
      </c>
      <c r="DK301" s="100">
        <v>0</v>
      </c>
      <c r="DL301" s="100">
        <v>0</v>
      </c>
      <c r="DM301" s="100">
        <v>0</v>
      </c>
      <c r="DN301" s="100">
        <v>38445.634460285131</v>
      </c>
      <c r="DO301" s="100">
        <v>0</v>
      </c>
      <c r="DP301" s="100">
        <v>519.53560081466389</v>
      </c>
      <c r="DQ301" s="100">
        <v>38594</v>
      </c>
      <c r="DR301" s="100">
        <v>0</v>
      </c>
      <c r="DS301" s="100">
        <v>522</v>
      </c>
      <c r="DT301" s="100">
        <v>-148</v>
      </c>
      <c r="DU301" s="100">
        <v>0</v>
      </c>
      <c r="DV301" s="100">
        <v>-2</v>
      </c>
      <c r="DW301" s="100">
        <v>84194.671038696528</v>
      </c>
      <c r="DX301" s="100">
        <v>0</v>
      </c>
      <c r="DY301" s="100">
        <v>1137.7658248472505</v>
      </c>
      <c r="DZ301" s="100">
        <v>-11279.087535641549</v>
      </c>
      <c r="EA301" s="100">
        <v>0</v>
      </c>
      <c r="EB301" s="100">
        <v>-152.42010183299391</v>
      </c>
      <c r="EC301" s="100">
        <v>84194</v>
      </c>
      <c r="ED301" s="100">
        <v>0</v>
      </c>
      <c r="EE301" s="100">
        <v>1138</v>
      </c>
      <c r="EF301" s="100">
        <v>-11278</v>
      </c>
      <c r="EG301" s="100">
        <v>0</v>
      </c>
      <c r="EH301" s="100">
        <v>-153</v>
      </c>
      <c r="EI301" s="100">
        <v>-1293.6450916496945</v>
      </c>
      <c r="EJ301" s="100">
        <v>0</v>
      </c>
      <c r="EK301" s="100">
        <v>-17.481690427698574</v>
      </c>
      <c r="EL301" s="100">
        <v>0</v>
      </c>
      <c r="EM301" s="100">
        <v>0</v>
      </c>
      <c r="EN301" s="100">
        <v>0</v>
      </c>
      <c r="EO301" s="100">
        <v>0</v>
      </c>
      <c r="EP301" s="100">
        <v>0</v>
      </c>
      <c r="EQ301" s="100">
        <v>0</v>
      </c>
      <c r="ER301" s="100">
        <v>0</v>
      </c>
      <c r="ES301" s="100">
        <v>0</v>
      </c>
      <c r="ET301" s="100">
        <v>0</v>
      </c>
      <c r="EU301" s="100">
        <v>758800.40382892056</v>
      </c>
      <c r="EV301" s="100">
        <v>0</v>
      </c>
      <c r="EW301" s="100">
        <v>10254.059511201629</v>
      </c>
      <c r="EX301" s="100">
        <v>408801</v>
      </c>
      <c r="EY301" s="100">
        <v>0</v>
      </c>
      <c r="EZ301" s="100">
        <v>5524</v>
      </c>
      <c r="FA301" s="100">
        <v>349999</v>
      </c>
      <c r="FB301" s="100">
        <v>0</v>
      </c>
      <c r="FC301" s="100">
        <v>4730</v>
      </c>
      <c r="FD301" s="100">
        <v>2032666.8206924642</v>
      </c>
      <c r="FE301" s="100">
        <v>0</v>
      </c>
      <c r="FF301" s="100">
        <v>27468.470549898168</v>
      </c>
      <c r="FG301" s="100">
        <v>2041675</v>
      </c>
      <c r="FH301" s="100">
        <v>0</v>
      </c>
      <c r="FI301" s="100">
        <v>27590</v>
      </c>
      <c r="FJ301" s="100">
        <v>-9008</v>
      </c>
      <c r="FK301" s="100">
        <v>0</v>
      </c>
      <c r="FL301" s="100">
        <v>-122</v>
      </c>
      <c r="FM301" s="100">
        <v>0</v>
      </c>
      <c r="FN301" s="100">
        <v>0</v>
      </c>
      <c r="FO301" s="100">
        <v>0</v>
      </c>
      <c r="FP301" s="100">
        <v>0</v>
      </c>
      <c r="FQ301" s="100">
        <v>0</v>
      </c>
      <c r="FR301" s="100">
        <v>0</v>
      </c>
      <c r="FS301" s="100">
        <v>0</v>
      </c>
      <c r="FT301" s="100">
        <v>0</v>
      </c>
      <c r="FU301" s="100">
        <v>0</v>
      </c>
      <c r="FV301" s="100">
        <v>6272859</v>
      </c>
      <c r="FW301" s="100">
        <v>0</v>
      </c>
      <c r="FX301" s="100">
        <v>84769</v>
      </c>
      <c r="FY301" s="546">
        <v>0.25</v>
      </c>
      <c r="FZ301" s="546">
        <v>0.74</v>
      </c>
      <c r="GA301" s="546">
        <v>0</v>
      </c>
      <c r="GB301" s="546">
        <v>0.01</v>
      </c>
      <c r="GC301" s="84" t="s">
        <v>1054</v>
      </c>
    </row>
    <row r="302" spans="1:185" s="84" customFormat="1" x14ac:dyDescent="0.25">
      <c r="A302" t="s">
        <v>1026</v>
      </c>
      <c r="B302" s="82" t="s">
        <v>963</v>
      </c>
      <c r="C302" s="85" t="s">
        <v>962</v>
      </c>
      <c r="D302" s="100">
        <v>268094</v>
      </c>
      <c r="E302" s="100">
        <v>0</v>
      </c>
      <c r="F302" s="100">
        <v>268094</v>
      </c>
      <c r="G302" s="100">
        <v>284819</v>
      </c>
      <c r="H302" s="100">
        <v>0</v>
      </c>
      <c r="I302" s="100">
        <v>284819</v>
      </c>
      <c r="J302" s="100">
        <v>-16725</v>
      </c>
      <c r="K302" s="100">
        <v>0</v>
      </c>
      <c r="L302" s="100">
        <v>-16725</v>
      </c>
      <c r="M302" s="100">
        <v>81908</v>
      </c>
      <c r="N302" s="100">
        <v>81908</v>
      </c>
      <c r="O302" s="100">
        <v>0</v>
      </c>
      <c r="P302" s="100">
        <v>0</v>
      </c>
      <c r="Q302" s="100">
        <v>0</v>
      </c>
      <c r="R302" s="100">
        <v>0</v>
      </c>
      <c r="S302" s="100">
        <v>0</v>
      </c>
      <c r="T302" s="100">
        <v>0</v>
      </c>
      <c r="U302" s="100">
        <v>0</v>
      </c>
      <c r="V302" s="100">
        <v>0</v>
      </c>
      <c r="W302" s="100">
        <v>0</v>
      </c>
      <c r="X302" s="100">
        <v>0</v>
      </c>
      <c r="Y302" s="100">
        <v>0</v>
      </c>
      <c r="Z302" s="100">
        <v>0</v>
      </c>
      <c r="AA302" s="100">
        <v>0</v>
      </c>
      <c r="AB302" s="100">
        <v>0</v>
      </c>
      <c r="AC302" s="100">
        <v>0</v>
      </c>
      <c r="AD302" s="100">
        <v>0</v>
      </c>
      <c r="AE302" s="100">
        <v>0</v>
      </c>
      <c r="AF302" s="100">
        <v>0</v>
      </c>
      <c r="AG302" s="100">
        <v>0</v>
      </c>
      <c r="AH302" s="100">
        <v>0</v>
      </c>
      <c r="AI302" s="100">
        <v>0</v>
      </c>
      <c r="AJ302" s="100">
        <v>0</v>
      </c>
      <c r="AK302" s="100">
        <v>0</v>
      </c>
      <c r="AL302" s="100">
        <v>0</v>
      </c>
      <c r="AM302" s="100">
        <v>0</v>
      </c>
      <c r="AN302" s="100">
        <v>0</v>
      </c>
      <c r="AO302" s="100">
        <v>0</v>
      </c>
      <c r="AP302" s="100">
        <v>0</v>
      </c>
      <c r="AQ302" s="100">
        <v>0</v>
      </c>
      <c r="AR302" s="100">
        <v>0</v>
      </c>
      <c r="AS302" s="100">
        <v>0</v>
      </c>
      <c r="AT302" s="100">
        <v>0</v>
      </c>
      <c r="AU302" s="100">
        <v>0</v>
      </c>
      <c r="AV302" s="100">
        <v>0</v>
      </c>
      <c r="AW302" s="100">
        <v>0</v>
      </c>
      <c r="AX302" s="100">
        <v>0</v>
      </c>
      <c r="AY302" s="100">
        <v>0</v>
      </c>
      <c r="AZ302" s="100">
        <v>0</v>
      </c>
      <c r="BA302" s="100">
        <v>0</v>
      </c>
      <c r="BB302" s="100">
        <v>0</v>
      </c>
      <c r="BC302" s="100">
        <v>0</v>
      </c>
      <c r="BD302" s="100">
        <v>0</v>
      </c>
      <c r="BE302" s="100">
        <v>0</v>
      </c>
      <c r="BF302" s="100">
        <v>753221.46091405302</v>
      </c>
      <c r="BG302" s="100">
        <v>169474.8287056619</v>
      </c>
      <c r="BH302" s="100">
        <v>18830.536522851329</v>
      </c>
      <c r="BI302" s="100">
        <v>33446</v>
      </c>
      <c r="BJ302" s="100">
        <v>7525</v>
      </c>
      <c r="BK302" s="100">
        <v>836</v>
      </c>
      <c r="BL302" s="100">
        <v>799617</v>
      </c>
      <c r="BM302" s="100">
        <v>179914</v>
      </c>
      <c r="BN302" s="100">
        <v>19990</v>
      </c>
      <c r="BO302" s="100">
        <v>-12950</v>
      </c>
      <c r="BP302" s="100">
        <v>-2914</v>
      </c>
      <c r="BQ302" s="100">
        <v>-323</v>
      </c>
      <c r="BR302" s="100">
        <v>0</v>
      </c>
      <c r="BS302" s="100">
        <v>0</v>
      </c>
      <c r="BT302" s="100">
        <v>0</v>
      </c>
      <c r="BU302" s="100">
        <v>0</v>
      </c>
      <c r="BV302" s="100">
        <v>0</v>
      </c>
      <c r="BW302" s="100">
        <v>0</v>
      </c>
      <c r="BX302" s="100">
        <v>0</v>
      </c>
      <c r="BY302" s="100">
        <v>0</v>
      </c>
      <c r="BZ302" s="100">
        <v>0</v>
      </c>
      <c r="CA302" s="100">
        <v>0</v>
      </c>
      <c r="CB302" s="100">
        <v>0</v>
      </c>
      <c r="CC302" s="100">
        <v>0</v>
      </c>
      <c r="CD302" s="100">
        <v>0</v>
      </c>
      <c r="CE302" s="100">
        <v>0</v>
      </c>
      <c r="CF302" s="100">
        <v>0</v>
      </c>
      <c r="CG302" s="100">
        <v>-1032.5865580448067</v>
      </c>
      <c r="CH302" s="100">
        <v>-232.33197556008147</v>
      </c>
      <c r="CI302" s="100">
        <v>-25.814663951120167</v>
      </c>
      <c r="CJ302" s="100">
        <v>0</v>
      </c>
      <c r="CK302" s="100">
        <v>0</v>
      </c>
      <c r="CL302" s="100">
        <v>0</v>
      </c>
      <c r="CM302" s="100">
        <v>0</v>
      </c>
      <c r="CN302" s="100">
        <v>0</v>
      </c>
      <c r="CO302" s="100">
        <v>0</v>
      </c>
      <c r="CP302" s="100">
        <v>0</v>
      </c>
      <c r="CQ302" s="100">
        <v>0</v>
      </c>
      <c r="CR302" s="100">
        <v>0</v>
      </c>
      <c r="CS302" s="100">
        <v>0</v>
      </c>
      <c r="CT302" s="100">
        <v>0</v>
      </c>
      <c r="CU302" s="100">
        <v>0</v>
      </c>
      <c r="CV302" s="100">
        <v>17189.261914460287</v>
      </c>
      <c r="CW302" s="100">
        <v>3867.5839307535639</v>
      </c>
      <c r="CX302" s="100">
        <v>429.73154786150712</v>
      </c>
      <c r="CY302" s="100">
        <v>17773</v>
      </c>
      <c r="CZ302" s="100">
        <v>3999</v>
      </c>
      <c r="DA302" s="100">
        <v>444</v>
      </c>
      <c r="DB302" s="100">
        <v>-584</v>
      </c>
      <c r="DC302" s="100">
        <v>-131</v>
      </c>
      <c r="DD302" s="100">
        <v>-14</v>
      </c>
      <c r="DE302" s="100">
        <v>619.55193482688401</v>
      </c>
      <c r="DF302" s="100">
        <v>139.39918533604887</v>
      </c>
      <c r="DG302" s="100">
        <v>15.488798370672098</v>
      </c>
      <c r="DH302" s="100">
        <v>620</v>
      </c>
      <c r="DI302" s="100">
        <v>139</v>
      </c>
      <c r="DJ302" s="100">
        <v>15</v>
      </c>
      <c r="DK302" s="100">
        <v>0</v>
      </c>
      <c r="DL302" s="100">
        <v>0</v>
      </c>
      <c r="DM302" s="100">
        <v>0</v>
      </c>
      <c r="DN302" s="100">
        <v>9385.3857433808571</v>
      </c>
      <c r="DO302" s="100">
        <v>2111.7117922606926</v>
      </c>
      <c r="DP302" s="100">
        <v>234.6346435845214</v>
      </c>
      <c r="DQ302" s="100">
        <v>9528</v>
      </c>
      <c r="DR302" s="100">
        <v>2144</v>
      </c>
      <c r="DS302" s="100">
        <v>238</v>
      </c>
      <c r="DT302" s="100">
        <v>-143</v>
      </c>
      <c r="DU302" s="100">
        <v>-32</v>
      </c>
      <c r="DV302" s="100">
        <v>-3</v>
      </c>
      <c r="DW302" s="100">
        <v>9246.1930753564156</v>
      </c>
      <c r="DX302" s="100">
        <v>2080.3934419551933</v>
      </c>
      <c r="DY302" s="100">
        <v>231.1548268839104</v>
      </c>
      <c r="DZ302" s="100">
        <v>-2209.7352342158861</v>
      </c>
      <c r="EA302" s="100">
        <v>-497.1904276985743</v>
      </c>
      <c r="EB302" s="100">
        <v>-55.243380855397149</v>
      </c>
      <c r="EC302" s="100">
        <v>9247</v>
      </c>
      <c r="ED302" s="100">
        <v>2080</v>
      </c>
      <c r="EE302" s="100">
        <v>231</v>
      </c>
      <c r="EF302" s="100">
        <v>-2211</v>
      </c>
      <c r="EG302" s="100">
        <v>-497</v>
      </c>
      <c r="EH302" s="100">
        <v>-55</v>
      </c>
      <c r="EI302" s="100">
        <v>-482.01140529531568</v>
      </c>
      <c r="EJ302" s="100">
        <v>-108.45256619144602</v>
      </c>
      <c r="EK302" s="100">
        <v>-12.050285132382893</v>
      </c>
      <c r="EL302" s="100">
        <v>0</v>
      </c>
      <c r="EM302" s="100">
        <v>0</v>
      </c>
      <c r="EN302" s="100">
        <v>0</v>
      </c>
      <c r="EO302" s="100">
        <v>0</v>
      </c>
      <c r="EP302" s="100">
        <v>0</v>
      </c>
      <c r="EQ302" s="100">
        <v>0</v>
      </c>
      <c r="ER302" s="100">
        <v>0</v>
      </c>
      <c r="ES302" s="100">
        <v>0</v>
      </c>
      <c r="ET302" s="100">
        <v>0</v>
      </c>
      <c r="EU302" s="100">
        <v>215549.96578411406</v>
      </c>
      <c r="EV302" s="100">
        <v>48498.742301425656</v>
      </c>
      <c r="EW302" s="100">
        <v>5388.7491446028507</v>
      </c>
      <c r="EX302" s="100">
        <v>225418</v>
      </c>
      <c r="EY302" s="100">
        <v>50719</v>
      </c>
      <c r="EZ302" s="100">
        <v>5635</v>
      </c>
      <c r="FA302" s="100">
        <v>-9868</v>
      </c>
      <c r="FB302" s="100">
        <v>-2220</v>
      </c>
      <c r="FC302" s="100">
        <v>-246</v>
      </c>
      <c r="FD302" s="100">
        <v>131594.3234215886</v>
      </c>
      <c r="FE302" s="100">
        <v>29608.722769857428</v>
      </c>
      <c r="FF302" s="100">
        <v>3289.8580855397145</v>
      </c>
      <c r="FG302" s="100">
        <v>129217</v>
      </c>
      <c r="FH302" s="100">
        <v>29074</v>
      </c>
      <c r="FI302" s="100">
        <v>3230</v>
      </c>
      <c r="FJ302" s="100">
        <v>2377</v>
      </c>
      <c r="FK302" s="100">
        <v>535</v>
      </c>
      <c r="FL302" s="100">
        <v>60</v>
      </c>
      <c r="FM302" s="100">
        <v>0</v>
      </c>
      <c r="FN302" s="100">
        <v>0</v>
      </c>
      <c r="FO302" s="100">
        <v>0</v>
      </c>
      <c r="FP302" s="100">
        <v>0</v>
      </c>
      <c r="FQ302" s="100">
        <v>0</v>
      </c>
      <c r="FR302" s="100">
        <v>0</v>
      </c>
      <c r="FS302" s="100">
        <v>0</v>
      </c>
      <c r="FT302" s="100">
        <v>0</v>
      </c>
      <c r="FU302" s="100">
        <v>0</v>
      </c>
      <c r="FV302" s="100">
        <v>1166526</v>
      </c>
      <c r="FW302" s="100">
        <v>262470</v>
      </c>
      <c r="FX302" s="100">
        <v>29164</v>
      </c>
      <c r="FY302" s="546">
        <v>0.5</v>
      </c>
      <c r="FZ302" s="546">
        <v>0.4</v>
      </c>
      <c r="GA302" s="546">
        <v>0.09</v>
      </c>
      <c r="GB302" s="546">
        <v>0.01</v>
      </c>
      <c r="GC302" s="84" t="s">
        <v>1029</v>
      </c>
    </row>
    <row r="303" spans="1:185" s="84" customFormat="1" x14ac:dyDescent="0.25">
      <c r="A303" t="s">
        <v>1026</v>
      </c>
      <c r="B303" s="82" t="s">
        <v>965</v>
      </c>
      <c r="C303" s="85" t="s">
        <v>964</v>
      </c>
      <c r="D303" s="100">
        <v>-56320</v>
      </c>
      <c r="E303" s="100">
        <v>0</v>
      </c>
      <c r="F303" s="100">
        <v>-56320</v>
      </c>
      <c r="G303" s="100">
        <v>-203142</v>
      </c>
      <c r="H303" s="100">
        <v>0</v>
      </c>
      <c r="I303" s="100">
        <v>-203142</v>
      </c>
      <c r="J303" s="100">
        <v>146822</v>
      </c>
      <c r="K303" s="100">
        <v>0</v>
      </c>
      <c r="L303" s="100">
        <v>146822</v>
      </c>
      <c r="M303" s="100">
        <v>127437</v>
      </c>
      <c r="N303" s="100">
        <v>127437</v>
      </c>
      <c r="O303" s="100">
        <v>0</v>
      </c>
      <c r="P303" s="100">
        <v>0</v>
      </c>
      <c r="Q303" s="100">
        <v>0</v>
      </c>
      <c r="R303" s="100">
        <v>0</v>
      </c>
      <c r="S303" s="100">
        <v>0</v>
      </c>
      <c r="T303" s="100">
        <v>0</v>
      </c>
      <c r="U303" s="100">
        <v>0</v>
      </c>
      <c r="V303" s="100">
        <v>0</v>
      </c>
      <c r="W303" s="100">
        <v>0</v>
      </c>
      <c r="X303" s="100">
        <v>0</v>
      </c>
      <c r="Y303" s="100">
        <v>0</v>
      </c>
      <c r="Z303" s="100">
        <v>0</v>
      </c>
      <c r="AA303" s="100">
        <v>0</v>
      </c>
      <c r="AB303" s="100">
        <v>0</v>
      </c>
      <c r="AC303" s="100">
        <v>0</v>
      </c>
      <c r="AD303" s="100">
        <v>0</v>
      </c>
      <c r="AE303" s="100">
        <v>0</v>
      </c>
      <c r="AF303" s="100">
        <v>0</v>
      </c>
      <c r="AG303" s="100">
        <v>0</v>
      </c>
      <c r="AH303" s="100">
        <v>0</v>
      </c>
      <c r="AI303" s="100">
        <v>0</v>
      </c>
      <c r="AJ303" s="100">
        <v>0</v>
      </c>
      <c r="AK303" s="100">
        <v>0</v>
      </c>
      <c r="AL303" s="100">
        <v>0</v>
      </c>
      <c r="AM303" s="100">
        <v>0</v>
      </c>
      <c r="AN303" s="100">
        <v>0</v>
      </c>
      <c r="AO303" s="100">
        <v>0</v>
      </c>
      <c r="AP303" s="100">
        <v>0</v>
      </c>
      <c r="AQ303" s="100">
        <v>0</v>
      </c>
      <c r="AR303" s="100">
        <v>0</v>
      </c>
      <c r="AS303" s="100">
        <v>0</v>
      </c>
      <c r="AT303" s="100">
        <v>0</v>
      </c>
      <c r="AU303" s="100">
        <v>0</v>
      </c>
      <c r="AV303" s="100">
        <v>0</v>
      </c>
      <c r="AW303" s="100">
        <v>0</v>
      </c>
      <c r="AX303" s="100">
        <v>0</v>
      </c>
      <c r="AY303" s="100">
        <v>0</v>
      </c>
      <c r="AZ303" s="100">
        <v>0</v>
      </c>
      <c r="BA303" s="100">
        <v>0</v>
      </c>
      <c r="BB303" s="100">
        <v>0</v>
      </c>
      <c r="BC303" s="100">
        <v>0</v>
      </c>
      <c r="BD303" s="100">
        <v>0</v>
      </c>
      <c r="BE303" s="100">
        <v>0</v>
      </c>
      <c r="BF303" s="100">
        <v>1574779.14114721</v>
      </c>
      <c r="BG303" s="100">
        <v>492118.48160850309</v>
      </c>
      <c r="BH303" s="100">
        <v>42181.584137871694</v>
      </c>
      <c r="BI303" s="100">
        <v>95659</v>
      </c>
      <c r="BJ303" s="100">
        <v>29894</v>
      </c>
      <c r="BK303" s="100">
        <v>2562</v>
      </c>
      <c r="BL303" s="100">
        <v>1538264</v>
      </c>
      <c r="BM303" s="100">
        <v>480708</v>
      </c>
      <c r="BN303" s="100">
        <v>41203</v>
      </c>
      <c r="BO303" s="100">
        <v>132174</v>
      </c>
      <c r="BP303" s="100">
        <v>41304</v>
      </c>
      <c r="BQ303" s="100">
        <v>3541</v>
      </c>
      <c r="BR303" s="100">
        <v>14688.089450101834</v>
      </c>
      <c r="BS303" s="100">
        <v>4590.0279531568222</v>
      </c>
      <c r="BT303" s="100">
        <v>393.43096741344198</v>
      </c>
      <c r="BU303" s="100">
        <v>3407</v>
      </c>
      <c r="BV303" s="100">
        <v>1065</v>
      </c>
      <c r="BW303" s="100">
        <v>91</v>
      </c>
      <c r="BX303" s="100">
        <v>11281</v>
      </c>
      <c r="BY303" s="100">
        <v>3525</v>
      </c>
      <c r="BZ303" s="100">
        <v>302</v>
      </c>
      <c r="CA303" s="100">
        <v>0</v>
      </c>
      <c r="CB303" s="100">
        <v>0</v>
      </c>
      <c r="CC303" s="100">
        <v>0</v>
      </c>
      <c r="CD303" s="100">
        <v>0</v>
      </c>
      <c r="CE303" s="100">
        <v>0</v>
      </c>
      <c r="CF303" s="100">
        <v>0</v>
      </c>
      <c r="CG303" s="100">
        <v>0</v>
      </c>
      <c r="CH303" s="100">
        <v>0</v>
      </c>
      <c r="CI303" s="100">
        <v>0</v>
      </c>
      <c r="CJ303" s="100">
        <v>0</v>
      </c>
      <c r="CK303" s="100">
        <v>0</v>
      </c>
      <c r="CL303" s="100">
        <v>0</v>
      </c>
      <c r="CM303" s="100">
        <v>0</v>
      </c>
      <c r="CN303" s="100">
        <v>0</v>
      </c>
      <c r="CO303" s="100">
        <v>0</v>
      </c>
      <c r="CP303" s="100">
        <v>0</v>
      </c>
      <c r="CQ303" s="100">
        <v>0</v>
      </c>
      <c r="CR303" s="100">
        <v>0</v>
      </c>
      <c r="CS303" s="100">
        <v>0</v>
      </c>
      <c r="CT303" s="100">
        <v>0</v>
      </c>
      <c r="CU303" s="100">
        <v>0</v>
      </c>
      <c r="CV303" s="100">
        <v>0</v>
      </c>
      <c r="CW303" s="100">
        <v>0</v>
      </c>
      <c r="CX303" s="100">
        <v>0</v>
      </c>
      <c r="CY303" s="100">
        <v>867</v>
      </c>
      <c r="CZ303" s="100">
        <v>271</v>
      </c>
      <c r="DA303" s="100">
        <v>23</v>
      </c>
      <c r="DB303" s="100">
        <v>-867</v>
      </c>
      <c r="DC303" s="100">
        <v>-271</v>
      </c>
      <c r="DD303" s="100">
        <v>-23</v>
      </c>
      <c r="DE303" s="100">
        <v>0</v>
      </c>
      <c r="DF303" s="100">
        <v>0</v>
      </c>
      <c r="DG303" s="100">
        <v>0</v>
      </c>
      <c r="DH303" s="100">
        <v>0</v>
      </c>
      <c r="DI303" s="100">
        <v>0</v>
      </c>
      <c r="DJ303" s="100">
        <v>0</v>
      </c>
      <c r="DK303" s="100">
        <v>0</v>
      </c>
      <c r="DL303" s="100">
        <v>0</v>
      </c>
      <c r="DM303" s="100">
        <v>0</v>
      </c>
      <c r="DN303" s="100">
        <v>2455.8212627291241</v>
      </c>
      <c r="DO303" s="100">
        <v>767.44414460285122</v>
      </c>
      <c r="DP303" s="100">
        <v>65.780926680244391</v>
      </c>
      <c r="DQ303" s="100">
        <v>4570</v>
      </c>
      <c r="DR303" s="100">
        <v>1428</v>
      </c>
      <c r="DS303" s="100">
        <v>122</v>
      </c>
      <c r="DT303" s="100">
        <v>-2114</v>
      </c>
      <c r="DU303" s="100">
        <v>-661</v>
      </c>
      <c r="DV303" s="100">
        <v>-56</v>
      </c>
      <c r="DW303" s="100">
        <v>2891.2423625254587</v>
      </c>
      <c r="DX303" s="100">
        <v>903.51323828920567</v>
      </c>
      <c r="DY303" s="100">
        <v>77.443991853360487</v>
      </c>
      <c r="DZ303" s="100">
        <v>0</v>
      </c>
      <c r="EA303" s="100">
        <v>0</v>
      </c>
      <c r="EB303" s="100">
        <v>0</v>
      </c>
      <c r="EC303" s="100">
        <v>19490</v>
      </c>
      <c r="ED303" s="100">
        <v>6090</v>
      </c>
      <c r="EE303" s="100">
        <v>522</v>
      </c>
      <c r="EF303" s="100">
        <v>-16599</v>
      </c>
      <c r="EG303" s="100">
        <v>-5186</v>
      </c>
      <c r="EH303" s="100">
        <v>-445</v>
      </c>
      <c r="EI303" s="100">
        <v>0</v>
      </c>
      <c r="EJ303" s="100">
        <v>0</v>
      </c>
      <c r="EK303" s="100">
        <v>0</v>
      </c>
      <c r="EL303" s="100">
        <v>0</v>
      </c>
      <c r="EM303" s="100">
        <v>0</v>
      </c>
      <c r="EN303" s="100">
        <v>0</v>
      </c>
      <c r="EO303" s="100">
        <v>0</v>
      </c>
      <c r="EP303" s="100">
        <v>0</v>
      </c>
      <c r="EQ303" s="100">
        <v>0</v>
      </c>
      <c r="ER303" s="100">
        <v>0</v>
      </c>
      <c r="ES303" s="100">
        <v>0</v>
      </c>
      <c r="ET303" s="100">
        <v>0</v>
      </c>
      <c r="EU303" s="100">
        <v>316809.61661914462</v>
      </c>
      <c r="EV303" s="100">
        <v>99003.005193482692</v>
      </c>
      <c r="EW303" s="100">
        <v>8485.9718737270887</v>
      </c>
      <c r="EX303" s="100">
        <v>354418</v>
      </c>
      <c r="EY303" s="100">
        <v>110755</v>
      </c>
      <c r="EZ303" s="100">
        <v>9493</v>
      </c>
      <c r="FA303" s="100">
        <v>-37608</v>
      </c>
      <c r="FB303" s="100">
        <v>-11752</v>
      </c>
      <c r="FC303" s="100">
        <v>-1007</v>
      </c>
      <c r="FD303" s="100">
        <v>570756.32488798373</v>
      </c>
      <c r="FE303" s="100">
        <v>178361.35152749487</v>
      </c>
      <c r="FF303" s="100">
        <v>15288.115845213848</v>
      </c>
      <c r="FG303" s="100">
        <v>535676</v>
      </c>
      <c r="FH303" s="100">
        <v>167399</v>
      </c>
      <c r="FI303" s="100">
        <v>14348</v>
      </c>
      <c r="FJ303" s="100">
        <v>35080</v>
      </c>
      <c r="FK303" s="100">
        <v>10962</v>
      </c>
      <c r="FL303" s="100">
        <v>940</v>
      </c>
      <c r="FM303" s="100">
        <v>0</v>
      </c>
      <c r="FN303" s="100">
        <v>0</v>
      </c>
      <c r="FO303" s="100">
        <v>0</v>
      </c>
      <c r="FP303" s="100">
        <v>0</v>
      </c>
      <c r="FQ303" s="100">
        <v>0</v>
      </c>
      <c r="FR303" s="100">
        <v>0</v>
      </c>
      <c r="FS303" s="100">
        <v>0</v>
      </c>
      <c r="FT303" s="100">
        <v>0</v>
      </c>
      <c r="FU303" s="100">
        <v>0</v>
      </c>
      <c r="FV303" s="100">
        <v>2578039</v>
      </c>
      <c r="FW303" s="100">
        <v>805637</v>
      </c>
      <c r="FX303" s="100">
        <v>69054</v>
      </c>
      <c r="FY303" s="546">
        <v>0.24999999999999989</v>
      </c>
      <c r="FZ303" s="546">
        <v>0.56000000000000005</v>
      </c>
      <c r="GA303" s="546">
        <v>0.17499999999999999</v>
      </c>
      <c r="GB303" s="546">
        <v>1.4999999999999999E-2</v>
      </c>
      <c r="GC303" s="84" t="s">
        <v>1029</v>
      </c>
    </row>
    <row r="304" spans="1:185" s="84" customFormat="1" x14ac:dyDescent="0.25">
      <c r="A304" t="s">
        <v>1026</v>
      </c>
      <c r="B304" s="82" t="s">
        <v>967</v>
      </c>
      <c r="C304" s="85" t="s">
        <v>966</v>
      </c>
      <c r="D304" s="100">
        <v>376114</v>
      </c>
      <c r="E304" s="100">
        <v>0</v>
      </c>
      <c r="F304" s="100">
        <v>376114</v>
      </c>
      <c r="G304" s="100">
        <v>337008</v>
      </c>
      <c r="H304" s="100">
        <v>0</v>
      </c>
      <c r="I304" s="100">
        <v>337008</v>
      </c>
      <c r="J304" s="100">
        <v>39106</v>
      </c>
      <c r="K304" s="100">
        <v>0</v>
      </c>
      <c r="L304" s="100">
        <v>39106</v>
      </c>
      <c r="M304" s="100">
        <v>105203</v>
      </c>
      <c r="N304" s="100">
        <v>105203</v>
      </c>
      <c r="O304" s="100">
        <v>0</v>
      </c>
      <c r="P304" s="100">
        <v>0</v>
      </c>
      <c r="Q304" s="100">
        <v>0</v>
      </c>
      <c r="R304" s="100">
        <v>0</v>
      </c>
      <c r="S304" s="100">
        <v>47593</v>
      </c>
      <c r="T304" s="100">
        <v>149482</v>
      </c>
      <c r="U304" s="100">
        <v>47750</v>
      </c>
      <c r="V304" s="100">
        <v>155531</v>
      </c>
      <c r="W304" s="100">
        <v>-157</v>
      </c>
      <c r="X304" s="100">
        <v>-6049</v>
      </c>
      <c r="Y304" s="100">
        <v>0</v>
      </c>
      <c r="Z304" s="100">
        <v>0</v>
      </c>
      <c r="AA304" s="100">
        <v>0</v>
      </c>
      <c r="AB304" s="100">
        <v>0</v>
      </c>
      <c r="AC304" s="100">
        <v>0</v>
      </c>
      <c r="AD304" s="100">
        <v>0</v>
      </c>
      <c r="AE304" s="100">
        <v>0</v>
      </c>
      <c r="AF304" s="100">
        <v>0</v>
      </c>
      <c r="AG304" s="100">
        <v>0</v>
      </c>
      <c r="AH304" s="100">
        <v>0</v>
      </c>
      <c r="AI304" s="100">
        <v>0</v>
      </c>
      <c r="AJ304" s="100">
        <v>0</v>
      </c>
      <c r="AK304" s="100">
        <v>0</v>
      </c>
      <c r="AL304" s="100">
        <v>0</v>
      </c>
      <c r="AM304" s="100">
        <v>0</v>
      </c>
      <c r="AN304" s="100">
        <v>0</v>
      </c>
      <c r="AO304" s="100">
        <v>0</v>
      </c>
      <c r="AP304" s="100">
        <v>0</v>
      </c>
      <c r="AQ304" s="100">
        <v>0</v>
      </c>
      <c r="AR304" s="100">
        <v>0</v>
      </c>
      <c r="AS304" s="100">
        <v>0</v>
      </c>
      <c r="AT304" s="100">
        <v>0</v>
      </c>
      <c r="AU304" s="100">
        <v>0</v>
      </c>
      <c r="AV304" s="100">
        <v>0</v>
      </c>
      <c r="AW304" s="100">
        <v>0</v>
      </c>
      <c r="AX304" s="100">
        <v>0</v>
      </c>
      <c r="AY304" s="100">
        <v>0</v>
      </c>
      <c r="AZ304" s="100">
        <v>0</v>
      </c>
      <c r="BA304" s="100">
        <v>0</v>
      </c>
      <c r="BB304" s="100">
        <v>0</v>
      </c>
      <c r="BC304" s="100">
        <v>0</v>
      </c>
      <c r="BD304" s="100">
        <v>0</v>
      </c>
      <c r="BE304" s="100">
        <v>0</v>
      </c>
      <c r="BF304" s="100">
        <v>799929.42841222009</v>
      </c>
      <c r="BG304" s="100">
        <v>199982.35710305502</v>
      </c>
      <c r="BH304" s="100">
        <v>0</v>
      </c>
      <c r="BI304" s="100">
        <v>43973</v>
      </c>
      <c r="BJ304" s="100">
        <v>10993</v>
      </c>
      <c r="BK304" s="100">
        <v>0</v>
      </c>
      <c r="BL304" s="100">
        <v>755492</v>
      </c>
      <c r="BM304" s="100">
        <v>188873</v>
      </c>
      <c r="BN304" s="100">
        <v>0</v>
      </c>
      <c r="BO304" s="100">
        <v>88410</v>
      </c>
      <c r="BP304" s="100">
        <v>22102</v>
      </c>
      <c r="BQ304" s="100">
        <v>0</v>
      </c>
      <c r="BR304" s="100">
        <v>2495.1421588594712</v>
      </c>
      <c r="BS304" s="100">
        <v>623.78553971486781</v>
      </c>
      <c r="BT304" s="100">
        <v>0</v>
      </c>
      <c r="BU304" s="100">
        <v>1602</v>
      </c>
      <c r="BV304" s="100">
        <v>401</v>
      </c>
      <c r="BW304" s="100">
        <v>0</v>
      </c>
      <c r="BX304" s="100">
        <v>893</v>
      </c>
      <c r="BY304" s="100">
        <v>223</v>
      </c>
      <c r="BZ304" s="100">
        <v>0</v>
      </c>
      <c r="CA304" s="100">
        <v>0</v>
      </c>
      <c r="CB304" s="100">
        <v>0</v>
      </c>
      <c r="CC304" s="100">
        <v>0</v>
      </c>
      <c r="CD304" s="100">
        <v>0</v>
      </c>
      <c r="CE304" s="100">
        <v>0</v>
      </c>
      <c r="CF304" s="100">
        <v>0</v>
      </c>
      <c r="CG304" s="100">
        <v>-1626.5303462321792</v>
      </c>
      <c r="CH304" s="100">
        <v>-406.63258655804481</v>
      </c>
      <c r="CI304" s="100">
        <v>0</v>
      </c>
      <c r="CJ304" s="100">
        <v>6043.9356415478615</v>
      </c>
      <c r="CK304" s="100">
        <v>1510.9839103869654</v>
      </c>
      <c r="CL304" s="100">
        <v>0</v>
      </c>
      <c r="CM304" s="100">
        <v>0</v>
      </c>
      <c r="CN304" s="100">
        <v>0</v>
      </c>
      <c r="CO304" s="100">
        <v>0</v>
      </c>
      <c r="CP304" s="100">
        <v>6044</v>
      </c>
      <c r="CQ304" s="100">
        <v>1511</v>
      </c>
      <c r="CR304" s="100">
        <v>0</v>
      </c>
      <c r="CS304" s="100">
        <v>0</v>
      </c>
      <c r="CT304" s="100">
        <v>0</v>
      </c>
      <c r="CU304" s="100">
        <v>0</v>
      </c>
      <c r="CV304" s="100">
        <v>13105.588594704685</v>
      </c>
      <c r="CW304" s="100">
        <v>3276.3971486761711</v>
      </c>
      <c r="CX304" s="100">
        <v>0</v>
      </c>
      <c r="CY304" s="100">
        <v>12237</v>
      </c>
      <c r="CZ304" s="100">
        <v>3059</v>
      </c>
      <c r="DA304" s="100">
        <v>0</v>
      </c>
      <c r="DB304" s="100">
        <v>869</v>
      </c>
      <c r="DC304" s="100">
        <v>217</v>
      </c>
      <c r="DD304" s="100">
        <v>0</v>
      </c>
      <c r="DE304" s="100">
        <v>0</v>
      </c>
      <c r="DF304" s="100">
        <v>0</v>
      </c>
      <c r="DG304" s="100">
        <v>0</v>
      </c>
      <c r="DH304" s="100">
        <v>1239</v>
      </c>
      <c r="DI304" s="100">
        <v>310</v>
      </c>
      <c r="DJ304" s="100">
        <v>0</v>
      </c>
      <c r="DK304" s="100">
        <v>-1239</v>
      </c>
      <c r="DL304" s="100">
        <v>-310</v>
      </c>
      <c r="DM304" s="100">
        <v>0</v>
      </c>
      <c r="DN304" s="100">
        <v>10041.284725050917</v>
      </c>
      <c r="DO304" s="100">
        <v>2510.3211812627292</v>
      </c>
      <c r="DP304" s="100">
        <v>0</v>
      </c>
      <c r="DQ304" s="100">
        <v>10017</v>
      </c>
      <c r="DR304" s="100">
        <v>2504</v>
      </c>
      <c r="DS304" s="100">
        <v>0</v>
      </c>
      <c r="DT304" s="100">
        <v>24</v>
      </c>
      <c r="DU304" s="100">
        <v>6</v>
      </c>
      <c r="DV304" s="100">
        <v>0</v>
      </c>
      <c r="DW304" s="100">
        <v>12735.096537678208</v>
      </c>
      <c r="DX304" s="100">
        <v>3183.774134419552</v>
      </c>
      <c r="DY304" s="100">
        <v>0</v>
      </c>
      <c r="DZ304" s="100">
        <v>0</v>
      </c>
      <c r="EA304" s="100">
        <v>0</v>
      </c>
      <c r="EB304" s="100">
        <v>0</v>
      </c>
      <c r="EC304" s="100">
        <v>12804</v>
      </c>
      <c r="ED304" s="100">
        <v>3201</v>
      </c>
      <c r="EE304" s="100">
        <v>0</v>
      </c>
      <c r="EF304" s="100">
        <v>-69</v>
      </c>
      <c r="EG304" s="100">
        <v>-17</v>
      </c>
      <c r="EH304" s="100">
        <v>0</v>
      </c>
      <c r="EI304" s="100">
        <v>0</v>
      </c>
      <c r="EJ304" s="100">
        <v>0</v>
      </c>
      <c r="EK304" s="100">
        <v>0</v>
      </c>
      <c r="EL304" s="100">
        <v>0</v>
      </c>
      <c r="EM304" s="100">
        <v>0</v>
      </c>
      <c r="EN304" s="100">
        <v>0</v>
      </c>
      <c r="EO304" s="100">
        <v>0</v>
      </c>
      <c r="EP304" s="100">
        <v>0</v>
      </c>
      <c r="EQ304" s="100">
        <v>0</v>
      </c>
      <c r="ER304" s="100">
        <v>0</v>
      </c>
      <c r="ES304" s="100">
        <v>0</v>
      </c>
      <c r="ET304" s="100">
        <v>0</v>
      </c>
      <c r="EU304" s="100">
        <v>98409.62932790225</v>
      </c>
      <c r="EV304" s="100">
        <v>24602.407331975563</v>
      </c>
      <c r="EW304" s="100">
        <v>0</v>
      </c>
      <c r="EX304" s="100">
        <v>213272</v>
      </c>
      <c r="EY304" s="100">
        <v>53318</v>
      </c>
      <c r="EZ304" s="100">
        <v>0</v>
      </c>
      <c r="FA304" s="100">
        <v>-114862</v>
      </c>
      <c r="FB304" s="100">
        <v>-28716</v>
      </c>
      <c r="FC304" s="100">
        <v>0</v>
      </c>
      <c r="FD304" s="100">
        <v>226255.66109979633</v>
      </c>
      <c r="FE304" s="100">
        <v>61047.296130346229</v>
      </c>
      <c r="FF304" s="100">
        <v>0</v>
      </c>
      <c r="FG304" s="100">
        <v>228564</v>
      </c>
      <c r="FH304" s="100">
        <v>61820</v>
      </c>
      <c r="FI304" s="100">
        <v>0</v>
      </c>
      <c r="FJ304" s="100">
        <v>-2308</v>
      </c>
      <c r="FK304" s="100">
        <v>-773</v>
      </c>
      <c r="FL304" s="100">
        <v>0</v>
      </c>
      <c r="FM304" s="100">
        <v>0</v>
      </c>
      <c r="FN304" s="100">
        <v>0</v>
      </c>
      <c r="FO304" s="100">
        <v>0</v>
      </c>
      <c r="FP304" s="100">
        <v>0</v>
      </c>
      <c r="FQ304" s="100">
        <v>0</v>
      </c>
      <c r="FR304" s="100">
        <v>0</v>
      </c>
      <c r="FS304" s="100">
        <v>0</v>
      </c>
      <c r="FT304" s="100">
        <v>0</v>
      </c>
      <c r="FU304" s="100">
        <v>0</v>
      </c>
      <c r="FV304" s="100">
        <v>1211362</v>
      </c>
      <c r="FW304" s="100">
        <v>307322</v>
      </c>
      <c r="FX304" s="100">
        <v>0</v>
      </c>
      <c r="FY304" s="546">
        <v>0.5</v>
      </c>
      <c r="FZ304" s="546">
        <v>0.4</v>
      </c>
      <c r="GA304" s="546">
        <v>0.1</v>
      </c>
      <c r="GB304" s="546">
        <v>0</v>
      </c>
      <c r="GC304" s="84" t="s">
        <v>1029</v>
      </c>
    </row>
    <row r="305" spans="1:185" s="84" customFormat="1" x14ac:dyDescent="0.25">
      <c r="A305" t="s">
        <v>1026</v>
      </c>
      <c r="B305" s="82" t="s">
        <v>969</v>
      </c>
      <c r="C305" s="85" t="s">
        <v>968</v>
      </c>
      <c r="D305" s="100">
        <v>777405</v>
      </c>
      <c r="E305" s="100">
        <v>0</v>
      </c>
      <c r="F305" s="100">
        <v>777405</v>
      </c>
      <c r="G305" s="100">
        <v>890914</v>
      </c>
      <c r="H305" s="100">
        <v>0</v>
      </c>
      <c r="I305" s="100">
        <v>890914</v>
      </c>
      <c r="J305" s="100">
        <v>-113509</v>
      </c>
      <c r="K305" s="100">
        <v>0</v>
      </c>
      <c r="L305" s="100">
        <v>-113509</v>
      </c>
      <c r="M305" s="100">
        <v>162547</v>
      </c>
      <c r="N305" s="100">
        <v>162547</v>
      </c>
      <c r="O305" s="100">
        <v>0</v>
      </c>
      <c r="P305" s="100">
        <v>0</v>
      </c>
      <c r="Q305" s="100">
        <v>0</v>
      </c>
      <c r="R305" s="100">
        <v>0</v>
      </c>
      <c r="S305" s="100">
        <v>203125</v>
      </c>
      <c r="T305" s="100">
        <v>0</v>
      </c>
      <c r="U305" s="100">
        <v>219573</v>
      </c>
      <c r="V305" s="100">
        <v>0</v>
      </c>
      <c r="W305" s="100">
        <v>-16448</v>
      </c>
      <c r="X305" s="100">
        <v>0</v>
      </c>
      <c r="Y305" s="100">
        <v>0</v>
      </c>
      <c r="Z305" s="100">
        <v>0</v>
      </c>
      <c r="AA305" s="100">
        <v>0</v>
      </c>
      <c r="AB305" s="100">
        <v>0</v>
      </c>
      <c r="AC305" s="100">
        <v>0</v>
      </c>
      <c r="AD305" s="100">
        <v>0</v>
      </c>
      <c r="AE305" s="100">
        <v>0</v>
      </c>
      <c r="AF305" s="100">
        <v>0</v>
      </c>
      <c r="AG305" s="100">
        <v>0</v>
      </c>
      <c r="AH305" s="100">
        <v>0</v>
      </c>
      <c r="AI305" s="100">
        <v>0</v>
      </c>
      <c r="AJ305" s="100">
        <v>0</v>
      </c>
      <c r="AK305" s="100">
        <v>0</v>
      </c>
      <c r="AL305" s="100">
        <v>0</v>
      </c>
      <c r="AM305" s="100">
        <v>0</v>
      </c>
      <c r="AN305" s="100">
        <v>0</v>
      </c>
      <c r="AO305" s="100">
        <v>0</v>
      </c>
      <c r="AP305" s="100">
        <v>0</v>
      </c>
      <c r="AQ305" s="100">
        <v>0</v>
      </c>
      <c r="AR305" s="100">
        <v>0</v>
      </c>
      <c r="AS305" s="100">
        <v>0</v>
      </c>
      <c r="AT305" s="100">
        <v>0</v>
      </c>
      <c r="AU305" s="100">
        <v>0</v>
      </c>
      <c r="AV305" s="100">
        <v>0</v>
      </c>
      <c r="AW305" s="100">
        <v>0</v>
      </c>
      <c r="AX305" s="100">
        <v>0</v>
      </c>
      <c r="AY305" s="100">
        <v>0</v>
      </c>
      <c r="AZ305" s="100">
        <v>0</v>
      </c>
      <c r="BA305" s="100">
        <v>0</v>
      </c>
      <c r="BB305" s="100">
        <v>0</v>
      </c>
      <c r="BC305" s="100">
        <v>0</v>
      </c>
      <c r="BD305" s="100">
        <v>0</v>
      </c>
      <c r="BE305" s="100">
        <v>0</v>
      </c>
      <c r="BF305" s="100">
        <v>1240859.6385336053</v>
      </c>
      <c r="BG305" s="100">
        <v>310214.90963340132</v>
      </c>
      <c r="BH305" s="100">
        <v>0</v>
      </c>
      <c r="BI305" s="100">
        <v>104576</v>
      </c>
      <c r="BJ305" s="100">
        <v>26144</v>
      </c>
      <c r="BK305" s="100">
        <v>0</v>
      </c>
      <c r="BL305" s="100">
        <v>1215462</v>
      </c>
      <c r="BM305" s="100">
        <v>303866</v>
      </c>
      <c r="BN305" s="100">
        <v>0</v>
      </c>
      <c r="BO305" s="100">
        <v>129974</v>
      </c>
      <c r="BP305" s="100">
        <v>32493</v>
      </c>
      <c r="BQ305" s="100">
        <v>0</v>
      </c>
      <c r="BR305" s="100">
        <v>7700.6175152749483</v>
      </c>
      <c r="BS305" s="100">
        <v>1925.1543788187371</v>
      </c>
      <c r="BT305" s="100">
        <v>0</v>
      </c>
      <c r="BU305" s="100">
        <v>9943</v>
      </c>
      <c r="BV305" s="100">
        <v>2486</v>
      </c>
      <c r="BW305" s="100">
        <v>0</v>
      </c>
      <c r="BX305" s="100">
        <v>-2242</v>
      </c>
      <c r="BY305" s="100">
        <v>-561</v>
      </c>
      <c r="BZ305" s="100">
        <v>0</v>
      </c>
      <c r="CA305" s="100">
        <v>0</v>
      </c>
      <c r="CB305" s="100">
        <v>0</v>
      </c>
      <c r="CC305" s="100">
        <v>0</v>
      </c>
      <c r="CD305" s="100">
        <v>0</v>
      </c>
      <c r="CE305" s="100">
        <v>0</v>
      </c>
      <c r="CF305" s="100">
        <v>0</v>
      </c>
      <c r="CG305" s="100">
        <v>0</v>
      </c>
      <c r="CH305" s="100">
        <v>0</v>
      </c>
      <c r="CI305" s="100">
        <v>0</v>
      </c>
      <c r="CJ305" s="100">
        <v>0</v>
      </c>
      <c r="CK305" s="100">
        <v>0</v>
      </c>
      <c r="CL305" s="100">
        <v>0</v>
      </c>
      <c r="CM305" s="100">
        <v>0</v>
      </c>
      <c r="CN305" s="100">
        <v>0</v>
      </c>
      <c r="CO305" s="100">
        <v>0</v>
      </c>
      <c r="CP305" s="100">
        <v>0</v>
      </c>
      <c r="CQ305" s="100">
        <v>0</v>
      </c>
      <c r="CR305" s="100">
        <v>0</v>
      </c>
      <c r="CS305" s="100">
        <v>0</v>
      </c>
      <c r="CT305" s="100">
        <v>0</v>
      </c>
      <c r="CU305" s="100">
        <v>0</v>
      </c>
      <c r="CV305" s="100">
        <v>12838.768228105908</v>
      </c>
      <c r="CW305" s="100">
        <v>3209.692057026477</v>
      </c>
      <c r="CX305" s="100">
        <v>0</v>
      </c>
      <c r="CY305" s="100">
        <v>12042</v>
      </c>
      <c r="CZ305" s="100">
        <v>3011</v>
      </c>
      <c r="DA305" s="100">
        <v>0</v>
      </c>
      <c r="DB305" s="100">
        <v>797</v>
      </c>
      <c r="DC305" s="100">
        <v>199</v>
      </c>
      <c r="DD305" s="100">
        <v>0</v>
      </c>
      <c r="DE305" s="100">
        <v>0</v>
      </c>
      <c r="DF305" s="100">
        <v>0</v>
      </c>
      <c r="DG305" s="100">
        <v>0</v>
      </c>
      <c r="DH305" s="100">
        <v>0</v>
      </c>
      <c r="DI305" s="100">
        <v>0</v>
      </c>
      <c r="DJ305" s="100">
        <v>0</v>
      </c>
      <c r="DK305" s="100">
        <v>0</v>
      </c>
      <c r="DL305" s="100">
        <v>0</v>
      </c>
      <c r="DM305" s="100">
        <v>0</v>
      </c>
      <c r="DN305" s="100">
        <v>22010.202036659881</v>
      </c>
      <c r="DO305" s="100">
        <v>5502.5505091649702</v>
      </c>
      <c r="DP305" s="100">
        <v>0</v>
      </c>
      <c r="DQ305" s="100">
        <v>24199</v>
      </c>
      <c r="DR305" s="100">
        <v>6050</v>
      </c>
      <c r="DS305" s="100">
        <v>0</v>
      </c>
      <c r="DT305" s="100">
        <v>-2189</v>
      </c>
      <c r="DU305" s="100">
        <v>-547</v>
      </c>
      <c r="DV305" s="100">
        <v>0</v>
      </c>
      <c r="DW305" s="100">
        <v>44495.393890020372</v>
      </c>
      <c r="DX305" s="100">
        <v>11123.848472505093</v>
      </c>
      <c r="DY305" s="100">
        <v>0</v>
      </c>
      <c r="DZ305" s="100">
        <v>-5823.3751527494915</v>
      </c>
      <c r="EA305" s="100">
        <v>-1455.8437881873729</v>
      </c>
      <c r="EB305" s="100">
        <v>0</v>
      </c>
      <c r="EC305" s="100">
        <v>46202</v>
      </c>
      <c r="ED305" s="100">
        <v>11550</v>
      </c>
      <c r="EE305" s="100">
        <v>0</v>
      </c>
      <c r="EF305" s="100">
        <v>-7530</v>
      </c>
      <c r="EG305" s="100">
        <v>-1882</v>
      </c>
      <c r="EH305" s="100">
        <v>0</v>
      </c>
      <c r="EI305" s="100">
        <v>-6.6085539714867627</v>
      </c>
      <c r="EJ305" s="100">
        <v>-1.6521384928716907</v>
      </c>
      <c r="EK305" s="100">
        <v>0</v>
      </c>
      <c r="EL305" s="100">
        <v>0</v>
      </c>
      <c r="EM305" s="100">
        <v>0</v>
      </c>
      <c r="EN305" s="100">
        <v>0</v>
      </c>
      <c r="EO305" s="100">
        <v>0</v>
      </c>
      <c r="EP305" s="100">
        <v>0</v>
      </c>
      <c r="EQ305" s="100">
        <v>0</v>
      </c>
      <c r="ER305" s="100">
        <v>0</v>
      </c>
      <c r="ES305" s="100">
        <v>0</v>
      </c>
      <c r="ET305" s="100">
        <v>0</v>
      </c>
      <c r="EU305" s="100">
        <v>481706.58574338094</v>
      </c>
      <c r="EV305" s="100">
        <v>120426.64643584524</v>
      </c>
      <c r="EW305" s="100">
        <v>0</v>
      </c>
      <c r="EX305" s="100">
        <v>401453</v>
      </c>
      <c r="EY305" s="100">
        <v>100363</v>
      </c>
      <c r="EZ305" s="100">
        <v>0</v>
      </c>
      <c r="FA305" s="100">
        <v>80254</v>
      </c>
      <c r="FB305" s="100">
        <v>20064</v>
      </c>
      <c r="FC305" s="100">
        <v>0</v>
      </c>
      <c r="FD305" s="100">
        <v>521459.42810590629</v>
      </c>
      <c r="FE305" s="100">
        <v>128710.07087576375</v>
      </c>
      <c r="FF305" s="100">
        <v>0</v>
      </c>
      <c r="FG305" s="100">
        <v>498100</v>
      </c>
      <c r="FH305" s="100">
        <v>122736</v>
      </c>
      <c r="FI305" s="100">
        <v>0</v>
      </c>
      <c r="FJ305" s="100">
        <v>23359</v>
      </c>
      <c r="FK305" s="100">
        <v>5974</v>
      </c>
      <c r="FL305" s="100">
        <v>0</v>
      </c>
      <c r="FM305" s="100">
        <v>0</v>
      </c>
      <c r="FN305" s="100">
        <v>0</v>
      </c>
      <c r="FO305" s="100">
        <v>0</v>
      </c>
      <c r="FP305" s="100">
        <v>0</v>
      </c>
      <c r="FQ305" s="100">
        <v>0</v>
      </c>
      <c r="FR305" s="100">
        <v>0</v>
      </c>
      <c r="FS305" s="100">
        <v>0</v>
      </c>
      <c r="FT305" s="100">
        <v>0</v>
      </c>
      <c r="FU305" s="100">
        <v>0</v>
      </c>
      <c r="FV305" s="100">
        <v>2429817</v>
      </c>
      <c r="FW305" s="100">
        <v>605800</v>
      </c>
      <c r="FX305" s="100">
        <v>0</v>
      </c>
      <c r="FY305" s="546">
        <v>0.5</v>
      </c>
      <c r="FZ305" s="546">
        <v>0.4</v>
      </c>
      <c r="GA305" s="546">
        <v>0.1</v>
      </c>
      <c r="GB305" s="546">
        <v>0</v>
      </c>
      <c r="GC305" s="84" t="s">
        <v>1029</v>
      </c>
    </row>
    <row r="306" spans="1:185" s="84" customFormat="1" x14ac:dyDescent="0.25">
      <c r="A306" t="s">
        <v>1026</v>
      </c>
      <c r="B306" s="82" t="s">
        <v>971</v>
      </c>
      <c r="C306" s="85" t="s">
        <v>970</v>
      </c>
      <c r="D306" s="100">
        <v>341164</v>
      </c>
      <c r="E306" s="100">
        <v>0</v>
      </c>
      <c r="F306" s="100">
        <v>341164</v>
      </c>
      <c r="G306" s="100">
        <v>229902</v>
      </c>
      <c r="H306" s="100">
        <v>0</v>
      </c>
      <c r="I306" s="100">
        <v>229902</v>
      </c>
      <c r="J306" s="100">
        <v>111262</v>
      </c>
      <c r="K306" s="100">
        <v>0</v>
      </c>
      <c r="L306" s="100">
        <v>111262</v>
      </c>
      <c r="M306" s="100">
        <v>248203</v>
      </c>
      <c r="N306" s="100">
        <v>248203</v>
      </c>
      <c r="O306" s="100">
        <v>0</v>
      </c>
      <c r="P306" s="100">
        <v>95182</v>
      </c>
      <c r="Q306" s="100">
        <v>0</v>
      </c>
      <c r="R306" s="100">
        <v>95182</v>
      </c>
      <c r="S306" s="100">
        <v>499970</v>
      </c>
      <c r="T306" s="100">
        <v>0</v>
      </c>
      <c r="U306" s="100">
        <v>502614</v>
      </c>
      <c r="V306" s="100">
        <v>0</v>
      </c>
      <c r="W306" s="100">
        <v>-2644</v>
      </c>
      <c r="X306" s="100">
        <v>0</v>
      </c>
      <c r="Y306" s="100">
        <v>0</v>
      </c>
      <c r="Z306" s="100">
        <v>0</v>
      </c>
      <c r="AA306" s="100">
        <v>0</v>
      </c>
      <c r="AB306" s="100">
        <v>0</v>
      </c>
      <c r="AC306" s="100">
        <v>0</v>
      </c>
      <c r="AD306" s="100">
        <v>0</v>
      </c>
      <c r="AE306" s="100">
        <v>0</v>
      </c>
      <c r="AF306" s="100">
        <v>0</v>
      </c>
      <c r="AG306" s="100">
        <v>0</v>
      </c>
      <c r="AH306" s="100">
        <v>0</v>
      </c>
      <c r="AI306" s="100">
        <v>0</v>
      </c>
      <c r="AJ306" s="100">
        <v>0</v>
      </c>
      <c r="AK306" s="100">
        <v>0</v>
      </c>
      <c r="AL306" s="100">
        <v>0</v>
      </c>
      <c r="AM306" s="100">
        <v>0</v>
      </c>
      <c r="AN306" s="100">
        <v>0</v>
      </c>
      <c r="AO306" s="100">
        <v>0</v>
      </c>
      <c r="AP306" s="100">
        <v>0</v>
      </c>
      <c r="AQ306" s="100">
        <v>0</v>
      </c>
      <c r="AR306" s="100">
        <v>0</v>
      </c>
      <c r="AS306" s="100">
        <v>0</v>
      </c>
      <c r="AT306" s="100">
        <v>0</v>
      </c>
      <c r="AU306" s="100">
        <v>0</v>
      </c>
      <c r="AV306" s="100">
        <v>0</v>
      </c>
      <c r="AW306" s="100">
        <v>0</v>
      </c>
      <c r="AX306" s="100">
        <v>0</v>
      </c>
      <c r="AY306" s="100">
        <v>0</v>
      </c>
      <c r="AZ306" s="100">
        <v>0</v>
      </c>
      <c r="BA306" s="100">
        <v>0</v>
      </c>
      <c r="BB306" s="100">
        <v>0</v>
      </c>
      <c r="BC306" s="100">
        <v>0</v>
      </c>
      <c r="BD306" s="100">
        <v>0</v>
      </c>
      <c r="BE306" s="100">
        <v>0</v>
      </c>
      <c r="BF306" s="100">
        <v>1781363.9208879839</v>
      </c>
      <c r="BG306" s="100">
        <v>445340.98022199597</v>
      </c>
      <c r="BH306" s="100">
        <v>0</v>
      </c>
      <c r="BI306" s="100">
        <v>161526</v>
      </c>
      <c r="BJ306" s="100">
        <v>40382</v>
      </c>
      <c r="BK306" s="100">
        <v>0</v>
      </c>
      <c r="BL306" s="100">
        <v>1900943</v>
      </c>
      <c r="BM306" s="100">
        <v>475236</v>
      </c>
      <c r="BN306" s="100">
        <v>0</v>
      </c>
      <c r="BO306" s="100">
        <v>41947</v>
      </c>
      <c r="BP306" s="100">
        <v>10487</v>
      </c>
      <c r="BQ306" s="100">
        <v>0</v>
      </c>
      <c r="BR306" s="100">
        <v>0</v>
      </c>
      <c r="BS306" s="100">
        <v>0</v>
      </c>
      <c r="BT306" s="100">
        <v>0</v>
      </c>
      <c r="BU306" s="100">
        <v>0</v>
      </c>
      <c r="BV306" s="100">
        <v>0</v>
      </c>
      <c r="BW306" s="100">
        <v>0</v>
      </c>
      <c r="BX306" s="100">
        <v>0</v>
      </c>
      <c r="BY306" s="100">
        <v>0</v>
      </c>
      <c r="BZ306" s="100">
        <v>0</v>
      </c>
      <c r="CA306" s="100">
        <v>0</v>
      </c>
      <c r="CB306" s="100">
        <v>0</v>
      </c>
      <c r="CC306" s="100">
        <v>0</v>
      </c>
      <c r="CD306" s="100">
        <v>0</v>
      </c>
      <c r="CE306" s="100">
        <v>0</v>
      </c>
      <c r="CF306" s="100">
        <v>0</v>
      </c>
      <c r="CG306" s="100">
        <v>0</v>
      </c>
      <c r="CH306" s="100">
        <v>0</v>
      </c>
      <c r="CI306" s="100">
        <v>0</v>
      </c>
      <c r="CJ306" s="100">
        <v>0</v>
      </c>
      <c r="CK306" s="100">
        <v>0</v>
      </c>
      <c r="CL306" s="100">
        <v>0</v>
      </c>
      <c r="CM306" s="100">
        <v>0</v>
      </c>
      <c r="CN306" s="100">
        <v>0</v>
      </c>
      <c r="CO306" s="100">
        <v>0</v>
      </c>
      <c r="CP306" s="100">
        <v>0</v>
      </c>
      <c r="CQ306" s="100">
        <v>0</v>
      </c>
      <c r="CR306" s="100">
        <v>0</v>
      </c>
      <c r="CS306" s="100">
        <v>0</v>
      </c>
      <c r="CT306" s="100">
        <v>0</v>
      </c>
      <c r="CU306" s="100">
        <v>0</v>
      </c>
      <c r="CV306" s="100">
        <v>20388.215071283095</v>
      </c>
      <c r="CW306" s="100">
        <v>5097.0537678207738</v>
      </c>
      <c r="CX306" s="100">
        <v>0</v>
      </c>
      <c r="CY306" s="100">
        <v>19362</v>
      </c>
      <c r="CZ306" s="100">
        <v>4840</v>
      </c>
      <c r="DA306" s="100">
        <v>0</v>
      </c>
      <c r="DB306" s="100">
        <v>1026</v>
      </c>
      <c r="DC306" s="100">
        <v>257</v>
      </c>
      <c r="DD306" s="100">
        <v>0</v>
      </c>
      <c r="DE306" s="100">
        <v>1480.7291242362526</v>
      </c>
      <c r="DF306" s="100">
        <v>370.18228105906314</v>
      </c>
      <c r="DG306" s="100">
        <v>0</v>
      </c>
      <c r="DH306" s="100">
        <v>2253</v>
      </c>
      <c r="DI306" s="100">
        <v>563</v>
      </c>
      <c r="DJ306" s="100">
        <v>0</v>
      </c>
      <c r="DK306" s="100">
        <v>-772</v>
      </c>
      <c r="DL306" s="100">
        <v>-193</v>
      </c>
      <c r="DM306" s="100">
        <v>0</v>
      </c>
      <c r="DN306" s="100">
        <v>9253.2146639511211</v>
      </c>
      <c r="DO306" s="100">
        <v>2313.3036659877803</v>
      </c>
      <c r="DP306" s="100">
        <v>0</v>
      </c>
      <c r="DQ306" s="100">
        <v>14014</v>
      </c>
      <c r="DR306" s="100">
        <v>3504</v>
      </c>
      <c r="DS306" s="100">
        <v>0</v>
      </c>
      <c r="DT306" s="100">
        <v>-4761</v>
      </c>
      <c r="DU306" s="100">
        <v>-1191</v>
      </c>
      <c r="DV306" s="100">
        <v>0</v>
      </c>
      <c r="DW306" s="100">
        <v>33649.517718940937</v>
      </c>
      <c r="DX306" s="100">
        <v>8412.3794297352342</v>
      </c>
      <c r="DY306" s="100">
        <v>0</v>
      </c>
      <c r="DZ306" s="100">
        <v>-498.94582484725055</v>
      </c>
      <c r="EA306" s="100">
        <v>-124.73645621181264</v>
      </c>
      <c r="EB306" s="100">
        <v>0</v>
      </c>
      <c r="EC306" s="100">
        <v>36041</v>
      </c>
      <c r="ED306" s="100">
        <v>9010</v>
      </c>
      <c r="EE306" s="100">
        <v>0</v>
      </c>
      <c r="EF306" s="100">
        <v>-2890</v>
      </c>
      <c r="EG306" s="100">
        <v>-722</v>
      </c>
      <c r="EH306" s="100">
        <v>0</v>
      </c>
      <c r="EI306" s="100">
        <v>-411.7955193482689</v>
      </c>
      <c r="EJ306" s="100">
        <v>-102.94887983706722</v>
      </c>
      <c r="EK306" s="100">
        <v>0</v>
      </c>
      <c r="EL306" s="100">
        <v>0</v>
      </c>
      <c r="EM306" s="100">
        <v>0</v>
      </c>
      <c r="EN306" s="100">
        <v>0</v>
      </c>
      <c r="EO306" s="100">
        <v>0</v>
      </c>
      <c r="EP306" s="100">
        <v>0</v>
      </c>
      <c r="EQ306" s="100">
        <v>0</v>
      </c>
      <c r="ER306" s="100">
        <v>0</v>
      </c>
      <c r="ES306" s="100">
        <v>0</v>
      </c>
      <c r="ET306" s="100">
        <v>0</v>
      </c>
      <c r="EU306" s="100">
        <v>624203.11771894095</v>
      </c>
      <c r="EV306" s="100">
        <v>156050.77942973524</v>
      </c>
      <c r="EW306" s="100">
        <v>0</v>
      </c>
      <c r="EX306" s="100">
        <v>779863</v>
      </c>
      <c r="EY306" s="100">
        <v>194966</v>
      </c>
      <c r="EZ306" s="100">
        <v>0</v>
      </c>
      <c r="FA306" s="100">
        <v>-155660</v>
      </c>
      <c r="FB306" s="100">
        <v>-38915</v>
      </c>
      <c r="FC306" s="100">
        <v>0</v>
      </c>
      <c r="FD306" s="100">
        <v>929180.56420366582</v>
      </c>
      <c r="FE306" s="100">
        <v>227446.65225254578</v>
      </c>
      <c r="FF306" s="100">
        <v>0</v>
      </c>
      <c r="FG306" s="100">
        <v>923069</v>
      </c>
      <c r="FH306" s="100">
        <v>226673</v>
      </c>
      <c r="FI306" s="100">
        <v>0</v>
      </c>
      <c r="FJ306" s="100">
        <v>6112</v>
      </c>
      <c r="FK306" s="100">
        <v>774</v>
      </c>
      <c r="FL306" s="100">
        <v>0</v>
      </c>
      <c r="FM306" s="100">
        <v>0</v>
      </c>
      <c r="FN306" s="100">
        <v>0</v>
      </c>
      <c r="FO306" s="100">
        <v>0</v>
      </c>
      <c r="FP306" s="100">
        <v>0</v>
      </c>
      <c r="FQ306" s="100">
        <v>0</v>
      </c>
      <c r="FR306" s="100">
        <v>0</v>
      </c>
      <c r="FS306" s="100">
        <v>0</v>
      </c>
      <c r="FT306" s="100">
        <v>0</v>
      </c>
      <c r="FU306" s="100">
        <v>0</v>
      </c>
      <c r="FV306" s="100">
        <v>3560135</v>
      </c>
      <c r="FW306" s="100">
        <v>885185</v>
      </c>
      <c r="FX306" s="100">
        <v>0</v>
      </c>
      <c r="FY306" s="546">
        <v>0.5</v>
      </c>
      <c r="FZ306" s="546">
        <v>0.4</v>
      </c>
      <c r="GA306" s="546">
        <v>0.1</v>
      </c>
      <c r="GB306" s="546">
        <v>0</v>
      </c>
      <c r="GC306" s="84" t="s">
        <v>1029</v>
      </c>
    </row>
    <row r="307" spans="1:185" s="84" customFormat="1" x14ac:dyDescent="0.25">
      <c r="A307" t="s">
        <v>1026</v>
      </c>
      <c r="B307" s="82" t="s">
        <v>973</v>
      </c>
      <c r="C307" s="85" t="s">
        <v>972</v>
      </c>
      <c r="D307" s="100">
        <v>-5118941</v>
      </c>
      <c r="E307" s="100">
        <v>0</v>
      </c>
      <c r="F307" s="100">
        <v>-5118941</v>
      </c>
      <c r="G307" s="100">
        <v>7814083</v>
      </c>
      <c r="H307" s="100">
        <v>0</v>
      </c>
      <c r="I307" s="100">
        <v>7814083</v>
      </c>
      <c r="J307" s="100">
        <v>-12933024</v>
      </c>
      <c r="K307" s="100">
        <v>0</v>
      </c>
      <c r="L307" s="100">
        <v>-12933024</v>
      </c>
      <c r="M307" s="100">
        <v>3323852</v>
      </c>
      <c r="N307" s="100">
        <v>3323852</v>
      </c>
      <c r="O307" s="100">
        <v>0</v>
      </c>
      <c r="P307" s="100">
        <v>0</v>
      </c>
      <c r="Q307" s="100">
        <v>0</v>
      </c>
      <c r="R307" s="100">
        <v>0</v>
      </c>
      <c r="S307" s="100">
        <v>0</v>
      </c>
      <c r="T307" s="100">
        <v>0</v>
      </c>
      <c r="U307" s="100">
        <v>0</v>
      </c>
      <c r="V307" s="100">
        <v>0</v>
      </c>
      <c r="W307" s="100">
        <v>0</v>
      </c>
      <c r="X307" s="100">
        <v>0</v>
      </c>
      <c r="Y307" s="100">
        <v>0</v>
      </c>
      <c r="Z307" s="100">
        <v>0</v>
      </c>
      <c r="AA307" s="100">
        <v>0</v>
      </c>
      <c r="AB307" s="100">
        <v>0</v>
      </c>
      <c r="AC307" s="100">
        <v>0</v>
      </c>
      <c r="AD307" s="100">
        <v>0</v>
      </c>
      <c r="AE307" s="100">
        <v>0</v>
      </c>
      <c r="AF307" s="100">
        <v>0</v>
      </c>
      <c r="AG307" s="100">
        <v>0</v>
      </c>
      <c r="AH307" s="100">
        <v>0</v>
      </c>
      <c r="AI307" s="100">
        <v>0</v>
      </c>
      <c r="AJ307" s="100">
        <v>0</v>
      </c>
      <c r="AK307" s="100">
        <v>0</v>
      </c>
      <c r="AL307" s="100">
        <v>0</v>
      </c>
      <c r="AM307" s="100">
        <v>0</v>
      </c>
      <c r="AN307" s="100">
        <v>0</v>
      </c>
      <c r="AO307" s="100">
        <v>0</v>
      </c>
      <c r="AP307" s="100">
        <v>0</v>
      </c>
      <c r="AQ307" s="100">
        <v>0</v>
      </c>
      <c r="AR307" s="100">
        <v>0</v>
      </c>
      <c r="AS307" s="100">
        <v>0</v>
      </c>
      <c r="AT307" s="100">
        <v>0</v>
      </c>
      <c r="AU307" s="100">
        <v>0</v>
      </c>
      <c r="AV307" s="100">
        <v>0</v>
      </c>
      <c r="AW307" s="100">
        <v>0</v>
      </c>
      <c r="AX307" s="100">
        <v>0</v>
      </c>
      <c r="AY307" s="100">
        <v>0</v>
      </c>
      <c r="AZ307" s="100">
        <v>0</v>
      </c>
      <c r="BA307" s="100">
        <v>0</v>
      </c>
      <c r="BB307" s="100">
        <v>0</v>
      </c>
      <c r="BC307" s="100">
        <v>0</v>
      </c>
      <c r="BD307" s="100">
        <v>0</v>
      </c>
      <c r="BE307" s="100">
        <v>0</v>
      </c>
      <c r="BF307" s="100">
        <v>3038749.3824899388</v>
      </c>
      <c r="BG307" s="100">
        <v>1709296.5276505908</v>
      </c>
      <c r="BH307" s="100">
        <v>0</v>
      </c>
      <c r="BI307" s="100">
        <v>1033813</v>
      </c>
      <c r="BJ307" s="100">
        <v>581520</v>
      </c>
      <c r="BK307" s="100">
        <v>0</v>
      </c>
      <c r="BL307" s="100">
        <v>2742270</v>
      </c>
      <c r="BM307" s="100">
        <v>1542527</v>
      </c>
      <c r="BN307" s="100">
        <v>0</v>
      </c>
      <c r="BO307" s="100">
        <v>1330292</v>
      </c>
      <c r="BP307" s="100">
        <v>748290</v>
      </c>
      <c r="BQ307" s="100">
        <v>0</v>
      </c>
      <c r="BR307" s="100">
        <v>0</v>
      </c>
      <c r="BS307" s="100">
        <v>0</v>
      </c>
      <c r="BT307" s="100">
        <v>0</v>
      </c>
      <c r="BU307" s="100">
        <v>0</v>
      </c>
      <c r="BV307" s="100">
        <v>0</v>
      </c>
      <c r="BW307" s="100">
        <v>0</v>
      </c>
      <c r="BX307" s="100">
        <v>0</v>
      </c>
      <c r="BY307" s="100">
        <v>0</v>
      </c>
      <c r="BZ307" s="100">
        <v>0</v>
      </c>
      <c r="CA307" s="100">
        <v>0</v>
      </c>
      <c r="CB307" s="100">
        <v>0</v>
      </c>
      <c r="CC307" s="100">
        <v>0</v>
      </c>
      <c r="CD307" s="100">
        <v>0</v>
      </c>
      <c r="CE307" s="100">
        <v>0</v>
      </c>
      <c r="CF307" s="100">
        <v>0</v>
      </c>
      <c r="CG307" s="100">
        <v>693.89816700610993</v>
      </c>
      <c r="CH307" s="100">
        <v>390.31771894093691</v>
      </c>
      <c r="CI307" s="100">
        <v>0</v>
      </c>
      <c r="CJ307" s="100">
        <v>0</v>
      </c>
      <c r="CK307" s="100">
        <v>0</v>
      </c>
      <c r="CL307" s="100">
        <v>0</v>
      </c>
      <c r="CM307" s="100">
        <v>0</v>
      </c>
      <c r="CN307" s="100">
        <v>0</v>
      </c>
      <c r="CO307" s="100">
        <v>0</v>
      </c>
      <c r="CP307" s="100">
        <v>0</v>
      </c>
      <c r="CQ307" s="100">
        <v>0</v>
      </c>
      <c r="CR307" s="100">
        <v>0</v>
      </c>
      <c r="CS307" s="100">
        <v>0</v>
      </c>
      <c r="CT307" s="100">
        <v>0</v>
      </c>
      <c r="CU307" s="100">
        <v>0</v>
      </c>
      <c r="CV307" s="100">
        <v>0</v>
      </c>
      <c r="CW307" s="100">
        <v>0</v>
      </c>
      <c r="CX307" s="100">
        <v>0</v>
      </c>
      <c r="CY307" s="100">
        <v>0</v>
      </c>
      <c r="CZ307" s="100">
        <v>0</v>
      </c>
      <c r="DA307" s="100">
        <v>0</v>
      </c>
      <c r="DB307" s="100">
        <v>0</v>
      </c>
      <c r="DC307" s="100">
        <v>0</v>
      </c>
      <c r="DD307" s="100">
        <v>0</v>
      </c>
      <c r="DE307" s="100">
        <v>0</v>
      </c>
      <c r="DF307" s="100">
        <v>0</v>
      </c>
      <c r="DG307" s="100">
        <v>0</v>
      </c>
      <c r="DH307" s="100">
        <v>0</v>
      </c>
      <c r="DI307" s="100">
        <v>0</v>
      </c>
      <c r="DJ307" s="100">
        <v>0</v>
      </c>
      <c r="DK307" s="100">
        <v>0</v>
      </c>
      <c r="DL307" s="100">
        <v>0</v>
      </c>
      <c r="DM307" s="100">
        <v>0</v>
      </c>
      <c r="DN307" s="100">
        <v>31240.782403258654</v>
      </c>
      <c r="DO307" s="100">
        <v>17572.940101832995</v>
      </c>
      <c r="DP307" s="100">
        <v>0</v>
      </c>
      <c r="DQ307" s="100">
        <v>35313</v>
      </c>
      <c r="DR307" s="100">
        <v>19864</v>
      </c>
      <c r="DS307" s="100">
        <v>0</v>
      </c>
      <c r="DT307" s="100">
        <v>-4072</v>
      </c>
      <c r="DU307" s="100">
        <v>-2291</v>
      </c>
      <c r="DV307" s="100">
        <v>0</v>
      </c>
      <c r="DW307" s="100">
        <v>955953.27054989804</v>
      </c>
      <c r="DX307" s="100">
        <v>537723.7146843177</v>
      </c>
      <c r="DY307" s="100">
        <v>0</v>
      </c>
      <c r="DZ307" s="100">
        <v>-146560.21441955192</v>
      </c>
      <c r="EA307" s="100">
        <v>-82440.120610997954</v>
      </c>
      <c r="EB307" s="100">
        <v>0</v>
      </c>
      <c r="EC307" s="100">
        <v>1150164</v>
      </c>
      <c r="ED307" s="100">
        <v>646968</v>
      </c>
      <c r="EE307" s="100">
        <v>0</v>
      </c>
      <c r="EF307" s="100">
        <v>-340771</v>
      </c>
      <c r="EG307" s="100">
        <v>-191684</v>
      </c>
      <c r="EH307" s="100">
        <v>0</v>
      </c>
      <c r="EI307" s="100">
        <v>370.73987780040727</v>
      </c>
      <c r="EJ307" s="100">
        <v>208.54118126272911</v>
      </c>
      <c r="EK307" s="100">
        <v>0</v>
      </c>
      <c r="EL307" s="100">
        <v>0</v>
      </c>
      <c r="EM307" s="100">
        <v>0</v>
      </c>
      <c r="EN307" s="100">
        <v>0</v>
      </c>
      <c r="EO307" s="100">
        <v>0</v>
      </c>
      <c r="EP307" s="100">
        <v>0</v>
      </c>
      <c r="EQ307" s="100">
        <v>0</v>
      </c>
      <c r="ER307" s="100">
        <v>0</v>
      </c>
      <c r="ES307" s="100">
        <v>0</v>
      </c>
      <c r="ET307" s="100">
        <v>0</v>
      </c>
      <c r="EU307" s="100">
        <v>4263514.0467617111</v>
      </c>
      <c r="EV307" s="100">
        <v>2398226.6513034627</v>
      </c>
      <c r="EW307" s="100">
        <v>0</v>
      </c>
      <c r="EX307" s="100">
        <v>6215880</v>
      </c>
      <c r="EY307" s="100">
        <v>3496433</v>
      </c>
      <c r="EZ307" s="100">
        <v>0</v>
      </c>
      <c r="FA307" s="100">
        <v>-1952366</v>
      </c>
      <c r="FB307" s="100">
        <v>-1098206</v>
      </c>
      <c r="FC307" s="100">
        <v>0</v>
      </c>
      <c r="FD307" s="100">
        <v>35436699.122443989</v>
      </c>
      <c r="FE307" s="100">
        <v>19933143.256374747</v>
      </c>
      <c r="FF307" s="100">
        <v>0</v>
      </c>
      <c r="FG307" s="100">
        <v>34782990</v>
      </c>
      <c r="FH307" s="100">
        <v>19565432</v>
      </c>
      <c r="FI307" s="100">
        <v>0</v>
      </c>
      <c r="FJ307" s="100">
        <v>653709</v>
      </c>
      <c r="FK307" s="100">
        <v>367711</v>
      </c>
      <c r="FL307" s="100">
        <v>0</v>
      </c>
      <c r="FM307" s="100">
        <v>0</v>
      </c>
      <c r="FN307" s="100">
        <v>0</v>
      </c>
      <c r="FO307" s="100">
        <v>0</v>
      </c>
      <c r="FP307" s="100">
        <v>0</v>
      </c>
      <c r="FQ307" s="100">
        <v>0</v>
      </c>
      <c r="FR307" s="100">
        <v>0</v>
      </c>
      <c r="FS307" s="100">
        <v>0</v>
      </c>
      <c r="FT307" s="100">
        <v>0</v>
      </c>
      <c r="FU307" s="100">
        <v>0</v>
      </c>
      <c r="FV307" s="100">
        <v>44614474</v>
      </c>
      <c r="FW307" s="100">
        <v>25095643</v>
      </c>
      <c r="FX307" s="100">
        <v>0</v>
      </c>
      <c r="FY307" s="546">
        <v>0.25</v>
      </c>
      <c r="FZ307" s="546">
        <v>0.48</v>
      </c>
      <c r="GA307" s="546">
        <v>0.27</v>
      </c>
      <c r="GB307" s="546">
        <v>0</v>
      </c>
      <c r="GC307" s="84" t="s">
        <v>1073</v>
      </c>
    </row>
    <row r="308" spans="1:185" s="84" customFormat="1" x14ac:dyDescent="0.25">
      <c r="A308" t="s">
        <v>1026</v>
      </c>
      <c r="B308" s="82" t="s">
        <v>975</v>
      </c>
      <c r="C308" s="85" t="s">
        <v>974</v>
      </c>
      <c r="D308" s="100">
        <v>-1489710</v>
      </c>
      <c r="E308" s="100">
        <v>0</v>
      </c>
      <c r="F308" s="100">
        <v>-1489710</v>
      </c>
      <c r="G308" s="100">
        <v>-1484550</v>
      </c>
      <c r="H308" s="100">
        <v>0</v>
      </c>
      <c r="I308" s="100">
        <v>-1484550</v>
      </c>
      <c r="J308" s="100">
        <v>-5160</v>
      </c>
      <c r="K308" s="100">
        <v>0</v>
      </c>
      <c r="L308" s="100">
        <v>-5160</v>
      </c>
      <c r="M308" s="100">
        <v>371674</v>
      </c>
      <c r="N308" s="100">
        <v>371674</v>
      </c>
      <c r="O308" s="100">
        <v>0</v>
      </c>
      <c r="P308" s="100">
        <v>0</v>
      </c>
      <c r="Q308" s="100">
        <v>0</v>
      </c>
      <c r="R308" s="100">
        <v>0</v>
      </c>
      <c r="S308" s="100">
        <v>0</v>
      </c>
      <c r="T308" s="100">
        <v>0</v>
      </c>
      <c r="U308" s="100">
        <v>0</v>
      </c>
      <c r="V308" s="100">
        <v>0</v>
      </c>
      <c r="W308" s="100">
        <v>0</v>
      </c>
      <c r="X308" s="100">
        <v>0</v>
      </c>
      <c r="Y308" s="100">
        <v>0</v>
      </c>
      <c r="Z308" s="100">
        <v>0</v>
      </c>
      <c r="AA308" s="100">
        <v>0</v>
      </c>
      <c r="AB308" s="100">
        <v>0</v>
      </c>
      <c r="AC308" s="100">
        <v>0</v>
      </c>
      <c r="AD308" s="100">
        <v>0</v>
      </c>
      <c r="AE308" s="100">
        <v>0</v>
      </c>
      <c r="AF308" s="100">
        <v>0</v>
      </c>
      <c r="AG308" s="100">
        <v>0</v>
      </c>
      <c r="AH308" s="100">
        <v>0</v>
      </c>
      <c r="AI308" s="100">
        <v>0</v>
      </c>
      <c r="AJ308" s="100">
        <v>0</v>
      </c>
      <c r="AK308" s="100">
        <v>0</v>
      </c>
      <c r="AL308" s="100">
        <v>0</v>
      </c>
      <c r="AM308" s="100">
        <v>0</v>
      </c>
      <c r="AN308" s="100">
        <v>0</v>
      </c>
      <c r="AO308" s="100">
        <v>0</v>
      </c>
      <c r="AP308" s="100">
        <v>0</v>
      </c>
      <c r="AQ308" s="100">
        <v>0</v>
      </c>
      <c r="AR308" s="100">
        <v>0</v>
      </c>
      <c r="AS308" s="100">
        <v>0</v>
      </c>
      <c r="AT308" s="100">
        <v>0</v>
      </c>
      <c r="AU308" s="100">
        <v>0</v>
      </c>
      <c r="AV308" s="100">
        <v>0</v>
      </c>
      <c r="AW308" s="100">
        <v>0</v>
      </c>
      <c r="AX308" s="100">
        <v>0</v>
      </c>
      <c r="AY308" s="100">
        <v>0</v>
      </c>
      <c r="AZ308" s="100">
        <v>0</v>
      </c>
      <c r="BA308" s="100">
        <v>0</v>
      </c>
      <c r="BB308" s="100">
        <v>0</v>
      </c>
      <c r="BC308" s="100">
        <v>0</v>
      </c>
      <c r="BD308" s="100">
        <v>0</v>
      </c>
      <c r="BE308" s="100">
        <v>0</v>
      </c>
      <c r="BF308" s="100">
        <v>8009208.763345723</v>
      </c>
      <c r="BG308" s="100">
        <v>0</v>
      </c>
      <c r="BH308" s="100">
        <v>80901.098619653785</v>
      </c>
      <c r="BI308" s="100">
        <v>403960</v>
      </c>
      <c r="BJ308" s="100">
        <v>0</v>
      </c>
      <c r="BK308" s="100">
        <v>4080</v>
      </c>
      <c r="BL308" s="100">
        <v>7777185</v>
      </c>
      <c r="BM308" s="100">
        <v>0</v>
      </c>
      <c r="BN308" s="100">
        <v>78557</v>
      </c>
      <c r="BO308" s="100">
        <v>635984</v>
      </c>
      <c r="BP308" s="100">
        <v>0</v>
      </c>
      <c r="BQ308" s="100">
        <v>6424</v>
      </c>
      <c r="BR308" s="100">
        <v>21998.027841140523</v>
      </c>
      <c r="BS308" s="100">
        <v>0</v>
      </c>
      <c r="BT308" s="100">
        <v>222.20230142566189</v>
      </c>
      <c r="BU308" s="100">
        <v>34259</v>
      </c>
      <c r="BV308" s="100">
        <v>0</v>
      </c>
      <c r="BW308" s="100">
        <v>346</v>
      </c>
      <c r="BX308" s="100">
        <v>-12261</v>
      </c>
      <c r="BY308" s="100">
        <v>0</v>
      </c>
      <c r="BZ308" s="100">
        <v>-124</v>
      </c>
      <c r="CA308" s="100">
        <v>0</v>
      </c>
      <c r="CB308" s="100">
        <v>0</v>
      </c>
      <c r="CC308" s="100">
        <v>0</v>
      </c>
      <c r="CD308" s="100">
        <v>0</v>
      </c>
      <c r="CE308" s="100">
        <v>0</v>
      </c>
      <c r="CF308" s="100">
        <v>0</v>
      </c>
      <c r="CG308" s="100">
        <v>4502.0360896130342</v>
      </c>
      <c r="CH308" s="100">
        <v>0</v>
      </c>
      <c r="CI308" s="100">
        <v>45.475112016293281</v>
      </c>
      <c r="CJ308" s="100">
        <v>0</v>
      </c>
      <c r="CK308" s="100">
        <v>0</v>
      </c>
      <c r="CL308" s="100">
        <v>0</v>
      </c>
      <c r="CM308" s="100">
        <v>0</v>
      </c>
      <c r="CN308" s="100">
        <v>0</v>
      </c>
      <c r="CO308" s="100">
        <v>0</v>
      </c>
      <c r="CP308" s="100">
        <v>0</v>
      </c>
      <c r="CQ308" s="100">
        <v>0</v>
      </c>
      <c r="CR308" s="100">
        <v>0</v>
      </c>
      <c r="CS308" s="100">
        <v>0</v>
      </c>
      <c r="CT308" s="100">
        <v>0</v>
      </c>
      <c r="CU308" s="100">
        <v>0</v>
      </c>
      <c r="CV308" s="100">
        <v>0</v>
      </c>
      <c r="CW308" s="100">
        <v>0</v>
      </c>
      <c r="CX308" s="100">
        <v>0</v>
      </c>
      <c r="CY308" s="100">
        <v>0</v>
      </c>
      <c r="CZ308" s="100">
        <v>0</v>
      </c>
      <c r="DA308" s="100">
        <v>0</v>
      </c>
      <c r="DB308" s="100">
        <v>0</v>
      </c>
      <c r="DC308" s="100">
        <v>0</v>
      </c>
      <c r="DD308" s="100">
        <v>0</v>
      </c>
      <c r="DE308" s="100">
        <v>0</v>
      </c>
      <c r="DF308" s="100">
        <v>0</v>
      </c>
      <c r="DG308" s="100">
        <v>0</v>
      </c>
      <c r="DH308" s="100">
        <v>1534</v>
      </c>
      <c r="DI308" s="100">
        <v>0</v>
      </c>
      <c r="DJ308" s="100">
        <v>15</v>
      </c>
      <c r="DK308" s="100">
        <v>-1534</v>
      </c>
      <c r="DL308" s="100">
        <v>0</v>
      </c>
      <c r="DM308" s="100">
        <v>-15</v>
      </c>
      <c r="DN308" s="100">
        <v>19813.456741344195</v>
      </c>
      <c r="DO308" s="100">
        <v>0</v>
      </c>
      <c r="DP308" s="100">
        <v>200.13592668024441</v>
      </c>
      <c r="DQ308" s="100">
        <v>21450</v>
      </c>
      <c r="DR308" s="100">
        <v>0</v>
      </c>
      <c r="DS308" s="100">
        <v>217</v>
      </c>
      <c r="DT308" s="100">
        <v>-1637</v>
      </c>
      <c r="DU308" s="100">
        <v>0</v>
      </c>
      <c r="DV308" s="100">
        <v>-17</v>
      </c>
      <c r="DW308" s="100">
        <v>100695.7449898167</v>
      </c>
      <c r="DX308" s="100">
        <v>0</v>
      </c>
      <c r="DY308" s="100">
        <v>1017.1287372708757</v>
      </c>
      <c r="DZ308" s="100">
        <v>1816.557250509165</v>
      </c>
      <c r="EA308" s="100">
        <v>0</v>
      </c>
      <c r="EB308" s="100">
        <v>18.349063136456213</v>
      </c>
      <c r="EC308" s="100">
        <v>104271</v>
      </c>
      <c r="ED308" s="100">
        <v>0</v>
      </c>
      <c r="EE308" s="100">
        <v>1053</v>
      </c>
      <c r="EF308" s="100">
        <v>-1759</v>
      </c>
      <c r="EG308" s="100">
        <v>0</v>
      </c>
      <c r="EH308" s="100">
        <v>-18</v>
      </c>
      <c r="EI308" s="100">
        <v>-1044.7504276985744</v>
      </c>
      <c r="EJ308" s="100">
        <v>0</v>
      </c>
      <c r="EK308" s="100">
        <v>-10.553034623217924</v>
      </c>
      <c r="EL308" s="100">
        <v>0</v>
      </c>
      <c r="EM308" s="100">
        <v>0</v>
      </c>
      <c r="EN308" s="100">
        <v>0</v>
      </c>
      <c r="EO308" s="100">
        <v>0</v>
      </c>
      <c r="EP308" s="100">
        <v>0</v>
      </c>
      <c r="EQ308" s="100">
        <v>0</v>
      </c>
      <c r="ER308" s="100">
        <v>0</v>
      </c>
      <c r="ES308" s="100">
        <v>0</v>
      </c>
      <c r="ET308" s="100">
        <v>0</v>
      </c>
      <c r="EU308" s="100">
        <v>1897670.5696741345</v>
      </c>
      <c r="EV308" s="100">
        <v>0</v>
      </c>
      <c r="EW308" s="100">
        <v>19168.389592668027</v>
      </c>
      <c r="EX308" s="100">
        <v>1432343</v>
      </c>
      <c r="EY308" s="100">
        <v>0</v>
      </c>
      <c r="EZ308" s="100">
        <v>14468</v>
      </c>
      <c r="FA308" s="100">
        <v>465328</v>
      </c>
      <c r="FB308" s="100">
        <v>0</v>
      </c>
      <c r="FC308" s="100">
        <v>4700</v>
      </c>
      <c r="FD308" s="100">
        <v>2616784.8586184583</v>
      </c>
      <c r="FE308" s="100">
        <v>0</v>
      </c>
      <c r="FF308" s="100">
        <v>26432.170289075337</v>
      </c>
      <c r="FG308" s="100">
        <v>2559382</v>
      </c>
      <c r="FH308" s="100">
        <v>0</v>
      </c>
      <c r="FI308" s="100">
        <v>25852</v>
      </c>
      <c r="FJ308" s="100">
        <v>57403</v>
      </c>
      <c r="FK308" s="100">
        <v>0</v>
      </c>
      <c r="FL308" s="100">
        <v>580</v>
      </c>
      <c r="FM308" s="100">
        <v>0</v>
      </c>
      <c r="FN308" s="100">
        <v>0</v>
      </c>
      <c r="FO308" s="100">
        <v>0</v>
      </c>
      <c r="FP308" s="100">
        <v>0</v>
      </c>
      <c r="FQ308" s="100">
        <v>0</v>
      </c>
      <c r="FR308" s="100">
        <v>0</v>
      </c>
      <c r="FS308" s="100">
        <v>0</v>
      </c>
      <c r="FT308" s="100">
        <v>0</v>
      </c>
      <c r="FU308" s="100">
        <v>0</v>
      </c>
      <c r="FV308" s="100">
        <v>13075406</v>
      </c>
      <c r="FW308" s="100">
        <v>0</v>
      </c>
      <c r="FX308" s="100">
        <v>132072</v>
      </c>
      <c r="FY308" s="546">
        <v>0</v>
      </c>
      <c r="FZ308" s="546">
        <v>0.99</v>
      </c>
      <c r="GA308" s="546">
        <v>0</v>
      </c>
      <c r="GB308" s="546">
        <v>0.01</v>
      </c>
      <c r="GC308" s="84" t="s">
        <v>1047</v>
      </c>
    </row>
    <row r="309" spans="1:185" s="84" customFormat="1" x14ac:dyDescent="0.25">
      <c r="A309" t="s">
        <v>1037</v>
      </c>
      <c r="B309" s="82" t="s">
        <v>977</v>
      </c>
      <c r="C309" s="85" t="s">
        <v>976</v>
      </c>
      <c r="D309" s="100">
        <v>-588510</v>
      </c>
      <c r="E309" s="100">
        <v>0</v>
      </c>
      <c r="F309" s="100">
        <v>-588510</v>
      </c>
      <c r="G309" s="100">
        <v>-1095068</v>
      </c>
      <c r="H309" s="100">
        <v>0</v>
      </c>
      <c r="I309" s="100">
        <v>-1095068</v>
      </c>
      <c r="J309" s="100">
        <v>506558</v>
      </c>
      <c r="K309" s="100">
        <v>0</v>
      </c>
      <c r="L309" s="100">
        <v>506558</v>
      </c>
      <c r="M309" s="100">
        <v>621006</v>
      </c>
      <c r="N309" s="100">
        <v>621006</v>
      </c>
      <c r="O309" s="100">
        <v>0</v>
      </c>
      <c r="P309" s="100">
        <v>0</v>
      </c>
      <c r="Q309" s="100">
        <v>0</v>
      </c>
      <c r="R309" s="100">
        <v>0</v>
      </c>
      <c r="S309" s="100">
        <v>588118</v>
      </c>
      <c r="T309" s="100">
        <v>0</v>
      </c>
      <c r="U309" s="100">
        <v>1494009</v>
      </c>
      <c r="V309" s="100">
        <v>0</v>
      </c>
      <c r="W309" s="100">
        <v>-905891</v>
      </c>
      <c r="X309" s="100">
        <v>0</v>
      </c>
      <c r="Y309" s="100">
        <v>0</v>
      </c>
      <c r="Z309" s="100">
        <v>0</v>
      </c>
      <c r="AA309" s="100">
        <v>0</v>
      </c>
      <c r="AB309" s="100">
        <v>0</v>
      </c>
      <c r="AC309" s="100">
        <v>0</v>
      </c>
      <c r="AD309" s="100">
        <v>0</v>
      </c>
      <c r="AE309" s="100">
        <v>0</v>
      </c>
      <c r="AF309" s="100">
        <v>0</v>
      </c>
      <c r="AG309" s="100">
        <v>0</v>
      </c>
      <c r="AH309" s="100">
        <v>0</v>
      </c>
      <c r="AI309" s="100">
        <v>0</v>
      </c>
      <c r="AJ309" s="100">
        <v>0</v>
      </c>
      <c r="AK309" s="100">
        <v>0</v>
      </c>
      <c r="AL309" s="100">
        <v>0</v>
      </c>
      <c r="AM309" s="100">
        <v>0</v>
      </c>
      <c r="AN309" s="100">
        <v>0</v>
      </c>
      <c r="AO309" s="100">
        <v>0</v>
      </c>
      <c r="AP309" s="100">
        <v>0</v>
      </c>
      <c r="AQ309" s="100">
        <v>0</v>
      </c>
      <c r="AR309" s="100">
        <v>0</v>
      </c>
      <c r="AS309" s="100">
        <v>0</v>
      </c>
      <c r="AT309" s="100">
        <v>0</v>
      </c>
      <c r="AU309" s="100">
        <v>0</v>
      </c>
      <c r="AV309" s="100">
        <v>0</v>
      </c>
      <c r="AW309" s="100">
        <v>0</v>
      </c>
      <c r="AX309" s="100">
        <v>0</v>
      </c>
      <c r="AY309" s="100">
        <v>0</v>
      </c>
      <c r="AZ309" s="100">
        <v>0</v>
      </c>
      <c r="BA309" s="100">
        <v>0</v>
      </c>
      <c r="BB309" s="100">
        <v>0</v>
      </c>
      <c r="BC309" s="100">
        <v>0</v>
      </c>
      <c r="BD309" s="100">
        <v>0</v>
      </c>
      <c r="BE309" s="100">
        <v>0</v>
      </c>
      <c r="BF309" s="100">
        <v>6362707.0212501027</v>
      </c>
      <c r="BG309" s="100">
        <v>0</v>
      </c>
      <c r="BH309" s="100">
        <v>129851.16369898169</v>
      </c>
      <c r="BI309" s="100">
        <v>347618</v>
      </c>
      <c r="BJ309" s="100">
        <v>0</v>
      </c>
      <c r="BK309" s="100">
        <v>7094</v>
      </c>
      <c r="BL309" s="100">
        <v>6307323</v>
      </c>
      <c r="BM309" s="100">
        <v>0</v>
      </c>
      <c r="BN309" s="100">
        <v>128721</v>
      </c>
      <c r="BO309" s="100">
        <v>403002</v>
      </c>
      <c r="BP309" s="100">
        <v>0</v>
      </c>
      <c r="BQ309" s="100">
        <v>8224</v>
      </c>
      <c r="BR309" s="100">
        <v>42495.697087576373</v>
      </c>
      <c r="BS309" s="100">
        <v>0</v>
      </c>
      <c r="BT309" s="100">
        <v>867.25912423625243</v>
      </c>
      <c r="BU309" s="100">
        <v>29923</v>
      </c>
      <c r="BV309" s="100">
        <v>0</v>
      </c>
      <c r="BW309" s="100">
        <v>611</v>
      </c>
      <c r="BX309" s="100">
        <v>12573</v>
      </c>
      <c r="BY309" s="100">
        <v>0</v>
      </c>
      <c r="BZ309" s="100">
        <v>256</v>
      </c>
      <c r="CA309" s="100">
        <v>0</v>
      </c>
      <c r="CB309" s="100">
        <v>0</v>
      </c>
      <c r="CC309" s="100">
        <v>0</v>
      </c>
      <c r="CD309" s="100">
        <v>0</v>
      </c>
      <c r="CE309" s="100">
        <v>0</v>
      </c>
      <c r="CF309" s="100">
        <v>0</v>
      </c>
      <c r="CG309" s="100">
        <v>-95.627841140529526</v>
      </c>
      <c r="CH309" s="100">
        <v>0</v>
      </c>
      <c r="CI309" s="100">
        <v>-1.9515885947046843</v>
      </c>
      <c r="CJ309" s="100">
        <v>0</v>
      </c>
      <c r="CK309" s="100">
        <v>0</v>
      </c>
      <c r="CL309" s="100">
        <v>0</v>
      </c>
      <c r="CM309" s="100">
        <v>0</v>
      </c>
      <c r="CN309" s="100">
        <v>0</v>
      </c>
      <c r="CO309" s="100">
        <v>0</v>
      </c>
      <c r="CP309" s="100">
        <v>0</v>
      </c>
      <c r="CQ309" s="100">
        <v>0</v>
      </c>
      <c r="CR309" s="100">
        <v>0</v>
      </c>
      <c r="CS309" s="100">
        <v>0</v>
      </c>
      <c r="CT309" s="100">
        <v>0</v>
      </c>
      <c r="CU309" s="100">
        <v>0</v>
      </c>
      <c r="CV309" s="100">
        <v>80726.088879837058</v>
      </c>
      <c r="CW309" s="100">
        <v>0</v>
      </c>
      <c r="CX309" s="100">
        <v>1647.4712016293279</v>
      </c>
      <c r="CY309" s="100">
        <v>82556</v>
      </c>
      <c r="CZ309" s="100">
        <v>0</v>
      </c>
      <c r="DA309" s="100">
        <v>1685</v>
      </c>
      <c r="DB309" s="100">
        <v>-1830</v>
      </c>
      <c r="DC309" s="100">
        <v>0</v>
      </c>
      <c r="DD309" s="100">
        <v>-38</v>
      </c>
      <c r="DE309" s="100">
        <v>2214.6193686354381</v>
      </c>
      <c r="DF309" s="100">
        <v>0</v>
      </c>
      <c r="DG309" s="100">
        <v>45.196313645621188</v>
      </c>
      <c r="DH309" s="100">
        <v>0</v>
      </c>
      <c r="DI309" s="100">
        <v>0</v>
      </c>
      <c r="DJ309" s="100">
        <v>0</v>
      </c>
      <c r="DK309" s="100">
        <v>2215</v>
      </c>
      <c r="DL309" s="100">
        <v>0</v>
      </c>
      <c r="DM309" s="100">
        <v>45</v>
      </c>
      <c r="DN309" s="100">
        <v>85005.561262729127</v>
      </c>
      <c r="DO309" s="100">
        <v>0</v>
      </c>
      <c r="DP309" s="100">
        <v>1734.8073727087578</v>
      </c>
      <c r="DQ309" s="100">
        <v>90826</v>
      </c>
      <c r="DR309" s="100">
        <v>0</v>
      </c>
      <c r="DS309" s="100">
        <v>1854</v>
      </c>
      <c r="DT309" s="100">
        <v>-5820</v>
      </c>
      <c r="DU309" s="100">
        <v>0</v>
      </c>
      <c r="DV309" s="100">
        <v>-119</v>
      </c>
      <c r="DW309" s="100">
        <v>92973.030122199591</v>
      </c>
      <c r="DX309" s="100">
        <v>0</v>
      </c>
      <c r="DY309" s="100">
        <v>1897.4087780040734</v>
      </c>
      <c r="DZ309" s="100">
        <v>0</v>
      </c>
      <c r="EA309" s="100">
        <v>0</v>
      </c>
      <c r="EB309" s="100">
        <v>0</v>
      </c>
      <c r="EC309" s="100">
        <v>93604</v>
      </c>
      <c r="ED309" s="100">
        <v>0</v>
      </c>
      <c r="EE309" s="100">
        <v>1910</v>
      </c>
      <c r="EF309" s="100">
        <v>-631</v>
      </c>
      <c r="EG309" s="100">
        <v>0</v>
      </c>
      <c r="EH309" s="100">
        <v>-13</v>
      </c>
      <c r="EI309" s="100">
        <v>-463.9721181262729</v>
      </c>
      <c r="EJ309" s="100">
        <v>0</v>
      </c>
      <c r="EK309" s="100">
        <v>-9.4688187372708761</v>
      </c>
      <c r="EL309" s="100">
        <v>0</v>
      </c>
      <c r="EM309" s="100">
        <v>0</v>
      </c>
      <c r="EN309" s="100">
        <v>0</v>
      </c>
      <c r="EO309" s="100">
        <v>0</v>
      </c>
      <c r="EP309" s="100">
        <v>0</v>
      </c>
      <c r="EQ309" s="100">
        <v>0</v>
      </c>
      <c r="ER309" s="100">
        <v>0</v>
      </c>
      <c r="ES309" s="100">
        <v>0</v>
      </c>
      <c r="ET309" s="100">
        <v>0</v>
      </c>
      <c r="EU309" s="100">
        <v>1485247.1034623217</v>
      </c>
      <c r="EV309" s="100">
        <v>0</v>
      </c>
      <c r="EW309" s="100">
        <v>30311.165376782079</v>
      </c>
      <c r="EX309" s="100">
        <v>1521064</v>
      </c>
      <c r="EY309" s="100">
        <v>0</v>
      </c>
      <c r="EZ309" s="100">
        <v>31042</v>
      </c>
      <c r="FA309" s="100">
        <v>-35817</v>
      </c>
      <c r="FB309" s="100">
        <v>0</v>
      </c>
      <c r="FC309" s="100">
        <v>-731</v>
      </c>
      <c r="FD309" s="100">
        <v>2386740.0430142563</v>
      </c>
      <c r="FE309" s="100">
        <v>0</v>
      </c>
      <c r="FF309" s="100">
        <v>48317.863299388999</v>
      </c>
      <c r="FG309" s="100">
        <v>2405862</v>
      </c>
      <c r="FH309" s="100">
        <v>0</v>
      </c>
      <c r="FI309" s="100">
        <v>48106</v>
      </c>
      <c r="FJ309" s="100">
        <v>-19122</v>
      </c>
      <c r="FK309" s="100">
        <v>0</v>
      </c>
      <c r="FL309" s="100">
        <v>212</v>
      </c>
      <c r="FM309" s="100">
        <v>0</v>
      </c>
      <c r="FN309" s="100">
        <v>0</v>
      </c>
      <c r="FO309" s="100">
        <v>0</v>
      </c>
      <c r="FP309" s="100">
        <v>0</v>
      </c>
      <c r="FQ309" s="100">
        <v>0</v>
      </c>
      <c r="FR309" s="100">
        <v>0</v>
      </c>
      <c r="FS309" s="100">
        <v>0</v>
      </c>
      <c r="FT309" s="100">
        <v>0</v>
      </c>
      <c r="FU309" s="100">
        <v>0</v>
      </c>
      <c r="FV309" s="100">
        <v>10885168</v>
      </c>
      <c r="FW309" s="100">
        <v>0</v>
      </c>
      <c r="FX309" s="100">
        <v>221754</v>
      </c>
      <c r="FY309" s="546">
        <v>0.5</v>
      </c>
      <c r="FZ309" s="546">
        <v>0.49</v>
      </c>
      <c r="GA309" s="546">
        <v>0</v>
      </c>
      <c r="GB309" s="546">
        <v>0.01</v>
      </c>
      <c r="GC309" s="84" t="s">
        <v>1054</v>
      </c>
    </row>
    <row r="310" spans="1:185" s="84" customFormat="1" x14ac:dyDescent="0.25">
      <c r="A310" t="s">
        <v>1026</v>
      </c>
      <c r="B310" s="82" t="s">
        <v>979</v>
      </c>
      <c r="C310" s="85" t="s">
        <v>978</v>
      </c>
      <c r="D310" s="100">
        <v>613870</v>
      </c>
      <c r="E310" s="100">
        <v>0</v>
      </c>
      <c r="F310" s="100">
        <v>613870</v>
      </c>
      <c r="G310" s="100">
        <v>570117</v>
      </c>
      <c r="H310" s="100">
        <v>0</v>
      </c>
      <c r="I310" s="100">
        <v>570117</v>
      </c>
      <c r="J310" s="100">
        <v>43753</v>
      </c>
      <c r="K310" s="100">
        <v>0</v>
      </c>
      <c r="L310" s="100">
        <v>43753</v>
      </c>
      <c r="M310" s="100">
        <v>202269</v>
      </c>
      <c r="N310" s="100">
        <v>202269</v>
      </c>
      <c r="O310" s="100">
        <v>0</v>
      </c>
      <c r="P310" s="100">
        <v>0</v>
      </c>
      <c r="Q310" s="100">
        <v>0</v>
      </c>
      <c r="R310" s="100">
        <v>0</v>
      </c>
      <c r="S310" s="100">
        <v>-22203</v>
      </c>
      <c r="T310" s="100">
        <v>0</v>
      </c>
      <c r="U310" s="100">
        <v>287000</v>
      </c>
      <c r="V310" s="100">
        <v>0</v>
      </c>
      <c r="W310" s="100">
        <v>-309203</v>
      </c>
      <c r="X310" s="100">
        <v>0</v>
      </c>
      <c r="Y310" s="100">
        <v>0</v>
      </c>
      <c r="Z310" s="100">
        <v>0</v>
      </c>
      <c r="AA310" s="100">
        <v>0</v>
      </c>
      <c r="AB310" s="100">
        <v>0</v>
      </c>
      <c r="AC310" s="100">
        <v>0</v>
      </c>
      <c r="AD310" s="100">
        <v>0</v>
      </c>
      <c r="AE310" s="100">
        <v>0</v>
      </c>
      <c r="AF310" s="100">
        <v>0</v>
      </c>
      <c r="AG310" s="100">
        <v>0</v>
      </c>
      <c r="AH310" s="100">
        <v>0</v>
      </c>
      <c r="AI310" s="100">
        <v>0</v>
      </c>
      <c r="AJ310" s="100">
        <v>0</v>
      </c>
      <c r="AK310" s="100">
        <v>0</v>
      </c>
      <c r="AL310" s="100">
        <v>0</v>
      </c>
      <c r="AM310" s="100">
        <v>0</v>
      </c>
      <c r="AN310" s="100">
        <v>0</v>
      </c>
      <c r="AO310" s="100">
        <v>0</v>
      </c>
      <c r="AP310" s="100">
        <v>0</v>
      </c>
      <c r="AQ310" s="100">
        <v>0</v>
      </c>
      <c r="AR310" s="100">
        <v>0</v>
      </c>
      <c r="AS310" s="100">
        <v>0</v>
      </c>
      <c r="AT310" s="100">
        <v>0</v>
      </c>
      <c r="AU310" s="100">
        <v>0</v>
      </c>
      <c r="AV310" s="100">
        <v>0</v>
      </c>
      <c r="AW310" s="100">
        <v>0</v>
      </c>
      <c r="AX310" s="100">
        <v>0</v>
      </c>
      <c r="AY310" s="100">
        <v>0</v>
      </c>
      <c r="AZ310" s="100">
        <v>0</v>
      </c>
      <c r="BA310" s="100">
        <v>0</v>
      </c>
      <c r="BB310" s="100">
        <v>0</v>
      </c>
      <c r="BC310" s="100">
        <v>0</v>
      </c>
      <c r="BD310" s="100">
        <v>0</v>
      </c>
      <c r="BE310" s="100">
        <v>0</v>
      </c>
      <c r="BF310" s="100">
        <v>1359445.9228814668</v>
      </c>
      <c r="BG310" s="100">
        <v>305875.3326483299</v>
      </c>
      <c r="BH310" s="100">
        <v>33986.14807203666</v>
      </c>
      <c r="BI310" s="100">
        <v>119499</v>
      </c>
      <c r="BJ310" s="100">
        <v>26887</v>
      </c>
      <c r="BK310" s="100">
        <v>2987</v>
      </c>
      <c r="BL310" s="100">
        <v>1421657</v>
      </c>
      <c r="BM310" s="100">
        <v>319872</v>
      </c>
      <c r="BN310" s="100">
        <v>35541</v>
      </c>
      <c r="BO310" s="100">
        <v>57288</v>
      </c>
      <c r="BP310" s="100">
        <v>12890</v>
      </c>
      <c r="BQ310" s="100">
        <v>1432</v>
      </c>
      <c r="BR310" s="100">
        <v>26228.937678207742</v>
      </c>
      <c r="BS310" s="100">
        <v>5901.5109775967412</v>
      </c>
      <c r="BT310" s="100">
        <v>655.72344195519349</v>
      </c>
      <c r="BU310" s="100">
        <v>7333</v>
      </c>
      <c r="BV310" s="100">
        <v>1650</v>
      </c>
      <c r="BW310" s="100">
        <v>183</v>
      </c>
      <c r="BX310" s="100">
        <v>18896</v>
      </c>
      <c r="BY310" s="100">
        <v>4252</v>
      </c>
      <c r="BZ310" s="100">
        <v>473</v>
      </c>
      <c r="CA310" s="100">
        <v>0</v>
      </c>
      <c r="CB310" s="100">
        <v>0</v>
      </c>
      <c r="CC310" s="100">
        <v>0</v>
      </c>
      <c r="CD310" s="100">
        <v>0</v>
      </c>
      <c r="CE310" s="100">
        <v>0</v>
      </c>
      <c r="CF310" s="100">
        <v>0</v>
      </c>
      <c r="CG310" s="100">
        <v>-1032.5865580448067</v>
      </c>
      <c r="CH310" s="100">
        <v>-232.33197556008147</v>
      </c>
      <c r="CI310" s="100">
        <v>-25.814663951120167</v>
      </c>
      <c r="CJ310" s="100">
        <v>0</v>
      </c>
      <c r="CK310" s="100">
        <v>0</v>
      </c>
      <c r="CL310" s="100">
        <v>0</v>
      </c>
      <c r="CM310" s="100">
        <v>0</v>
      </c>
      <c r="CN310" s="100">
        <v>0</v>
      </c>
      <c r="CO310" s="100">
        <v>0</v>
      </c>
      <c r="CP310" s="100">
        <v>0</v>
      </c>
      <c r="CQ310" s="100">
        <v>0</v>
      </c>
      <c r="CR310" s="100">
        <v>0</v>
      </c>
      <c r="CS310" s="100">
        <v>0</v>
      </c>
      <c r="CT310" s="100">
        <v>0</v>
      </c>
      <c r="CU310" s="100">
        <v>0</v>
      </c>
      <c r="CV310" s="100">
        <v>2327.0370672097761</v>
      </c>
      <c r="CW310" s="100">
        <v>523.58334012219962</v>
      </c>
      <c r="CX310" s="100">
        <v>58.175926680244402</v>
      </c>
      <c r="CY310" s="100">
        <v>2467</v>
      </c>
      <c r="CZ310" s="100">
        <v>555</v>
      </c>
      <c r="DA310" s="100">
        <v>62</v>
      </c>
      <c r="DB310" s="100">
        <v>-140</v>
      </c>
      <c r="DC310" s="100">
        <v>-31</v>
      </c>
      <c r="DD310" s="100">
        <v>-4</v>
      </c>
      <c r="DE310" s="100">
        <v>1858.655804480652</v>
      </c>
      <c r="DF310" s="100">
        <v>418.19755600814665</v>
      </c>
      <c r="DG310" s="100">
        <v>46.466395112016293</v>
      </c>
      <c r="DH310" s="100">
        <v>620</v>
      </c>
      <c r="DI310" s="100">
        <v>139</v>
      </c>
      <c r="DJ310" s="100">
        <v>15</v>
      </c>
      <c r="DK310" s="100">
        <v>1239</v>
      </c>
      <c r="DL310" s="100">
        <v>279</v>
      </c>
      <c r="DM310" s="100">
        <v>31</v>
      </c>
      <c r="DN310" s="100">
        <v>24734.991446028511</v>
      </c>
      <c r="DO310" s="100">
        <v>5565.3730753564141</v>
      </c>
      <c r="DP310" s="100">
        <v>618.37478615071279</v>
      </c>
      <c r="DQ310" s="100">
        <v>30378</v>
      </c>
      <c r="DR310" s="100">
        <v>6835</v>
      </c>
      <c r="DS310" s="100">
        <v>759</v>
      </c>
      <c r="DT310" s="100">
        <v>-5643</v>
      </c>
      <c r="DU310" s="100">
        <v>-1270</v>
      </c>
      <c r="DV310" s="100">
        <v>-141</v>
      </c>
      <c r="DW310" s="100">
        <v>43779.191853360491</v>
      </c>
      <c r="DX310" s="100">
        <v>9850.3181670061094</v>
      </c>
      <c r="DY310" s="100">
        <v>1094.4797963340122</v>
      </c>
      <c r="DZ310" s="100">
        <v>-2364.1771405295317</v>
      </c>
      <c r="EA310" s="100">
        <v>-531.93985661914462</v>
      </c>
      <c r="EB310" s="100">
        <v>-59.10442851323829</v>
      </c>
      <c r="EC310" s="100">
        <v>43780</v>
      </c>
      <c r="ED310" s="100">
        <v>9850</v>
      </c>
      <c r="EE310" s="100">
        <v>1094</v>
      </c>
      <c r="EF310" s="100">
        <v>-2365</v>
      </c>
      <c r="EG310" s="100">
        <v>-532</v>
      </c>
      <c r="EH310" s="100">
        <v>-59</v>
      </c>
      <c r="EI310" s="100">
        <v>-38.412219959266807</v>
      </c>
      <c r="EJ310" s="100">
        <v>-8.6427494908350297</v>
      </c>
      <c r="EK310" s="100">
        <v>-0.96030549898167017</v>
      </c>
      <c r="EL310" s="100">
        <v>0</v>
      </c>
      <c r="EM310" s="100">
        <v>0</v>
      </c>
      <c r="EN310" s="100">
        <v>0</v>
      </c>
      <c r="EO310" s="100">
        <v>0</v>
      </c>
      <c r="EP310" s="100">
        <v>0</v>
      </c>
      <c r="EQ310" s="100">
        <v>0</v>
      </c>
      <c r="ER310" s="100">
        <v>0</v>
      </c>
      <c r="ES310" s="100">
        <v>0</v>
      </c>
      <c r="ET310" s="100">
        <v>0</v>
      </c>
      <c r="EU310" s="100">
        <v>571833.21873727092</v>
      </c>
      <c r="EV310" s="100">
        <v>128662.47421588594</v>
      </c>
      <c r="EW310" s="100">
        <v>14295.830468431772</v>
      </c>
      <c r="EX310" s="100">
        <v>593340</v>
      </c>
      <c r="EY310" s="100">
        <v>133502</v>
      </c>
      <c r="EZ310" s="100">
        <v>14834</v>
      </c>
      <c r="FA310" s="100">
        <v>-21507</v>
      </c>
      <c r="FB310" s="100">
        <v>-4840</v>
      </c>
      <c r="FC310" s="100">
        <v>-538</v>
      </c>
      <c r="FD310" s="100">
        <v>809524.37963340117</v>
      </c>
      <c r="FE310" s="100">
        <v>182305.77727087575</v>
      </c>
      <c r="FF310" s="100">
        <v>20256.19747454175</v>
      </c>
      <c r="FG310" s="100">
        <v>798625</v>
      </c>
      <c r="FH310" s="100">
        <v>177586</v>
      </c>
      <c r="FI310" s="100">
        <v>19732</v>
      </c>
      <c r="FJ310" s="100">
        <v>10899</v>
      </c>
      <c r="FK310" s="100">
        <v>4720</v>
      </c>
      <c r="FL310" s="100">
        <v>524</v>
      </c>
      <c r="FM310" s="100">
        <v>0</v>
      </c>
      <c r="FN310" s="100">
        <v>0</v>
      </c>
      <c r="FO310" s="100">
        <v>0</v>
      </c>
      <c r="FP310" s="100">
        <v>0</v>
      </c>
      <c r="FQ310" s="100">
        <v>0</v>
      </c>
      <c r="FR310" s="100">
        <v>0</v>
      </c>
      <c r="FS310" s="100">
        <v>0</v>
      </c>
      <c r="FT310" s="100">
        <v>0</v>
      </c>
      <c r="FU310" s="100">
        <v>0</v>
      </c>
      <c r="FV310" s="100">
        <v>2955796</v>
      </c>
      <c r="FW310" s="100">
        <v>665216</v>
      </c>
      <c r="FX310" s="100">
        <v>73911</v>
      </c>
      <c r="FY310" s="546">
        <v>0.5</v>
      </c>
      <c r="FZ310" s="546">
        <v>0.4</v>
      </c>
      <c r="GA310" s="546">
        <v>0.09</v>
      </c>
      <c r="GB310" s="546">
        <v>0.01</v>
      </c>
      <c r="GC310" s="84" t="s">
        <v>1029</v>
      </c>
    </row>
    <row r="311" spans="1:185" s="84" customFormat="1" x14ac:dyDescent="0.25">
      <c r="A311" t="s">
        <v>1037</v>
      </c>
      <c r="B311" s="82" t="s">
        <v>981</v>
      </c>
      <c r="C311" s="85" t="s">
        <v>980</v>
      </c>
      <c r="D311" s="100">
        <v>-519013</v>
      </c>
      <c r="E311" s="100">
        <v>0</v>
      </c>
      <c r="F311" s="100">
        <v>-519013</v>
      </c>
      <c r="G311" s="100">
        <v>84585</v>
      </c>
      <c r="H311" s="100">
        <v>0</v>
      </c>
      <c r="I311" s="100">
        <v>84585</v>
      </c>
      <c r="J311" s="100">
        <v>-603598</v>
      </c>
      <c r="K311" s="100">
        <v>0</v>
      </c>
      <c r="L311" s="100">
        <v>-603598</v>
      </c>
      <c r="M311" s="100">
        <v>241470</v>
      </c>
      <c r="N311" s="100">
        <v>241470</v>
      </c>
      <c r="O311" s="100">
        <v>0</v>
      </c>
      <c r="P311" s="100">
        <v>0</v>
      </c>
      <c r="Q311" s="100">
        <v>0</v>
      </c>
      <c r="R311" s="100">
        <v>0</v>
      </c>
      <c r="S311" s="100">
        <v>0</v>
      </c>
      <c r="T311" s="100">
        <v>13361</v>
      </c>
      <c r="U311" s="100">
        <v>0</v>
      </c>
      <c r="V311" s="100">
        <v>0</v>
      </c>
      <c r="W311" s="100">
        <v>0</v>
      </c>
      <c r="X311" s="100">
        <v>13361</v>
      </c>
      <c r="Y311" s="100">
        <v>0</v>
      </c>
      <c r="Z311" s="100">
        <v>0</v>
      </c>
      <c r="AA311" s="100">
        <v>0</v>
      </c>
      <c r="AB311" s="100">
        <v>0</v>
      </c>
      <c r="AC311" s="100">
        <v>0</v>
      </c>
      <c r="AD311" s="100">
        <v>0</v>
      </c>
      <c r="AE311" s="100">
        <v>0</v>
      </c>
      <c r="AF311" s="100">
        <v>0</v>
      </c>
      <c r="AG311" s="100">
        <v>0</v>
      </c>
      <c r="AH311" s="100">
        <v>0</v>
      </c>
      <c r="AI311" s="100">
        <v>0</v>
      </c>
      <c r="AJ311" s="100">
        <v>0</v>
      </c>
      <c r="AK311" s="100">
        <v>0</v>
      </c>
      <c r="AL311" s="100">
        <v>0</v>
      </c>
      <c r="AM311" s="100">
        <v>0</v>
      </c>
      <c r="AN311" s="100">
        <v>0</v>
      </c>
      <c r="AO311" s="100">
        <v>0</v>
      </c>
      <c r="AP311" s="100">
        <v>0</v>
      </c>
      <c r="AQ311" s="100">
        <v>0</v>
      </c>
      <c r="AR311" s="100">
        <v>0</v>
      </c>
      <c r="AS311" s="100">
        <v>0</v>
      </c>
      <c r="AT311" s="100">
        <v>0</v>
      </c>
      <c r="AU311" s="100">
        <v>0</v>
      </c>
      <c r="AV311" s="100">
        <v>0</v>
      </c>
      <c r="AW311" s="100">
        <v>0</v>
      </c>
      <c r="AX311" s="100">
        <v>0</v>
      </c>
      <c r="AY311" s="100">
        <v>0</v>
      </c>
      <c r="AZ311" s="100">
        <v>0</v>
      </c>
      <c r="BA311" s="100">
        <v>0</v>
      </c>
      <c r="BB311" s="100">
        <v>0</v>
      </c>
      <c r="BC311" s="100">
        <v>0</v>
      </c>
      <c r="BD311" s="100">
        <v>0</v>
      </c>
      <c r="BE311" s="100">
        <v>0</v>
      </c>
      <c r="BF311" s="100">
        <v>2284214.580267373</v>
      </c>
      <c r="BG311" s="100">
        <v>0</v>
      </c>
      <c r="BH311" s="100">
        <v>30867.764598207737</v>
      </c>
      <c r="BI311" s="100">
        <v>282693</v>
      </c>
      <c r="BJ311" s="100">
        <v>0</v>
      </c>
      <c r="BK311" s="100">
        <v>3820</v>
      </c>
      <c r="BL311" s="100">
        <v>2352017</v>
      </c>
      <c r="BM311" s="100">
        <v>0</v>
      </c>
      <c r="BN311" s="100">
        <v>31784</v>
      </c>
      <c r="BO311" s="100">
        <v>214891</v>
      </c>
      <c r="BP311" s="100">
        <v>0</v>
      </c>
      <c r="BQ311" s="100">
        <v>2904</v>
      </c>
      <c r="BR311" s="100">
        <v>0</v>
      </c>
      <c r="BS311" s="100">
        <v>0</v>
      </c>
      <c r="BT311" s="100">
        <v>0</v>
      </c>
      <c r="BU311" s="100">
        <v>0</v>
      </c>
      <c r="BV311" s="100">
        <v>0</v>
      </c>
      <c r="BW311" s="100">
        <v>0</v>
      </c>
      <c r="BX311" s="100">
        <v>0</v>
      </c>
      <c r="BY311" s="100">
        <v>0</v>
      </c>
      <c r="BZ311" s="100">
        <v>0</v>
      </c>
      <c r="CA311" s="100">
        <v>0</v>
      </c>
      <c r="CB311" s="100">
        <v>0</v>
      </c>
      <c r="CC311" s="100">
        <v>0</v>
      </c>
      <c r="CD311" s="100">
        <v>0</v>
      </c>
      <c r="CE311" s="100">
        <v>0</v>
      </c>
      <c r="CF311" s="100">
        <v>0</v>
      </c>
      <c r="CG311" s="100">
        <v>0</v>
      </c>
      <c r="CH311" s="100">
        <v>0</v>
      </c>
      <c r="CI311" s="100">
        <v>0</v>
      </c>
      <c r="CJ311" s="100">
        <v>0</v>
      </c>
      <c r="CK311" s="100">
        <v>0</v>
      </c>
      <c r="CL311" s="100">
        <v>0</v>
      </c>
      <c r="CM311" s="100">
        <v>0</v>
      </c>
      <c r="CN311" s="100">
        <v>0</v>
      </c>
      <c r="CO311" s="100">
        <v>0</v>
      </c>
      <c r="CP311" s="100">
        <v>0</v>
      </c>
      <c r="CQ311" s="100">
        <v>0</v>
      </c>
      <c r="CR311" s="100">
        <v>0</v>
      </c>
      <c r="CS311" s="100">
        <v>0</v>
      </c>
      <c r="CT311" s="100">
        <v>0</v>
      </c>
      <c r="CU311" s="100">
        <v>0</v>
      </c>
      <c r="CV311" s="100">
        <v>6696.6955600814663</v>
      </c>
      <c r="CW311" s="100">
        <v>0</v>
      </c>
      <c r="CX311" s="100">
        <v>90.495885947046844</v>
      </c>
      <c r="CY311" s="100">
        <v>3294</v>
      </c>
      <c r="CZ311" s="100">
        <v>0</v>
      </c>
      <c r="DA311" s="100">
        <v>45</v>
      </c>
      <c r="DB311" s="100">
        <v>3403</v>
      </c>
      <c r="DC311" s="100">
        <v>0</v>
      </c>
      <c r="DD311" s="100">
        <v>45</v>
      </c>
      <c r="DE311" s="100">
        <v>207.07490835030558</v>
      </c>
      <c r="DF311" s="100">
        <v>0</v>
      </c>
      <c r="DG311" s="100">
        <v>2.7983095723014255</v>
      </c>
      <c r="DH311" s="100">
        <v>1147</v>
      </c>
      <c r="DI311" s="100">
        <v>0</v>
      </c>
      <c r="DJ311" s="100">
        <v>15</v>
      </c>
      <c r="DK311" s="100">
        <v>-940</v>
      </c>
      <c r="DL311" s="100">
        <v>0</v>
      </c>
      <c r="DM311" s="100">
        <v>-12</v>
      </c>
      <c r="DN311" s="100">
        <v>17086.354338085537</v>
      </c>
      <c r="DO311" s="100">
        <v>0</v>
      </c>
      <c r="DP311" s="100">
        <v>230.89668024439919</v>
      </c>
      <c r="DQ311" s="100">
        <v>4004</v>
      </c>
      <c r="DR311" s="100">
        <v>0</v>
      </c>
      <c r="DS311" s="100">
        <v>54</v>
      </c>
      <c r="DT311" s="100">
        <v>13082</v>
      </c>
      <c r="DU311" s="100">
        <v>0</v>
      </c>
      <c r="DV311" s="100">
        <v>177</v>
      </c>
      <c r="DW311" s="100">
        <v>88527.197718940937</v>
      </c>
      <c r="DX311" s="100">
        <v>0</v>
      </c>
      <c r="DY311" s="100">
        <v>1196.3134826883911</v>
      </c>
      <c r="DZ311" s="100">
        <v>-6833.4719755600818</v>
      </c>
      <c r="EA311" s="100">
        <v>0</v>
      </c>
      <c r="EB311" s="100">
        <v>-92.344215885947051</v>
      </c>
      <c r="EC311" s="100">
        <v>103592</v>
      </c>
      <c r="ED311" s="100">
        <v>0</v>
      </c>
      <c r="EE311" s="100">
        <v>1400</v>
      </c>
      <c r="EF311" s="100">
        <v>-21898</v>
      </c>
      <c r="EG311" s="100">
        <v>0</v>
      </c>
      <c r="EH311" s="100">
        <v>-296</v>
      </c>
      <c r="EI311" s="100">
        <v>4587.7407739307537</v>
      </c>
      <c r="EJ311" s="100">
        <v>0</v>
      </c>
      <c r="EK311" s="100">
        <v>61.996496945010186</v>
      </c>
      <c r="EL311" s="100">
        <v>0</v>
      </c>
      <c r="EM311" s="100">
        <v>0</v>
      </c>
      <c r="EN311" s="100">
        <v>0</v>
      </c>
      <c r="EO311" s="100">
        <v>0</v>
      </c>
      <c r="EP311" s="100">
        <v>0</v>
      </c>
      <c r="EQ311" s="100">
        <v>0</v>
      </c>
      <c r="ER311" s="100">
        <v>0</v>
      </c>
      <c r="ES311" s="100">
        <v>0</v>
      </c>
      <c r="ET311" s="100">
        <v>0</v>
      </c>
      <c r="EU311" s="100">
        <v>1576367.2912423627</v>
      </c>
      <c r="EV311" s="100">
        <v>0</v>
      </c>
      <c r="EW311" s="100">
        <v>21302.260692464359</v>
      </c>
      <c r="EX311" s="100">
        <v>1602178</v>
      </c>
      <c r="EY311" s="100">
        <v>0</v>
      </c>
      <c r="EZ311" s="100">
        <v>21651</v>
      </c>
      <c r="FA311" s="100">
        <v>-25811</v>
      </c>
      <c r="FB311" s="100">
        <v>0</v>
      </c>
      <c r="FC311" s="100">
        <v>-349</v>
      </c>
      <c r="FD311" s="100">
        <v>2067765.6687576373</v>
      </c>
      <c r="FE311" s="100">
        <v>435.38900203665986</v>
      </c>
      <c r="FF311" s="100">
        <v>27942.779307535639</v>
      </c>
      <c r="FG311" s="100">
        <v>2262506</v>
      </c>
      <c r="FH311" s="100">
        <v>0</v>
      </c>
      <c r="FI311" s="100">
        <v>30574</v>
      </c>
      <c r="FJ311" s="100">
        <v>-194740</v>
      </c>
      <c r="FK311" s="100">
        <v>435</v>
      </c>
      <c r="FL311" s="100">
        <v>-2631</v>
      </c>
      <c r="FM311" s="100">
        <v>0</v>
      </c>
      <c r="FN311" s="100">
        <v>0</v>
      </c>
      <c r="FO311" s="100">
        <v>0</v>
      </c>
      <c r="FP311" s="100">
        <v>0</v>
      </c>
      <c r="FQ311" s="100">
        <v>0</v>
      </c>
      <c r="FR311" s="100">
        <v>0</v>
      </c>
      <c r="FS311" s="100">
        <v>0</v>
      </c>
      <c r="FT311" s="100">
        <v>0</v>
      </c>
      <c r="FU311" s="100">
        <v>0</v>
      </c>
      <c r="FV311" s="100">
        <v>6321313</v>
      </c>
      <c r="FW311" s="100">
        <v>435</v>
      </c>
      <c r="FX311" s="100">
        <v>85423</v>
      </c>
      <c r="FY311" s="546">
        <v>0.25</v>
      </c>
      <c r="FZ311" s="546">
        <v>0.74</v>
      </c>
      <c r="GA311" s="546">
        <v>0</v>
      </c>
      <c r="GB311" s="546">
        <v>0.01</v>
      </c>
      <c r="GC311" s="84" t="s">
        <v>1054</v>
      </c>
    </row>
    <row r="312" spans="1:185" s="84" customFormat="1" x14ac:dyDescent="0.25">
      <c r="A312" t="s">
        <v>1026</v>
      </c>
      <c r="B312" s="82" t="s">
        <v>983</v>
      </c>
      <c r="C312" s="85" t="s">
        <v>982</v>
      </c>
      <c r="D312" s="100">
        <v>-400348</v>
      </c>
      <c r="E312" s="100">
        <v>-2762</v>
      </c>
      <c r="F312" s="100">
        <v>-403110</v>
      </c>
      <c r="G312" s="100">
        <v>-430354</v>
      </c>
      <c r="H312" s="100">
        <v>-2762</v>
      </c>
      <c r="I312" s="100">
        <v>-433116</v>
      </c>
      <c r="J312" s="100">
        <v>30006</v>
      </c>
      <c r="K312" s="100">
        <v>0</v>
      </c>
      <c r="L312" s="100">
        <v>30006</v>
      </c>
      <c r="M312" s="100">
        <v>328485</v>
      </c>
      <c r="N312" s="100">
        <v>328485</v>
      </c>
      <c r="O312" s="100">
        <v>0</v>
      </c>
      <c r="P312" s="100">
        <v>3211</v>
      </c>
      <c r="Q312" s="100">
        <v>3211</v>
      </c>
      <c r="R312" s="100">
        <v>0</v>
      </c>
      <c r="S312" s="100">
        <v>0</v>
      </c>
      <c r="T312" s="100">
        <v>0</v>
      </c>
      <c r="U312" s="100">
        <v>0</v>
      </c>
      <c r="V312" s="100">
        <v>0</v>
      </c>
      <c r="W312" s="100">
        <v>0</v>
      </c>
      <c r="X312" s="100">
        <v>0</v>
      </c>
      <c r="Y312" s="100">
        <v>0</v>
      </c>
      <c r="Z312" s="100">
        <v>0</v>
      </c>
      <c r="AA312" s="100">
        <v>0</v>
      </c>
      <c r="AB312" s="100">
        <v>0</v>
      </c>
      <c r="AC312" s="100">
        <v>0</v>
      </c>
      <c r="AD312" s="100">
        <v>0</v>
      </c>
      <c r="AE312" s="100">
        <v>0</v>
      </c>
      <c r="AF312" s="100">
        <v>0</v>
      </c>
      <c r="AG312" s="100">
        <v>0</v>
      </c>
      <c r="AH312" s="100">
        <v>0</v>
      </c>
      <c r="AI312" s="100">
        <v>0</v>
      </c>
      <c r="AJ312" s="100">
        <v>0</v>
      </c>
      <c r="AK312" s="100">
        <v>0</v>
      </c>
      <c r="AL312" s="100">
        <v>0</v>
      </c>
      <c r="AM312" s="100">
        <v>0</v>
      </c>
      <c r="AN312" s="100">
        <v>0</v>
      </c>
      <c r="AO312" s="100">
        <v>0</v>
      </c>
      <c r="AP312" s="100">
        <v>0</v>
      </c>
      <c r="AQ312" s="100">
        <v>0</v>
      </c>
      <c r="AR312" s="100">
        <v>0</v>
      </c>
      <c r="AS312" s="100">
        <v>0</v>
      </c>
      <c r="AT312" s="100">
        <v>0</v>
      </c>
      <c r="AU312" s="100">
        <v>0</v>
      </c>
      <c r="AV312" s="100">
        <v>0</v>
      </c>
      <c r="AW312" s="100">
        <v>0</v>
      </c>
      <c r="AX312" s="100">
        <v>0</v>
      </c>
      <c r="AY312" s="100">
        <v>0</v>
      </c>
      <c r="AZ312" s="100">
        <v>0</v>
      </c>
      <c r="BA312" s="100">
        <v>0</v>
      </c>
      <c r="BB312" s="100">
        <v>0</v>
      </c>
      <c r="BC312" s="100">
        <v>0</v>
      </c>
      <c r="BD312" s="100">
        <v>0</v>
      </c>
      <c r="BE312" s="100">
        <v>0</v>
      </c>
      <c r="BF312" s="100">
        <v>6907031.1761711612</v>
      </c>
      <c r="BG312" s="100">
        <v>0</v>
      </c>
      <c r="BH312" s="100">
        <v>69588.786093604911</v>
      </c>
      <c r="BI312" s="100">
        <v>355786</v>
      </c>
      <c r="BJ312" s="100">
        <v>0</v>
      </c>
      <c r="BK312" s="100">
        <v>3579</v>
      </c>
      <c r="BL312" s="100">
        <v>7094354</v>
      </c>
      <c r="BM312" s="100">
        <v>0</v>
      </c>
      <c r="BN312" s="100">
        <v>71464</v>
      </c>
      <c r="BO312" s="100">
        <v>168463</v>
      </c>
      <c r="BP312" s="100">
        <v>0</v>
      </c>
      <c r="BQ312" s="100">
        <v>1704</v>
      </c>
      <c r="BR312" s="100">
        <v>29565.823747454171</v>
      </c>
      <c r="BS312" s="100">
        <v>0</v>
      </c>
      <c r="BT312" s="100">
        <v>298.64468431771894</v>
      </c>
      <c r="BU312" s="100">
        <v>37708</v>
      </c>
      <c r="BV312" s="100">
        <v>0</v>
      </c>
      <c r="BW312" s="100">
        <v>381</v>
      </c>
      <c r="BX312" s="100">
        <v>-8142</v>
      </c>
      <c r="BY312" s="100">
        <v>0</v>
      </c>
      <c r="BZ312" s="100">
        <v>-82</v>
      </c>
      <c r="CA312" s="100">
        <v>0</v>
      </c>
      <c r="CB312" s="100">
        <v>0</v>
      </c>
      <c r="CC312" s="100">
        <v>0</v>
      </c>
      <c r="CD312" s="100">
        <v>0</v>
      </c>
      <c r="CE312" s="100">
        <v>0</v>
      </c>
      <c r="CF312" s="100">
        <v>0</v>
      </c>
      <c r="CG312" s="100">
        <v>0</v>
      </c>
      <c r="CH312" s="100">
        <v>0</v>
      </c>
      <c r="CI312" s="100">
        <v>0</v>
      </c>
      <c r="CJ312" s="100">
        <v>0</v>
      </c>
      <c r="CK312" s="100">
        <v>0</v>
      </c>
      <c r="CL312" s="100">
        <v>0</v>
      </c>
      <c r="CM312" s="100">
        <v>0</v>
      </c>
      <c r="CN312" s="100">
        <v>0</v>
      </c>
      <c r="CO312" s="100">
        <v>0</v>
      </c>
      <c r="CP312" s="100">
        <v>0</v>
      </c>
      <c r="CQ312" s="100">
        <v>0</v>
      </c>
      <c r="CR312" s="100">
        <v>0</v>
      </c>
      <c r="CS312" s="100">
        <v>0</v>
      </c>
      <c r="CT312" s="100">
        <v>0</v>
      </c>
      <c r="CU312" s="100">
        <v>0</v>
      </c>
      <c r="CV312" s="100">
        <v>0</v>
      </c>
      <c r="CW312" s="100">
        <v>0</v>
      </c>
      <c r="CX312" s="100">
        <v>0</v>
      </c>
      <c r="CY312" s="100">
        <v>0</v>
      </c>
      <c r="CZ312" s="100">
        <v>0</v>
      </c>
      <c r="DA312" s="100">
        <v>0</v>
      </c>
      <c r="DB312" s="100">
        <v>0</v>
      </c>
      <c r="DC312" s="100">
        <v>0</v>
      </c>
      <c r="DD312" s="100">
        <v>0</v>
      </c>
      <c r="DE312" s="100">
        <v>1533.3910386965376</v>
      </c>
      <c r="DF312" s="100">
        <v>0</v>
      </c>
      <c r="DG312" s="100">
        <v>15.488798370672098</v>
      </c>
      <c r="DH312" s="100">
        <v>1534</v>
      </c>
      <c r="DI312" s="100">
        <v>0</v>
      </c>
      <c r="DJ312" s="100">
        <v>15</v>
      </c>
      <c r="DK312" s="100">
        <v>-1</v>
      </c>
      <c r="DL312" s="100">
        <v>0</v>
      </c>
      <c r="DM312" s="100">
        <v>0</v>
      </c>
      <c r="DN312" s="100">
        <v>33884.875173116088</v>
      </c>
      <c r="DO312" s="100">
        <v>0</v>
      </c>
      <c r="DP312" s="100">
        <v>342.27146639511204</v>
      </c>
      <c r="DQ312" s="100">
        <v>35834</v>
      </c>
      <c r="DR312" s="100">
        <v>0</v>
      </c>
      <c r="DS312" s="100">
        <v>362</v>
      </c>
      <c r="DT312" s="100">
        <v>-1949</v>
      </c>
      <c r="DU312" s="100">
        <v>0</v>
      </c>
      <c r="DV312" s="100">
        <v>-20</v>
      </c>
      <c r="DW312" s="100">
        <v>106672.67608961303</v>
      </c>
      <c r="DX312" s="100">
        <v>0</v>
      </c>
      <c r="DY312" s="100">
        <v>1074.633482688391</v>
      </c>
      <c r="DZ312" s="100">
        <v>0</v>
      </c>
      <c r="EA312" s="100">
        <v>0</v>
      </c>
      <c r="EB312" s="100">
        <v>0</v>
      </c>
      <c r="EC312" s="100">
        <v>108359</v>
      </c>
      <c r="ED312" s="100">
        <v>0</v>
      </c>
      <c r="EE312" s="100">
        <v>1095</v>
      </c>
      <c r="EF312" s="100">
        <v>-1686</v>
      </c>
      <c r="EG312" s="100">
        <v>0</v>
      </c>
      <c r="EH312" s="100">
        <v>-20</v>
      </c>
      <c r="EI312" s="100">
        <v>0</v>
      </c>
      <c r="EJ312" s="100">
        <v>0</v>
      </c>
      <c r="EK312" s="100">
        <v>0</v>
      </c>
      <c r="EL312" s="100">
        <v>0</v>
      </c>
      <c r="EM312" s="100">
        <v>0</v>
      </c>
      <c r="EN312" s="100">
        <v>0</v>
      </c>
      <c r="EO312" s="100">
        <v>0</v>
      </c>
      <c r="EP312" s="100">
        <v>0</v>
      </c>
      <c r="EQ312" s="100">
        <v>0</v>
      </c>
      <c r="ER312" s="100">
        <v>0</v>
      </c>
      <c r="ES312" s="100">
        <v>0</v>
      </c>
      <c r="ET312" s="100">
        <v>0</v>
      </c>
      <c r="EU312" s="100">
        <v>1724577.7854989816</v>
      </c>
      <c r="EV312" s="100">
        <v>0</v>
      </c>
      <c r="EW312" s="100">
        <v>17385.412057026475</v>
      </c>
      <c r="EX312" s="100">
        <v>1737843</v>
      </c>
      <c r="EY312" s="100">
        <v>0</v>
      </c>
      <c r="EZ312" s="100">
        <v>17554</v>
      </c>
      <c r="FA312" s="100">
        <v>-13265</v>
      </c>
      <c r="FB312" s="100">
        <v>0</v>
      </c>
      <c r="FC312" s="100">
        <v>-169</v>
      </c>
      <c r="FD312" s="100">
        <v>2267495.7881873725</v>
      </c>
      <c r="FE312" s="100">
        <v>0</v>
      </c>
      <c r="FF312" s="100">
        <v>22902.940936863542</v>
      </c>
      <c r="FG312" s="100">
        <v>2264145</v>
      </c>
      <c r="FH312" s="100">
        <v>0</v>
      </c>
      <c r="FI312" s="100">
        <v>22869</v>
      </c>
      <c r="FJ312" s="100">
        <v>3351</v>
      </c>
      <c r="FK312" s="100">
        <v>0</v>
      </c>
      <c r="FL312" s="100">
        <v>34</v>
      </c>
      <c r="FM312" s="100">
        <v>78793.582484725062</v>
      </c>
      <c r="FN312" s="100">
        <v>0</v>
      </c>
      <c r="FO312" s="100">
        <v>0</v>
      </c>
      <c r="FP312" s="100">
        <v>76307</v>
      </c>
      <c r="FQ312" s="100">
        <v>0</v>
      </c>
      <c r="FR312" s="100">
        <v>0</v>
      </c>
      <c r="FS312" s="100">
        <v>2487</v>
      </c>
      <c r="FT312" s="100">
        <v>0</v>
      </c>
      <c r="FU312" s="100">
        <v>0</v>
      </c>
      <c r="FV312" s="100">
        <v>11505342</v>
      </c>
      <c r="FW312" s="100">
        <v>0</v>
      </c>
      <c r="FX312" s="100">
        <v>115187</v>
      </c>
      <c r="FY312" s="546">
        <v>0</v>
      </c>
      <c r="FZ312" s="546">
        <v>0.99</v>
      </c>
      <c r="GA312" s="546">
        <v>0</v>
      </c>
      <c r="GB312" s="546">
        <v>0.01</v>
      </c>
      <c r="GC312" s="84" t="s">
        <v>1047</v>
      </c>
    </row>
    <row r="313" spans="1:185" s="84" customFormat="1" x14ac:dyDescent="0.25">
      <c r="A313" t="s">
        <v>1037</v>
      </c>
      <c r="B313" s="82" t="s">
        <v>985</v>
      </c>
      <c r="C313" s="85" t="s">
        <v>984</v>
      </c>
      <c r="D313" s="100">
        <v>-27642</v>
      </c>
      <c r="E313" s="100">
        <v>0</v>
      </c>
      <c r="F313" s="100">
        <v>-27642</v>
      </c>
      <c r="G313" s="100">
        <v>76361</v>
      </c>
      <c r="H313" s="100">
        <v>0</v>
      </c>
      <c r="I313" s="100">
        <v>76361</v>
      </c>
      <c r="J313" s="100">
        <v>-104003</v>
      </c>
      <c r="K313" s="100">
        <v>0</v>
      </c>
      <c r="L313" s="100">
        <v>-104003</v>
      </c>
      <c r="M313" s="100">
        <v>132198</v>
      </c>
      <c r="N313" s="100">
        <v>132198</v>
      </c>
      <c r="O313" s="100">
        <v>0</v>
      </c>
      <c r="P313" s="100">
        <v>0</v>
      </c>
      <c r="Q313" s="100">
        <v>0</v>
      </c>
      <c r="R313" s="100">
        <v>0</v>
      </c>
      <c r="S313" s="100">
        <v>0</v>
      </c>
      <c r="T313" s="100">
        <v>0</v>
      </c>
      <c r="U313" s="100">
        <v>0</v>
      </c>
      <c r="V313" s="100">
        <v>0</v>
      </c>
      <c r="W313" s="100">
        <v>0</v>
      </c>
      <c r="X313" s="100">
        <v>0</v>
      </c>
      <c r="Y313" s="100">
        <v>0</v>
      </c>
      <c r="Z313" s="100">
        <v>0</v>
      </c>
      <c r="AA313" s="100">
        <v>0</v>
      </c>
      <c r="AB313" s="100">
        <v>0</v>
      </c>
      <c r="AC313" s="100">
        <v>0</v>
      </c>
      <c r="AD313" s="100">
        <v>0</v>
      </c>
      <c r="AE313" s="100">
        <v>0</v>
      </c>
      <c r="AF313" s="100">
        <v>0</v>
      </c>
      <c r="AG313" s="100">
        <v>0</v>
      </c>
      <c r="AH313" s="100">
        <v>0</v>
      </c>
      <c r="AI313" s="100">
        <v>0</v>
      </c>
      <c r="AJ313" s="100">
        <v>0</v>
      </c>
      <c r="AK313" s="100">
        <v>0</v>
      </c>
      <c r="AL313" s="100">
        <v>0</v>
      </c>
      <c r="AM313" s="100">
        <v>0</v>
      </c>
      <c r="AN313" s="100">
        <v>0</v>
      </c>
      <c r="AO313" s="100">
        <v>0</v>
      </c>
      <c r="AP313" s="100">
        <v>0</v>
      </c>
      <c r="AQ313" s="100">
        <v>0</v>
      </c>
      <c r="AR313" s="100">
        <v>0</v>
      </c>
      <c r="AS313" s="100">
        <v>0</v>
      </c>
      <c r="AT313" s="100">
        <v>0</v>
      </c>
      <c r="AU313" s="100">
        <v>0</v>
      </c>
      <c r="AV313" s="100">
        <v>0</v>
      </c>
      <c r="AW313" s="100">
        <v>0</v>
      </c>
      <c r="AX313" s="100">
        <v>0</v>
      </c>
      <c r="AY313" s="100">
        <v>0</v>
      </c>
      <c r="AZ313" s="100">
        <v>0</v>
      </c>
      <c r="BA313" s="100">
        <v>0</v>
      </c>
      <c r="BB313" s="100">
        <v>0</v>
      </c>
      <c r="BC313" s="100">
        <v>0</v>
      </c>
      <c r="BD313" s="100">
        <v>0</v>
      </c>
      <c r="BE313" s="100">
        <v>0</v>
      </c>
      <c r="BF313" s="100">
        <v>748487.63557637483</v>
      </c>
      <c r="BG313" s="100">
        <v>187121.90889409371</v>
      </c>
      <c r="BH313" s="100">
        <v>0</v>
      </c>
      <c r="BI313" s="100">
        <v>86935</v>
      </c>
      <c r="BJ313" s="100">
        <v>21734</v>
      </c>
      <c r="BK313" s="100">
        <v>0</v>
      </c>
      <c r="BL313" s="100">
        <v>786475</v>
      </c>
      <c r="BM313" s="100">
        <v>196619</v>
      </c>
      <c r="BN313" s="100">
        <v>0</v>
      </c>
      <c r="BO313" s="100">
        <v>48948</v>
      </c>
      <c r="BP313" s="100">
        <v>12237</v>
      </c>
      <c r="BQ313" s="100">
        <v>0</v>
      </c>
      <c r="BR313" s="100">
        <v>0</v>
      </c>
      <c r="BS313" s="100">
        <v>0</v>
      </c>
      <c r="BT313" s="100">
        <v>0</v>
      </c>
      <c r="BU313" s="100">
        <v>0</v>
      </c>
      <c r="BV313" s="100">
        <v>0</v>
      </c>
      <c r="BW313" s="100">
        <v>0</v>
      </c>
      <c r="BX313" s="100">
        <v>0</v>
      </c>
      <c r="BY313" s="100">
        <v>0</v>
      </c>
      <c r="BZ313" s="100">
        <v>0</v>
      </c>
      <c r="CA313" s="100">
        <v>0</v>
      </c>
      <c r="CB313" s="100">
        <v>0</v>
      </c>
      <c r="CC313" s="100">
        <v>0</v>
      </c>
      <c r="CD313" s="100">
        <v>-411.7955193482689</v>
      </c>
      <c r="CE313" s="100">
        <v>-102.94887983706722</v>
      </c>
      <c r="CF313" s="100">
        <v>0</v>
      </c>
      <c r="CG313" s="100">
        <v>0</v>
      </c>
      <c r="CH313" s="100">
        <v>0</v>
      </c>
      <c r="CI313" s="100">
        <v>0</v>
      </c>
      <c r="CJ313" s="100">
        <v>0</v>
      </c>
      <c r="CK313" s="100">
        <v>0</v>
      </c>
      <c r="CL313" s="100">
        <v>0</v>
      </c>
      <c r="CM313" s="100">
        <v>0</v>
      </c>
      <c r="CN313" s="100">
        <v>0</v>
      </c>
      <c r="CO313" s="100">
        <v>0</v>
      </c>
      <c r="CP313" s="100">
        <v>0</v>
      </c>
      <c r="CQ313" s="100">
        <v>0</v>
      </c>
      <c r="CR313" s="100">
        <v>0</v>
      </c>
      <c r="CS313" s="100">
        <v>0</v>
      </c>
      <c r="CT313" s="100">
        <v>0</v>
      </c>
      <c r="CU313" s="100">
        <v>0</v>
      </c>
      <c r="CV313" s="100">
        <v>0</v>
      </c>
      <c r="CW313" s="100">
        <v>0</v>
      </c>
      <c r="CX313" s="100">
        <v>0</v>
      </c>
      <c r="CY313" s="100">
        <v>0</v>
      </c>
      <c r="CZ313" s="100">
        <v>0</v>
      </c>
      <c r="DA313" s="100">
        <v>0</v>
      </c>
      <c r="DB313" s="100">
        <v>0</v>
      </c>
      <c r="DC313" s="100">
        <v>0</v>
      </c>
      <c r="DD313" s="100">
        <v>0</v>
      </c>
      <c r="DE313" s="100">
        <v>0</v>
      </c>
      <c r="DF313" s="100">
        <v>0</v>
      </c>
      <c r="DG313" s="100">
        <v>0</v>
      </c>
      <c r="DH313" s="100">
        <v>0</v>
      </c>
      <c r="DI313" s="100">
        <v>0</v>
      </c>
      <c r="DJ313" s="100">
        <v>0</v>
      </c>
      <c r="DK313" s="100">
        <v>0</v>
      </c>
      <c r="DL313" s="100">
        <v>0</v>
      </c>
      <c r="DM313" s="100">
        <v>0</v>
      </c>
      <c r="DN313" s="100">
        <v>5041.9136456211818</v>
      </c>
      <c r="DO313" s="100">
        <v>1260.4784114052954</v>
      </c>
      <c r="DP313" s="100">
        <v>0</v>
      </c>
      <c r="DQ313" s="100">
        <v>8914</v>
      </c>
      <c r="DR313" s="100">
        <v>2229</v>
      </c>
      <c r="DS313" s="100">
        <v>0</v>
      </c>
      <c r="DT313" s="100">
        <v>-3872</v>
      </c>
      <c r="DU313" s="100">
        <v>-969</v>
      </c>
      <c r="DV313" s="100">
        <v>0</v>
      </c>
      <c r="DW313" s="100">
        <v>23760.642769857437</v>
      </c>
      <c r="DX313" s="100">
        <v>5940.1606924643593</v>
      </c>
      <c r="DY313" s="100">
        <v>0</v>
      </c>
      <c r="DZ313" s="100">
        <v>-418.40407331975558</v>
      </c>
      <c r="EA313" s="100">
        <v>-104.6010183299389</v>
      </c>
      <c r="EB313" s="100">
        <v>0</v>
      </c>
      <c r="EC313" s="100">
        <v>23750</v>
      </c>
      <c r="ED313" s="100">
        <v>5937</v>
      </c>
      <c r="EE313" s="100">
        <v>0</v>
      </c>
      <c r="EF313" s="100">
        <v>-408</v>
      </c>
      <c r="EG313" s="100">
        <v>-101</v>
      </c>
      <c r="EH313" s="100">
        <v>0</v>
      </c>
      <c r="EI313" s="100">
        <v>-39.23828920570265</v>
      </c>
      <c r="EJ313" s="100">
        <v>-9.8095723014256624</v>
      </c>
      <c r="EK313" s="100">
        <v>0</v>
      </c>
      <c r="EL313" s="100">
        <v>0</v>
      </c>
      <c r="EM313" s="100">
        <v>0</v>
      </c>
      <c r="EN313" s="100">
        <v>0</v>
      </c>
      <c r="EO313" s="100">
        <v>0</v>
      </c>
      <c r="EP313" s="100">
        <v>0</v>
      </c>
      <c r="EQ313" s="100">
        <v>0</v>
      </c>
      <c r="ER313" s="100">
        <v>0</v>
      </c>
      <c r="ES313" s="100">
        <v>0</v>
      </c>
      <c r="ET313" s="100">
        <v>0</v>
      </c>
      <c r="EU313" s="100">
        <v>264695.71649694501</v>
      </c>
      <c r="EV313" s="100">
        <v>66173.929124236252</v>
      </c>
      <c r="EW313" s="100">
        <v>0</v>
      </c>
      <c r="EX313" s="100">
        <v>790109</v>
      </c>
      <c r="EY313" s="100">
        <v>197527</v>
      </c>
      <c r="EZ313" s="100">
        <v>0</v>
      </c>
      <c r="FA313" s="100">
        <v>-525413</v>
      </c>
      <c r="FB313" s="100">
        <v>-131353</v>
      </c>
      <c r="FC313" s="100">
        <v>0</v>
      </c>
      <c r="FD313" s="100">
        <v>561486.70305498969</v>
      </c>
      <c r="FE313" s="100">
        <v>140371.67576374742</v>
      </c>
      <c r="FF313" s="100">
        <v>0</v>
      </c>
      <c r="FG313" s="100">
        <v>594536</v>
      </c>
      <c r="FH313" s="100">
        <v>148634</v>
      </c>
      <c r="FI313" s="100">
        <v>0</v>
      </c>
      <c r="FJ313" s="100">
        <v>-33049</v>
      </c>
      <c r="FK313" s="100">
        <v>-8262</v>
      </c>
      <c r="FL313" s="100">
        <v>0</v>
      </c>
      <c r="FM313" s="100">
        <v>0</v>
      </c>
      <c r="FN313" s="100">
        <v>0</v>
      </c>
      <c r="FO313" s="100">
        <v>0</v>
      </c>
      <c r="FP313" s="100">
        <v>0</v>
      </c>
      <c r="FQ313" s="100">
        <v>0</v>
      </c>
      <c r="FR313" s="100">
        <v>0</v>
      </c>
      <c r="FS313" s="100">
        <v>0</v>
      </c>
      <c r="FT313" s="100">
        <v>0</v>
      </c>
      <c r="FU313" s="100">
        <v>0</v>
      </c>
      <c r="FV313" s="100">
        <v>1689540</v>
      </c>
      <c r="FW313" s="100">
        <v>422384</v>
      </c>
      <c r="FX313" s="100">
        <v>0</v>
      </c>
      <c r="FY313" s="546">
        <v>0.5</v>
      </c>
      <c r="FZ313" s="546">
        <v>0.4</v>
      </c>
      <c r="GA313" s="546">
        <v>0.1</v>
      </c>
      <c r="GB313" s="546">
        <v>0</v>
      </c>
      <c r="GC313" s="84" t="s">
        <v>1029</v>
      </c>
    </row>
    <row r="314" spans="1:185" s="84" customFormat="1" x14ac:dyDescent="0.25">
      <c r="A314" t="s">
        <v>1026</v>
      </c>
      <c r="B314" s="82" t="s">
        <v>987</v>
      </c>
      <c r="C314" s="85" t="s">
        <v>986</v>
      </c>
      <c r="D314" s="100">
        <v>634226</v>
      </c>
      <c r="E314" s="100">
        <v>0</v>
      </c>
      <c r="F314" s="100">
        <v>634226</v>
      </c>
      <c r="G314" s="100">
        <v>887073</v>
      </c>
      <c r="H314" s="100">
        <v>0</v>
      </c>
      <c r="I314" s="100">
        <v>887073</v>
      </c>
      <c r="J314" s="100">
        <v>-252847</v>
      </c>
      <c r="K314" s="100">
        <v>0</v>
      </c>
      <c r="L314" s="100">
        <v>-252847</v>
      </c>
      <c r="M314" s="100">
        <v>202719</v>
      </c>
      <c r="N314" s="100">
        <v>202719</v>
      </c>
      <c r="O314" s="100">
        <v>0</v>
      </c>
      <c r="P314" s="100">
        <v>0</v>
      </c>
      <c r="Q314" s="100">
        <v>0</v>
      </c>
      <c r="R314" s="100">
        <v>0</v>
      </c>
      <c r="S314" s="100">
        <v>12152</v>
      </c>
      <c r="T314" s="100">
        <v>0</v>
      </c>
      <c r="U314" s="100">
        <v>12734</v>
      </c>
      <c r="V314" s="100">
        <v>0</v>
      </c>
      <c r="W314" s="100">
        <v>-582</v>
      </c>
      <c r="X314" s="100">
        <v>0</v>
      </c>
      <c r="Y314" s="100">
        <v>0</v>
      </c>
      <c r="Z314" s="100">
        <v>0</v>
      </c>
      <c r="AA314" s="100">
        <v>0</v>
      </c>
      <c r="AB314" s="100">
        <v>0</v>
      </c>
      <c r="AC314" s="100">
        <v>0</v>
      </c>
      <c r="AD314" s="100">
        <v>0</v>
      </c>
      <c r="AE314" s="100">
        <v>0</v>
      </c>
      <c r="AF314" s="100">
        <v>0</v>
      </c>
      <c r="AG314" s="100">
        <v>0</v>
      </c>
      <c r="AH314" s="100">
        <v>0</v>
      </c>
      <c r="AI314" s="100">
        <v>0</v>
      </c>
      <c r="AJ314" s="100">
        <v>0</v>
      </c>
      <c r="AK314" s="100">
        <v>0</v>
      </c>
      <c r="AL314" s="100">
        <v>0</v>
      </c>
      <c r="AM314" s="100">
        <v>0</v>
      </c>
      <c r="AN314" s="100">
        <v>0</v>
      </c>
      <c r="AO314" s="100">
        <v>0</v>
      </c>
      <c r="AP314" s="100">
        <v>0</v>
      </c>
      <c r="AQ314" s="100">
        <v>0</v>
      </c>
      <c r="AR314" s="100">
        <v>0</v>
      </c>
      <c r="AS314" s="100">
        <v>0</v>
      </c>
      <c r="AT314" s="100">
        <v>0</v>
      </c>
      <c r="AU314" s="100">
        <v>0</v>
      </c>
      <c r="AV314" s="100">
        <v>0</v>
      </c>
      <c r="AW314" s="100">
        <v>0</v>
      </c>
      <c r="AX314" s="100">
        <v>0</v>
      </c>
      <c r="AY314" s="100">
        <v>0</v>
      </c>
      <c r="AZ314" s="100">
        <v>0</v>
      </c>
      <c r="BA314" s="100">
        <v>0</v>
      </c>
      <c r="BB314" s="100">
        <v>0</v>
      </c>
      <c r="BC314" s="100">
        <v>0</v>
      </c>
      <c r="BD314" s="100">
        <v>0</v>
      </c>
      <c r="BE314" s="100">
        <v>0</v>
      </c>
      <c r="BF314" s="100">
        <v>1967058.0607419962</v>
      </c>
      <c r="BG314" s="100">
        <v>0</v>
      </c>
      <c r="BH314" s="100">
        <v>26581.865685702647</v>
      </c>
      <c r="BI314" s="100">
        <v>210423</v>
      </c>
      <c r="BJ314" s="100">
        <v>0</v>
      </c>
      <c r="BK314" s="100">
        <v>2844</v>
      </c>
      <c r="BL314" s="100">
        <v>2008008</v>
      </c>
      <c r="BM314" s="100">
        <v>0</v>
      </c>
      <c r="BN314" s="100">
        <v>27136</v>
      </c>
      <c r="BO314" s="100">
        <v>169473</v>
      </c>
      <c r="BP314" s="100">
        <v>0</v>
      </c>
      <c r="BQ314" s="100">
        <v>2290</v>
      </c>
      <c r="BR314" s="100">
        <v>20226.863095723013</v>
      </c>
      <c r="BS314" s="100">
        <v>0</v>
      </c>
      <c r="BT314" s="100">
        <v>273.33598778004074</v>
      </c>
      <c r="BU314" s="100">
        <v>3208</v>
      </c>
      <c r="BV314" s="100">
        <v>0</v>
      </c>
      <c r="BW314" s="100">
        <v>43</v>
      </c>
      <c r="BX314" s="100">
        <v>17019</v>
      </c>
      <c r="BY314" s="100">
        <v>0</v>
      </c>
      <c r="BZ314" s="100">
        <v>230</v>
      </c>
      <c r="CA314" s="100">
        <v>0</v>
      </c>
      <c r="CB314" s="100">
        <v>0</v>
      </c>
      <c r="CC314" s="100">
        <v>0</v>
      </c>
      <c r="CD314" s="100">
        <v>0</v>
      </c>
      <c r="CE314" s="100">
        <v>0</v>
      </c>
      <c r="CF314" s="100">
        <v>0</v>
      </c>
      <c r="CG314" s="100">
        <v>0</v>
      </c>
      <c r="CH314" s="100">
        <v>0</v>
      </c>
      <c r="CI314" s="100">
        <v>0</v>
      </c>
      <c r="CJ314" s="100">
        <v>0</v>
      </c>
      <c r="CK314" s="100">
        <v>0</v>
      </c>
      <c r="CL314" s="100">
        <v>0</v>
      </c>
      <c r="CM314" s="100">
        <v>0</v>
      </c>
      <c r="CN314" s="100">
        <v>0</v>
      </c>
      <c r="CO314" s="100">
        <v>0</v>
      </c>
      <c r="CP314" s="100">
        <v>0</v>
      </c>
      <c r="CQ314" s="100">
        <v>0</v>
      </c>
      <c r="CR314" s="100">
        <v>0</v>
      </c>
      <c r="CS314" s="100">
        <v>0</v>
      </c>
      <c r="CT314" s="100">
        <v>0</v>
      </c>
      <c r="CU314" s="100">
        <v>0</v>
      </c>
      <c r="CV314" s="100">
        <v>1868.2588594704685</v>
      </c>
      <c r="CW314" s="100">
        <v>0</v>
      </c>
      <c r="CX314" s="100">
        <v>25.24674134419552</v>
      </c>
      <c r="CY314" s="100">
        <v>1868</v>
      </c>
      <c r="CZ314" s="100">
        <v>0</v>
      </c>
      <c r="DA314" s="100">
        <v>25</v>
      </c>
      <c r="DB314" s="100">
        <v>0</v>
      </c>
      <c r="DC314" s="100">
        <v>0</v>
      </c>
      <c r="DD314" s="100">
        <v>0</v>
      </c>
      <c r="DE314" s="100">
        <v>0</v>
      </c>
      <c r="DF314" s="100">
        <v>0</v>
      </c>
      <c r="DG314" s="100">
        <v>0</v>
      </c>
      <c r="DH314" s="100">
        <v>0</v>
      </c>
      <c r="DI314" s="100">
        <v>0</v>
      </c>
      <c r="DJ314" s="100">
        <v>0</v>
      </c>
      <c r="DK314" s="100">
        <v>0</v>
      </c>
      <c r="DL314" s="100">
        <v>0</v>
      </c>
      <c r="DM314" s="100">
        <v>0</v>
      </c>
      <c r="DN314" s="100">
        <v>21538.846924643585</v>
      </c>
      <c r="DO314" s="100">
        <v>0</v>
      </c>
      <c r="DP314" s="100">
        <v>291.06549898167003</v>
      </c>
      <c r="DQ314" s="100">
        <v>28424</v>
      </c>
      <c r="DR314" s="100">
        <v>0</v>
      </c>
      <c r="DS314" s="100">
        <v>384</v>
      </c>
      <c r="DT314" s="100">
        <v>-6885</v>
      </c>
      <c r="DU314" s="100">
        <v>0</v>
      </c>
      <c r="DV314" s="100">
        <v>-93</v>
      </c>
      <c r="DW314" s="100">
        <v>52623.770712830956</v>
      </c>
      <c r="DX314" s="100">
        <v>0</v>
      </c>
      <c r="DY314" s="100">
        <v>711.13203665987783</v>
      </c>
      <c r="DZ314" s="100">
        <v>-5391.5887576374744</v>
      </c>
      <c r="EA314" s="100">
        <v>0</v>
      </c>
      <c r="EB314" s="100">
        <v>-72.859307535641548</v>
      </c>
      <c r="EC314" s="100">
        <v>60365</v>
      </c>
      <c r="ED314" s="100">
        <v>0</v>
      </c>
      <c r="EE314" s="100">
        <v>816</v>
      </c>
      <c r="EF314" s="100">
        <v>-13133</v>
      </c>
      <c r="EG314" s="100">
        <v>0</v>
      </c>
      <c r="EH314" s="100">
        <v>-178</v>
      </c>
      <c r="EI314" s="100">
        <v>450.06317718940932</v>
      </c>
      <c r="EJ314" s="100">
        <v>0</v>
      </c>
      <c r="EK314" s="100">
        <v>6.0819348268839102</v>
      </c>
      <c r="EL314" s="100">
        <v>0</v>
      </c>
      <c r="EM314" s="100">
        <v>0</v>
      </c>
      <c r="EN314" s="100">
        <v>0</v>
      </c>
      <c r="EO314" s="100">
        <v>0</v>
      </c>
      <c r="EP314" s="100">
        <v>0</v>
      </c>
      <c r="EQ314" s="100">
        <v>0</v>
      </c>
      <c r="ER314" s="100">
        <v>0</v>
      </c>
      <c r="ES314" s="100">
        <v>0</v>
      </c>
      <c r="ET314" s="100">
        <v>0</v>
      </c>
      <c r="EU314" s="100">
        <v>560620.54716904275</v>
      </c>
      <c r="EV314" s="100">
        <v>0</v>
      </c>
      <c r="EW314" s="100">
        <v>7575.9533401221997</v>
      </c>
      <c r="EX314" s="100">
        <v>534880</v>
      </c>
      <c r="EY314" s="100">
        <v>0</v>
      </c>
      <c r="EZ314" s="100">
        <v>7228</v>
      </c>
      <c r="FA314" s="100">
        <v>25741</v>
      </c>
      <c r="FB314" s="100">
        <v>0</v>
      </c>
      <c r="FC314" s="100">
        <v>348</v>
      </c>
      <c r="FD314" s="100">
        <v>1715975.097352342</v>
      </c>
      <c r="FE314" s="100">
        <v>0</v>
      </c>
      <c r="FF314" s="100">
        <v>23183.501425661914</v>
      </c>
      <c r="FG314" s="100">
        <v>1816946</v>
      </c>
      <c r="FH314" s="100">
        <v>0</v>
      </c>
      <c r="FI314" s="100">
        <v>24548</v>
      </c>
      <c r="FJ314" s="100">
        <v>-100971</v>
      </c>
      <c r="FK314" s="100">
        <v>0</v>
      </c>
      <c r="FL314" s="100">
        <v>-1364</v>
      </c>
      <c r="FM314" s="100">
        <v>0</v>
      </c>
      <c r="FN314" s="100">
        <v>0</v>
      </c>
      <c r="FO314" s="100">
        <v>0</v>
      </c>
      <c r="FP314" s="100">
        <v>0</v>
      </c>
      <c r="FQ314" s="100">
        <v>0</v>
      </c>
      <c r="FR314" s="100">
        <v>0</v>
      </c>
      <c r="FS314" s="100">
        <v>0</v>
      </c>
      <c r="FT314" s="100">
        <v>0</v>
      </c>
      <c r="FU314" s="100">
        <v>0</v>
      </c>
      <c r="FV314" s="100">
        <v>4545393</v>
      </c>
      <c r="FW314" s="100">
        <v>0</v>
      </c>
      <c r="FX314" s="100">
        <v>61419</v>
      </c>
      <c r="FY314" s="546">
        <v>0.25</v>
      </c>
      <c r="FZ314" s="546">
        <v>0.74</v>
      </c>
      <c r="GA314" s="546">
        <v>0</v>
      </c>
      <c r="GB314" s="546">
        <v>0.01</v>
      </c>
      <c r="GC314" s="84" t="s">
        <v>1054</v>
      </c>
    </row>
    <row r="315" spans="1:185" s="84" customFormat="1" x14ac:dyDescent="0.25">
      <c r="A315" t="s">
        <v>1026</v>
      </c>
      <c r="B315" s="82" t="s">
        <v>989</v>
      </c>
      <c r="C315" s="85" t="s">
        <v>988</v>
      </c>
      <c r="D315" s="100">
        <v>122150</v>
      </c>
      <c r="E315" s="100">
        <v>0</v>
      </c>
      <c r="F315" s="100">
        <v>122150</v>
      </c>
      <c r="G315" s="100">
        <v>293470</v>
      </c>
      <c r="H315" s="100">
        <v>0</v>
      </c>
      <c r="I315" s="100">
        <v>293470</v>
      </c>
      <c r="J315" s="100">
        <v>-171320</v>
      </c>
      <c r="K315" s="100">
        <v>0</v>
      </c>
      <c r="L315" s="100">
        <v>-171320</v>
      </c>
      <c r="M315" s="100">
        <v>331117</v>
      </c>
      <c r="N315" s="100">
        <v>331117</v>
      </c>
      <c r="O315" s="100">
        <v>0</v>
      </c>
      <c r="P315" s="100">
        <v>429702.6399999999</v>
      </c>
      <c r="Q315" s="100">
        <v>81139</v>
      </c>
      <c r="R315" s="100">
        <v>348563.6399999999</v>
      </c>
      <c r="S315" s="100">
        <v>5033</v>
      </c>
      <c r="T315" s="100">
        <v>0</v>
      </c>
      <c r="U315" s="100">
        <v>5033</v>
      </c>
      <c r="V315" s="100">
        <v>0</v>
      </c>
      <c r="W315" s="100">
        <v>0</v>
      </c>
      <c r="X315" s="100">
        <v>0</v>
      </c>
      <c r="Y315" s="100">
        <v>0</v>
      </c>
      <c r="Z315" s="100">
        <v>0</v>
      </c>
      <c r="AA315" s="100">
        <v>0</v>
      </c>
      <c r="AB315" s="100">
        <v>0</v>
      </c>
      <c r="AC315" s="100">
        <v>0</v>
      </c>
      <c r="AD315" s="100">
        <v>0</v>
      </c>
      <c r="AE315" s="100">
        <v>0</v>
      </c>
      <c r="AF315" s="100">
        <v>0</v>
      </c>
      <c r="AG315" s="100">
        <v>0</v>
      </c>
      <c r="AH315" s="100">
        <v>0</v>
      </c>
      <c r="AI315" s="100">
        <v>0</v>
      </c>
      <c r="AJ315" s="100">
        <v>0</v>
      </c>
      <c r="AK315" s="100">
        <v>0</v>
      </c>
      <c r="AL315" s="100">
        <v>0</v>
      </c>
      <c r="AM315" s="100">
        <v>0</v>
      </c>
      <c r="AN315" s="100">
        <v>0</v>
      </c>
      <c r="AO315" s="100">
        <v>0</v>
      </c>
      <c r="AP315" s="100">
        <v>0</v>
      </c>
      <c r="AQ315" s="100">
        <v>0</v>
      </c>
      <c r="AR315" s="100">
        <v>0</v>
      </c>
      <c r="AS315" s="100">
        <v>0</v>
      </c>
      <c r="AT315" s="100">
        <v>0</v>
      </c>
      <c r="AU315" s="100">
        <v>0</v>
      </c>
      <c r="AV315" s="100">
        <v>0</v>
      </c>
      <c r="AW315" s="100">
        <v>0</v>
      </c>
      <c r="AX315" s="100">
        <v>0</v>
      </c>
      <c r="AY315" s="100">
        <v>0</v>
      </c>
      <c r="AZ315" s="100">
        <v>0</v>
      </c>
      <c r="BA315" s="100">
        <v>0</v>
      </c>
      <c r="BB315" s="100">
        <v>0</v>
      </c>
      <c r="BC315" s="100">
        <v>0</v>
      </c>
      <c r="BD315" s="100">
        <v>0</v>
      </c>
      <c r="BE315" s="100">
        <v>0</v>
      </c>
      <c r="BF315" s="100">
        <v>7025277.2299760673</v>
      </c>
      <c r="BG315" s="100">
        <v>0</v>
      </c>
      <c r="BH315" s="100">
        <v>70962.396262384529</v>
      </c>
      <c r="BI315" s="100">
        <v>360923</v>
      </c>
      <c r="BJ315" s="100">
        <v>0</v>
      </c>
      <c r="BK315" s="100">
        <v>3646</v>
      </c>
      <c r="BL315" s="100">
        <v>6886310</v>
      </c>
      <c r="BM315" s="100">
        <v>0</v>
      </c>
      <c r="BN315" s="100">
        <v>69559</v>
      </c>
      <c r="BO315" s="100">
        <v>499890</v>
      </c>
      <c r="BP315" s="100">
        <v>0</v>
      </c>
      <c r="BQ315" s="100">
        <v>5049</v>
      </c>
      <c r="BR315" s="100">
        <v>45492.880456008148</v>
      </c>
      <c r="BS315" s="100">
        <v>0</v>
      </c>
      <c r="BT315" s="100">
        <v>459.52404501018327</v>
      </c>
      <c r="BU315" s="100">
        <v>16598</v>
      </c>
      <c r="BV315" s="100">
        <v>0</v>
      </c>
      <c r="BW315" s="100">
        <v>168</v>
      </c>
      <c r="BX315" s="100">
        <v>28895</v>
      </c>
      <c r="BY315" s="100">
        <v>0</v>
      </c>
      <c r="BZ315" s="100">
        <v>292</v>
      </c>
      <c r="CA315" s="100">
        <v>0</v>
      </c>
      <c r="CB315" s="100">
        <v>0</v>
      </c>
      <c r="CC315" s="100">
        <v>0</v>
      </c>
      <c r="CD315" s="100">
        <v>0</v>
      </c>
      <c r="CE315" s="100">
        <v>0</v>
      </c>
      <c r="CF315" s="100">
        <v>0</v>
      </c>
      <c r="CG315" s="100">
        <v>-3627.1751663951122</v>
      </c>
      <c r="CH315" s="100">
        <v>0</v>
      </c>
      <c r="CI315" s="100">
        <v>-36.638132993890025</v>
      </c>
      <c r="CJ315" s="100">
        <v>0</v>
      </c>
      <c r="CK315" s="100">
        <v>0</v>
      </c>
      <c r="CL315" s="100">
        <v>0</v>
      </c>
      <c r="CM315" s="100">
        <v>0</v>
      </c>
      <c r="CN315" s="100">
        <v>0</v>
      </c>
      <c r="CO315" s="100">
        <v>0</v>
      </c>
      <c r="CP315" s="100">
        <v>0</v>
      </c>
      <c r="CQ315" s="100">
        <v>0</v>
      </c>
      <c r="CR315" s="100">
        <v>0</v>
      </c>
      <c r="CS315" s="100">
        <v>0</v>
      </c>
      <c r="CT315" s="100">
        <v>0</v>
      </c>
      <c r="CU315" s="100">
        <v>0</v>
      </c>
      <c r="CV315" s="100">
        <v>0</v>
      </c>
      <c r="CW315" s="100">
        <v>0</v>
      </c>
      <c r="CX315" s="100">
        <v>0</v>
      </c>
      <c r="CY315" s="100">
        <v>0</v>
      </c>
      <c r="CZ315" s="100">
        <v>0</v>
      </c>
      <c r="DA315" s="100">
        <v>0</v>
      </c>
      <c r="DB315" s="100">
        <v>0</v>
      </c>
      <c r="DC315" s="100">
        <v>0</v>
      </c>
      <c r="DD315" s="100">
        <v>0</v>
      </c>
      <c r="DE315" s="100">
        <v>1533.3910386965376</v>
      </c>
      <c r="DF315" s="100">
        <v>0</v>
      </c>
      <c r="DG315" s="100">
        <v>15.488798370672098</v>
      </c>
      <c r="DH315" s="100">
        <v>1534</v>
      </c>
      <c r="DI315" s="100">
        <v>0</v>
      </c>
      <c r="DJ315" s="100">
        <v>15</v>
      </c>
      <c r="DK315" s="100">
        <v>-1</v>
      </c>
      <c r="DL315" s="100">
        <v>0</v>
      </c>
      <c r="DM315" s="100">
        <v>0</v>
      </c>
      <c r="DN315" s="100">
        <v>16610.437981466399</v>
      </c>
      <c r="DO315" s="100">
        <v>0</v>
      </c>
      <c r="DP315" s="100">
        <v>167.78220183299393</v>
      </c>
      <c r="DQ315" s="100">
        <v>31865</v>
      </c>
      <c r="DR315" s="100">
        <v>0</v>
      </c>
      <c r="DS315" s="100">
        <v>322</v>
      </c>
      <c r="DT315" s="100">
        <v>-15255</v>
      </c>
      <c r="DU315" s="100">
        <v>0</v>
      </c>
      <c r="DV315" s="100">
        <v>-154</v>
      </c>
      <c r="DW315" s="100">
        <v>80160.572199592658</v>
      </c>
      <c r="DX315" s="100">
        <v>0</v>
      </c>
      <c r="DY315" s="100">
        <v>809.702749490835</v>
      </c>
      <c r="DZ315" s="100">
        <v>-5871.8960853360504</v>
      </c>
      <c r="EA315" s="100">
        <v>0</v>
      </c>
      <c r="EB315" s="100">
        <v>-59.312081670061119</v>
      </c>
      <c r="EC315" s="100">
        <v>80160</v>
      </c>
      <c r="ED315" s="100">
        <v>0</v>
      </c>
      <c r="EE315" s="100">
        <v>810</v>
      </c>
      <c r="EF315" s="100">
        <v>-5871</v>
      </c>
      <c r="EG315" s="100">
        <v>0</v>
      </c>
      <c r="EH315" s="100">
        <v>-60</v>
      </c>
      <c r="EI315" s="100">
        <v>-173.64120122199594</v>
      </c>
      <c r="EJ315" s="100">
        <v>0</v>
      </c>
      <c r="EK315" s="100">
        <v>-1.7539515274949085</v>
      </c>
      <c r="EL315" s="100">
        <v>0</v>
      </c>
      <c r="EM315" s="100">
        <v>0</v>
      </c>
      <c r="EN315" s="100">
        <v>0</v>
      </c>
      <c r="EO315" s="100">
        <v>0</v>
      </c>
      <c r="EP315" s="100">
        <v>0</v>
      </c>
      <c r="EQ315" s="100">
        <v>0</v>
      </c>
      <c r="ER315" s="100">
        <v>0</v>
      </c>
      <c r="ES315" s="100">
        <v>0</v>
      </c>
      <c r="ET315" s="100">
        <v>0</v>
      </c>
      <c r="EU315" s="100">
        <v>1264292.616290224</v>
      </c>
      <c r="EV315" s="100">
        <v>0</v>
      </c>
      <c r="EW315" s="100">
        <v>12770.63248778004</v>
      </c>
      <c r="EX315" s="100">
        <v>1222232</v>
      </c>
      <c r="EY315" s="100">
        <v>0</v>
      </c>
      <c r="EZ315" s="100">
        <v>12346</v>
      </c>
      <c r="FA315" s="100">
        <v>42061</v>
      </c>
      <c r="FB315" s="100">
        <v>0</v>
      </c>
      <c r="FC315" s="100">
        <v>425</v>
      </c>
      <c r="FD315" s="100">
        <v>2327718.6784052136</v>
      </c>
      <c r="FE315" s="100">
        <v>0</v>
      </c>
      <c r="FF315" s="100">
        <v>23369.213537759671</v>
      </c>
      <c r="FG315" s="100">
        <v>2364213</v>
      </c>
      <c r="FH315" s="100">
        <v>0</v>
      </c>
      <c r="FI315" s="100">
        <v>23853</v>
      </c>
      <c r="FJ315" s="100">
        <v>-36494</v>
      </c>
      <c r="FK315" s="100">
        <v>0</v>
      </c>
      <c r="FL315" s="100">
        <v>-484</v>
      </c>
      <c r="FM315" s="100">
        <v>9314.3954175152758</v>
      </c>
      <c r="FN315" s="100">
        <v>0</v>
      </c>
      <c r="FO315" s="100">
        <v>0</v>
      </c>
      <c r="FP315" s="100">
        <v>8715</v>
      </c>
      <c r="FQ315" s="100">
        <v>0</v>
      </c>
      <c r="FR315" s="100">
        <v>0</v>
      </c>
      <c r="FS315" s="100">
        <v>599</v>
      </c>
      <c r="FT315" s="100">
        <v>0</v>
      </c>
      <c r="FU315" s="100">
        <v>0</v>
      </c>
      <c r="FV315" s="100">
        <v>11121650</v>
      </c>
      <c r="FW315" s="100">
        <v>0</v>
      </c>
      <c r="FX315" s="100">
        <v>112103</v>
      </c>
      <c r="FY315" s="546">
        <v>0</v>
      </c>
      <c r="FZ315" s="546">
        <v>0.99</v>
      </c>
      <c r="GA315" s="546">
        <v>0</v>
      </c>
      <c r="GB315" s="546">
        <v>0.01</v>
      </c>
      <c r="GC315" s="84" t="s">
        <v>1047</v>
      </c>
    </row>
    <row r="316" spans="1:185" s="84" customFormat="1" x14ac:dyDescent="0.25">
      <c r="A316" t="s">
        <v>1026</v>
      </c>
      <c r="B316" s="82" t="s">
        <v>991</v>
      </c>
      <c r="C316" s="82" t="s">
        <v>990</v>
      </c>
      <c r="D316" s="100">
        <v>-325126</v>
      </c>
      <c r="E316" s="100">
        <v>0</v>
      </c>
      <c r="F316" s="100">
        <v>-325126</v>
      </c>
      <c r="G316" s="100">
        <v>-250153</v>
      </c>
      <c r="H316" s="100">
        <v>0</v>
      </c>
      <c r="I316" s="100">
        <v>-250153</v>
      </c>
      <c r="J316" s="100">
        <v>-74973</v>
      </c>
      <c r="K316" s="100">
        <v>0</v>
      </c>
      <c r="L316" s="100">
        <v>-74973</v>
      </c>
      <c r="M316" s="100">
        <v>132392</v>
      </c>
      <c r="N316" s="100">
        <v>132392</v>
      </c>
      <c r="O316" s="100">
        <v>0</v>
      </c>
      <c r="P316" s="100">
        <v>0</v>
      </c>
      <c r="Q316" s="100">
        <v>0</v>
      </c>
      <c r="R316" s="100">
        <v>0</v>
      </c>
      <c r="S316" s="100">
        <v>4434</v>
      </c>
      <c r="T316" s="100">
        <v>0</v>
      </c>
      <c r="U316" s="100">
        <v>4075</v>
      </c>
      <c r="V316" s="100">
        <v>0</v>
      </c>
      <c r="W316" s="100">
        <v>359</v>
      </c>
      <c r="X316" s="100">
        <v>0</v>
      </c>
      <c r="Y316" s="100">
        <v>0</v>
      </c>
      <c r="Z316" s="100">
        <v>0</v>
      </c>
      <c r="AA316" s="100">
        <v>0</v>
      </c>
      <c r="AB316" s="100">
        <v>0</v>
      </c>
      <c r="AC316" s="100">
        <v>0</v>
      </c>
      <c r="AD316" s="100">
        <v>0</v>
      </c>
      <c r="AE316" s="100">
        <v>0</v>
      </c>
      <c r="AF316" s="100">
        <v>0</v>
      </c>
      <c r="AG316" s="100">
        <v>0</v>
      </c>
      <c r="AH316" s="100">
        <v>0</v>
      </c>
      <c r="AI316" s="100">
        <v>0</v>
      </c>
      <c r="AJ316" s="100">
        <v>0</v>
      </c>
      <c r="AK316" s="100">
        <v>0</v>
      </c>
      <c r="AL316" s="100">
        <v>0</v>
      </c>
      <c r="AM316" s="100">
        <v>0</v>
      </c>
      <c r="AN316" s="100">
        <v>0</v>
      </c>
      <c r="AO316" s="100">
        <v>0</v>
      </c>
      <c r="AP316" s="100">
        <v>0</v>
      </c>
      <c r="AQ316" s="100">
        <v>0</v>
      </c>
      <c r="AR316" s="100">
        <v>0</v>
      </c>
      <c r="AS316" s="100">
        <v>0</v>
      </c>
      <c r="AT316" s="100">
        <v>0</v>
      </c>
      <c r="AU316" s="100">
        <v>0</v>
      </c>
      <c r="AV316" s="100">
        <v>0</v>
      </c>
      <c r="AW316" s="100">
        <v>0</v>
      </c>
      <c r="AX316" s="100">
        <v>0</v>
      </c>
      <c r="AY316" s="100">
        <v>0</v>
      </c>
      <c r="AZ316" s="100">
        <v>0</v>
      </c>
      <c r="BA316" s="100">
        <v>0</v>
      </c>
      <c r="BB316" s="100">
        <v>0</v>
      </c>
      <c r="BC316" s="100">
        <v>0</v>
      </c>
      <c r="BD316" s="100">
        <v>0</v>
      </c>
      <c r="BE316" s="100">
        <v>0</v>
      </c>
      <c r="BF316" s="100">
        <v>0</v>
      </c>
      <c r="BG316" s="100">
        <v>1855820.0103228514</v>
      </c>
      <c r="BH316" s="100">
        <v>25078.648788146638</v>
      </c>
      <c r="BI316" s="100">
        <v>0</v>
      </c>
      <c r="BJ316" s="100">
        <v>138365</v>
      </c>
      <c r="BK316" s="100">
        <v>1870</v>
      </c>
      <c r="BL316" s="100">
        <v>0</v>
      </c>
      <c r="BM316" s="100">
        <v>1903782</v>
      </c>
      <c r="BN316" s="100">
        <v>25727</v>
      </c>
      <c r="BO316" s="100">
        <v>0</v>
      </c>
      <c r="BP316" s="100">
        <v>90403</v>
      </c>
      <c r="BQ316" s="100">
        <v>1222</v>
      </c>
      <c r="BR316" s="100">
        <v>0</v>
      </c>
      <c r="BS316" s="100">
        <v>0</v>
      </c>
      <c r="BT316" s="100">
        <v>0</v>
      </c>
      <c r="BU316" s="100">
        <v>0</v>
      </c>
      <c r="BV316" s="100">
        <v>0</v>
      </c>
      <c r="BW316" s="100">
        <v>0</v>
      </c>
      <c r="BX316" s="100">
        <v>0</v>
      </c>
      <c r="BY316" s="100">
        <v>0</v>
      </c>
      <c r="BZ316" s="100">
        <v>0</v>
      </c>
      <c r="CA316" s="100">
        <v>0</v>
      </c>
      <c r="CB316" s="100">
        <v>0</v>
      </c>
      <c r="CC316" s="100">
        <v>0</v>
      </c>
      <c r="CD316" s="100">
        <v>0</v>
      </c>
      <c r="CE316" s="100">
        <v>0</v>
      </c>
      <c r="CF316" s="100">
        <v>0</v>
      </c>
      <c r="CG316" s="100">
        <v>0</v>
      </c>
      <c r="CH316" s="100">
        <v>0</v>
      </c>
      <c r="CI316" s="100">
        <v>0</v>
      </c>
      <c r="CJ316" s="100">
        <v>0</v>
      </c>
      <c r="CK316" s="100">
        <v>34032.111690427701</v>
      </c>
      <c r="CL316" s="100">
        <v>459.89340122199599</v>
      </c>
      <c r="CM316" s="100">
        <v>0</v>
      </c>
      <c r="CN316" s="100">
        <v>0</v>
      </c>
      <c r="CO316" s="100">
        <v>0</v>
      </c>
      <c r="CP316" s="100">
        <v>0</v>
      </c>
      <c r="CQ316" s="100">
        <v>34032</v>
      </c>
      <c r="CR316" s="100">
        <v>460</v>
      </c>
      <c r="CS316" s="100">
        <v>0</v>
      </c>
      <c r="CT316" s="100">
        <v>0</v>
      </c>
      <c r="CU316" s="100">
        <v>0</v>
      </c>
      <c r="CV316" s="100">
        <v>0</v>
      </c>
      <c r="CW316" s="100">
        <v>0</v>
      </c>
      <c r="CX316" s="100">
        <v>0</v>
      </c>
      <c r="CY316" s="100">
        <v>0</v>
      </c>
      <c r="CZ316" s="100">
        <v>0</v>
      </c>
      <c r="DA316" s="100">
        <v>0</v>
      </c>
      <c r="DB316" s="100">
        <v>0</v>
      </c>
      <c r="DC316" s="100">
        <v>0</v>
      </c>
      <c r="DD316" s="100">
        <v>0</v>
      </c>
      <c r="DE316" s="100">
        <v>0</v>
      </c>
      <c r="DF316" s="100">
        <v>2198.356130346232</v>
      </c>
      <c r="DG316" s="100">
        <v>29.707515274949085</v>
      </c>
      <c r="DH316" s="100">
        <v>1</v>
      </c>
      <c r="DI316" s="100">
        <v>1146</v>
      </c>
      <c r="DJ316" s="100">
        <v>15</v>
      </c>
      <c r="DK316" s="100">
        <v>-1</v>
      </c>
      <c r="DL316" s="100">
        <v>1052</v>
      </c>
      <c r="DM316" s="100">
        <v>15</v>
      </c>
      <c r="DN316" s="100">
        <v>0</v>
      </c>
      <c r="DO316" s="100">
        <v>8431.9985743380857</v>
      </c>
      <c r="DP316" s="100">
        <v>113.9459266802444</v>
      </c>
      <c r="DQ316" s="100">
        <v>0</v>
      </c>
      <c r="DR316" s="100">
        <v>103252</v>
      </c>
      <c r="DS316" s="100">
        <v>1395</v>
      </c>
      <c r="DT316" s="100">
        <v>0</v>
      </c>
      <c r="DU316" s="100">
        <v>-94820</v>
      </c>
      <c r="DV316" s="100">
        <v>-1281</v>
      </c>
      <c r="DW316" s="100">
        <v>0</v>
      </c>
      <c r="DX316" s="100">
        <v>36377.941832993885</v>
      </c>
      <c r="DY316" s="100">
        <v>491.59380855397148</v>
      </c>
      <c r="DZ316" s="100">
        <v>0</v>
      </c>
      <c r="EA316" s="100">
        <v>-748.83177189409366</v>
      </c>
      <c r="EB316" s="100">
        <v>-10.119348268839104</v>
      </c>
      <c r="EC316" s="100">
        <v>0</v>
      </c>
      <c r="ED316" s="100">
        <v>36378</v>
      </c>
      <c r="EE316" s="100">
        <v>492</v>
      </c>
      <c r="EF316" s="100">
        <v>0</v>
      </c>
      <c r="EG316" s="100">
        <v>-749</v>
      </c>
      <c r="EH316" s="100">
        <v>-11</v>
      </c>
      <c r="EI316" s="100">
        <v>0</v>
      </c>
      <c r="EJ316" s="100">
        <v>-391.22639511201629</v>
      </c>
      <c r="EK316" s="100">
        <v>-5.28684317718941</v>
      </c>
      <c r="EL316" s="100">
        <v>0</v>
      </c>
      <c r="EM316" s="100">
        <v>0</v>
      </c>
      <c r="EN316" s="100">
        <v>0</v>
      </c>
      <c r="EO316" s="100">
        <v>0</v>
      </c>
      <c r="EP316" s="100">
        <v>0</v>
      </c>
      <c r="EQ316" s="100">
        <v>0</v>
      </c>
      <c r="ER316" s="100">
        <v>0</v>
      </c>
      <c r="ES316" s="100">
        <v>0</v>
      </c>
      <c r="ET316" s="100">
        <v>0</v>
      </c>
      <c r="EU316" s="100">
        <v>0</v>
      </c>
      <c r="EV316" s="100">
        <v>672405.84843177185</v>
      </c>
      <c r="EW316" s="100">
        <v>9086.5655193482689</v>
      </c>
      <c r="EX316" s="100">
        <v>0</v>
      </c>
      <c r="EY316" s="100">
        <v>1423261</v>
      </c>
      <c r="EZ316" s="100">
        <v>19233</v>
      </c>
      <c r="FA316" s="100">
        <v>0</v>
      </c>
      <c r="FB316" s="100">
        <v>-750855</v>
      </c>
      <c r="FC316" s="100">
        <v>-10146</v>
      </c>
      <c r="FD316" s="100">
        <v>144.48879837067207</v>
      </c>
      <c r="FE316" s="100">
        <v>1074788.6116496944</v>
      </c>
      <c r="FF316" s="100">
        <v>14524.170427698573</v>
      </c>
      <c r="FG316" s="100">
        <v>133</v>
      </c>
      <c r="FH316" s="100">
        <v>923515</v>
      </c>
      <c r="FI316" s="100">
        <v>12480</v>
      </c>
      <c r="FJ316" s="100">
        <v>11</v>
      </c>
      <c r="FK316" s="100">
        <v>151274</v>
      </c>
      <c r="FL316" s="100">
        <v>2044</v>
      </c>
      <c r="FM316" s="100">
        <v>0</v>
      </c>
      <c r="FN316" s="100">
        <v>0</v>
      </c>
      <c r="FO316" s="100">
        <v>0</v>
      </c>
      <c r="FP316" s="100">
        <v>0</v>
      </c>
      <c r="FQ316" s="100">
        <v>0</v>
      </c>
      <c r="FR316" s="100">
        <v>0</v>
      </c>
      <c r="FS316" s="100">
        <v>0</v>
      </c>
      <c r="FT316" s="100">
        <v>0</v>
      </c>
      <c r="FU316" s="100">
        <v>0</v>
      </c>
      <c r="FV316" s="100">
        <v>144</v>
      </c>
      <c r="FW316" s="100">
        <v>3821280</v>
      </c>
      <c r="FX316" s="100">
        <v>51641</v>
      </c>
      <c r="FY316" s="546">
        <v>0.25</v>
      </c>
      <c r="FZ316" s="546">
        <v>0</v>
      </c>
      <c r="GA316" s="546">
        <v>0.74</v>
      </c>
      <c r="GB316" s="546">
        <v>0.01</v>
      </c>
      <c r="GC316" t="s">
        <v>1029</v>
      </c>
    </row>
    <row r="317" spans="1:185" s="84" customFormat="1" x14ac:dyDescent="0.25">
      <c r="A317" t="s">
        <v>1026</v>
      </c>
      <c r="B317" s="82" t="s">
        <v>993</v>
      </c>
      <c r="C317" s="85" t="s">
        <v>992</v>
      </c>
      <c r="D317" s="100">
        <v>80826</v>
      </c>
      <c r="E317" s="100">
        <v>0</v>
      </c>
      <c r="F317" s="100">
        <v>80826</v>
      </c>
      <c r="G317" s="100">
        <v>154530</v>
      </c>
      <c r="H317" s="100">
        <v>0</v>
      </c>
      <c r="I317" s="100">
        <v>154530</v>
      </c>
      <c r="J317" s="100">
        <v>-73704</v>
      </c>
      <c r="K317" s="100">
        <v>0</v>
      </c>
      <c r="L317" s="100">
        <v>-73704</v>
      </c>
      <c r="M317" s="100">
        <v>127461</v>
      </c>
      <c r="N317" s="100">
        <v>127461</v>
      </c>
      <c r="O317" s="100">
        <v>0</v>
      </c>
      <c r="P317" s="100">
        <v>0</v>
      </c>
      <c r="Q317" s="100">
        <v>0</v>
      </c>
      <c r="R317" s="100">
        <v>0</v>
      </c>
      <c r="S317" s="100">
        <v>0</v>
      </c>
      <c r="T317" s="100">
        <v>0</v>
      </c>
      <c r="U317" s="100">
        <v>0</v>
      </c>
      <c r="V317" s="100">
        <v>0</v>
      </c>
      <c r="W317" s="100">
        <v>0</v>
      </c>
      <c r="X317" s="100">
        <v>0</v>
      </c>
      <c r="Y317" s="100">
        <v>0</v>
      </c>
      <c r="Z317" s="100">
        <v>0</v>
      </c>
      <c r="AA317" s="100">
        <v>0</v>
      </c>
      <c r="AB317" s="100">
        <v>0</v>
      </c>
      <c r="AC317" s="100">
        <v>0</v>
      </c>
      <c r="AD317" s="100">
        <v>0</v>
      </c>
      <c r="AE317" s="100">
        <v>0</v>
      </c>
      <c r="AF317" s="100">
        <v>0</v>
      </c>
      <c r="AG317" s="100">
        <v>0</v>
      </c>
      <c r="AH317" s="100">
        <v>0</v>
      </c>
      <c r="AI317" s="100">
        <v>0</v>
      </c>
      <c r="AJ317" s="100">
        <v>0</v>
      </c>
      <c r="AK317" s="100">
        <v>0</v>
      </c>
      <c r="AL317" s="100">
        <v>0</v>
      </c>
      <c r="AM317" s="100">
        <v>0</v>
      </c>
      <c r="AN317" s="100">
        <v>0</v>
      </c>
      <c r="AO317" s="100">
        <v>0</v>
      </c>
      <c r="AP317" s="100">
        <v>0</v>
      </c>
      <c r="AQ317" s="100">
        <v>0</v>
      </c>
      <c r="AR317" s="100">
        <v>0</v>
      </c>
      <c r="AS317" s="100">
        <v>0</v>
      </c>
      <c r="AT317" s="100">
        <v>0</v>
      </c>
      <c r="AU317" s="100">
        <v>0</v>
      </c>
      <c r="AV317" s="100">
        <v>0</v>
      </c>
      <c r="AW317" s="100">
        <v>0</v>
      </c>
      <c r="AX317" s="100">
        <v>0</v>
      </c>
      <c r="AY317" s="100">
        <v>0</v>
      </c>
      <c r="AZ317" s="100">
        <v>0</v>
      </c>
      <c r="BA317" s="100">
        <v>0</v>
      </c>
      <c r="BB317" s="100">
        <v>0</v>
      </c>
      <c r="BC317" s="100">
        <v>0</v>
      </c>
      <c r="BD317" s="100">
        <v>0</v>
      </c>
      <c r="BE317" s="100">
        <v>0</v>
      </c>
      <c r="BF317" s="100">
        <v>515746.45339796337</v>
      </c>
      <c r="BG317" s="100">
        <v>1418302.7468443995</v>
      </c>
      <c r="BH317" s="100">
        <v>0</v>
      </c>
      <c r="BI317" s="100">
        <v>31323</v>
      </c>
      <c r="BJ317" s="100">
        <v>86138</v>
      </c>
      <c r="BK317" s="100">
        <v>0</v>
      </c>
      <c r="BL317" s="100">
        <v>525967</v>
      </c>
      <c r="BM317" s="100">
        <v>1446409</v>
      </c>
      <c r="BN317" s="100">
        <v>0</v>
      </c>
      <c r="BO317" s="100">
        <v>21102</v>
      </c>
      <c r="BP317" s="100">
        <v>58032</v>
      </c>
      <c r="BQ317" s="100">
        <v>0</v>
      </c>
      <c r="BR317" s="100">
        <v>0</v>
      </c>
      <c r="BS317" s="100">
        <v>0</v>
      </c>
      <c r="BT317" s="100">
        <v>0</v>
      </c>
      <c r="BU317" s="100">
        <v>0</v>
      </c>
      <c r="BV317" s="100">
        <v>0</v>
      </c>
      <c r="BW317" s="100">
        <v>0</v>
      </c>
      <c r="BX317" s="100">
        <v>0</v>
      </c>
      <c r="BY317" s="100">
        <v>0</v>
      </c>
      <c r="BZ317" s="100">
        <v>0</v>
      </c>
      <c r="CA317" s="100">
        <v>0</v>
      </c>
      <c r="CB317" s="100">
        <v>0</v>
      </c>
      <c r="CC317" s="100">
        <v>0</v>
      </c>
      <c r="CD317" s="100">
        <v>0</v>
      </c>
      <c r="CE317" s="100">
        <v>0</v>
      </c>
      <c r="CF317" s="100">
        <v>0</v>
      </c>
      <c r="CG317" s="100">
        <v>187434.28594704685</v>
      </c>
      <c r="CH317" s="100">
        <v>515444.28635437886</v>
      </c>
      <c r="CI317" s="100">
        <v>0</v>
      </c>
      <c r="CJ317" s="100">
        <v>0</v>
      </c>
      <c r="CK317" s="100">
        <v>0</v>
      </c>
      <c r="CL317" s="100">
        <v>0</v>
      </c>
      <c r="CM317" s="100">
        <v>0</v>
      </c>
      <c r="CN317" s="100">
        <v>0</v>
      </c>
      <c r="CO317" s="100">
        <v>0</v>
      </c>
      <c r="CP317" s="100">
        <v>0</v>
      </c>
      <c r="CQ317" s="100">
        <v>0</v>
      </c>
      <c r="CR317" s="100">
        <v>0</v>
      </c>
      <c r="CS317" s="100">
        <v>0</v>
      </c>
      <c r="CT317" s="100">
        <v>0</v>
      </c>
      <c r="CU317" s="100">
        <v>0</v>
      </c>
      <c r="CV317" s="100">
        <v>0</v>
      </c>
      <c r="CW317" s="100">
        <v>0</v>
      </c>
      <c r="CX317" s="100">
        <v>0</v>
      </c>
      <c r="CY317" s="100">
        <v>0</v>
      </c>
      <c r="CZ317" s="100">
        <v>0</v>
      </c>
      <c r="DA317" s="100">
        <v>0</v>
      </c>
      <c r="DB317" s="100">
        <v>0</v>
      </c>
      <c r="DC317" s="100">
        <v>0</v>
      </c>
      <c r="DD317" s="100">
        <v>0</v>
      </c>
      <c r="DE317" s="100">
        <v>49.977189409368634</v>
      </c>
      <c r="DF317" s="100">
        <v>137.43727087576374</v>
      </c>
      <c r="DG317" s="100">
        <v>0</v>
      </c>
      <c r="DH317" s="100">
        <v>310</v>
      </c>
      <c r="DI317" s="100">
        <v>852</v>
      </c>
      <c r="DJ317" s="100">
        <v>0</v>
      </c>
      <c r="DK317" s="100">
        <v>-260</v>
      </c>
      <c r="DL317" s="100">
        <v>-715</v>
      </c>
      <c r="DM317" s="100">
        <v>0</v>
      </c>
      <c r="DN317" s="100">
        <v>3046.7498981670064</v>
      </c>
      <c r="DO317" s="100">
        <v>8378.5622199592672</v>
      </c>
      <c r="DP317" s="100">
        <v>0</v>
      </c>
      <c r="DQ317" s="100">
        <v>8620</v>
      </c>
      <c r="DR317" s="100">
        <v>23705</v>
      </c>
      <c r="DS317" s="100">
        <v>0</v>
      </c>
      <c r="DT317" s="100">
        <v>-5573</v>
      </c>
      <c r="DU317" s="100">
        <v>-15326</v>
      </c>
      <c r="DV317" s="100">
        <v>0</v>
      </c>
      <c r="DW317" s="100">
        <v>7339.8317718940934</v>
      </c>
      <c r="DX317" s="100">
        <v>20184.537372708757</v>
      </c>
      <c r="DY317" s="100">
        <v>0</v>
      </c>
      <c r="DZ317" s="100">
        <v>-1.4456211812627293</v>
      </c>
      <c r="EA317" s="100">
        <v>-3.9754582484725054</v>
      </c>
      <c r="EB317" s="100">
        <v>0</v>
      </c>
      <c r="EC317" s="100">
        <v>0</v>
      </c>
      <c r="ED317" s="100">
        <v>0</v>
      </c>
      <c r="EE317" s="100">
        <v>0</v>
      </c>
      <c r="EF317" s="100">
        <v>7338</v>
      </c>
      <c r="EG317" s="100">
        <v>20181</v>
      </c>
      <c r="EH317" s="100">
        <v>0</v>
      </c>
      <c r="EI317" s="100">
        <v>112.55193482688392</v>
      </c>
      <c r="EJ317" s="100">
        <v>309.51782077393079</v>
      </c>
      <c r="EK317" s="100">
        <v>0</v>
      </c>
      <c r="EL317" s="100">
        <v>0</v>
      </c>
      <c r="EM317" s="100">
        <v>0</v>
      </c>
      <c r="EN317" s="100">
        <v>0</v>
      </c>
      <c r="EO317" s="100">
        <v>0</v>
      </c>
      <c r="EP317" s="100">
        <v>0</v>
      </c>
      <c r="EQ317" s="100">
        <v>0</v>
      </c>
      <c r="ER317" s="100">
        <v>0</v>
      </c>
      <c r="ES317" s="100">
        <v>0</v>
      </c>
      <c r="ET317" s="100">
        <v>0</v>
      </c>
      <c r="EU317" s="100">
        <v>0</v>
      </c>
      <c r="EV317" s="100">
        <v>0</v>
      </c>
      <c r="EW317" s="100">
        <v>0</v>
      </c>
      <c r="EX317" s="100">
        <v>4994</v>
      </c>
      <c r="EY317" s="100">
        <v>13732</v>
      </c>
      <c r="EZ317" s="100">
        <v>0</v>
      </c>
      <c r="FA317" s="100">
        <v>-4994</v>
      </c>
      <c r="FB317" s="100">
        <v>-13732</v>
      </c>
      <c r="FC317" s="100">
        <v>0</v>
      </c>
      <c r="FD317" s="100">
        <v>202712.58329938899</v>
      </c>
      <c r="FE317" s="100">
        <v>557459.6040733197</v>
      </c>
      <c r="FF317" s="100">
        <v>0</v>
      </c>
      <c r="FG317" s="100">
        <v>212221</v>
      </c>
      <c r="FH317" s="100">
        <v>583609</v>
      </c>
      <c r="FI317" s="100">
        <v>0</v>
      </c>
      <c r="FJ317" s="100">
        <v>-9508</v>
      </c>
      <c r="FK317" s="100">
        <v>-26149</v>
      </c>
      <c r="FL317" s="100">
        <v>0</v>
      </c>
      <c r="FM317" s="100">
        <v>0</v>
      </c>
      <c r="FN317" s="100">
        <v>0</v>
      </c>
      <c r="FO317" s="100">
        <v>0</v>
      </c>
      <c r="FP317" s="100">
        <v>0</v>
      </c>
      <c r="FQ317" s="100">
        <v>0</v>
      </c>
      <c r="FR317" s="100">
        <v>0</v>
      </c>
      <c r="FS317" s="100">
        <v>0</v>
      </c>
      <c r="FT317" s="100">
        <v>0</v>
      </c>
      <c r="FU317" s="100">
        <v>0</v>
      </c>
      <c r="FV317" s="100">
        <v>947765</v>
      </c>
      <c r="FW317" s="100">
        <v>2606352</v>
      </c>
      <c r="FX317" s="100">
        <v>0</v>
      </c>
      <c r="FY317" s="546">
        <v>0.25</v>
      </c>
      <c r="FZ317" s="546">
        <v>0.2</v>
      </c>
      <c r="GA317" s="546">
        <v>0.55000000000000004</v>
      </c>
      <c r="GB317" s="546">
        <v>0</v>
      </c>
      <c r="GC317" s="84" t="s">
        <v>1029</v>
      </c>
    </row>
    <row r="318" spans="1:185" s="84" customFormat="1" x14ac:dyDescent="0.25">
      <c r="A318" t="s">
        <v>1026</v>
      </c>
      <c r="B318" s="82" t="s">
        <v>995</v>
      </c>
      <c r="C318" s="85" t="s">
        <v>994</v>
      </c>
      <c r="D318" s="100">
        <v>257076</v>
      </c>
      <c r="E318" s="100">
        <v>0</v>
      </c>
      <c r="F318" s="100">
        <v>257076</v>
      </c>
      <c r="G318" s="100">
        <v>262640</v>
      </c>
      <c r="H318" s="100">
        <v>0</v>
      </c>
      <c r="I318" s="100">
        <v>262640</v>
      </c>
      <c r="J318" s="100">
        <v>-5564</v>
      </c>
      <c r="K318" s="100">
        <v>0</v>
      </c>
      <c r="L318" s="100">
        <v>-5564</v>
      </c>
      <c r="M318" s="100">
        <v>187966</v>
      </c>
      <c r="N318" s="100">
        <v>187966</v>
      </c>
      <c r="O318" s="100">
        <v>0</v>
      </c>
      <c r="P318" s="100">
        <v>0</v>
      </c>
      <c r="Q318" s="100">
        <v>0</v>
      </c>
      <c r="R318" s="100">
        <v>0</v>
      </c>
      <c r="S318" s="100">
        <v>203369</v>
      </c>
      <c r="T318" s="100">
        <v>163201</v>
      </c>
      <c r="U318" s="100">
        <v>212286</v>
      </c>
      <c r="V318" s="100">
        <v>163201</v>
      </c>
      <c r="W318" s="100">
        <v>-8917</v>
      </c>
      <c r="X318" s="100">
        <v>0</v>
      </c>
      <c r="Y318" s="100">
        <v>0</v>
      </c>
      <c r="Z318" s="100">
        <v>0</v>
      </c>
      <c r="AA318" s="100">
        <v>0</v>
      </c>
      <c r="AB318" s="100">
        <v>0</v>
      </c>
      <c r="AC318" s="100">
        <v>0</v>
      </c>
      <c r="AD318" s="100">
        <v>0</v>
      </c>
      <c r="AE318" s="100">
        <v>0</v>
      </c>
      <c r="AF318" s="100">
        <v>0</v>
      </c>
      <c r="AG318" s="100">
        <v>0</v>
      </c>
      <c r="AH318" s="100">
        <v>0</v>
      </c>
      <c r="AI318" s="100">
        <v>0</v>
      </c>
      <c r="AJ318" s="100">
        <v>0</v>
      </c>
      <c r="AK318" s="100">
        <v>0</v>
      </c>
      <c r="AL318" s="100">
        <v>0</v>
      </c>
      <c r="AM318" s="100">
        <v>0</v>
      </c>
      <c r="AN318" s="100">
        <v>0</v>
      </c>
      <c r="AO318" s="100">
        <v>0</v>
      </c>
      <c r="AP318" s="100">
        <v>0</v>
      </c>
      <c r="AQ318" s="100">
        <v>0</v>
      </c>
      <c r="AR318" s="100">
        <v>0</v>
      </c>
      <c r="AS318" s="100">
        <v>0</v>
      </c>
      <c r="AT318" s="100">
        <v>0</v>
      </c>
      <c r="AU318" s="100">
        <v>0</v>
      </c>
      <c r="AV318" s="100">
        <v>0</v>
      </c>
      <c r="AW318" s="100">
        <v>0</v>
      </c>
      <c r="AX318" s="100">
        <v>0</v>
      </c>
      <c r="AY318" s="100">
        <v>0</v>
      </c>
      <c r="AZ318" s="100">
        <v>0</v>
      </c>
      <c r="BA318" s="100">
        <v>0</v>
      </c>
      <c r="BB318" s="100">
        <v>0</v>
      </c>
      <c r="BC318" s="100">
        <v>0</v>
      </c>
      <c r="BD318" s="100">
        <v>0</v>
      </c>
      <c r="BE318" s="100">
        <v>0</v>
      </c>
      <c r="BF318" s="100">
        <v>0</v>
      </c>
      <c r="BG318" s="100">
        <v>3018214.9472969454</v>
      </c>
      <c r="BH318" s="100">
        <v>40786.688476985757</v>
      </c>
      <c r="BI318" s="100">
        <v>0</v>
      </c>
      <c r="BJ318" s="100">
        <v>158079</v>
      </c>
      <c r="BK318" s="100">
        <v>2136</v>
      </c>
      <c r="BL318" s="100">
        <v>1</v>
      </c>
      <c r="BM318" s="100">
        <v>2911793</v>
      </c>
      <c r="BN318" s="100">
        <v>39348</v>
      </c>
      <c r="BO318" s="100">
        <v>-1</v>
      </c>
      <c r="BP318" s="100">
        <v>264501</v>
      </c>
      <c r="BQ318" s="100">
        <v>3575</v>
      </c>
      <c r="BR318" s="100">
        <v>0</v>
      </c>
      <c r="BS318" s="100">
        <v>0</v>
      </c>
      <c r="BT318" s="100">
        <v>0</v>
      </c>
      <c r="BU318" s="100">
        <v>0</v>
      </c>
      <c r="BV318" s="100">
        <v>0</v>
      </c>
      <c r="BW318" s="100">
        <v>0</v>
      </c>
      <c r="BX318" s="100">
        <v>0</v>
      </c>
      <c r="BY318" s="100">
        <v>0</v>
      </c>
      <c r="BZ318" s="100">
        <v>0</v>
      </c>
      <c r="CA318" s="100">
        <v>0</v>
      </c>
      <c r="CB318" s="100">
        <v>0</v>
      </c>
      <c r="CC318" s="100">
        <v>0</v>
      </c>
      <c r="CD318" s="100">
        <v>0</v>
      </c>
      <c r="CE318" s="100">
        <v>0</v>
      </c>
      <c r="CF318" s="100">
        <v>0</v>
      </c>
      <c r="CG318" s="100">
        <v>0</v>
      </c>
      <c r="CH318" s="100">
        <v>0</v>
      </c>
      <c r="CI318" s="100">
        <v>0</v>
      </c>
      <c r="CJ318" s="100">
        <v>0</v>
      </c>
      <c r="CK318" s="100">
        <v>7502.0717718940941</v>
      </c>
      <c r="CL318" s="100">
        <v>101.37934826883911</v>
      </c>
      <c r="CM318" s="100">
        <v>0</v>
      </c>
      <c r="CN318" s="100">
        <v>0</v>
      </c>
      <c r="CO318" s="100">
        <v>0</v>
      </c>
      <c r="CP318" s="100">
        <v>0</v>
      </c>
      <c r="CQ318" s="100">
        <v>7502</v>
      </c>
      <c r="CR318" s="100">
        <v>101</v>
      </c>
      <c r="CS318" s="100">
        <v>0</v>
      </c>
      <c r="CT318" s="100">
        <v>0</v>
      </c>
      <c r="CU318" s="100">
        <v>0</v>
      </c>
      <c r="CV318" s="100">
        <v>0</v>
      </c>
      <c r="CW318" s="100">
        <v>36102.096659877803</v>
      </c>
      <c r="CX318" s="100">
        <v>487.86617107942971</v>
      </c>
      <c r="CY318" s="100">
        <v>0</v>
      </c>
      <c r="CZ318" s="100">
        <v>38702</v>
      </c>
      <c r="DA318" s="100">
        <v>523</v>
      </c>
      <c r="DB318" s="100">
        <v>0</v>
      </c>
      <c r="DC318" s="100">
        <v>-2600</v>
      </c>
      <c r="DD318" s="100">
        <v>-35</v>
      </c>
      <c r="DE318" s="100">
        <v>0</v>
      </c>
      <c r="DF318" s="100">
        <v>0</v>
      </c>
      <c r="DG318" s="100">
        <v>0</v>
      </c>
      <c r="DH318" s="100">
        <v>0</v>
      </c>
      <c r="DI318" s="100">
        <v>0</v>
      </c>
      <c r="DJ318" s="100">
        <v>0</v>
      </c>
      <c r="DK318" s="100">
        <v>0</v>
      </c>
      <c r="DL318" s="100">
        <v>0</v>
      </c>
      <c r="DM318" s="100">
        <v>0</v>
      </c>
      <c r="DN318" s="100">
        <v>0</v>
      </c>
      <c r="DO318" s="100">
        <v>18154.585784114053</v>
      </c>
      <c r="DP318" s="100">
        <v>245.33224032586557</v>
      </c>
      <c r="DQ318" s="100">
        <v>0</v>
      </c>
      <c r="DR318" s="100">
        <v>27421</v>
      </c>
      <c r="DS318" s="100">
        <v>371</v>
      </c>
      <c r="DT318" s="100">
        <v>0</v>
      </c>
      <c r="DU318" s="100">
        <v>-9266</v>
      </c>
      <c r="DV318" s="100">
        <v>-126</v>
      </c>
      <c r="DW318" s="100">
        <v>0</v>
      </c>
      <c r="DX318" s="100">
        <v>45033.825824847248</v>
      </c>
      <c r="DY318" s="100">
        <v>608.56521384928715</v>
      </c>
      <c r="DZ318" s="100">
        <v>0</v>
      </c>
      <c r="EA318" s="100">
        <v>-2782.9033808553972</v>
      </c>
      <c r="EB318" s="100">
        <v>-37.606802443991853</v>
      </c>
      <c r="EC318" s="100">
        <v>-1</v>
      </c>
      <c r="ED318" s="100">
        <v>45034</v>
      </c>
      <c r="EE318" s="100">
        <v>609</v>
      </c>
      <c r="EF318" s="100">
        <v>1</v>
      </c>
      <c r="EG318" s="100">
        <v>-2783</v>
      </c>
      <c r="EH318" s="100">
        <v>-38</v>
      </c>
      <c r="EI318" s="100">
        <v>0</v>
      </c>
      <c r="EJ318" s="100">
        <v>0</v>
      </c>
      <c r="EK318" s="100">
        <v>0</v>
      </c>
      <c r="EL318" s="100">
        <v>0</v>
      </c>
      <c r="EM318" s="100">
        <v>0</v>
      </c>
      <c r="EN318" s="100">
        <v>0</v>
      </c>
      <c r="EO318" s="100">
        <v>0</v>
      </c>
      <c r="EP318" s="100">
        <v>0</v>
      </c>
      <c r="EQ318" s="100">
        <v>0</v>
      </c>
      <c r="ER318" s="100">
        <v>0</v>
      </c>
      <c r="ES318" s="100">
        <v>0</v>
      </c>
      <c r="ET318" s="100">
        <v>0</v>
      </c>
      <c r="EU318" s="100">
        <v>0</v>
      </c>
      <c r="EV318" s="100">
        <v>568357.20195519342</v>
      </c>
      <c r="EW318" s="100">
        <v>7680.5027291242359</v>
      </c>
      <c r="EX318" s="100">
        <v>0</v>
      </c>
      <c r="EY318" s="100">
        <v>1224609</v>
      </c>
      <c r="EZ318" s="100">
        <v>16549</v>
      </c>
      <c r="FA318" s="100">
        <v>0</v>
      </c>
      <c r="FB318" s="100">
        <v>-656252</v>
      </c>
      <c r="FC318" s="100">
        <v>-8868</v>
      </c>
      <c r="FD318" s="100">
        <v>6627.0957230142558</v>
      </c>
      <c r="FE318" s="100">
        <v>1154246.222077393</v>
      </c>
      <c r="FF318" s="100">
        <v>15526.054908350305</v>
      </c>
      <c r="FG318" s="100">
        <v>6918</v>
      </c>
      <c r="FH318" s="100">
        <v>963286</v>
      </c>
      <c r="FI318" s="100">
        <v>12946</v>
      </c>
      <c r="FJ318" s="100">
        <v>-291</v>
      </c>
      <c r="FK318" s="100">
        <v>190960</v>
      </c>
      <c r="FL318" s="100">
        <v>2580</v>
      </c>
      <c r="FM318" s="100">
        <v>0</v>
      </c>
      <c r="FN318" s="100">
        <v>0</v>
      </c>
      <c r="FO318" s="100">
        <v>0</v>
      </c>
      <c r="FP318" s="100">
        <v>0</v>
      </c>
      <c r="FQ318" s="100">
        <v>0</v>
      </c>
      <c r="FR318" s="100">
        <v>0</v>
      </c>
      <c r="FS318" s="100">
        <v>0</v>
      </c>
      <c r="FT318" s="100">
        <v>0</v>
      </c>
      <c r="FU318" s="100">
        <v>0</v>
      </c>
      <c r="FV318" s="100">
        <v>6627</v>
      </c>
      <c r="FW318" s="100">
        <v>5002907</v>
      </c>
      <c r="FX318" s="100">
        <v>67535</v>
      </c>
      <c r="FY318" s="546">
        <v>0.25</v>
      </c>
      <c r="FZ318" s="546">
        <v>0</v>
      </c>
      <c r="GA318" s="546">
        <v>0.74</v>
      </c>
      <c r="GB318" s="546">
        <v>0.01</v>
      </c>
      <c r="GC318" s="84" t="s">
        <v>1029</v>
      </c>
    </row>
    <row r="319" spans="1:185" s="84" customFormat="1" x14ac:dyDescent="0.25">
      <c r="A319" t="s">
        <v>1037</v>
      </c>
      <c r="B319" s="82" t="s">
        <v>997</v>
      </c>
      <c r="C319" s="85" t="s">
        <v>996</v>
      </c>
      <c r="D319" s="100">
        <v>-201066</v>
      </c>
      <c r="E319" s="100">
        <v>0</v>
      </c>
      <c r="F319" s="100">
        <v>-201066</v>
      </c>
      <c r="G319" s="100">
        <v>-504059</v>
      </c>
      <c r="H319" s="100">
        <v>0</v>
      </c>
      <c r="I319" s="100">
        <v>-504059</v>
      </c>
      <c r="J319" s="100">
        <v>302993</v>
      </c>
      <c r="K319" s="100">
        <v>0</v>
      </c>
      <c r="L319" s="100">
        <v>302993</v>
      </c>
      <c r="M319" s="100">
        <v>234074</v>
      </c>
      <c r="N319" s="100">
        <v>234074</v>
      </c>
      <c r="O319" s="100">
        <v>0</v>
      </c>
      <c r="P319" s="100">
        <v>0</v>
      </c>
      <c r="Q319" s="100">
        <v>0</v>
      </c>
      <c r="R319" s="100">
        <v>0</v>
      </c>
      <c r="S319" s="100">
        <v>0</v>
      </c>
      <c r="T319" s="100">
        <v>0</v>
      </c>
      <c r="U319" s="100">
        <v>0</v>
      </c>
      <c r="V319" s="100">
        <v>0</v>
      </c>
      <c r="W319" s="100">
        <v>0</v>
      </c>
      <c r="X319" s="100">
        <v>0</v>
      </c>
      <c r="Y319" s="100">
        <v>0</v>
      </c>
      <c r="Z319" s="100">
        <v>0</v>
      </c>
      <c r="AA319" s="100">
        <v>0</v>
      </c>
      <c r="AB319" s="100">
        <v>0</v>
      </c>
      <c r="AC319" s="100">
        <v>0</v>
      </c>
      <c r="AD319" s="100">
        <v>0</v>
      </c>
      <c r="AE319" s="100">
        <v>0</v>
      </c>
      <c r="AF319" s="100">
        <v>0</v>
      </c>
      <c r="AG319" s="100">
        <v>0</v>
      </c>
      <c r="AH319" s="100">
        <v>0</v>
      </c>
      <c r="AI319" s="100">
        <v>0</v>
      </c>
      <c r="AJ319" s="100">
        <v>0</v>
      </c>
      <c r="AK319" s="100">
        <v>0</v>
      </c>
      <c r="AL319" s="100">
        <v>0</v>
      </c>
      <c r="AM319" s="100">
        <v>0</v>
      </c>
      <c r="AN319" s="100">
        <v>0</v>
      </c>
      <c r="AO319" s="100">
        <v>0</v>
      </c>
      <c r="AP319" s="100">
        <v>0</v>
      </c>
      <c r="AQ319" s="100">
        <v>0</v>
      </c>
      <c r="AR319" s="100">
        <v>0</v>
      </c>
      <c r="AS319" s="100">
        <v>0</v>
      </c>
      <c r="AT319" s="100">
        <v>0</v>
      </c>
      <c r="AU319" s="100">
        <v>0</v>
      </c>
      <c r="AV319" s="100">
        <v>0</v>
      </c>
      <c r="AW319" s="100">
        <v>0</v>
      </c>
      <c r="AX319" s="100">
        <v>0</v>
      </c>
      <c r="AY319" s="100">
        <v>0</v>
      </c>
      <c r="AZ319" s="100">
        <v>0</v>
      </c>
      <c r="BA319" s="100">
        <v>0</v>
      </c>
      <c r="BB319" s="100">
        <v>0</v>
      </c>
      <c r="BC319" s="100">
        <v>0</v>
      </c>
      <c r="BD319" s="100">
        <v>0</v>
      </c>
      <c r="BE319" s="100">
        <v>0</v>
      </c>
      <c r="BF319" s="100">
        <v>1558084.3595699084</v>
      </c>
      <c r="BG319" s="100">
        <v>1154815.4665047557</v>
      </c>
      <c r="BH319" s="100">
        <v>36660.808460468434</v>
      </c>
      <c r="BI319" s="100">
        <v>158227</v>
      </c>
      <c r="BJ319" s="100">
        <v>117274</v>
      </c>
      <c r="BK319" s="100">
        <v>3723</v>
      </c>
      <c r="BL319" s="100">
        <v>1530416</v>
      </c>
      <c r="BM319" s="100">
        <v>1134309</v>
      </c>
      <c r="BN319" s="100">
        <v>36010</v>
      </c>
      <c r="BO319" s="100">
        <v>185895</v>
      </c>
      <c r="BP319" s="100">
        <v>137780</v>
      </c>
      <c r="BQ319" s="100">
        <v>4374</v>
      </c>
      <c r="BR319" s="100">
        <v>4886.5868126272908</v>
      </c>
      <c r="BS319" s="100">
        <v>3621.82316700611</v>
      </c>
      <c r="BT319" s="100">
        <v>114.97851323828921</v>
      </c>
      <c r="BU319" s="100">
        <v>5204</v>
      </c>
      <c r="BV319" s="100">
        <v>3857</v>
      </c>
      <c r="BW319" s="100">
        <v>122</v>
      </c>
      <c r="BX319" s="100">
        <v>-317</v>
      </c>
      <c r="BY319" s="100">
        <v>-235</v>
      </c>
      <c r="BZ319" s="100">
        <v>-7</v>
      </c>
      <c r="CA319" s="100">
        <v>0</v>
      </c>
      <c r="CB319" s="100">
        <v>0</v>
      </c>
      <c r="CC319" s="100">
        <v>0</v>
      </c>
      <c r="CD319" s="100">
        <v>0</v>
      </c>
      <c r="CE319" s="100">
        <v>0</v>
      </c>
      <c r="CF319" s="100">
        <v>0</v>
      </c>
      <c r="CG319" s="100">
        <v>0</v>
      </c>
      <c r="CH319" s="100">
        <v>0</v>
      </c>
      <c r="CI319" s="100">
        <v>0</v>
      </c>
      <c r="CJ319" s="100">
        <v>0</v>
      </c>
      <c r="CK319" s="100">
        <v>0</v>
      </c>
      <c r="CL319" s="100">
        <v>0</v>
      </c>
      <c r="CM319" s="100">
        <v>0</v>
      </c>
      <c r="CN319" s="100">
        <v>0</v>
      </c>
      <c r="CO319" s="100">
        <v>0</v>
      </c>
      <c r="CP319" s="100">
        <v>0</v>
      </c>
      <c r="CQ319" s="100">
        <v>0</v>
      </c>
      <c r="CR319" s="100">
        <v>0</v>
      </c>
      <c r="CS319" s="100">
        <v>0</v>
      </c>
      <c r="CT319" s="100">
        <v>0</v>
      </c>
      <c r="CU319" s="100">
        <v>0</v>
      </c>
      <c r="CV319" s="100">
        <v>4027.3199083503055</v>
      </c>
      <c r="CW319" s="100">
        <v>2984.9547556008147</v>
      </c>
      <c r="CX319" s="100">
        <v>94.760468431771898</v>
      </c>
      <c r="CY319" s="100">
        <v>4022</v>
      </c>
      <c r="CZ319" s="100">
        <v>2982</v>
      </c>
      <c r="DA319" s="100">
        <v>95</v>
      </c>
      <c r="DB319" s="100">
        <v>5</v>
      </c>
      <c r="DC319" s="100">
        <v>3</v>
      </c>
      <c r="DD319" s="100">
        <v>0</v>
      </c>
      <c r="DE319" s="100">
        <v>118.4893075356415</v>
      </c>
      <c r="DF319" s="100">
        <v>87.82148676171073</v>
      </c>
      <c r="DG319" s="100">
        <v>2.7879837067209774</v>
      </c>
      <c r="DH319" s="100">
        <v>659</v>
      </c>
      <c r="DI319" s="100">
        <v>488</v>
      </c>
      <c r="DJ319" s="100">
        <v>15</v>
      </c>
      <c r="DK319" s="100">
        <v>-541</v>
      </c>
      <c r="DL319" s="100">
        <v>-400</v>
      </c>
      <c r="DM319" s="100">
        <v>-12</v>
      </c>
      <c r="DN319" s="100">
        <v>11588.254276985743</v>
      </c>
      <c r="DO319" s="100">
        <v>8588.9414052953143</v>
      </c>
      <c r="DP319" s="100">
        <v>272.6648065173116</v>
      </c>
      <c r="DQ319" s="100">
        <v>14327</v>
      </c>
      <c r="DR319" s="100">
        <v>10618</v>
      </c>
      <c r="DS319" s="100">
        <v>337</v>
      </c>
      <c r="DT319" s="100">
        <v>-2739</v>
      </c>
      <c r="DU319" s="100">
        <v>-2029</v>
      </c>
      <c r="DV319" s="100">
        <v>-64</v>
      </c>
      <c r="DW319" s="100">
        <v>28185.095468431769</v>
      </c>
      <c r="DX319" s="100">
        <v>20890.129582484726</v>
      </c>
      <c r="DY319" s="100">
        <v>663.17871690427694</v>
      </c>
      <c r="DZ319" s="100">
        <v>0</v>
      </c>
      <c r="EA319" s="100">
        <v>0</v>
      </c>
      <c r="EB319" s="100">
        <v>0</v>
      </c>
      <c r="EC319" s="100">
        <v>32697</v>
      </c>
      <c r="ED319" s="100">
        <v>24235</v>
      </c>
      <c r="EE319" s="100">
        <v>769</v>
      </c>
      <c r="EF319" s="100">
        <v>-4512</v>
      </c>
      <c r="EG319" s="100">
        <v>-3345</v>
      </c>
      <c r="EH319" s="100">
        <v>-106</v>
      </c>
      <c r="EI319" s="100">
        <v>16.676272912423627</v>
      </c>
      <c r="EJ319" s="100">
        <v>12.360061099796335</v>
      </c>
      <c r="EK319" s="100">
        <v>0.39238289205702648</v>
      </c>
      <c r="EL319" s="100">
        <v>0</v>
      </c>
      <c r="EM319" s="100">
        <v>0</v>
      </c>
      <c r="EN319" s="100">
        <v>0</v>
      </c>
      <c r="EO319" s="100">
        <v>0</v>
      </c>
      <c r="EP319" s="100">
        <v>0</v>
      </c>
      <c r="EQ319" s="100">
        <v>0</v>
      </c>
      <c r="ER319" s="100">
        <v>0</v>
      </c>
      <c r="ES319" s="100">
        <v>0</v>
      </c>
      <c r="ET319" s="100">
        <v>0</v>
      </c>
      <c r="EU319" s="100">
        <v>458300.40412423626</v>
      </c>
      <c r="EV319" s="100">
        <v>339681.47599796334</v>
      </c>
      <c r="EW319" s="100">
        <v>10783.538920570265</v>
      </c>
      <c r="EX319" s="100">
        <v>808037</v>
      </c>
      <c r="EY319" s="100">
        <v>598899</v>
      </c>
      <c r="EZ319" s="100">
        <v>19013</v>
      </c>
      <c r="FA319" s="100">
        <v>-349737</v>
      </c>
      <c r="FB319" s="100">
        <v>-259218</v>
      </c>
      <c r="FC319" s="100">
        <v>-8229</v>
      </c>
      <c r="FD319" s="100">
        <v>1058741.0541751527</v>
      </c>
      <c r="FE319" s="100">
        <v>784713.95780040731</v>
      </c>
      <c r="FF319" s="100">
        <v>24911.554215885946</v>
      </c>
      <c r="FG319" s="100">
        <v>1009971</v>
      </c>
      <c r="FH319" s="100">
        <v>748566</v>
      </c>
      <c r="FI319" s="100">
        <v>23764</v>
      </c>
      <c r="FJ319" s="100">
        <v>48770</v>
      </c>
      <c r="FK319" s="100">
        <v>36148</v>
      </c>
      <c r="FL319" s="100">
        <v>1148</v>
      </c>
      <c r="FM319" s="100">
        <v>0</v>
      </c>
      <c r="FN319" s="100">
        <v>0</v>
      </c>
      <c r="FO319" s="100">
        <v>0</v>
      </c>
      <c r="FP319" s="100">
        <v>0</v>
      </c>
      <c r="FQ319" s="100">
        <v>0</v>
      </c>
      <c r="FR319" s="100">
        <v>0</v>
      </c>
      <c r="FS319" s="100">
        <v>0</v>
      </c>
      <c r="FT319" s="100">
        <v>0</v>
      </c>
      <c r="FU319" s="100">
        <v>0</v>
      </c>
      <c r="FV319" s="100">
        <v>3282174</v>
      </c>
      <c r="FW319" s="100">
        <v>2432670</v>
      </c>
      <c r="FX319" s="100">
        <v>77229</v>
      </c>
      <c r="FY319" s="546">
        <v>0.25</v>
      </c>
      <c r="FZ319" s="546">
        <v>0.42499999999999999</v>
      </c>
      <c r="GA319" s="546">
        <v>0.315</v>
      </c>
      <c r="GB319" s="546">
        <v>0.01</v>
      </c>
      <c r="GC319" s="84" t="s">
        <v>1029</v>
      </c>
    </row>
    <row r="320" spans="1:185" s="84" customFormat="1" x14ac:dyDescent="0.25">
      <c r="A320" t="s">
        <v>1026</v>
      </c>
      <c r="B320" s="82" t="s">
        <v>999</v>
      </c>
      <c r="C320" s="85" t="s">
        <v>998</v>
      </c>
      <c r="D320" s="100">
        <v>-917742</v>
      </c>
      <c r="E320" s="100">
        <v>-44948</v>
      </c>
      <c r="F320" s="100">
        <v>-962690</v>
      </c>
      <c r="G320" s="100">
        <v>-869894</v>
      </c>
      <c r="H320" s="100">
        <v>-19754</v>
      </c>
      <c r="I320" s="100">
        <v>-889648</v>
      </c>
      <c r="J320" s="100">
        <v>-47848</v>
      </c>
      <c r="K320" s="100">
        <v>-25194</v>
      </c>
      <c r="L320" s="100">
        <v>-73042</v>
      </c>
      <c r="M320" s="100">
        <v>149787</v>
      </c>
      <c r="N320" s="100">
        <v>149787</v>
      </c>
      <c r="O320" s="100">
        <v>0</v>
      </c>
      <c r="P320" s="100">
        <v>0</v>
      </c>
      <c r="Q320" s="100">
        <v>138593</v>
      </c>
      <c r="R320" s="100">
        <v>-138593</v>
      </c>
      <c r="S320" s="100">
        <v>0</v>
      </c>
      <c r="T320" s="100">
        <v>0</v>
      </c>
      <c r="U320" s="100">
        <v>0</v>
      </c>
      <c r="V320" s="100">
        <v>0</v>
      </c>
      <c r="W320" s="100">
        <v>0</v>
      </c>
      <c r="X320" s="100">
        <v>0</v>
      </c>
      <c r="Y320" s="100">
        <v>0</v>
      </c>
      <c r="Z320" s="100">
        <v>0</v>
      </c>
      <c r="AA320" s="100">
        <v>0</v>
      </c>
      <c r="AB320" s="100">
        <v>0</v>
      </c>
      <c r="AC320" s="100">
        <v>0</v>
      </c>
      <c r="AD320" s="100">
        <v>0</v>
      </c>
      <c r="AE320" s="100">
        <v>0</v>
      </c>
      <c r="AF320" s="100">
        <v>0</v>
      </c>
      <c r="AG320" s="100">
        <v>0</v>
      </c>
      <c r="AH320" s="100">
        <v>0</v>
      </c>
      <c r="AI320" s="100">
        <v>0</v>
      </c>
      <c r="AJ320" s="100">
        <v>0</v>
      </c>
      <c r="AK320" s="100">
        <v>0</v>
      </c>
      <c r="AL320" s="100">
        <v>0</v>
      </c>
      <c r="AM320" s="100">
        <v>0</v>
      </c>
      <c r="AN320" s="100">
        <v>0</v>
      </c>
      <c r="AO320" s="100">
        <v>0</v>
      </c>
      <c r="AP320" s="100">
        <v>0</v>
      </c>
      <c r="AQ320" s="100">
        <v>0</v>
      </c>
      <c r="AR320" s="100">
        <v>0</v>
      </c>
      <c r="AS320" s="100">
        <v>0</v>
      </c>
      <c r="AT320" s="100">
        <v>0</v>
      </c>
      <c r="AU320" s="100">
        <v>0</v>
      </c>
      <c r="AV320" s="100">
        <v>0</v>
      </c>
      <c r="AW320" s="100">
        <v>0</v>
      </c>
      <c r="AX320" s="100">
        <v>0</v>
      </c>
      <c r="AY320" s="100">
        <v>0</v>
      </c>
      <c r="AZ320" s="100">
        <v>0</v>
      </c>
      <c r="BA320" s="100">
        <v>0</v>
      </c>
      <c r="BB320" s="100">
        <v>0</v>
      </c>
      <c r="BC320" s="100">
        <v>0</v>
      </c>
      <c r="BD320" s="100">
        <v>0</v>
      </c>
      <c r="BE320" s="100">
        <v>0</v>
      </c>
      <c r="BF320" s="100">
        <v>2057435.3857613038</v>
      </c>
      <c r="BG320" s="100">
        <v>636133.51903564157</v>
      </c>
      <c r="BH320" s="100">
        <v>54525.730203054991</v>
      </c>
      <c r="BI320" s="100">
        <v>89401</v>
      </c>
      <c r="BJ320" s="100">
        <v>27321</v>
      </c>
      <c r="BK320" s="100">
        <v>2342</v>
      </c>
      <c r="BL320" s="100">
        <v>2028124</v>
      </c>
      <c r="BM320" s="100">
        <v>623094</v>
      </c>
      <c r="BN320" s="100">
        <v>53408</v>
      </c>
      <c r="BO320" s="100">
        <v>118712</v>
      </c>
      <c r="BP320" s="100">
        <v>40361</v>
      </c>
      <c r="BQ320" s="100">
        <v>3460</v>
      </c>
      <c r="BR320" s="100">
        <v>15491.070061099799</v>
      </c>
      <c r="BS320" s="100">
        <v>4254.6438391038691</v>
      </c>
      <c r="BT320" s="100">
        <v>364.68375763747457</v>
      </c>
      <c r="BU320" s="100">
        <v>6431</v>
      </c>
      <c r="BV320" s="100">
        <v>2010</v>
      </c>
      <c r="BW320" s="100">
        <v>172</v>
      </c>
      <c r="BX320" s="100">
        <v>9060</v>
      </c>
      <c r="BY320" s="100">
        <v>2245</v>
      </c>
      <c r="BZ320" s="100">
        <v>193</v>
      </c>
      <c r="CA320" s="100">
        <v>0</v>
      </c>
      <c r="CB320" s="100">
        <v>0</v>
      </c>
      <c r="CC320" s="100">
        <v>0</v>
      </c>
      <c r="CD320" s="100">
        <v>0</v>
      </c>
      <c r="CE320" s="100">
        <v>0</v>
      </c>
      <c r="CF320" s="100">
        <v>0</v>
      </c>
      <c r="CG320" s="100">
        <v>8370.3944602851334</v>
      </c>
      <c r="CH320" s="100">
        <v>2327.2693991853362</v>
      </c>
      <c r="CI320" s="100">
        <v>199.48023421588596</v>
      </c>
      <c r="CJ320" s="100">
        <v>0</v>
      </c>
      <c r="CK320" s="100">
        <v>0</v>
      </c>
      <c r="CL320" s="100">
        <v>0</v>
      </c>
      <c r="CM320" s="100">
        <v>0</v>
      </c>
      <c r="CN320" s="100">
        <v>0</v>
      </c>
      <c r="CO320" s="100">
        <v>0</v>
      </c>
      <c r="CP320" s="100">
        <v>0</v>
      </c>
      <c r="CQ320" s="100">
        <v>0</v>
      </c>
      <c r="CR320" s="100">
        <v>0</v>
      </c>
      <c r="CS320" s="100">
        <v>0</v>
      </c>
      <c r="CT320" s="100">
        <v>0</v>
      </c>
      <c r="CU320" s="100">
        <v>0</v>
      </c>
      <c r="CV320" s="100">
        <v>0</v>
      </c>
      <c r="CW320" s="100">
        <v>0</v>
      </c>
      <c r="CX320" s="100">
        <v>0</v>
      </c>
      <c r="CY320" s="100">
        <v>0</v>
      </c>
      <c r="CZ320" s="100">
        <v>0</v>
      </c>
      <c r="DA320" s="100">
        <v>0</v>
      </c>
      <c r="DB320" s="100">
        <v>0</v>
      </c>
      <c r="DC320" s="100">
        <v>0</v>
      </c>
      <c r="DD320" s="100">
        <v>0</v>
      </c>
      <c r="DE320" s="100">
        <v>0</v>
      </c>
      <c r="DF320" s="100">
        <v>0</v>
      </c>
      <c r="DG320" s="100">
        <v>0</v>
      </c>
      <c r="DH320" s="100">
        <v>0</v>
      </c>
      <c r="DI320" s="100">
        <v>0</v>
      </c>
      <c r="DJ320" s="100">
        <v>0</v>
      </c>
      <c r="DK320" s="100">
        <v>0</v>
      </c>
      <c r="DL320" s="100">
        <v>0</v>
      </c>
      <c r="DM320" s="100">
        <v>0</v>
      </c>
      <c r="DN320" s="100">
        <v>6777.6503462321798</v>
      </c>
      <c r="DO320" s="100">
        <v>2118.0157331975561</v>
      </c>
      <c r="DP320" s="100">
        <v>181.54420570264764</v>
      </c>
      <c r="DQ320" s="100">
        <v>6945</v>
      </c>
      <c r="DR320" s="100">
        <v>2170</v>
      </c>
      <c r="DS320" s="100">
        <v>186</v>
      </c>
      <c r="DT320" s="100">
        <v>-167</v>
      </c>
      <c r="DU320" s="100">
        <v>-52</v>
      </c>
      <c r="DV320" s="100">
        <v>-4</v>
      </c>
      <c r="DW320" s="100">
        <v>0</v>
      </c>
      <c r="DX320" s="100">
        <v>0</v>
      </c>
      <c r="DY320" s="100">
        <v>0</v>
      </c>
      <c r="DZ320" s="100">
        <v>0</v>
      </c>
      <c r="EA320" s="100">
        <v>0</v>
      </c>
      <c r="EB320" s="100">
        <v>0</v>
      </c>
      <c r="EC320" s="100">
        <v>8963</v>
      </c>
      <c r="ED320" s="100">
        <v>2801</v>
      </c>
      <c r="EE320" s="100">
        <v>240</v>
      </c>
      <c r="EF320" s="100">
        <v>-8963</v>
      </c>
      <c r="EG320" s="100">
        <v>-2801</v>
      </c>
      <c r="EH320" s="100">
        <v>-240</v>
      </c>
      <c r="EI320" s="100">
        <v>-307.62818737270879</v>
      </c>
      <c r="EJ320" s="100">
        <v>-96.133808553971491</v>
      </c>
      <c r="EK320" s="100">
        <v>-8.2400407331975565</v>
      </c>
      <c r="EL320" s="100">
        <v>0</v>
      </c>
      <c r="EM320" s="100">
        <v>0</v>
      </c>
      <c r="EN320" s="100">
        <v>0</v>
      </c>
      <c r="EO320" s="100">
        <v>0</v>
      </c>
      <c r="EP320" s="100">
        <v>0</v>
      </c>
      <c r="EQ320" s="100">
        <v>0</v>
      </c>
      <c r="ER320" s="100">
        <v>0</v>
      </c>
      <c r="ES320" s="100">
        <v>0</v>
      </c>
      <c r="ET320" s="100">
        <v>0</v>
      </c>
      <c r="EU320" s="100">
        <v>500901.95682281064</v>
      </c>
      <c r="EV320" s="100">
        <v>156531.86150712828</v>
      </c>
      <c r="EW320" s="100">
        <v>13417.016700610997</v>
      </c>
      <c r="EX320" s="100">
        <v>425707</v>
      </c>
      <c r="EY320" s="100">
        <v>133033</v>
      </c>
      <c r="EZ320" s="100">
        <v>11403</v>
      </c>
      <c r="FA320" s="100">
        <v>75195</v>
      </c>
      <c r="FB320" s="100">
        <v>23499</v>
      </c>
      <c r="FC320" s="100">
        <v>2014</v>
      </c>
      <c r="FD320" s="100">
        <v>442008.91698574333</v>
      </c>
      <c r="FE320" s="100">
        <v>138127.78655804481</v>
      </c>
      <c r="FF320" s="100">
        <v>11839.524562118124</v>
      </c>
      <c r="FG320" s="100">
        <v>456817</v>
      </c>
      <c r="FH320" s="100">
        <v>141344</v>
      </c>
      <c r="FI320" s="100">
        <v>12115</v>
      </c>
      <c r="FJ320" s="100">
        <v>-14808</v>
      </c>
      <c r="FK320" s="100">
        <v>-3216</v>
      </c>
      <c r="FL320" s="100">
        <v>-275</v>
      </c>
      <c r="FM320" s="100">
        <v>0</v>
      </c>
      <c r="FN320" s="100">
        <v>0</v>
      </c>
      <c r="FO320" s="100">
        <v>0</v>
      </c>
      <c r="FP320" s="100">
        <v>0</v>
      </c>
      <c r="FQ320" s="100">
        <v>0</v>
      </c>
      <c r="FR320" s="100">
        <v>0</v>
      </c>
      <c r="FS320" s="100">
        <v>0</v>
      </c>
      <c r="FT320" s="100">
        <v>0</v>
      </c>
      <c r="FU320" s="100">
        <v>0</v>
      </c>
      <c r="FV320" s="100">
        <v>3120078</v>
      </c>
      <c r="FW320" s="100">
        <v>966719</v>
      </c>
      <c r="FX320" s="100">
        <v>82863</v>
      </c>
      <c r="FY320" s="546">
        <v>0.24999999999999989</v>
      </c>
      <c r="FZ320" s="546">
        <v>0.56000000000000005</v>
      </c>
      <c r="GA320" s="546">
        <v>0.17499999999999999</v>
      </c>
      <c r="GB320" s="546">
        <v>1.4999999999999999E-2</v>
      </c>
      <c r="GC320" s="84" t="s">
        <v>1029</v>
      </c>
    </row>
    <row r="321" spans="1:185" s="84" customFormat="1" x14ac:dyDescent="0.25">
      <c r="A321" t="s">
        <v>1026</v>
      </c>
      <c r="B321" s="82" t="s">
        <v>1001</v>
      </c>
      <c r="C321" s="85" t="s">
        <v>1000</v>
      </c>
      <c r="D321" s="100">
        <v>34332</v>
      </c>
      <c r="E321" s="100">
        <v>0</v>
      </c>
      <c r="F321" s="100">
        <v>34332</v>
      </c>
      <c r="G321" s="100">
        <v>56036</v>
      </c>
      <c r="H321" s="100">
        <v>0</v>
      </c>
      <c r="I321" s="100">
        <v>56036</v>
      </c>
      <c r="J321" s="100">
        <v>-21704</v>
      </c>
      <c r="K321" s="100">
        <v>0</v>
      </c>
      <c r="L321" s="100">
        <v>-21704</v>
      </c>
      <c r="M321" s="100">
        <v>133232</v>
      </c>
      <c r="N321" s="100">
        <v>133232</v>
      </c>
      <c r="O321" s="100">
        <v>0</v>
      </c>
      <c r="P321" s="100">
        <v>0</v>
      </c>
      <c r="Q321" s="100">
        <v>0</v>
      </c>
      <c r="R321" s="100">
        <v>0</v>
      </c>
      <c r="S321" s="100">
        <v>5156</v>
      </c>
      <c r="T321" s="100">
        <v>0</v>
      </c>
      <c r="U321" s="100">
        <v>5156</v>
      </c>
      <c r="V321" s="100">
        <v>0</v>
      </c>
      <c r="W321" s="100">
        <v>0</v>
      </c>
      <c r="X321" s="100">
        <v>0</v>
      </c>
      <c r="Y321" s="100">
        <v>0</v>
      </c>
      <c r="Z321" s="100">
        <v>0</v>
      </c>
      <c r="AA321" s="100">
        <v>0</v>
      </c>
      <c r="AB321" s="100">
        <v>0</v>
      </c>
      <c r="AC321" s="100">
        <v>0</v>
      </c>
      <c r="AD321" s="100">
        <v>0</v>
      </c>
      <c r="AE321" s="100">
        <v>0</v>
      </c>
      <c r="AF321" s="100">
        <v>0</v>
      </c>
      <c r="AG321" s="100">
        <v>0</v>
      </c>
      <c r="AH321" s="100">
        <v>0</v>
      </c>
      <c r="AI321" s="100">
        <v>0</v>
      </c>
      <c r="AJ321" s="100">
        <v>0</v>
      </c>
      <c r="AK321" s="100">
        <v>0</v>
      </c>
      <c r="AL321" s="100">
        <v>0</v>
      </c>
      <c r="AM321" s="100">
        <v>0</v>
      </c>
      <c r="AN321" s="100">
        <v>0</v>
      </c>
      <c r="AO321" s="100">
        <v>0</v>
      </c>
      <c r="AP321" s="100">
        <v>0</v>
      </c>
      <c r="AQ321" s="100">
        <v>0</v>
      </c>
      <c r="AR321" s="100">
        <v>0</v>
      </c>
      <c r="AS321" s="100">
        <v>0</v>
      </c>
      <c r="AT321" s="100">
        <v>0</v>
      </c>
      <c r="AU321" s="100">
        <v>0</v>
      </c>
      <c r="AV321" s="100">
        <v>0</v>
      </c>
      <c r="AW321" s="100">
        <v>0</v>
      </c>
      <c r="AX321" s="100">
        <v>0</v>
      </c>
      <c r="AY321" s="100">
        <v>0</v>
      </c>
      <c r="AZ321" s="100">
        <v>0</v>
      </c>
      <c r="BA321" s="100">
        <v>0</v>
      </c>
      <c r="BB321" s="100">
        <v>0</v>
      </c>
      <c r="BC321" s="100">
        <v>0</v>
      </c>
      <c r="BD321" s="100">
        <v>0</v>
      </c>
      <c r="BE321" s="100">
        <v>0</v>
      </c>
      <c r="BF321" s="100">
        <v>0</v>
      </c>
      <c r="BG321" s="100">
        <v>2092643.6346887171</v>
      </c>
      <c r="BH321" s="100">
        <v>28278.968036334016</v>
      </c>
      <c r="BI321" s="100">
        <v>0</v>
      </c>
      <c r="BJ321" s="100">
        <v>116129</v>
      </c>
      <c r="BK321" s="100">
        <v>1569</v>
      </c>
      <c r="BL321" s="100">
        <v>0</v>
      </c>
      <c r="BM321" s="100">
        <v>1998522</v>
      </c>
      <c r="BN321" s="100">
        <v>27007</v>
      </c>
      <c r="BO321" s="100">
        <v>0</v>
      </c>
      <c r="BP321" s="100">
        <v>210251</v>
      </c>
      <c r="BQ321" s="100">
        <v>2841</v>
      </c>
      <c r="BR321" s="100">
        <v>0</v>
      </c>
      <c r="BS321" s="100">
        <v>0</v>
      </c>
      <c r="BT321" s="100">
        <v>0</v>
      </c>
      <c r="BU321" s="100">
        <v>0</v>
      </c>
      <c r="BV321" s="100">
        <v>0</v>
      </c>
      <c r="BW321" s="100">
        <v>0</v>
      </c>
      <c r="BX321" s="100">
        <v>0</v>
      </c>
      <c r="BY321" s="100">
        <v>0</v>
      </c>
      <c r="BZ321" s="100">
        <v>0</v>
      </c>
      <c r="CA321" s="100">
        <v>0</v>
      </c>
      <c r="CB321" s="100">
        <v>0</v>
      </c>
      <c r="CC321" s="100">
        <v>0</v>
      </c>
      <c r="CD321" s="100">
        <v>0</v>
      </c>
      <c r="CE321" s="100">
        <v>0</v>
      </c>
      <c r="CF321" s="100">
        <v>0</v>
      </c>
      <c r="CG321" s="100">
        <v>0</v>
      </c>
      <c r="CH321" s="100">
        <v>0</v>
      </c>
      <c r="CI321" s="100">
        <v>0</v>
      </c>
      <c r="CJ321" s="100">
        <v>0</v>
      </c>
      <c r="CK321" s="100">
        <v>3002.9682281059063</v>
      </c>
      <c r="CL321" s="100">
        <v>40.580651731160899</v>
      </c>
      <c r="CM321" s="100">
        <v>0</v>
      </c>
      <c r="CN321" s="100">
        <v>0</v>
      </c>
      <c r="CO321" s="100">
        <v>0</v>
      </c>
      <c r="CP321" s="100">
        <v>0</v>
      </c>
      <c r="CQ321" s="100">
        <v>3003</v>
      </c>
      <c r="CR321" s="100">
        <v>41</v>
      </c>
      <c r="CS321" s="100">
        <v>0</v>
      </c>
      <c r="CT321" s="100">
        <v>0</v>
      </c>
      <c r="CU321" s="100">
        <v>0</v>
      </c>
      <c r="CV321" s="100">
        <v>0</v>
      </c>
      <c r="CW321" s="100">
        <v>8164.5586558044797</v>
      </c>
      <c r="CX321" s="100">
        <v>110.33187372708757</v>
      </c>
      <c r="CY321" s="100">
        <v>0</v>
      </c>
      <c r="CZ321" s="100">
        <v>8165</v>
      </c>
      <c r="DA321" s="100">
        <v>110</v>
      </c>
      <c r="DB321" s="100">
        <v>0</v>
      </c>
      <c r="DC321" s="100">
        <v>0</v>
      </c>
      <c r="DD321" s="100">
        <v>0</v>
      </c>
      <c r="DE321" s="100">
        <v>0</v>
      </c>
      <c r="DF321" s="100">
        <v>0</v>
      </c>
      <c r="DG321" s="100">
        <v>0</v>
      </c>
      <c r="DH321" s="100">
        <v>0</v>
      </c>
      <c r="DI321" s="100">
        <v>0</v>
      </c>
      <c r="DJ321" s="100">
        <v>0</v>
      </c>
      <c r="DK321" s="100">
        <v>0</v>
      </c>
      <c r="DL321" s="100">
        <v>0</v>
      </c>
      <c r="DM321" s="100">
        <v>0</v>
      </c>
      <c r="DN321" s="100">
        <v>0</v>
      </c>
      <c r="DO321" s="100">
        <v>10724.340733197558</v>
      </c>
      <c r="DP321" s="100">
        <v>144.92352342158861</v>
      </c>
      <c r="DQ321" s="100">
        <v>-1</v>
      </c>
      <c r="DR321" s="100">
        <v>12250</v>
      </c>
      <c r="DS321" s="100">
        <v>166</v>
      </c>
      <c r="DT321" s="100">
        <v>1</v>
      </c>
      <c r="DU321" s="100">
        <v>-1526</v>
      </c>
      <c r="DV321" s="100">
        <v>-21</v>
      </c>
      <c r="DW321" s="100">
        <v>0</v>
      </c>
      <c r="DX321" s="100">
        <v>18051.430386965374</v>
      </c>
      <c r="DY321" s="100">
        <v>243.93824847250508</v>
      </c>
      <c r="DZ321" s="100">
        <v>0</v>
      </c>
      <c r="EA321" s="100">
        <v>-226.17775967413445</v>
      </c>
      <c r="EB321" s="100">
        <v>-3.0564562118126277</v>
      </c>
      <c r="EC321" s="100">
        <v>0</v>
      </c>
      <c r="ED321" s="100">
        <v>17575</v>
      </c>
      <c r="EE321" s="100">
        <v>237</v>
      </c>
      <c r="EF321" s="100">
        <v>0</v>
      </c>
      <c r="EG321" s="100">
        <v>250</v>
      </c>
      <c r="EH321" s="100">
        <v>4</v>
      </c>
      <c r="EI321" s="100">
        <v>0</v>
      </c>
      <c r="EJ321" s="100">
        <v>279.66574338085536</v>
      </c>
      <c r="EK321" s="100">
        <v>3.7792668024439919</v>
      </c>
      <c r="EL321" s="100">
        <v>0</v>
      </c>
      <c r="EM321" s="100">
        <v>0</v>
      </c>
      <c r="EN321" s="100">
        <v>0</v>
      </c>
      <c r="EO321" s="100">
        <v>0</v>
      </c>
      <c r="EP321" s="100">
        <v>0</v>
      </c>
      <c r="EQ321" s="100">
        <v>0</v>
      </c>
      <c r="ER321" s="100">
        <v>0</v>
      </c>
      <c r="ES321" s="100">
        <v>0</v>
      </c>
      <c r="ET321" s="100">
        <v>0</v>
      </c>
      <c r="EU321" s="100">
        <v>0</v>
      </c>
      <c r="EV321" s="100">
        <v>599406.21238289203</v>
      </c>
      <c r="EW321" s="100">
        <v>8100.083951120163</v>
      </c>
      <c r="EX321" s="100">
        <v>0</v>
      </c>
      <c r="EY321" s="100">
        <v>781446</v>
      </c>
      <c r="EZ321" s="100">
        <v>10560</v>
      </c>
      <c r="FA321" s="100">
        <v>0</v>
      </c>
      <c r="FB321" s="100">
        <v>-182040</v>
      </c>
      <c r="FC321" s="100">
        <v>-2460</v>
      </c>
      <c r="FD321" s="100">
        <v>168.01629327902239</v>
      </c>
      <c r="FE321" s="100">
        <v>741300.20562118117</v>
      </c>
      <c r="FF321" s="100">
        <v>10017.570346232178</v>
      </c>
      <c r="FG321" s="100">
        <v>168</v>
      </c>
      <c r="FH321" s="100">
        <v>635732</v>
      </c>
      <c r="FI321" s="100">
        <v>8591</v>
      </c>
      <c r="FJ321" s="100">
        <v>0</v>
      </c>
      <c r="FK321" s="100">
        <v>105568</v>
      </c>
      <c r="FL321" s="100">
        <v>1427</v>
      </c>
      <c r="FM321" s="100">
        <v>0</v>
      </c>
      <c r="FN321" s="100">
        <v>0</v>
      </c>
      <c r="FO321" s="100">
        <v>0</v>
      </c>
      <c r="FP321" s="100">
        <v>0</v>
      </c>
      <c r="FQ321" s="100">
        <v>0</v>
      </c>
      <c r="FR321" s="100">
        <v>0</v>
      </c>
      <c r="FS321" s="100">
        <v>0</v>
      </c>
      <c r="FT321" s="100">
        <v>0</v>
      </c>
      <c r="FU321" s="100">
        <v>0</v>
      </c>
      <c r="FV321" s="100">
        <v>168</v>
      </c>
      <c r="FW321" s="100">
        <v>3589476</v>
      </c>
      <c r="FX321" s="100">
        <v>48507</v>
      </c>
      <c r="FY321" s="546">
        <v>0.25</v>
      </c>
      <c r="FZ321" s="546">
        <v>0</v>
      </c>
      <c r="GA321" s="546">
        <v>0.74</v>
      </c>
      <c r="GB321" s="546">
        <v>0.01</v>
      </c>
      <c r="GC321" s="84" t="s">
        <v>1029</v>
      </c>
    </row>
    <row r="322" spans="1:185" s="84" customFormat="1" x14ac:dyDescent="0.25">
      <c r="A322" t="s">
        <v>1026</v>
      </c>
      <c r="B322" s="82" t="s">
        <v>1003</v>
      </c>
      <c r="C322" s="85" t="s">
        <v>1002</v>
      </c>
      <c r="D322" s="100">
        <v>-672344</v>
      </c>
      <c r="E322" s="100">
        <v>-25821</v>
      </c>
      <c r="F322" s="100">
        <v>-698165</v>
      </c>
      <c r="G322" s="100">
        <v>-453335</v>
      </c>
      <c r="H322" s="100">
        <v>314253</v>
      </c>
      <c r="I322" s="100">
        <v>-139082</v>
      </c>
      <c r="J322" s="100">
        <v>-219009</v>
      </c>
      <c r="K322" s="100">
        <v>-340074</v>
      </c>
      <c r="L322" s="100">
        <v>-559083</v>
      </c>
      <c r="M322" s="100">
        <v>289330</v>
      </c>
      <c r="N322" s="100">
        <v>289330</v>
      </c>
      <c r="O322" s="100">
        <v>0</v>
      </c>
      <c r="P322" s="100">
        <v>20439</v>
      </c>
      <c r="Q322" s="100">
        <v>400640</v>
      </c>
      <c r="R322" s="100">
        <v>-380201</v>
      </c>
      <c r="S322" s="100">
        <v>0</v>
      </c>
      <c r="T322" s="100">
        <v>0</v>
      </c>
      <c r="U322" s="100">
        <v>0</v>
      </c>
      <c r="V322" s="100">
        <v>0</v>
      </c>
      <c r="W322" s="100">
        <v>0</v>
      </c>
      <c r="X322" s="100">
        <v>0</v>
      </c>
      <c r="Y322" s="100">
        <v>0</v>
      </c>
      <c r="Z322" s="100">
        <v>0</v>
      </c>
      <c r="AA322" s="100">
        <v>0</v>
      </c>
      <c r="AB322" s="100">
        <v>0</v>
      </c>
      <c r="AC322" s="100">
        <v>0</v>
      </c>
      <c r="AD322" s="100">
        <v>0</v>
      </c>
      <c r="AE322" s="100">
        <v>0</v>
      </c>
      <c r="AF322" s="100">
        <v>0</v>
      </c>
      <c r="AG322" s="100">
        <v>0</v>
      </c>
      <c r="AH322" s="100">
        <v>0</v>
      </c>
      <c r="AI322" s="100">
        <v>0</v>
      </c>
      <c r="AJ322" s="100">
        <v>0</v>
      </c>
      <c r="AK322" s="100">
        <v>0</v>
      </c>
      <c r="AL322" s="100">
        <v>0</v>
      </c>
      <c r="AM322" s="100">
        <v>0</v>
      </c>
      <c r="AN322" s="100">
        <v>0</v>
      </c>
      <c r="AO322" s="100">
        <v>0</v>
      </c>
      <c r="AP322" s="100">
        <v>0</v>
      </c>
      <c r="AQ322" s="100">
        <v>0</v>
      </c>
      <c r="AR322" s="100">
        <v>0</v>
      </c>
      <c r="AS322" s="100">
        <v>0</v>
      </c>
      <c r="AT322" s="100">
        <v>0</v>
      </c>
      <c r="AU322" s="100">
        <v>0</v>
      </c>
      <c r="AV322" s="100">
        <v>0</v>
      </c>
      <c r="AW322" s="100">
        <v>0</v>
      </c>
      <c r="AX322" s="100">
        <v>0</v>
      </c>
      <c r="AY322" s="100">
        <v>0</v>
      </c>
      <c r="AZ322" s="100">
        <v>0</v>
      </c>
      <c r="BA322" s="100">
        <v>0</v>
      </c>
      <c r="BB322" s="100">
        <v>0</v>
      </c>
      <c r="BC322" s="100">
        <v>0</v>
      </c>
      <c r="BD322" s="100">
        <v>0</v>
      </c>
      <c r="BE322" s="100">
        <v>0</v>
      </c>
      <c r="BF322" s="100">
        <v>3587480.5389424032</v>
      </c>
      <c r="BG322" s="100">
        <v>0</v>
      </c>
      <c r="BH322" s="100">
        <v>48418.666804032597</v>
      </c>
      <c r="BI322" s="100">
        <v>286037</v>
      </c>
      <c r="BJ322" s="100">
        <v>0</v>
      </c>
      <c r="BK322" s="100">
        <v>3835</v>
      </c>
      <c r="BL322" s="100">
        <v>3438304</v>
      </c>
      <c r="BM322" s="100">
        <v>0</v>
      </c>
      <c r="BN322" s="100">
        <v>46377</v>
      </c>
      <c r="BO322" s="100">
        <v>435214</v>
      </c>
      <c r="BP322" s="100">
        <v>0</v>
      </c>
      <c r="BQ322" s="100">
        <v>5877</v>
      </c>
      <c r="BR322" s="100">
        <v>44424.826924643581</v>
      </c>
      <c r="BS322" s="100">
        <v>0</v>
      </c>
      <c r="BT322" s="100">
        <v>600.33549898167007</v>
      </c>
      <c r="BU322" s="100">
        <v>38206</v>
      </c>
      <c r="BV322" s="100">
        <v>0</v>
      </c>
      <c r="BW322" s="100">
        <v>516</v>
      </c>
      <c r="BX322" s="100">
        <v>6219</v>
      </c>
      <c r="BY322" s="100">
        <v>0</v>
      </c>
      <c r="BZ322" s="100">
        <v>84</v>
      </c>
      <c r="CA322" s="100">
        <v>0</v>
      </c>
      <c r="CB322" s="100">
        <v>0</v>
      </c>
      <c r="CC322" s="100">
        <v>0</v>
      </c>
      <c r="CD322" s="100">
        <v>0</v>
      </c>
      <c r="CE322" s="100">
        <v>0</v>
      </c>
      <c r="CF322" s="100">
        <v>0</v>
      </c>
      <c r="CG322" s="100">
        <v>-256.74232179226067</v>
      </c>
      <c r="CH322" s="100">
        <v>0</v>
      </c>
      <c r="CI322" s="100">
        <v>-3.4694908350305496</v>
      </c>
      <c r="CJ322" s="100">
        <v>-1438.8267617107942</v>
      </c>
      <c r="CK322" s="100">
        <v>0</v>
      </c>
      <c r="CL322" s="100">
        <v>-19.443604887983707</v>
      </c>
      <c r="CM322" s="100">
        <v>0</v>
      </c>
      <c r="CN322" s="100">
        <v>0</v>
      </c>
      <c r="CO322" s="100">
        <v>0</v>
      </c>
      <c r="CP322" s="100">
        <v>-1439</v>
      </c>
      <c r="CQ322" s="100">
        <v>0</v>
      </c>
      <c r="CR322" s="100">
        <v>-19</v>
      </c>
      <c r="CS322" s="100">
        <v>0</v>
      </c>
      <c r="CT322" s="100">
        <v>0</v>
      </c>
      <c r="CU322" s="100">
        <v>0</v>
      </c>
      <c r="CV322" s="100">
        <v>3270.4081466395114</v>
      </c>
      <c r="CW322" s="100">
        <v>0</v>
      </c>
      <c r="CX322" s="100">
        <v>44.19470468431772</v>
      </c>
      <c r="CY322" s="100">
        <v>3143</v>
      </c>
      <c r="CZ322" s="100">
        <v>0</v>
      </c>
      <c r="DA322" s="100">
        <v>42</v>
      </c>
      <c r="DB322" s="100">
        <v>127</v>
      </c>
      <c r="DC322" s="100">
        <v>0</v>
      </c>
      <c r="DD322" s="100">
        <v>2</v>
      </c>
      <c r="DE322" s="100">
        <v>1146.1710794297353</v>
      </c>
      <c r="DF322" s="100">
        <v>0</v>
      </c>
      <c r="DG322" s="100">
        <v>15.488798370672098</v>
      </c>
      <c r="DH322" s="100">
        <v>1147</v>
      </c>
      <c r="DI322" s="100">
        <v>0</v>
      </c>
      <c r="DJ322" s="100">
        <v>15</v>
      </c>
      <c r="DK322" s="100">
        <v>-1</v>
      </c>
      <c r="DL322" s="100">
        <v>0</v>
      </c>
      <c r="DM322" s="100">
        <v>0</v>
      </c>
      <c r="DN322" s="100">
        <v>25739.94598778004</v>
      </c>
      <c r="DO322" s="100">
        <v>0</v>
      </c>
      <c r="DP322" s="100">
        <v>347.83710794297355</v>
      </c>
      <c r="DQ322" s="100">
        <v>30565</v>
      </c>
      <c r="DR322" s="100">
        <v>0</v>
      </c>
      <c r="DS322" s="100">
        <v>413</v>
      </c>
      <c r="DT322" s="100">
        <v>-4825</v>
      </c>
      <c r="DU322" s="100">
        <v>0</v>
      </c>
      <c r="DV322" s="100">
        <v>-65</v>
      </c>
      <c r="DW322" s="100">
        <v>120854.11661914461</v>
      </c>
      <c r="DX322" s="100">
        <v>0</v>
      </c>
      <c r="DY322" s="100">
        <v>1609.8747250509166</v>
      </c>
      <c r="DZ322" s="100">
        <v>-13935.147983706722</v>
      </c>
      <c r="EA322" s="100">
        <v>0</v>
      </c>
      <c r="EB322" s="100">
        <v>-188.31281059063139</v>
      </c>
      <c r="EC322" s="100">
        <v>120406</v>
      </c>
      <c r="ED322" s="100">
        <v>0</v>
      </c>
      <c r="EE322" s="100">
        <v>1627</v>
      </c>
      <c r="EF322" s="100">
        <v>-13487</v>
      </c>
      <c r="EG322" s="100">
        <v>0</v>
      </c>
      <c r="EH322" s="100">
        <v>-205</v>
      </c>
      <c r="EI322" s="100">
        <v>1528.2281059063134</v>
      </c>
      <c r="EJ322" s="100">
        <v>0</v>
      </c>
      <c r="EK322" s="100">
        <v>20.65173116089613</v>
      </c>
      <c r="EL322" s="100">
        <v>0</v>
      </c>
      <c r="EM322" s="100">
        <v>0</v>
      </c>
      <c r="EN322" s="100">
        <v>0</v>
      </c>
      <c r="EO322" s="100">
        <v>0</v>
      </c>
      <c r="EP322" s="100">
        <v>0</v>
      </c>
      <c r="EQ322" s="100">
        <v>0</v>
      </c>
      <c r="ER322" s="100">
        <v>0</v>
      </c>
      <c r="ES322" s="100">
        <v>0</v>
      </c>
      <c r="ET322" s="100">
        <v>0</v>
      </c>
      <c r="EU322" s="100">
        <v>1816979.9294908349</v>
      </c>
      <c r="EV322" s="100">
        <v>0</v>
      </c>
      <c r="EW322" s="100">
        <v>24553.782830957232</v>
      </c>
      <c r="EX322" s="100">
        <v>2244258</v>
      </c>
      <c r="EY322" s="100">
        <v>0</v>
      </c>
      <c r="EZ322" s="100">
        <v>30034</v>
      </c>
      <c r="FA322" s="100">
        <v>-427278</v>
      </c>
      <c r="FB322" s="100">
        <v>0</v>
      </c>
      <c r="FC322" s="100">
        <v>-5480</v>
      </c>
      <c r="FD322" s="100">
        <v>2463970.4166191444</v>
      </c>
      <c r="FE322" s="100">
        <v>0</v>
      </c>
      <c r="FF322" s="100">
        <v>33287.897026476574</v>
      </c>
      <c r="FG322" s="100">
        <v>2444861</v>
      </c>
      <c r="FH322" s="100">
        <v>0</v>
      </c>
      <c r="FI322" s="100">
        <v>32862</v>
      </c>
      <c r="FJ322" s="100">
        <v>19109</v>
      </c>
      <c r="FK322" s="100">
        <v>0</v>
      </c>
      <c r="FL322" s="100">
        <v>426</v>
      </c>
      <c r="FM322" s="100">
        <v>0</v>
      </c>
      <c r="FN322" s="100">
        <v>0</v>
      </c>
      <c r="FO322" s="100">
        <v>0</v>
      </c>
      <c r="FP322" s="100">
        <v>0</v>
      </c>
      <c r="FQ322" s="100">
        <v>0</v>
      </c>
      <c r="FR322" s="100">
        <v>0</v>
      </c>
      <c r="FS322" s="100">
        <v>0</v>
      </c>
      <c r="FT322" s="100">
        <v>0</v>
      </c>
      <c r="FU322" s="100">
        <v>0</v>
      </c>
      <c r="FV322" s="100">
        <v>8335800</v>
      </c>
      <c r="FW322" s="100">
        <v>0</v>
      </c>
      <c r="FX322" s="100">
        <v>112524</v>
      </c>
      <c r="FY322" s="546">
        <v>0.25</v>
      </c>
      <c r="FZ322" s="546">
        <v>0.74</v>
      </c>
      <c r="GA322" s="546">
        <v>0</v>
      </c>
      <c r="GB322" s="546">
        <v>0.01</v>
      </c>
      <c r="GC322" s="84" t="s">
        <v>1054</v>
      </c>
    </row>
    <row r="323" spans="1:185" s="84" customFormat="1" x14ac:dyDescent="0.25">
      <c r="A323" s="416"/>
      <c r="B323" s="82" t="s">
        <v>1005</v>
      </c>
      <c r="C323" s="82" t="s">
        <v>1004</v>
      </c>
      <c r="D323" s="100">
        <v>-80689877</v>
      </c>
      <c r="E323" s="100">
        <v>-1882805</v>
      </c>
      <c r="F323" s="100">
        <v>-82572682</v>
      </c>
      <c r="G323" s="100">
        <v>-24874771.334999997</v>
      </c>
      <c r="H323" s="100">
        <v>-3557124.53</v>
      </c>
      <c r="I323" s="100">
        <v>-28431895.864999995</v>
      </c>
      <c r="J323" s="100">
        <v>-55815105.664999984</v>
      </c>
      <c r="K323" s="100">
        <v>1674319.53</v>
      </c>
      <c r="L323" s="100">
        <v>-54140786.134999998</v>
      </c>
      <c r="M323" s="100">
        <v>84110272</v>
      </c>
      <c r="N323" s="100">
        <v>84058231</v>
      </c>
      <c r="O323" s="100">
        <v>52041</v>
      </c>
      <c r="P323" s="100">
        <v>83025471.640000001</v>
      </c>
      <c r="Q323" s="100">
        <v>61929102</v>
      </c>
      <c r="R323" s="100">
        <v>21096369.640000001</v>
      </c>
      <c r="S323" s="100">
        <v>68037720</v>
      </c>
      <c r="T323" s="100">
        <v>4137903.19</v>
      </c>
      <c r="U323" s="100">
        <v>63539003</v>
      </c>
      <c r="V323" s="100">
        <v>3116830</v>
      </c>
      <c r="W323" s="100">
        <v>4498717</v>
      </c>
      <c r="X323" s="100">
        <v>1021073.19</v>
      </c>
      <c r="Y323" s="100">
        <v>10382.400000000001</v>
      </c>
      <c r="Z323" s="100">
        <v>15314.039999999999</v>
      </c>
      <c r="AA323" s="100">
        <v>259.56</v>
      </c>
      <c r="AB323" s="100">
        <v>10382.400000000001</v>
      </c>
      <c r="AC323" s="100">
        <v>15314.039999999999</v>
      </c>
      <c r="AD323" s="100">
        <v>259.56</v>
      </c>
      <c r="AE323" s="100">
        <v>0</v>
      </c>
      <c r="AF323" s="100">
        <v>0</v>
      </c>
      <c r="AG323" s="100">
        <v>0</v>
      </c>
      <c r="AH323" s="100">
        <v>13032937</v>
      </c>
      <c r="AI323" s="100">
        <v>12844417.529816695</v>
      </c>
      <c r="AJ323" s="100">
        <v>168668.27468431773</v>
      </c>
      <c r="AK323" s="100">
        <v>19852.581446028511</v>
      </c>
      <c r="AL323" s="100">
        <v>10939570</v>
      </c>
      <c r="AM323" s="100">
        <v>10741765</v>
      </c>
      <c r="AN323" s="100">
        <v>177750</v>
      </c>
      <c r="AO323" s="100">
        <v>20055</v>
      </c>
      <c r="AP323" s="100">
        <v>2093367</v>
      </c>
      <c r="AQ323" s="100">
        <v>2102652</v>
      </c>
      <c r="AR323" s="100">
        <v>-9082</v>
      </c>
      <c r="AS323" s="100">
        <v>-202</v>
      </c>
      <c r="AT323" s="100">
        <v>3748583</v>
      </c>
      <c r="AU323" s="100">
        <v>3748583</v>
      </c>
      <c r="AV323" s="100">
        <v>3210467</v>
      </c>
      <c r="AW323" s="100">
        <v>3210467</v>
      </c>
      <c r="AX323" s="100">
        <v>538116</v>
      </c>
      <c r="AY323" s="100">
        <v>538116</v>
      </c>
      <c r="AZ323" s="100">
        <v>625936</v>
      </c>
      <c r="BA323" s="100">
        <v>625936</v>
      </c>
      <c r="BB323" s="100">
        <v>696578</v>
      </c>
      <c r="BC323" s="100">
        <v>696578</v>
      </c>
      <c r="BD323" s="100">
        <v>-70642</v>
      </c>
      <c r="BE323" s="100">
        <v>-70642</v>
      </c>
      <c r="BF323" s="100">
        <v>808528885.31775904</v>
      </c>
      <c r="BG323" s="100">
        <v>172203073.80218357</v>
      </c>
      <c r="BH323" s="100">
        <v>10859288.889499301</v>
      </c>
      <c r="BI323" s="100">
        <v>49979737</v>
      </c>
      <c r="BJ323" s="100">
        <v>11551708</v>
      </c>
      <c r="BK323" s="100">
        <v>632168</v>
      </c>
      <c r="BL323" s="100">
        <v>794381318</v>
      </c>
      <c r="BM323" s="100">
        <v>169172384</v>
      </c>
      <c r="BN323" s="100">
        <v>10702600</v>
      </c>
      <c r="BO323" s="100">
        <v>64127302</v>
      </c>
      <c r="BP323" s="100">
        <v>14582399</v>
      </c>
      <c r="BQ323" s="100">
        <v>788859</v>
      </c>
      <c r="BR323" s="100">
        <v>2881982.7409200608</v>
      </c>
      <c r="BS323" s="100">
        <v>461888.71928951115</v>
      </c>
      <c r="BT323" s="100">
        <v>43823.652758859476</v>
      </c>
      <c r="BU323" s="100">
        <v>1770617</v>
      </c>
      <c r="BV323" s="100">
        <v>268422</v>
      </c>
      <c r="BW323" s="100">
        <v>26592</v>
      </c>
      <c r="BX323" s="100">
        <v>1111362</v>
      </c>
      <c r="BY323" s="100">
        <v>193469</v>
      </c>
      <c r="BZ323" s="100">
        <v>17237</v>
      </c>
      <c r="CA323" s="100">
        <v>-90670.577650203675</v>
      </c>
      <c r="CB323" s="100">
        <v>-870.78876323829036</v>
      </c>
      <c r="CC323" s="100">
        <v>-1154.3548441955195</v>
      </c>
      <c r="CD323" s="100">
        <v>-12858.922407433809</v>
      </c>
      <c r="CE323" s="100">
        <v>-758.00294755600771</v>
      </c>
      <c r="CF323" s="100">
        <v>-292.16788839103867</v>
      </c>
      <c r="CG323" s="100">
        <v>3809046.483489715</v>
      </c>
      <c r="CH323" s="100">
        <v>1689704.1465864566</v>
      </c>
      <c r="CI323" s="100">
        <v>56244.186257841146</v>
      </c>
      <c r="CJ323" s="100">
        <v>738304.2772668025</v>
      </c>
      <c r="CK323" s="100">
        <v>108822.09897556006</v>
      </c>
      <c r="CL323" s="100">
        <v>15573.986761710794</v>
      </c>
      <c r="CM323" s="100">
        <v>0</v>
      </c>
      <c r="CN323" s="100">
        <v>0</v>
      </c>
      <c r="CO323" s="100">
        <v>0</v>
      </c>
      <c r="CP323" s="100">
        <v>738305</v>
      </c>
      <c r="CQ323" s="100">
        <v>108823</v>
      </c>
      <c r="CR323" s="100">
        <v>15574</v>
      </c>
      <c r="CS323" s="100">
        <v>-25562.760433197556</v>
      </c>
      <c r="CT323" s="100">
        <v>-1684.3393949083504</v>
      </c>
      <c r="CU323" s="100">
        <v>-495.10377678207743</v>
      </c>
      <c r="CV323" s="100">
        <v>1981320.787765784</v>
      </c>
      <c r="CW323" s="100">
        <v>661156.56588757655</v>
      </c>
      <c r="CX323" s="100">
        <v>30204.464696945004</v>
      </c>
      <c r="CY323" s="100">
        <v>2068574</v>
      </c>
      <c r="CZ323" s="100">
        <v>695823</v>
      </c>
      <c r="DA323" s="100">
        <v>32010</v>
      </c>
      <c r="DB323" s="100">
        <v>-87251</v>
      </c>
      <c r="DC323" s="100">
        <v>-34665</v>
      </c>
      <c r="DD323" s="100">
        <v>-1806</v>
      </c>
      <c r="DE323" s="100">
        <v>97426.571506924782</v>
      </c>
      <c r="DF323" s="100">
        <v>20739.951226069254</v>
      </c>
      <c r="DG323" s="100">
        <v>1331.6063810590626</v>
      </c>
      <c r="DH323" s="100">
        <v>110942</v>
      </c>
      <c r="DI323" s="100">
        <v>27036</v>
      </c>
      <c r="DJ323" s="100">
        <v>1396</v>
      </c>
      <c r="DK323" s="100">
        <v>-13507</v>
      </c>
      <c r="DL323" s="100">
        <v>-6303</v>
      </c>
      <c r="DM323" s="100">
        <v>-89</v>
      </c>
      <c r="DN323" s="100">
        <v>6783842.5135979643</v>
      </c>
      <c r="DO323" s="100">
        <v>2010434.3569808565</v>
      </c>
      <c r="DP323" s="100">
        <v>75527.675795926742</v>
      </c>
      <c r="DQ323" s="100">
        <v>9236654</v>
      </c>
      <c r="DR323" s="100">
        <v>3264520</v>
      </c>
      <c r="DS323" s="100">
        <v>108563</v>
      </c>
      <c r="DT323" s="100">
        <v>-2452795</v>
      </c>
      <c r="DU323" s="100">
        <v>-1254084</v>
      </c>
      <c r="DV323" s="100">
        <v>-33033</v>
      </c>
      <c r="DW323" s="100">
        <v>16315888.645150192</v>
      </c>
      <c r="DX323" s="100">
        <v>5370595.4097216921</v>
      </c>
      <c r="DY323" s="100">
        <v>139161.01377372709</v>
      </c>
      <c r="DZ323" s="100">
        <v>-1051890.2388320775</v>
      </c>
      <c r="EA323" s="100">
        <v>-219799.23526832994</v>
      </c>
      <c r="EB323" s="100">
        <v>-7308.5605075356398</v>
      </c>
      <c r="EC323" s="100">
        <v>18044749</v>
      </c>
      <c r="ED323" s="100">
        <v>5885373</v>
      </c>
      <c r="EE323" s="100">
        <v>158363</v>
      </c>
      <c r="EF323" s="100">
        <v>-2780762</v>
      </c>
      <c r="EG323" s="100">
        <v>-734575</v>
      </c>
      <c r="EH323" s="100">
        <v>-26504</v>
      </c>
      <c r="EI323" s="100">
        <v>-48197.818750203645</v>
      </c>
      <c r="EJ323" s="100">
        <v>-6432.0947899185339</v>
      </c>
      <c r="EK323" s="100">
        <v>-728.26254439918569</v>
      </c>
      <c r="EL323" s="100">
        <v>23172.842871690427</v>
      </c>
      <c r="EM323" s="100">
        <v>390.31771894093686</v>
      </c>
      <c r="EN323" s="100">
        <v>256.54613034623219</v>
      </c>
      <c r="EO323" s="100">
        <v>226417</v>
      </c>
      <c r="EP323" s="100">
        <v>61540</v>
      </c>
      <c r="EQ323" s="100">
        <v>5458</v>
      </c>
      <c r="ER323" s="100">
        <v>-203244</v>
      </c>
      <c r="ES323" s="100">
        <v>-61150</v>
      </c>
      <c r="ET323" s="100">
        <v>-5201</v>
      </c>
      <c r="EU323" s="100">
        <v>242556144.01080453</v>
      </c>
      <c r="EV323" s="100">
        <v>63087210.734553657</v>
      </c>
      <c r="EW323" s="100">
        <v>2754754.5769839105</v>
      </c>
      <c r="EX323" s="100">
        <v>275747121</v>
      </c>
      <c r="EY323" s="100">
        <v>78232683</v>
      </c>
      <c r="EZ323" s="100">
        <v>3127703</v>
      </c>
      <c r="FA323" s="100">
        <v>-33190971</v>
      </c>
      <c r="FB323" s="100">
        <v>-15145476</v>
      </c>
      <c r="FC323" s="100">
        <v>-372949</v>
      </c>
      <c r="FD323" s="100">
        <v>449172946.97881669</v>
      </c>
      <c r="FE323" s="100">
        <v>128865655.24863411</v>
      </c>
      <c r="FF323" s="100">
        <v>4592424.6637713443</v>
      </c>
      <c r="FG323" s="100">
        <v>443463643</v>
      </c>
      <c r="FH323" s="100">
        <v>125981907</v>
      </c>
      <c r="FI323" s="100">
        <v>4518716</v>
      </c>
      <c r="FJ323" s="100">
        <v>5709299</v>
      </c>
      <c r="FK323" s="100">
        <v>2883747</v>
      </c>
      <c r="FL323" s="100">
        <v>73704</v>
      </c>
      <c r="FM323" s="100">
        <v>4686011.9127494907</v>
      </c>
      <c r="FN323" s="100">
        <v>0</v>
      </c>
      <c r="FO323" s="100">
        <v>2298.0936659877802</v>
      </c>
      <c r="FP323" s="100">
        <v>4991855.17</v>
      </c>
      <c r="FQ323" s="100">
        <v>0</v>
      </c>
      <c r="FR323" s="100">
        <v>1872.83</v>
      </c>
      <c r="FS323" s="100">
        <v>-305843</v>
      </c>
      <c r="FT323" s="100">
        <v>0</v>
      </c>
      <c r="FU323" s="100">
        <v>425</v>
      </c>
      <c r="FV323" s="100">
        <v>1586325545</v>
      </c>
      <c r="FW323" s="100">
        <v>385801842</v>
      </c>
      <c r="FX323" s="100">
        <v>19193069</v>
      </c>
      <c r="FY323" s="414"/>
      <c r="FZ323" s="414"/>
      <c r="GA323" s="414"/>
      <c r="GB323" s="414"/>
    </row>
    <row r="324" spans="1:185" s="84" customFormat="1" x14ac:dyDescent="0.25">
      <c r="B324"/>
      <c r="C324"/>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row>
    <row r="325" spans="1:185" x14ac:dyDescent="0.25">
      <c r="C325" s="85" t="s">
        <v>1100</v>
      </c>
    </row>
  </sheetData>
  <mergeCells count="60">
    <mergeCell ref="D2:F2"/>
    <mergeCell ref="G2:I2"/>
    <mergeCell ref="J2:L2"/>
    <mergeCell ref="S2:T2"/>
    <mergeCell ref="AE2:AG2"/>
    <mergeCell ref="AB2:AD2"/>
    <mergeCell ref="Y2:AA2"/>
    <mergeCell ref="W2:X2"/>
    <mergeCell ref="U2:V2"/>
    <mergeCell ref="AH2:AK2"/>
    <mergeCell ref="BF2:BH2"/>
    <mergeCell ref="BD2:BE2"/>
    <mergeCell ref="BB2:BC2"/>
    <mergeCell ref="BI2:BK2"/>
    <mergeCell ref="AZ2:BA2"/>
    <mergeCell ref="AX2:AY2"/>
    <mergeCell ref="AV2:AW2"/>
    <mergeCell ref="AT2:AU2"/>
    <mergeCell ref="AP2:AS2"/>
    <mergeCell ref="AL2:AO2"/>
    <mergeCell ref="BO2:BQ2"/>
    <mergeCell ref="BL2:BN2"/>
    <mergeCell ref="CV2:CX2"/>
    <mergeCell ref="CS2:CU2"/>
    <mergeCell ref="CP2:CR2"/>
    <mergeCell ref="CM2:CO2"/>
    <mergeCell ref="CJ2:CL2"/>
    <mergeCell ref="CG2:CI2"/>
    <mergeCell ref="CD2:CF2"/>
    <mergeCell ref="CA2:CC2"/>
    <mergeCell ref="BX2:BZ2"/>
    <mergeCell ref="BU2:BW2"/>
    <mergeCell ref="BR2:BT2"/>
    <mergeCell ref="DB2:DD2"/>
    <mergeCell ref="CY2:DA2"/>
    <mergeCell ref="DZ2:EB2"/>
    <mergeCell ref="DW2:DY2"/>
    <mergeCell ref="DT2:DV2"/>
    <mergeCell ref="DQ2:DS2"/>
    <mergeCell ref="DN2:DP2"/>
    <mergeCell ref="DK2:DM2"/>
    <mergeCell ref="EX2:EZ2"/>
    <mergeCell ref="EU2:EW2"/>
    <mergeCell ref="ER2:ET2"/>
    <mergeCell ref="DH2:DJ2"/>
    <mergeCell ref="DE2:DG2"/>
    <mergeCell ref="EO2:EQ2"/>
    <mergeCell ref="EL2:EN2"/>
    <mergeCell ref="EI2:EK2"/>
    <mergeCell ref="EF2:EH2"/>
    <mergeCell ref="EC2:EE2"/>
    <mergeCell ref="FA2:FC2"/>
    <mergeCell ref="FY2:GB2"/>
    <mergeCell ref="FV2:FX2"/>
    <mergeCell ref="FS2:FU2"/>
    <mergeCell ref="FP2:FR2"/>
    <mergeCell ref="FM2:FO2"/>
    <mergeCell ref="FJ2:FL2"/>
    <mergeCell ref="FG2:FI2"/>
    <mergeCell ref="FD2:FF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A325"/>
  <sheetViews>
    <sheetView workbookViewId="0">
      <pane xSplit="3" ySplit="5" topLeftCell="D6" activePane="bottomRight" state="frozen"/>
      <selection pane="topRight" activeCell="D1" sqref="D1"/>
      <selection pane="bottomLeft" activeCell="A6" sqref="A6"/>
      <selection pane="bottomRight" activeCell="A2" sqref="A2"/>
    </sheetView>
  </sheetViews>
  <sheetFormatPr defaultRowHeight="12.5" x14ac:dyDescent="0.25"/>
  <cols>
    <col min="1" max="1" width="3.7265625" customWidth="1"/>
    <col min="3" max="3" width="32.54296875" customWidth="1"/>
    <col min="4" max="4" width="17.81640625" customWidth="1"/>
    <col min="5" max="6" width="12.7265625" bestFit="1" customWidth="1"/>
    <col min="7" max="7" width="11.1796875" bestFit="1" customWidth="1"/>
    <col min="8" max="8" width="14.453125" customWidth="1"/>
    <col min="9" max="9" width="10.54296875" customWidth="1"/>
    <col min="10" max="10" width="11.1796875" customWidth="1"/>
    <col min="11" max="11" width="13.453125" customWidth="1"/>
    <col min="12" max="16" width="10.1796875" bestFit="1" customWidth="1"/>
    <col min="17" max="17" width="9.26953125" bestFit="1" customWidth="1"/>
    <col min="18" max="18" width="10.1796875" bestFit="1" customWidth="1"/>
    <col min="19" max="22" width="10.1796875" customWidth="1"/>
    <col min="23" max="26" width="9.26953125" bestFit="1" customWidth="1"/>
    <col min="27" max="32" width="9.26953125" customWidth="1"/>
    <col min="33" max="33" width="11.1796875" customWidth="1"/>
    <col min="34" max="34" width="11.26953125" customWidth="1"/>
    <col min="35" max="35" width="10" customWidth="1"/>
    <col min="36" max="36" width="12.453125" customWidth="1"/>
    <col min="37" max="37" width="11.1796875" bestFit="1" customWidth="1"/>
    <col min="38" max="38" width="10.81640625" customWidth="1"/>
    <col min="39" max="39" width="11" customWidth="1"/>
    <col min="40" max="40" width="9.26953125" bestFit="1" customWidth="1"/>
    <col min="41" max="41" width="12.7265625" bestFit="1" customWidth="1"/>
    <col min="42" max="43" width="11.7265625" bestFit="1" customWidth="1"/>
    <col min="44" max="44" width="10.7265625" bestFit="1" customWidth="1"/>
    <col min="45" max="45" width="9.7265625" bestFit="1" customWidth="1"/>
    <col min="46" max="48" width="11.7265625" bestFit="1" customWidth="1"/>
    <col min="49" max="49" width="10.7265625" bestFit="1" customWidth="1"/>
    <col min="50" max="50" width="9.7265625" bestFit="1" customWidth="1"/>
    <col min="51" max="51" width="11.7265625" bestFit="1" customWidth="1"/>
    <col min="52" max="54" width="10.1796875" bestFit="1" customWidth="1"/>
    <col min="55" max="55" width="9.26953125" bestFit="1" customWidth="1"/>
    <col min="56" max="56" width="11.1796875" bestFit="1" customWidth="1"/>
    <col min="57" max="59" width="10.7265625" bestFit="1" customWidth="1"/>
    <col min="60" max="60" width="9.7265625" bestFit="1" customWidth="1"/>
    <col min="61" max="63" width="11.7265625" bestFit="1" customWidth="1"/>
    <col min="64" max="64" width="10.7265625" bestFit="1" customWidth="1"/>
    <col min="65" max="65" width="9.7265625" bestFit="1" customWidth="1"/>
    <col min="66" max="66" width="11.7265625" bestFit="1" customWidth="1"/>
    <col min="67" max="68" width="13.453125" bestFit="1" customWidth="1"/>
    <col min="69" max="69" width="11.7265625" bestFit="1" customWidth="1"/>
    <col min="70" max="70" width="10.7265625" bestFit="1" customWidth="1"/>
    <col min="71" max="81" width="12.81640625" customWidth="1"/>
    <col min="82" max="83" width="11.1796875" bestFit="1" customWidth="1"/>
    <col min="84" max="84" width="10.1796875" bestFit="1" customWidth="1"/>
    <col min="85" max="85" width="9.26953125" bestFit="1" customWidth="1"/>
    <col min="86" max="86" width="11.1796875" bestFit="1" customWidth="1"/>
    <col min="87" max="91" width="11.1796875" customWidth="1"/>
    <col min="92" max="93" width="11.7265625" bestFit="1" customWidth="1"/>
    <col min="94" max="94" width="10.7265625" bestFit="1" customWidth="1"/>
    <col min="95" max="95" width="9.7265625" bestFit="1" customWidth="1"/>
    <col min="96" max="96" width="13.453125" bestFit="1" customWidth="1"/>
    <col min="97" max="101" width="13.453125" customWidth="1"/>
    <col min="102" max="103" width="13.453125" bestFit="1" customWidth="1"/>
    <col min="104" max="104" width="11.7265625" bestFit="1" customWidth="1"/>
    <col min="105" max="105" width="10.7265625" bestFit="1" customWidth="1"/>
    <col min="106" max="116" width="12.7265625" customWidth="1"/>
    <col min="117" max="119" width="11.7265625" bestFit="1" customWidth="1"/>
    <col min="120" max="120" width="9.7265625" bestFit="1" customWidth="1"/>
    <col min="121" max="121" width="13.453125" bestFit="1" customWidth="1"/>
    <col min="122" max="123" width="11.7265625" bestFit="1" customWidth="1"/>
    <col min="124" max="124" width="10.7265625" bestFit="1" customWidth="1"/>
    <col min="125" max="125" width="9.7265625" bestFit="1" customWidth="1"/>
    <col min="126" max="128" width="11.7265625" bestFit="1" customWidth="1"/>
    <col min="129" max="129" width="10.7265625" bestFit="1" customWidth="1"/>
    <col min="130" max="130" width="9.7265625" bestFit="1" customWidth="1"/>
    <col min="131" max="131" width="11.7265625" bestFit="1" customWidth="1"/>
    <col min="132" max="132" width="13.81640625" bestFit="1" customWidth="1"/>
    <col min="133" max="134" width="12.7265625" bestFit="1" customWidth="1"/>
    <col min="135" max="135" width="11.1796875" bestFit="1" customWidth="1"/>
    <col min="136" max="137" width="13.81640625" bestFit="1" customWidth="1"/>
    <col min="138" max="139" width="12.7265625" bestFit="1" customWidth="1"/>
    <col min="140" max="140" width="11.1796875" bestFit="1" customWidth="1"/>
    <col min="141" max="141" width="13.81640625" bestFit="1" customWidth="1"/>
    <col min="142" max="143" width="11.7265625" bestFit="1" customWidth="1"/>
    <col min="144" max="144" width="10.7265625" bestFit="1" customWidth="1"/>
    <col min="145" max="145" width="9.7265625" bestFit="1" customWidth="1"/>
    <col min="146" max="149" width="11.7265625" bestFit="1" customWidth="1"/>
    <col min="150" max="150" width="9.7265625" bestFit="1" customWidth="1"/>
    <col min="151" max="151" width="11.81640625" customWidth="1"/>
  </cols>
  <sheetData>
    <row r="1" spans="1:155" s="84" customFormat="1" x14ac:dyDescent="0.25">
      <c r="D1" s="84">
        <v>3</v>
      </c>
      <c r="E1" s="84">
        <v>4</v>
      </c>
      <c r="F1" s="84">
        <v>5</v>
      </c>
      <c r="G1" s="84">
        <v>6</v>
      </c>
      <c r="H1" s="84">
        <v>7</v>
      </c>
      <c r="I1" s="84">
        <v>8</v>
      </c>
      <c r="J1" s="84">
        <v>9</v>
      </c>
      <c r="K1" s="84">
        <v>10</v>
      </c>
      <c r="L1" s="84">
        <v>11</v>
      </c>
      <c r="M1" s="84">
        <v>12</v>
      </c>
      <c r="N1" s="84">
        <v>13</v>
      </c>
      <c r="O1" s="84">
        <v>14</v>
      </c>
      <c r="P1" s="84">
        <v>15</v>
      </c>
      <c r="Q1" s="84">
        <v>16</v>
      </c>
      <c r="R1" s="84">
        <v>17</v>
      </c>
      <c r="S1" s="84">
        <v>18</v>
      </c>
      <c r="T1" s="84">
        <v>19</v>
      </c>
      <c r="U1" s="84">
        <v>20</v>
      </c>
      <c r="V1" s="84">
        <v>21</v>
      </c>
      <c r="W1" s="84">
        <v>22</v>
      </c>
      <c r="X1" s="84">
        <v>23</v>
      </c>
      <c r="Y1" s="84">
        <v>24</v>
      </c>
      <c r="Z1" s="84">
        <v>25</v>
      </c>
      <c r="AA1" s="84">
        <v>26</v>
      </c>
      <c r="AB1" s="84">
        <v>27</v>
      </c>
      <c r="AC1" s="84">
        <v>28</v>
      </c>
      <c r="AD1" s="84">
        <v>29</v>
      </c>
      <c r="AE1" s="84">
        <v>30</v>
      </c>
      <c r="AF1" s="84">
        <v>31</v>
      </c>
      <c r="AG1" s="84">
        <v>32</v>
      </c>
      <c r="AH1" s="84">
        <v>33</v>
      </c>
      <c r="AI1" s="84">
        <v>34</v>
      </c>
      <c r="AJ1" s="84">
        <v>35</v>
      </c>
      <c r="AK1" s="84">
        <v>36</v>
      </c>
      <c r="AL1" s="84">
        <v>37</v>
      </c>
      <c r="AM1" s="84">
        <v>38</v>
      </c>
      <c r="AN1" s="84">
        <v>39</v>
      </c>
      <c r="AO1" s="84">
        <v>40</v>
      </c>
      <c r="AP1" s="84">
        <v>41</v>
      </c>
      <c r="AQ1" s="84">
        <v>42</v>
      </c>
      <c r="AR1" s="84">
        <v>43</v>
      </c>
      <c r="AS1" s="84">
        <v>44</v>
      </c>
      <c r="AT1" s="84">
        <v>45</v>
      </c>
      <c r="AU1" s="84">
        <v>46</v>
      </c>
      <c r="AV1" s="84">
        <v>47</v>
      </c>
      <c r="AW1" s="84">
        <v>48</v>
      </c>
      <c r="AX1" s="84">
        <v>49</v>
      </c>
      <c r="AY1" s="84">
        <v>50</v>
      </c>
      <c r="AZ1" s="84">
        <v>51</v>
      </c>
      <c r="BA1" s="84">
        <v>52</v>
      </c>
      <c r="BB1" s="84">
        <v>53</v>
      </c>
      <c r="BC1" s="84">
        <v>54</v>
      </c>
      <c r="BD1" s="84">
        <v>55</v>
      </c>
      <c r="BE1" s="84">
        <v>56</v>
      </c>
      <c r="BF1" s="84">
        <v>57</v>
      </c>
      <c r="BG1" s="84">
        <v>58</v>
      </c>
      <c r="BH1" s="84">
        <v>59</v>
      </c>
      <c r="BI1" s="84">
        <v>60</v>
      </c>
      <c r="BJ1" s="84">
        <v>61</v>
      </c>
      <c r="BK1" s="84">
        <v>62</v>
      </c>
      <c r="BL1" s="84">
        <v>63</v>
      </c>
      <c r="BM1" s="84">
        <v>64</v>
      </c>
      <c r="BN1" s="84">
        <v>65</v>
      </c>
      <c r="BO1" s="84">
        <v>66</v>
      </c>
      <c r="BP1" s="84">
        <v>67</v>
      </c>
      <c r="BQ1" s="84">
        <v>68</v>
      </c>
      <c r="BR1" s="84">
        <v>69</v>
      </c>
      <c r="BS1" s="84">
        <v>70</v>
      </c>
      <c r="BT1" s="84">
        <v>71</v>
      </c>
      <c r="BU1" s="84">
        <v>72</v>
      </c>
      <c r="BV1" s="84">
        <v>73</v>
      </c>
      <c r="BW1" s="84">
        <v>74</v>
      </c>
      <c r="BX1" s="84">
        <v>75</v>
      </c>
      <c r="BY1" s="84">
        <v>76</v>
      </c>
      <c r="BZ1" s="84">
        <v>77</v>
      </c>
      <c r="CA1" s="84">
        <v>78</v>
      </c>
      <c r="CB1" s="84">
        <v>79</v>
      </c>
      <c r="CC1" s="84">
        <v>80</v>
      </c>
      <c r="CD1" s="84">
        <v>81</v>
      </c>
      <c r="CE1" s="84">
        <v>82</v>
      </c>
      <c r="CF1" s="84">
        <v>83</v>
      </c>
      <c r="CG1" s="84">
        <v>84</v>
      </c>
      <c r="CH1" s="84">
        <v>85</v>
      </c>
      <c r="CI1" s="84">
        <v>86</v>
      </c>
      <c r="CJ1" s="84">
        <v>87</v>
      </c>
      <c r="CK1" s="84">
        <v>88</v>
      </c>
      <c r="CL1" s="84">
        <v>89</v>
      </c>
      <c r="CM1" s="84">
        <v>90</v>
      </c>
      <c r="CN1" s="84">
        <v>91</v>
      </c>
      <c r="CO1" s="84">
        <v>92</v>
      </c>
      <c r="CP1" s="84">
        <v>93</v>
      </c>
      <c r="CQ1" s="84">
        <v>94</v>
      </c>
      <c r="CR1" s="84">
        <v>95</v>
      </c>
      <c r="CS1" s="84">
        <v>96</v>
      </c>
      <c r="CT1" s="84">
        <v>97</v>
      </c>
      <c r="CU1" s="84">
        <v>98</v>
      </c>
      <c r="CV1" s="84">
        <v>99</v>
      </c>
      <c r="CW1" s="84">
        <v>100</v>
      </c>
      <c r="CX1" s="84">
        <v>101</v>
      </c>
      <c r="CY1" s="84">
        <v>102</v>
      </c>
      <c r="CZ1" s="84">
        <v>103</v>
      </c>
      <c r="DA1" s="84">
        <v>104</v>
      </c>
      <c r="DB1" s="84">
        <v>105</v>
      </c>
      <c r="DC1" s="84">
        <v>106</v>
      </c>
      <c r="DD1" s="84">
        <v>107</v>
      </c>
      <c r="DE1" s="84">
        <v>108</v>
      </c>
      <c r="DF1" s="84">
        <v>109</v>
      </c>
      <c r="DG1" s="84">
        <v>110</v>
      </c>
      <c r="DH1" s="84">
        <v>111</v>
      </c>
      <c r="DI1" s="84">
        <v>112</v>
      </c>
      <c r="DJ1" s="84">
        <v>113</v>
      </c>
      <c r="DK1" s="84">
        <v>114</v>
      </c>
      <c r="DL1" s="84">
        <v>115</v>
      </c>
      <c r="DM1" s="84">
        <v>116</v>
      </c>
      <c r="DN1" s="84">
        <v>117</v>
      </c>
      <c r="DO1" s="84">
        <v>118</v>
      </c>
      <c r="DP1" s="84">
        <v>119</v>
      </c>
      <c r="DQ1" s="84">
        <v>120</v>
      </c>
      <c r="DR1" s="84">
        <v>121</v>
      </c>
      <c r="DS1" s="84">
        <v>122</v>
      </c>
      <c r="DT1" s="84">
        <v>123</v>
      </c>
      <c r="DU1" s="84">
        <v>124</v>
      </c>
      <c r="DV1" s="84">
        <v>125</v>
      </c>
      <c r="DW1" s="84">
        <v>126</v>
      </c>
      <c r="DX1" s="84">
        <v>127</v>
      </c>
      <c r="DY1" s="84">
        <v>128</v>
      </c>
      <c r="DZ1" s="84">
        <v>129</v>
      </c>
      <c r="EA1" s="84">
        <v>130</v>
      </c>
      <c r="EB1" s="84">
        <v>131</v>
      </c>
      <c r="EC1" s="84">
        <v>132</v>
      </c>
      <c r="ED1" s="84">
        <v>133</v>
      </c>
      <c r="EE1" s="84">
        <v>134</v>
      </c>
      <c r="EF1" s="84">
        <v>135</v>
      </c>
      <c r="EG1" s="84">
        <v>136</v>
      </c>
      <c r="EH1" s="84">
        <v>137</v>
      </c>
      <c r="EI1" s="84">
        <v>138</v>
      </c>
      <c r="EJ1" s="84">
        <v>139</v>
      </c>
      <c r="EK1" s="84">
        <v>140</v>
      </c>
      <c r="EL1" s="84">
        <v>141</v>
      </c>
      <c r="EM1" s="84">
        <v>142</v>
      </c>
      <c r="EN1" s="84">
        <v>143</v>
      </c>
      <c r="EO1" s="84">
        <v>144</v>
      </c>
      <c r="EP1" s="84">
        <v>145</v>
      </c>
      <c r="EQ1" s="84">
        <v>146</v>
      </c>
      <c r="ER1" s="84">
        <v>147</v>
      </c>
      <c r="ES1" s="84">
        <v>148</v>
      </c>
      <c r="ET1" s="84">
        <v>149</v>
      </c>
      <c r="EU1" s="84">
        <v>150</v>
      </c>
      <c r="EV1" s="84">
        <v>151</v>
      </c>
      <c r="EW1" s="84">
        <v>152</v>
      </c>
      <c r="EX1" s="84">
        <v>153</v>
      </c>
    </row>
    <row r="2" spans="1:155" s="203" customFormat="1" ht="63.75" customHeight="1" x14ac:dyDescent="0.3">
      <c r="B2" s="221"/>
      <c r="C2" s="668"/>
      <c r="D2" s="882" t="s">
        <v>1743</v>
      </c>
      <c r="E2" s="883"/>
      <c r="F2" s="883"/>
      <c r="G2" s="883"/>
      <c r="H2" s="884"/>
      <c r="I2" s="882" t="s">
        <v>1744</v>
      </c>
      <c r="J2" s="884"/>
      <c r="K2" s="669" t="s">
        <v>1745</v>
      </c>
      <c r="L2" s="882" t="s">
        <v>1746</v>
      </c>
      <c r="M2" s="884"/>
      <c r="N2" s="882" t="s">
        <v>1747</v>
      </c>
      <c r="O2" s="884"/>
      <c r="P2" s="882" t="s">
        <v>1748</v>
      </c>
      <c r="Q2" s="883"/>
      <c r="R2" s="884"/>
      <c r="S2" s="882" t="s">
        <v>1749</v>
      </c>
      <c r="T2" s="883"/>
      <c r="U2" s="883"/>
      <c r="V2" s="884"/>
      <c r="W2" s="882" t="s">
        <v>1744</v>
      </c>
      <c r="X2" s="883"/>
      <c r="Y2" s="883"/>
      <c r="Z2" s="884"/>
      <c r="AA2" s="882" t="s">
        <v>1750</v>
      </c>
      <c r="AB2" s="884"/>
      <c r="AC2" s="882" t="s">
        <v>1751</v>
      </c>
      <c r="AD2" s="884"/>
      <c r="AE2" s="882" t="s">
        <v>1752</v>
      </c>
      <c r="AF2" s="883"/>
      <c r="AG2" s="883"/>
      <c r="AH2" s="883"/>
      <c r="AI2" s="883" t="s">
        <v>1753</v>
      </c>
      <c r="AJ2" s="883"/>
      <c r="AK2" s="883"/>
      <c r="AL2" s="883"/>
      <c r="AM2" s="884"/>
      <c r="AN2" s="882" t="s">
        <v>1754</v>
      </c>
      <c r="AO2" s="883"/>
      <c r="AP2" s="883"/>
      <c r="AQ2" s="883"/>
      <c r="AR2" s="884"/>
      <c r="AS2" s="882" t="s">
        <v>1755</v>
      </c>
      <c r="AT2" s="883"/>
      <c r="AU2" s="883"/>
      <c r="AV2" s="883"/>
      <c r="AW2" s="884"/>
      <c r="AX2" s="882" t="s">
        <v>1756</v>
      </c>
      <c r="AY2" s="883"/>
      <c r="AZ2" s="883"/>
      <c r="BA2" s="883"/>
      <c r="BB2" s="884"/>
      <c r="BC2" s="882" t="s">
        <v>1757</v>
      </c>
      <c r="BD2" s="883"/>
      <c r="BE2" s="883"/>
      <c r="BF2" s="883"/>
      <c r="BG2" s="884"/>
      <c r="BH2" s="882" t="s">
        <v>1758</v>
      </c>
      <c r="BI2" s="883"/>
      <c r="BJ2" s="883"/>
      <c r="BK2" s="883"/>
      <c r="BL2" s="884"/>
      <c r="BM2" s="882" t="s">
        <v>1759</v>
      </c>
      <c r="BN2" s="883"/>
      <c r="BO2" s="883"/>
      <c r="BP2" s="883"/>
      <c r="BQ2" s="884"/>
      <c r="BR2" s="882" t="s">
        <v>1760</v>
      </c>
      <c r="BS2" s="883"/>
      <c r="BT2" s="883"/>
      <c r="BU2" s="883"/>
      <c r="BV2" s="883"/>
      <c r="BW2" s="883" t="s">
        <v>1761</v>
      </c>
      <c r="BX2" s="883"/>
      <c r="BY2" s="883"/>
      <c r="BZ2" s="883"/>
      <c r="CA2" s="883"/>
      <c r="CB2" s="883" t="s">
        <v>1762</v>
      </c>
      <c r="CC2" s="883"/>
      <c r="CD2" s="883"/>
      <c r="CE2" s="883"/>
      <c r="CF2" s="884"/>
      <c r="CG2" s="882" t="s">
        <v>1763</v>
      </c>
      <c r="CH2" s="883"/>
      <c r="CI2" s="883"/>
      <c r="CJ2" s="883"/>
      <c r="CK2" s="883"/>
      <c r="CL2" s="883" t="s">
        <v>1764</v>
      </c>
      <c r="CM2" s="883"/>
      <c r="CN2" s="883"/>
      <c r="CO2" s="883"/>
      <c r="CP2" s="884"/>
      <c r="CQ2" s="882" t="s">
        <v>1765</v>
      </c>
      <c r="CR2" s="883"/>
      <c r="CS2" s="883"/>
      <c r="CT2" s="883"/>
      <c r="CU2" s="883"/>
      <c r="CV2" s="883" t="s">
        <v>1766</v>
      </c>
      <c r="CW2" s="883"/>
      <c r="CX2" s="883"/>
      <c r="CY2" s="883"/>
      <c r="CZ2" s="884"/>
      <c r="DA2" s="882" t="s">
        <v>1767</v>
      </c>
      <c r="DB2" s="883"/>
      <c r="DC2" s="883"/>
      <c r="DD2" s="883"/>
      <c r="DE2" s="883"/>
      <c r="DF2" s="883" t="s">
        <v>1768</v>
      </c>
      <c r="DG2" s="883"/>
      <c r="DH2" s="883"/>
      <c r="DI2" s="883"/>
      <c r="DJ2" s="883"/>
      <c r="DK2" s="883" t="s">
        <v>1769</v>
      </c>
      <c r="DL2" s="883"/>
      <c r="DM2" s="883"/>
      <c r="DN2" s="883"/>
      <c r="DO2" s="884"/>
      <c r="DP2" s="882" t="s">
        <v>1770</v>
      </c>
      <c r="DQ2" s="883"/>
      <c r="DR2" s="883"/>
      <c r="DS2" s="883"/>
      <c r="DT2" s="884"/>
      <c r="DU2" s="882" t="s">
        <v>1771</v>
      </c>
      <c r="DV2" s="883"/>
      <c r="DW2" s="883"/>
      <c r="DX2" s="883"/>
      <c r="DY2" s="884"/>
      <c r="DZ2" s="882" t="s">
        <v>1772</v>
      </c>
      <c r="EA2" s="883"/>
      <c r="EB2" s="883"/>
      <c r="EC2" s="883"/>
      <c r="ED2" s="884"/>
      <c r="EE2" s="882" t="s">
        <v>1773</v>
      </c>
      <c r="EF2" s="883"/>
      <c r="EG2" s="883"/>
      <c r="EH2" s="883"/>
      <c r="EI2" s="884"/>
      <c r="EJ2" s="882" t="s">
        <v>1774</v>
      </c>
      <c r="EK2" s="883"/>
      <c r="EL2" s="883"/>
      <c r="EM2" s="883"/>
      <c r="EN2" s="884"/>
      <c r="EO2" s="882" t="s">
        <v>1775</v>
      </c>
      <c r="EP2" s="883"/>
      <c r="EQ2" s="883"/>
      <c r="ER2" s="883"/>
      <c r="ES2" s="884"/>
      <c r="ET2" s="882" t="s">
        <v>236</v>
      </c>
      <c r="EU2" s="883"/>
      <c r="EV2" s="883"/>
      <c r="EW2" s="883"/>
      <c r="EX2" s="884"/>
    </row>
    <row r="3" spans="1:155" s="84" customFormat="1" ht="13" x14ac:dyDescent="0.3">
      <c r="C3" s="84" t="s">
        <v>1124</v>
      </c>
      <c r="D3" s="84">
        <v>1</v>
      </c>
      <c r="I3" s="84">
        <v>2</v>
      </c>
      <c r="K3" s="84">
        <v>3</v>
      </c>
      <c r="L3" s="84">
        <v>4</v>
      </c>
      <c r="N3" s="84">
        <v>5</v>
      </c>
      <c r="P3" s="84">
        <v>6</v>
      </c>
      <c r="S3" s="84">
        <v>7</v>
      </c>
      <c r="W3" s="84">
        <v>8</v>
      </c>
      <c r="AA3" s="84">
        <v>9</v>
      </c>
      <c r="AC3" s="84">
        <v>10</v>
      </c>
      <c r="AE3" s="84">
        <v>11</v>
      </c>
      <c r="AI3" s="84">
        <v>12</v>
      </c>
      <c r="AN3" s="84">
        <v>13</v>
      </c>
      <c r="AS3" s="84">
        <v>14</v>
      </c>
      <c r="AX3" s="84">
        <v>15</v>
      </c>
      <c r="BC3" s="84">
        <v>16</v>
      </c>
      <c r="BH3" s="84">
        <v>17</v>
      </c>
      <c r="BM3" s="84">
        <v>18</v>
      </c>
      <c r="BR3" s="84">
        <v>19</v>
      </c>
      <c r="BT3" s="85"/>
      <c r="BW3" s="84">
        <v>20</v>
      </c>
      <c r="BY3" s="85"/>
      <c r="CB3" s="84">
        <v>21</v>
      </c>
      <c r="CG3" s="84">
        <v>22</v>
      </c>
      <c r="CJ3" s="548" t="s">
        <v>1776</v>
      </c>
      <c r="CL3" s="84">
        <v>23</v>
      </c>
      <c r="CQ3" s="84">
        <v>24</v>
      </c>
      <c r="CV3" s="84">
        <v>25</v>
      </c>
      <c r="DA3" s="84">
        <v>26</v>
      </c>
      <c r="DC3" s="85"/>
      <c r="DF3" s="84">
        <v>27</v>
      </c>
      <c r="DH3" s="85"/>
      <c r="DK3" s="84">
        <v>28</v>
      </c>
      <c r="DP3" s="84">
        <v>29</v>
      </c>
      <c r="DU3" s="84">
        <v>30</v>
      </c>
      <c r="DZ3" s="84">
        <v>31</v>
      </c>
      <c r="EE3" s="84">
        <v>32</v>
      </c>
      <c r="EJ3" s="84">
        <v>33</v>
      </c>
      <c r="EO3" s="84">
        <v>34</v>
      </c>
      <c r="ET3" s="84">
        <v>35</v>
      </c>
    </row>
    <row r="4" spans="1:155" s="84" customFormat="1" x14ac:dyDescent="0.25">
      <c r="C4" s="84" t="s">
        <v>1020</v>
      </c>
      <c r="D4" s="84">
        <v>1</v>
      </c>
      <c r="E4" s="84">
        <v>2</v>
      </c>
      <c r="F4" s="84">
        <v>3</v>
      </c>
      <c r="G4" s="84">
        <v>4</v>
      </c>
      <c r="H4" s="84">
        <v>5</v>
      </c>
      <c r="I4" s="84">
        <v>1</v>
      </c>
      <c r="J4" s="84">
        <v>5</v>
      </c>
      <c r="K4" s="84">
        <v>1</v>
      </c>
      <c r="L4" s="84">
        <v>2</v>
      </c>
      <c r="M4" s="84">
        <v>5</v>
      </c>
      <c r="N4" s="84">
        <v>2</v>
      </c>
      <c r="O4" s="84">
        <v>5</v>
      </c>
      <c r="P4" s="84">
        <v>2</v>
      </c>
      <c r="Q4" s="84">
        <v>3</v>
      </c>
      <c r="R4" s="84">
        <v>5</v>
      </c>
      <c r="S4" s="84">
        <v>2</v>
      </c>
      <c r="T4" s="84">
        <v>3</v>
      </c>
      <c r="U4" s="84">
        <v>4</v>
      </c>
      <c r="V4" s="84">
        <v>5</v>
      </c>
      <c r="W4" s="84">
        <v>2</v>
      </c>
      <c r="X4" s="84">
        <v>3</v>
      </c>
      <c r="Y4" s="84">
        <v>4</v>
      </c>
      <c r="Z4" s="84">
        <v>5</v>
      </c>
      <c r="AA4" s="84">
        <v>2</v>
      </c>
      <c r="AB4" s="84">
        <v>5</v>
      </c>
      <c r="AC4" s="84">
        <v>2</v>
      </c>
      <c r="AD4" s="84">
        <v>5</v>
      </c>
      <c r="AE4" s="84">
        <v>2</v>
      </c>
      <c r="AF4" s="84">
        <v>3</v>
      </c>
      <c r="AG4" s="84">
        <v>4</v>
      </c>
      <c r="AH4" s="84">
        <v>5</v>
      </c>
      <c r="AI4" s="84">
        <v>1</v>
      </c>
      <c r="AJ4" s="84">
        <v>2</v>
      </c>
      <c r="AK4" s="84">
        <v>3</v>
      </c>
      <c r="AL4" s="84">
        <v>4</v>
      </c>
      <c r="AM4" s="84">
        <v>5</v>
      </c>
      <c r="AN4" s="84">
        <v>1</v>
      </c>
      <c r="AO4" s="84">
        <v>2</v>
      </c>
      <c r="AP4" s="84">
        <v>3</v>
      </c>
      <c r="AQ4" s="84">
        <v>4</v>
      </c>
      <c r="AR4" s="84">
        <v>5</v>
      </c>
      <c r="AS4" s="84">
        <v>1</v>
      </c>
      <c r="AT4" s="84">
        <v>2</v>
      </c>
      <c r="AU4" s="84">
        <v>3</v>
      </c>
      <c r="AV4" s="84">
        <v>4</v>
      </c>
      <c r="AW4" s="84">
        <v>5</v>
      </c>
      <c r="AX4" s="84">
        <v>1</v>
      </c>
      <c r="AY4" s="84">
        <v>2</v>
      </c>
      <c r="AZ4" s="84">
        <v>3</v>
      </c>
      <c r="BA4" s="84">
        <v>4</v>
      </c>
      <c r="BB4" s="84">
        <v>5</v>
      </c>
      <c r="BC4" s="84">
        <v>1</v>
      </c>
      <c r="BD4" s="84">
        <v>2</v>
      </c>
      <c r="BE4" s="84">
        <v>3</v>
      </c>
      <c r="BF4" s="84">
        <v>4</v>
      </c>
      <c r="BG4" s="84">
        <v>5</v>
      </c>
      <c r="BH4" s="84">
        <v>1</v>
      </c>
      <c r="BI4" s="84">
        <v>2</v>
      </c>
      <c r="BJ4" s="84">
        <v>3</v>
      </c>
      <c r="BK4" s="84">
        <v>4</v>
      </c>
      <c r="BL4" s="84">
        <v>5</v>
      </c>
      <c r="BM4" s="84">
        <v>1</v>
      </c>
      <c r="BN4" s="84">
        <v>2</v>
      </c>
      <c r="BO4" s="84">
        <v>3</v>
      </c>
      <c r="BP4" s="84">
        <v>4</v>
      </c>
      <c r="BQ4" s="84">
        <v>5</v>
      </c>
      <c r="BR4" s="84">
        <v>1</v>
      </c>
      <c r="BS4" s="84">
        <v>2</v>
      </c>
      <c r="BT4" s="85">
        <v>3</v>
      </c>
      <c r="BU4" s="84">
        <v>4</v>
      </c>
      <c r="BV4" s="84">
        <v>5</v>
      </c>
      <c r="BW4" s="84">
        <v>1</v>
      </c>
      <c r="BX4" s="84">
        <v>2</v>
      </c>
      <c r="BY4" s="85">
        <v>3</v>
      </c>
      <c r="BZ4" s="84">
        <v>4</v>
      </c>
      <c r="CA4" s="84">
        <v>5</v>
      </c>
      <c r="CB4" s="84">
        <v>1</v>
      </c>
      <c r="CC4" s="84">
        <v>2</v>
      </c>
      <c r="CD4" s="84">
        <v>3</v>
      </c>
      <c r="CE4" s="84">
        <v>4</v>
      </c>
      <c r="CF4" s="84">
        <v>5</v>
      </c>
      <c r="CG4" s="84">
        <v>1</v>
      </c>
      <c r="CH4" s="84">
        <v>2</v>
      </c>
      <c r="CI4" s="84">
        <v>3</v>
      </c>
      <c r="CJ4" s="84">
        <v>4</v>
      </c>
      <c r="CK4" s="84">
        <v>5</v>
      </c>
      <c r="CL4" s="84">
        <v>1</v>
      </c>
      <c r="CM4" s="84">
        <v>2</v>
      </c>
      <c r="CN4" s="84">
        <v>3</v>
      </c>
      <c r="CO4" s="84">
        <v>4</v>
      </c>
      <c r="CP4" s="84">
        <v>5</v>
      </c>
      <c r="CQ4" s="84">
        <v>1</v>
      </c>
      <c r="CR4" s="84">
        <v>2</v>
      </c>
      <c r="CS4" s="84">
        <v>3</v>
      </c>
      <c r="CT4" s="84">
        <v>4</v>
      </c>
      <c r="CU4" s="84">
        <v>5</v>
      </c>
      <c r="CV4" s="84">
        <v>1</v>
      </c>
      <c r="CW4" s="84">
        <v>2</v>
      </c>
      <c r="CX4" s="84">
        <v>3</v>
      </c>
      <c r="CY4" s="84">
        <v>4</v>
      </c>
      <c r="CZ4" s="84">
        <v>5</v>
      </c>
      <c r="DA4" s="84">
        <v>1</v>
      </c>
      <c r="DB4" s="84">
        <v>2</v>
      </c>
      <c r="DC4" s="84">
        <v>3</v>
      </c>
      <c r="DD4" s="84">
        <v>4</v>
      </c>
      <c r="DE4" s="84">
        <v>5</v>
      </c>
      <c r="DF4" s="84">
        <v>1</v>
      </c>
      <c r="DG4" s="84">
        <v>2</v>
      </c>
      <c r="DH4" s="84">
        <v>3</v>
      </c>
      <c r="DI4" s="84">
        <v>4</v>
      </c>
      <c r="DJ4" s="84">
        <v>5</v>
      </c>
      <c r="DK4" s="84">
        <v>1</v>
      </c>
      <c r="DL4" s="84">
        <v>2</v>
      </c>
      <c r="DM4" s="84">
        <v>3</v>
      </c>
      <c r="DN4" s="84">
        <v>4</v>
      </c>
      <c r="DO4" s="84">
        <v>5</v>
      </c>
      <c r="DP4" s="84">
        <v>1</v>
      </c>
      <c r="DQ4" s="84">
        <v>2</v>
      </c>
      <c r="DR4" s="84">
        <v>3</v>
      </c>
      <c r="DS4" s="84">
        <v>4</v>
      </c>
      <c r="DT4" s="84">
        <v>5</v>
      </c>
      <c r="DU4" s="84">
        <v>1</v>
      </c>
      <c r="DV4" s="84">
        <v>2</v>
      </c>
      <c r="DW4" s="84">
        <v>3</v>
      </c>
      <c r="DX4" s="84">
        <v>4</v>
      </c>
      <c r="DY4" s="84">
        <v>5</v>
      </c>
      <c r="DZ4" s="84">
        <v>1</v>
      </c>
      <c r="EA4" s="84">
        <v>2</v>
      </c>
      <c r="EB4" s="84">
        <v>3</v>
      </c>
      <c r="EC4" s="84">
        <v>4</v>
      </c>
      <c r="ED4" s="84">
        <v>5</v>
      </c>
      <c r="EE4" s="84">
        <v>1</v>
      </c>
      <c r="EF4" s="84">
        <v>2</v>
      </c>
      <c r="EG4" s="84">
        <v>3</v>
      </c>
      <c r="EH4" s="84">
        <v>4</v>
      </c>
      <c r="EI4" s="84">
        <v>5</v>
      </c>
      <c r="EJ4" s="84">
        <v>1</v>
      </c>
      <c r="EK4" s="84">
        <v>2</v>
      </c>
      <c r="EL4" s="84">
        <v>3</v>
      </c>
      <c r="EM4" s="84">
        <v>4</v>
      </c>
      <c r="EN4" s="84">
        <v>5</v>
      </c>
      <c r="EO4" s="84">
        <v>1</v>
      </c>
      <c r="EP4" s="84">
        <v>2</v>
      </c>
      <c r="EQ4" s="84">
        <v>3</v>
      </c>
      <c r="ER4" s="84">
        <v>4</v>
      </c>
      <c r="ES4" s="84">
        <v>5</v>
      </c>
      <c r="ET4" s="84">
        <v>6</v>
      </c>
      <c r="EU4" s="84">
        <v>7</v>
      </c>
      <c r="EV4" s="84">
        <v>8</v>
      </c>
      <c r="EW4" s="84">
        <v>9</v>
      </c>
      <c r="EX4" s="84">
        <v>10</v>
      </c>
    </row>
    <row r="5" spans="1:155" s="221" customFormat="1" ht="13" x14ac:dyDescent="0.3">
      <c r="B5" s="221" t="s">
        <v>1021</v>
      </c>
      <c r="C5" s="221" t="s">
        <v>1125</v>
      </c>
      <c r="EY5" s="221" t="s">
        <v>1025</v>
      </c>
    </row>
    <row r="6" spans="1:155" s="84" customFormat="1" x14ac:dyDescent="0.25">
      <c r="A6" t="s">
        <v>1026</v>
      </c>
      <c r="B6" s="82" t="s">
        <v>371</v>
      </c>
      <c r="C6" s="85" t="s">
        <v>370</v>
      </c>
      <c r="D6" s="100">
        <v>4210679.4499999993</v>
      </c>
      <c r="E6" s="100">
        <v>3368544</v>
      </c>
      <c r="F6" s="100">
        <v>9263495</v>
      </c>
      <c r="G6" s="100">
        <v>0</v>
      </c>
      <c r="H6" s="100">
        <v>16842718.449999999</v>
      </c>
      <c r="I6" s="100">
        <v>0</v>
      </c>
      <c r="J6" s="100">
        <v>0</v>
      </c>
      <c r="K6" s="100">
        <v>4210679.4499999993</v>
      </c>
      <c r="L6" s="100">
        <v>84740</v>
      </c>
      <c r="M6" s="100">
        <v>84740</v>
      </c>
      <c r="N6" s="100">
        <v>0</v>
      </c>
      <c r="O6" s="100">
        <v>0</v>
      </c>
      <c r="P6" s="100">
        <v>0</v>
      </c>
      <c r="Q6" s="100">
        <v>0</v>
      </c>
      <c r="R6" s="100">
        <v>0</v>
      </c>
      <c r="S6" s="100">
        <v>0</v>
      </c>
      <c r="T6" s="100">
        <v>0</v>
      </c>
      <c r="U6" s="100">
        <v>0</v>
      </c>
      <c r="V6" s="100">
        <v>0</v>
      </c>
      <c r="W6" s="100">
        <v>0</v>
      </c>
      <c r="X6" s="100">
        <v>0</v>
      </c>
      <c r="Y6" s="100">
        <v>0</v>
      </c>
      <c r="Z6" s="100">
        <v>0</v>
      </c>
      <c r="AA6" s="100">
        <v>0</v>
      </c>
      <c r="AB6" s="100">
        <v>0</v>
      </c>
      <c r="AC6" s="100">
        <v>0</v>
      </c>
      <c r="AD6" s="100">
        <v>0</v>
      </c>
      <c r="AE6" s="100">
        <v>508672</v>
      </c>
      <c r="AF6" s="100">
        <v>1398844</v>
      </c>
      <c r="AG6" s="100">
        <v>0</v>
      </c>
      <c r="AH6" s="100">
        <v>1907516</v>
      </c>
      <c r="AI6" s="100">
        <v>84284</v>
      </c>
      <c r="AJ6" s="100">
        <v>67427</v>
      </c>
      <c r="AK6" s="100">
        <v>185424</v>
      </c>
      <c r="AL6" s="100">
        <v>0</v>
      </c>
      <c r="AM6" s="100">
        <v>337135</v>
      </c>
      <c r="AN6" s="100">
        <v>-44651</v>
      </c>
      <c r="AO6" s="100">
        <v>-35720</v>
      </c>
      <c r="AP6" s="100">
        <v>-98231</v>
      </c>
      <c r="AQ6" s="100">
        <v>0</v>
      </c>
      <c r="AR6" s="100">
        <v>-178602</v>
      </c>
      <c r="AS6" s="100">
        <v>-96475</v>
      </c>
      <c r="AT6" s="100">
        <v>-77181</v>
      </c>
      <c r="AU6" s="100">
        <v>-212247</v>
      </c>
      <c r="AV6" s="100">
        <v>0</v>
      </c>
      <c r="AW6" s="100">
        <v>-385903</v>
      </c>
      <c r="AX6" s="100">
        <v>51869</v>
      </c>
      <c r="AY6" s="100">
        <v>41496</v>
      </c>
      <c r="AZ6" s="100">
        <v>114113</v>
      </c>
      <c r="BA6" s="100">
        <v>0</v>
      </c>
      <c r="BB6" s="100">
        <v>207478</v>
      </c>
      <c r="BC6" s="100">
        <v>-4513.1899999999987</v>
      </c>
      <c r="BD6" s="100">
        <v>-3611</v>
      </c>
      <c r="BE6" s="100">
        <v>-9930</v>
      </c>
      <c r="BF6" s="100">
        <v>0</v>
      </c>
      <c r="BG6" s="100">
        <v>-18054.189999999999</v>
      </c>
      <c r="BH6" s="100">
        <v>-49119.19</v>
      </c>
      <c r="BI6" s="100">
        <v>-39296</v>
      </c>
      <c r="BJ6" s="100">
        <v>-108064</v>
      </c>
      <c r="BK6" s="100">
        <v>0</v>
      </c>
      <c r="BL6" s="100">
        <v>-196479.19</v>
      </c>
      <c r="BM6" s="100">
        <v>-159639</v>
      </c>
      <c r="BN6" s="100">
        <v>-127712</v>
      </c>
      <c r="BO6" s="100">
        <v>-351207</v>
      </c>
      <c r="BP6" s="100">
        <v>0</v>
      </c>
      <c r="BQ6" s="100">
        <v>-638558</v>
      </c>
      <c r="BR6" s="100">
        <v>-245639</v>
      </c>
      <c r="BS6" s="100">
        <v>-196512</v>
      </c>
      <c r="BT6" s="100">
        <v>-540407</v>
      </c>
      <c r="BU6" s="100">
        <v>0</v>
      </c>
      <c r="BV6" s="100">
        <v>-982558</v>
      </c>
      <c r="BW6" s="100">
        <v>86000</v>
      </c>
      <c r="BX6" s="100">
        <v>68800</v>
      </c>
      <c r="BY6" s="100">
        <v>189200</v>
      </c>
      <c r="BZ6" s="100">
        <v>0</v>
      </c>
      <c r="CA6" s="100">
        <v>344000</v>
      </c>
      <c r="CB6" s="100">
        <v>156021</v>
      </c>
      <c r="CC6" s="100">
        <v>124817</v>
      </c>
      <c r="CD6" s="100">
        <v>343247</v>
      </c>
      <c r="CE6" s="100">
        <v>0</v>
      </c>
      <c r="CF6" s="100">
        <v>624085</v>
      </c>
      <c r="CG6" s="100">
        <v>0</v>
      </c>
      <c r="CH6" s="100">
        <v>0</v>
      </c>
      <c r="CI6" s="100">
        <v>0</v>
      </c>
      <c r="CJ6" s="100">
        <v>0</v>
      </c>
      <c r="CK6" s="100">
        <v>0</v>
      </c>
      <c r="CL6" s="100">
        <v>0</v>
      </c>
      <c r="CM6" s="100">
        <v>0</v>
      </c>
      <c r="CN6" s="100">
        <v>0</v>
      </c>
      <c r="CO6" s="100">
        <v>0</v>
      </c>
      <c r="CP6" s="100">
        <v>0</v>
      </c>
      <c r="CQ6" s="100">
        <v>-207235.36</v>
      </c>
      <c r="CR6" s="100">
        <v>-165788</v>
      </c>
      <c r="CS6" s="100">
        <v>-455918</v>
      </c>
      <c r="CT6" s="100">
        <v>0</v>
      </c>
      <c r="CU6" s="100">
        <v>-828941.36</v>
      </c>
      <c r="CV6" s="100">
        <v>-210853.36</v>
      </c>
      <c r="CW6" s="100">
        <v>-168683</v>
      </c>
      <c r="CX6" s="100">
        <v>-463878</v>
      </c>
      <c r="CY6" s="100">
        <v>0</v>
      </c>
      <c r="CZ6" s="100">
        <v>-843414.36</v>
      </c>
      <c r="DA6" s="100">
        <v>-89618</v>
      </c>
      <c r="DB6" s="100">
        <v>-71695</v>
      </c>
      <c r="DC6" s="100">
        <v>-197160</v>
      </c>
      <c r="DD6" s="100">
        <v>0</v>
      </c>
      <c r="DE6" s="100">
        <v>-358473</v>
      </c>
      <c r="DF6" s="100">
        <v>-121235.35999999999</v>
      </c>
      <c r="DG6" s="100">
        <v>-96988</v>
      </c>
      <c r="DH6" s="100">
        <v>-266718</v>
      </c>
      <c r="DI6" s="100">
        <v>0</v>
      </c>
      <c r="DJ6" s="100">
        <v>-484941.36</v>
      </c>
      <c r="DK6" s="100">
        <v>-784681</v>
      </c>
      <c r="DL6" s="100">
        <v>-627745</v>
      </c>
      <c r="DM6" s="100">
        <v>-156937</v>
      </c>
      <c r="DN6" s="100">
        <v>0</v>
      </c>
      <c r="DO6" s="100">
        <v>-1569363</v>
      </c>
      <c r="DP6" s="100">
        <v>-801089</v>
      </c>
      <c r="DQ6" s="100">
        <v>-640871</v>
      </c>
      <c r="DR6" s="100">
        <v>-160218</v>
      </c>
      <c r="DS6" s="100">
        <v>0</v>
      </c>
      <c r="DT6" s="100">
        <v>-1602178</v>
      </c>
      <c r="DU6" s="100">
        <v>16408</v>
      </c>
      <c r="DV6" s="100">
        <v>13126</v>
      </c>
      <c r="DW6" s="100">
        <v>3281</v>
      </c>
      <c r="DX6" s="100">
        <v>0</v>
      </c>
      <c r="DY6" s="100">
        <v>32815</v>
      </c>
      <c r="DZ6" s="100">
        <v>4597534</v>
      </c>
      <c r="EA6" s="100">
        <v>3678027</v>
      </c>
      <c r="EB6" s="100">
        <v>10114574</v>
      </c>
      <c r="EC6" s="100">
        <v>0</v>
      </c>
      <c r="ED6" s="100">
        <v>18390135</v>
      </c>
      <c r="EE6" s="100">
        <v>4210679.4499999993</v>
      </c>
      <c r="EF6" s="100">
        <v>3368544</v>
      </c>
      <c r="EG6" s="100">
        <v>9263495</v>
      </c>
      <c r="EH6" s="100">
        <v>0</v>
      </c>
      <c r="EI6" s="100">
        <v>16842718.449999999</v>
      </c>
      <c r="EJ6" s="100">
        <v>-386854.55000000075</v>
      </c>
      <c r="EK6" s="100">
        <v>-309483</v>
      </c>
      <c r="EL6" s="100">
        <v>-851079</v>
      </c>
      <c r="EM6" s="100">
        <v>0</v>
      </c>
      <c r="EN6" s="100">
        <v>-1547416.5500000007</v>
      </c>
      <c r="EO6" s="100">
        <v>-370446.55000000075</v>
      </c>
      <c r="EP6" s="100">
        <v>-296357</v>
      </c>
      <c r="EQ6" s="100">
        <v>-847798</v>
      </c>
      <c r="ER6" s="100">
        <v>0</v>
      </c>
      <c r="ES6" s="100">
        <v>-1514601.5500000007</v>
      </c>
      <c r="ET6" s="546">
        <v>0.24999999999999994</v>
      </c>
      <c r="EU6" s="546">
        <v>0.2</v>
      </c>
      <c r="EV6" s="546">
        <v>0.55000000000000004</v>
      </c>
      <c r="EW6" s="546">
        <v>0</v>
      </c>
      <c r="EX6" s="546">
        <v>1</v>
      </c>
      <c r="EY6" s="84" t="s">
        <v>1029</v>
      </c>
    </row>
    <row r="7" spans="1:155" s="84" customFormat="1" x14ac:dyDescent="0.25">
      <c r="A7" t="s">
        <v>1026</v>
      </c>
      <c r="B7" s="82" t="s">
        <v>373</v>
      </c>
      <c r="C7" s="85" t="s">
        <v>372</v>
      </c>
      <c r="D7" s="100">
        <v>13618321</v>
      </c>
      <c r="E7" s="100">
        <v>10894657</v>
      </c>
      <c r="F7" s="100">
        <v>2723664</v>
      </c>
      <c r="G7" s="100">
        <v>0</v>
      </c>
      <c r="H7" s="100">
        <v>27236642</v>
      </c>
      <c r="I7" s="100">
        <v>0</v>
      </c>
      <c r="J7" s="100">
        <v>0</v>
      </c>
      <c r="K7" s="100">
        <v>13618321</v>
      </c>
      <c r="L7" s="100">
        <v>182960</v>
      </c>
      <c r="M7" s="100">
        <v>182960</v>
      </c>
      <c r="N7" s="100">
        <v>0</v>
      </c>
      <c r="O7" s="100">
        <v>0</v>
      </c>
      <c r="P7" s="100">
        <v>500359</v>
      </c>
      <c r="Q7" s="100">
        <v>10940</v>
      </c>
      <c r="R7" s="100">
        <v>511299</v>
      </c>
      <c r="S7" s="100">
        <v>0</v>
      </c>
      <c r="T7" s="100">
        <v>0</v>
      </c>
      <c r="U7" s="100">
        <v>0</v>
      </c>
      <c r="V7" s="100">
        <v>0</v>
      </c>
      <c r="W7" s="100">
        <v>0</v>
      </c>
      <c r="X7" s="100">
        <v>0</v>
      </c>
      <c r="Y7" s="100">
        <v>0</v>
      </c>
      <c r="Z7" s="100">
        <v>0</v>
      </c>
      <c r="AA7" s="100">
        <v>0</v>
      </c>
      <c r="AB7" s="100">
        <v>0</v>
      </c>
      <c r="AC7" s="100">
        <v>0</v>
      </c>
      <c r="AD7" s="100">
        <v>0</v>
      </c>
      <c r="AE7" s="100">
        <v>2438986</v>
      </c>
      <c r="AF7" s="100">
        <v>606028</v>
      </c>
      <c r="AG7" s="100">
        <v>0</v>
      </c>
      <c r="AH7" s="100">
        <v>3045014</v>
      </c>
      <c r="AI7" s="100">
        <v>284715</v>
      </c>
      <c r="AJ7" s="100">
        <v>227772</v>
      </c>
      <c r="AK7" s="100">
        <v>56943</v>
      </c>
      <c r="AL7" s="100">
        <v>0</v>
      </c>
      <c r="AM7" s="100">
        <v>569430</v>
      </c>
      <c r="AN7" s="100">
        <v>-55685</v>
      </c>
      <c r="AO7" s="100">
        <v>-44548</v>
      </c>
      <c r="AP7" s="100">
        <v>-11137</v>
      </c>
      <c r="AQ7" s="100">
        <v>0</v>
      </c>
      <c r="AR7" s="100">
        <v>-111370</v>
      </c>
      <c r="AS7" s="100">
        <v>-124995</v>
      </c>
      <c r="AT7" s="100">
        <v>-99996</v>
      </c>
      <c r="AU7" s="100">
        <v>-24999</v>
      </c>
      <c r="AV7" s="100">
        <v>0</v>
      </c>
      <c r="AW7" s="100">
        <v>-249990</v>
      </c>
      <c r="AX7" s="100">
        <v>112137</v>
      </c>
      <c r="AY7" s="100">
        <v>89710</v>
      </c>
      <c r="AZ7" s="100">
        <v>22427</v>
      </c>
      <c r="BA7" s="100">
        <v>0</v>
      </c>
      <c r="BB7" s="100">
        <v>224274</v>
      </c>
      <c r="BC7" s="100">
        <v>-133069</v>
      </c>
      <c r="BD7" s="100">
        <v>-106456</v>
      </c>
      <c r="BE7" s="100">
        <v>-26614</v>
      </c>
      <c r="BF7" s="100">
        <v>0</v>
      </c>
      <c r="BG7" s="100">
        <v>-266139</v>
      </c>
      <c r="BH7" s="100">
        <v>-145927</v>
      </c>
      <c r="BI7" s="100">
        <v>-116742</v>
      </c>
      <c r="BJ7" s="100">
        <v>-29186</v>
      </c>
      <c r="BK7" s="100">
        <v>0</v>
      </c>
      <c r="BL7" s="100">
        <v>-291855</v>
      </c>
      <c r="BM7" s="100">
        <v>-1423234</v>
      </c>
      <c r="BN7" s="100">
        <v>-1138587</v>
      </c>
      <c r="BO7" s="100">
        <v>-284647</v>
      </c>
      <c r="BP7" s="100">
        <v>0</v>
      </c>
      <c r="BQ7" s="100">
        <v>-2846468</v>
      </c>
      <c r="BR7" s="100">
        <v>-343380</v>
      </c>
      <c r="BS7" s="100">
        <v>-274704</v>
      </c>
      <c r="BT7" s="100">
        <v>-68676</v>
      </c>
      <c r="BU7" s="100">
        <v>0</v>
      </c>
      <c r="BV7" s="100">
        <v>-686760</v>
      </c>
      <c r="BW7" s="100">
        <v>-1079854</v>
      </c>
      <c r="BX7" s="100">
        <v>-863883</v>
      </c>
      <c r="BY7" s="100">
        <v>-215971</v>
      </c>
      <c r="BZ7" s="100">
        <v>0</v>
      </c>
      <c r="CA7" s="100">
        <v>-2159708</v>
      </c>
      <c r="CB7" s="100">
        <v>92181</v>
      </c>
      <c r="CC7" s="100">
        <v>73745</v>
      </c>
      <c r="CD7" s="100">
        <v>18436</v>
      </c>
      <c r="CE7" s="100">
        <v>0</v>
      </c>
      <c r="CF7" s="100">
        <v>184362</v>
      </c>
      <c r="CG7" s="100">
        <v>50089</v>
      </c>
      <c r="CH7" s="100">
        <v>40072</v>
      </c>
      <c r="CI7" s="100">
        <v>10018</v>
      </c>
      <c r="CJ7" s="100">
        <v>0</v>
      </c>
      <c r="CK7" s="100">
        <v>100179</v>
      </c>
      <c r="CL7" s="100">
        <v>-79023</v>
      </c>
      <c r="CM7" s="100">
        <v>-63219</v>
      </c>
      <c r="CN7" s="100">
        <v>-15805</v>
      </c>
      <c r="CO7" s="100">
        <v>0</v>
      </c>
      <c r="CP7" s="100">
        <v>-158047</v>
      </c>
      <c r="CQ7" s="100">
        <v>-450475</v>
      </c>
      <c r="CR7" s="100">
        <v>-360380</v>
      </c>
      <c r="CS7" s="100">
        <v>-90095</v>
      </c>
      <c r="CT7" s="100">
        <v>0</v>
      </c>
      <c r="CU7" s="100">
        <v>-900950</v>
      </c>
      <c r="CV7" s="100">
        <v>-1810462</v>
      </c>
      <c r="CW7" s="100">
        <v>-1448369</v>
      </c>
      <c r="CX7" s="100">
        <v>-362093</v>
      </c>
      <c r="CY7" s="100">
        <v>0</v>
      </c>
      <c r="CZ7" s="100">
        <v>-3620924</v>
      </c>
      <c r="DA7" s="100">
        <v>-330222</v>
      </c>
      <c r="DB7" s="100">
        <v>-264178</v>
      </c>
      <c r="DC7" s="100">
        <v>-66045</v>
      </c>
      <c r="DD7" s="100">
        <v>0</v>
      </c>
      <c r="DE7" s="100">
        <v>-660445</v>
      </c>
      <c r="DF7" s="100">
        <v>-1480240</v>
      </c>
      <c r="DG7" s="100">
        <v>-1184191</v>
      </c>
      <c r="DH7" s="100">
        <v>-296048</v>
      </c>
      <c r="DI7" s="100">
        <v>0</v>
      </c>
      <c r="DJ7" s="100">
        <v>-2960479</v>
      </c>
      <c r="DK7" s="100">
        <v>32763</v>
      </c>
      <c r="DL7" s="100">
        <v>26209</v>
      </c>
      <c r="DM7" s="100">
        <v>6554</v>
      </c>
      <c r="DN7" s="100">
        <v>0</v>
      </c>
      <c r="DO7" s="100">
        <v>65526</v>
      </c>
      <c r="DP7" s="100">
        <v>16107</v>
      </c>
      <c r="DQ7" s="100">
        <v>12885</v>
      </c>
      <c r="DR7" s="100">
        <v>3221</v>
      </c>
      <c r="DS7" s="100">
        <v>0</v>
      </c>
      <c r="DT7" s="100">
        <v>32213</v>
      </c>
      <c r="DU7" s="100">
        <v>16656</v>
      </c>
      <c r="DV7" s="100">
        <v>13324</v>
      </c>
      <c r="DW7" s="100">
        <v>3333</v>
      </c>
      <c r="DX7" s="100">
        <v>0</v>
      </c>
      <c r="DY7" s="100">
        <v>33313</v>
      </c>
      <c r="DZ7" s="100">
        <v>13502251</v>
      </c>
      <c r="EA7" s="100">
        <v>10801801</v>
      </c>
      <c r="EB7" s="100">
        <v>2700450</v>
      </c>
      <c r="EC7" s="100">
        <v>0</v>
      </c>
      <c r="ED7" s="100">
        <v>27004502</v>
      </c>
      <c r="EE7" s="100">
        <v>13618321</v>
      </c>
      <c r="EF7" s="100">
        <v>10894657</v>
      </c>
      <c r="EG7" s="100">
        <v>2723664</v>
      </c>
      <c r="EH7" s="100">
        <v>0</v>
      </c>
      <c r="EI7" s="100">
        <v>27236642</v>
      </c>
      <c r="EJ7" s="100">
        <v>116070</v>
      </c>
      <c r="EK7" s="100">
        <v>92856</v>
      </c>
      <c r="EL7" s="100">
        <v>23214</v>
      </c>
      <c r="EM7" s="100">
        <v>0</v>
      </c>
      <c r="EN7" s="100">
        <v>232140</v>
      </c>
      <c r="EO7" s="100">
        <v>132726</v>
      </c>
      <c r="EP7" s="100">
        <v>106180</v>
      </c>
      <c r="EQ7" s="100">
        <v>26547</v>
      </c>
      <c r="ER7" s="100">
        <v>0</v>
      </c>
      <c r="ES7" s="100">
        <v>265453</v>
      </c>
      <c r="ET7" s="546">
        <v>0.5</v>
      </c>
      <c r="EU7" s="546">
        <v>0.4</v>
      </c>
      <c r="EV7" s="546">
        <v>0.1</v>
      </c>
      <c r="EW7" s="546">
        <v>0</v>
      </c>
      <c r="EX7" s="546">
        <v>1</v>
      </c>
      <c r="EY7" s="84" t="s">
        <v>1029</v>
      </c>
    </row>
    <row r="8" spans="1:155" s="84" customFormat="1" x14ac:dyDescent="0.25">
      <c r="A8" t="s">
        <v>1026</v>
      </c>
      <c r="B8" s="82" t="s">
        <v>375</v>
      </c>
      <c r="C8" s="85" t="s">
        <v>374</v>
      </c>
      <c r="D8" s="100">
        <v>15263789</v>
      </c>
      <c r="E8" s="100">
        <v>12211031</v>
      </c>
      <c r="F8" s="100">
        <v>2747482</v>
      </c>
      <c r="G8" s="100">
        <v>305276</v>
      </c>
      <c r="H8" s="100">
        <v>30527578</v>
      </c>
      <c r="I8" s="100">
        <v>0</v>
      </c>
      <c r="J8" s="100">
        <v>0</v>
      </c>
      <c r="K8" s="100">
        <v>15263789</v>
      </c>
      <c r="L8" s="100">
        <v>147660</v>
      </c>
      <c r="M8" s="100">
        <v>147660</v>
      </c>
      <c r="N8" s="100">
        <v>0</v>
      </c>
      <c r="O8" s="100">
        <v>0</v>
      </c>
      <c r="P8" s="100">
        <v>11735</v>
      </c>
      <c r="Q8" s="100">
        <v>0</v>
      </c>
      <c r="R8" s="100">
        <v>11735</v>
      </c>
      <c r="S8" s="100">
        <v>0</v>
      </c>
      <c r="T8" s="100">
        <v>0</v>
      </c>
      <c r="U8" s="100">
        <v>0</v>
      </c>
      <c r="V8" s="100">
        <v>0</v>
      </c>
      <c r="W8" s="100">
        <v>0</v>
      </c>
      <c r="X8" s="100">
        <v>0</v>
      </c>
      <c r="Y8" s="100">
        <v>0</v>
      </c>
      <c r="Z8" s="100">
        <v>0</v>
      </c>
      <c r="AA8" s="100">
        <v>0</v>
      </c>
      <c r="AB8" s="100">
        <v>0</v>
      </c>
      <c r="AC8" s="100">
        <v>0</v>
      </c>
      <c r="AD8" s="100">
        <v>0</v>
      </c>
      <c r="AE8" s="100">
        <v>2149390</v>
      </c>
      <c r="AF8" s="100">
        <v>483527</v>
      </c>
      <c r="AG8" s="100">
        <v>53726</v>
      </c>
      <c r="AH8" s="100">
        <v>2686643</v>
      </c>
      <c r="AI8" s="100">
        <v>221860</v>
      </c>
      <c r="AJ8" s="100">
        <v>177488</v>
      </c>
      <c r="AK8" s="100">
        <v>39935</v>
      </c>
      <c r="AL8" s="100">
        <v>4437</v>
      </c>
      <c r="AM8" s="100">
        <v>443720</v>
      </c>
      <c r="AN8" s="100">
        <v>-647018</v>
      </c>
      <c r="AO8" s="100">
        <v>-517614</v>
      </c>
      <c r="AP8" s="100">
        <v>-116463</v>
      </c>
      <c r="AQ8" s="100">
        <v>-12940</v>
      </c>
      <c r="AR8" s="100">
        <v>-1294035</v>
      </c>
      <c r="AS8" s="100">
        <v>-269350</v>
      </c>
      <c r="AT8" s="100">
        <v>-215480</v>
      </c>
      <c r="AU8" s="100">
        <v>-48483</v>
      </c>
      <c r="AV8" s="100">
        <v>-5387</v>
      </c>
      <c r="AW8" s="100">
        <v>-538700</v>
      </c>
      <c r="AX8" s="100">
        <v>121494</v>
      </c>
      <c r="AY8" s="100">
        <v>97195</v>
      </c>
      <c r="AZ8" s="100">
        <v>21869</v>
      </c>
      <c r="BA8" s="100">
        <v>2430</v>
      </c>
      <c r="BB8" s="100">
        <v>242988</v>
      </c>
      <c r="BC8" s="100">
        <v>-74003</v>
      </c>
      <c r="BD8" s="100">
        <v>-59203</v>
      </c>
      <c r="BE8" s="100">
        <v>-13321</v>
      </c>
      <c r="BF8" s="100">
        <v>-1480</v>
      </c>
      <c r="BG8" s="100">
        <v>-148007</v>
      </c>
      <c r="BH8" s="100">
        <v>-221859</v>
      </c>
      <c r="BI8" s="100">
        <v>-177488</v>
      </c>
      <c r="BJ8" s="100">
        <v>-39935</v>
      </c>
      <c r="BK8" s="100">
        <v>-4437</v>
      </c>
      <c r="BL8" s="100">
        <v>-443719</v>
      </c>
      <c r="BM8" s="100">
        <v>-2332050</v>
      </c>
      <c r="BN8" s="100">
        <v>-1865640</v>
      </c>
      <c r="BO8" s="100">
        <v>-419769</v>
      </c>
      <c r="BP8" s="100">
        <v>-46641</v>
      </c>
      <c r="BQ8" s="100">
        <v>-4664100</v>
      </c>
      <c r="BR8" s="100">
        <v>-684250</v>
      </c>
      <c r="BS8" s="100">
        <v>-547400</v>
      </c>
      <c r="BT8" s="100">
        <v>-123165</v>
      </c>
      <c r="BU8" s="100">
        <v>-13685</v>
      </c>
      <c r="BV8" s="100">
        <v>-1368500</v>
      </c>
      <c r="BW8" s="100">
        <v>-1647800</v>
      </c>
      <c r="BX8" s="100">
        <v>-1318240</v>
      </c>
      <c r="BY8" s="100">
        <v>-296604</v>
      </c>
      <c r="BZ8" s="100">
        <v>-32956</v>
      </c>
      <c r="CA8" s="100">
        <v>-3295600</v>
      </c>
      <c r="CB8" s="100">
        <v>39483</v>
      </c>
      <c r="CC8" s="100">
        <v>31587</v>
      </c>
      <c r="CD8" s="100">
        <v>7107</v>
      </c>
      <c r="CE8" s="100">
        <v>790</v>
      </c>
      <c r="CF8" s="100">
        <v>78967</v>
      </c>
      <c r="CG8" s="100">
        <v>0</v>
      </c>
      <c r="CH8" s="100">
        <v>0</v>
      </c>
      <c r="CI8" s="100">
        <v>0</v>
      </c>
      <c r="CJ8" s="100">
        <v>0</v>
      </c>
      <c r="CK8" s="100">
        <v>0</v>
      </c>
      <c r="CL8" s="100">
        <v>-15383</v>
      </c>
      <c r="CM8" s="100">
        <v>-12307</v>
      </c>
      <c r="CN8" s="100">
        <v>-2769</v>
      </c>
      <c r="CO8" s="100">
        <v>-308</v>
      </c>
      <c r="CP8" s="100">
        <v>-30767</v>
      </c>
      <c r="CQ8" s="100">
        <v>-833350</v>
      </c>
      <c r="CR8" s="100">
        <v>-666680</v>
      </c>
      <c r="CS8" s="100">
        <v>-150003</v>
      </c>
      <c r="CT8" s="100">
        <v>-16667</v>
      </c>
      <c r="CU8" s="100">
        <v>-1666700</v>
      </c>
      <c r="CV8" s="100">
        <v>-3141300</v>
      </c>
      <c r="CW8" s="100">
        <v>-2513040</v>
      </c>
      <c r="CX8" s="100">
        <v>-565434</v>
      </c>
      <c r="CY8" s="100">
        <v>-62826</v>
      </c>
      <c r="CZ8" s="100">
        <v>-6282600</v>
      </c>
      <c r="DA8" s="100">
        <v>-660150</v>
      </c>
      <c r="DB8" s="100">
        <v>-528120</v>
      </c>
      <c r="DC8" s="100">
        <v>-118827</v>
      </c>
      <c r="DD8" s="100">
        <v>-13203</v>
      </c>
      <c r="DE8" s="100">
        <v>-1320300</v>
      </c>
      <c r="DF8" s="100">
        <v>-2481150</v>
      </c>
      <c r="DG8" s="100">
        <v>-1984920</v>
      </c>
      <c r="DH8" s="100">
        <v>-446607</v>
      </c>
      <c r="DI8" s="100">
        <v>-49623</v>
      </c>
      <c r="DJ8" s="100">
        <v>-4962300</v>
      </c>
      <c r="DK8" s="100">
        <v>47446</v>
      </c>
      <c r="DL8" s="100">
        <v>233220</v>
      </c>
      <c r="DM8" s="100">
        <v>199900</v>
      </c>
      <c r="DN8" s="100">
        <v>4854</v>
      </c>
      <c r="DO8" s="100">
        <v>485420</v>
      </c>
      <c r="DP8" s="100">
        <v>47445</v>
      </c>
      <c r="DQ8" s="100">
        <v>135654</v>
      </c>
      <c r="DR8" s="100">
        <v>104284</v>
      </c>
      <c r="DS8" s="100">
        <v>2903</v>
      </c>
      <c r="DT8" s="100">
        <v>290286</v>
      </c>
      <c r="DU8" s="100">
        <v>1</v>
      </c>
      <c r="DV8" s="100">
        <v>97566</v>
      </c>
      <c r="DW8" s="100">
        <v>95616</v>
      </c>
      <c r="DX8" s="100">
        <v>1951</v>
      </c>
      <c r="DY8" s="100">
        <v>195134</v>
      </c>
      <c r="DZ8" s="100">
        <v>14908379</v>
      </c>
      <c r="EA8" s="100">
        <v>11926703</v>
      </c>
      <c r="EB8" s="100">
        <v>2683508</v>
      </c>
      <c r="EC8" s="100">
        <v>298168</v>
      </c>
      <c r="ED8" s="100">
        <v>29816758</v>
      </c>
      <c r="EE8" s="100">
        <v>15263789</v>
      </c>
      <c r="EF8" s="100">
        <v>12211031</v>
      </c>
      <c r="EG8" s="100">
        <v>2747482</v>
      </c>
      <c r="EH8" s="100">
        <v>305276</v>
      </c>
      <c r="EI8" s="100">
        <v>30527578</v>
      </c>
      <c r="EJ8" s="100">
        <v>355410</v>
      </c>
      <c r="EK8" s="100">
        <v>284328</v>
      </c>
      <c r="EL8" s="100">
        <v>63974</v>
      </c>
      <c r="EM8" s="100">
        <v>7108</v>
      </c>
      <c r="EN8" s="100">
        <v>710820</v>
      </c>
      <c r="EO8" s="100">
        <v>355411</v>
      </c>
      <c r="EP8" s="100">
        <v>381894</v>
      </c>
      <c r="EQ8" s="100">
        <v>159590</v>
      </c>
      <c r="ER8" s="100">
        <v>9059</v>
      </c>
      <c r="ES8" s="100">
        <v>905954</v>
      </c>
      <c r="ET8" s="546">
        <v>0.5</v>
      </c>
      <c r="EU8" s="546">
        <v>0.4</v>
      </c>
      <c r="EV8" s="546">
        <v>0.09</v>
      </c>
      <c r="EW8" s="546">
        <v>0.01</v>
      </c>
      <c r="EX8" s="546">
        <v>1</v>
      </c>
      <c r="EY8" s="84" t="s">
        <v>1029</v>
      </c>
    </row>
    <row r="9" spans="1:155" s="84" customFormat="1" x14ac:dyDescent="0.25">
      <c r="A9" t="s">
        <v>1026</v>
      </c>
      <c r="B9" s="82" t="s">
        <v>377</v>
      </c>
      <c r="C9" s="85" t="s">
        <v>376</v>
      </c>
      <c r="D9" s="100">
        <v>9080549</v>
      </c>
      <c r="E9" s="100">
        <v>7264439</v>
      </c>
      <c r="F9" s="100">
        <v>19977208</v>
      </c>
      <c r="G9" s="100">
        <v>0</v>
      </c>
      <c r="H9" s="100">
        <v>36322196</v>
      </c>
      <c r="I9" s="100">
        <v>0</v>
      </c>
      <c r="J9" s="100">
        <v>0</v>
      </c>
      <c r="K9" s="100">
        <v>9080549</v>
      </c>
      <c r="L9" s="100">
        <v>181784</v>
      </c>
      <c r="M9" s="100">
        <v>181784</v>
      </c>
      <c r="N9" s="100">
        <v>0</v>
      </c>
      <c r="O9" s="100">
        <v>0</v>
      </c>
      <c r="P9" s="100">
        <v>0</v>
      </c>
      <c r="Q9" s="100">
        <v>0</v>
      </c>
      <c r="R9" s="100">
        <v>0</v>
      </c>
      <c r="S9" s="100">
        <v>0</v>
      </c>
      <c r="T9" s="100">
        <v>0</v>
      </c>
      <c r="U9" s="100">
        <v>0</v>
      </c>
      <c r="V9" s="100">
        <v>0</v>
      </c>
      <c r="W9" s="100">
        <v>0</v>
      </c>
      <c r="X9" s="100">
        <v>0</v>
      </c>
      <c r="Y9" s="100">
        <v>0</v>
      </c>
      <c r="Z9" s="100">
        <v>0</v>
      </c>
      <c r="AA9" s="100">
        <v>0</v>
      </c>
      <c r="AB9" s="100">
        <v>0</v>
      </c>
      <c r="AC9" s="100">
        <v>0</v>
      </c>
      <c r="AD9" s="100">
        <v>0</v>
      </c>
      <c r="AE9" s="100">
        <v>1222812</v>
      </c>
      <c r="AF9" s="100">
        <v>3362733</v>
      </c>
      <c r="AG9" s="100">
        <v>0</v>
      </c>
      <c r="AH9" s="100">
        <v>4585545</v>
      </c>
      <c r="AI9" s="100">
        <v>428001</v>
      </c>
      <c r="AJ9" s="100">
        <v>342400</v>
      </c>
      <c r="AK9" s="100">
        <v>941601</v>
      </c>
      <c r="AL9" s="100">
        <v>0</v>
      </c>
      <c r="AM9" s="100">
        <v>1712002</v>
      </c>
      <c r="AN9" s="100">
        <v>-111086</v>
      </c>
      <c r="AO9" s="100">
        <v>-88869</v>
      </c>
      <c r="AP9" s="100">
        <v>-244389</v>
      </c>
      <c r="AQ9" s="100">
        <v>0</v>
      </c>
      <c r="AR9" s="100">
        <v>-444344</v>
      </c>
      <c r="AS9" s="100">
        <v>-86750</v>
      </c>
      <c r="AT9" s="100">
        <v>-69400</v>
      </c>
      <c r="AU9" s="100">
        <v>-190850</v>
      </c>
      <c r="AV9" s="100">
        <v>0</v>
      </c>
      <c r="AW9" s="100">
        <v>-347000</v>
      </c>
      <c r="AX9" s="100">
        <v>35992</v>
      </c>
      <c r="AY9" s="100">
        <v>28794</v>
      </c>
      <c r="AZ9" s="100">
        <v>79184</v>
      </c>
      <c r="BA9" s="100">
        <v>0</v>
      </c>
      <c r="BB9" s="100">
        <v>143970</v>
      </c>
      <c r="BC9" s="100">
        <v>-200242</v>
      </c>
      <c r="BD9" s="100">
        <v>-160194</v>
      </c>
      <c r="BE9" s="100">
        <v>-440534</v>
      </c>
      <c r="BF9" s="100">
        <v>0</v>
      </c>
      <c r="BG9" s="100">
        <v>-800970</v>
      </c>
      <c r="BH9" s="100">
        <v>-251000</v>
      </c>
      <c r="BI9" s="100">
        <v>-200800</v>
      </c>
      <c r="BJ9" s="100">
        <v>-552200</v>
      </c>
      <c r="BK9" s="100">
        <v>0</v>
      </c>
      <c r="BL9" s="100">
        <v>-1004000</v>
      </c>
      <c r="BM9" s="100">
        <v>-1796250</v>
      </c>
      <c r="BN9" s="100">
        <v>-1437000</v>
      </c>
      <c r="BO9" s="100">
        <v>-3951750</v>
      </c>
      <c r="BP9" s="100">
        <v>0</v>
      </c>
      <c r="BQ9" s="100">
        <v>-7185000</v>
      </c>
      <c r="BR9" s="100">
        <v>-727500</v>
      </c>
      <c r="BS9" s="100">
        <v>-582000</v>
      </c>
      <c r="BT9" s="100">
        <v>-1600500</v>
      </c>
      <c r="BU9" s="100">
        <v>0</v>
      </c>
      <c r="BV9" s="100">
        <v>-2910000</v>
      </c>
      <c r="BW9" s="100">
        <v>-1068750</v>
      </c>
      <c r="BX9" s="100">
        <v>-855000</v>
      </c>
      <c r="BY9" s="100">
        <v>-2351250</v>
      </c>
      <c r="BZ9" s="100">
        <v>0</v>
      </c>
      <c r="CA9" s="100">
        <v>-4275000</v>
      </c>
      <c r="CB9" s="100">
        <v>74059</v>
      </c>
      <c r="CC9" s="100">
        <v>59247</v>
      </c>
      <c r="CD9" s="100">
        <v>162930</v>
      </c>
      <c r="CE9" s="100">
        <v>0</v>
      </c>
      <c r="CF9" s="100">
        <v>296236</v>
      </c>
      <c r="CG9" s="100">
        <v>0</v>
      </c>
      <c r="CH9" s="100">
        <v>0</v>
      </c>
      <c r="CI9" s="100">
        <v>0</v>
      </c>
      <c r="CJ9" s="100">
        <v>0</v>
      </c>
      <c r="CK9" s="100">
        <v>0</v>
      </c>
      <c r="CL9" s="100">
        <v>-101809</v>
      </c>
      <c r="CM9" s="100">
        <v>-81447</v>
      </c>
      <c r="CN9" s="100">
        <v>-223980</v>
      </c>
      <c r="CO9" s="100">
        <v>0</v>
      </c>
      <c r="CP9" s="100">
        <v>-407236</v>
      </c>
      <c r="CQ9" s="100">
        <v>-274250</v>
      </c>
      <c r="CR9" s="100">
        <v>-219400</v>
      </c>
      <c r="CS9" s="100">
        <v>-603350</v>
      </c>
      <c r="CT9" s="100">
        <v>0</v>
      </c>
      <c r="CU9" s="100">
        <v>-1097000</v>
      </c>
      <c r="CV9" s="100">
        <v>-2098250</v>
      </c>
      <c r="CW9" s="100">
        <v>-1678600</v>
      </c>
      <c r="CX9" s="100">
        <v>-4616150</v>
      </c>
      <c r="CY9" s="100">
        <v>0</v>
      </c>
      <c r="CZ9" s="100">
        <v>-8393000</v>
      </c>
      <c r="DA9" s="100">
        <v>-755250</v>
      </c>
      <c r="DB9" s="100">
        <v>-604200</v>
      </c>
      <c r="DC9" s="100">
        <v>-1661550</v>
      </c>
      <c r="DD9" s="100">
        <v>0</v>
      </c>
      <c r="DE9" s="100">
        <v>-3021000</v>
      </c>
      <c r="DF9" s="100">
        <v>-1343000</v>
      </c>
      <c r="DG9" s="100">
        <v>-1074400</v>
      </c>
      <c r="DH9" s="100">
        <v>-2954600</v>
      </c>
      <c r="DI9" s="100">
        <v>0</v>
      </c>
      <c r="DJ9" s="100">
        <v>-5372000</v>
      </c>
      <c r="DK9" s="100">
        <v>-943056.33</v>
      </c>
      <c r="DL9" s="100">
        <v>-754445.06400000001</v>
      </c>
      <c r="DM9" s="100">
        <v>-188611.266</v>
      </c>
      <c r="DN9" s="100">
        <v>0</v>
      </c>
      <c r="DO9" s="100">
        <v>-1886112.66</v>
      </c>
      <c r="DP9" s="100">
        <v>-514924</v>
      </c>
      <c r="DQ9" s="100">
        <v>-411940</v>
      </c>
      <c r="DR9" s="100">
        <v>-102985</v>
      </c>
      <c r="DS9" s="100">
        <v>0</v>
      </c>
      <c r="DT9" s="100">
        <v>-1029849</v>
      </c>
      <c r="DU9" s="100">
        <v>-428132.32999999996</v>
      </c>
      <c r="DV9" s="100">
        <v>-342505.06400000001</v>
      </c>
      <c r="DW9" s="100">
        <v>-85626.266000000003</v>
      </c>
      <c r="DX9" s="100">
        <v>0</v>
      </c>
      <c r="DY9" s="100">
        <v>-856263.65999999992</v>
      </c>
      <c r="DZ9" s="100">
        <v>9027007</v>
      </c>
      <c r="EA9" s="100">
        <v>7221605</v>
      </c>
      <c r="EB9" s="100">
        <v>19859414</v>
      </c>
      <c r="EC9" s="100">
        <v>0</v>
      </c>
      <c r="ED9" s="100">
        <v>36108026</v>
      </c>
      <c r="EE9" s="100">
        <v>9080549</v>
      </c>
      <c r="EF9" s="100">
        <v>7264439</v>
      </c>
      <c r="EG9" s="100">
        <v>19977208</v>
      </c>
      <c r="EH9" s="100">
        <v>0</v>
      </c>
      <c r="EI9" s="100">
        <v>36322196</v>
      </c>
      <c r="EJ9" s="100">
        <v>53542</v>
      </c>
      <c r="EK9" s="100">
        <v>42834</v>
      </c>
      <c r="EL9" s="100">
        <v>117794</v>
      </c>
      <c r="EM9" s="100">
        <v>0</v>
      </c>
      <c r="EN9" s="100">
        <v>214170</v>
      </c>
      <c r="EO9" s="100">
        <v>-374590.32999999996</v>
      </c>
      <c r="EP9" s="100">
        <v>-299671.06400000001</v>
      </c>
      <c r="EQ9" s="100">
        <v>32167.733999999997</v>
      </c>
      <c r="ER9" s="100">
        <v>0</v>
      </c>
      <c r="ES9" s="100">
        <v>-642093.65999999992</v>
      </c>
      <c r="ET9" s="546">
        <v>0.24999999999999994</v>
      </c>
      <c r="EU9" s="546">
        <v>0.2</v>
      </c>
      <c r="EV9" s="546">
        <v>0.55000000000000004</v>
      </c>
      <c r="EW9" s="546">
        <v>0</v>
      </c>
      <c r="EX9" s="546">
        <v>1</v>
      </c>
      <c r="EY9" s="84" t="s">
        <v>1029</v>
      </c>
    </row>
    <row r="10" spans="1:155" s="84" customFormat="1" x14ac:dyDescent="0.25">
      <c r="A10" t="s">
        <v>1026</v>
      </c>
      <c r="B10" s="82" t="s">
        <v>379</v>
      </c>
      <c r="C10" s="85" t="s">
        <v>378</v>
      </c>
      <c r="D10" s="100">
        <v>18070722</v>
      </c>
      <c r="E10" s="100">
        <v>14456577</v>
      </c>
      <c r="F10" s="100">
        <v>3252730</v>
      </c>
      <c r="G10" s="100">
        <v>361414</v>
      </c>
      <c r="H10" s="100">
        <v>36141443</v>
      </c>
      <c r="I10" s="100">
        <v>0</v>
      </c>
      <c r="J10" s="100">
        <v>0</v>
      </c>
      <c r="K10" s="100">
        <v>18070722</v>
      </c>
      <c r="L10" s="100">
        <v>148104</v>
      </c>
      <c r="M10" s="100">
        <v>148104</v>
      </c>
      <c r="N10" s="100">
        <v>0</v>
      </c>
      <c r="O10" s="100">
        <v>0</v>
      </c>
      <c r="P10" s="100">
        <v>23222</v>
      </c>
      <c r="Q10" s="100">
        <v>0</v>
      </c>
      <c r="R10" s="100">
        <v>23222</v>
      </c>
      <c r="S10" s="100">
        <v>0</v>
      </c>
      <c r="T10" s="100">
        <v>0</v>
      </c>
      <c r="U10" s="100">
        <v>0</v>
      </c>
      <c r="V10" s="100">
        <v>0</v>
      </c>
      <c r="W10" s="100">
        <v>0</v>
      </c>
      <c r="X10" s="100">
        <v>0</v>
      </c>
      <c r="Y10" s="100">
        <v>0</v>
      </c>
      <c r="Z10" s="100">
        <v>0</v>
      </c>
      <c r="AA10" s="100">
        <v>0</v>
      </c>
      <c r="AB10" s="100">
        <v>0</v>
      </c>
      <c r="AC10" s="100">
        <v>0</v>
      </c>
      <c r="AD10" s="100">
        <v>0</v>
      </c>
      <c r="AE10" s="100">
        <v>1702023</v>
      </c>
      <c r="AF10" s="100">
        <v>382648</v>
      </c>
      <c r="AG10" s="100">
        <v>42517</v>
      </c>
      <c r="AH10" s="100">
        <v>2127188</v>
      </c>
      <c r="AI10" s="100">
        <v>694676</v>
      </c>
      <c r="AJ10" s="100">
        <v>555741</v>
      </c>
      <c r="AK10" s="100">
        <v>125042</v>
      </c>
      <c r="AL10" s="100">
        <v>13894</v>
      </c>
      <c r="AM10" s="100">
        <v>1389353</v>
      </c>
      <c r="AN10" s="100">
        <v>-144392</v>
      </c>
      <c r="AO10" s="100">
        <v>-115514</v>
      </c>
      <c r="AP10" s="100">
        <v>-25991</v>
      </c>
      <c r="AQ10" s="100">
        <v>-2888</v>
      </c>
      <c r="AR10" s="100">
        <v>-288785</v>
      </c>
      <c r="AS10" s="100">
        <v>-245257</v>
      </c>
      <c r="AT10" s="100">
        <v>-196205</v>
      </c>
      <c r="AU10" s="100">
        <v>-44146</v>
      </c>
      <c r="AV10" s="100">
        <v>-4905</v>
      </c>
      <c r="AW10" s="100">
        <v>-490513</v>
      </c>
      <c r="AX10" s="100">
        <v>80362</v>
      </c>
      <c r="AY10" s="100">
        <v>64290</v>
      </c>
      <c r="AZ10" s="100">
        <v>14465</v>
      </c>
      <c r="BA10" s="100">
        <v>1607</v>
      </c>
      <c r="BB10" s="100">
        <v>160724</v>
      </c>
      <c r="BC10" s="100">
        <v>-152244</v>
      </c>
      <c r="BD10" s="100">
        <v>-121795</v>
      </c>
      <c r="BE10" s="100">
        <v>-27404</v>
      </c>
      <c r="BF10" s="100">
        <v>-3045</v>
      </c>
      <c r="BG10" s="100">
        <v>-304488</v>
      </c>
      <c r="BH10" s="100">
        <v>-317139</v>
      </c>
      <c r="BI10" s="100">
        <v>-253710</v>
      </c>
      <c r="BJ10" s="100">
        <v>-57085</v>
      </c>
      <c r="BK10" s="100">
        <v>-6343</v>
      </c>
      <c r="BL10" s="100">
        <v>-634277</v>
      </c>
      <c r="BM10" s="100">
        <v>-1742918</v>
      </c>
      <c r="BN10" s="100">
        <v>-1394334</v>
      </c>
      <c r="BO10" s="100">
        <v>-313725</v>
      </c>
      <c r="BP10" s="100">
        <v>-34858</v>
      </c>
      <c r="BQ10" s="100">
        <v>-3485835</v>
      </c>
      <c r="BR10" s="100">
        <v>-755288</v>
      </c>
      <c r="BS10" s="100">
        <v>-604230</v>
      </c>
      <c r="BT10" s="100">
        <v>-135952</v>
      </c>
      <c r="BU10" s="100">
        <v>-15106</v>
      </c>
      <c r="BV10" s="100">
        <v>-1510576</v>
      </c>
      <c r="BW10" s="100">
        <v>-987629</v>
      </c>
      <c r="BX10" s="100">
        <v>-790104</v>
      </c>
      <c r="BY10" s="100">
        <v>-177773</v>
      </c>
      <c r="BZ10" s="100">
        <v>-19753</v>
      </c>
      <c r="CA10" s="100">
        <v>-1975259</v>
      </c>
      <c r="CB10" s="100">
        <v>190858</v>
      </c>
      <c r="CC10" s="100">
        <v>152687</v>
      </c>
      <c r="CD10" s="100">
        <v>34355</v>
      </c>
      <c r="CE10" s="100">
        <v>3817</v>
      </c>
      <c r="CF10" s="100">
        <v>381717</v>
      </c>
      <c r="CG10" s="100">
        <v>136991</v>
      </c>
      <c r="CH10" s="100">
        <v>109593</v>
      </c>
      <c r="CI10" s="100">
        <v>24658</v>
      </c>
      <c r="CJ10" s="100">
        <v>2740</v>
      </c>
      <c r="CK10" s="100">
        <v>273982</v>
      </c>
      <c r="CL10" s="100">
        <v>-102868</v>
      </c>
      <c r="CM10" s="100">
        <v>-82294</v>
      </c>
      <c r="CN10" s="100">
        <v>-18516</v>
      </c>
      <c r="CO10" s="100">
        <v>-2057</v>
      </c>
      <c r="CP10" s="100">
        <v>-205735</v>
      </c>
      <c r="CQ10" s="100">
        <v>-944500</v>
      </c>
      <c r="CR10" s="100">
        <v>-755600</v>
      </c>
      <c r="CS10" s="100">
        <v>-170010</v>
      </c>
      <c r="CT10" s="100">
        <v>-18890</v>
      </c>
      <c r="CU10" s="100">
        <v>-1889000</v>
      </c>
      <c r="CV10" s="100">
        <v>-2462437</v>
      </c>
      <c r="CW10" s="100">
        <v>-1969948</v>
      </c>
      <c r="CX10" s="100">
        <v>-443238</v>
      </c>
      <c r="CY10" s="100">
        <v>-49248</v>
      </c>
      <c r="CZ10" s="100">
        <v>-4924871</v>
      </c>
      <c r="DA10" s="100">
        <v>-667298</v>
      </c>
      <c r="DB10" s="100">
        <v>-533837</v>
      </c>
      <c r="DC10" s="100">
        <v>-120113</v>
      </c>
      <c r="DD10" s="100">
        <v>-13346</v>
      </c>
      <c r="DE10" s="100">
        <v>-1334594</v>
      </c>
      <c r="DF10" s="100">
        <v>-1795138</v>
      </c>
      <c r="DG10" s="100">
        <v>-1436111</v>
      </c>
      <c r="DH10" s="100">
        <v>-323125</v>
      </c>
      <c r="DI10" s="100">
        <v>-35903</v>
      </c>
      <c r="DJ10" s="100">
        <v>-3590277</v>
      </c>
      <c r="DK10" s="100">
        <v>-1288903</v>
      </c>
      <c r="DL10" s="100">
        <v>-1031123</v>
      </c>
      <c r="DM10" s="100">
        <v>-232002</v>
      </c>
      <c r="DN10" s="100">
        <v>-25777</v>
      </c>
      <c r="DO10" s="100">
        <v>-2577805</v>
      </c>
      <c r="DP10" s="100">
        <v>-1344134</v>
      </c>
      <c r="DQ10" s="100">
        <v>-1075308</v>
      </c>
      <c r="DR10" s="100">
        <v>-241944</v>
      </c>
      <c r="DS10" s="100">
        <v>-26883</v>
      </c>
      <c r="DT10" s="100">
        <v>-2688269</v>
      </c>
      <c r="DU10" s="100">
        <v>55231</v>
      </c>
      <c r="DV10" s="100">
        <v>44185</v>
      </c>
      <c r="DW10" s="100">
        <v>9942</v>
      </c>
      <c r="DX10" s="100">
        <v>1106</v>
      </c>
      <c r="DY10" s="100">
        <v>110464</v>
      </c>
      <c r="DZ10" s="100">
        <v>19002562</v>
      </c>
      <c r="EA10" s="100">
        <v>15202050</v>
      </c>
      <c r="EB10" s="100">
        <v>3420461</v>
      </c>
      <c r="EC10" s="100">
        <v>380051</v>
      </c>
      <c r="ED10" s="100">
        <v>38005124</v>
      </c>
      <c r="EE10" s="100">
        <v>18070722</v>
      </c>
      <c r="EF10" s="100">
        <v>14456577</v>
      </c>
      <c r="EG10" s="100">
        <v>3252730</v>
      </c>
      <c r="EH10" s="100">
        <v>361414</v>
      </c>
      <c r="EI10" s="100">
        <v>36141443</v>
      </c>
      <c r="EJ10" s="100">
        <v>-931840</v>
      </c>
      <c r="EK10" s="100">
        <v>-745473</v>
      </c>
      <c r="EL10" s="100">
        <v>-167731</v>
      </c>
      <c r="EM10" s="100">
        <v>-18637</v>
      </c>
      <c r="EN10" s="100">
        <v>-1863681</v>
      </c>
      <c r="EO10" s="100">
        <v>-876609</v>
      </c>
      <c r="EP10" s="100">
        <v>-701288</v>
      </c>
      <c r="EQ10" s="100">
        <v>-157789</v>
      </c>
      <c r="ER10" s="100">
        <v>-17531</v>
      </c>
      <c r="ES10" s="100">
        <v>-1753217</v>
      </c>
      <c r="ET10" s="546">
        <v>0.5</v>
      </c>
      <c r="EU10" s="546">
        <v>0.4</v>
      </c>
      <c r="EV10" s="546">
        <v>0.09</v>
      </c>
      <c r="EW10" s="546">
        <v>0.01</v>
      </c>
      <c r="EX10" s="546">
        <v>1</v>
      </c>
      <c r="EY10" s="84" t="s">
        <v>1029</v>
      </c>
    </row>
    <row r="11" spans="1:155" s="84" customFormat="1" x14ac:dyDescent="0.25">
      <c r="A11" t="s">
        <v>1026</v>
      </c>
      <c r="B11" s="82" t="s">
        <v>381</v>
      </c>
      <c r="C11" s="85" t="s">
        <v>380</v>
      </c>
      <c r="D11" s="100">
        <v>24776172</v>
      </c>
      <c r="E11" s="100">
        <v>19820938</v>
      </c>
      <c r="F11" s="100">
        <v>4459711</v>
      </c>
      <c r="G11" s="100">
        <v>495523</v>
      </c>
      <c r="H11" s="100">
        <v>49552344</v>
      </c>
      <c r="I11" s="100">
        <v>0</v>
      </c>
      <c r="J11" s="100">
        <v>0</v>
      </c>
      <c r="K11" s="100">
        <v>24776172</v>
      </c>
      <c r="L11" s="100">
        <v>189084</v>
      </c>
      <c r="M11" s="100">
        <v>189084</v>
      </c>
      <c r="N11" s="100">
        <v>0</v>
      </c>
      <c r="O11" s="100">
        <v>0</v>
      </c>
      <c r="P11" s="100">
        <v>98692</v>
      </c>
      <c r="Q11" s="100">
        <v>0</v>
      </c>
      <c r="R11" s="100">
        <v>98692</v>
      </c>
      <c r="S11" s="100">
        <v>0</v>
      </c>
      <c r="T11" s="100">
        <v>0</v>
      </c>
      <c r="U11" s="100">
        <v>0</v>
      </c>
      <c r="V11" s="100">
        <v>0</v>
      </c>
      <c r="W11" s="100">
        <v>0</v>
      </c>
      <c r="X11" s="100">
        <v>0</v>
      </c>
      <c r="Y11" s="100">
        <v>0</v>
      </c>
      <c r="Z11" s="100">
        <v>0</v>
      </c>
      <c r="AA11" s="100">
        <v>0</v>
      </c>
      <c r="AB11" s="100">
        <v>0</v>
      </c>
      <c r="AC11" s="100">
        <v>0</v>
      </c>
      <c r="AD11" s="100">
        <v>0</v>
      </c>
      <c r="AE11" s="100">
        <v>2705386</v>
      </c>
      <c r="AF11" s="100">
        <v>607988</v>
      </c>
      <c r="AG11" s="100">
        <v>67555</v>
      </c>
      <c r="AH11" s="100">
        <v>3380929</v>
      </c>
      <c r="AI11" s="100">
        <v>705019</v>
      </c>
      <c r="AJ11" s="100">
        <v>564016</v>
      </c>
      <c r="AK11" s="100">
        <v>126904</v>
      </c>
      <c r="AL11" s="100">
        <v>14100</v>
      </c>
      <c r="AM11" s="100">
        <v>1410039</v>
      </c>
      <c r="AN11" s="100">
        <v>-78820</v>
      </c>
      <c r="AO11" s="100">
        <v>-63055</v>
      </c>
      <c r="AP11" s="100">
        <v>-14187</v>
      </c>
      <c r="AQ11" s="100">
        <v>-1576</v>
      </c>
      <c r="AR11" s="100">
        <v>-157638</v>
      </c>
      <c r="AS11" s="100">
        <v>-168083</v>
      </c>
      <c r="AT11" s="100">
        <v>-134467</v>
      </c>
      <c r="AU11" s="100">
        <v>-30255</v>
      </c>
      <c r="AV11" s="100">
        <v>-3362</v>
      </c>
      <c r="AW11" s="100">
        <v>-336167</v>
      </c>
      <c r="AX11" s="100">
        <v>151477</v>
      </c>
      <c r="AY11" s="100">
        <v>121182</v>
      </c>
      <c r="AZ11" s="100">
        <v>27266</v>
      </c>
      <c r="BA11" s="100">
        <v>3030</v>
      </c>
      <c r="BB11" s="100">
        <v>302955</v>
      </c>
      <c r="BC11" s="100">
        <v>-182431</v>
      </c>
      <c r="BD11" s="100">
        <v>-145944</v>
      </c>
      <c r="BE11" s="100">
        <v>-32837</v>
      </c>
      <c r="BF11" s="100">
        <v>-3649</v>
      </c>
      <c r="BG11" s="100">
        <v>-364861</v>
      </c>
      <c r="BH11" s="100">
        <v>-199037</v>
      </c>
      <c r="BI11" s="100">
        <v>-159229</v>
      </c>
      <c r="BJ11" s="100">
        <v>-35826</v>
      </c>
      <c r="BK11" s="100">
        <v>-3981</v>
      </c>
      <c r="BL11" s="100">
        <v>-398073</v>
      </c>
      <c r="BM11" s="100">
        <v>-1864439</v>
      </c>
      <c r="BN11" s="100">
        <v>-1491552</v>
      </c>
      <c r="BO11" s="100">
        <v>-335599</v>
      </c>
      <c r="BP11" s="100">
        <v>-37289</v>
      </c>
      <c r="BQ11" s="100">
        <v>-3728879</v>
      </c>
      <c r="BR11" s="100">
        <v>-513934</v>
      </c>
      <c r="BS11" s="100">
        <v>-411148</v>
      </c>
      <c r="BT11" s="100">
        <v>-92508</v>
      </c>
      <c r="BU11" s="100">
        <v>-10279</v>
      </c>
      <c r="BV11" s="100">
        <v>-1027869</v>
      </c>
      <c r="BW11" s="100">
        <v>-1350505</v>
      </c>
      <c r="BX11" s="100">
        <v>-1080404</v>
      </c>
      <c r="BY11" s="100">
        <v>-243091</v>
      </c>
      <c r="BZ11" s="100">
        <v>-27010</v>
      </c>
      <c r="CA11" s="100">
        <v>-2701010</v>
      </c>
      <c r="CB11" s="100">
        <v>3098</v>
      </c>
      <c r="CC11" s="100">
        <v>2479</v>
      </c>
      <c r="CD11" s="100">
        <v>558</v>
      </c>
      <c r="CE11" s="100">
        <v>62</v>
      </c>
      <c r="CF11" s="100">
        <v>6197</v>
      </c>
      <c r="CG11" s="100">
        <v>169911</v>
      </c>
      <c r="CH11" s="100">
        <v>135929</v>
      </c>
      <c r="CI11" s="100">
        <v>30584</v>
      </c>
      <c r="CJ11" s="100">
        <v>3398</v>
      </c>
      <c r="CK11" s="100">
        <v>339822</v>
      </c>
      <c r="CL11" s="100">
        <v>44029</v>
      </c>
      <c r="CM11" s="100">
        <v>35224</v>
      </c>
      <c r="CN11" s="100">
        <v>7925</v>
      </c>
      <c r="CO11" s="100">
        <v>881</v>
      </c>
      <c r="CP11" s="100">
        <v>88059</v>
      </c>
      <c r="CQ11" s="100">
        <v>-1089168</v>
      </c>
      <c r="CR11" s="100">
        <v>-871334</v>
      </c>
      <c r="CS11" s="100">
        <v>-196050</v>
      </c>
      <c r="CT11" s="100">
        <v>-21783</v>
      </c>
      <c r="CU11" s="100">
        <v>-2178335</v>
      </c>
      <c r="CV11" s="100">
        <v>-2736569</v>
      </c>
      <c r="CW11" s="100">
        <v>-2189254</v>
      </c>
      <c r="CX11" s="100">
        <v>-492582</v>
      </c>
      <c r="CY11" s="100">
        <v>-54731</v>
      </c>
      <c r="CZ11" s="100">
        <v>-5473136</v>
      </c>
      <c r="DA11" s="100">
        <v>-466807</v>
      </c>
      <c r="DB11" s="100">
        <v>-373445</v>
      </c>
      <c r="DC11" s="100">
        <v>-84025</v>
      </c>
      <c r="DD11" s="100">
        <v>-9336</v>
      </c>
      <c r="DE11" s="100">
        <v>-933613</v>
      </c>
      <c r="DF11" s="100">
        <v>-2269762</v>
      </c>
      <c r="DG11" s="100">
        <v>-1815809</v>
      </c>
      <c r="DH11" s="100">
        <v>-408557</v>
      </c>
      <c r="DI11" s="100">
        <v>-45395</v>
      </c>
      <c r="DJ11" s="100">
        <v>-4539523</v>
      </c>
      <c r="DK11" s="100">
        <v>-745997</v>
      </c>
      <c r="DL11" s="100">
        <v>89148</v>
      </c>
      <c r="DM11" s="100">
        <v>877491</v>
      </c>
      <c r="DN11" s="100">
        <v>2229</v>
      </c>
      <c r="DO11" s="100">
        <v>222871</v>
      </c>
      <c r="DP11" s="100">
        <v>-745997</v>
      </c>
      <c r="DQ11" s="100">
        <v>99501</v>
      </c>
      <c r="DR11" s="100">
        <v>892761</v>
      </c>
      <c r="DS11" s="100">
        <v>2488</v>
      </c>
      <c r="DT11" s="100">
        <v>248753</v>
      </c>
      <c r="DU11" s="100">
        <v>0</v>
      </c>
      <c r="DV11" s="100">
        <v>-10353</v>
      </c>
      <c r="DW11" s="100">
        <v>-15270</v>
      </c>
      <c r="DX11" s="100">
        <v>-259</v>
      </c>
      <c r="DY11" s="100">
        <v>-25882</v>
      </c>
      <c r="DZ11" s="100">
        <v>24846958</v>
      </c>
      <c r="EA11" s="100">
        <v>19877566</v>
      </c>
      <c r="EB11" s="100">
        <v>4472452</v>
      </c>
      <c r="EC11" s="100">
        <v>496939</v>
      </c>
      <c r="ED11" s="100">
        <v>49693915</v>
      </c>
      <c r="EE11" s="100">
        <v>24776172</v>
      </c>
      <c r="EF11" s="100">
        <v>19820938</v>
      </c>
      <c r="EG11" s="100">
        <v>4459711</v>
      </c>
      <c r="EH11" s="100">
        <v>495523</v>
      </c>
      <c r="EI11" s="100">
        <v>49552344</v>
      </c>
      <c r="EJ11" s="100">
        <v>-70786</v>
      </c>
      <c r="EK11" s="100">
        <v>-56628</v>
      </c>
      <c r="EL11" s="100">
        <v>-12741</v>
      </c>
      <c r="EM11" s="100">
        <v>-1416</v>
      </c>
      <c r="EN11" s="100">
        <v>-141571</v>
      </c>
      <c r="EO11" s="100">
        <v>-70786</v>
      </c>
      <c r="EP11" s="100">
        <v>-66981</v>
      </c>
      <c r="EQ11" s="100">
        <v>-28011</v>
      </c>
      <c r="ER11" s="100">
        <v>-1675</v>
      </c>
      <c r="ES11" s="100">
        <v>-167453</v>
      </c>
      <c r="ET11" s="546">
        <v>0.5</v>
      </c>
      <c r="EU11" s="546">
        <v>0.4</v>
      </c>
      <c r="EV11" s="546">
        <v>0.09</v>
      </c>
      <c r="EW11" s="546">
        <v>0.01</v>
      </c>
      <c r="EX11" s="546">
        <v>1</v>
      </c>
      <c r="EY11" s="84" t="s">
        <v>1029</v>
      </c>
    </row>
    <row r="12" spans="1:155" s="84" customFormat="1" x14ac:dyDescent="0.25">
      <c r="A12" t="s">
        <v>1037</v>
      </c>
      <c r="B12" s="82" t="s">
        <v>383</v>
      </c>
      <c r="C12" s="85" t="s">
        <v>382</v>
      </c>
      <c r="D12" s="100">
        <v>14164774</v>
      </c>
      <c r="E12" s="100">
        <v>24080118</v>
      </c>
      <c r="F12" s="100">
        <v>17847617</v>
      </c>
      <c r="G12" s="100">
        <v>566591</v>
      </c>
      <c r="H12" s="100">
        <v>56659100</v>
      </c>
      <c r="I12" s="100">
        <v>491568</v>
      </c>
      <c r="J12" s="100">
        <v>491568</v>
      </c>
      <c r="K12" s="100">
        <v>13673206</v>
      </c>
      <c r="L12" s="100">
        <v>218131</v>
      </c>
      <c r="M12" s="100">
        <v>218131</v>
      </c>
      <c r="N12" s="100">
        <v>710175</v>
      </c>
      <c r="O12" s="100">
        <v>710175</v>
      </c>
      <c r="P12" s="100">
        <v>0</v>
      </c>
      <c r="Q12" s="100">
        <v>231840</v>
      </c>
      <c r="R12" s="100">
        <v>231840</v>
      </c>
      <c r="S12" s="100">
        <v>0</v>
      </c>
      <c r="T12" s="100">
        <v>0</v>
      </c>
      <c r="U12" s="100">
        <v>0</v>
      </c>
      <c r="V12" s="100">
        <v>0</v>
      </c>
      <c r="W12" s="100">
        <v>491567.99389002041</v>
      </c>
      <c r="X12" s="100">
        <v>0</v>
      </c>
      <c r="Y12" s="100">
        <v>0</v>
      </c>
      <c r="Z12" s="100">
        <v>491567.99389002041</v>
      </c>
      <c r="AA12" s="100">
        <v>0</v>
      </c>
      <c r="AB12" s="100">
        <v>0</v>
      </c>
      <c r="AC12" s="100">
        <v>0</v>
      </c>
      <c r="AD12" s="100">
        <v>0</v>
      </c>
      <c r="AE12" s="100">
        <v>3375000</v>
      </c>
      <c r="AF12" s="100">
        <v>2481673</v>
      </c>
      <c r="AG12" s="100">
        <v>78544</v>
      </c>
      <c r="AH12" s="100">
        <v>5935217</v>
      </c>
      <c r="AI12" s="100">
        <v>79462</v>
      </c>
      <c r="AJ12" s="100">
        <v>135087</v>
      </c>
      <c r="AK12" s="100">
        <v>100123</v>
      </c>
      <c r="AL12" s="100">
        <v>3179</v>
      </c>
      <c r="AM12" s="100">
        <v>317851</v>
      </c>
      <c r="AN12" s="100">
        <v>-134936</v>
      </c>
      <c r="AO12" s="100">
        <v>-229392</v>
      </c>
      <c r="AP12" s="100">
        <v>-170020</v>
      </c>
      <c r="AQ12" s="100">
        <v>-5397</v>
      </c>
      <c r="AR12" s="100">
        <v>-539745</v>
      </c>
      <c r="AS12" s="100">
        <v>-12786</v>
      </c>
      <c r="AT12" s="100">
        <v>-21735</v>
      </c>
      <c r="AU12" s="100">
        <v>-16110</v>
      </c>
      <c r="AV12" s="100">
        <v>-511</v>
      </c>
      <c r="AW12" s="100">
        <v>-51142</v>
      </c>
      <c r="AX12" s="100">
        <v>0</v>
      </c>
      <c r="AY12" s="100">
        <v>0</v>
      </c>
      <c r="AZ12" s="100">
        <v>0</v>
      </c>
      <c r="BA12" s="100">
        <v>0</v>
      </c>
      <c r="BB12" s="100">
        <v>0</v>
      </c>
      <c r="BC12" s="100">
        <v>-33464</v>
      </c>
      <c r="BD12" s="100">
        <v>-56890</v>
      </c>
      <c r="BE12" s="100">
        <v>-42165</v>
      </c>
      <c r="BF12" s="100">
        <v>-1339</v>
      </c>
      <c r="BG12" s="100">
        <v>-133858</v>
      </c>
      <c r="BH12" s="100">
        <v>-46250</v>
      </c>
      <c r="BI12" s="100">
        <v>-78625</v>
      </c>
      <c r="BJ12" s="100">
        <v>-58275</v>
      </c>
      <c r="BK12" s="100">
        <v>-1850</v>
      </c>
      <c r="BL12" s="100">
        <v>-185000</v>
      </c>
      <c r="BM12" s="100">
        <v>-1275661</v>
      </c>
      <c r="BN12" s="100">
        <v>-2168623</v>
      </c>
      <c r="BO12" s="100">
        <v>-1607332</v>
      </c>
      <c r="BP12" s="100">
        <v>-51026</v>
      </c>
      <c r="BQ12" s="100">
        <v>-5102642</v>
      </c>
      <c r="BR12" s="100">
        <v>-233082</v>
      </c>
      <c r="BS12" s="100">
        <v>-396239</v>
      </c>
      <c r="BT12" s="100">
        <v>-293683</v>
      </c>
      <c r="BU12" s="100">
        <v>-9323</v>
      </c>
      <c r="BV12" s="100">
        <v>-932327</v>
      </c>
      <c r="BW12" s="100">
        <v>-1042579</v>
      </c>
      <c r="BX12" s="100">
        <v>-1772384</v>
      </c>
      <c r="BY12" s="100">
        <v>-1313649</v>
      </c>
      <c r="BZ12" s="100">
        <v>-41703</v>
      </c>
      <c r="CA12" s="100">
        <v>-4170315</v>
      </c>
      <c r="CB12" s="100">
        <v>0</v>
      </c>
      <c r="CC12" s="100">
        <v>0</v>
      </c>
      <c r="CD12" s="100">
        <v>0</v>
      </c>
      <c r="CE12" s="100">
        <v>0</v>
      </c>
      <c r="CF12" s="100">
        <v>0</v>
      </c>
      <c r="CG12" s="100">
        <v>0</v>
      </c>
      <c r="CH12" s="100">
        <v>0</v>
      </c>
      <c r="CI12" s="100">
        <v>0</v>
      </c>
      <c r="CJ12" s="100">
        <v>0</v>
      </c>
      <c r="CK12" s="100">
        <v>0</v>
      </c>
      <c r="CL12" s="100">
        <v>-33623</v>
      </c>
      <c r="CM12" s="100">
        <v>-57160</v>
      </c>
      <c r="CN12" s="100">
        <v>-42366</v>
      </c>
      <c r="CO12" s="100">
        <v>-1345</v>
      </c>
      <c r="CP12" s="100">
        <v>-134494</v>
      </c>
      <c r="CQ12" s="100">
        <v>1042579</v>
      </c>
      <c r="CR12" s="100">
        <v>1772384</v>
      </c>
      <c r="CS12" s="100">
        <v>1313649</v>
      </c>
      <c r="CT12" s="100">
        <v>41703</v>
      </c>
      <c r="CU12" s="100">
        <v>4170315</v>
      </c>
      <c r="CV12" s="100">
        <v>-266705</v>
      </c>
      <c r="CW12" s="100">
        <v>-453399</v>
      </c>
      <c r="CX12" s="100">
        <v>-336049</v>
      </c>
      <c r="CY12" s="100">
        <v>-10668</v>
      </c>
      <c r="CZ12" s="100">
        <v>-1066821</v>
      </c>
      <c r="DA12" s="100">
        <v>-266705</v>
      </c>
      <c r="DB12" s="100">
        <v>-453399</v>
      </c>
      <c r="DC12" s="100">
        <v>-336049</v>
      </c>
      <c r="DD12" s="100">
        <v>-10668</v>
      </c>
      <c r="DE12" s="100">
        <v>-1066821</v>
      </c>
      <c r="DF12" s="100">
        <v>0</v>
      </c>
      <c r="DG12" s="100">
        <v>0</v>
      </c>
      <c r="DH12" s="100">
        <v>0</v>
      </c>
      <c r="DI12" s="100">
        <v>0</v>
      </c>
      <c r="DJ12" s="100">
        <v>0</v>
      </c>
      <c r="DK12" s="100">
        <v>-1359020</v>
      </c>
      <c r="DL12" s="100">
        <v>-1087214</v>
      </c>
      <c r="DM12" s="100">
        <v>-244622</v>
      </c>
      <c r="DN12" s="100">
        <v>-27180</v>
      </c>
      <c r="DO12" s="100">
        <v>-2718036</v>
      </c>
      <c r="DP12" s="100">
        <v>-385159</v>
      </c>
      <c r="DQ12" s="100">
        <v>-308127</v>
      </c>
      <c r="DR12" s="100">
        <v>-69329</v>
      </c>
      <c r="DS12" s="100">
        <v>-7703</v>
      </c>
      <c r="DT12" s="100">
        <v>-770318</v>
      </c>
      <c r="DU12" s="100">
        <v>-973861</v>
      </c>
      <c r="DV12" s="100">
        <v>-779087</v>
      </c>
      <c r="DW12" s="100">
        <v>-175293</v>
      </c>
      <c r="DX12" s="100">
        <v>-19477</v>
      </c>
      <c r="DY12" s="100">
        <v>-1947718</v>
      </c>
      <c r="DZ12" s="100">
        <v>13721647</v>
      </c>
      <c r="EA12" s="100">
        <v>23326801</v>
      </c>
      <c r="EB12" s="100">
        <v>17289276</v>
      </c>
      <c r="EC12" s="100">
        <v>548866</v>
      </c>
      <c r="ED12" s="100">
        <v>54886590</v>
      </c>
      <c r="EE12" s="100">
        <v>14164774</v>
      </c>
      <c r="EF12" s="100">
        <v>24080118</v>
      </c>
      <c r="EG12" s="100">
        <v>17847617</v>
      </c>
      <c r="EH12" s="100">
        <v>566591</v>
      </c>
      <c r="EI12" s="100">
        <v>56659100</v>
      </c>
      <c r="EJ12" s="100">
        <v>443127</v>
      </c>
      <c r="EK12" s="100">
        <v>753317</v>
      </c>
      <c r="EL12" s="100">
        <v>558341</v>
      </c>
      <c r="EM12" s="100">
        <v>17725</v>
      </c>
      <c r="EN12" s="100">
        <v>1772510</v>
      </c>
      <c r="EO12" s="100">
        <v>-530734</v>
      </c>
      <c r="EP12" s="100">
        <v>-25770</v>
      </c>
      <c r="EQ12" s="100">
        <v>383048</v>
      </c>
      <c r="ER12" s="100">
        <v>-1752</v>
      </c>
      <c r="ES12" s="100">
        <v>-175208</v>
      </c>
      <c r="ET12" s="546">
        <v>0.25000000000000006</v>
      </c>
      <c r="EU12" s="546">
        <v>0.42499999999999999</v>
      </c>
      <c r="EV12" s="546">
        <v>0.315</v>
      </c>
      <c r="EW12" s="546">
        <v>0.01</v>
      </c>
      <c r="EX12" s="546">
        <v>1</v>
      </c>
      <c r="EY12" s="84" t="s">
        <v>1029</v>
      </c>
    </row>
    <row r="13" spans="1:155" s="84" customFormat="1" x14ac:dyDescent="0.25">
      <c r="A13" t="s">
        <v>1026</v>
      </c>
      <c r="B13" s="82" t="s">
        <v>385</v>
      </c>
      <c r="C13" s="85" t="s">
        <v>384</v>
      </c>
      <c r="D13" s="100">
        <v>11030460</v>
      </c>
      <c r="E13" s="100">
        <v>8824368</v>
      </c>
      <c r="F13" s="100">
        <v>2206092</v>
      </c>
      <c r="G13" s="100">
        <v>0</v>
      </c>
      <c r="H13" s="100">
        <v>22060920</v>
      </c>
      <c r="I13" s="100">
        <v>0</v>
      </c>
      <c r="J13" s="100">
        <v>0</v>
      </c>
      <c r="K13" s="100">
        <v>11030460</v>
      </c>
      <c r="L13" s="100">
        <v>129297</v>
      </c>
      <c r="M13" s="100">
        <v>129297</v>
      </c>
      <c r="N13" s="100">
        <v>8057</v>
      </c>
      <c r="O13" s="100">
        <v>8057</v>
      </c>
      <c r="P13" s="100">
        <v>22065</v>
      </c>
      <c r="Q13" s="100">
        <v>0</v>
      </c>
      <c r="R13" s="100">
        <v>22065</v>
      </c>
      <c r="S13" s="100">
        <v>0</v>
      </c>
      <c r="T13" s="100">
        <v>0</v>
      </c>
      <c r="U13" s="100">
        <v>0</v>
      </c>
      <c r="V13" s="100">
        <v>0</v>
      </c>
      <c r="W13" s="100">
        <v>0</v>
      </c>
      <c r="X13" s="100">
        <v>0</v>
      </c>
      <c r="Y13" s="100">
        <v>0</v>
      </c>
      <c r="Z13" s="100">
        <v>0</v>
      </c>
      <c r="AA13" s="100">
        <v>0</v>
      </c>
      <c r="AB13" s="100">
        <v>0</v>
      </c>
      <c r="AC13" s="100">
        <v>0</v>
      </c>
      <c r="AD13" s="100">
        <v>0</v>
      </c>
      <c r="AE13" s="100">
        <v>1797389</v>
      </c>
      <c r="AF13" s="100">
        <v>448972</v>
      </c>
      <c r="AG13" s="100">
        <v>0</v>
      </c>
      <c r="AH13" s="100">
        <v>2246361</v>
      </c>
      <c r="AI13" s="100">
        <v>287104</v>
      </c>
      <c r="AJ13" s="100">
        <v>229684</v>
      </c>
      <c r="AK13" s="100">
        <v>57421</v>
      </c>
      <c r="AL13" s="100">
        <v>0</v>
      </c>
      <c r="AM13" s="100">
        <v>574209</v>
      </c>
      <c r="AN13" s="100">
        <v>-145282</v>
      </c>
      <c r="AO13" s="100">
        <v>-116226</v>
      </c>
      <c r="AP13" s="100">
        <v>-29056</v>
      </c>
      <c r="AQ13" s="100">
        <v>0</v>
      </c>
      <c r="AR13" s="100">
        <v>-290564</v>
      </c>
      <c r="AS13" s="100">
        <v>-148299</v>
      </c>
      <c r="AT13" s="100">
        <v>-118640</v>
      </c>
      <c r="AU13" s="100">
        <v>-29660</v>
      </c>
      <c r="AV13" s="100">
        <v>0</v>
      </c>
      <c r="AW13" s="100">
        <v>-296599</v>
      </c>
      <c r="AX13" s="100">
        <v>41602</v>
      </c>
      <c r="AY13" s="100">
        <v>33282</v>
      </c>
      <c r="AZ13" s="100">
        <v>8321</v>
      </c>
      <c r="BA13" s="100">
        <v>0</v>
      </c>
      <c r="BB13" s="100">
        <v>83205</v>
      </c>
      <c r="BC13" s="100">
        <v>-69341</v>
      </c>
      <c r="BD13" s="100">
        <v>-55472</v>
      </c>
      <c r="BE13" s="100">
        <v>-13868</v>
      </c>
      <c r="BF13" s="100">
        <v>0</v>
      </c>
      <c r="BG13" s="100">
        <v>-138681</v>
      </c>
      <c r="BH13" s="100">
        <v>-176038</v>
      </c>
      <c r="BI13" s="100">
        <v>-140830</v>
      </c>
      <c r="BJ13" s="100">
        <v>-35207</v>
      </c>
      <c r="BK13" s="100">
        <v>0</v>
      </c>
      <c r="BL13" s="100">
        <v>-352075</v>
      </c>
      <c r="BM13" s="100">
        <v>-1673247</v>
      </c>
      <c r="BN13" s="100">
        <v>-1338598</v>
      </c>
      <c r="BO13" s="100">
        <v>-334650</v>
      </c>
      <c r="BP13" s="100">
        <v>0</v>
      </c>
      <c r="BQ13" s="100">
        <v>-3346495</v>
      </c>
      <c r="BR13" s="100">
        <v>-658334</v>
      </c>
      <c r="BS13" s="100">
        <v>-526668</v>
      </c>
      <c r="BT13" s="100">
        <v>-131667</v>
      </c>
      <c r="BU13" s="100">
        <v>0</v>
      </c>
      <c r="BV13" s="100">
        <v>-1316669</v>
      </c>
      <c r="BW13" s="100">
        <v>-1014913</v>
      </c>
      <c r="BX13" s="100">
        <v>-811930</v>
      </c>
      <c r="BY13" s="100">
        <v>-202983</v>
      </c>
      <c r="BZ13" s="100">
        <v>0</v>
      </c>
      <c r="CA13" s="100">
        <v>-2029826</v>
      </c>
      <c r="CB13" s="100">
        <v>36791</v>
      </c>
      <c r="CC13" s="100">
        <v>29432</v>
      </c>
      <c r="CD13" s="100">
        <v>7358</v>
      </c>
      <c r="CE13" s="100">
        <v>0</v>
      </c>
      <c r="CF13" s="100">
        <v>73581</v>
      </c>
      <c r="CG13" s="100">
        <v>0</v>
      </c>
      <c r="CH13" s="100">
        <v>0</v>
      </c>
      <c r="CI13" s="100">
        <v>0</v>
      </c>
      <c r="CJ13" s="100">
        <v>0</v>
      </c>
      <c r="CK13" s="100">
        <v>0</v>
      </c>
      <c r="CL13" s="100">
        <v>-127644</v>
      </c>
      <c r="CM13" s="100">
        <v>-102116</v>
      </c>
      <c r="CN13" s="100">
        <v>-25529</v>
      </c>
      <c r="CO13" s="100">
        <v>0</v>
      </c>
      <c r="CP13" s="100">
        <v>-255289</v>
      </c>
      <c r="CQ13" s="100">
        <v>-495924</v>
      </c>
      <c r="CR13" s="100">
        <v>-396740</v>
      </c>
      <c r="CS13" s="100">
        <v>-99185</v>
      </c>
      <c r="CT13" s="100">
        <v>0</v>
      </c>
      <c r="CU13" s="100">
        <v>-991849</v>
      </c>
      <c r="CV13" s="100">
        <v>-2260024</v>
      </c>
      <c r="CW13" s="100">
        <v>-1808022</v>
      </c>
      <c r="CX13" s="100">
        <v>-452006</v>
      </c>
      <c r="CY13" s="100">
        <v>0</v>
      </c>
      <c r="CZ13" s="100">
        <v>-4520052</v>
      </c>
      <c r="DA13" s="100">
        <v>-749187</v>
      </c>
      <c r="DB13" s="100">
        <v>-599352</v>
      </c>
      <c r="DC13" s="100">
        <v>-149838</v>
      </c>
      <c r="DD13" s="100">
        <v>0</v>
      </c>
      <c r="DE13" s="100">
        <v>-1498377</v>
      </c>
      <c r="DF13" s="100">
        <v>-1510837</v>
      </c>
      <c r="DG13" s="100">
        <v>-1208670</v>
      </c>
      <c r="DH13" s="100">
        <v>-302168</v>
      </c>
      <c r="DI13" s="100">
        <v>0</v>
      </c>
      <c r="DJ13" s="100">
        <v>-3021675</v>
      </c>
      <c r="DK13" s="100">
        <v>797915</v>
      </c>
      <c r="DL13" s="100">
        <v>-372787</v>
      </c>
      <c r="DM13" s="100">
        <v>-93196</v>
      </c>
      <c r="DN13" s="100">
        <v>0</v>
      </c>
      <c r="DO13" s="100">
        <v>331932</v>
      </c>
      <c r="DP13" s="100">
        <v>797915</v>
      </c>
      <c r="DQ13" s="100">
        <v>-522662</v>
      </c>
      <c r="DR13" s="100">
        <v>-130666</v>
      </c>
      <c r="DS13" s="100">
        <v>0</v>
      </c>
      <c r="DT13" s="100">
        <v>144587</v>
      </c>
      <c r="DU13" s="100">
        <v>0</v>
      </c>
      <c r="DV13" s="100">
        <v>149875</v>
      </c>
      <c r="DW13" s="100">
        <v>37470</v>
      </c>
      <c r="DX13" s="100">
        <v>0</v>
      </c>
      <c r="DY13" s="100">
        <v>187345</v>
      </c>
      <c r="DZ13" s="100">
        <v>11117457</v>
      </c>
      <c r="EA13" s="100">
        <v>8893965</v>
      </c>
      <c r="EB13" s="100">
        <v>2223491</v>
      </c>
      <c r="EC13" s="100">
        <v>0</v>
      </c>
      <c r="ED13" s="100">
        <v>22234913</v>
      </c>
      <c r="EE13" s="100">
        <v>11030460</v>
      </c>
      <c r="EF13" s="100">
        <v>8824368</v>
      </c>
      <c r="EG13" s="100">
        <v>2206092</v>
      </c>
      <c r="EH13" s="100">
        <v>0</v>
      </c>
      <c r="EI13" s="100">
        <v>22060920</v>
      </c>
      <c r="EJ13" s="100">
        <v>-86997</v>
      </c>
      <c r="EK13" s="100">
        <v>-69597</v>
      </c>
      <c r="EL13" s="100">
        <v>-17399</v>
      </c>
      <c r="EM13" s="100">
        <v>0</v>
      </c>
      <c r="EN13" s="100">
        <v>-173993</v>
      </c>
      <c r="EO13" s="100">
        <v>-86997</v>
      </c>
      <c r="EP13" s="100">
        <v>80278</v>
      </c>
      <c r="EQ13" s="100">
        <v>20071</v>
      </c>
      <c r="ER13" s="100">
        <v>0</v>
      </c>
      <c r="ES13" s="100">
        <v>13352</v>
      </c>
      <c r="ET13" s="546">
        <v>0.5</v>
      </c>
      <c r="EU13" s="546">
        <v>0.4</v>
      </c>
      <c r="EV13" s="546">
        <v>0.1</v>
      </c>
      <c r="EW13" s="546">
        <v>0</v>
      </c>
      <c r="EX13" s="546">
        <v>1</v>
      </c>
      <c r="EY13" s="84" t="s">
        <v>1029</v>
      </c>
    </row>
    <row r="14" spans="1:155" s="84" customFormat="1" x14ac:dyDescent="0.25">
      <c r="A14" t="s">
        <v>1037</v>
      </c>
      <c r="B14" s="82" t="s">
        <v>387</v>
      </c>
      <c r="C14" s="85" t="s">
        <v>1041</v>
      </c>
      <c r="D14" s="100">
        <v>15351563.829999998</v>
      </c>
      <c r="E14" s="100">
        <v>29475001</v>
      </c>
      <c r="F14" s="100">
        <v>16579688</v>
      </c>
      <c r="G14" s="100">
        <v>0</v>
      </c>
      <c r="H14" s="100">
        <v>61406252.829999998</v>
      </c>
      <c r="I14" s="100">
        <v>0</v>
      </c>
      <c r="J14" s="100">
        <v>0</v>
      </c>
      <c r="K14" s="100">
        <v>15351563.829999998</v>
      </c>
      <c r="L14" s="100">
        <v>203380</v>
      </c>
      <c r="M14" s="100">
        <v>203380</v>
      </c>
      <c r="N14" s="100">
        <v>0</v>
      </c>
      <c r="O14" s="100">
        <v>0</v>
      </c>
      <c r="P14" s="100">
        <v>0</v>
      </c>
      <c r="Q14" s="100">
        <v>0</v>
      </c>
      <c r="R14" s="100">
        <v>0</v>
      </c>
      <c r="S14" s="100">
        <v>0</v>
      </c>
      <c r="T14" s="100">
        <v>0</v>
      </c>
      <c r="U14" s="100">
        <v>0</v>
      </c>
      <c r="V14" s="100">
        <v>0</v>
      </c>
      <c r="W14" s="100">
        <v>0</v>
      </c>
      <c r="X14" s="100">
        <v>0</v>
      </c>
      <c r="Y14" s="100">
        <v>0</v>
      </c>
      <c r="Z14" s="100">
        <v>0</v>
      </c>
      <c r="AA14" s="100">
        <v>0</v>
      </c>
      <c r="AB14" s="100">
        <v>0</v>
      </c>
      <c r="AC14" s="100">
        <v>0</v>
      </c>
      <c r="AD14" s="100">
        <v>0</v>
      </c>
      <c r="AE14" s="100">
        <v>3652510</v>
      </c>
      <c r="AF14" s="100">
        <v>2054537</v>
      </c>
      <c r="AG14" s="100">
        <v>0</v>
      </c>
      <c r="AH14" s="100">
        <v>5707047</v>
      </c>
      <c r="AI14" s="100">
        <v>2007679</v>
      </c>
      <c r="AJ14" s="100">
        <v>3854745</v>
      </c>
      <c r="AK14" s="100">
        <v>2168294</v>
      </c>
      <c r="AL14" s="100">
        <v>0</v>
      </c>
      <c r="AM14" s="100">
        <v>8030718</v>
      </c>
      <c r="AN14" s="100">
        <v>-356198</v>
      </c>
      <c r="AO14" s="100">
        <v>-683899</v>
      </c>
      <c r="AP14" s="100">
        <v>-384693</v>
      </c>
      <c r="AQ14" s="100">
        <v>0</v>
      </c>
      <c r="AR14" s="100">
        <v>-1424790</v>
      </c>
      <c r="AS14" s="100">
        <v>-1825500</v>
      </c>
      <c r="AT14" s="100">
        <v>-3504960</v>
      </c>
      <c r="AU14" s="100">
        <v>-1971540</v>
      </c>
      <c r="AV14" s="100">
        <v>0</v>
      </c>
      <c r="AW14" s="100">
        <v>-7302000</v>
      </c>
      <c r="AX14" s="100">
        <v>0</v>
      </c>
      <c r="AY14" s="100">
        <v>0</v>
      </c>
      <c r="AZ14" s="100">
        <v>0</v>
      </c>
      <c r="BA14" s="100">
        <v>0</v>
      </c>
      <c r="BB14" s="100">
        <v>0</v>
      </c>
      <c r="BC14" s="100">
        <v>-103750</v>
      </c>
      <c r="BD14" s="100">
        <v>-199200</v>
      </c>
      <c r="BE14" s="100">
        <v>-112050</v>
      </c>
      <c r="BF14" s="100">
        <v>0</v>
      </c>
      <c r="BG14" s="100">
        <v>-415000</v>
      </c>
      <c r="BH14" s="100">
        <v>-1929250</v>
      </c>
      <c r="BI14" s="100">
        <v>-3704160</v>
      </c>
      <c r="BJ14" s="100">
        <v>-2083590</v>
      </c>
      <c r="BK14" s="100">
        <v>0</v>
      </c>
      <c r="BL14" s="100">
        <v>-7717000</v>
      </c>
      <c r="BM14" s="100">
        <v>-2329454</v>
      </c>
      <c r="BN14" s="100">
        <v>-4472552</v>
      </c>
      <c r="BO14" s="100">
        <v>-2515810</v>
      </c>
      <c r="BP14" s="100">
        <v>0</v>
      </c>
      <c r="BQ14" s="100">
        <v>-9317816</v>
      </c>
      <c r="BR14" s="100">
        <v>-702763</v>
      </c>
      <c r="BS14" s="100">
        <v>-1349305</v>
      </c>
      <c r="BT14" s="100">
        <v>-758984</v>
      </c>
      <c r="BU14" s="100">
        <v>0</v>
      </c>
      <c r="BV14" s="100">
        <v>-2811052</v>
      </c>
      <c r="BW14" s="100">
        <v>-1626691</v>
      </c>
      <c r="BX14" s="100">
        <v>-3123247</v>
      </c>
      <c r="BY14" s="100">
        <v>-1756826</v>
      </c>
      <c r="BZ14" s="100">
        <v>0</v>
      </c>
      <c r="CA14" s="100">
        <v>-6506764</v>
      </c>
      <c r="CB14" s="100">
        <v>0</v>
      </c>
      <c r="CC14" s="100">
        <v>0</v>
      </c>
      <c r="CD14" s="100">
        <v>0</v>
      </c>
      <c r="CE14" s="100">
        <v>0</v>
      </c>
      <c r="CF14" s="100">
        <v>0</v>
      </c>
      <c r="CG14" s="100">
        <v>0</v>
      </c>
      <c r="CH14" s="100">
        <v>0</v>
      </c>
      <c r="CI14" s="100">
        <v>0</v>
      </c>
      <c r="CJ14" s="100">
        <v>0</v>
      </c>
      <c r="CK14" s="100">
        <v>0</v>
      </c>
      <c r="CL14" s="100">
        <v>41939.829999999987</v>
      </c>
      <c r="CM14" s="100">
        <v>80523</v>
      </c>
      <c r="CN14" s="100">
        <v>45294</v>
      </c>
      <c r="CO14" s="100">
        <v>0</v>
      </c>
      <c r="CP14" s="100">
        <v>167756.82999999999</v>
      </c>
      <c r="CQ14" s="100">
        <v>310185</v>
      </c>
      <c r="CR14" s="100">
        <v>595557</v>
      </c>
      <c r="CS14" s="100">
        <v>335001</v>
      </c>
      <c r="CT14" s="100">
        <v>0</v>
      </c>
      <c r="CU14" s="100">
        <v>1240743</v>
      </c>
      <c r="CV14" s="100">
        <v>-1977329.17</v>
      </c>
      <c r="CW14" s="100">
        <v>-3796472</v>
      </c>
      <c r="CX14" s="100">
        <v>-2135515</v>
      </c>
      <c r="CY14" s="100">
        <v>0</v>
      </c>
      <c r="CZ14" s="100">
        <v>-7909316.1699999999</v>
      </c>
      <c r="DA14" s="100">
        <v>-660823.17000000004</v>
      </c>
      <c r="DB14" s="100">
        <v>-1268782</v>
      </c>
      <c r="DC14" s="100">
        <v>-713690</v>
      </c>
      <c r="DD14" s="100">
        <v>0</v>
      </c>
      <c r="DE14" s="100">
        <v>-2643295.17</v>
      </c>
      <c r="DF14" s="100">
        <v>-1316506</v>
      </c>
      <c r="DG14" s="100">
        <v>-2527690</v>
      </c>
      <c r="DH14" s="100">
        <v>-1421825</v>
      </c>
      <c r="DI14" s="100">
        <v>0</v>
      </c>
      <c r="DJ14" s="100">
        <v>-5266021</v>
      </c>
      <c r="DK14" s="100">
        <v>-926792</v>
      </c>
      <c r="DL14" s="100">
        <v>-633978</v>
      </c>
      <c r="DM14" s="100">
        <v>-928622</v>
      </c>
      <c r="DN14" s="100">
        <v>0</v>
      </c>
      <c r="DO14" s="100">
        <v>-2489392</v>
      </c>
      <c r="DP14" s="100">
        <v>-931019</v>
      </c>
      <c r="DQ14" s="100">
        <v>-2782836</v>
      </c>
      <c r="DR14" s="100">
        <v>-2133126</v>
      </c>
      <c r="DS14" s="100">
        <v>0</v>
      </c>
      <c r="DT14" s="100">
        <v>-5846981</v>
      </c>
      <c r="DU14" s="100">
        <v>4227</v>
      </c>
      <c r="DV14" s="100">
        <v>2148858</v>
      </c>
      <c r="DW14" s="100">
        <v>1204504</v>
      </c>
      <c r="DX14" s="100">
        <v>0</v>
      </c>
      <c r="DY14" s="100">
        <v>3357589</v>
      </c>
      <c r="DZ14" s="100">
        <v>15271546</v>
      </c>
      <c r="EA14" s="100">
        <v>29321368</v>
      </c>
      <c r="EB14" s="100">
        <v>16493269</v>
      </c>
      <c r="EC14" s="100">
        <v>0</v>
      </c>
      <c r="ED14" s="100">
        <v>61086183</v>
      </c>
      <c r="EE14" s="100">
        <v>15351563.829999998</v>
      </c>
      <c r="EF14" s="100">
        <v>29475001</v>
      </c>
      <c r="EG14" s="100">
        <v>16579688</v>
      </c>
      <c r="EH14" s="100">
        <v>0</v>
      </c>
      <c r="EI14" s="100">
        <v>61406252.829999998</v>
      </c>
      <c r="EJ14" s="100">
        <v>80017.829999998212</v>
      </c>
      <c r="EK14" s="100">
        <v>153633</v>
      </c>
      <c r="EL14" s="100">
        <v>86419</v>
      </c>
      <c r="EM14" s="100">
        <v>0</v>
      </c>
      <c r="EN14" s="100">
        <v>320069.82999999821</v>
      </c>
      <c r="EO14" s="100">
        <v>84244.829999998212</v>
      </c>
      <c r="EP14" s="100">
        <v>2302491</v>
      </c>
      <c r="EQ14" s="100">
        <v>1290923</v>
      </c>
      <c r="ER14" s="100">
        <v>0</v>
      </c>
      <c r="ES14" s="100">
        <v>3677658.8299999982</v>
      </c>
      <c r="ET14" s="546">
        <v>0.25</v>
      </c>
      <c r="EU14" s="546">
        <v>0.48</v>
      </c>
      <c r="EV14" s="546">
        <v>0.27</v>
      </c>
      <c r="EW14" s="546">
        <v>0</v>
      </c>
      <c r="EX14" s="546">
        <v>1</v>
      </c>
      <c r="EY14" s="84" t="s">
        <v>1044</v>
      </c>
    </row>
    <row r="15" spans="1:155" s="84" customFormat="1" x14ac:dyDescent="0.25">
      <c r="A15" t="s">
        <v>1026</v>
      </c>
      <c r="B15" s="82" t="s">
        <v>389</v>
      </c>
      <c r="C15" s="85" t="s">
        <v>388</v>
      </c>
      <c r="D15" s="100">
        <v>27534915</v>
      </c>
      <c r="E15" s="100">
        <v>52867037</v>
      </c>
      <c r="F15" s="100">
        <v>29737708</v>
      </c>
      <c r="G15" s="100">
        <v>0</v>
      </c>
      <c r="H15" s="100">
        <v>110139660</v>
      </c>
      <c r="I15" s="100">
        <v>0</v>
      </c>
      <c r="J15" s="100">
        <v>0</v>
      </c>
      <c r="K15" s="100">
        <v>27534915</v>
      </c>
      <c r="L15" s="100">
        <v>409053</v>
      </c>
      <c r="M15" s="100">
        <v>409053</v>
      </c>
      <c r="N15" s="100">
        <v>0</v>
      </c>
      <c r="O15" s="100">
        <v>0</v>
      </c>
      <c r="P15" s="100">
        <v>0</v>
      </c>
      <c r="Q15" s="100">
        <v>0</v>
      </c>
      <c r="R15" s="100">
        <v>0</v>
      </c>
      <c r="S15" s="100">
        <v>0</v>
      </c>
      <c r="T15" s="100">
        <v>0</v>
      </c>
      <c r="U15" s="100">
        <v>0</v>
      </c>
      <c r="V15" s="100">
        <v>0</v>
      </c>
      <c r="W15" s="100">
        <v>0</v>
      </c>
      <c r="X15" s="100">
        <v>0</v>
      </c>
      <c r="Y15" s="100">
        <v>0</v>
      </c>
      <c r="Z15" s="100">
        <v>0</v>
      </c>
      <c r="AA15" s="100">
        <v>0</v>
      </c>
      <c r="AB15" s="100">
        <v>0</v>
      </c>
      <c r="AC15" s="100">
        <v>0</v>
      </c>
      <c r="AD15" s="100">
        <v>0</v>
      </c>
      <c r="AE15" s="100">
        <v>8323774</v>
      </c>
      <c r="AF15" s="100">
        <v>4645348</v>
      </c>
      <c r="AG15" s="100">
        <v>0</v>
      </c>
      <c r="AH15" s="100">
        <v>12969122</v>
      </c>
      <c r="AI15" s="100">
        <v>3560777</v>
      </c>
      <c r="AJ15" s="100">
        <v>6836693</v>
      </c>
      <c r="AK15" s="100">
        <v>3845640</v>
      </c>
      <c r="AL15" s="100">
        <v>0</v>
      </c>
      <c r="AM15" s="100">
        <v>14243110</v>
      </c>
      <c r="AN15" s="100">
        <v>-1514688</v>
      </c>
      <c r="AO15" s="100">
        <v>-2908201</v>
      </c>
      <c r="AP15" s="100">
        <v>-1635863</v>
      </c>
      <c r="AQ15" s="100">
        <v>0</v>
      </c>
      <c r="AR15" s="100">
        <v>-6058752</v>
      </c>
      <c r="AS15" s="100">
        <v>-2131072</v>
      </c>
      <c r="AT15" s="100">
        <v>-4091659</v>
      </c>
      <c r="AU15" s="100">
        <v>-2301558</v>
      </c>
      <c r="AV15" s="100">
        <v>0</v>
      </c>
      <c r="AW15" s="100">
        <v>-8524289</v>
      </c>
      <c r="AX15" s="100">
        <v>15692.57</v>
      </c>
      <c r="AY15" s="100">
        <v>30129</v>
      </c>
      <c r="AZ15" s="100">
        <v>16948</v>
      </c>
      <c r="BA15" s="100">
        <v>0</v>
      </c>
      <c r="BB15" s="100">
        <v>62769.57</v>
      </c>
      <c r="BC15" s="100">
        <v>-357337</v>
      </c>
      <c r="BD15" s="100">
        <v>-686086</v>
      </c>
      <c r="BE15" s="100">
        <v>-385923</v>
      </c>
      <c r="BF15" s="100">
        <v>0</v>
      </c>
      <c r="BG15" s="100">
        <v>-1429346</v>
      </c>
      <c r="BH15" s="100">
        <v>-2472716.4300000002</v>
      </c>
      <c r="BI15" s="100">
        <v>-4747616</v>
      </c>
      <c r="BJ15" s="100">
        <v>-2670533</v>
      </c>
      <c r="BK15" s="100">
        <v>0</v>
      </c>
      <c r="BL15" s="100">
        <v>-9890865.4299999997</v>
      </c>
      <c r="BM15" s="100">
        <v>-2508718</v>
      </c>
      <c r="BN15" s="100">
        <v>-4816739</v>
      </c>
      <c r="BO15" s="100">
        <v>-2709416</v>
      </c>
      <c r="BP15" s="100">
        <v>0</v>
      </c>
      <c r="BQ15" s="100">
        <v>-10034873</v>
      </c>
      <c r="BR15" s="100">
        <v>-1206466</v>
      </c>
      <c r="BS15" s="100">
        <v>-2316413</v>
      </c>
      <c r="BT15" s="100">
        <v>-1302982</v>
      </c>
      <c r="BU15" s="100">
        <v>0</v>
      </c>
      <c r="BV15" s="100">
        <v>-4825861</v>
      </c>
      <c r="BW15" s="100">
        <v>-1302253</v>
      </c>
      <c r="BX15" s="100">
        <v>-2500326</v>
      </c>
      <c r="BY15" s="100">
        <v>-1406433</v>
      </c>
      <c r="BZ15" s="100">
        <v>0</v>
      </c>
      <c r="CA15" s="100">
        <v>-5209012</v>
      </c>
      <c r="CB15" s="100">
        <v>412335</v>
      </c>
      <c r="CC15" s="100">
        <v>791682</v>
      </c>
      <c r="CD15" s="100">
        <v>445321</v>
      </c>
      <c r="CE15" s="100">
        <v>0</v>
      </c>
      <c r="CF15" s="100">
        <v>1649338</v>
      </c>
      <c r="CG15" s="100">
        <v>92961</v>
      </c>
      <c r="CH15" s="100">
        <v>178485</v>
      </c>
      <c r="CI15" s="100">
        <v>100398</v>
      </c>
      <c r="CJ15" s="100">
        <v>0</v>
      </c>
      <c r="CK15" s="100">
        <v>371844</v>
      </c>
      <c r="CL15" s="100">
        <v>70939</v>
      </c>
      <c r="CM15" s="100">
        <v>136202</v>
      </c>
      <c r="CN15" s="100">
        <v>76614</v>
      </c>
      <c r="CO15" s="100">
        <v>0</v>
      </c>
      <c r="CP15" s="100">
        <v>283755</v>
      </c>
      <c r="CQ15" s="100">
        <v>0</v>
      </c>
      <c r="CR15" s="100">
        <v>0</v>
      </c>
      <c r="CS15" s="100">
        <v>0</v>
      </c>
      <c r="CT15" s="100">
        <v>0</v>
      </c>
      <c r="CU15" s="100">
        <v>0</v>
      </c>
      <c r="CV15" s="100">
        <v>-1932483</v>
      </c>
      <c r="CW15" s="100">
        <v>-3710370</v>
      </c>
      <c r="CX15" s="100">
        <v>-2087083</v>
      </c>
      <c r="CY15" s="100">
        <v>0</v>
      </c>
      <c r="CZ15" s="100">
        <v>-7729936</v>
      </c>
      <c r="DA15" s="100">
        <v>-723192</v>
      </c>
      <c r="DB15" s="100">
        <v>-1388529</v>
      </c>
      <c r="DC15" s="100">
        <v>-781047</v>
      </c>
      <c r="DD15" s="100">
        <v>0</v>
      </c>
      <c r="DE15" s="100">
        <v>-2892768</v>
      </c>
      <c r="DF15" s="100">
        <v>-1209292</v>
      </c>
      <c r="DG15" s="100">
        <v>-2321841</v>
      </c>
      <c r="DH15" s="100">
        <v>-1306035</v>
      </c>
      <c r="DI15" s="100">
        <v>0</v>
      </c>
      <c r="DJ15" s="100">
        <v>-4837168</v>
      </c>
      <c r="DK15" s="100">
        <v>-1008411</v>
      </c>
      <c r="DL15" s="100">
        <v>-4776845</v>
      </c>
      <c r="DM15" s="100">
        <v>-3301953</v>
      </c>
      <c r="DN15" s="100">
        <v>0</v>
      </c>
      <c r="DO15" s="100">
        <v>-9087209</v>
      </c>
      <c r="DP15" s="100">
        <v>-1008413</v>
      </c>
      <c r="DQ15" s="100">
        <v>-4569809</v>
      </c>
      <c r="DR15" s="100">
        <v>-3185497</v>
      </c>
      <c r="DS15" s="100">
        <v>0</v>
      </c>
      <c r="DT15" s="100">
        <v>-8763719</v>
      </c>
      <c r="DU15" s="100">
        <v>2</v>
      </c>
      <c r="DV15" s="100">
        <v>-207036</v>
      </c>
      <c r="DW15" s="100">
        <v>-116456</v>
      </c>
      <c r="DX15" s="100">
        <v>0</v>
      </c>
      <c r="DY15" s="100">
        <v>-323490</v>
      </c>
      <c r="DZ15" s="100">
        <v>26740214</v>
      </c>
      <c r="EA15" s="100">
        <v>51341209</v>
      </c>
      <c r="EB15" s="100">
        <v>28879430</v>
      </c>
      <c r="EC15" s="100">
        <v>0</v>
      </c>
      <c r="ED15" s="100">
        <v>106960853</v>
      </c>
      <c r="EE15" s="100">
        <v>27534915</v>
      </c>
      <c r="EF15" s="100">
        <v>52867037</v>
      </c>
      <c r="EG15" s="100">
        <v>29737708</v>
      </c>
      <c r="EH15" s="100">
        <v>0</v>
      </c>
      <c r="EI15" s="100">
        <v>110139660</v>
      </c>
      <c r="EJ15" s="100">
        <v>794701</v>
      </c>
      <c r="EK15" s="100">
        <v>1525828</v>
      </c>
      <c r="EL15" s="100">
        <v>858278</v>
      </c>
      <c r="EM15" s="100">
        <v>0</v>
      </c>
      <c r="EN15" s="100">
        <v>3178807</v>
      </c>
      <c r="EO15" s="100">
        <v>794703</v>
      </c>
      <c r="EP15" s="100">
        <v>1318792</v>
      </c>
      <c r="EQ15" s="100">
        <v>741822</v>
      </c>
      <c r="ER15" s="100">
        <v>0</v>
      </c>
      <c r="ES15" s="100">
        <v>2855317</v>
      </c>
      <c r="ET15" s="546">
        <v>0.25</v>
      </c>
      <c r="EU15" s="546">
        <v>0.48</v>
      </c>
      <c r="EV15" s="546">
        <v>0.27</v>
      </c>
      <c r="EW15" s="546">
        <v>0</v>
      </c>
      <c r="EX15" s="546">
        <v>1</v>
      </c>
      <c r="EY15" s="84" t="s">
        <v>1044</v>
      </c>
    </row>
    <row r="16" spans="1:155" s="84" customFormat="1" x14ac:dyDescent="0.25">
      <c r="A16" t="s">
        <v>1026</v>
      </c>
      <c r="B16" s="82" t="s">
        <v>391</v>
      </c>
      <c r="C16" s="85" t="s">
        <v>390</v>
      </c>
      <c r="D16" s="100">
        <v>25711223</v>
      </c>
      <c r="E16" s="100">
        <v>25196999</v>
      </c>
      <c r="F16" s="100">
        <v>0</v>
      </c>
      <c r="G16" s="100">
        <v>514224</v>
      </c>
      <c r="H16" s="100">
        <v>51422446</v>
      </c>
      <c r="I16" s="100">
        <v>167922</v>
      </c>
      <c r="J16" s="100">
        <v>167922</v>
      </c>
      <c r="K16" s="100">
        <v>25543301</v>
      </c>
      <c r="L16" s="100">
        <v>318952</v>
      </c>
      <c r="M16" s="100">
        <v>318952</v>
      </c>
      <c r="N16" s="100">
        <v>468315</v>
      </c>
      <c r="O16" s="100">
        <v>468315</v>
      </c>
      <c r="P16" s="100">
        <v>49392</v>
      </c>
      <c r="Q16" s="100">
        <v>0</v>
      </c>
      <c r="R16" s="100">
        <v>49392</v>
      </c>
      <c r="S16" s="100">
        <v>0</v>
      </c>
      <c r="T16" s="100">
        <v>0</v>
      </c>
      <c r="U16" s="100">
        <v>0</v>
      </c>
      <c r="V16" s="100">
        <v>0</v>
      </c>
      <c r="W16" s="100">
        <v>167922.32382892058</v>
      </c>
      <c r="X16" s="100">
        <v>0</v>
      </c>
      <c r="Y16" s="100">
        <v>0</v>
      </c>
      <c r="Z16" s="100">
        <v>167922.32382892058</v>
      </c>
      <c r="AA16" s="100">
        <v>0</v>
      </c>
      <c r="AB16" s="100">
        <v>0</v>
      </c>
      <c r="AC16" s="100">
        <v>0</v>
      </c>
      <c r="AD16" s="100">
        <v>0</v>
      </c>
      <c r="AE16" s="100">
        <v>4361977</v>
      </c>
      <c r="AF16" s="100">
        <v>0</v>
      </c>
      <c r="AG16" s="100">
        <v>88602</v>
      </c>
      <c r="AH16" s="100">
        <v>4450579</v>
      </c>
      <c r="AI16" s="100">
        <v>924774</v>
      </c>
      <c r="AJ16" s="100">
        <v>906279</v>
      </c>
      <c r="AK16" s="100">
        <v>0</v>
      </c>
      <c r="AL16" s="100">
        <v>18495</v>
      </c>
      <c r="AM16" s="100">
        <v>1849548</v>
      </c>
      <c r="AN16" s="100">
        <v>-291834</v>
      </c>
      <c r="AO16" s="100">
        <v>-285998</v>
      </c>
      <c r="AP16" s="100">
        <v>0</v>
      </c>
      <c r="AQ16" s="100">
        <v>-5837</v>
      </c>
      <c r="AR16" s="100">
        <v>-583669</v>
      </c>
      <c r="AS16" s="100">
        <v>-844462</v>
      </c>
      <c r="AT16" s="100">
        <v>-827572</v>
      </c>
      <c r="AU16" s="100">
        <v>0</v>
      </c>
      <c r="AV16" s="100">
        <v>-16889</v>
      </c>
      <c r="AW16" s="100">
        <v>-1688923</v>
      </c>
      <c r="AX16" s="100">
        <v>325291</v>
      </c>
      <c r="AY16" s="100">
        <v>318786</v>
      </c>
      <c r="AZ16" s="100">
        <v>0</v>
      </c>
      <c r="BA16" s="100">
        <v>6506</v>
      </c>
      <c r="BB16" s="100">
        <v>650583</v>
      </c>
      <c r="BC16" s="100">
        <v>-296639</v>
      </c>
      <c r="BD16" s="100">
        <v>-290707</v>
      </c>
      <c r="BE16" s="100">
        <v>0</v>
      </c>
      <c r="BF16" s="100">
        <v>-5933</v>
      </c>
      <c r="BG16" s="100">
        <v>-593279</v>
      </c>
      <c r="BH16" s="100">
        <v>-815810</v>
      </c>
      <c r="BI16" s="100">
        <v>-799493</v>
      </c>
      <c r="BJ16" s="100">
        <v>0</v>
      </c>
      <c r="BK16" s="100">
        <v>-16316</v>
      </c>
      <c r="BL16" s="100">
        <v>-1631619</v>
      </c>
      <c r="BM16" s="100">
        <v>-6240444</v>
      </c>
      <c r="BN16" s="100">
        <v>-6115636</v>
      </c>
      <c r="BO16" s="100">
        <v>0</v>
      </c>
      <c r="BP16" s="100">
        <v>-124809</v>
      </c>
      <c r="BQ16" s="100">
        <v>-12480889</v>
      </c>
      <c r="BR16" s="100">
        <v>-1478347</v>
      </c>
      <c r="BS16" s="100">
        <v>-1448780</v>
      </c>
      <c r="BT16" s="100">
        <v>0</v>
      </c>
      <c r="BU16" s="100">
        <v>-29567</v>
      </c>
      <c r="BV16" s="100">
        <v>-2956694</v>
      </c>
      <c r="BW16" s="100">
        <v>-4762097</v>
      </c>
      <c r="BX16" s="100">
        <v>-4666856</v>
      </c>
      <c r="BY16" s="100">
        <v>0</v>
      </c>
      <c r="BZ16" s="100">
        <v>-95242</v>
      </c>
      <c r="CA16" s="100">
        <v>-9524195</v>
      </c>
      <c r="CB16" s="100">
        <v>158503</v>
      </c>
      <c r="CC16" s="100">
        <v>155332</v>
      </c>
      <c r="CD16" s="100">
        <v>0</v>
      </c>
      <c r="CE16" s="100">
        <v>3170</v>
      </c>
      <c r="CF16" s="100">
        <v>317005</v>
      </c>
      <c r="CG16" s="100">
        <v>300946</v>
      </c>
      <c r="CH16" s="100">
        <v>294927</v>
      </c>
      <c r="CI16" s="100">
        <v>0</v>
      </c>
      <c r="CJ16" s="100">
        <v>6019</v>
      </c>
      <c r="CK16" s="100">
        <v>601892</v>
      </c>
      <c r="CL16" s="100">
        <v>0</v>
      </c>
      <c r="CM16" s="100">
        <v>0</v>
      </c>
      <c r="CN16" s="100">
        <v>0</v>
      </c>
      <c r="CO16" s="100">
        <v>0</v>
      </c>
      <c r="CP16" s="100">
        <v>0</v>
      </c>
      <c r="CQ16" s="100">
        <v>-218154</v>
      </c>
      <c r="CR16" s="100">
        <v>-213791</v>
      </c>
      <c r="CS16" s="100">
        <v>0</v>
      </c>
      <c r="CT16" s="100">
        <v>-4363</v>
      </c>
      <c r="CU16" s="100">
        <v>-436308</v>
      </c>
      <c r="CV16" s="100">
        <v>-5999149</v>
      </c>
      <c r="CW16" s="100">
        <v>-5879168</v>
      </c>
      <c r="CX16" s="100">
        <v>0</v>
      </c>
      <c r="CY16" s="100">
        <v>-119983</v>
      </c>
      <c r="CZ16" s="100">
        <v>-11998300</v>
      </c>
      <c r="DA16" s="100">
        <v>-1319844</v>
      </c>
      <c r="DB16" s="100">
        <v>-1293448</v>
      </c>
      <c r="DC16" s="100">
        <v>0</v>
      </c>
      <c r="DD16" s="100">
        <v>-26397</v>
      </c>
      <c r="DE16" s="100">
        <v>-2639689</v>
      </c>
      <c r="DF16" s="100">
        <v>-4679305</v>
      </c>
      <c r="DG16" s="100">
        <v>-4585720</v>
      </c>
      <c r="DH16" s="100">
        <v>0</v>
      </c>
      <c r="DI16" s="100">
        <v>-93586</v>
      </c>
      <c r="DJ16" s="100">
        <v>-9358611</v>
      </c>
      <c r="DK16" s="100">
        <v>1491434</v>
      </c>
      <c r="DL16" s="100">
        <v>1461606</v>
      </c>
      <c r="DM16" s="100">
        <v>0</v>
      </c>
      <c r="DN16" s="100">
        <v>29829</v>
      </c>
      <c r="DO16" s="100">
        <v>2982869.1</v>
      </c>
      <c r="DP16" s="100">
        <v>1214538</v>
      </c>
      <c r="DQ16" s="100">
        <v>1190248</v>
      </c>
      <c r="DR16" s="100">
        <v>0</v>
      </c>
      <c r="DS16" s="100">
        <v>24291</v>
      </c>
      <c r="DT16" s="100">
        <v>2429077</v>
      </c>
      <c r="DU16" s="100">
        <v>276896</v>
      </c>
      <c r="DV16" s="100">
        <v>271358</v>
      </c>
      <c r="DW16" s="100">
        <v>0</v>
      </c>
      <c r="DX16" s="100">
        <v>5538</v>
      </c>
      <c r="DY16" s="100">
        <v>553792.10000000009</v>
      </c>
      <c r="DZ16" s="100">
        <v>23228759</v>
      </c>
      <c r="EA16" s="100">
        <v>22764184</v>
      </c>
      <c r="EB16" s="100">
        <v>0</v>
      </c>
      <c r="EC16" s="100">
        <v>464575</v>
      </c>
      <c r="ED16" s="100">
        <v>46457518</v>
      </c>
      <c r="EE16" s="100">
        <v>25711223</v>
      </c>
      <c r="EF16" s="100">
        <v>25196999</v>
      </c>
      <c r="EG16" s="100">
        <v>0</v>
      </c>
      <c r="EH16" s="100">
        <v>514224</v>
      </c>
      <c r="EI16" s="100">
        <v>51422446</v>
      </c>
      <c r="EJ16" s="100">
        <v>2482464</v>
      </c>
      <c r="EK16" s="100">
        <v>2432815</v>
      </c>
      <c r="EL16" s="100">
        <v>0</v>
      </c>
      <c r="EM16" s="100">
        <v>49649</v>
      </c>
      <c r="EN16" s="100">
        <v>4964928</v>
      </c>
      <c r="EO16" s="100">
        <v>2759360</v>
      </c>
      <c r="EP16" s="100">
        <v>2704173</v>
      </c>
      <c r="EQ16" s="100">
        <v>0</v>
      </c>
      <c r="ER16" s="100">
        <v>55187</v>
      </c>
      <c r="ES16" s="100">
        <v>5518720.0999999996</v>
      </c>
      <c r="ET16" s="546">
        <v>0.5</v>
      </c>
      <c r="EU16" s="546">
        <v>0.49</v>
      </c>
      <c r="EV16" s="546">
        <v>0</v>
      </c>
      <c r="EW16" s="546">
        <v>0.01</v>
      </c>
      <c r="EX16" s="546">
        <v>1</v>
      </c>
      <c r="EY16" s="84" t="s">
        <v>1047</v>
      </c>
    </row>
    <row r="17" spans="1:155" s="84" customFormat="1" x14ac:dyDescent="0.25">
      <c r="A17" t="s">
        <v>1026</v>
      </c>
      <c r="B17" s="82" t="s">
        <v>393</v>
      </c>
      <c r="C17" s="85" t="s">
        <v>392</v>
      </c>
      <c r="D17" s="100">
        <v>10444914</v>
      </c>
      <c r="E17" s="100">
        <v>8355932</v>
      </c>
      <c r="F17" s="100">
        <v>2088983</v>
      </c>
      <c r="G17" s="100">
        <v>0</v>
      </c>
      <c r="H17" s="100">
        <v>20889829</v>
      </c>
      <c r="I17" s="100">
        <v>0</v>
      </c>
      <c r="J17" s="100">
        <v>0</v>
      </c>
      <c r="K17" s="100">
        <v>10444914</v>
      </c>
      <c r="L17" s="100">
        <v>90751</v>
      </c>
      <c r="M17" s="100">
        <v>90751</v>
      </c>
      <c r="N17" s="100">
        <v>0</v>
      </c>
      <c r="O17" s="100">
        <v>0</v>
      </c>
      <c r="P17" s="100">
        <v>117616</v>
      </c>
      <c r="Q17" s="100">
        <v>0</v>
      </c>
      <c r="R17" s="100">
        <v>117616</v>
      </c>
      <c r="S17" s="100">
        <v>0</v>
      </c>
      <c r="T17" s="100">
        <v>0</v>
      </c>
      <c r="U17" s="100">
        <v>0</v>
      </c>
      <c r="V17" s="100">
        <v>0</v>
      </c>
      <c r="W17" s="100">
        <v>0</v>
      </c>
      <c r="X17" s="100">
        <v>0</v>
      </c>
      <c r="Y17" s="100">
        <v>0</v>
      </c>
      <c r="Z17" s="100">
        <v>0</v>
      </c>
      <c r="AA17" s="100">
        <v>0</v>
      </c>
      <c r="AB17" s="100">
        <v>0</v>
      </c>
      <c r="AC17" s="100">
        <v>0</v>
      </c>
      <c r="AD17" s="100">
        <v>0</v>
      </c>
      <c r="AE17" s="100">
        <v>1091957</v>
      </c>
      <c r="AF17" s="100">
        <v>272030</v>
      </c>
      <c r="AG17" s="100">
        <v>0</v>
      </c>
      <c r="AH17" s="100">
        <v>1363987</v>
      </c>
      <c r="AI17" s="100">
        <v>897071</v>
      </c>
      <c r="AJ17" s="100">
        <v>717656</v>
      </c>
      <c r="AK17" s="100">
        <v>179414</v>
      </c>
      <c r="AL17" s="100">
        <v>0</v>
      </c>
      <c r="AM17" s="100">
        <v>1794141</v>
      </c>
      <c r="AN17" s="100">
        <v>-1056205</v>
      </c>
      <c r="AO17" s="100">
        <v>-844964</v>
      </c>
      <c r="AP17" s="100">
        <v>-211241</v>
      </c>
      <c r="AQ17" s="100">
        <v>0</v>
      </c>
      <c r="AR17" s="100">
        <v>-2112410</v>
      </c>
      <c r="AS17" s="100">
        <v>-619070</v>
      </c>
      <c r="AT17" s="100">
        <v>-495256</v>
      </c>
      <c r="AU17" s="100">
        <v>-123814</v>
      </c>
      <c r="AV17" s="100">
        <v>0</v>
      </c>
      <c r="AW17" s="100">
        <v>-1238140</v>
      </c>
      <c r="AX17" s="100">
        <v>31537</v>
      </c>
      <c r="AY17" s="100">
        <v>25230</v>
      </c>
      <c r="AZ17" s="100">
        <v>6308</v>
      </c>
      <c r="BA17" s="100">
        <v>0</v>
      </c>
      <c r="BB17" s="100">
        <v>63075</v>
      </c>
      <c r="BC17" s="100">
        <v>28010</v>
      </c>
      <c r="BD17" s="100">
        <v>22408</v>
      </c>
      <c r="BE17" s="100">
        <v>5602</v>
      </c>
      <c r="BF17" s="100">
        <v>0</v>
      </c>
      <c r="BG17" s="100">
        <v>56020</v>
      </c>
      <c r="BH17" s="100">
        <v>-559523</v>
      </c>
      <c r="BI17" s="100">
        <v>-447618</v>
      </c>
      <c r="BJ17" s="100">
        <v>-111904</v>
      </c>
      <c r="BK17" s="100">
        <v>0</v>
      </c>
      <c r="BL17" s="100">
        <v>-1119045</v>
      </c>
      <c r="BM17" s="100">
        <v>-724342</v>
      </c>
      <c r="BN17" s="100">
        <v>-579473</v>
      </c>
      <c r="BO17" s="100">
        <v>-144868</v>
      </c>
      <c r="BP17" s="100">
        <v>0</v>
      </c>
      <c r="BQ17" s="100">
        <v>-1448683</v>
      </c>
      <c r="BR17" s="100">
        <v>-452004</v>
      </c>
      <c r="BS17" s="100">
        <v>-361604</v>
      </c>
      <c r="BT17" s="100">
        <v>-90401</v>
      </c>
      <c r="BU17" s="100">
        <v>0</v>
      </c>
      <c r="BV17" s="100">
        <v>-904009</v>
      </c>
      <c r="BW17" s="100">
        <v>-272337</v>
      </c>
      <c r="BX17" s="100">
        <v>-217870</v>
      </c>
      <c r="BY17" s="100">
        <v>-54467</v>
      </c>
      <c r="BZ17" s="100">
        <v>0</v>
      </c>
      <c r="CA17" s="100">
        <v>-544674</v>
      </c>
      <c r="CB17" s="100">
        <v>0</v>
      </c>
      <c r="CC17" s="100">
        <v>0</v>
      </c>
      <c r="CD17" s="100">
        <v>0</v>
      </c>
      <c r="CE17" s="100">
        <v>0</v>
      </c>
      <c r="CF17" s="100">
        <v>0</v>
      </c>
      <c r="CG17" s="100">
        <v>49304</v>
      </c>
      <c r="CH17" s="100">
        <v>39443</v>
      </c>
      <c r="CI17" s="100">
        <v>9861</v>
      </c>
      <c r="CJ17" s="100">
        <v>0</v>
      </c>
      <c r="CK17" s="100">
        <v>98608</v>
      </c>
      <c r="CL17" s="100">
        <v>232520</v>
      </c>
      <c r="CM17" s="100">
        <v>186016</v>
      </c>
      <c r="CN17" s="100">
        <v>46504</v>
      </c>
      <c r="CO17" s="100">
        <v>0</v>
      </c>
      <c r="CP17" s="100">
        <v>465040</v>
      </c>
      <c r="CQ17" s="100">
        <v>-195599</v>
      </c>
      <c r="CR17" s="100">
        <v>-156479</v>
      </c>
      <c r="CS17" s="100">
        <v>-39120</v>
      </c>
      <c r="CT17" s="100">
        <v>0</v>
      </c>
      <c r="CU17" s="100">
        <v>-391198</v>
      </c>
      <c r="CV17" s="100">
        <v>-638117</v>
      </c>
      <c r="CW17" s="100">
        <v>-510493</v>
      </c>
      <c r="CX17" s="100">
        <v>-127623</v>
      </c>
      <c r="CY17" s="100">
        <v>0</v>
      </c>
      <c r="CZ17" s="100">
        <v>-1276233</v>
      </c>
      <c r="DA17" s="100">
        <v>-219484</v>
      </c>
      <c r="DB17" s="100">
        <v>-175588</v>
      </c>
      <c r="DC17" s="100">
        <v>-43897</v>
      </c>
      <c r="DD17" s="100">
        <v>0</v>
      </c>
      <c r="DE17" s="100">
        <v>-438969</v>
      </c>
      <c r="DF17" s="100">
        <v>-418632</v>
      </c>
      <c r="DG17" s="100">
        <v>-334906</v>
      </c>
      <c r="DH17" s="100">
        <v>-83726</v>
      </c>
      <c r="DI17" s="100">
        <v>0</v>
      </c>
      <c r="DJ17" s="100">
        <v>-837264</v>
      </c>
      <c r="DK17" s="100">
        <v>263297</v>
      </c>
      <c r="DL17" s="100">
        <v>210636</v>
      </c>
      <c r="DM17" s="100">
        <v>52659</v>
      </c>
      <c r="DN17" s="100">
        <v>0</v>
      </c>
      <c r="DO17" s="100">
        <v>526592</v>
      </c>
      <c r="DP17" s="100">
        <v>159326</v>
      </c>
      <c r="DQ17" s="100">
        <v>127460</v>
      </c>
      <c r="DR17" s="100">
        <v>31865</v>
      </c>
      <c r="DS17" s="100">
        <v>0</v>
      </c>
      <c r="DT17" s="100">
        <v>318651</v>
      </c>
      <c r="DU17" s="100">
        <v>103971</v>
      </c>
      <c r="DV17" s="100">
        <v>83176</v>
      </c>
      <c r="DW17" s="100">
        <v>20794</v>
      </c>
      <c r="DX17" s="100">
        <v>0</v>
      </c>
      <c r="DY17" s="100">
        <v>207941</v>
      </c>
      <c r="DZ17" s="100">
        <v>10513624</v>
      </c>
      <c r="EA17" s="100">
        <v>8410900</v>
      </c>
      <c r="EB17" s="100">
        <v>2102725</v>
      </c>
      <c r="EC17" s="100">
        <v>0</v>
      </c>
      <c r="ED17" s="100">
        <v>21027249</v>
      </c>
      <c r="EE17" s="100">
        <v>10444914</v>
      </c>
      <c r="EF17" s="100">
        <v>8355932</v>
      </c>
      <c r="EG17" s="100">
        <v>2088983</v>
      </c>
      <c r="EH17" s="100">
        <v>0</v>
      </c>
      <c r="EI17" s="100">
        <v>20889829</v>
      </c>
      <c r="EJ17" s="100">
        <v>-68710</v>
      </c>
      <c r="EK17" s="100">
        <v>-54968</v>
      </c>
      <c r="EL17" s="100">
        <v>-13742</v>
      </c>
      <c r="EM17" s="100">
        <v>0</v>
      </c>
      <c r="EN17" s="100">
        <v>-137420</v>
      </c>
      <c r="EO17" s="100">
        <v>35261</v>
      </c>
      <c r="EP17" s="100">
        <v>28208</v>
      </c>
      <c r="EQ17" s="100">
        <v>7052</v>
      </c>
      <c r="ER17" s="100">
        <v>0</v>
      </c>
      <c r="ES17" s="100">
        <v>70521</v>
      </c>
      <c r="ET17" s="546">
        <v>0.5</v>
      </c>
      <c r="EU17" s="546">
        <v>0.4</v>
      </c>
      <c r="EV17" s="546">
        <v>0.1</v>
      </c>
      <c r="EW17" s="546">
        <v>0</v>
      </c>
      <c r="EX17" s="546">
        <v>1</v>
      </c>
      <c r="EY17" s="84" t="s">
        <v>1029</v>
      </c>
    </row>
    <row r="18" spans="1:155" s="84" customFormat="1" x14ac:dyDescent="0.25">
      <c r="A18" t="s">
        <v>1026</v>
      </c>
      <c r="B18" s="82" t="s">
        <v>395</v>
      </c>
      <c r="C18" s="85" t="s">
        <v>394</v>
      </c>
      <c r="D18" s="100">
        <v>38737418</v>
      </c>
      <c r="E18" s="100">
        <v>30989934</v>
      </c>
      <c r="F18" s="100">
        <v>6972735</v>
      </c>
      <c r="G18" s="100">
        <v>774748</v>
      </c>
      <c r="H18" s="100">
        <v>77474835</v>
      </c>
      <c r="I18" s="100">
        <v>0</v>
      </c>
      <c r="J18" s="100">
        <v>0</v>
      </c>
      <c r="K18" s="100">
        <v>38737418</v>
      </c>
      <c r="L18" s="100">
        <v>227771</v>
      </c>
      <c r="M18" s="100">
        <v>227771</v>
      </c>
      <c r="N18" s="100">
        <v>0</v>
      </c>
      <c r="O18" s="100">
        <v>0</v>
      </c>
      <c r="P18" s="100">
        <v>23360</v>
      </c>
      <c r="Q18" s="100">
        <v>0</v>
      </c>
      <c r="R18" s="100">
        <v>23360</v>
      </c>
      <c r="S18" s="100">
        <v>0</v>
      </c>
      <c r="T18" s="100">
        <v>0</v>
      </c>
      <c r="U18" s="100">
        <v>0</v>
      </c>
      <c r="V18" s="100">
        <v>0</v>
      </c>
      <c r="W18" s="100">
        <v>0</v>
      </c>
      <c r="X18" s="100">
        <v>0</v>
      </c>
      <c r="Y18" s="100">
        <v>0</v>
      </c>
      <c r="Z18" s="100">
        <v>0</v>
      </c>
      <c r="AA18" s="100">
        <v>0</v>
      </c>
      <c r="AB18" s="100">
        <v>0</v>
      </c>
      <c r="AC18" s="100">
        <v>0</v>
      </c>
      <c r="AD18" s="100">
        <v>0</v>
      </c>
      <c r="AE18" s="100">
        <v>3585568</v>
      </c>
      <c r="AF18" s="100">
        <v>806581</v>
      </c>
      <c r="AG18" s="100">
        <v>89620</v>
      </c>
      <c r="AH18" s="100">
        <v>4481769</v>
      </c>
      <c r="AI18" s="100">
        <v>1067078</v>
      </c>
      <c r="AJ18" s="100">
        <v>853663</v>
      </c>
      <c r="AK18" s="100">
        <v>192074</v>
      </c>
      <c r="AL18" s="100">
        <v>21342</v>
      </c>
      <c r="AM18" s="100">
        <v>2134157</v>
      </c>
      <c r="AN18" s="100">
        <v>-587199</v>
      </c>
      <c r="AO18" s="100">
        <v>-469760</v>
      </c>
      <c r="AP18" s="100">
        <v>-105696</v>
      </c>
      <c r="AQ18" s="100">
        <v>-11744</v>
      </c>
      <c r="AR18" s="100">
        <v>-1174399</v>
      </c>
      <c r="AS18" s="100">
        <v>-500000</v>
      </c>
      <c r="AT18" s="100">
        <v>-400000</v>
      </c>
      <c r="AU18" s="100">
        <v>-90000</v>
      </c>
      <c r="AV18" s="100">
        <v>-10000</v>
      </c>
      <c r="AW18" s="100">
        <v>-1000000</v>
      </c>
      <c r="AX18" s="100">
        <v>224924</v>
      </c>
      <c r="AY18" s="100">
        <v>179940</v>
      </c>
      <c r="AZ18" s="100">
        <v>40487</v>
      </c>
      <c r="BA18" s="100">
        <v>4499</v>
      </c>
      <c r="BB18" s="100">
        <v>449850</v>
      </c>
      <c r="BC18" s="100">
        <v>-459574</v>
      </c>
      <c r="BD18" s="100">
        <v>-367660</v>
      </c>
      <c r="BE18" s="100">
        <v>-82724</v>
      </c>
      <c r="BF18" s="100">
        <v>-9192</v>
      </c>
      <c r="BG18" s="100">
        <v>-919150</v>
      </c>
      <c r="BH18" s="100">
        <v>-734650</v>
      </c>
      <c r="BI18" s="100">
        <v>-587720</v>
      </c>
      <c r="BJ18" s="100">
        <v>-132237</v>
      </c>
      <c r="BK18" s="100">
        <v>-14693</v>
      </c>
      <c r="BL18" s="100">
        <v>-1469300</v>
      </c>
      <c r="BM18" s="100">
        <v>-5750000</v>
      </c>
      <c r="BN18" s="100">
        <v>-4600000</v>
      </c>
      <c r="BO18" s="100">
        <v>-1035000</v>
      </c>
      <c r="BP18" s="100">
        <v>-115000</v>
      </c>
      <c r="BQ18" s="100">
        <v>-11500000</v>
      </c>
      <c r="BR18" s="100">
        <v>-1550000</v>
      </c>
      <c r="BS18" s="100">
        <v>-1240000</v>
      </c>
      <c r="BT18" s="100">
        <v>-279000</v>
      </c>
      <c r="BU18" s="100">
        <v>-31000</v>
      </c>
      <c r="BV18" s="100">
        <v>-3100000</v>
      </c>
      <c r="BW18" s="100">
        <v>-4200000</v>
      </c>
      <c r="BX18" s="100">
        <v>-3360000</v>
      </c>
      <c r="BY18" s="100">
        <v>-756000</v>
      </c>
      <c r="BZ18" s="100">
        <v>-84000</v>
      </c>
      <c r="CA18" s="100">
        <v>-8400000</v>
      </c>
      <c r="CB18" s="100">
        <v>227699</v>
      </c>
      <c r="CC18" s="100">
        <v>182159</v>
      </c>
      <c r="CD18" s="100">
        <v>40986</v>
      </c>
      <c r="CE18" s="100">
        <v>4554</v>
      </c>
      <c r="CF18" s="100">
        <v>455398</v>
      </c>
      <c r="CG18" s="100">
        <v>0</v>
      </c>
      <c r="CH18" s="100">
        <v>0</v>
      </c>
      <c r="CI18" s="100">
        <v>0</v>
      </c>
      <c r="CJ18" s="100">
        <v>0</v>
      </c>
      <c r="CK18" s="100">
        <v>0</v>
      </c>
      <c r="CL18" s="100">
        <v>462301</v>
      </c>
      <c r="CM18" s="100">
        <v>369841</v>
      </c>
      <c r="CN18" s="100">
        <v>83214</v>
      </c>
      <c r="CO18" s="100">
        <v>9246</v>
      </c>
      <c r="CP18" s="100">
        <v>924602</v>
      </c>
      <c r="CQ18" s="100">
        <v>-1970000</v>
      </c>
      <c r="CR18" s="100">
        <v>-1576000</v>
      </c>
      <c r="CS18" s="100">
        <v>-354600</v>
      </c>
      <c r="CT18" s="100">
        <v>-39400</v>
      </c>
      <c r="CU18" s="100">
        <v>-3940000</v>
      </c>
      <c r="CV18" s="100">
        <v>-7030000</v>
      </c>
      <c r="CW18" s="100">
        <v>-5624000</v>
      </c>
      <c r="CX18" s="100">
        <v>-1265400</v>
      </c>
      <c r="CY18" s="100">
        <v>-140600</v>
      </c>
      <c r="CZ18" s="100">
        <v>-14060000</v>
      </c>
      <c r="DA18" s="100">
        <v>-860000</v>
      </c>
      <c r="DB18" s="100">
        <v>-688000</v>
      </c>
      <c r="DC18" s="100">
        <v>-154800</v>
      </c>
      <c r="DD18" s="100">
        <v>-17200</v>
      </c>
      <c r="DE18" s="100">
        <v>-1720000</v>
      </c>
      <c r="DF18" s="100">
        <v>-6170000</v>
      </c>
      <c r="DG18" s="100">
        <v>-4936000</v>
      </c>
      <c r="DH18" s="100">
        <v>-1110600</v>
      </c>
      <c r="DI18" s="100">
        <v>-123400</v>
      </c>
      <c r="DJ18" s="100">
        <v>-12340000</v>
      </c>
      <c r="DK18" s="100">
        <v>-968359</v>
      </c>
      <c r="DL18" s="100">
        <v>-774688</v>
      </c>
      <c r="DM18" s="100">
        <v>-174305</v>
      </c>
      <c r="DN18" s="100">
        <v>-19368</v>
      </c>
      <c r="DO18" s="100">
        <v>-1936721</v>
      </c>
      <c r="DP18" s="100">
        <v>-234407</v>
      </c>
      <c r="DQ18" s="100">
        <v>-187526</v>
      </c>
      <c r="DR18" s="100">
        <v>-42193</v>
      </c>
      <c r="DS18" s="100">
        <v>-4688</v>
      </c>
      <c r="DT18" s="100">
        <v>-468814</v>
      </c>
      <c r="DU18" s="100">
        <v>-733952</v>
      </c>
      <c r="DV18" s="100">
        <v>-587162</v>
      </c>
      <c r="DW18" s="100">
        <v>-132112</v>
      </c>
      <c r="DX18" s="100">
        <v>-14680</v>
      </c>
      <c r="DY18" s="100">
        <v>-1467907</v>
      </c>
      <c r="DZ18" s="100">
        <v>39643686</v>
      </c>
      <c r="EA18" s="100">
        <v>31714949</v>
      </c>
      <c r="EB18" s="100">
        <v>7135864</v>
      </c>
      <c r="EC18" s="100">
        <v>792874</v>
      </c>
      <c r="ED18" s="100">
        <v>79287373</v>
      </c>
      <c r="EE18" s="100">
        <v>38737418</v>
      </c>
      <c r="EF18" s="100">
        <v>30989934</v>
      </c>
      <c r="EG18" s="100">
        <v>6972735</v>
      </c>
      <c r="EH18" s="100">
        <v>774748</v>
      </c>
      <c r="EI18" s="100">
        <v>77474835</v>
      </c>
      <c r="EJ18" s="100">
        <v>-906268</v>
      </c>
      <c r="EK18" s="100">
        <v>-725015</v>
      </c>
      <c r="EL18" s="100">
        <v>-163129</v>
      </c>
      <c r="EM18" s="100">
        <v>-18126</v>
      </c>
      <c r="EN18" s="100">
        <v>-1812538</v>
      </c>
      <c r="EO18" s="100">
        <v>-1640220</v>
      </c>
      <c r="EP18" s="100">
        <v>-1312177</v>
      </c>
      <c r="EQ18" s="100">
        <v>-295241</v>
      </c>
      <c r="ER18" s="100">
        <v>-32806</v>
      </c>
      <c r="ES18" s="100">
        <v>-3280445</v>
      </c>
      <c r="ET18" s="546">
        <v>0.5</v>
      </c>
      <c r="EU18" s="546">
        <v>0.4</v>
      </c>
      <c r="EV18" s="546">
        <v>0.09</v>
      </c>
      <c r="EW18" s="546">
        <v>0.01</v>
      </c>
      <c r="EX18" s="546">
        <v>1</v>
      </c>
      <c r="EY18" s="84" t="s">
        <v>1029</v>
      </c>
    </row>
    <row r="19" spans="1:155" s="84" customFormat="1" x14ac:dyDescent="0.25">
      <c r="A19" t="s">
        <v>1026</v>
      </c>
      <c r="B19" s="82" t="s">
        <v>397</v>
      </c>
      <c r="C19" s="85" t="s">
        <v>396</v>
      </c>
      <c r="D19" s="100">
        <v>37925319</v>
      </c>
      <c r="E19" s="100">
        <v>30340254</v>
      </c>
      <c r="F19" s="100">
        <v>6826557</v>
      </c>
      <c r="G19" s="100">
        <v>758506</v>
      </c>
      <c r="H19" s="100">
        <v>75850636</v>
      </c>
      <c r="I19" s="100">
        <v>414713</v>
      </c>
      <c r="J19" s="100">
        <v>414713</v>
      </c>
      <c r="K19" s="100">
        <v>37510606</v>
      </c>
      <c r="L19" s="100">
        <v>203904</v>
      </c>
      <c r="M19" s="100">
        <v>203904</v>
      </c>
      <c r="N19" s="100">
        <v>0</v>
      </c>
      <c r="O19" s="100">
        <v>0</v>
      </c>
      <c r="P19" s="100">
        <v>-24083</v>
      </c>
      <c r="Q19" s="100">
        <v>414235</v>
      </c>
      <c r="R19" s="100">
        <v>390152</v>
      </c>
      <c r="S19" s="100">
        <v>0</v>
      </c>
      <c r="T19" s="100">
        <v>0</v>
      </c>
      <c r="U19" s="100">
        <v>0</v>
      </c>
      <c r="V19" s="100">
        <v>0</v>
      </c>
      <c r="W19" s="100">
        <v>414712.57637474546</v>
      </c>
      <c r="X19" s="100">
        <v>0</v>
      </c>
      <c r="Y19" s="100">
        <v>0</v>
      </c>
      <c r="Z19" s="100">
        <v>414712.57637474546</v>
      </c>
      <c r="AA19" s="100">
        <v>0</v>
      </c>
      <c r="AB19" s="100">
        <v>0</v>
      </c>
      <c r="AC19" s="100">
        <v>0</v>
      </c>
      <c r="AD19" s="100">
        <v>0</v>
      </c>
      <c r="AE19" s="100">
        <v>2530467</v>
      </c>
      <c r="AF19" s="100">
        <v>577774</v>
      </c>
      <c r="AG19" s="100">
        <v>62696</v>
      </c>
      <c r="AH19" s="100">
        <v>3170937</v>
      </c>
      <c r="AI19" s="100">
        <v>764252</v>
      </c>
      <c r="AJ19" s="100">
        <v>611402</v>
      </c>
      <c r="AK19" s="100">
        <v>137565</v>
      </c>
      <c r="AL19" s="100">
        <v>15285</v>
      </c>
      <c r="AM19" s="100">
        <v>1528504</v>
      </c>
      <c r="AN19" s="100">
        <v>-475153</v>
      </c>
      <c r="AO19" s="100">
        <v>-380122</v>
      </c>
      <c r="AP19" s="100">
        <v>-85528</v>
      </c>
      <c r="AQ19" s="100">
        <v>-9503</v>
      </c>
      <c r="AR19" s="100">
        <v>-950306</v>
      </c>
      <c r="AS19" s="100">
        <v>-325001</v>
      </c>
      <c r="AT19" s="100">
        <v>-260000</v>
      </c>
      <c r="AU19" s="100">
        <v>-58500</v>
      </c>
      <c r="AV19" s="100">
        <v>-6500</v>
      </c>
      <c r="AW19" s="100">
        <v>-650001</v>
      </c>
      <c r="AX19" s="100">
        <v>274941</v>
      </c>
      <c r="AY19" s="100">
        <v>219954</v>
      </c>
      <c r="AZ19" s="100">
        <v>49490</v>
      </c>
      <c r="BA19" s="100">
        <v>5499</v>
      </c>
      <c r="BB19" s="100">
        <v>549884</v>
      </c>
      <c r="BC19" s="100">
        <v>-349941</v>
      </c>
      <c r="BD19" s="100">
        <v>-279954</v>
      </c>
      <c r="BE19" s="100">
        <v>-62990</v>
      </c>
      <c r="BF19" s="100">
        <v>-6999</v>
      </c>
      <c r="BG19" s="100">
        <v>-699884</v>
      </c>
      <c r="BH19" s="100">
        <v>-400001</v>
      </c>
      <c r="BI19" s="100">
        <v>-320000</v>
      </c>
      <c r="BJ19" s="100">
        <v>-72000</v>
      </c>
      <c r="BK19" s="100">
        <v>-8000</v>
      </c>
      <c r="BL19" s="100">
        <v>-800001</v>
      </c>
      <c r="BM19" s="100">
        <v>-5300000</v>
      </c>
      <c r="BN19" s="100">
        <v>-4240000</v>
      </c>
      <c r="BO19" s="100">
        <v>-954000</v>
      </c>
      <c r="BP19" s="100">
        <v>-106000</v>
      </c>
      <c r="BQ19" s="100">
        <v>-10600000</v>
      </c>
      <c r="BR19" s="100">
        <v>-1750000</v>
      </c>
      <c r="BS19" s="100">
        <v>-1400000</v>
      </c>
      <c r="BT19" s="100">
        <v>-315000</v>
      </c>
      <c r="BU19" s="100">
        <v>-35000</v>
      </c>
      <c r="BV19" s="100">
        <v>-3500000</v>
      </c>
      <c r="BW19" s="100">
        <v>-3550000</v>
      </c>
      <c r="BX19" s="100">
        <v>-2840000</v>
      </c>
      <c r="BY19" s="100">
        <v>-639000</v>
      </c>
      <c r="BZ19" s="100">
        <v>-71000</v>
      </c>
      <c r="CA19" s="100">
        <v>-7100000</v>
      </c>
      <c r="CB19" s="100">
        <v>175403</v>
      </c>
      <c r="CC19" s="100">
        <v>140322</v>
      </c>
      <c r="CD19" s="100">
        <v>31573</v>
      </c>
      <c r="CE19" s="100">
        <v>3508</v>
      </c>
      <c r="CF19" s="100">
        <v>350806</v>
      </c>
      <c r="CG19" s="100">
        <v>990036</v>
      </c>
      <c r="CH19" s="100">
        <v>792028</v>
      </c>
      <c r="CI19" s="100">
        <v>178206</v>
      </c>
      <c r="CJ19" s="100">
        <v>19801</v>
      </c>
      <c r="CK19" s="100">
        <v>1980071</v>
      </c>
      <c r="CL19" s="100">
        <v>124597</v>
      </c>
      <c r="CM19" s="100">
        <v>99678</v>
      </c>
      <c r="CN19" s="100">
        <v>22427</v>
      </c>
      <c r="CO19" s="100">
        <v>2492</v>
      </c>
      <c r="CP19" s="100">
        <v>249194</v>
      </c>
      <c r="CQ19" s="100">
        <v>9964</v>
      </c>
      <c r="CR19" s="100">
        <v>7972</v>
      </c>
      <c r="CS19" s="100">
        <v>1794</v>
      </c>
      <c r="CT19" s="100">
        <v>199</v>
      </c>
      <c r="CU19" s="100">
        <v>19929</v>
      </c>
      <c r="CV19" s="100">
        <v>-4000000</v>
      </c>
      <c r="CW19" s="100">
        <v>-3200000</v>
      </c>
      <c r="CX19" s="100">
        <v>-720000</v>
      </c>
      <c r="CY19" s="100">
        <v>-80000</v>
      </c>
      <c r="CZ19" s="100">
        <v>-8000000</v>
      </c>
      <c r="DA19" s="100">
        <v>-1450000</v>
      </c>
      <c r="DB19" s="100">
        <v>-1160000</v>
      </c>
      <c r="DC19" s="100">
        <v>-261000</v>
      </c>
      <c r="DD19" s="100">
        <v>-29000</v>
      </c>
      <c r="DE19" s="100">
        <v>-2900000</v>
      </c>
      <c r="DF19" s="100">
        <v>-2550000</v>
      </c>
      <c r="DG19" s="100">
        <v>-2040000</v>
      </c>
      <c r="DH19" s="100">
        <v>-459000</v>
      </c>
      <c r="DI19" s="100">
        <v>-51000</v>
      </c>
      <c r="DJ19" s="100">
        <v>-5100000</v>
      </c>
      <c r="DK19" s="100">
        <v>-2555704</v>
      </c>
      <c r="DL19" s="100">
        <v>-2044564</v>
      </c>
      <c r="DM19" s="100">
        <v>-460026</v>
      </c>
      <c r="DN19" s="100">
        <v>-51114</v>
      </c>
      <c r="DO19" s="100">
        <v>-5111408</v>
      </c>
      <c r="DP19" s="100">
        <v>-2644791</v>
      </c>
      <c r="DQ19" s="100">
        <v>-2115833</v>
      </c>
      <c r="DR19" s="100">
        <v>-476062</v>
      </c>
      <c r="DS19" s="100">
        <v>-52896</v>
      </c>
      <c r="DT19" s="100">
        <v>-5289582</v>
      </c>
      <c r="DU19" s="100">
        <v>89087</v>
      </c>
      <c r="DV19" s="100">
        <v>71269</v>
      </c>
      <c r="DW19" s="100">
        <v>16036</v>
      </c>
      <c r="DX19" s="100">
        <v>1782</v>
      </c>
      <c r="DY19" s="100">
        <v>178174</v>
      </c>
      <c r="DZ19" s="100">
        <v>35713428</v>
      </c>
      <c r="EA19" s="100">
        <v>28570743</v>
      </c>
      <c r="EB19" s="100">
        <v>6428417</v>
      </c>
      <c r="EC19" s="100">
        <v>714269</v>
      </c>
      <c r="ED19" s="100">
        <v>71426857</v>
      </c>
      <c r="EE19" s="100">
        <v>37925319</v>
      </c>
      <c r="EF19" s="100">
        <v>30340254</v>
      </c>
      <c r="EG19" s="100">
        <v>6826557</v>
      </c>
      <c r="EH19" s="100">
        <v>758506</v>
      </c>
      <c r="EI19" s="100">
        <v>75850636</v>
      </c>
      <c r="EJ19" s="100">
        <v>2211891</v>
      </c>
      <c r="EK19" s="100">
        <v>1769511</v>
      </c>
      <c r="EL19" s="100">
        <v>398140</v>
      </c>
      <c r="EM19" s="100">
        <v>44237</v>
      </c>
      <c r="EN19" s="100">
        <v>4423779</v>
      </c>
      <c r="EO19" s="100">
        <v>2300978</v>
      </c>
      <c r="EP19" s="100">
        <v>1840780</v>
      </c>
      <c r="EQ19" s="100">
        <v>414176</v>
      </c>
      <c r="ER19" s="100">
        <v>46019</v>
      </c>
      <c r="ES19" s="100">
        <v>4601953</v>
      </c>
      <c r="ET19" s="546">
        <v>0.5</v>
      </c>
      <c r="EU19" s="546">
        <v>0.4</v>
      </c>
      <c r="EV19" s="546">
        <v>0.09</v>
      </c>
      <c r="EW19" s="546">
        <v>0.01</v>
      </c>
      <c r="EX19" s="546">
        <v>1</v>
      </c>
      <c r="EY19" s="84" t="s">
        <v>1029</v>
      </c>
    </row>
    <row r="20" spans="1:155" s="84" customFormat="1" x14ac:dyDescent="0.25">
      <c r="A20" t="s">
        <v>1026</v>
      </c>
      <c r="B20" s="82" t="s">
        <v>399</v>
      </c>
      <c r="C20" s="85" t="s">
        <v>398</v>
      </c>
      <c r="D20" s="100">
        <v>20498256</v>
      </c>
      <c r="E20" s="100">
        <v>16398605</v>
      </c>
      <c r="F20" s="100">
        <v>3689686</v>
      </c>
      <c r="G20" s="100">
        <v>409965</v>
      </c>
      <c r="H20" s="100">
        <v>40996512</v>
      </c>
      <c r="I20" s="100">
        <v>0</v>
      </c>
      <c r="J20" s="100">
        <v>0</v>
      </c>
      <c r="K20" s="100">
        <v>20498256</v>
      </c>
      <c r="L20" s="100">
        <v>169065</v>
      </c>
      <c r="M20" s="100">
        <v>169065</v>
      </c>
      <c r="N20" s="100">
        <v>0</v>
      </c>
      <c r="O20" s="100">
        <v>0</v>
      </c>
      <c r="P20" s="100">
        <v>1025255</v>
      </c>
      <c r="Q20" s="100">
        <v>0</v>
      </c>
      <c r="R20" s="100">
        <v>1025255</v>
      </c>
      <c r="S20" s="100">
        <v>0</v>
      </c>
      <c r="T20" s="100">
        <v>0</v>
      </c>
      <c r="U20" s="100">
        <v>0</v>
      </c>
      <c r="V20" s="100">
        <v>0</v>
      </c>
      <c r="W20" s="100">
        <v>0</v>
      </c>
      <c r="X20" s="100">
        <v>0</v>
      </c>
      <c r="Y20" s="100">
        <v>0</v>
      </c>
      <c r="Z20" s="100">
        <v>0</v>
      </c>
      <c r="AA20" s="100">
        <v>0</v>
      </c>
      <c r="AB20" s="100">
        <v>0</v>
      </c>
      <c r="AC20" s="100">
        <v>0</v>
      </c>
      <c r="AD20" s="100">
        <v>0</v>
      </c>
      <c r="AE20" s="100">
        <v>2409928</v>
      </c>
      <c r="AF20" s="100">
        <v>534717</v>
      </c>
      <c r="AG20" s="100">
        <v>59412</v>
      </c>
      <c r="AH20" s="100">
        <v>3004057</v>
      </c>
      <c r="AI20" s="100">
        <v>1239411</v>
      </c>
      <c r="AJ20" s="100">
        <v>991529</v>
      </c>
      <c r="AK20" s="100">
        <v>223094</v>
      </c>
      <c r="AL20" s="100">
        <v>24788</v>
      </c>
      <c r="AM20" s="100">
        <v>2478822</v>
      </c>
      <c r="AN20" s="100">
        <v>-435672</v>
      </c>
      <c r="AO20" s="100">
        <v>-348537</v>
      </c>
      <c r="AP20" s="100">
        <v>-78421</v>
      </c>
      <c r="AQ20" s="100">
        <v>-8713</v>
      </c>
      <c r="AR20" s="100">
        <v>-871343</v>
      </c>
      <c r="AS20" s="100">
        <v>-478574</v>
      </c>
      <c r="AT20" s="100">
        <v>-382860</v>
      </c>
      <c r="AU20" s="100">
        <v>-86144</v>
      </c>
      <c r="AV20" s="100">
        <v>-9572</v>
      </c>
      <c r="AW20" s="100">
        <v>-957150</v>
      </c>
      <c r="AX20" s="100">
        <v>23614</v>
      </c>
      <c r="AY20" s="100">
        <v>18892</v>
      </c>
      <c r="AZ20" s="100">
        <v>4251</v>
      </c>
      <c r="BA20" s="100">
        <v>472</v>
      </c>
      <c r="BB20" s="100">
        <v>47229</v>
      </c>
      <c r="BC20" s="100">
        <v>-98943</v>
      </c>
      <c r="BD20" s="100">
        <v>-79154</v>
      </c>
      <c r="BE20" s="100">
        <v>-17810</v>
      </c>
      <c r="BF20" s="100">
        <v>-1979</v>
      </c>
      <c r="BG20" s="100">
        <v>-197886</v>
      </c>
      <c r="BH20" s="100">
        <v>-553903</v>
      </c>
      <c r="BI20" s="100">
        <v>-443122</v>
      </c>
      <c r="BJ20" s="100">
        <v>-99703</v>
      </c>
      <c r="BK20" s="100">
        <v>-11079</v>
      </c>
      <c r="BL20" s="100">
        <v>-1107807</v>
      </c>
      <c r="BM20" s="100">
        <v>-2590171</v>
      </c>
      <c r="BN20" s="100">
        <v>-2072137</v>
      </c>
      <c r="BO20" s="100">
        <v>-466231</v>
      </c>
      <c r="BP20" s="100">
        <v>-51803</v>
      </c>
      <c r="BQ20" s="100">
        <v>-5180342</v>
      </c>
      <c r="BR20" s="100">
        <v>-1888930</v>
      </c>
      <c r="BS20" s="100">
        <v>-1511145</v>
      </c>
      <c r="BT20" s="100">
        <v>-340008</v>
      </c>
      <c r="BU20" s="100">
        <v>-37779</v>
      </c>
      <c r="BV20" s="100">
        <v>-3777862</v>
      </c>
      <c r="BW20" s="100">
        <v>-701240</v>
      </c>
      <c r="BX20" s="100">
        <v>-560992</v>
      </c>
      <c r="BY20" s="100">
        <v>-126223</v>
      </c>
      <c r="BZ20" s="100">
        <v>-14025</v>
      </c>
      <c r="CA20" s="100">
        <v>-1402480</v>
      </c>
      <c r="CB20" s="100">
        <v>526297</v>
      </c>
      <c r="CC20" s="100">
        <v>421037</v>
      </c>
      <c r="CD20" s="100">
        <v>94733</v>
      </c>
      <c r="CE20" s="100">
        <v>10526</v>
      </c>
      <c r="CF20" s="100">
        <v>1052593</v>
      </c>
      <c r="CG20" s="100">
        <v>0</v>
      </c>
      <c r="CH20" s="100">
        <v>0</v>
      </c>
      <c r="CI20" s="100">
        <v>0</v>
      </c>
      <c r="CJ20" s="100">
        <v>0</v>
      </c>
      <c r="CK20" s="100">
        <v>0</v>
      </c>
      <c r="CL20" s="100">
        <v>344957</v>
      </c>
      <c r="CM20" s="100">
        <v>275965</v>
      </c>
      <c r="CN20" s="100">
        <v>62092</v>
      </c>
      <c r="CO20" s="100">
        <v>6899</v>
      </c>
      <c r="CP20" s="100">
        <v>689913</v>
      </c>
      <c r="CQ20" s="100">
        <v>-339851</v>
      </c>
      <c r="CR20" s="100">
        <v>-271880</v>
      </c>
      <c r="CS20" s="100">
        <v>-61173</v>
      </c>
      <c r="CT20" s="100">
        <v>-6797</v>
      </c>
      <c r="CU20" s="100">
        <v>-679701</v>
      </c>
      <c r="CV20" s="100">
        <v>-2058768</v>
      </c>
      <c r="CW20" s="100">
        <v>-1647015</v>
      </c>
      <c r="CX20" s="100">
        <v>-370579</v>
      </c>
      <c r="CY20" s="100">
        <v>-41175</v>
      </c>
      <c r="CZ20" s="100">
        <v>-4117537</v>
      </c>
      <c r="DA20" s="100">
        <v>-1017676</v>
      </c>
      <c r="DB20" s="100">
        <v>-814143</v>
      </c>
      <c r="DC20" s="100">
        <v>-183183</v>
      </c>
      <c r="DD20" s="100">
        <v>-20354</v>
      </c>
      <c r="DE20" s="100">
        <v>-2035356</v>
      </c>
      <c r="DF20" s="100">
        <v>-1041091</v>
      </c>
      <c r="DG20" s="100">
        <v>-832872</v>
      </c>
      <c r="DH20" s="100">
        <v>-187396</v>
      </c>
      <c r="DI20" s="100">
        <v>-20822</v>
      </c>
      <c r="DJ20" s="100">
        <v>-2082181</v>
      </c>
      <c r="DK20" s="100">
        <v>1721702</v>
      </c>
      <c r="DL20" s="100">
        <v>1377361</v>
      </c>
      <c r="DM20" s="100">
        <v>309907</v>
      </c>
      <c r="DN20" s="100">
        <v>34435</v>
      </c>
      <c r="DO20" s="100">
        <v>3443405</v>
      </c>
      <c r="DP20" s="100">
        <v>2238942</v>
      </c>
      <c r="DQ20" s="100">
        <v>1791153</v>
      </c>
      <c r="DR20" s="100">
        <v>403009</v>
      </c>
      <c r="DS20" s="100">
        <v>44779</v>
      </c>
      <c r="DT20" s="100">
        <v>4477883</v>
      </c>
      <c r="DU20" s="100">
        <v>-517240</v>
      </c>
      <c r="DV20" s="100">
        <v>-413792</v>
      </c>
      <c r="DW20" s="100">
        <v>-93102</v>
      </c>
      <c r="DX20" s="100">
        <v>-10344</v>
      </c>
      <c r="DY20" s="100">
        <v>-1034478</v>
      </c>
      <c r="DZ20" s="100">
        <v>21575142</v>
      </c>
      <c r="EA20" s="100">
        <v>17260113</v>
      </c>
      <c r="EB20" s="100">
        <v>3883525</v>
      </c>
      <c r="EC20" s="100">
        <v>431503</v>
      </c>
      <c r="ED20" s="100">
        <v>43150283</v>
      </c>
      <c r="EE20" s="100">
        <v>20498256</v>
      </c>
      <c r="EF20" s="100">
        <v>16398605</v>
      </c>
      <c r="EG20" s="100">
        <v>3689686</v>
      </c>
      <c r="EH20" s="100">
        <v>409965</v>
      </c>
      <c r="EI20" s="100">
        <v>40996512</v>
      </c>
      <c r="EJ20" s="100">
        <v>-1076886</v>
      </c>
      <c r="EK20" s="100">
        <v>-861508</v>
      </c>
      <c r="EL20" s="100">
        <v>-193839</v>
      </c>
      <c r="EM20" s="100">
        <v>-21538</v>
      </c>
      <c r="EN20" s="100">
        <v>-2153771</v>
      </c>
      <c r="EO20" s="100">
        <v>-1594126</v>
      </c>
      <c r="EP20" s="100">
        <v>-1275300</v>
      </c>
      <c r="EQ20" s="100">
        <v>-286941</v>
      </c>
      <c r="ER20" s="100">
        <v>-31882</v>
      </c>
      <c r="ES20" s="100">
        <v>-3188249</v>
      </c>
      <c r="ET20" s="546">
        <v>0.5</v>
      </c>
      <c r="EU20" s="546">
        <v>0.4</v>
      </c>
      <c r="EV20" s="546">
        <v>0.09</v>
      </c>
      <c r="EW20" s="546">
        <v>0.01</v>
      </c>
      <c r="EX20" s="546">
        <v>1</v>
      </c>
      <c r="EY20" s="84" t="s">
        <v>1029</v>
      </c>
    </row>
    <row r="21" spans="1:155" s="84" customFormat="1" x14ac:dyDescent="0.25">
      <c r="A21" t="s">
        <v>1026</v>
      </c>
      <c r="B21" s="82" t="s">
        <v>401</v>
      </c>
      <c r="C21" s="85" t="s">
        <v>400</v>
      </c>
      <c r="D21" s="100">
        <v>0</v>
      </c>
      <c r="E21" s="100">
        <v>61691283</v>
      </c>
      <c r="F21" s="100">
        <v>3281451</v>
      </c>
      <c r="G21" s="100">
        <v>656290</v>
      </c>
      <c r="H21" s="100">
        <v>65629024</v>
      </c>
      <c r="I21" s="100">
        <v>0</v>
      </c>
      <c r="J21" s="100">
        <v>0</v>
      </c>
      <c r="K21" s="100">
        <v>0</v>
      </c>
      <c r="L21" s="100">
        <v>265444</v>
      </c>
      <c r="M21" s="100">
        <v>265444</v>
      </c>
      <c r="N21" s="100">
        <v>555716</v>
      </c>
      <c r="O21" s="100">
        <v>555716</v>
      </c>
      <c r="P21" s="100">
        <v>24864</v>
      </c>
      <c r="Q21" s="100">
        <v>0</v>
      </c>
      <c r="R21" s="100">
        <v>24864</v>
      </c>
      <c r="S21" s="100">
        <v>0</v>
      </c>
      <c r="T21" s="100">
        <v>0</v>
      </c>
      <c r="U21" s="100">
        <v>0</v>
      </c>
      <c r="V21" s="100">
        <v>0</v>
      </c>
      <c r="W21" s="100">
        <v>0</v>
      </c>
      <c r="X21" s="100">
        <v>0</v>
      </c>
      <c r="Y21" s="100">
        <v>0</v>
      </c>
      <c r="Z21" s="100">
        <v>0</v>
      </c>
      <c r="AA21" s="100">
        <v>0</v>
      </c>
      <c r="AB21" s="100">
        <v>0</v>
      </c>
      <c r="AC21" s="100">
        <v>0</v>
      </c>
      <c r="AD21" s="100">
        <v>0</v>
      </c>
      <c r="AE21" s="100">
        <v>9189191</v>
      </c>
      <c r="AF21" s="100">
        <v>475720</v>
      </c>
      <c r="AG21" s="100">
        <v>95143</v>
      </c>
      <c r="AH21" s="100">
        <v>9760054</v>
      </c>
      <c r="AI21" s="100">
        <v>0</v>
      </c>
      <c r="AJ21" s="100">
        <v>2113206</v>
      </c>
      <c r="AK21" s="100">
        <v>112405</v>
      </c>
      <c r="AL21" s="100">
        <v>22481</v>
      </c>
      <c r="AM21" s="100">
        <v>2248092</v>
      </c>
      <c r="AN21" s="100">
        <v>0</v>
      </c>
      <c r="AO21" s="100">
        <v>-1611564</v>
      </c>
      <c r="AP21" s="100">
        <v>-85722</v>
      </c>
      <c r="AQ21" s="100">
        <v>-17144</v>
      </c>
      <c r="AR21" s="100">
        <v>-1714430</v>
      </c>
      <c r="AS21" s="100">
        <v>0</v>
      </c>
      <c r="AT21" s="100">
        <v>-435115</v>
      </c>
      <c r="AU21" s="100">
        <v>-23144</v>
      </c>
      <c r="AV21" s="100">
        <v>-4629</v>
      </c>
      <c r="AW21" s="100">
        <v>-462888</v>
      </c>
      <c r="AX21" s="100">
        <v>0</v>
      </c>
      <c r="AY21" s="100">
        <v>287393</v>
      </c>
      <c r="AZ21" s="100">
        <v>15287</v>
      </c>
      <c r="BA21" s="100">
        <v>3057</v>
      </c>
      <c r="BB21" s="100">
        <v>305737</v>
      </c>
      <c r="BC21" s="100">
        <v>0</v>
      </c>
      <c r="BD21" s="100">
        <v>-548572</v>
      </c>
      <c r="BE21" s="100">
        <v>-29179</v>
      </c>
      <c r="BF21" s="100">
        <v>-5836</v>
      </c>
      <c r="BG21" s="100">
        <v>-583587</v>
      </c>
      <c r="BH21" s="100">
        <v>0</v>
      </c>
      <c r="BI21" s="100">
        <v>-696294</v>
      </c>
      <c r="BJ21" s="100">
        <v>-37036</v>
      </c>
      <c r="BK21" s="100">
        <v>-7408</v>
      </c>
      <c r="BL21" s="100">
        <v>-740738</v>
      </c>
      <c r="BM21" s="100">
        <v>0</v>
      </c>
      <c r="BN21" s="100">
        <v>-8592576</v>
      </c>
      <c r="BO21" s="100">
        <v>-457052</v>
      </c>
      <c r="BP21" s="100">
        <v>-91410</v>
      </c>
      <c r="BQ21" s="100">
        <v>-9141038</v>
      </c>
      <c r="BR21" s="100">
        <v>0</v>
      </c>
      <c r="BS21" s="100">
        <v>-2624207</v>
      </c>
      <c r="BT21" s="100">
        <v>-139585</v>
      </c>
      <c r="BU21" s="100">
        <v>-27917</v>
      </c>
      <c r="BV21" s="100">
        <v>-2791709</v>
      </c>
      <c r="BW21" s="100">
        <v>0</v>
      </c>
      <c r="BX21" s="100">
        <v>-5968370</v>
      </c>
      <c r="BY21" s="100">
        <v>-317466</v>
      </c>
      <c r="BZ21" s="100">
        <v>-63493</v>
      </c>
      <c r="CA21" s="100">
        <v>-6349329</v>
      </c>
      <c r="CB21" s="100">
        <v>0</v>
      </c>
      <c r="CC21" s="100">
        <v>51353</v>
      </c>
      <c r="CD21" s="100">
        <v>2732</v>
      </c>
      <c r="CE21" s="100">
        <v>546</v>
      </c>
      <c r="CF21" s="100">
        <v>54631</v>
      </c>
      <c r="CG21" s="100">
        <v>0</v>
      </c>
      <c r="CH21" s="100">
        <v>0</v>
      </c>
      <c r="CI21" s="100">
        <v>0</v>
      </c>
      <c r="CJ21" s="100">
        <v>0</v>
      </c>
      <c r="CK21" s="100">
        <v>0</v>
      </c>
      <c r="CL21" s="100">
        <v>0</v>
      </c>
      <c r="CM21" s="100">
        <v>-118473</v>
      </c>
      <c r="CN21" s="100">
        <v>-6302</v>
      </c>
      <c r="CO21" s="100">
        <v>-1260</v>
      </c>
      <c r="CP21" s="100">
        <v>-126035</v>
      </c>
      <c r="CQ21" s="100">
        <v>0</v>
      </c>
      <c r="CR21" s="100">
        <v>-3059866</v>
      </c>
      <c r="CS21" s="100">
        <v>-162759</v>
      </c>
      <c r="CT21" s="100">
        <v>-32552</v>
      </c>
      <c r="CU21" s="100">
        <v>-3255177</v>
      </c>
      <c r="CV21" s="100">
        <v>0</v>
      </c>
      <c r="CW21" s="100">
        <v>-11719562</v>
      </c>
      <c r="CX21" s="100">
        <v>-623381</v>
      </c>
      <c r="CY21" s="100">
        <v>-124676</v>
      </c>
      <c r="CZ21" s="100">
        <v>-12467619</v>
      </c>
      <c r="DA21" s="100">
        <v>0</v>
      </c>
      <c r="DB21" s="100">
        <v>-2691327</v>
      </c>
      <c r="DC21" s="100">
        <v>-143155</v>
      </c>
      <c r="DD21" s="100">
        <v>-28631</v>
      </c>
      <c r="DE21" s="100">
        <v>-2863113</v>
      </c>
      <c r="DF21" s="100">
        <v>0</v>
      </c>
      <c r="DG21" s="100">
        <v>-9028236</v>
      </c>
      <c r="DH21" s="100">
        <v>-480225</v>
      </c>
      <c r="DI21" s="100">
        <v>-96045</v>
      </c>
      <c r="DJ21" s="100">
        <v>-9604506</v>
      </c>
      <c r="DK21" s="100">
        <v>381</v>
      </c>
      <c r="DL21" s="100">
        <v>760068</v>
      </c>
      <c r="DM21" s="100">
        <v>40409</v>
      </c>
      <c r="DN21" s="100">
        <v>8090</v>
      </c>
      <c r="DO21" s="100">
        <v>808947</v>
      </c>
      <c r="DP21" s="100">
        <v>-1</v>
      </c>
      <c r="DQ21" s="100">
        <v>-274021</v>
      </c>
      <c r="DR21" s="100">
        <v>-14575</v>
      </c>
      <c r="DS21" s="100">
        <v>-2915</v>
      </c>
      <c r="DT21" s="100">
        <v>-291512</v>
      </c>
      <c r="DU21" s="100">
        <v>382</v>
      </c>
      <c r="DV21" s="100">
        <v>1034089</v>
      </c>
      <c r="DW21" s="100">
        <v>54984</v>
      </c>
      <c r="DX21" s="100">
        <v>11005</v>
      </c>
      <c r="DY21" s="100">
        <v>1100459</v>
      </c>
      <c r="DZ21" s="100">
        <v>0</v>
      </c>
      <c r="EA21" s="100">
        <v>61526536</v>
      </c>
      <c r="EB21" s="100">
        <v>3272688</v>
      </c>
      <c r="EC21" s="100">
        <v>654538</v>
      </c>
      <c r="ED21" s="100">
        <v>65453762</v>
      </c>
      <c r="EE21" s="100">
        <v>0</v>
      </c>
      <c r="EF21" s="100">
        <v>61691283</v>
      </c>
      <c r="EG21" s="100">
        <v>3281451</v>
      </c>
      <c r="EH21" s="100">
        <v>656290</v>
      </c>
      <c r="EI21" s="100">
        <v>65629024</v>
      </c>
      <c r="EJ21" s="100">
        <v>0</v>
      </c>
      <c r="EK21" s="100">
        <v>164747</v>
      </c>
      <c r="EL21" s="100">
        <v>8763</v>
      </c>
      <c r="EM21" s="100">
        <v>1752</v>
      </c>
      <c r="EN21" s="100">
        <v>175262</v>
      </c>
      <c r="EO21" s="100">
        <v>382</v>
      </c>
      <c r="EP21" s="100">
        <v>1198836</v>
      </c>
      <c r="EQ21" s="100">
        <v>63747</v>
      </c>
      <c r="ER21" s="100">
        <v>12757</v>
      </c>
      <c r="ES21" s="100">
        <v>1275721</v>
      </c>
      <c r="ET21" s="546">
        <v>0</v>
      </c>
      <c r="EU21" s="546">
        <v>0.94</v>
      </c>
      <c r="EV21" s="546">
        <v>0.05</v>
      </c>
      <c r="EW21" s="546">
        <v>0.01</v>
      </c>
      <c r="EX21" s="546">
        <v>1</v>
      </c>
      <c r="EY21" s="84" t="s">
        <v>1054</v>
      </c>
    </row>
    <row r="22" spans="1:155" s="84" customFormat="1" x14ac:dyDescent="0.25">
      <c r="A22" t="s">
        <v>1026</v>
      </c>
      <c r="B22" s="82" t="s">
        <v>403</v>
      </c>
      <c r="C22" s="85" t="s">
        <v>402</v>
      </c>
      <c r="D22" s="100">
        <v>29927937</v>
      </c>
      <c r="E22" s="100">
        <v>29329378</v>
      </c>
      <c r="F22" s="100">
        <v>0</v>
      </c>
      <c r="G22" s="100">
        <v>598559</v>
      </c>
      <c r="H22" s="100">
        <v>59855874</v>
      </c>
      <c r="I22" s="100">
        <v>0</v>
      </c>
      <c r="J22" s="100">
        <v>0</v>
      </c>
      <c r="K22" s="100">
        <v>29927937</v>
      </c>
      <c r="L22" s="100">
        <v>231924</v>
      </c>
      <c r="M22" s="100">
        <v>231924</v>
      </c>
      <c r="N22" s="100">
        <v>0</v>
      </c>
      <c r="O22" s="100">
        <v>0</v>
      </c>
      <c r="P22" s="100">
        <v>590033</v>
      </c>
      <c r="Q22" s="100">
        <v>0</v>
      </c>
      <c r="R22" s="100">
        <v>590033</v>
      </c>
      <c r="S22" s="100">
        <v>0</v>
      </c>
      <c r="T22" s="100">
        <v>0</v>
      </c>
      <c r="U22" s="100">
        <v>0</v>
      </c>
      <c r="V22" s="100">
        <v>0</v>
      </c>
      <c r="W22" s="100">
        <v>0</v>
      </c>
      <c r="X22" s="100">
        <v>0</v>
      </c>
      <c r="Y22" s="100">
        <v>0</v>
      </c>
      <c r="Z22" s="100">
        <v>0</v>
      </c>
      <c r="AA22" s="100">
        <v>0</v>
      </c>
      <c r="AB22" s="100">
        <v>0</v>
      </c>
      <c r="AC22" s="100">
        <v>0</v>
      </c>
      <c r="AD22" s="100">
        <v>0</v>
      </c>
      <c r="AE22" s="100">
        <v>3720225</v>
      </c>
      <c r="AF22" s="100">
        <v>0</v>
      </c>
      <c r="AG22" s="100">
        <v>75531</v>
      </c>
      <c r="AH22" s="100">
        <v>3795756</v>
      </c>
      <c r="AI22" s="100">
        <v>1943411</v>
      </c>
      <c r="AJ22" s="100">
        <v>1904542</v>
      </c>
      <c r="AK22" s="100">
        <v>0</v>
      </c>
      <c r="AL22" s="100">
        <v>38868</v>
      </c>
      <c r="AM22" s="100">
        <v>3886821</v>
      </c>
      <c r="AN22" s="100">
        <v>-365088</v>
      </c>
      <c r="AO22" s="100">
        <v>-357787</v>
      </c>
      <c r="AP22" s="100">
        <v>0</v>
      </c>
      <c r="AQ22" s="100">
        <v>-7302</v>
      </c>
      <c r="AR22" s="100">
        <v>-730177</v>
      </c>
      <c r="AS22" s="100">
        <v>-1040976</v>
      </c>
      <c r="AT22" s="100">
        <v>-1020156</v>
      </c>
      <c r="AU22" s="100">
        <v>0</v>
      </c>
      <c r="AV22" s="100">
        <v>-20820</v>
      </c>
      <c r="AW22" s="100">
        <v>-2081952</v>
      </c>
      <c r="AX22" s="100">
        <v>828</v>
      </c>
      <c r="AY22" s="100">
        <v>812</v>
      </c>
      <c r="AZ22" s="100">
        <v>0</v>
      </c>
      <c r="BA22" s="100">
        <v>17</v>
      </c>
      <c r="BB22" s="100">
        <v>1657</v>
      </c>
      <c r="BC22" s="100">
        <v>-398500</v>
      </c>
      <c r="BD22" s="100">
        <v>-390530</v>
      </c>
      <c r="BE22" s="100">
        <v>0</v>
      </c>
      <c r="BF22" s="100">
        <v>-7970</v>
      </c>
      <c r="BG22" s="100">
        <v>-797000</v>
      </c>
      <c r="BH22" s="100">
        <v>-1438648</v>
      </c>
      <c r="BI22" s="100">
        <v>-1409874</v>
      </c>
      <c r="BJ22" s="100">
        <v>0</v>
      </c>
      <c r="BK22" s="100">
        <v>-28773</v>
      </c>
      <c r="BL22" s="100">
        <v>-2877295</v>
      </c>
      <c r="BM22" s="100">
        <v>-5246361</v>
      </c>
      <c r="BN22" s="100">
        <v>-5141434</v>
      </c>
      <c r="BO22" s="100">
        <v>0</v>
      </c>
      <c r="BP22" s="100">
        <v>-104927</v>
      </c>
      <c r="BQ22" s="100">
        <v>-10492722</v>
      </c>
      <c r="BR22" s="100">
        <v>-2542661</v>
      </c>
      <c r="BS22" s="100">
        <v>-2491808</v>
      </c>
      <c r="BT22" s="100">
        <v>0</v>
      </c>
      <c r="BU22" s="100">
        <v>-50853</v>
      </c>
      <c r="BV22" s="100">
        <v>-5085322</v>
      </c>
      <c r="BW22" s="100">
        <v>-2703700</v>
      </c>
      <c r="BX22" s="100">
        <v>-2649626</v>
      </c>
      <c r="BY22" s="100">
        <v>0</v>
      </c>
      <c r="BZ22" s="100">
        <v>-54074</v>
      </c>
      <c r="CA22" s="100">
        <v>-5407400</v>
      </c>
      <c r="CB22" s="100">
        <v>1972429</v>
      </c>
      <c r="CC22" s="100">
        <v>1932980</v>
      </c>
      <c r="CD22" s="100">
        <v>0</v>
      </c>
      <c r="CE22" s="100">
        <v>39449</v>
      </c>
      <c r="CF22" s="100">
        <v>3944858</v>
      </c>
      <c r="CG22" s="100">
        <v>404242</v>
      </c>
      <c r="CH22" s="100">
        <v>396158</v>
      </c>
      <c r="CI22" s="100">
        <v>0</v>
      </c>
      <c r="CJ22" s="100">
        <v>8085</v>
      </c>
      <c r="CK22" s="100">
        <v>808485</v>
      </c>
      <c r="CL22" s="100">
        <v>-864055</v>
      </c>
      <c r="CM22" s="100">
        <v>-846773</v>
      </c>
      <c r="CN22" s="100">
        <v>0</v>
      </c>
      <c r="CO22" s="100">
        <v>-17281</v>
      </c>
      <c r="CP22" s="100">
        <v>-1728109</v>
      </c>
      <c r="CQ22" s="100">
        <v>-1638909</v>
      </c>
      <c r="CR22" s="100">
        <v>-1606130</v>
      </c>
      <c r="CS22" s="100">
        <v>0</v>
      </c>
      <c r="CT22" s="100">
        <v>-32778</v>
      </c>
      <c r="CU22" s="100">
        <v>-3277817</v>
      </c>
      <c r="CV22" s="100">
        <v>-5372654</v>
      </c>
      <c r="CW22" s="100">
        <v>-5265199</v>
      </c>
      <c r="CX22" s="100">
        <v>0</v>
      </c>
      <c r="CY22" s="100">
        <v>-107452</v>
      </c>
      <c r="CZ22" s="100">
        <v>-10745305</v>
      </c>
      <c r="DA22" s="100">
        <v>-1434287</v>
      </c>
      <c r="DB22" s="100">
        <v>-1405601</v>
      </c>
      <c r="DC22" s="100">
        <v>0</v>
      </c>
      <c r="DD22" s="100">
        <v>-28685</v>
      </c>
      <c r="DE22" s="100">
        <v>-2868573</v>
      </c>
      <c r="DF22" s="100">
        <v>-3938367</v>
      </c>
      <c r="DG22" s="100">
        <v>-3859598</v>
      </c>
      <c r="DH22" s="100">
        <v>0</v>
      </c>
      <c r="DI22" s="100">
        <v>-78767</v>
      </c>
      <c r="DJ22" s="100">
        <v>-7876732</v>
      </c>
      <c r="DK22" s="100">
        <v>-584306</v>
      </c>
      <c r="DL22" s="100">
        <v>-572619</v>
      </c>
      <c r="DM22" s="100">
        <v>0</v>
      </c>
      <c r="DN22" s="100">
        <v>-11685</v>
      </c>
      <c r="DO22" s="100">
        <v>-1168610</v>
      </c>
      <c r="DP22" s="100">
        <v>-461463</v>
      </c>
      <c r="DQ22" s="100">
        <v>-452233</v>
      </c>
      <c r="DR22" s="100">
        <v>0</v>
      </c>
      <c r="DS22" s="100">
        <v>-9229</v>
      </c>
      <c r="DT22" s="100">
        <v>-922925</v>
      </c>
      <c r="DU22" s="100">
        <v>-122843</v>
      </c>
      <c r="DV22" s="100">
        <v>-120386</v>
      </c>
      <c r="DW22" s="100">
        <v>0</v>
      </c>
      <c r="DX22" s="100">
        <v>-2456</v>
      </c>
      <c r="DY22" s="100">
        <v>-245685</v>
      </c>
      <c r="DZ22" s="100">
        <v>32059367</v>
      </c>
      <c r="EA22" s="100">
        <v>31418179</v>
      </c>
      <c r="EB22" s="100">
        <v>0</v>
      </c>
      <c r="EC22" s="100">
        <v>641187</v>
      </c>
      <c r="ED22" s="100">
        <v>64118733</v>
      </c>
      <c r="EE22" s="100">
        <v>29927937</v>
      </c>
      <c r="EF22" s="100">
        <v>29329378</v>
      </c>
      <c r="EG22" s="100">
        <v>0</v>
      </c>
      <c r="EH22" s="100">
        <v>598559</v>
      </c>
      <c r="EI22" s="100">
        <v>59855874</v>
      </c>
      <c r="EJ22" s="100">
        <v>-2131430</v>
      </c>
      <c r="EK22" s="100">
        <v>-2088801</v>
      </c>
      <c r="EL22" s="100">
        <v>0</v>
      </c>
      <c r="EM22" s="100">
        <v>-42628</v>
      </c>
      <c r="EN22" s="100">
        <v>-4262859</v>
      </c>
      <c r="EO22" s="100">
        <v>-2254273</v>
      </c>
      <c r="EP22" s="100">
        <v>-2209187</v>
      </c>
      <c r="EQ22" s="100">
        <v>0</v>
      </c>
      <c r="ER22" s="100">
        <v>-45084</v>
      </c>
      <c r="ES22" s="100">
        <v>-4508544</v>
      </c>
      <c r="ET22" s="546">
        <v>0.5</v>
      </c>
      <c r="EU22" s="546">
        <v>0.49</v>
      </c>
      <c r="EV22" s="546">
        <v>0</v>
      </c>
      <c r="EW22" s="546">
        <v>0.01</v>
      </c>
      <c r="EX22" s="546">
        <v>1</v>
      </c>
      <c r="EY22" s="84" t="s">
        <v>1054</v>
      </c>
    </row>
    <row r="23" spans="1:155" s="84" customFormat="1" x14ac:dyDescent="0.25">
      <c r="A23" t="s">
        <v>1026</v>
      </c>
      <c r="B23" s="82" t="s">
        <v>405</v>
      </c>
      <c r="C23" s="85" t="s">
        <v>404</v>
      </c>
      <c r="D23" s="100">
        <v>18960453</v>
      </c>
      <c r="E23" s="100">
        <v>36404068</v>
      </c>
      <c r="F23" s="100">
        <v>20477288</v>
      </c>
      <c r="G23" s="100">
        <v>0</v>
      </c>
      <c r="H23" s="100">
        <v>75841809</v>
      </c>
      <c r="I23" s="100">
        <v>0</v>
      </c>
      <c r="J23" s="100">
        <v>0</v>
      </c>
      <c r="K23" s="100">
        <v>18960453</v>
      </c>
      <c r="L23" s="100">
        <v>248651</v>
      </c>
      <c r="M23" s="100">
        <v>248651</v>
      </c>
      <c r="N23" s="100">
        <v>0</v>
      </c>
      <c r="O23" s="100">
        <v>0</v>
      </c>
      <c r="P23" s="100">
        <v>0</v>
      </c>
      <c r="Q23" s="100">
        <v>0</v>
      </c>
      <c r="R23" s="100">
        <v>0</v>
      </c>
      <c r="S23" s="100">
        <v>0</v>
      </c>
      <c r="T23" s="100">
        <v>0</v>
      </c>
      <c r="U23" s="100">
        <v>0</v>
      </c>
      <c r="V23" s="100">
        <v>0</v>
      </c>
      <c r="W23" s="100">
        <v>0</v>
      </c>
      <c r="X23" s="100">
        <v>0</v>
      </c>
      <c r="Y23" s="100">
        <v>0</v>
      </c>
      <c r="Z23" s="100">
        <v>0</v>
      </c>
      <c r="AA23" s="100">
        <v>0</v>
      </c>
      <c r="AB23" s="100">
        <v>0</v>
      </c>
      <c r="AC23" s="100">
        <v>0</v>
      </c>
      <c r="AD23" s="100">
        <v>0</v>
      </c>
      <c r="AE23" s="100">
        <v>4272279</v>
      </c>
      <c r="AF23" s="100">
        <v>2403158</v>
      </c>
      <c r="AG23" s="100">
        <v>0</v>
      </c>
      <c r="AH23" s="100">
        <v>6675437</v>
      </c>
      <c r="AI23" s="100">
        <v>563796</v>
      </c>
      <c r="AJ23" s="100">
        <v>1082487</v>
      </c>
      <c r="AK23" s="100">
        <v>608899</v>
      </c>
      <c r="AL23" s="100">
        <v>0</v>
      </c>
      <c r="AM23" s="100">
        <v>2255182</v>
      </c>
      <c r="AN23" s="100">
        <v>-405128</v>
      </c>
      <c r="AO23" s="100">
        <v>-777846</v>
      </c>
      <c r="AP23" s="100">
        <v>-437538</v>
      </c>
      <c r="AQ23" s="100">
        <v>0</v>
      </c>
      <c r="AR23" s="100">
        <v>-1620512</v>
      </c>
      <c r="AS23" s="100">
        <v>-358750</v>
      </c>
      <c r="AT23" s="100">
        <v>-688800</v>
      </c>
      <c r="AU23" s="100">
        <v>-387450</v>
      </c>
      <c r="AV23" s="100">
        <v>0</v>
      </c>
      <c r="AW23" s="100">
        <v>-1435000</v>
      </c>
      <c r="AX23" s="100">
        <v>0</v>
      </c>
      <c r="AY23" s="100">
        <v>0</v>
      </c>
      <c r="AZ23" s="100">
        <v>0</v>
      </c>
      <c r="BA23" s="100">
        <v>0</v>
      </c>
      <c r="BB23" s="100">
        <v>0</v>
      </c>
      <c r="BC23" s="100">
        <v>112035</v>
      </c>
      <c r="BD23" s="100">
        <v>215106</v>
      </c>
      <c r="BE23" s="100">
        <v>120997</v>
      </c>
      <c r="BF23" s="100">
        <v>0</v>
      </c>
      <c r="BG23" s="100">
        <v>448138</v>
      </c>
      <c r="BH23" s="100">
        <v>-246715</v>
      </c>
      <c r="BI23" s="100">
        <v>-473694</v>
      </c>
      <c r="BJ23" s="100">
        <v>-266453</v>
      </c>
      <c r="BK23" s="100">
        <v>0</v>
      </c>
      <c r="BL23" s="100">
        <v>-986862</v>
      </c>
      <c r="BM23" s="100">
        <v>-1975013</v>
      </c>
      <c r="BN23" s="100">
        <v>-3792026</v>
      </c>
      <c r="BO23" s="100">
        <v>-2133015</v>
      </c>
      <c r="BP23" s="100">
        <v>0</v>
      </c>
      <c r="BQ23" s="100">
        <v>-7900054</v>
      </c>
      <c r="BR23" s="100">
        <v>0</v>
      </c>
      <c r="BS23" s="100">
        <v>0</v>
      </c>
      <c r="BT23" s="100">
        <v>0</v>
      </c>
      <c r="BU23" s="100">
        <v>0</v>
      </c>
      <c r="BV23" s="100">
        <v>0</v>
      </c>
      <c r="BW23" s="100">
        <v>-1975013</v>
      </c>
      <c r="BX23" s="100">
        <v>-3792026</v>
      </c>
      <c r="BY23" s="100">
        <v>-2133015</v>
      </c>
      <c r="BZ23" s="100">
        <v>0</v>
      </c>
      <c r="CA23" s="100">
        <v>-7900054</v>
      </c>
      <c r="CB23" s="100">
        <v>0</v>
      </c>
      <c r="CC23" s="100">
        <v>0</v>
      </c>
      <c r="CD23" s="100">
        <v>0</v>
      </c>
      <c r="CE23" s="100">
        <v>0</v>
      </c>
      <c r="CF23" s="100">
        <v>0</v>
      </c>
      <c r="CG23" s="100">
        <v>0</v>
      </c>
      <c r="CH23" s="100">
        <v>0</v>
      </c>
      <c r="CI23" s="100">
        <v>0</v>
      </c>
      <c r="CJ23" s="100">
        <v>0</v>
      </c>
      <c r="CK23" s="100">
        <v>0</v>
      </c>
      <c r="CL23" s="100">
        <v>0</v>
      </c>
      <c r="CM23" s="100">
        <v>0</v>
      </c>
      <c r="CN23" s="100">
        <v>0</v>
      </c>
      <c r="CO23" s="100">
        <v>0</v>
      </c>
      <c r="CP23" s="100">
        <v>0</v>
      </c>
      <c r="CQ23" s="100">
        <v>90133</v>
      </c>
      <c r="CR23" s="100">
        <v>173054</v>
      </c>
      <c r="CS23" s="100">
        <v>97343</v>
      </c>
      <c r="CT23" s="100">
        <v>0</v>
      </c>
      <c r="CU23" s="100">
        <v>360530</v>
      </c>
      <c r="CV23" s="100">
        <v>-1884880</v>
      </c>
      <c r="CW23" s="100">
        <v>-3618972</v>
      </c>
      <c r="CX23" s="100">
        <v>-2035672</v>
      </c>
      <c r="CY23" s="100">
        <v>0</v>
      </c>
      <c r="CZ23" s="100">
        <v>-7539524</v>
      </c>
      <c r="DA23" s="100">
        <v>0</v>
      </c>
      <c r="DB23" s="100">
        <v>0</v>
      </c>
      <c r="DC23" s="100">
        <v>0</v>
      </c>
      <c r="DD23" s="100">
        <v>0</v>
      </c>
      <c r="DE23" s="100">
        <v>0</v>
      </c>
      <c r="DF23" s="100">
        <v>-1884880</v>
      </c>
      <c r="DG23" s="100">
        <v>-3618972</v>
      </c>
      <c r="DH23" s="100">
        <v>-2035672</v>
      </c>
      <c r="DI23" s="100">
        <v>0</v>
      </c>
      <c r="DJ23" s="100">
        <v>-7539524</v>
      </c>
      <c r="DK23" s="100">
        <v>1404014</v>
      </c>
      <c r="DL23" s="100">
        <v>2732145</v>
      </c>
      <c r="DM23" s="100">
        <v>2393069</v>
      </c>
      <c r="DN23" s="100">
        <v>0</v>
      </c>
      <c r="DO23" s="100">
        <v>6529228</v>
      </c>
      <c r="DP23" s="100">
        <v>1404014</v>
      </c>
      <c r="DQ23" s="100">
        <v>1111040</v>
      </c>
      <c r="DR23" s="100">
        <v>1481195</v>
      </c>
      <c r="DS23" s="100">
        <v>0</v>
      </c>
      <c r="DT23" s="100">
        <v>3996249</v>
      </c>
      <c r="DU23" s="100">
        <v>0</v>
      </c>
      <c r="DV23" s="100">
        <v>1621105</v>
      </c>
      <c r="DW23" s="100">
        <v>911874</v>
      </c>
      <c r="DX23" s="100">
        <v>0</v>
      </c>
      <c r="DY23" s="100">
        <v>2532979</v>
      </c>
      <c r="DZ23" s="100">
        <v>17741654</v>
      </c>
      <c r="EA23" s="100">
        <v>34063976</v>
      </c>
      <c r="EB23" s="100">
        <v>19160987</v>
      </c>
      <c r="EC23" s="100">
        <v>0</v>
      </c>
      <c r="ED23" s="100">
        <v>70966617</v>
      </c>
      <c r="EE23" s="100">
        <v>18960453</v>
      </c>
      <c r="EF23" s="100">
        <v>36404068</v>
      </c>
      <c r="EG23" s="100">
        <v>20477288</v>
      </c>
      <c r="EH23" s="100">
        <v>0</v>
      </c>
      <c r="EI23" s="100">
        <v>75841809</v>
      </c>
      <c r="EJ23" s="100">
        <v>1218799</v>
      </c>
      <c r="EK23" s="100">
        <v>2340092</v>
      </c>
      <c r="EL23" s="100">
        <v>1316301</v>
      </c>
      <c r="EM23" s="100">
        <v>0</v>
      </c>
      <c r="EN23" s="100">
        <v>4875192</v>
      </c>
      <c r="EO23" s="100">
        <v>1218799</v>
      </c>
      <c r="EP23" s="100">
        <v>3961197</v>
      </c>
      <c r="EQ23" s="100">
        <v>2228175</v>
      </c>
      <c r="ER23" s="100">
        <v>0</v>
      </c>
      <c r="ES23" s="100">
        <v>7408171</v>
      </c>
      <c r="ET23" s="546">
        <v>0.25</v>
      </c>
      <c r="EU23" s="546">
        <v>0.48</v>
      </c>
      <c r="EV23" s="546">
        <v>0.27</v>
      </c>
      <c r="EW23" s="546">
        <v>0</v>
      </c>
      <c r="EX23" s="546">
        <v>1</v>
      </c>
      <c r="EY23" s="84" t="s">
        <v>1044</v>
      </c>
    </row>
    <row r="24" spans="1:155" s="84" customFormat="1" x14ac:dyDescent="0.25">
      <c r="A24" t="s">
        <v>1026</v>
      </c>
      <c r="B24" s="82" t="s">
        <v>407</v>
      </c>
      <c r="C24" s="85" t="s">
        <v>406</v>
      </c>
      <c r="D24" s="100">
        <v>0</v>
      </c>
      <c r="E24" s="100">
        <v>425515448</v>
      </c>
      <c r="F24" s="100">
        <v>0</v>
      </c>
      <c r="G24" s="100">
        <v>4298136</v>
      </c>
      <c r="H24" s="100">
        <v>429813584</v>
      </c>
      <c r="I24" s="100">
        <v>0</v>
      </c>
      <c r="J24" s="100">
        <v>0</v>
      </c>
      <c r="K24" s="100">
        <v>0</v>
      </c>
      <c r="L24" s="100">
        <v>1843987</v>
      </c>
      <c r="M24" s="100">
        <v>1843987</v>
      </c>
      <c r="N24" s="100">
        <v>2373405</v>
      </c>
      <c r="O24" s="100">
        <v>2373405</v>
      </c>
      <c r="P24" s="100">
        <v>0</v>
      </c>
      <c r="Q24" s="100">
        <v>0</v>
      </c>
      <c r="R24" s="100">
        <v>0</v>
      </c>
      <c r="S24" s="100">
        <v>0</v>
      </c>
      <c r="T24" s="100">
        <v>0</v>
      </c>
      <c r="U24" s="100">
        <v>0</v>
      </c>
      <c r="V24" s="100">
        <v>0</v>
      </c>
      <c r="W24" s="100">
        <v>0</v>
      </c>
      <c r="X24" s="100">
        <v>0</v>
      </c>
      <c r="Y24" s="100">
        <v>0</v>
      </c>
      <c r="Z24" s="100">
        <v>0</v>
      </c>
      <c r="AA24" s="100">
        <v>0</v>
      </c>
      <c r="AB24" s="100">
        <v>0</v>
      </c>
      <c r="AC24" s="100">
        <v>0</v>
      </c>
      <c r="AD24" s="100">
        <v>0</v>
      </c>
      <c r="AE24" s="100">
        <v>55213035</v>
      </c>
      <c r="AF24" s="100">
        <v>0</v>
      </c>
      <c r="AG24" s="100">
        <v>537974</v>
      </c>
      <c r="AH24" s="100">
        <v>55751009</v>
      </c>
      <c r="AI24" s="100">
        <v>0</v>
      </c>
      <c r="AJ24" s="100">
        <v>95416478</v>
      </c>
      <c r="AK24" s="100">
        <v>0</v>
      </c>
      <c r="AL24" s="100">
        <v>963803</v>
      </c>
      <c r="AM24" s="100">
        <v>96380281</v>
      </c>
      <c r="AN24" s="100">
        <v>0</v>
      </c>
      <c r="AO24" s="100">
        <v>-15614919</v>
      </c>
      <c r="AP24" s="100">
        <v>0</v>
      </c>
      <c r="AQ24" s="100">
        <v>-157726</v>
      </c>
      <c r="AR24" s="100">
        <v>-15772645</v>
      </c>
      <c r="AS24" s="100">
        <v>0</v>
      </c>
      <c r="AT24" s="100">
        <v>-51984484</v>
      </c>
      <c r="AU24" s="100">
        <v>0</v>
      </c>
      <c r="AV24" s="100">
        <v>-525096</v>
      </c>
      <c r="AW24" s="100">
        <v>-52509580</v>
      </c>
      <c r="AX24" s="100">
        <v>0</v>
      </c>
      <c r="AY24" s="100">
        <v>20259746</v>
      </c>
      <c r="AZ24" s="100">
        <v>0</v>
      </c>
      <c r="BA24" s="100">
        <v>204644</v>
      </c>
      <c r="BB24" s="100">
        <v>20464390</v>
      </c>
      <c r="BC24" s="100">
        <v>0</v>
      </c>
      <c r="BD24" s="100">
        <v>-15377302</v>
      </c>
      <c r="BE24" s="100">
        <v>0</v>
      </c>
      <c r="BF24" s="100">
        <v>-155326</v>
      </c>
      <c r="BG24" s="100">
        <v>-15532628</v>
      </c>
      <c r="BH24" s="100">
        <v>0</v>
      </c>
      <c r="BI24" s="100">
        <v>-47102040</v>
      </c>
      <c r="BJ24" s="100">
        <v>0</v>
      </c>
      <c r="BK24" s="100">
        <v>-475778</v>
      </c>
      <c r="BL24" s="100">
        <v>-47577818</v>
      </c>
      <c r="BM24" s="100">
        <v>0</v>
      </c>
      <c r="BN24" s="100">
        <v>-21043290</v>
      </c>
      <c r="BO24" s="100">
        <v>0</v>
      </c>
      <c r="BP24" s="100">
        <v>-212558</v>
      </c>
      <c r="BQ24" s="100">
        <v>-21255848</v>
      </c>
      <c r="BR24" s="100">
        <v>0</v>
      </c>
      <c r="BS24" s="100">
        <v>-8378560</v>
      </c>
      <c r="BT24" s="100">
        <v>0</v>
      </c>
      <c r="BU24" s="100">
        <v>-84632</v>
      </c>
      <c r="BV24" s="100">
        <v>-8463192</v>
      </c>
      <c r="BW24" s="100">
        <v>0</v>
      </c>
      <c r="BX24" s="100">
        <v>-12664729</v>
      </c>
      <c r="BY24" s="100">
        <v>0</v>
      </c>
      <c r="BZ24" s="100">
        <v>-127927</v>
      </c>
      <c r="CA24" s="100">
        <v>-12792656</v>
      </c>
      <c r="CB24" s="100">
        <v>0</v>
      </c>
      <c r="CC24" s="100">
        <v>5930522</v>
      </c>
      <c r="CD24" s="100">
        <v>0</v>
      </c>
      <c r="CE24" s="100">
        <v>59904</v>
      </c>
      <c r="CF24" s="100">
        <v>5990426</v>
      </c>
      <c r="CG24" s="100">
        <v>0</v>
      </c>
      <c r="CH24" s="100">
        <v>8559864</v>
      </c>
      <c r="CI24" s="100">
        <v>0</v>
      </c>
      <c r="CJ24" s="100">
        <v>86463</v>
      </c>
      <c r="CK24" s="100">
        <v>8646327</v>
      </c>
      <c r="CL24" s="100">
        <v>0</v>
      </c>
      <c r="CM24" s="100">
        <v>-5317948</v>
      </c>
      <c r="CN24" s="100">
        <v>0</v>
      </c>
      <c r="CO24" s="100">
        <v>-53717</v>
      </c>
      <c r="CP24" s="100">
        <v>-5371665</v>
      </c>
      <c r="CQ24" s="100">
        <v>0</v>
      </c>
      <c r="CR24" s="100">
        <v>-5664888</v>
      </c>
      <c r="CS24" s="100">
        <v>0</v>
      </c>
      <c r="CT24" s="100">
        <v>-57221</v>
      </c>
      <c r="CU24" s="100">
        <v>-5722109</v>
      </c>
      <c r="CV24" s="100">
        <v>0</v>
      </c>
      <c r="CW24" s="100">
        <v>-17535740</v>
      </c>
      <c r="CX24" s="100">
        <v>0</v>
      </c>
      <c r="CY24" s="100">
        <v>-177129</v>
      </c>
      <c r="CZ24" s="100">
        <v>-17712869</v>
      </c>
      <c r="DA24" s="100">
        <v>0</v>
      </c>
      <c r="DB24" s="100">
        <v>-7765986</v>
      </c>
      <c r="DC24" s="100">
        <v>0</v>
      </c>
      <c r="DD24" s="100">
        <v>-78445</v>
      </c>
      <c r="DE24" s="100">
        <v>-7844431</v>
      </c>
      <c r="DF24" s="100">
        <v>0</v>
      </c>
      <c r="DG24" s="100">
        <v>-9769753</v>
      </c>
      <c r="DH24" s="100">
        <v>0</v>
      </c>
      <c r="DI24" s="100">
        <v>-98685</v>
      </c>
      <c r="DJ24" s="100">
        <v>-9868438</v>
      </c>
      <c r="DK24" s="100">
        <v>15905</v>
      </c>
      <c r="DL24" s="100">
        <v>7454854</v>
      </c>
      <c r="DM24" s="100">
        <v>0</v>
      </c>
      <c r="DN24" s="100">
        <v>75462</v>
      </c>
      <c r="DO24" s="100">
        <v>7546221</v>
      </c>
      <c r="DP24" s="100">
        <v>0</v>
      </c>
      <c r="DQ24" s="100">
        <v>12680300</v>
      </c>
      <c r="DR24" s="100">
        <v>0</v>
      </c>
      <c r="DS24" s="100">
        <v>128083</v>
      </c>
      <c r="DT24" s="100">
        <v>12808383</v>
      </c>
      <c r="DU24" s="100">
        <v>15905</v>
      </c>
      <c r="DV24" s="100">
        <v>-5225446</v>
      </c>
      <c r="DW24" s="100">
        <v>0</v>
      </c>
      <c r="DX24" s="100">
        <v>-52621</v>
      </c>
      <c r="DY24" s="100">
        <v>-5262162</v>
      </c>
      <c r="DZ24" s="100">
        <v>0</v>
      </c>
      <c r="EA24" s="100">
        <v>437068989</v>
      </c>
      <c r="EB24" s="100">
        <v>0</v>
      </c>
      <c r="EC24" s="100">
        <v>4414838</v>
      </c>
      <c r="ED24" s="100">
        <v>441483827</v>
      </c>
      <c r="EE24" s="100">
        <v>0</v>
      </c>
      <c r="EF24" s="100">
        <v>425515448</v>
      </c>
      <c r="EG24" s="100">
        <v>0</v>
      </c>
      <c r="EH24" s="100">
        <v>4298136</v>
      </c>
      <c r="EI24" s="100">
        <v>429813584</v>
      </c>
      <c r="EJ24" s="100">
        <v>0</v>
      </c>
      <c r="EK24" s="100">
        <v>-11553541</v>
      </c>
      <c r="EL24" s="100">
        <v>0</v>
      </c>
      <c r="EM24" s="100">
        <v>-116702</v>
      </c>
      <c r="EN24" s="100">
        <v>-11670243</v>
      </c>
      <c r="EO24" s="100">
        <v>15905</v>
      </c>
      <c r="EP24" s="100">
        <v>-16778987</v>
      </c>
      <c r="EQ24" s="100">
        <v>0</v>
      </c>
      <c r="ER24" s="100">
        <v>-169323</v>
      </c>
      <c r="ES24" s="100">
        <v>-16932405</v>
      </c>
      <c r="ET24" s="546">
        <v>0</v>
      </c>
      <c r="EU24" s="546">
        <v>0.99</v>
      </c>
      <c r="EV24" s="546">
        <v>0</v>
      </c>
      <c r="EW24" s="546">
        <v>0.01</v>
      </c>
      <c r="EX24" s="546">
        <v>1</v>
      </c>
      <c r="EY24" s="84" t="s">
        <v>1047</v>
      </c>
    </row>
    <row r="25" spans="1:155" s="84" customFormat="1" x14ac:dyDescent="0.25">
      <c r="A25" t="s">
        <v>1026</v>
      </c>
      <c r="B25" s="82" t="s">
        <v>409</v>
      </c>
      <c r="C25" s="85" t="s">
        <v>408</v>
      </c>
      <c r="D25" s="100">
        <v>12050422</v>
      </c>
      <c r="E25" s="100">
        <v>18075634</v>
      </c>
      <c r="F25" s="100">
        <v>17593617</v>
      </c>
      <c r="G25" s="100">
        <v>482017</v>
      </c>
      <c r="H25" s="100">
        <v>48201690</v>
      </c>
      <c r="I25" s="100">
        <v>0</v>
      </c>
      <c r="J25" s="100">
        <v>0</v>
      </c>
      <c r="K25" s="100">
        <v>12050422</v>
      </c>
      <c r="L25" s="100">
        <v>104427</v>
      </c>
      <c r="M25" s="100">
        <v>104427</v>
      </c>
      <c r="N25" s="100">
        <v>0</v>
      </c>
      <c r="O25" s="100">
        <v>0</v>
      </c>
      <c r="P25" s="100">
        <v>0</v>
      </c>
      <c r="Q25" s="100">
        <v>0</v>
      </c>
      <c r="R25" s="100">
        <v>0</v>
      </c>
      <c r="S25" s="100">
        <v>0</v>
      </c>
      <c r="T25" s="100">
        <v>0</v>
      </c>
      <c r="U25" s="100">
        <v>0</v>
      </c>
      <c r="V25" s="100">
        <v>0</v>
      </c>
      <c r="W25" s="100">
        <v>0</v>
      </c>
      <c r="X25" s="100">
        <v>0</v>
      </c>
      <c r="Y25" s="100">
        <v>0</v>
      </c>
      <c r="Z25" s="100">
        <v>0</v>
      </c>
      <c r="AA25" s="100">
        <v>0</v>
      </c>
      <c r="AB25" s="100">
        <v>0</v>
      </c>
      <c r="AC25" s="100">
        <v>0</v>
      </c>
      <c r="AD25" s="100">
        <v>0</v>
      </c>
      <c r="AE25" s="100">
        <v>1338711</v>
      </c>
      <c r="AF25" s="100">
        <v>1303011</v>
      </c>
      <c r="AG25" s="100">
        <v>35700</v>
      </c>
      <c r="AH25" s="100">
        <v>2677422</v>
      </c>
      <c r="AI25" s="100">
        <v>145620</v>
      </c>
      <c r="AJ25" s="100">
        <v>218429</v>
      </c>
      <c r="AK25" s="100">
        <v>212604</v>
      </c>
      <c r="AL25" s="100">
        <v>5825</v>
      </c>
      <c r="AM25" s="100">
        <v>582478</v>
      </c>
      <c r="AN25" s="100">
        <v>-137395</v>
      </c>
      <c r="AO25" s="100">
        <v>-206094</v>
      </c>
      <c r="AP25" s="100">
        <v>-200598</v>
      </c>
      <c r="AQ25" s="100">
        <v>-5496</v>
      </c>
      <c r="AR25" s="100">
        <v>-549583</v>
      </c>
      <c r="AS25" s="100">
        <v>-17703</v>
      </c>
      <c r="AT25" s="100">
        <v>-26554</v>
      </c>
      <c r="AU25" s="100">
        <v>-25846</v>
      </c>
      <c r="AV25" s="100">
        <v>-708</v>
      </c>
      <c r="AW25" s="100">
        <v>-70811</v>
      </c>
      <c r="AX25" s="100">
        <v>0</v>
      </c>
      <c r="AY25" s="100">
        <v>0</v>
      </c>
      <c r="AZ25" s="100">
        <v>0</v>
      </c>
      <c r="BA25" s="100">
        <v>0</v>
      </c>
      <c r="BB25" s="100">
        <v>0</v>
      </c>
      <c r="BC25" s="100">
        <v>-4688</v>
      </c>
      <c r="BD25" s="100">
        <v>-7032</v>
      </c>
      <c r="BE25" s="100">
        <v>-6845</v>
      </c>
      <c r="BF25" s="100">
        <v>-188</v>
      </c>
      <c r="BG25" s="100">
        <v>-18753</v>
      </c>
      <c r="BH25" s="100">
        <v>-22391</v>
      </c>
      <c r="BI25" s="100">
        <v>-33586</v>
      </c>
      <c r="BJ25" s="100">
        <v>-32691</v>
      </c>
      <c r="BK25" s="100">
        <v>-896</v>
      </c>
      <c r="BL25" s="100">
        <v>-89564</v>
      </c>
      <c r="BM25" s="100">
        <v>-1343500</v>
      </c>
      <c r="BN25" s="100">
        <v>-2015250</v>
      </c>
      <c r="BO25" s="100">
        <v>-1961510</v>
      </c>
      <c r="BP25" s="100">
        <v>-53740</v>
      </c>
      <c r="BQ25" s="100">
        <v>-5374000</v>
      </c>
      <c r="BR25" s="100">
        <v>-527500</v>
      </c>
      <c r="BS25" s="100">
        <v>-791250</v>
      </c>
      <c r="BT25" s="100">
        <v>-770150</v>
      </c>
      <c r="BU25" s="100">
        <v>-21100</v>
      </c>
      <c r="BV25" s="100">
        <v>-2110000</v>
      </c>
      <c r="BW25" s="100">
        <v>-816000</v>
      </c>
      <c r="BX25" s="100">
        <v>-1224000</v>
      </c>
      <c r="BY25" s="100">
        <v>-1191360</v>
      </c>
      <c r="BZ25" s="100">
        <v>-32640</v>
      </c>
      <c r="CA25" s="100">
        <v>-3264000</v>
      </c>
      <c r="CB25" s="100">
        <v>29599</v>
      </c>
      <c r="CC25" s="100">
        <v>44399</v>
      </c>
      <c r="CD25" s="100">
        <v>43215</v>
      </c>
      <c r="CE25" s="100">
        <v>1184</v>
      </c>
      <c r="CF25" s="100">
        <v>118397</v>
      </c>
      <c r="CG25" s="100">
        <v>0</v>
      </c>
      <c r="CH25" s="100">
        <v>0</v>
      </c>
      <c r="CI25" s="100">
        <v>0</v>
      </c>
      <c r="CJ25" s="100">
        <v>0</v>
      </c>
      <c r="CK25" s="100">
        <v>0</v>
      </c>
      <c r="CL25" s="100">
        <v>-7099</v>
      </c>
      <c r="CM25" s="100">
        <v>-10649</v>
      </c>
      <c r="CN25" s="100">
        <v>-10365</v>
      </c>
      <c r="CO25" s="100">
        <v>-284</v>
      </c>
      <c r="CP25" s="100">
        <v>-28397</v>
      </c>
      <c r="CQ25" s="100">
        <v>161000</v>
      </c>
      <c r="CR25" s="100">
        <v>241500</v>
      </c>
      <c r="CS25" s="100">
        <v>235060</v>
      </c>
      <c r="CT25" s="100">
        <v>6440</v>
      </c>
      <c r="CU25" s="100">
        <v>644000</v>
      </c>
      <c r="CV25" s="100">
        <v>-1160000</v>
      </c>
      <c r="CW25" s="100">
        <v>-1740000</v>
      </c>
      <c r="CX25" s="100">
        <v>-1693600</v>
      </c>
      <c r="CY25" s="100">
        <v>-46400</v>
      </c>
      <c r="CZ25" s="100">
        <v>-4640000</v>
      </c>
      <c r="DA25" s="100">
        <v>-505000</v>
      </c>
      <c r="DB25" s="100">
        <v>-757500</v>
      </c>
      <c r="DC25" s="100">
        <v>-737300</v>
      </c>
      <c r="DD25" s="100">
        <v>-20200</v>
      </c>
      <c r="DE25" s="100">
        <v>-2020000</v>
      </c>
      <c r="DF25" s="100">
        <v>-655000</v>
      </c>
      <c r="DG25" s="100">
        <v>-982500</v>
      </c>
      <c r="DH25" s="100">
        <v>-956300</v>
      </c>
      <c r="DI25" s="100">
        <v>-26200</v>
      </c>
      <c r="DJ25" s="100">
        <v>-2620000</v>
      </c>
      <c r="DK25" s="100">
        <v>-270023</v>
      </c>
      <c r="DL25" s="100">
        <v>-216016</v>
      </c>
      <c r="DM25" s="100">
        <v>-48603</v>
      </c>
      <c r="DN25" s="100">
        <v>-5400</v>
      </c>
      <c r="DO25" s="100">
        <v>-540040</v>
      </c>
      <c r="DP25" s="100">
        <v>-440828</v>
      </c>
      <c r="DQ25" s="100">
        <v>-352663</v>
      </c>
      <c r="DR25" s="100">
        <v>-79349</v>
      </c>
      <c r="DS25" s="100">
        <v>-8817</v>
      </c>
      <c r="DT25" s="100">
        <v>-881657</v>
      </c>
      <c r="DU25" s="100">
        <v>170805</v>
      </c>
      <c r="DV25" s="100">
        <v>136647</v>
      </c>
      <c r="DW25" s="100">
        <v>30746</v>
      </c>
      <c r="DX25" s="100">
        <v>3417</v>
      </c>
      <c r="DY25" s="100">
        <v>341617</v>
      </c>
      <c r="DZ25" s="100">
        <v>11980787</v>
      </c>
      <c r="EA25" s="100">
        <v>17971179</v>
      </c>
      <c r="EB25" s="100">
        <v>17491948</v>
      </c>
      <c r="EC25" s="100">
        <v>479231</v>
      </c>
      <c r="ED25" s="100">
        <v>47923145</v>
      </c>
      <c r="EE25" s="100">
        <v>12050422</v>
      </c>
      <c r="EF25" s="100">
        <v>18075634</v>
      </c>
      <c r="EG25" s="100">
        <v>17593617</v>
      </c>
      <c r="EH25" s="100">
        <v>482017</v>
      </c>
      <c r="EI25" s="100">
        <v>48201690</v>
      </c>
      <c r="EJ25" s="100">
        <v>69635</v>
      </c>
      <c r="EK25" s="100">
        <v>104455</v>
      </c>
      <c r="EL25" s="100">
        <v>101669</v>
      </c>
      <c r="EM25" s="100">
        <v>2786</v>
      </c>
      <c r="EN25" s="100">
        <v>278545</v>
      </c>
      <c r="EO25" s="100">
        <v>240440</v>
      </c>
      <c r="EP25" s="100">
        <v>241102</v>
      </c>
      <c r="EQ25" s="100">
        <v>132415</v>
      </c>
      <c r="ER25" s="100">
        <v>6203</v>
      </c>
      <c r="ES25" s="100">
        <v>620162</v>
      </c>
      <c r="ET25" s="546">
        <v>0.25</v>
      </c>
      <c r="EU25" s="546">
        <v>0.375</v>
      </c>
      <c r="EV25" s="546">
        <v>0.36499999999999999</v>
      </c>
      <c r="EW25" s="546">
        <v>0.01</v>
      </c>
      <c r="EX25" s="546">
        <v>1</v>
      </c>
      <c r="EY25" s="84" t="s">
        <v>1029</v>
      </c>
    </row>
    <row r="26" spans="1:155" s="84" customFormat="1" x14ac:dyDescent="0.25">
      <c r="A26" t="s">
        <v>1026</v>
      </c>
      <c r="B26" s="82" t="s">
        <v>411</v>
      </c>
      <c r="C26" s="85" t="s">
        <v>410</v>
      </c>
      <c r="D26" s="100">
        <v>10758211</v>
      </c>
      <c r="E26" s="100">
        <v>31629140</v>
      </c>
      <c r="F26" s="100">
        <v>0</v>
      </c>
      <c r="G26" s="100">
        <v>645493</v>
      </c>
      <c r="H26" s="100">
        <v>43032844</v>
      </c>
      <c r="I26" s="100">
        <v>0</v>
      </c>
      <c r="J26" s="100">
        <v>0</v>
      </c>
      <c r="K26" s="100">
        <v>10758211</v>
      </c>
      <c r="L26" s="100">
        <v>247910</v>
      </c>
      <c r="M26" s="100">
        <v>247910</v>
      </c>
      <c r="N26" s="100">
        <v>0</v>
      </c>
      <c r="O26" s="100">
        <v>0</v>
      </c>
      <c r="P26" s="100">
        <v>0</v>
      </c>
      <c r="Q26" s="100">
        <v>0</v>
      </c>
      <c r="R26" s="100">
        <v>0</v>
      </c>
      <c r="S26" s="100">
        <v>0</v>
      </c>
      <c r="T26" s="100">
        <v>0</v>
      </c>
      <c r="U26" s="100">
        <v>0</v>
      </c>
      <c r="V26" s="100">
        <v>0</v>
      </c>
      <c r="W26" s="100">
        <v>0</v>
      </c>
      <c r="X26" s="100">
        <v>0</v>
      </c>
      <c r="Y26" s="100">
        <v>0</v>
      </c>
      <c r="Z26" s="100">
        <v>0</v>
      </c>
      <c r="AA26" s="100">
        <v>0</v>
      </c>
      <c r="AB26" s="100">
        <v>0</v>
      </c>
      <c r="AC26" s="100">
        <v>0</v>
      </c>
      <c r="AD26" s="100">
        <v>0</v>
      </c>
      <c r="AE26" s="100">
        <v>5798430</v>
      </c>
      <c r="AF26" s="100">
        <v>0</v>
      </c>
      <c r="AG26" s="100">
        <v>118334</v>
      </c>
      <c r="AH26" s="100">
        <v>5916764</v>
      </c>
      <c r="AI26" s="100">
        <v>824677</v>
      </c>
      <c r="AJ26" s="100">
        <v>2424551</v>
      </c>
      <c r="AK26" s="100">
        <v>0</v>
      </c>
      <c r="AL26" s="100">
        <v>49481</v>
      </c>
      <c r="AM26" s="100">
        <v>3298709</v>
      </c>
      <c r="AN26" s="100">
        <v>-101987</v>
      </c>
      <c r="AO26" s="100">
        <v>-299840</v>
      </c>
      <c r="AP26" s="100">
        <v>0</v>
      </c>
      <c r="AQ26" s="100">
        <v>-6119</v>
      </c>
      <c r="AR26" s="100">
        <v>-407946</v>
      </c>
      <c r="AS26" s="100">
        <v>-459500</v>
      </c>
      <c r="AT26" s="100">
        <v>-1350930</v>
      </c>
      <c r="AU26" s="100">
        <v>0</v>
      </c>
      <c r="AV26" s="100">
        <v>-27570</v>
      </c>
      <c r="AW26" s="100">
        <v>-1838000</v>
      </c>
      <c r="AX26" s="100">
        <v>20028</v>
      </c>
      <c r="AY26" s="100">
        <v>58884</v>
      </c>
      <c r="AZ26" s="100">
        <v>0</v>
      </c>
      <c r="BA26" s="100">
        <v>1202</v>
      </c>
      <c r="BB26" s="100">
        <v>80114</v>
      </c>
      <c r="BC26" s="100">
        <v>-106778</v>
      </c>
      <c r="BD26" s="100">
        <v>-313929</v>
      </c>
      <c r="BE26" s="100">
        <v>0</v>
      </c>
      <c r="BF26" s="100">
        <v>-6407</v>
      </c>
      <c r="BG26" s="100">
        <v>-427114</v>
      </c>
      <c r="BH26" s="100">
        <v>-546250</v>
      </c>
      <c r="BI26" s="100">
        <v>-1605975</v>
      </c>
      <c r="BJ26" s="100">
        <v>0</v>
      </c>
      <c r="BK26" s="100">
        <v>-32775</v>
      </c>
      <c r="BL26" s="100">
        <v>-2185000</v>
      </c>
      <c r="BM26" s="100">
        <v>-853374</v>
      </c>
      <c r="BN26" s="100">
        <v>-2508923</v>
      </c>
      <c r="BO26" s="100">
        <v>0</v>
      </c>
      <c r="BP26" s="100">
        <v>-51203</v>
      </c>
      <c r="BQ26" s="100">
        <v>-3413500</v>
      </c>
      <c r="BR26" s="100">
        <v>-195424</v>
      </c>
      <c r="BS26" s="100">
        <v>-574550</v>
      </c>
      <c r="BT26" s="100">
        <v>0</v>
      </c>
      <c r="BU26" s="100">
        <v>-11726</v>
      </c>
      <c r="BV26" s="100">
        <v>-781700</v>
      </c>
      <c r="BW26" s="100">
        <v>-657950</v>
      </c>
      <c r="BX26" s="100">
        <v>-1934373</v>
      </c>
      <c r="BY26" s="100">
        <v>0</v>
      </c>
      <c r="BZ26" s="100">
        <v>-39477</v>
      </c>
      <c r="CA26" s="100">
        <v>-2631800</v>
      </c>
      <c r="CB26" s="100">
        <v>187364</v>
      </c>
      <c r="CC26" s="100">
        <v>550849</v>
      </c>
      <c r="CD26" s="100">
        <v>0</v>
      </c>
      <c r="CE26" s="100">
        <v>11242</v>
      </c>
      <c r="CF26" s="100">
        <v>749455</v>
      </c>
      <c r="CG26" s="100">
        <v>312636</v>
      </c>
      <c r="CH26" s="100">
        <v>919151</v>
      </c>
      <c r="CI26" s="100">
        <v>0</v>
      </c>
      <c r="CJ26" s="100">
        <v>18758</v>
      </c>
      <c r="CK26" s="100">
        <v>1250545</v>
      </c>
      <c r="CL26" s="100">
        <v>-190817</v>
      </c>
      <c r="CM26" s="100">
        <v>-561002</v>
      </c>
      <c r="CN26" s="100">
        <v>0</v>
      </c>
      <c r="CO26" s="100">
        <v>-11449</v>
      </c>
      <c r="CP26" s="100">
        <v>-763268</v>
      </c>
      <c r="CQ26" s="100">
        <v>0</v>
      </c>
      <c r="CR26" s="100">
        <v>0</v>
      </c>
      <c r="CS26" s="100">
        <v>0</v>
      </c>
      <c r="CT26" s="100">
        <v>0</v>
      </c>
      <c r="CU26" s="100">
        <v>0</v>
      </c>
      <c r="CV26" s="100">
        <v>-544191</v>
      </c>
      <c r="CW26" s="100">
        <v>-1599925</v>
      </c>
      <c r="CX26" s="100">
        <v>0</v>
      </c>
      <c r="CY26" s="100">
        <v>-32652</v>
      </c>
      <c r="CZ26" s="100">
        <v>-2176768</v>
      </c>
      <c r="DA26" s="100">
        <v>-198877</v>
      </c>
      <c r="DB26" s="100">
        <v>-584703</v>
      </c>
      <c r="DC26" s="100">
        <v>0</v>
      </c>
      <c r="DD26" s="100">
        <v>-11933</v>
      </c>
      <c r="DE26" s="100">
        <v>-795513</v>
      </c>
      <c r="DF26" s="100">
        <v>-345314</v>
      </c>
      <c r="DG26" s="100">
        <v>-1015222</v>
      </c>
      <c r="DH26" s="100">
        <v>0</v>
      </c>
      <c r="DI26" s="100">
        <v>-20719</v>
      </c>
      <c r="DJ26" s="100">
        <v>-1381255</v>
      </c>
      <c r="DK26" s="100">
        <v>1481247</v>
      </c>
      <c r="DL26" s="100">
        <v>1451622</v>
      </c>
      <c r="DM26" s="100">
        <v>0</v>
      </c>
      <c r="DN26" s="100">
        <v>29625</v>
      </c>
      <c r="DO26" s="100">
        <v>2962493</v>
      </c>
      <c r="DP26" s="100">
        <v>809700</v>
      </c>
      <c r="DQ26" s="100">
        <v>793506</v>
      </c>
      <c r="DR26" s="100">
        <v>0</v>
      </c>
      <c r="DS26" s="100">
        <v>16194</v>
      </c>
      <c r="DT26" s="100">
        <v>1619400</v>
      </c>
      <c r="DU26" s="100">
        <v>671547</v>
      </c>
      <c r="DV26" s="100">
        <v>658116</v>
      </c>
      <c r="DW26" s="100">
        <v>0</v>
      </c>
      <c r="DX26" s="100">
        <v>13431</v>
      </c>
      <c r="DY26" s="100">
        <v>1343093</v>
      </c>
      <c r="DZ26" s="100">
        <v>10490925</v>
      </c>
      <c r="EA26" s="100">
        <v>30843321</v>
      </c>
      <c r="EB26" s="100">
        <v>0</v>
      </c>
      <c r="EC26" s="100">
        <v>629456</v>
      </c>
      <c r="ED26" s="100">
        <v>41963702</v>
      </c>
      <c r="EE26" s="100">
        <v>10758211</v>
      </c>
      <c r="EF26" s="100">
        <v>31629140</v>
      </c>
      <c r="EG26" s="100">
        <v>0</v>
      </c>
      <c r="EH26" s="100">
        <v>645493</v>
      </c>
      <c r="EI26" s="100">
        <v>43032844</v>
      </c>
      <c r="EJ26" s="100">
        <v>267286</v>
      </c>
      <c r="EK26" s="100">
        <v>785819</v>
      </c>
      <c r="EL26" s="100">
        <v>0</v>
      </c>
      <c r="EM26" s="100">
        <v>16037</v>
      </c>
      <c r="EN26" s="100">
        <v>1069142</v>
      </c>
      <c r="EO26" s="100">
        <v>938833</v>
      </c>
      <c r="EP26" s="100">
        <v>1443935</v>
      </c>
      <c r="EQ26" s="100">
        <v>0</v>
      </c>
      <c r="ER26" s="100">
        <v>29468</v>
      </c>
      <c r="ES26" s="100">
        <v>2412235</v>
      </c>
      <c r="ET26" s="546">
        <v>0.25</v>
      </c>
      <c r="EU26" s="546">
        <v>0.73499999999999999</v>
      </c>
      <c r="EV26" s="546">
        <v>0</v>
      </c>
      <c r="EW26" s="546">
        <v>1.4999999999999999E-2</v>
      </c>
      <c r="EX26" s="546">
        <v>1</v>
      </c>
      <c r="EY26" s="84" t="s">
        <v>1054</v>
      </c>
    </row>
    <row r="27" spans="1:155" s="84" customFormat="1" x14ac:dyDescent="0.25">
      <c r="A27" t="s">
        <v>1026</v>
      </c>
      <c r="B27" s="82" t="s">
        <v>413</v>
      </c>
      <c r="C27" s="85" t="s">
        <v>412</v>
      </c>
      <c r="D27" s="100">
        <v>10429879</v>
      </c>
      <c r="E27" s="100">
        <v>30663846</v>
      </c>
      <c r="F27" s="100">
        <v>0</v>
      </c>
      <c r="G27" s="100">
        <v>625793</v>
      </c>
      <c r="H27" s="100">
        <v>41719518</v>
      </c>
      <c r="I27" s="100">
        <v>340303</v>
      </c>
      <c r="J27" s="100">
        <v>340303</v>
      </c>
      <c r="K27" s="100">
        <v>10089576</v>
      </c>
      <c r="L27" s="100">
        <v>250904</v>
      </c>
      <c r="M27" s="100">
        <v>250904</v>
      </c>
      <c r="N27" s="100">
        <v>0</v>
      </c>
      <c r="O27" s="100">
        <v>0</v>
      </c>
      <c r="P27" s="100">
        <v>2552</v>
      </c>
      <c r="Q27" s="100">
        <v>0</v>
      </c>
      <c r="R27" s="100">
        <v>2552</v>
      </c>
      <c r="S27" s="100">
        <v>0</v>
      </c>
      <c r="T27" s="100">
        <v>0</v>
      </c>
      <c r="U27" s="100">
        <v>0</v>
      </c>
      <c r="V27" s="100">
        <v>0</v>
      </c>
      <c r="W27" s="100">
        <v>340303.35641547863</v>
      </c>
      <c r="X27" s="100">
        <v>0</v>
      </c>
      <c r="Y27" s="100">
        <v>0</v>
      </c>
      <c r="Z27" s="100">
        <v>340303.35641547863</v>
      </c>
      <c r="AA27" s="100">
        <v>0</v>
      </c>
      <c r="AB27" s="100">
        <v>0</v>
      </c>
      <c r="AC27" s="100">
        <v>0</v>
      </c>
      <c r="AD27" s="100">
        <v>0</v>
      </c>
      <c r="AE27" s="100">
        <v>6844146</v>
      </c>
      <c r="AF27" s="100">
        <v>0</v>
      </c>
      <c r="AG27" s="100">
        <v>136029</v>
      </c>
      <c r="AH27" s="100">
        <v>6980175</v>
      </c>
      <c r="AI27" s="100">
        <v>1816593</v>
      </c>
      <c r="AJ27" s="100">
        <v>5340786</v>
      </c>
      <c r="AK27" s="100">
        <v>0</v>
      </c>
      <c r="AL27" s="100">
        <v>108996</v>
      </c>
      <c r="AM27" s="100">
        <v>7266375</v>
      </c>
      <c r="AN27" s="100">
        <v>-83097</v>
      </c>
      <c r="AO27" s="100">
        <v>-244306</v>
      </c>
      <c r="AP27" s="100">
        <v>0</v>
      </c>
      <c r="AQ27" s="100">
        <v>-4986</v>
      </c>
      <c r="AR27" s="100">
        <v>-332389</v>
      </c>
      <c r="AS27" s="100">
        <v>-652850</v>
      </c>
      <c r="AT27" s="100">
        <v>-1919379</v>
      </c>
      <c r="AU27" s="100">
        <v>0</v>
      </c>
      <c r="AV27" s="100">
        <v>-39171</v>
      </c>
      <c r="AW27" s="100">
        <v>-2611400</v>
      </c>
      <c r="AX27" s="100">
        <v>151697</v>
      </c>
      <c r="AY27" s="100">
        <v>445989</v>
      </c>
      <c r="AZ27" s="100">
        <v>0</v>
      </c>
      <c r="BA27" s="100">
        <v>9102</v>
      </c>
      <c r="BB27" s="100">
        <v>606788</v>
      </c>
      <c r="BC27" s="100">
        <v>-321856</v>
      </c>
      <c r="BD27" s="100">
        <v>-946256</v>
      </c>
      <c r="BE27" s="100">
        <v>0</v>
      </c>
      <c r="BF27" s="100">
        <v>-19311</v>
      </c>
      <c r="BG27" s="100">
        <v>-1287423</v>
      </c>
      <c r="BH27" s="100">
        <v>-823009</v>
      </c>
      <c r="BI27" s="100">
        <v>-2419646</v>
      </c>
      <c r="BJ27" s="100">
        <v>0</v>
      </c>
      <c r="BK27" s="100">
        <v>-49380</v>
      </c>
      <c r="BL27" s="100">
        <v>-3292035</v>
      </c>
      <c r="BM27" s="100">
        <v>-2949351</v>
      </c>
      <c r="BN27" s="100">
        <v>-8671092</v>
      </c>
      <c r="BO27" s="100">
        <v>0</v>
      </c>
      <c r="BP27" s="100">
        <v>-176961</v>
      </c>
      <c r="BQ27" s="100">
        <v>-11797404</v>
      </c>
      <c r="BR27" s="100">
        <v>-2220857</v>
      </c>
      <c r="BS27" s="100">
        <v>-6529318</v>
      </c>
      <c r="BT27" s="100">
        <v>0</v>
      </c>
      <c r="BU27" s="100">
        <v>-133251</v>
      </c>
      <c r="BV27" s="100">
        <v>-8883426</v>
      </c>
      <c r="BW27" s="100">
        <v>-728494</v>
      </c>
      <c r="BX27" s="100">
        <v>-2141774</v>
      </c>
      <c r="BY27" s="100">
        <v>0</v>
      </c>
      <c r="BZ27" s="100">
        <v>-43710</v>
      </c>
      <c r="CA27" s="100">
        <v>-2913978</v>
      </c>
      <c r="CB27" s="100">
        <v>313120</v>
      </c>
      <c r="CC27" s="100">
        <v>920573</v>
      </c>
      <c r="CD27" s="100">
        <v>0</v>
      </c>
      <c r="CE27" s="100">
        <v>18787</v>
      </c>
      <c r="CF27" s="100">
        <v>1252480</v>
      </c>
      <c r="CG27" s="100">
        <v>218047</v>
      </c>
      <c r="CH27" s="100">
        <v>641057</v>
      </c>
      <c r="CI27" s="100">
        <v>0</v>
      </c>
      <c r="CJ27" s="100">
        <v>13083</v>
      </c>
      <c r="CK27" s="100">
        <v>872187</v>
      </c>
      <c r="CL27" s="100">
        <v>814648</v>
      </c>
      <c r="CM27" s="100">
        <v>2395067</v>
      </c>
      <c r="CN27" s="100">
        <v>0</v>
      </c>
      <c r="CO27" s="100">
        <v>48879</v>
      </c>
      <c r="CP27" s="100">
        <v>3258594</v>
      </c>
      <c r="CQ27" s="100">
        <v>-1983324</v>
      </c>
      <c r="CR27" s="100">
        <v>-5830970</v>
      </c>
      <c r="CS27" s="100">
        <v>0</v>
      </c>
      <c r="CT27" s="100">
        <v>-118999</v>
      </c>
      <c r="CU27" s="100">
        <v>-7933293</v>
      </c>
      <c r="CV27" s="100">
        <v>-3586860</v>
      </c>
      <c r="CW27" s="100">
        <v>-10545365</v>
      </c>
      <c r="CX27" s="100">
        <v>0</v>
      </c>
      <c r="CY27" s="100">
        <v>-215211</v>
      </c>
      <c r="CZ27" s="100">
        <v>-14347436</v>
      </c>
      <c r="DA27" s="100">
        <v>-1093089</v>
      </c>
      <c r="DB27" s="100">
        <v>-3213678</v>
      </c>
      <c r="DC27" s="100">
        <v>0</v>
      </c>
      <c r="DD27" s="100">
        <v>-65585</v>
      </c>
      <c r="DE27" s="100">
        <v>-4372352</v>
      </c>
      <c r="DF27" s="100">
        <v>-2493771</v>
      </c>
      <c r="DG27" s="100">
        <v>-7331687</v>
      </c>
      <c r="DH27" s="100">
        <v>0</v>
      </c>
      <c r="DI27" s="100">
        <v>-149626</v>
      </c>
      <c r="DJ27" s="100">
        <v>-9975084</v>
      </c>
      <c r="DK27" s="100">
        <v>-1155138</v>
      </c>
      <c r="DL27" s="100">
        <v>-1132037</v>
      </c>
      <c r="DM27" s="100">
        <v>0</v>
      </c>
      <c r="DN27" s="100">
        <v>-23103</v>
      </c>
      <c r="DO27" s="100">
        <v>-2310278</v>
      </c>
      <c r="DP27" s="100">
        <v>-1502717</v>
      </c>
      <c r="DQ27" s="100">
        <v>-1472663</v>
      </c>
      <c r="DR27" s="100">
        <v>0</v>
      </c>
      <c r="DS27" s="100">
        <v>-30054</v>
      </c>
      <c r="DT27" s="100">
        <v>-3005434</v>
      </c>
      <c r="DU27" s="100">
        <v>347579</v>
      </c>
      <c r="DV27" s="100">
        <v>340626</v>
      </c>
      <c r="DW27" s="100">
        <v>0</v>
      </c>
      <c r="DX27" s="100">
        <v>6951</v>
      </c>
      <c r="DY27" s="100">
        <v>695156</v>
      </c>
      <c r="DZ27" s="100">
        <v>9698874</v>
      </c>
      <c r="EA27" s="100">
        <v>28514693</v>
      </c>
      <c r="EB27" s="100">
        <v>0</v>
      </c>
      <c r="EC27" s="100">
        <v>581933</v>
      </c>
      <c r="ED27" s="100">
        <v>38795500</v>
      </c>
      <c r="EE27" s="100">
        <v>10429879</v>
      </c>
      <c r="EF27" s="100">
        <v>30663846</v>
      </c>
      <c r="EG27" s="100">
        <v>0</v>
      </c>
      <c r="EH27" s="100">
        <v>625793</v>
      </c>
      <c r="EI27" s="100">
        <v>41719518</v>
      </c>
      <c r="EJ27" s="100">
        <v>731005</v>
      </c>
      <c r="EK27" s="100">
        <v>2149153</v>
      </c>
      <c r="EL27" s="100">
        <v>0</v>
      </c>
      <c r="EM27" s="100">
        <v>43860</v>
      </c>
      <c r="EN27" s="100">
        <v>2924018</v>
      </c>
      <c r="EO27" s="100">
        <v>1078584</v>
      </c>
      <c r="EP27" s="100">
        <v>2489779</v>
      </c>
      <c r="EQ27" s="100">
        <v>0</v>
      </c>
      <c r="ER27" s="100">
        <v>50811</v>
      </c>
      <c r="ES27" s="100">
        <v>3619174</v>
      </c>
      <c r="ET27" s="546">
        <v>0.25</v>
      </c>
      <c r="EU27" s="546">
        <v>0.73499999999999999</v>
      </c>
      <c r="EV27" s="546">
        <v>0</v>
      </c>
      <c r="EW27" s="546">
        <v>1.4999999999999999E-2</v>
      </c>
      <c r="EX27" s="546">
        <v>1</v>
      </c>
      <c r="EY27" s="84" t="s">
        <v>1054</v>
      </c>
    </row>
    <row r="28" spans="1:155" s="84" customFormat="1" x14ac:dyDescent="0.25">
      <c r="A28" t="s">
        <v>1026</v>
      </c>
      <c r="B28" s="82" t="s">
        <v>415</v>
      </c>
      <c r="C28" s="85" t="s">
        <v>414</v>
      </c>
      <c r="D28" s="100">
        <v>13931675</v>
      </c>
      <c r="E28" s="100">
        <v>11145339</v>
      </c>
      <c r="F28" s="100">
        <v>2507701</v>
      </c>
      <c r="G28" s="100">
        <v>278633</v>
      </c>
      <c r="H28" s="100">
        <v>27863348</v>
      </c>
      <c r="I28" s="100">
        <v>0</v>
      </c>
      <c r="J28" s="100">
        <v>0</v>
      </c>
      <c r="K28" s="100">
        <v>13931675</v>
      </c>
      <c r="L28" s="100">
        <v>93658</v>
      </c>
      <c r="M28" s="100">
        <v>93658</v>
      </c>
      <c r="N28" s="100">
        <v>0</v>
      </c>
      <c r="O28" s="100">
        <v>0</v>
      </c>
      <c r="P28" s="100">
        <v>58322</v>
      </c>
      <c r="Q28" s="100">
        <v>0</v>
      </c>
      <c r="R28" s="100">
        <v>58322</v>
      </c>
      <c r="S28" s="100">
        <v>0</v>
      </c>
      <c r="T28" s="100">
        <v>0</v>
      </c>
      <c r="U28" s="100">
        <v>0</v>
      </c>
      <c r="V28" s="100">
        <v>0</v>
      </c>
      <c r="W28" s="100">
        <v>0</v>
      </c>
      <c r="X28" s="100">
        <v>0</v>
      </c>
      <c r="Y28" s="100">
        <v>0</v>
      </c>
      <c r="Z28" s="100">
        <v>0</v>
      </c>
      <c r="AA28" s="100">
        <v>0</v>
      </c>
      <c r="AB28" s="100">
        <v>0</v>
      </c>
      <c r="AC28" s="100">
        <v>0</v>
      </c>
      <c r="AD28" s="100">
        <v>0</v>
      </c>
      <c r="AE28" s="100">
        <v>1186228</v>
      </c>
      <c r="AF28" s="100">
        <v>266475</v>
      </c>
      <c r="AG28" s="100">
        <v>29610</v>
      </c>
      <c r="AH28" s="100">
        <v>1482313</v>
      </c>
      <c r="AI28" s="100">
        <v>210014</v>
      </c>
      <c r="AJ28" s="100">
        <v>168011</v>
      </c>
      <c r="AK28" s="100">
        <v>37803</v>
      </c>
      <c r="AL28" s="100">
        <v>4200</v>
      </c>
      <c r="AM28" s="100">
        <v>420028</v>
      </c>
      <c r="AN28" s="100">
        <v>-227312</v>
      </c>
      <c r="AO28" s="100">
        <v>-181850</v>
      </c>
      <c r="AP28" s="100">
        <v>-40916</v>
      </c>
      <c r="AQ28" s="100">
        <v>-4546</v>
      </c>
      <c r="AR28" s="100">
        <v>-454624</v>
      </c>
      <c r="AS28" s="100">
        <v>-98023</v>
      </c>
      <c r="AT28" s="100">
        <v>-78418</v>
      </c>
      <c r="AU28" s="100">
        <v>-17644</v>
      </c>
      <c r="AV28" s="100">
        <v>-1960</v>
      </c>
      <c r="AW28" s="100">
        <v>-196045</v>
      </c>
      <c r="AX28" s="100">
        <v>0</v>
      </c>
      <c r="AY28" s="100">
        <v>0</v>
      </c>
      <c r="AZ28" s="100">
        <v>0</v>
      </c>
      <c r="BA28" s="100">
        <v>0</v>
      </c>
      <c r="BB28" s="100">
        <v>0</v>
      </c>
      <c r="BC28" s="100">
        <v>-45136</v>
      </c>
      <c r="BD28" s="100">
        <v>-36109</v>
      </c>
      <c r="BE28" s="100">
        <v>-8124</v>
      </c>
      <c r="BF28" s="100">
        <v>-903</v>
      </c>
      <c r="BG28" s="100">
        <v>-90272</v>
      </c>
      <c r="BH28" s="100">
        <v>-143159</v>
      </c>
      <c r="BI28" s="100">
        <v>-114527</v>
      </c>
      <c r="BJ28" s="100">
        <v>-25768</v>
      </c>
      <c r="BK28" s="100">
        <v>-2863</v>
      </c>
      <c r="BL28" s="100">
        <v>-286317</v>
      </c>
      <c r="BM28" s="100">
        <v>-1948681</v>
      </c>
      <c r="BN28" s="100">
        <v>-1558944</v>
      </c>
      <c r="BO28" s="100">
        <v>-350762</v>
      </c>
      <c r="BP28" s="100">
        <v>-38974</v>
      </c>
      <c r="BQ28" s="100">
        <v>-3897361</v>
      </c>
      <c r="BR28" s="100">
        <v>-143129</v>
      </c>
      <c r="BS28" s="100">
        <v>-114504</v>
      </c>
      <c r="BT28" s="100">
        <v>-25763</v>
      </c>
      <c r="BU28" s="100">
        <v>-2863</v>
      </c>
      <c r="BV28" s="100">
        <v>-286259</v>
      </c>
      <c r="BW28" s="100">
        <v>-1805551</v>
      </c>
      <c r="BX28" s="100">
        <v>-1444441</v>
      </c>
      <c r="BY28" s="100">
        <v>-324999</v>
      </c>
      <c r="BZ28" s="100">
        <v>-36111</v>
      </c>
      <c r="CA28" s="100">
        <v>-3611102</v>
      </c>
      <c r="CB28" s="100">
        <v>310252</v>
      </c>
      <c r="CC28" s="100">
        <v>248201</v>
      </c>
      <c r="CD28" s="100">
        <v>55845</v>
      </c>
      <c r="CE28" s="100">
        <v>6205</v>
      </c>
      <c r="CF28" s="100">
        <v>620503</v>
      </c>
      <c r="CG28" s="100">
        <v>0</v>
      </c>
      <c r="CH28" s="100">
        <v>0</v>
      </c>
      <c r="CI28" s="100">
        <v>0</v>
      </c>
      <c r="CJ28" s="100">
        <v>0</v>
      </c>
      <c r="CK28" s="100">
        <v>0</v>
      </c>
      <c r="CL28" s="100">
        <v>-60730</v>
      </c>
      <c r="CM28" s="100">
        <v>-48584</v>
      </c>
      <c r="CN28" s="100">
        <v>-10931</v>
      </c>
      <c r="CO28" s="100">
        <v>-1215</v>
      </c>
      <c r="CP28" s="100">
        <v>-121460</v>
      </c>
      <c r="CQ28" s="100">
        <v>0</v>
      </c>
      <c r="CR28" s="100">
        <v>0</v>
      </c>
      <c r="CS28" s="100">
        <v>0</v>
      </c>
      <c r="CT28" s="100">
        <v>0</v>
      </c>
      <c r="CU28" s="100">
        <v>0</v>
      </c>
      <c r="CV28" s="100">
        <v>-1699159</v>
      </c>
      <c r="CW28" s="100">
        <v>-1359327</v>
      </c>
      <c r="CX28" s="100">
        <v>-305848</v>
      </c>
      <c r="CY28" s="100">
        <v>-33984</v>
      </c>
      <c r="CZ28" s="100">
        <v>-3398318</v>
      </c>
      <c r="DA28" s="100">
        <v>106393</v>
      </c>
      <c r="DB28" s="100">
        <v>85113</v>
      </c>
      <c r="DC28" s="100">
        <v>19151</v>
      </c>
      <c r="DD28" s="100">
        <v>2127</v>
      </c>
      <c r="DE28" s="100">
        <v>212784</v>
      </c>
      <c r="DF28" s="100">
        <v>-1805551</v>
      </c>
      <c r="DG28" s="100">
        <v>-1444441</v>
      </c>
      <c r="DH28" s="100">
        <v>-324999</v>
      </c>
      <c r="DI28" s="100">
        <v>-36111</v>
      </c>
      <c r="DJ28" s="100">
        <v>-3611102</v>
      </c>
      <c r="DK28" s="100">
        <v>-1823947</v>
      </c>
      <c r="DL28" s="100">
        <v>238690</v>
      </c>
      <c r="DM28" s="100">
        <v>1335581</v>
      </c>
      <c r="DN28" s="100">
        <v>-2522</v>
      </c>
      <c r="DO28" s="100">
        <v>-252198</v>
      </c>
      <c r="DP28" s="100">
        <v>-1823950</v>
      </c>
      <c r="DQ28" s="100">
        <v>-453469</v>
      </c>
      <c r="DR28" s="100">
        <v>657265</v>
      </c>
      <c r="DS28" s="100">
        <v>-16365</v>
      </c>
      <c r="DT28" s="100">
        <v>-1636519</v>
      </c>
      <c r="DU28" s="100">
        <v>3</v>
      </c>
      <c r="DV28" s="100">
        <v>692159</v>
      </c>
      <c r="DW28" s="100">
        <v>678316</v>
      </c>
      <c r="DX28" s="100">
        <v>13843</v>
      </c>
      <c r="DY28" s="100">
        <v>1384321</v>
      </c>
      <c r="DZ28" s="100">
        <v>13441119</v>
      </c>
      <c r="EA28" s="100">
        <v>10752896</v>
      </c>
      <c r="EB28" s="100">
        <v>2419402</v>
      </c>
      <c r="EC28" s="100">
        <v>268822</v>
      </c>
      <c r="ED28" s="100">
        <v>26882239</v>
      </c>
      <c r="EE28" s="100">
        <v>13931675</v>
      </c>
      <c r="EF28" s="100">
        <v>11145339</v>
      </c>
      <c r="EG28" s="100">
        <v>2507701</v>
      </c>
      <c r="EH28" s="100">
        <v>278633</v>
      </c>
      <c r="EI28" s="100">
        <v>27863348</v>
      </c>
      <c r="EJ28" s="100">
        <v>490556</v>
      </c>
      <c r="EK28" s="100">
        <v>392443</v>
      </c>
      <c r="EL28" s="100">
        <v>88299</v>
      </c>
      <c r="EM28" s="100">
        <v>9811</v>
      </c>
      <c r="EN28" s="100">
        <v>981109</v>
      </c>
      <c r="EO28" s="100">
        <v>490559</v>
      </c>
      <c r="EP28" s="100">
        <v>1084602</v>
      </c>
      <c r="EQ28" s="100">
        <v>766615</v>
      </c>
      <c r="ER28" s="100">
        <v>23654</v>
      </c>
      <c r="ES28" s="100">
        <v>2365430</v>
      </c>
      <c r="ET28" s="546">
        <v>0.5</v>
      </c>
      <c r="EU28" s="546">
        <v>0.4</v>
      </c>
      <c r="EV28" s="546">
        <v>0.09</v>
      </c>
      <c r="EW28" s="546">
        <v>0.01</v>
      </c>
      <c r="EX28" s="546">
        <v>1</v>
      </c>
      <c r="EY28" s="84" t="s">
        <v>1029</v>
      </c>
    </row>
    <row r="29" spans="1:155" s="84" customFormat="1" x14ac:dyDescent="0.25">
      <c r="A29" t="s">
        <v>1026</v>
      </c>
      <c r="B29" s="82" t="s">
        <v>417</v>
      </c>
      <c r="C29" s="85" t="s">
        <v>416</v>
      </c>
      <c r="D29" s="100">
        <v>0</v>
      </c>
      <c r="E29" s="100">
        <v>81090359</v>
      </c>
      <c r="F29" s="100">
        <v>0</v>
      </c>
      <c r="G29" s="100">
        <v>819095</v>
      </c>
      <c r="H29" s="100">
        <v>81909454</v>
      </c>
      <c r="I29" s="100">
        <v>0</v>
      </c>
      <c r="J29" s="100">
        <v>0</v>
      </c>
      <c r="K29" s="100">
        <v>0</v>
      </c>
      <c r="L29" s="100">
        <v>400132</v>
      </c>
      <c r="M29" s="100">
        <v>400132</v>
      </c>
      <c r="N29" s="100">
        <v>0</v>
      </c>
      <c r="O29" s="100">
        <v>0</v>
      </c>
      <c r="P29" s="100">
        <v>0</v>
      </c>
      <c r="Q29" s="100">
        <v>0</v>
      </c>
      <c r="R29" s="100">
        <v>0</v>
      </c>
      <c r="S29" s="100">
        <v>0</v>
      </c>
      <c r="T29" s="100">
        <v>0</v>
      </c>
      <c r="U29" s="100">
        <v>0</v>
      </c>
      <c r="V29" s="100">
        <v>0</v>
      </c>
      <c r="W29" s="100">
        <v>0</v>
      </c>
      <c r="X29" s="100">
        <v>0</v>
      </c>
      <c r="Y29" s="100">
        <v>0</v>
      </c>
      <c r="Z29" s="100">
        <v>0</v>
      </c>
      <c r="AA29" s="100">
        <v>0</v>
      </c>
      <c r="AB29" s="100">
        <v>0</v>
      </c>
      <c r="AC29" s="100">
        <v>0</v>
      </c>
      <c r="AD29" s="100">
        <v>0</v>
      </c>
      <c r="AE29" s="100">
        <v>13539050</v>
      </c>
      <c r="AF29" s="100">
        <v>0</v>
      </c>
      <c r="AG29" s="100">
        <v>136757</v>
      </c>
      <c r="AH29" s="100">
        <v>13675807</v>
      </c>
      <c r="AI29" s="100">
        <v>0</v>
      </c>
      <c r="AJ29" s="100">
        <v>8638834</v>
      </c>
      <c r="AK29" s="100">
        <v>0</v>
      </c>
      <c r="AL29" s="100">
        <v>87261</v>
      </c>
      <c r="AM29" s="100">
        <v>8726095</v>
      </c>
      <c r="AN29" s="100">
        <v>0</v>
      </c>
      <c r="AO29" s="100">
        <v>-1541747</v>
      </c>
      <c r="AP29" s="100">
        <v>0</v>
      </c>
      <c r="AQ29" s="100">
        <v>-15573</v>
      </c>
      <c r="AR29" s="100">
        <v>-1557320</v>
      </c>
      <c r="AS29" s="100">
        <v>0</v>
      </c>
      <c r="AT29" s="100">
        <v>-5237788</v>
      </c>
      <c r="AU29" s="100">
        <v>0</v>
      </c>
      <c r="AV29" s="100">
        <v>-52907</v>
      </c>
      <c r="AW29" s="100">
        <v>-5290695</v>
      </c>
      <c r="AX29" s="100">
        <v>0</v>
      </c>
      <c r="AY29" s="100">
        <v>1940793</v>
      </c>
      <c r="AZ29" s="100">
        <v>0</v>
      </c>
      <c r="BA29" s="100">
        <v>19604</v>
      </c>
      <c r="BB29" s="100">
        <v>1960397</v>
      </c>
      <c r="BC29" s="100">
        <v>0</v>
      </c>
      <c r="BD29" s="100">
        <v>-1869872</v>
      </c>
      <c r="BE29" s="100">
        <v>0</v>
      </c>
      <c r="BF29" s="100">
        <v>-18888</v>
      </c>
      <c r="BG29" s="100">
        <v>-1888760</v>
      </c>
      <c r="BH29" s="100">
        <v>0</v>
      </c>
      <c r="BI29" s="100">
        <v>-5166867</v>
      </c>
      <c r="BJ29" s="100">
        <v>0</v>
      </c>
      <c r="BK29" s="100">
        <v>-52191</v>
      </c>
      <c r="BL29" s="100">
        <v>-5219058</v>
      </c>
      <c r="BM29" s="100">
        <v>0</v>
      </c>
      <c r="BN29" s="100">
        <v>-11575465</v>
      </c>
      <c r="BO29" s="100">
        <v>0</v>
      </c>
      <c r="BP29" s="100">
        <v>-116924</v>
      </c>
      <c r="BQ29" s="100">
        <v>-11692389</v>
      </c>
      <c r="BR29" s="100">
        <v>0</v>
      </c>
      <c r="BS29" s="100">
        <v>-4160704</v>
      </c>
      <c r="BT29" s="100">
        <v>0</v>
      </c>
      <c r="BU29" s="100">
        <v>-42027</v>
      </c>
      <c r="BV29" s="100">
        <v>-4202731</v>
      </c>
      <c r="BW29" s="100">
        <v>0</v>
      </c>
      <c r="BX29" s="100">
        <v>-7414761</v>
      </c>
      <c r="BY29" s="100">
        <v>0</v>
      </c>
      <c r="BZ29" s="100">
        <v>-74897</v>
      </c>
      <c r="CA29" s="100">
        <v>-7489658</v>
      </c>
      <c r="CB29" s="100">
        <v>0</v>
      </c>
      <c r="CC29" s="100">
        <v>53324</v>
      </c>
      <c r="CD29" s="100">
        <v>0</v>
      </c>
      <c r="CE29" s="100">
        <v>539</v>
      </c>
      <c r="CF29" s="100">
        <v>53863</v>
      </c>
      <c r="CG29" s="100">
        <v>0</v>
      </c>
      <c r="CH29" s="100">
        <v>1518246</v>
      </c>
      <c r="CI29" s="100">
        <v>0</v>
      </c>
      <c r="CJ29" s="100">
        <v>15336</v>
      </c>
      <c r="CK29" s="100">
        <v>1533582</v>
      </c>
      <c r="CL29" s="100">
        <v>0</v>
      </c>
      <c r="CM29" s="100">
        <v>0</v>
      </c>
      <c r="CN29" s="100">
        <v>0</v>
      </c>
      <c r="CO29" s="100">
        <v>0</v>
      </c>
      <c r="CP29" s="100">
        <v>0</v>
      </c>
      <c r="CQ29" s="100">
        <v>0</v>
      </c>
      <c r="CR29" s="100">
        <v>-5264052</v>
      </c>
      <c r="CS29" s="100">
        <v>0</v>
      </c>
      <c r="CT29" s="100">
        <v>-53172</v>
      </c>
      <c r="CU29" s="100">
        <v>-5317224</v>
      </c>
      <c r="CV29" s="100">
        <v>0</v>
      </c>
      <c r="CW29" s="100">
        <v>-15267947</v>
      </c>
      <c r="CX29" s="100">
        <v>0</v>
      </c>
      <c r="CY29" s="100">
        <v>-154221</v>
      </c>
      <c r="CZ29" s="100">
        <v>-15422168</v>
      </c>
      <c r="DA29" s="100">
        <v>0</v>
      </c>
      <c r="DB29" s="100">
        <v>-4107380</v>
      </c>
      <c r="DC29" s="100">
        <v>0</v>
      </c>
      <c r="DD29" s="100">
        <v>-41488</v>
      </c>
      <c r="DE29" s="100">
        <v>-4148868</v>
      </c>
      <c r="DF29" s="100">
        <v>0</v>
      </c>
      <c r="DG29" s="100">
        <v>-11160567</v>
      </c>
      <c r="DH29" s="100">
        <v>0</v>
      </c>
      <c r="DI29" s="100">
        <v>-112733</v>
      </c>
      <c r="DJ29" s="100">
        <v>-11273300</v>
      </c>
      <c r="DK29" s="100">
        <v>-105586</v>
      </c>
      <c r="DL29" s="100">
        <v>1957898</v>
      </c>
      <c r="DM29" s="100">
        <v>0</v>
      </c>
      <c r="DN29" s="100">
        <v>18710</v>
      </c>
      <c r="DO29" s="100">
        <v>1871023</v>
      </c>
      <c r="DP29" s="100">
        <v>0</v>
      </c>
      <c r="DQ29" s="100">
        <v>2275626</v>
      </c>
      <c r="DR29" s="100">
        <v>0</v>
      </c>
      <c r="DS29" s="100">
        <v>22986</v>
      </c>
      <c r="DT29" s="100">
        <v>2298612</v>
      </c>
      <c r="DU29" s="100">
        <v>-105586</v>
      </c>
      <c r="DV29" s="100">
        <v>-317728</v>
      </c>
      <c r="DW29" s="100">
        <v>0</v>
      </c>
      <c r="DX29" s="100">
        <v>-4276</v>
      </c>
      <c r="DY29" s="100">
        <v>-427589</v>
      </c>
      <c r="DZ29" s="100">
        <v>0</v>
      </c>
      <c r="EA29" s="100">
        <v>79273409</v>
      </c>
      <c r="EB29" s="100">
        <v>0</v>
      </c>
      <c r="EC29" s="100">
        <v>800742</v>
      </c>
      <c r="ED29" s="100">
        <v>80074151</v>
      </c>
      <c r="EE29" s="100">
        <v>0</v>
      </c>
      <c r="EF29" s="100">
        <v>81090359</v>
      </c>
      <c r="EG29" s="100">
        <v>0</v>
      </c>
      <c r="EH29" s="100">
        <v>819095</v>
      </c>
      <c r="EI29" s="100">
        <v>81909454</v>
      </c>
      <c r="EJ29" s="100">
        <v>0</v>
      </c>
      <c r="EK29" s="100">
        <v>1816950</v>
      </c>
      <c r="EL29" s="100">
        <v>0</v>
      </c>
      <c r="EM29" s="100">
        <v>18353</v>
      </c>
      <c r="EN29" s="100">
        <v>1835303</v>
      </c>
      <c r="EO29" s="100">
        <v>-105586</v>
      </c>
      <c r="EP29" s="100">
        <v>1499222</v>
      </c>
      <c r="EQ29" s="100">
        <v>0</v>
      </c>
      <c r="ER29" s="100">
        <v>14077</v>
      </c>
      <c r="ES29" s="100">
        <v>1407714</v>
      </c>
      <c r="ET29" s="546">
        <v>0</v>
      </c>
      <c r="EU29" s="546">
        <v>0.99</v>
      </c>
      <c r="EV29" s="546">
        <v>0</v>
      </c>
      <c r="EW29" s="546">
        <v>0.01</v>
      </c>
      <c r="EX29" s="546">
        <v>1</v>
      </c>
      <c r="EY29" s="84" t="s">
        <v>1047</v>
      </c>
    </row>
    <row r="30" spans="1:155" s="84" customFormat="1" x14ac:dyDescent="0.25">
      <c r="A30" t="s">
        <v>1026</v>
      </c>
      <c r="B30" s="82" t="s">
        <v>419</v>
      </c>
      <c r="C30" s="85" t="s">
        <v>418</v>
      </c>
      <c r="D30" s="100">
        <v>9673706</v>
      </c>
      <c r="E30" s="100">
        <v>7738965</v>
      </c>
      <c r="F30" s="100">
        <v>1934741</v>
      </c>
      <c r="G30" s="100">
        <v>0</v>
      </c>
      <c r="H30" s="100">
        <v>19347412</v>
      </c>
      <c r="I30" s="100">
        <v>0</v>
      </c>
      <c r="J30" s="100">
        <v>0</v>
      </c>
      <c r="K30" s="100">
        <v>9673706</v>
      </c>
      <c r="L30" s="100">
        <v>91610</v>
      </c>
      <c r="M30" s="100">
        <v>91610</v>
      </c>
      <c r="N30" s="100">
        <v>0</v>
      </c>
      <c r="O30" s="100">
        <v>0</v>
      </c>
      <c r="P30" s="100">
        <v>205753</v>
      </c>
      <c r="Q30" s="100">
        <v>0</v>
      </c>
      <c r="R30" s="100">
        <v>205753</v>
      </c>
      <c r="S30" s="100">
        <v>0</v>
      </c>
      <c r="T30" s="100">
        <v>0</v>
      </c>
      <c r="U30" s="100">
        <v>0</v>
      </c>
      <c r="V30" s="100">
        <v>0</v>
      </c>
      <c r="W30" s="100">
        <v>0</v>
      </c>
      <c r="X30" s="100">
        <v>0</v>
      </c>
      <c r="Y30" s="100">
        <v>0</v>
      </c>
      <c r="Z30" s="100">
        <v>0</v>
      </c>
      <c r="AA30" s="100">
        <v>0</v>
      </c>
      <c r="AB30" s="100">
        <v>0</v>
      </c>
      <c r="AC30" s="100">
        <v>0</v>
      </c>
      <c r="AD30" s="100">
        <v>0</v>
      </c>
      <c r="AE30" s="100">
        <v>1272466</v>
      </c>
      <c r="AF30" s="100">
        <v>316442</v>
      </c>
      <c r="AG30" s="100">
        <v>0</v>
      </c>
      <c r="AH30" s="100">
        <v>1588908</v>
      </c>
      <c r="AI30" s="100">
        <v>321751</v>
      </c>
      <c r="AJ30" s="100">
        <v>257401</v>
      </c>
      <c r="AK30" s="100">
        <v>64350</v>
      </c>
      <c r="AL30" s="100">
        <v>0</v>
      </c>
      <c r="AM30" s="100">
        <v>643502</v>
      </c>
      <c r="AN30" s="100">
        <v>-231543</v>
      </c>
      <c r="AO30" s="100">
        <v>-185235</v>
      </c>
      <c r="AP30" s="100">
        <v>-46309</v>
      </c>
      <c r="AQ30" s="100">
        <v>0</v>
      </c>
      <c r="AR30" s="100">
        <v>-463087</v>
      </c>
      <c r="AS30" s="100">
        <v>-300000</v>
      </c>
      <c r="AT30" s="100">
        <v>-240000</v>
      </c>
      <c r="AU30" s="100">
        <v>-60000</v>
      </c>
      <c r="AV30" s="100">
        <v>0</v>
      </c>
      <c r="AW30" s="100">
        <v>-600000</v>
      </c>
      <c r="AX30" s="100">
        <v>218939</v>
      </c>
      <c r="AY30" s="100">
        <v>175152</v>
      </c>
      <c r="AZ30" s="100">
        <v>43788</v>
      </c>
      <c r="BA30" s="100">
        <v>0</v>
      </c>
      <c r="BB30" s="100">
        <v>437879</v>
      </c>
      <c r="BC30" s="100">
        <v>-33939</v>
      </c>
      <c r="BD30" s="100">
        <v>-27152</v>
      </c>
      <c r="BE30" s="100">
        <v>-6788</v>
      </c>
      <c r="BF30" s="100">
        <v>0</v>
      </c>
      <c r="BG30" s="100">
        <v>-67879</v>
      </c>
      <c r="BH30" s="100">
        <v>-115000</v>
      </c>
      <c r="BI30" s="100">
        <v>-92000</v>
      </c>
      <c r="BJ30" s="100">
        <v>-23000</v>
      </c>
      <c r="BK30" s="100">
        <v>0</v>
      </c>
      <c r="BL30" s="100">
        <v>-230000</v>
      </c>
      <c r="BM30" s="100">
        <v>-450000</v>
      </c>
      <c r="BN30" s="100">
        <v>-360000</v>
      </c>
      <c r="BO30" s="100">
        <v>-90000</v>
      </c>
      <c r="BP30" s="100">
        <v>0</v>
      </c>
      <c r="BQ30" s="100">
        <v>-900000</v>
      </c>
      <c r="BR30" s="100">
        <v>-200000</v>
      </c>
      <c r="BS30" s="100">
        <v>-160000</v>
      </c>
      <c r="BT30" s="100">
        <v>-40000</v>
      </c>
      <c r="BU30" s="100">
        <v>0</v>
      </c>
      <c r="BV30" s="100">
        <v>-400000</v>
      </c>
      <c r="BW30" s="100">
        <v>-250000</v>
      </c>
      <c r="BX30" s="100">
        <v>-200000</v>
      </c>
      <c r="BY30" s="100">
        <v>-50000</v>
      </c>
      <c r="BZ30" s="100">
        <v>0</v>
      </c>
      <c r="CA30" s="100">
        <v>-500000</v>
      </c>
      <c r="CB30" s="100">
        <v>0</v>
      </c>
      <c r="CC30" s="100">
        <v>0</v>
      </c>
      <c r="CD30" s="100">
        <v>0</v>
      </c>
      <c r="CE30" s="100">
        <v>0</v>
      </c>
      <c r="CF30" s="100">
        <v>0</v>
      </c>
      <c r="CG30" s="100">
        <v>0</v>
      </c>
      <c r="CH30" s="100">
        <v>0</v>
      </c>
      <c r="CI30" s="100">
        <v>0</v>
      </c>
      <c r="CJ30" s="100">
        <v>0</v>
      </c>
      <c r="CK30" s="100">
        <v>0</v>
      </c>
      <c r="CL30" s="100">
        <v>0</v>
      </c>
      <c r="CM30" s="100">
        <v>0</v>
      </c>
      <c r="CN30" s="100">
        <v>0</v>
      </c>
      <c r="CO30" s="100">
        <v>0</v>
      </c>
      <c r="CP30" s="100">
        <v>0</v>
      </c>
      <c r="CQ30" s="100">
        <v>-225000</v>
      </c>
      <c r="CR30" s="100">
        <v>-180000</v>
      </c>
      <c r="CS30" s="100">
        <v>-45000</v>
      </c>
      <c r="CT30" s="100">
        <v>0</v>
      </c>
      <c r="CU30" s="100">
        <v>-450000</v>
      </c>
      <c r="CV30" s="100">
        <v>-675000</v>
      </c>
      <c r="CW30" s="100">
        <v>-540000</v>
      </c>
      <c r="CX30" s="100">
        <v>-135000</v>
      </c>
      <c r="CY30" s="100">
        <v>0</v>
      </c>
      <c r="CZ30" s="100">
        <v>-1350000</v>
      </c>
      <c r="DA30" s="100">
        <v>-200000</v>
      </c>
      <c r="DB30" s="100">
        <v>-160000</v>
      </c>
      <c r="DC30" s="100">
        <v>-40000</v>
      </c>
      <c r="DD30" s="100">
        <v>0</v>
      </c>
      <c r="DE30" s="100">
        <v>-400000</v>
      </c>
      <c r="DF30" s="100">
        <v>-475000</v>
      </c>
      <c r="DG30" s="100">
        <v>-380000</v>
      </c>
      <c r="DH30" s="100">
        <v>-95000</v>
      </c>
      <c r="DI30" s="100">
        <v>0</v>
      </c>
      <c r="DJ30" s="100">
        <v>-950000</v>
      </c>
      <c r="DK30" s="100">
        <v>-18646.62</v>
      </c>
      <c r="DL30" s="100">
        <v>1402785.32</v>
      </c>
      <c r="DM30" s="100">
        <v>941405.75</v>
      </c>
      <c r="DN30" s="100">
        <v>0</v>
      </c>
      <c r="DO30" s="100">
        <v>2325544.4500000002</v>
      </c>
      <c r="DP30" s="100">
        <v>-18647</v>
      </c>
      <c r="DQ30" s="100">
        <v>1569420</v>
      </c>
      <c r="DR30" s="100">
        <v>1052495</v>
      </c>
      <c r="DS30" s="100">
        <v>0</v>
      </c>
      <c r="DT30" s="100">
        <v>2603268</v>
      </c>
      <c r="DU30" s="100">
        <v>0.38000000000101863</v>
      </c>
      <c r="DV30" s="100">
        <v>-166634.67999999993</v>
      </c>
      <c r="DW30" s="100">
        <v>-111089.25</v>
      </c>
      <c r="DX30" s="100">
        <v>0</v>
      </c>
      <c r="DY30" s="100">
        <v>-277723.54999999981</v>
      </c>
      <c r="DZ30" s="100">
        <v>9879786</v>
      </c>
      <c r="EA30" s="100">
        <v>7903829</v>
      </c>
      <c r="EB30" s="100">
        <v>1975957</v>
      </c>
      <c r="EC30" s="100">
        <v>0</v>
      </c>
      <c r="ED30" s="100">
        <v>19759572</v>
      </c>
      <c r="EE30" s="100">
        <v>9673706</v>
      </c>
      <c r="EF30" s="100">
        <v>7738965</v>
      </c>
      <c r="EG30" s="100">
        <v>1934741</v>
      </c>
      <c r="EH30" s="100">
        <v>0</v>
      </c>
      <c r="EI30" s="100">
        <v>19347412</v>
      </c>
      <c r="EJ30" s="100">
        <v>-206080</v>
      </c>
      <c r="EK30" s="100">
        <v>-164864</v>
      </c>
      <c r="EL30" s="100">
        <v>-41216</v>
      </c>
      <c r="EM30" s="100">
        <v>0</v>
      </c>
      <c r="EN30" s="100">
        <v>-412160</v>
      </c>
      <c r="EO30" s="100">
        <v>-206079.62</v>
      </c>
      <c r="EP30" s="100">
        <v>-331498.67999999993</v>
      </c>
      <c r="EQ30" s="100">
        <v>-152305.25</v>
      </c>
      <c r="ER30" s="100">
        <v>0</v>
      </c>
      <c r="ES30" s="100">
        <v>-689883.54999999981</v>
      </c>
      <c r="ET30" s="546">
        <v>0.5</v>
      </c>
      <c r="EU30" s="546">
        <v>0.4</v>
      </c>
      <c r="EV30" s="546">
        <v>0.1</v>
      </c>
      <c r="EW30" s="546">
        <v>0</v>
      </c>
      <c r="EX30" s="546">
        <v>1</v>
      </c>
      <c r="EY30" s="84" t="s">
        <v>1029</v>
      </c>
    </row>
    <row r="31" spans="1:155" s="84" customFormat="1" x14ac:dyDescent="0.25">
      <c r="A31" t="s">
        <v>1026</v>
      </c>
      <c r="B31" s="82" t="s">
        <v>421</v>
      </c>
      <c r="C31" s="85" t="s">
        <v>420</v>
      </c>
      <c r="D31" s="100">
        <v>67587665.00999999</v>
      </c>
      <c r="E31" s="100">
        <v>66235912</v>
      </c>
      <c r="F31" s="100">
        <v>0</v>
      </c>
      <c r="G31" s="100">
        <v>1351753</v>
      </c>
      <c r="H31" s="100">
        <v>135175330.00999999</v>
      </c>
      <c r="I31" s="100">
        <v>0</v>
      </c>
      <c r="J31" s="100">
        <v>0</v>
      </c>
      <c r="K31" s="100">
        <v>67587665.00999999</v>
      </c>
      <c r="L31" s="100">
        <v>596476</v>
      </c>
      <c r="M31" s="100">
        <v>596476</v>
      </c>
      <c r="N31" s="100">
        <v>0</v>
      </c>
      <c r="O31" s="100">
        <v>0</v>
      </c>
      <c r="P31" s="100">
        <v>299392</v>
      </c>
      <c r="Q31" s="100">
        <v>0</v>
      </c>
      <c r="R31" s="100">
        <v>299392</v>
      </c>
      <c r="S31" s="100">
        <v>0</v>
      </c>
      <c r="T31" s="100">
        <v>0</v>
      </c>
      <c r="U31" s="100">
        <v>0</v>
      </c>
      <c r="V31" s="100">
        <v>0</v>
      </c>
      <c r="W31" s="100">
        <v>0</v>
      </c>
      <c r="X31" s="100">
        <v>0</v>
      </c>
      <c r="Y31" s="100">
        <v>0</v>
      </c>
      <c r="Z31" s="100">
        <v>0</v>
      </c>
      <c r="AA31" s="100">
        <v>0</v>
      </c>
      <c r="AB31" s="100">
        <v>0</v>
      </c>
      <c r="AC31" s="100">
        <v>0</v>
      </c>
      <c r="AD31" s="100">
        <v>0</v>
      </c>
      <c r="AE31" s="100">
        <v>10222125</v>
      </c>
      <c r="AF31" s="100">
        <v>0</v>
      </c>
      <c r="AG31" s="100">
        <v>208415</v>
      </c>
      <c r="AH31" s="100">
        <v>10430540</v>
      </c>
      <c r="AI31" s="100">
        <v>3305670</v>
      </c>
      <c r="AJ31" s="100">
        <v>3239556</v>
      </c>
      <c r="AK31" s="100">
        <v>0</v>
      </c>
      <c r="AL31" s="100">
        <v>66113</v>
      </c>
      <c r="AM31" s="100">
        <v>6611339</v>
      </c>
      <c r="AN31" s="100">
        <v>-689930</v>
      </c>
      <c r="AO31" s="100">
        <v>-676131</v>
      </c>
      <c r="AP31" s="100">
        <v>0</v>
      </c>
      <c r="AQ31" s="100">
        <v>-13799</v>
      </c>
      <c r="AR31" s="100">
        <v>-1379860</v>
      </c>
      <c r="AS31" s="100">
        <v>-1746806.4900000002</v>
      </c>
      <c r="AT31" s="100">
        <v>-1711871</v>
      </c>
      <c r="AU31" s="100">
        <v>0</v>
      </c>
      <c r="AV31" s="100">
        <v>-34936</v>
      </c>
      <c r="AW31" s="100">
        <v>-3493613.49</v>
      </c>
      <c r="AX31" s="100">
        <v>1068893</v>
      </c>
      <c r="AY31" s="100">
        <v>1047516</v>
      </c>
      <c r="AZ31" s="100">
        <v>0</v>
      </c>
      <c r="BA31" s="100">
        <v>21378</v>
      </c>
      <c r="BB31" s="100">
        <v>2137787</v>
      </c>
      <c r="BC31" s="100">
        <v>-2368808.9900000002</v>
      </c>
      <c r="BD31" s="100">
        <v>-2321433</v>
      </c>
      <c r="BE31" s="100">
        <v>0</v>
      </c>
      <c r="BF31" s="100">
        <v>-47376</v>
      </c>
      <c r="BG31" s="100">
        <v>-4737617.99</v>
      </c>
      <c r="BH31" s="100">
        <v>-3046722.4800000004</v>
      </c>
      <c r="BI31" s="100">
        <v>-2985788</v>
      </c>
      <c r="BJ31" s="100">
        <v>0</v>
      </c>
      <c r="BK31" s="100">
        <v>-60934</v>
      </c>
      <c r="BL31" s="100">
        <v>-6093444.4800000004</v>
      </c>
      <c r="BM31" s="100">
        <v>-9771993</v>
      </c>
      <c r="BN31" s="100">
        <v>-9576553</v>
      </c>
      <c r="BO31" s="100">
        <v>0</v>
      </c>
      <c r="BP31" s="100">
        <v>-195440</v>
      </c>
      <c r="BQ31" s="100">
        <v>-19543986</v>
      </c>
      <c r="BR31" s="100">
        <v>-2719054</v>
      </c>
      <c r="BS31" s="100">
        <v>-2664672</v>
      </c>
      <c r="BT31" s="100">
        <v>0</v>
      </c>
      <c r="BU31" s="100">
        <v>-54381</v>
      </c>
      <c r="BV31" s="100">
        <v>-5438107</v>
      </c>
      <c r="BW31" s="100">
        <v>-7052939</v>
      </c>
      <c r="BX31" s="100">
        <v>-6911881</v>
      </c>
      <c r="BY31" s="100">
        <v>0</v>
      </c>
      <c r="BZ31" s="100">
        <v>-141059</v>
      </c>
      <c r="CA31" s="100">
        <v>-14105879</v>
      </c>
      <c r="CB31" s="100">
        <v>975343</v>
      </c>
      <c r="CC31" s="100">
        <v>955837</v>
      </c>
      <c r="CD31" s="100">
        <v>0</v>
      </c>
      <c r="CE31" s="100">
        <v>19507</v>
      </c>
      <c r="CF31" s="100">
        <v>1950687</v>
      </c>
      <c r="CG31" s="100">
        <v>0</v>
      </c>
      <c r="CH31" s="100">
        <v>0</v>
      </c>
      <c r="CI31" s="100">
        <v>0</v>
      </c>
      <c r="CJ31" s="100">
        <v>0</v>
      </c>
      <c r="CK31" s="100">
        <v>0</v>
      </c>
      <c r="CL31" s="100">
        <v>-3970696</v>
      </c>
      <c r="CM31" s="100">
        <v>-3891282</v>
      </c>
      <c r="CN31" s="100">
        <v>0</v>
      </c>
      <c r="CO31" s="100">
        <v>-79414</v>
      </c>
      <c r="CP31" s="100">
        <v>-7941392</v>
      </c>
      <c r="CQ31" s="100">
        <v>52166</v>
      </c>
      <c r="CR31" s="100">
        <v>51122</v>
      </c>
      <c r="CS31" s="100">
        <v>0</v>
      </c>
      <c r="CT31" s="100">
        <v>1043</v>
      </c>
      <c r="CU31" s="100">
        <v>104331</v>
      </c>
      <c r="CV31" s="100">
        <v>-12715180</v>
      </c>
      <c r="CW31" s="100">
        <v>-12460876</v>
      </c>
      <c r="CX31" s="100">
        <v>0</v>
      </c>
      <c r="CY31" s="100">
        <v>-254304</v>
      </c>
      <c r="CZ31" s="100">
        <v>-25430360</v>
      </c>
      <c r="DA31" s="100">
        <v>-5714407</v>
      </c>
      <c r="DB31" s="100">
        <v>-5600117</v>
      </c>
      <c r="DC31" s="100">
        <v>0</v>
      </c>
      <c r="DD31" s="100">
        <v>-114288</v>
      </c>
      <c r="DE31" s="100">
        <v>-11428812</v>
      </c>
      <c r="DF31" s="100">
        <v>-7000773</v>
      </c>
      <c r="DG31" s="100">
        <v>-6860759</v>
      </c>
      <c r="DH31" s="100">
        <v>0</v>
      </c>
      <c r="DI31" s="100">
        <v>-140016</v>
      </c>
      <c r="DJ31" s="100">
        <v>-14001548</v>
      </c>
      <c r="DK31" s="100">
        <v>-764731</v>
      </c>
      <c r="DL31" s="100">
        <v>-749438</v>
      </c>
      <c r="DM31" s="100">
        <v>0</v>
      </c>
      <c r="DN31" s="100">
        <v>-15295</v>
      </c>
      <c r="DO31" s="100">
        <v>-1529463</v>
      </c>
      <c r="DP31" s="100">
        <v>0</v>
      </c>
      <c r="DQ31" s="100">
        <v>0</v>
      </c>
      <c r="DR31" s="100">
        <v>0</v>
      </c>
      <c r="DS31" s="100">
        <v>0</v>
      </c>
      <c r="DT31" s="100">
        <v>-0.40999999642372131</v>
      </c>
      <c r="DU31" s="100">
        <v>-764731</v>
      </c>
      <c r="DV31" s="100">
        <v>-749438</v>
      </c>
      <c r="DW31" s="100">
        <v>0</v>
      </c>
      <c r="DX31" s="100">
        <v>-15295</v>
      </c>
      <c r="DY31" s="100">
        <v>-1529462.5900000036</v>
      </c>
      <c r="DZ31" s="100">
        <v>66779634</v>
      </c>
      <c r="EA31" s="100">
        <v>65444042</v>
      </c>
      <c r="EB31" s="100">
        <v>0</v>
      </c>
      <c r="EC31" s="100">
        <v>1335593</v>
      </c>
      <c r="ED31" s="100">
        <v>133559269</v>
      </c>
      <c r="EE31" s="100">
        <v>67587665.00999999</v>
      </c>
      <c r="EF31" s="100">
        <v>66235912</v>
      </c>
      <c r="EG31" s="100">
        <v>0</v>
      </c>
      <c r="EH31" s="100">
        <v>1351753</v>
      </c>
      <c r="EI31" s="100">
        <v>135175330.00999999</v>
      </c>
      <c r="EJ31" s="100">
        <v>808031.00999999046</v>
      </c>
      <c r="EK31" s="100">
        <v>791870</v>
      </c>
      <c r="EL31" s="100">
        <v>0</v>
      </c>
      <c r="EM31" s="100">
        <v>16160</v>
      </c>
      <c r="EN31" s="100">
        <v>1616061.0099999905</v>
      </c>
      <c r="EO31" s="100">
        <v>43300.009999990463</v>
      </c>
      <c r="EP31" s="100">
        <v>42432</v>
      </c>
      <c r="EQ31" s="100">
        <v>0</v>
      </c>
      <c r="ER31" s="100">
        <v>865</v>
      </c>
      <c r="ES31" s="100">
        <v>86598.419999986887</v>
      </c>
      <c r="ET31" s="546">
        <v>0.5</v>
      </c>
      <c r="EU31" s="546">
        <v>0.49</v>
      </c>
      <c r="EV31" s="546">
        <v>0</v>
      </c>
      <c r="EW31" s="546">
        <v>0.01</v>
      </c>
      <c r="EX31" s="546">
        <v>1</v>
      </c>
      <c r="EY31" s="84" t="s">
        <v>1054</v>
      </c>
    </row>
    <row r="32" spans="1:155" s="84" customFormat="1" x14ac:dyDescent="0.25">
      <c r="A32" t="s">
        <v>1026</v>
      </c>
      <c r="B32" s="82" t="s">
        <v>423</v>
      </c>
      <c r="C32" s="85" t="s">
        <v>422</v>
      </c>
      <c r="D32" s="100">
        <v>17805292</v>
      </c>
      <c r="E32" s="100">
        <v>52703666</v>
      </c>
      <c r="F32" s="100">
        <v>0</v>
      </c>
      <c r="G32" s="100">
        <v>712212</v>
      </c>
      <c r="H32" s="100">
        <v>71221170</v>
      </c>
      <c r="I32" s="100">
        <v>0</v>
      </c>
      <c r="J32" s="100">
        <v>0</v>
      </c>
      <c r="K32" s="100">
        <v>17805292</v>
      </c>
      <c r="L32" s="100">
        <v>149530</v>
      </c>
      <c r="M32" s="100">
        <v>149530</v>
      </c>
      <c r="N32" s="100">
        <v>0</v>
      </c>
      <c r="O32" s="100">
        <v>0</v>
      </c>
      <c r="P32" s="100">
        <v>0</v>
      </c>
      <c r="Q32" s="100">
        <v>0</v>
      </c>
      <c r="R32" s="100">
        <v>0</v>
      </c>
      <c r="S32" s="100">
        <v>0</v>
      </c>
      <c r="T32" s="100">
        <v>0</v>
      </c>
      <c r="U32" s="100">
        <v>0</v>
      </c>
      <c r="V32" s="100">
        <v>0</v>
      </c>
      <c r="W32" s="100">
        <v>0</v>
      </c>
      <c r="X32" s="100">
        <v>0</v>
      </c>
      <c r="Y32" s="100">
        <v>0</v>
      </c>
      <c r="Z32" s="100">
        <v>0</v>
      </c>
      <c r="AA32" s="100">
        <v>0</v>
      </c>
      <c r="AB32" s="100">
        <v>0</v>
      </c>
      <c r="AC32" s="100">
        <v>0</v>
      </c>
      <c r="AD32" s="100">
        <v>0</v>
      </c>
      <c r="AE32" s="100">
        <v>3481928</v>
      </c>
      <c r="AF32" s="100">
        <v>0</v>
      </c>
      <c r="AG32" s="100">
        <v>47054</v>
      </c>
      <c r="AH32" s="100">
        <v>3528982</v>
      </c>
      <c r="AI32" s="100">
        <v>484636</v>
      </c>
      <c r="AJ32" s="100">
        <v>1434523</v>
      </c>
      <c r="AK32" s="100">
        <v>0</v>
      </c>
      <c r="AL32" s="100">
        <v>19385</v>
      </c>
      <c r="AM32" s="100">
        <v>1938544</v>
      </c>
      <c r="AN32" s="100">
        <v>-1295967</v>
      </c>
      <c r="AO32" s="100">
        <v>-3836063</v>
      </c>
      <c r="AP32" s="100">
        <v>0</v>
      </c>
      <c r="AQ32" s="100">
        <v>-51839</v>
      </c>
      <c r="AR32" s="100">
        <v>-5183869</v>
      </c>
      <c r="AS32" s="100">
        <v>-245550</v>
      </c>
      <c r="AT32" s="100">
        <v>-726828</v>
      </c>
      <c r="AU32" s="100">
        <v>0</v>
      </c>
      <c r="AV32" s="100">
        <v>-9822</v>
      </c>
      <c r="AW32" s="100">
        <v>-982200</v>
      </c>
      <c r="AX32" s="100">
        <v>81093</v>
      </c>
      <c r="AY32" s="100">
        <v>240037</v>
      </c>
      <c r="AZ32" s="100">
        <v>0</v>
      </c>
      <c r="BA32" s="100">
        <v>3244</v>
      </c>
      <c r="BB32" s="100">
        <v>324374</v>
      </c>
      <c r="BC32" s="100">
        <v>22407</v>
      </c>
      <c r="BD32" s="100">
        <v>66323</v>
      </c>
      <c r="BE32" s="100">
        <v>0</v>
      </c>
      <c r="BF32" s="100">
        <v>896</v>
      </c>
      <c r="BG32" s="100">
        <v>89626</v>
      </c>
      <c r="BH32" s="100">
        <v>-142050</v>
      </c>
      <c r="BI32" s="100">
        <v>-420468</v>
      </c>
      <c r="BJ32" s="100">
        <v>0</v>
      </c>
      <c r="BK32" s="100">
        <v>-5682</v>
      </c>
      <c r="BL32" s="100">
        <v>-568200</v>
      </c>
      <c r="BM32" s="100">
        <v>-2377673</v>
      </c>
      <c r="BN32" s="100">
        <v>-7037914</v>
      </c>
      <c r="BO32" s="100">
        <v>0</v>
      </c>
      <c r="BP32" s="100">
        <v>-95107</v>
      </c>
      <c r="BQ32" s="100">
        <v>-9510694</v>
      </c>
      <c r="BR32" s="100">
        <v>-707631</v>
      </c>
      <c r="BS32" s="100">
        <v>-2094588</v>
      </c>
      <c r="BT32" s="100">
        <v>0</v>
      </c>
      <c r="BU32" s="100">
        <v>-28305</v>
      </c>
      <c r="BV32" s="100">
        <v>-2830524</v>
      </c>
      <c r="BW32" s="100">
        <v>-1670042</v>
      </c>
      <c r="BX32" s="100">
        <v>-4943326</v>
      </c>
      <c r="BY32" s="100">
        <v>0</v>
      </c>
      <c r="BZ32" s="100">
        <v>-66802</v>
      </c>
      <c r="CA32" s="100">
        <v>-6680170</v>
      </c>
      <c r="CB32" s="100">
        <v>514844</v>
      </c>
      <c r="CC32" s="100">
        <v>1523939</v>
      </c>
      <c r="CD32" s="100">
        <v>0</v>
      </c>
      <c r="CE32" s="100">
        <v>20594</v>
      </c>
      <c r="CF32" s="100">
        <v>2059377</v>
      </c>
      <c r="CG32" s="100">
        <v>0</v>
      </c>
      <c r="CH32" s="100">
        <v>0</v>
      </c>
      <c r="CI32" s="100">
        <v>0</v>
      </c>
      <c r="CJ32" s="100">
        <v>0</v>
      </c>
      <c r="CK32" s="100">
        <v>0</v>
      </c>
      <c r="CL32" s="100">
        <v>0</v>
      </c>
      <c r="CM32" s="100">
        <v>0</v>
      </c>
      <c r="CN32" s="100">
        <v>0</v>
      </c>
      <c r="CO32" s="100">
        <v>0</v>
      </c>
      <c r="CP32" s="100">
        <v>0</v>
      </c>
      <c r="CQ32" s="100">
        <v>-957205</v>
      </c>
      <c r="CR32" s="100">
        <v>-2833327</v>
      </c>
      <c r="CS32" s="100">
        <v>0</v>
      </c>
      <c r="CT32" s="100">
        <v>-38288</v>
      </c>
      <c r="CU32" s="100">
        <v>-3828820</v>
      </c>
      <c r="CV32" s="100">
        <v>-2820034</v>
      </c>
      <c r="CW32" s="100">
        <v>-8347302</v>
      </c>
      <c r="CX32" s="100">
        <v>0</v>
      </c>
      <c r="CY32" s="100">
        <v>-112801</v>
      </c>
      <c r="CZ32" s="100">
        <v>-11280137</v>
      </c>
      <c r="DA32" s="100">
        <v>-192787</v>
      </c>
      <c r="DB32" s="100">
        <v>-570649</v>
      </c>
      <c r="DC32" s="100">
        <v>0</v>
      </c>
      <c r="DD32" s="100">
        <v>-7711</v>
      </c>
      <c r="DE32" s="100">
        <v>-771147</v>
      </c>
      <c r="DF32" s="100">
        <v>-2627247</v>
      </c>
      <c r="DG32" s="100">
        <v>-7776653</v>
      </c>
      <c r="DH32" s="100">
        <v>0</v>
      </c>
      <c r="DI32" s="100">
        <v>-105090</v>
      </c>
      <c r="DJ32" s="100">
        <v>-10508990</v>
      </c>
      <c r="DK32" s="100">
        <v>-5581404</v>
      </c>
      <c r="DL32" s="100">
        <v>4632075</v>
      </c>
      <c r="DM32" s="100">
        <v>0</v>
      </c>
      <c r="DN32" s="100">
        <v>-9590</v>
      </c>
      <c r="DO32" s="100">
        <v>-958919</v>
      </c>
      <c r="DP32" s="100">
        <v>-5581404</v>
      </c>
      <c r="DQ32" s="100">
        <v>-4942246</v>
      </c>
      <c r="DR32" s="100">
        <v>0</v>
      </c>
      <c r="DS32" s="100">
        <v>-106299</v>
      </c>
      <c r="DT32" s="100">
        <v>-10629949</v>
      </c>
      <c r="DU32" s="100">
        <v>0</v>
      </c>
      <c r="DV32" s="100">
        <v>9574321</v>
      </c>
      <c r="DW32" s="100">
        <v>0</v>
      </c>
      <c r="DX32" s="100">
        <v>96709</v>
      </c>
      <c r="DY32" s="100">
        <v>9671030</v>
      </c>
      <c r="DZ32" s="100">
        <v>18402506</v>
      </c>
      <c r="EA32" s="100">
        <v>54471416</v>
      </c>
      <c r="EB32" s="100">
        <v>0</v>
      </c>
      <c r="EC32" s="100">
        <v>736100</v>
      </c>
      <c r="ED32" s="100">
        <v>73610022</v>
      </c>
      <c r="EE32" s="100">
        <v>17805292</v>
      </c>
      <c r="EF32" s="100">
        <v>52703666</v>
      </c>
      <c r="EG32" s="100">
        <v>0</v>
      </c>
      <c r="EH32" s="100">
        <v>712212</v>
      </c>
      <c r="EI32" s="100">
        <v>71221170</v>
      </c>
      <c r="EJ32" s="100">
        <v>-597214</v>
      </c>
      <c r="EK32" s="100">
        <v>-1767750</v>
      </c>
      <c r="EL32" s="100">
        <v>0</v>
      </c>
      <c r="EM32" s="100">
        <v>-23888</v>
      </c>
      <c r="EN32" s="100">
        <v>-2388852</v>
      </c>
      <c r="EO32" s="100">
        <v>-597214</v>
      </c>
      <c r="EP32" s="100">
        <v>7806571</v>
      </c>
      <c r="EQ32" s="100">
        <v>0</v>
      </c>
      <c r="ER32" s="100">
        <v>72821</v>
      </c>
      <c r="ES32" s="100">
        <v>7282178</v>
      </c>
      <c r="ET32" s="546">
        <v>0.25</v>
      </c>
      <c r="EU32" s="546">
        <v>0.74</v>
      </c>
      <c r="EV32" s="546">
        <v>0</v>
      </c>
      <c r="EW32" s="546">
        <v>0.01</v>
      </c>
      <c r="EX32" s="546">
        <v>1</v>
      </c>
      <c r="EY32" s="84" t="s">
        <v>1054</v>
      </c>
    </row>
    <row r="33" spans="1:155" s="84" customFormat="1" x14ac:dyDescent="0.25">
      <c r="A33" t="s">
        <v>1026</v>
      </c>
      <c r="B33" s="82" t="s">
        <v>425</v>
      </c>
      <c r="C33" s="85" t="s">
        <v>424</v>
      </c>
      <c r="D33" s="100">
        <v>32627980.889999986</v>
      </c>
      <c r="E33" s="100">
        <v>96578821</v>
      </c>
      <c r="F33" s="100">
        <v>0</v>
      </c>
      <c r="G33" s="100">
        <v>1305119</v>
      </c>
      <c r="H33" s="100">
        <v>130511920.88999999</v>
      </c>
      <c r="I33" s="100">
        <v>0</v>
      </c>
      <c r="J33" s="100">
        <v>0</v>
      </c>
      <c r="K33" s="100">
        <v>32627980.889999986</v>
      </c>
      <c r="L33" s="100">
        <v>727519</v>
      </c>
      <c r="M33" s="100">
        <v>727519</v>
      </c>
      <c r="N33" s="100">
        <v>0</v>
      </c>
      <c r="O33" s="100">
        <v>0</v>
      </c>
      <c r="P33" s="100">
        <v>0</v>
      </c>
      <c r="Q33" s="100">
        <v>0</v>
      </c>
      <c r="R33" s="100">
        <v>0</v>
      </c>
      <c r="S33" s="100">
        <v>0</v>
      </c>
      <c r="T33" s="100">
        <v>0</v>
      </c>
      <c r="U33" s="100">
        <v>0</v>
      </c>
      <c r="V33" s="100">
        <v>0</v>
      </c>
      <c r="W33" s="100">
        <v>0</v>
      </c>
      <c r="X33" s="100">
        <v>0</v>
      </c>
      <c r="Y33" s="100">
        <v>0</v>
      </c>
      <c r="Z33" s="100">
        <v>0</v>
      </c>
      <c r="AA33" s="100">
        <v>0</v>
      </c>
      <c r="AB33" s="100">
        <v>0</v>
      </c>
      <c r="AC33" s="100">
        <v>0</v>
      </c>
      <c r="AD33" s="100">
        <v>0</v>
      </c>
      <c r="AE33" s="100">
        <v>20086941</v>
      </c>
      <c r="AF33" s="100">
        <v>0</v>
      </c>
      <c r="AG33" s="100">
        <v>271447</v>
      </c>
      <c r="AH33" s="100">
        <v>20358388</v>
      </c>
      <c r="AI33" s="100">
        <v>1694749</v>
      </c>
      <c r="AJ33" s="100">
        <v>5016458</v>
      </c>
      <c r="AK33" s="100">
        <v>0</v>
      </c>
      <c r="AL33" s="100">
        <v>67790</v>
      </c>
      <c r="AM33" s="100">
        <v>6778997</v>
      </c>
      <c r="AN33" s="100">
        <v>-304931</v>
      </c>
      <c r="AO33" s="100">
        <v>-902595</v>
      </c>
      <c r="AP33" s="100">
        <v>0</v>
      </c>
      <c r="AQ33" s="100">
        <v>-12197</v>
      </c>
      <c r="AR33" s="100">
        <v>-1219723</v>
      </c>
      <c r="AS33" s="100">
        <v>-0.14999999990686774</v>
      </c>
      <c r="AT33" s="100">
        <v>-2335279</v>
      </c>
      <c r="AU33" s="100">
        <v>0</v>
      </c>
      <c r="AV33" s="100">
        <v>-23588</v>
      </c>
      <c r="AW33" s="100">
        <v>-2358867.15</v>
      </c>
      <c r="AX33" s="100">
        <v>521710.79000000004</v>
      </c>
      <c r="AY33" s="100">
        <v>1544264</v>
      </c>
      <c r="AZ33" s="100">
        <v>0</v>
      </c>
      <c r="BA33" s="100">
        <v>20868</v>
      </c>
      <c r="BB33" s="100">
        <v>2086842.79</v>
      </c>
      <c r="BC33" s="100">
        <v>-529521</v>
      </c>
      <c r="BD33" s="100">
        <v>-1567381</v>
      </c>
      <c r="BE33" s="100">
        <v>0</v>
      </c>
      <c r="BF33" s="100">
        <v>-21181</v>
      </c>
      <c r="BG33" s="100">
        <v>-2118083</v>
      </c>
      <c r="BH33" s="100">
        <v>-7810.3599999998696</v>
      </c>
      <c r="BI33" s="100">
        <v>-2358396</v>
      </c>
      <c r="BJ33" s="100">
        <v>0</v>
      </c>
      <c r="BK33" s="100">
        <v>-23901</v>
      </c>
      <c r="BL33" s="100">
        <v>-2390107.36</v>
      </c>
      <c r="BM33" s="100">
        <v>0</v>
      </c>
      <c r="BN33" s="100">
        <v>-20368212</v>
      </c>
      <c r="BO33" s="100">
        <v>0</v>
      </c>
      <c r="BP33" s="100">
        <v>-205739</v>
      </c>
      <c r="BQ33" s="100">
        <v>-20573951</v>
      </c>
      <c r="BR33" s="100">
        <v>0</v>
      </c>
      <c r="BS33" s="100">
        <v>-7867484</v>
      </c>
      <c r="BT33" s="100">
        <v>0</v>
      </c>
      <c r="BU33" s="100">
        <v>-79469</v>
      </c>
      <c r="BV33" s="100">
        <v>-7946953</v>
      </c>
      <c r="BW33" s="100">
        <v>0</v>
      </c>
      <c r="BX33" s="100">
        <v>-12500728</v>
      </c>
      <c r="BY33" s="100">
        <v>0</v>
      </c>
      <c r="BZ33" s="100">
        <v>-126270</v>
      </c>
      <c r="CA33" s="100">
        <v>-12626998</v>
      </c>
      <c r="CB33" s="100">
        <v>83818</v>
      </c>
      <c r="CC33" s="100">
        <v>248102</v>
      </c>
      <c r="CD33" s="100">
        <v>0</v>
      </c>
      <c r="CE33" s="100">
        <v>3353</v>
      </c>
      <c r="CF33" s="100">
        <v>335273</v>
      </c>
      <c r="CG33" s="100">
        <v>168500</v>
      </c>
      <c r="CH33" s="100">
        <v>498760</v>
      </c>
      <c r="CI33" s="100">
        <v>0</v>
      </c>
      <c r="CJ33" s="100">
        <v>6740</v>
      </c>
      <c r="CK33" s="100">
        <v>674000</v>
      </c>
      <c r="CL33" s="100">
        <v>789670</v>
      </c>
      <c r="CM33" s="100">
        <v>2337423</v>
      </c>
      <c r="CN33" s="100">
        <v>0</v>
      </c>
      <c r="CO33" s="100">
        <v>31587</v>
      </c>
      <c r="CP33" s="100">
        <v>3158680</v>
      </c>
      <c r="CQ33" s="100">
        <v>-1464355.3099999996</v>
      </c>
      <c r="CR33" s="100">
        <v>-4334493</v>
      </c>
      <c r="CS33" s="100">
        <v>0</v>
      </c>
      <c r="CT33" s="100">
        <v>-58574</v>
      </c>
      <c r="CU33" s="100">
        <v>-5857422.3099999996</v>
      </c>
      <c r="CV33" s="100">
        <v>-422367.30999999959</v>
      </c>
      <c r="CW33" s="100">
        <v>-21618420</v>
      </c>
      <c r="CX33" s="100">
        <v>0</v>
      </c>
      <c r="CY33" s="100">
        <v>-222633</v>
      </c>
      <c r="CZ33" s="100">
        <v>-22263420.309999999</v>
      </c>
      <c r="DA33" s="100">
        <v>873488</v>
      </c>
      <c r="DB33" s="100">
        <v>-5281959</v>
      </c>
      <c r="DC33" s="100">
        <v>0</v>
      </c>
      <c r="DD33" s="100">
        <v>-44529</v>
      </c>
      <c r="DE33" s="100">
        <v>-4453000</v>
      </c>
      <c r="DF33" s="100">
        <v>-1295855.3099999996</v>
      </c>
      <c r="DG33" s="100">
        <v>-16336461</v>
      </c>
      <c r="DH33" s="100">
        <v>0</v>
      </c>
      <c r="DI33" s="100">
        <v>-178104</v>
      </c>
      <c r="DJ33" s="100">
        <v>-17810420.309999999</v>
      </c>
      <c r="DK33" s="100">
        <v>-1176142</v>
      </c>
      <c r="DL33" s="100">
        <v>1088690</v>
      </c>
      <c r="DM33" s="100">
        <v>0</v>
      </c>
      <c r="DN33" s="100">
        <v>-882</v>
      </c>
      <c r="DO33" s="100">
        <v>-88334</v>
      </c>
      <c r="DP33" s="100">
        <v>-1176141</v>
      </c>
      <c r="DQ33" s="100">
        <v>554418</v>
      </c>
      <c r="DR33" s="100">
        <v>0</v>
      </c>
      <c r="DS33" s="100">
        <v>-6280</v>
      </c>
      <c r="DT33" s="100">
        <v>-628003</v>
      </c>
      <c r="DU33" s="100">
        <v>-1</v>
      </c>
      <c r="DV33" s="100">
        <v>534272</v>
      </c>
      <c r="DW33" s="100">
        <v>0</v>
      </c>
      <c r="DX33" s="100">
        <v>5398</v>
      </c>
      <c r="DY33" s="100">
        <v>539669</v>
      </c>
      <c r="DZ33" s="100">
        <v>32351891</v>
      </c>
      <c r="EA33" s="100">
        <v>95761597</v>
      </c>
      <c r="EB33" s="100">
        <v>0</v>
      </c>
      <c r="EC33" s="100">
        <v>1294076</v>
      </c>
      <c r="ED33" s="100">
        <v>129407564</v>
      </c>
      <c r="EE33" s="100">
        <v>32627980.889999986</v>
      </c>
      <c r="EF33" s="100">
        <v>96578821</v>
      </c>
      <c r="EG33" s="100">
        <v>0</v>
      </c>
      <c r="EH33" s="100">
        <v>1305119</v>
      </c>
      <c r="EI33" s="100">
        <v>130511920.88999999</v>
      </c>
      <c r="EJ33" s="100">
        <v>276089.88999998569</v>
      </c>
      <c r="EK33" s="100">
        <v>817224</v>
      </c>
      <c r="EL33" s="100">
        <v>0</v>
      </c>
      <c r="EM33" s="100">
        <v>11043</v>
      </c>
      <c r="EN33" s="100">
        <v>1104356.8899999857</v>
      </c>
      <c r="EO33" s="100">
        <v>276088.88999998569</v>
      </c>
      <c r="EP33" s="100">
        <v>1351496</v>
      </c>
      <c r="EQ33" s="100">
        <v>0</v>
      </c>
      <c r="ER33" s="100">
        <v>16441</v>
      </c>
      <c r="ES33" s="100">
        <v>1644025.8899999857</v>
      </c>
      <c r="ET33" s="546">
        <v>0.25</v>
      </c>
      <c r="EU33" s="546">
        <v>0.74</v>
      </c>
      <c r="EV33" s="546">
        <v>0</v>
      </c>
      <c r="EW33" s="546">
        <v>0.01</v>
      </c>
      <c r="EX33" s="546">
        <v>1</v>
      </c>
      <c r="EY33" s="84" t="s">
        <v>1047</v>
      </c>
    </row>
    <row r="34" spans="1:155" s="84" customFormat="1" x14ac:dyDescent="0.25">
      <c r="A34" t="s">
        <v>1026</v>
      </c>
      <c r="B34" s="82" t="s">
        <v>427</v>
      </c>
      <c r="C34" s="85" t="s">
        <v>426</v>
      </c>
      <c r="D34" s="100">
        <v>20863698</v>
      </c>
      <c r="E34" s="100">
        <v>16690959</v>
      </c>
      <c r="F34" s="100">
        <v>3755466</v>
      </c>
      <c r="G34" s="100">
        <v>417274</v>
      </c>
      <c r="H34" s="100">
        <v>41727397</v>
      </c>
      <c r="I34" s="100">
        <v>0</v>
      </c>
      <c r="J34" s="100">
        <v>0</v>
      </c>
      <c r="K34" s="100">
        <v>20863698</v>
      </c>
      <c r="L34" s="100">
        <v>188693</v>
      </c>
      <c r="M34" s="100">
        <v>188693</v>
      </c>
      <c r="N34" s="100">
        <v>0</v>
      </c>
      <c r="O34" s="100">
        <v>0</v>
      </c>
      <c r="P34" s="100">
        <v>-36109</v>
      </c>
      <c r="Q34" s="100">
        <v>109771</v>
      </c>
      <c r="R34" s="100">
        <v>73662</v>
      </c>
      <c r="S34" s="100">
        <v>0</v>
      </c>
      <c r="T34" s="100">
        <v>0</v>
      </c>
      <c r="U34" s="100">
        <v>0</v>
      </c>
      <c r="V34" s="100">
        <v>0</v>
      </c>
      <c r="W34" s="100">
        <v>0</v>
      </c>
      <c r="X34" s="100">
        <v>0</v>
      </c>
      <c r="Y34" s="100">
        <v>0</v>
      </c>
      <c r="Z34" s="100">
        <v>0</v>
      </c>
      <c r="AA34" s="100">
        <v>0</v>
      </c>
      <c r="AB34" s="100">
        <v>0</v>
      </c>
      <c r="AC34" s="100">
        <v>0</v>
      </c>
      <c r="AD34" s="100">
        <v>0</v>
      </c>
      <c r="AE34" s="100">
        <v>2743462</v>
      </c>
      <c r="AF34" s="100">
        <v>621120</v>
      </c>
      <c r="AG34" s="100">
        <v>68615</v>
      </c>
      <c r="AH34" s="100">
        <v>3433197</v>
      </c>
      <c r="AI34" s="100">
        <v>221016</v>
      </c>
      <c r="AJ34" s="100">
        <v>176813</v>
      </c>
      <c r="AK34" s="100">
        <v>39783</v>
      </c>
      <c r="AL34" s="100">
        <v>4420</v>
      </c>
      <c r="AM34" s="100">
        <v>442032</v>
      </c>
      <c r="AN34" s="100">
        <v>-166844</v>
      </c>
      <c r="AO34" s="100">
        <v>-133475</v>
      </c>
      <c r="AP34" s="100">
        <v>-30032</v>
      </c>
      <c r="AQ34" s="100">
        <v>-3337</v>
      </c>
      <c r="AR34" s="100">
        <v>-333688</v>
      </c>
      <c r="AS34" s="100">
        <v>-47330</v>
      </c>
      <c r="AT34" s="100">
        <v>-37864</v>
      </c>
      <c r="AU34" s="100">
        <v>-8519</v>
      </c>
      <c r="AV34" s="100">
        <v>-947</v>
      </c>
      <c r="AW34" s="100">
        <v>-94660</v>
      </c>
      <c r="AX34" s="100">
        <v>63403</v>
      </c>
      <c r="AY34" s="100">
        <v>50722</v>
      </c>
      <c r="AZ34" s="100">
        <v>11413</v>
      </c>
      <c r="BA34" s="100">
        <v>1268</v>
      </c>
      <c r="BB34" s="100">
        <v>126806</v>
      </c>
      <c r="BC34" s="100">
        <v>-81743</v>
      </c>
      <c r="BD34" s="100">
        <v>-65394</v>
      </c>
      <c r="BE34" s="100">
        <v>-14714</v>
      </c>
      <c r="BF34" s="100">
        <v>-1635</v>
      </c>
      <c r="BG34" s="100">
        <v>-163486</v>
      </c>
      <c r="BH34" s="100">
        <v>-65670</v>
      </c>
      <c r="BI34" s="100">
        <v>-52536</v>
      </c>
      <c r="BJ34" s="100">
        <v>-11820</v>
      </c>
      <c r="BK34" s="100">
        <v>-1314</v>
      </c>
      <c r="BL34" s="100">
        <v>-131340</v>
      </c>
      <c r="BM34" s="100">
        <v>-1544959</v>
      </c>
      <c r="BN34" s="100">
        <v>-1235967</v>
      </c>
      <c r="BO34" s="100">
        <v>-278093</v>
      </c>
      <c r="BP34" s="100">
        <v>-30899</v>
      </c>
      <c r="BQ34" s="100">
        <v>-3089918</v>
      </c>
      <c r="BR34" s="100">
        <v>-391240</v>
      </c>
      <c r="BS34" s="100">
        <v>-312992</v>
      </c>
      <c r="BT34" s="100">
        <v>-70423</v>
      </c>
      <c r="BU34" s="100">
        <v>-7825</v>
      </c>
      <c r="BV34" s="100">
        <v>-782480</v>
      </c>
      <c r="BW34" s="100">
        <v>-1153720</v>
      </c>
      <c r="BX34" s="100">
        <v>-922975</v>
      </c>
      <c r="BY34" s="100">
        <v>-207669</v>
      </c>
      <c r="BZ34" s="100">
        <v>-23074</v>
      </c>
      <c r="CA34" s="100">
        <v>-2307438</v>
      </c>
      <c r="CB34" s="100">
        <v>71617</v>
      </c>
      <c r="CC34" s="100">
        <v>57293</v>
      </c>
      <c r="CD34" s="100">
        <v>12891</v>
      </c>
      <c r="CE34" s="100">
        <v>1432</v>
      </c>
      <c r="CF34" s="100">
        <v>143233</v>
      </c>
      <c r="CG34" s="100">
        <v>0</v>
      </c>
      <c r="CH34" s="100">
        <v>0</v>
      </c>
      <c r="CI34" s="100">
        <v>0</v>
      </c>
      <c r="CJ34" s="100">
        <v>0</v>
      </c>
      <c r="CK34" s="100">
        <v>0</v>
      </c>
      <c r="CL34" s="100">
        <v>28603</v>
      </c>
      <c r="CM34" s="100">
        <v>22883</v>
      </c>
      <c r="CN34" s="100">
        <v>5149</v>
      </c>
      <c r="CO34" s="100">
        <v>572</v>
      </c>
      <c r="CP34" s="100">
        <v>57207</v>
      </c>
      <c r="CQ34" s="100">
        <v>-645633</v>
      </c>
      <c r="CR34" s="100">
        <v>-516507</v>
      </c>
      <c r="CS34" s="100">
        <v>-116214</v>
      </c>
      <c r="CT34" s="100">
        <v>-12913</v>
      </c>
      <c r="CU34" s="100">
        <v>-1291267</v>
      </c>
      <c r="CV34" s="100">
        <v>-2090372</v>
      </c>
      <c r="CW34" s="100">
        <v>-1672298</v>
      </c>
      <c r="CX34" s="100">
        <v>-376267</v>
      </c>
      <c r="CY34" s="100">
        <v>-41808</v>
      </c>
      <c r="CZ34" s="100">
        <v>-4180745</v>
      </c>
      <c r="DA34" s="100">
        <v>-291020</v>
      </c>
      <c r="DB34" s="100">
        <v>-232816</v>
      </c>
      <c r="DC34" s="100">
        <v>-52383</v>
      </c>
      <c r="DD34" s="100">
        <v>-5821</v>
      </c>
      <c r="DE34" s="100">
        <v>-582040</v>
      </c>
      <c r="DF34" s="100">
        <v>-1799353</v>
      </c>
      <c r="DG34" s="100">
        <v>-1439482</v>
      </c>
      <c r="DH34" s="100">
        <v>-323883</v>
      </c>
      <c r="DI34" s="100">
        <v>-35987</v>
      </c>
      <c r="DJ34" s="100">
        <v>-3598705</v>
      </c>
      <c r="DK34" s="100">
        <v>412913</v>
      </c>
      <c r="DL34" s="100">
        <v>330327</v>
      </c>
      <c r="DM34" s="100">
        <v>74323</v>
      </c>
      <c r="DN34" s="100">
        <v>8257</v>
      </c>
      <c r="DO34" s="100">
        <v>825820</v>
      </c>
      <c r="DP34" s="100">
        <v>71291</v>
      </c>
      <c r="DQ34" s="100">
        <v>57034</v>
      </c>
      <c r="DR34" s="100">
        <v>12833</v>
      </c>
      <c r="DS34" s="100">
        <v>1426</v>
      </c>
      <c r="DT34" s="100">
        <v>142584</v>
      </c>
      <c r="DU34" s="100">
        <v>341622</v>
      </c>
      <c r="DV34" s="100">
        <v>273293</v>
      </c>
      <c r="DW34" s="100">
        <v>61490</v>
      </c>
      <c r="DX34" s="100">
        <v>6831</v>
      </c>
      <c r="DY34" s="100">
        <v>683236</v>
      </c>
      <c r="DZ34" s="100">
        <v>20823117</v>
      </c>
      <c r="EA34" s="100">
        <v>16658493</v>
      </c>
      <c r="EB34" s="100">
        <v>3748161</v>
      </c>
      <c r="EC34" s="100">
        <v>416462</v>
      </c>
      <c r="ED34" s="100">
        <v>41646233</v>
      </c>
      <c r="EE34" s="100">
        <v>20863698</v>
      </c>
      <c r="EF34" s="100">
        <v>16690959</v>
      </c>
      <c r="EG34" s="100">
        <v>3755466</v>
      </c>
      <c r="EH34" s="100">
        <v>417274</v>
      </c>
      <c r="EI34" s="100">
        <v>41727397</v>
      </c>
      <c r="EJ34" s="100">
        <v>40581</v>
      </c>
      <c r="EK34" s="100">
        <v>32466</v>
      </c>
      <c r="EL34" s="100">
        <v>7305</v>
      </c>
      <c r="EM34" s="100">
        <v>812</v>
      </c>
      <c r="EN34" s="100">
        <v>81164</v>
      </c>
      <c r="EO34" s="100">
        <v>382203</v>
      </c>
      <c r="EP34" s="100">
        <v>305759</v>
      </c>
      <c r="EQ34" s="100">
        <v>68795</v>
      </c>
      <c r="ER34" s="100">
        <v>7643</v>
      </c>
      <c r="ES34" s="100">
        <v>764400</v>
      </c>
      <c r="ET34" s="546">
        <v>0.5</v>
      </c>
      <c r="EU34" s="546">
        <v>0.4</v>
      </c>
      <c r="EV34" s="546">
        <v>0.09</v>
      </c>
      <c r="EW34" s="546">
        <v>0.01</v>
      </c>
      <c r="EX34" s="546">
        <v>1</v>
      </c>
      <c r="EY34" s="84" t="s">
        <v>1029</v>
      </c>
    </row>
    <row r="35" spans="1:155" s="84" customFormat="1" x14ac:dyDescent="0.25">
      <c r="A35" t="s">
        <v>1026</v>
      </c>
      <c r="B35" s="82" t="s">
        <v>429</v>
      </c>
      <c r="C35" s="85" t="s">
        <v>428</v>
      </c>
      <c r="D35" s="100">
        <v>7865184.7400000021</v>
      </c>
      <c r="E35" s="100">
        <v>13370815</v>
      </c>
      <c r="F35" s="100">
        <v>10224741</v>
      </c>
      <c r="G35" s="100">
        <v>0</v>
      </c>
      <c r="H35" s="100">
        <v>31460740.740000002</v>
      </c>
      <c r="I35" s="100">
        <v>0</v>
      </c>
      <c r="J35" s="100">
        <v>0</v>
      </c>
      <c r="K35" s="100">
        <v>7865184.7400000021</v>
      </c>
      <c r="L35" s="100">
        <v>167726</v>
      </c>
      <c r="M35" s="100">
        <v>167726</v>
      </c>
      <c r="N35" s="100">
        <v>0</v>
      </c>
      <c r="O35" s="100">
        <v>0</v>
      </c>
      <c r="P35" s="100">
        <v>2520322</v>
      </c>
      <c r="Q35" s="100">
        <v>0</v>
      </c>
      <c r="R35" s="100">
        <v>2520322</v>
      </c>
      <c r="S35" s="100">
        <v>0</v>
      </c>
      <c r="T35" s="100">
        <v>0</v>
      </c>
      <c r="U35" s="100">
        <v>0</v>
      </c>
      <c r="V35" s="100">
        <v>0</v>
      </c>
      <c r="W35" s="100">
        <v>0</v>
      </c>
      <c r="X35" s="100">
        <v>0</v>
      </c>
      <c r="Y35" s="100">
        <v>0</v>
      </c>
      <c r="Z35" s="100">
        <v>0</v>
      </c>
      <c r="AA35" s="100">
        <v>0</v>
      </c>
      <c r="AB35" s="100">
        <v>0</v>
      </c>
      <c r="AC35" s="100">
        <v>0</v>
      </c>
      <c r="AD35" s="100">
        <v>0</v>
      </c>
      <c r="AE35" s="100">
        <v>2485235</v>
      </c>
      <c r="AF35" s="100">
        <v>1837670</v>
      </c>
      <c r="AG35" s="100">
        <v>0</v>
      </c>
      <c r="AH35" s="100">
        <v>4322905</v>
      </c>
      <c r="AI35" s="100">
        <v>421394</v>
      </c>
      <c r="AJ35" s="100">
        <v>716370</v>
      </c>
      <c r="AK35" s="100">
        <v>547812</v>
      </c>
      <c r="AL35" s="100">
        <v>0</v>
      </c>
      <c r="AM35" s="100">
        <v>1685576</v>
      </c>
      <c r="AN35" s="100">
        <v>-68907</v>
      </c>
      <c r="AO35" s="100">
        <v>-117142</v>
      </c>
      <c r="AP35" s="100">
        <v>-89579</v>
      </c>
      <c r="AQ35" s="100">
        <v>0</v>
      </c>
      <c r="AR35" s="100">
        <v>-275628</v>
      </c>
      <c r="AS35" s="100">
        <v>-176865.54000000004</v>
      </c>
      <c r="AT35" s="100">
        <v>-300670</v>
      </c>
      <c r="AU35" s="100">
        <v>-229924</v>
      </c>
      <c r="AV35" s="100">
        <v>0</v>
      </c>
      <c r="AW35" s="100">
        <v>-707459.54</v>
      </c>
      <c r="AX35" s="100">
        <v>97701</v>
      </c>
      <c r="AY35" s="100">
        <v>166092</v>
      </c>
      <c r="AZ35" s="100">
        <v>127011</v>
      </c>
      <c r="BA35" s="100">
        <v>0</v>
      </c>
      <c r="BB35" s="100">
        <v>390804</v>
      </c>
      <c r="BC35" s="100">
        <v>-63231</v>
      </c>
      <c r="BD35" s="100">
        <v>-107493</v>
      </c>
      <c r="BE35" s="100">
        <v>-82200</v>
      </c>
      <c r="BF35" s="100">
        <v>0</v>
      </c>
      <c r="BG35" s="100">
        <v>-252924</v>
      </c>
      <c r="BH35" s="100">
        <v>-142395.54000000004</v>
      </c>
      <c r="BI35" s="100">
        <v>-242071</v>
      </c>
      <c r="BJ35" s="100">
        <v>-185113</v>
      </c>
      <c r="BK35" s="100">
        <v>0</v>
      </c>
      <c r="BL35" s="100">
        <v>-569579.54</v>
      </c>
      <c r="BM35" s="100">
        <v>-1173443</v>
      </c>
      <c r="BN35" s="100">
        <v>-1994852</v>
      </c>
      <c r="BO35" s="100">
        <v>-1525475</v>
      </c>
      <c r="BP35" s="100">
        <v>0</v>
      </c>
      <c r="BQ35" s="100">
        <v>-4693770</v>
      </c>
      <c r="BR35" s="100">
        <v>-394729</v>
      </c>
      <c r="BS35" s="100">
        <v>-671041</v>
      </c>
      <c r="BT35" s="100">
        <v>-513149</v>
      </c>
      <c r="BU35" s="100">
        <v>0</v>
      </c>
      <c r="BV35" s="100">
        <v>-1578919</v>
      </c>
      <c r="BW35" s="100">
        <v>-778712</v>
      </c>
      <c r="BX35" s="100">
        <v>-1323812</v>
      </c>
      <c r="BY35" s="100">
        <v>-1012327</v>
      </c>
      <c r="BZ35" s="100">
        <v>0</v>
      </c>
      <c r="CA35" s="100">
        <v>-3114851</v>
      </c>
      <c r="CB35" s="100">
        <v>56196</v>
      </c>
      <c r="CC35" s="100">
        <v>95533</v>
      </c>
      <c r="CD35" s="100">
        <v>73055</v>
      </c>
      <c r="CE35" s="100">
        <v>0</v>
      </c>
      <c r="CF35" s="100">
        <v>224784</v>
      </c>
      <c r="CG35" s="100">
        <v>7664</v>
      </c>
      <c r="CH35" s="100">
        <v>13029</v>
      </c>
      <c r="CI35" s="100">
        <v>9963</v>
      </c>
      <c r="CJ35" s="100">
        <v>0</v>
      </c>
      <c r="CK35" s="100">
        <v>30656</v>
      </c>
      <c r="CL35" s="100">
        <v>-48861</v>
      </c>
      <c r="CM35" s="100">
        <v>-83064</v>
      </c>
      <c r="CN35" s="100">
        <v>-63519</v>
      </c>
      <c r="CO35" s="100">
        <v>0</v>
      </c>
      <c r="CP35" s="100">
        <v>-195444</v>
      </c>
      <c r="CQ35" s="100">
        <v>-4922</v>
      </c>
      <c r="CR35" s="100">
        <v>-8367</v>
      </c>
      <c r="CS35" s="100">
        <v>-6398</v>
      </c>
      <c r="CT35" s="100">
        <v>0</v>
      </c>
      <c r="CU35" s="100">
        <v>-19687</v>
      </c>
      <c r="CV35" s="100">
        <v>-1163366</v>
      </c>
      <c r="CW35" s="100">
        <v>-1977721</v>
      </c>
      <c r="CX35" s="100">
        <v>-1512374</v>
      </c>
      <c r="CY35" s="100">
        <v>0</v>
      </c>
      <c r="CZ35" s="100">
        <v>-4653461</v>
      </c>
      <c r="DA35" s="100">
        <v>-387394</v>
      </c>
      <c r="DB35" s="100">
        <v>-658572</v>
      </c>
      <c r="DC35" s="100">
        <v>-503613</v>
      </c>
      <c r="DD35" s="100">
        <v>0</v>
      </c>
      <c r="DE35" s="100">
        <v>-1549579</v>
      </c>
      <c r="DF35" s="100">
        <v>-775970</v>
      </c>
      <c r="DG35" s="100">
        <v>-1319150</v>
      </c>
      <c r="DH35" s="100">
        <v>-1008762</v>
      </c>
      <c r="DI35" s="100">
        <v>0</v>
      </c>
      <c r="DJ35" s="100">
        <v>-3103882</v>
      </c>
      <c r="DK35" s="100">
        <v>-1408257</v>
      </c>
      <c r="DL35" s="100">
        <v>-1126607</v>
      </c>
      <c r="DM35" s="100">
        <v>-281653</v>
      </c>
      <c r="DN35" s="100">
        <v>0</v>
      </c>
      <c r="DO35" s="100">
        <v>-2816517</v>
      </c>
      <c r="DP35" s="100">
        <v>-1148513</v>
      </c>
      <c r="DQ35" s="100">
        <v>-918811</v>
      </c>
      <c r="DR35" s="100">
        <v>-229703</v>
      </c>
      <c r="DS35" s="100">
        <v>0</v>
      </c>
      <c r="DT35" s="100">
        <v>-2297027</v>
      </c>
      <c r="DU35" s="100">
        <v>-259744</v>
      </c>
      <c r="DV35" s="100">
        <v>-207796</v>
      </c>
      <c r="DW35" s="100">
        <v>-51950</v>
      </c>
      <c r="DX35" s="100">
        <v>0</v>
      </c>
      <c r="DY35" s="100">
        <v>-519490</v>
      </c>
      <c r="DZ35" s="100">
        <v>7635032</v>
      </c>
      <c r="EA35" s="100">
        <v>12979555</v>
      </c>
      <c r="EB35" s="100">
        <v>9925542</v>
      </c>
      <c r="EC35" s="100">
        <v>0</v>
      </c>
      <c r="ED35" s="100">
        <v>30540129</v>
      </c>
      <c r="EE35" s="100">
        <v>7865184.7400000021</v>
      </c>
      <c r="EF35" s="100">
        <v>13370815</v>
      </c>
      <c r="EG35" s="100">
        <v>10224741</v>
      </c>
      <c r="EH35" s="100">
        <v>0</v>
      </c>
      <c r="EI35" s="100">
        <v>31460740.740000002</v>
      </c>
      <c r="EJ35" s="100">
        <v>230152.74000000209</v>
      </c>
      <c r="EK35" s="100">
        <v>391260</v>
      </c>
      <c r="EL35" s="100">
        <v>299199</v>
      </c>
      <c r="EM35" s="100">
        <v>0</v>
      </c>
      <c r="EN35" s="100">
        <v>920611.74000000209</v>
      </c>
      <c r="EO35" s="100">
        <v>-29591.259999997914</v>
      </c>
      <c r="EP35" s="100">
        <v>183464</v>
      </c>
      <c r="EQ35" s="100">
        <v>247249</v>
      </c>
      <c r="ER35" s="100">
        <v>0</v>
      </c>
      <c r="ES35" s="100">
        <v>401121.74000000209</v>
      </c>
      <c r="ET35" s="546">
        <v>0.25000000000000006</v>
      </c>
      <c r="EU35" s="546">
        <v>0.42499999999999999</v>
      </c>
      <c r="EV35" s="546">
        <v>0.32500000000000001</v>
      </c>
      <c r="EW35" s="546">
        <v>0</v>
      </c>
      <c r="EX35" s="546">
        <v>1</v>
      </c>
      <c r="EY35" s="84" t="s">
        <v>1029</v>
      </c>
    </row>
    <row r="36" spans="1:155" s="84" customFormat="1" x14ac:dyDescent="0.25">
      <c r="A36" t="s">
        <v>1026</v>
      </c>
      <c r="B36" s="82" t="s">
        <v>431</v>
      </c>
      <c r="C36" s="85" t="s">
        <v>430</v>
      </c>
      <c r="D36" s="100">
        <v>31840258</v>
      </c>
      <c r="E36" s="100">
        <v>61133294</v>
      </c>
      <c r="F36" s="100">
        <v>34387478</v>
      </c>
      <c r="G36" s="100">
        <v>0</v>
      </c>
      <c r="H36" s="100">
        <v>127361030</v>
      </c>
      <c r="I36" s="100">
        <v>0</v>
      </c>
      <c r="J36" s="100">
        <v>0</v>
      </c>
      <c r="K36" s="100">
        <v>31840258</v>
      </c>
      <c r="L36" s="100">
        <v>427032</v>
      </c>
      <c r="M36" s="100">
        <v>427032</v>
      </c>
      <c r="N36" s="100">
        <v>0</v>
      </c>
      <c r="O36" s="100">
        <v>0</v>
      </c>
      <c r="P36" s="100">
        <v>0</v>
      </c>
      <c r="Q36" s="100">
        <v>0</v>
      </c>
      <c r="R36" s="100">
        <v>0</v>
      </c>
      <c r="S36" s="100">
        <v>0</v>
      </c>
      <c r="T36" s="100">
        <v>0</v>
      </c>
      <c r="U36" s="100">
        <v>0</v>
      </c>
      <c r="V36" s="100">
        <v>0</v>
      </c>
      <c r="W36" s="100">
        <v>0</v>
      </c>
      <c r="X36" s="100">
        <v>0</v>
      </c>
      <c r="Y36" s="100">
        <v>0</v>
      </c>
      <c r="Z36" s="100">
        <v>0</v>
      </c>
      <c r="AA36" s="100">
        <v>0</v>
      </c>
      <c r="AB36" s="100">
        <v>0</v>
      </c>
      <c r="AC36" s="100">
        <v>0</v>
      </c>
      <c r="AD36" s="100">
        <v>0</v>
      </c>
      <c r="AE36" s="100">
        <v>8428217</v>
      </c>
      <c r="AF36" s="100">
        <v>4740873</v>
      </c>
      <c r="AG36" s="100">
        <v>0</v>
      </c>
      <c r="AH36" s="100">
        <v>13169090</v>
      </c>
      <c r="AI36" s="100">
        <v>2878186</v>
      </c>
      <c r="AJ36" s="100">
        <v>5526116</v>
      </c>
      <c r="AK36" s="100">
        <v>3108440</v>
      </c>
      <c r="AL36" s="100">
        <v>0</v>
      </c>
      <c r="AM36" s="100">
        <v>11512742</v>
      </c>
      <c r="AN36" s="100">
        <v>-2188931</v>
      </c>
      <c r="AO36" s="100">
        <v>-4202748</v>
      </c>
      <c r="AP36" s="100">
        <v>-2364046</v>
      </c>
      <c r="AQ36" s="100">
        <v>0</v>
      </c>
      <c r="AR36" s="100">
        <v>-8755725</v>
      </c>
      <c r="AS36" s="100">
        <v>-509070</v>
      </c>
      <c r="AT36" s="100">
        <v>-977415</v>
      </c>
      <c r="AU36" s="100">
        <v>-549796</v>
      </c>
      <c r="AV36" s="100">
        <v>0</v>
      </c>
      <c r="AW36" s="100">
        <v>-2036281</v>
      </c>
      <c r="AX36" s="100">
        <v>133484</v>
      </c>
      <c r="AY36" s="100">
        <v>256289</v>
      </c>
      <c r="AZ36" s="100">
        <v>144163</v>
      </c>
      <c r="BA36" s="100">
        <v>0</v>
      </c>
      <c r="BB36" s="100">
        <v>533936</v>
      </c>
      <c r="BC36" s="100">
        <v>-250000</v>
      </c>
      <c r="BD36" s="100">
        <v>-480000</v>
      </c>
      <c r="BE36" s="100">
        <v>-270000</v>
      </c>
      <c r="BF36" s="100">
        <v>0</v>
      </c>
      <c r="BG36" s="100">
        <v>-1000000</v>
      </c>
      <c r="BH36" s="100">
        <v>-625586</v>
      </c>
      <c r="BI36" s="100">
        <v>-1201126</v>
      </c>
      <c r="BJ36" s="100">
        <v>-675633</v>
      </c>
      <c r="BK36" s="100">
        <v>0</v>
      </c>
      <c r="BL36" s="100">
        <v>-2502345</v>
      </c>
      <c r="BM36" s="100">
        <v>-3189948</v>
      </c>
      <c r="BN36" s="100">
        <v>-6124702</v>
      </c>
      <c r="BO36" s="100">
        <v>-3445145</v>
      </c>
      <c r="BP36" s="100">
        <v>0</v>
      </c>
      <c r="BQ36" s="100">
        <v>-12759795</v>
      </c>
      <c r="BR36" s="100">
        <v>-3189948</v>
      </c>
      <c r="BS36" s="100">
        <v>-6124702</v>
      </c>
      <c r="BT36" s="100">
        <v>-3445145</v>
      </c>
      <c r="BU36" s="100">
        <v>0</v>
      </c>
      <c r="BV36" s="100">
        <v>-12759795</v>
      </c>
      <c r="BW36" s="100">
        <v>0</v>
      </c>
      <c r="BX36" s="100">
        <v>0</v>
      </c>
      <c r="BY36" s="100">
        <v>0</v>
      </c>
      <c r="BZ36" s="100">
        <v>0</v>
      </c>
      <c r="CA36" s="100">
        <v>0</v>
      </c>
      <c r="CB36" s="100">
        <v>1500000</v>
      </c>
      <c r="CC36" s="100">
        <v>2880000</v>
      </c>
      <c r="CD36" s="100">
        <v>1620000</v>
      </c>
      <c r="CE36" s="100">
        <v>0</v>
      </c>
      <c r="CF36" s="100">
        <v>6000000</v>
      </c>
      <c r="CG36" s="100">
        <v>0</v>
      </c>
      <c r="CH36" s="100">
        <v>0</v>
      </c>
      <c r="CI36" s="100">
        <v>0</v>
      </c>
      <c r="CJ36" s="100">
        <v>0</v>
      </c>
      <c r="CK36" s="100">
        <v>0</v>
      </c>
      <c r="CL36" s="100">
        <v>0</v>
      </c>
      <c r="CM36" s="100">
        <v>0</v>
      </c>
      <c r="CN36" s="100">
        <v>0</v>
      </c>
      <c r="CO36" s="100">
        <v>0</v>
      </c>
      <c r="CP36" s="100">
        <v>0</v>
      </c>
      <c r="CQ36" s="100">
        <v>-500000</v>
      </c>
      <c r="CR36" s="100">
        <v>-960000</v>
      </c>
      <c r="CS36" s="100">
        <v>-540000</v>
      </c>
      <c r="CT36" s="100">
        <v>0</v>
      </c>
      <c r="CU36" s="100">
        <v>-2000000</v>
      </c>
      <c r="CV36" s="100">
        <v>-2189948</v>
      </c>
      <c r="CW36" s="100">
        <v>-4204702</v>
      </c>
      <c r="CX36" s="100">
        <v>-2365145</v>
      </c>
      <c r="CY36" s="100">
        <v>0</v>
      </c>
      <c r="CZ36" s="100">
        <v>-8759795</v>
      </c>
      <c r="DA36" s="100">
        <v>-1689948</v>
      </c>
      <c r="DB36" s="100">
        <v>-3244702</v>
      </c>
      <c r="DC36" s="100">
        <v>-1825145</v>
      </c>
      <c r="DD36" s="100">
        <v>0</v>
      </c>
      <c r="DE36" s="100">
        <v>-6759795</v>
      </c>
      <c r="DF36" s="100">
        <v>-500000</v>
      </c>
      <c r="DG36" s="100">
        <v>-960000</v>
      </c>
      <c r="DH36" s="100">
        <v>-540000</v>
      </c>
      <c r="DI36" s="100">
        <v>0</v>
      </c>
      <c r="DJ36" s="100">
        <v>-2000000</v>
      </c>
      <c r="DK36" s="100">
        <v>-2040929.5</v>
      </c>
      <c r="DL36" s="100">
        <v>442894.10000000009</v>
      </c>
      <c r="DM36" s="100">
        <v>-859036.60000000009</v>
      </c>
      <c r="DN36" s="100">
        <v>0</v>
      </c>
      <c r="DO36" s="100">
        <v>-2457072</v>
      </c>
      <c r="DP36" s="100">
        <v>-1956143</v>
      </c>
      <c r="DQ36" s="100">
        <v>3348951</v>
      </c>
      <c r="DR36" s="100">
        <v>690833</v>
      </c>
      <c r="DS36" s="100">
        <v>0</v>
      </c>
      <c r="DT36" s="100">
        <v>2083641</v>
      </c>
      <c r="DU36" s="100">
        <v>-84786.5</v>
      </c>
      <c r="DV36" s="100">
        <v>-2906056.9</v>
      </c>
      <c r="DW36" s="100">
        <v>-1549869.6</v>
      </c>
      <c r="DX36" s="100">
        <v>0</v>
      </c>
      <c r="DY36" s="100">
        <v>-4540713</v>
      </c>
      <c r="DZ36" s="100">
        <v>32487925</v>
      </c>
      <c r="EA36" s="100">
        <v>62376816</v>
      </c>
      <c r="EB36" s="100">
        <v>35086959</v>
      </c>
      <c r="EC36" s="100">
        <v>0</v>
      </c>
      <c r="ED36" s="100">
        <v>129951700</v>
      </c>
      <c r="EE36" s="100">
        <v>31840258</v>
      </c>
      <c r="EF36" s="100">
        <v>61133294</v>
      </c>
      <c r="EG36" s="100">
        <v>34387478</v>
      </c>
      <c r="EH36" s="100">
        <v>0</v>
      </c>
      <c r="EI36" s="100">
        <v>127361030</v>
      </c>
      <c r="EJ36" s="100">
        <v>-647667</v>
      </c>
      <c r="EK36" s="100">
        <v>-1243522</v>
      </c>
      <c r="EL36" s="100">
        <v>-699481</v>
      </c>
      <c r="EM36" s="100">
        <v>0</v>
      </c>
      <c r="EN36" s="100">
        <v>-2590670</v>
      </c>
      <c r="EO36" s="100">
        <v>-732453.5</v>
      </c>
      <c r="EP36" s="100">
        <v>-4149578.9</v>
      </c>
      <c r="EQ36" s="100">
        <v>-2249350.6</v>
      </c>
      <c r="ER36" s="100">
        <v>0</v>
      </c>
      <c r="ES36" s="100">
        <v>-7131383</v>
      </c>
      <c r="ET36" s="546">
        <v>0.25</v>
      </c>
      <c r="EU36" s="546">
        <v>0.48</v>
      </c>
      <c r="EV36" s="546">
        <v>0.27</v>
      </c>
      <c r="EW36" s="546">
        <v>0</v>
      </c>
      <c r="EX36" s="546">
        <v>1</v>
      </c>
      <c r="EY36" s="84" t="s">
        <v>1044</v>
      </c>
    </row>
    <row r="37" spans="1:155" s="84" customFormat="1" x14ac:dyDescent="0.25">
      <c r="A37" t="s">
        <v>1026</v>
      </c>
      <c r="B37" s="82" t="s">
        <v>433</v>
      </c>
      <c r="C37" s="85" t="s">
        <v>432</v>
      </c>
      <c r="D37" s="100">
        <v>12648438</v>
      </c>
      <c r="E37" s="100">
        <v>10118750</v>
      </c>
      <c r="F37" s="100">
        <v>2276719</v>
      </c>
      <c r="G37" s="100">
        <v>252969</v>
      </c>
      <c r="H37" s="100">
        <v>25296876</v>
      </c>
      <c r="I37" s="100">
        <v>0</v>
      </c>
      <c r="J37" s="100">
        <v>0</v>
      </c>
      <c r="K37" s="100">
        <v>12648438</v>
      </c>
      <c r="L37" s="100">
        <v>102237</v>
      </c>
      <c r="M37" s="100">
        <v>102237</v>
      </c>
      <c r="N37" s="100">
        <v>0</v>
      </c>
      <c r="O37" s="100">
        <v>0</v>
      </c>
      <c r="P37" s="100">
        <v>0</v>
      </c>
      <c r="Q37" s="100">
        <v>0</v>
      </c>
      <c r="R37" s="100">
        <v>0</v>
      </c>
      <c r="S37" s="100">
        <v>0</v>
      </c>
      <c r="T37" s="100">
        <v>0</v>
      </c>
      <c r="U37" s="100">
        <v>0</v>
      </c>
      <c r="V37" s="100">
        <v>0</v>
      </c>
      <c r="W37" s="100">
        <v>0</v>
      </c>
      <c r="X37" s="100">
        <v>0</v>
      </c>
      <c r="Y37" s="100">
        <v>0</v>
      </c>
      <c r="Z37" s="100">
        <v>0</v>
      </c>
      <c r="AA37" s="100">
        <v>0</v>
      </c>
      <c r="AB37" s="100">
        <v>0</v>
      </c>
      <c r="AC37" s="100">
        <v>0</v>
      </c>
      <c r="AD37" s="100">
        <v>0</v>
      </c>
      <c r="AE37" s="100">
        <v>1719359</v>
      </c>
      <c r="AF37" s="100">
        <v>386856</v>
      </c>
      <c r="AG37" s="100">
        <v>42984</v>
      </c>
      <c r="AH37" s="100">
        <v>2149199</v>
      </c>
      <c r="AI37" s="100">
        <v>1257741</v>
      </c>
      <c r="AJ37" s="100">
        <v>1006192</v>
      </c>
      <c r="AK37" s="100">
        <v>226393</v>
      </c>
      <c r="AL37" s="100">
        <v>25155</v>
      </c>
      <c r="AM37" s="100">
        <v>2515481</v>
      </c>
      <c r="AN37" s="100">
        <v>-316580</v>
      </c>
      <c r="AO37" s="100">
        <v>-253264</v>
      </c>
      <c r="AP37" s="100">
        <v>-56984</v>
      </c>
      <c r="AQ37" s="100">
        <v>-6332</v>
      </c>
      <c r="AR37" s="100">
        <v>-633160</v>
      </c>
      <c r="AS37" s="100">
        <v>-528959</v>
      </c>
      <c r="AT37" s="100">
        <v>-423166</v>
      </c>
      <c r="AU37" s="100">
        <v>-95212</v>
      </c>
      <c r="AV37" s="100">
        <v>-10579</v>
      </c>
      <c r="AW37" s="100">
        <v>-1057916</v>
      </c>
      <c r="AX37" s="100">
        <v>0</v>
      </c>
      <c r="AY37" s="100">
        <v>0</v>
      </c>
      <c r="AZ37" s="100">
        <v>0</v>
      </c>
      <c r="BA37" s="100">
        <v>0</v>
      </c>
      <c r="BB37" s="100">
        <v>0</v>
      </c>
      <c r="BC37" s="100">
        <v>-61802</v>
      </c>
      <c r="BD37" s="100">
        <v>-49441</v>
      </c>
      <c r="BE37" s="100">
        <v>-11124</v>
      </c>
      <c r="BF37" s="100">
        <v>-1236</v>
      </c>
      <c r="BG37" s="100">
        <v>-123603</v>
      </c>
      <c r="BH37" s="100">
        <v>-590761</v>
      </c>
      <c r="BI37" s="100">
        <v>-472607</v>
      </c>
      <c r="BJ37" s="100">
        <v>-106336</v>
      </c>
      <c r="BK37" s="100">
        <v>-11815</v>
      </c>
      <c r="BL37" s="100">
        <v>-1181519</v>
      </c>
      <c r="BM37" s="100">
        <v>-1375288</v>
      </c>
      <c r="BN37" s="100">
        <v>-1100230</v>
      </c>
      <c r="BO37" s="100">
        <v>-247552</v>
      </c>
      <c r="BP37" s="100">
        <v>-27506</v>
      </c>
      <c r="BQ37" s="100">
        <v>-2750576</v>
      </c>
      <c r="BR37" s="100">
        <v>-592788</v>
      </c>
      <c r="BS37" s="100">
        <v>-474230</v>
      </c>
      <c r="BT37" s="100">
        <v>-106702</v>
      </c>
      <c r="BU37" s="100">
        <v>-11856</v>
      </c>
      <c r="BV37" s="100">
        <v>-1185576</v>
      </c>
      <c r="BW37" s="100">
        <v>-782500</v>
      </c>
      <c r="BX37" s="100">
        <v>-626000</v>
      </c>
      <c r="BY37" s="100">
        <v>-140850</v>
      </c>
      <c r="BZ37" s="100">
        <v>-15650</v>
      </c>
      <c r="CA37" s="100">
        <v>-1565000</v>
      </c>
      <c r="CB37" s="100">
        <v>46197</v>
      </c>
      <c r="CC37" s="100">
        <v>36958</v>
      </c>
      <c r="CD37" s="100">
        <v>8315</v>
      </c>
      <c r="CE37" s="100">
        <v>924</v>
      </c>
      <c r="CF37" s="100">
        <v>92394</v>
      </c>
      <c r="CG37" s="100">
        <v>0</v>
      </c>
      <c r="CH37" s="100">
        <v>0</v>
      </c>
      <c r="CI37" s="100">
        <v>0</v>
      </c>
      <c r="CJ37" s="100">
        <v>0</v>
      </c>
      <c r="CK37" s="100">
        <v>0</v>
      </c>
      <c r="CL37" s="100">
        <v>46753</v>
      </c>
      <c r="CM37" s="100">
        <v>37402</v>
      </c>
      <c r="CN37" s="100">
        <v>8416</v>
      </c>
      <c r="CO37" s="100">
        <v>935</v>
      </c>
      <c r="CP37" s="100">
        <v>93506</v>
      </c>
      <c r="CQ37" s="100">
        <v>-220956</v>
      </c>
      <c r="CR37" s="100">
        <v>-176765</v>
      </c>
      <c r="CS37" s="100">
        <v>-39772</v>
      </c>
      <c r="CT37" s="100">
        <v>-4419</v>
      </c>
      <c r="CU37" s="100">
        <v>-441912</v>
      </c>
      <c r="CV37" s="100">
        <v>-1503294</v>
      </c>
      <c r="CW37" s="100">
        <v>-1202635</v>
      </c>
      <c r="CX37" s="100">
        <v>-270593</v>
      </c>
      <c r="CY37" s="100">
        <v>-30066</v>
      </c>
      <c r="CZ37" s="100">
        <v>-3006588</v>
      </c>
      <c r="DA37" s="100">
        <v>-499838</v>
      </c>
      <c r="DB37" s="100">
        <v>-399870</v>
      </c>
      <c r="DC37" s="100">
        <v>-89971</v>
      </c>
      <c r="DD37" s="100">
        <v>-9997</v>
      </c>
      <c r="DE37" s="100">
        <v>-999676</v>
      </c>
      <c r="DF37" s="100">
        <v>-1003456</v>
      </c>
      <c r="DG37" s="100">
        <v>-802765</v>
      </c>
      <c r="DH37" s="100">
        <v>-180622</v>
      </c>
      <c r="DI37" s="100">
        <v>-20069</v>
      </c>
      <c r="DJ37" s="100">
        <v>-2006912</v>
      </c>
      <c r="DK37" s="100">
        <v>-516396</v>
      </c>
      <c r="DL37" s="100">
        <v>-413114.8</v>
      </c>
      <c r="DM37" s="100">
        <v>-92950.18</v>
      </c>
      <c r="DN37" s="100">
        <v>-10328.02</v>
      </c>
      <c r="DO37" s="100">
        <v>-1032789</v>
      </c>
      <c r="DP37" s="100">
        <v>-471322</v>
      </c>
      <c r="DQ37" s="100">
        <v>-377058</v>
      </c>
      <c r="DR37" s="100">
        <v>-84838</v>
      </c>
      <c r="DS37" s="100">
        <v>-9426</v>
      </c>
      <c r="DT37" s="100">
        <v>-942644</v>
      </c>
      <c r="DU37" s="100">
        <v>-45074</v>
      </c>
      <c r="DV37" s="100">
        <v>-36056.799999999988</v>
      </c>
      <c r="DW37" s="100">
        <v>-8112.179999999993</v>
      </c>
      <c r="DX37" s="100">
        <v>-902.02000000000044</v>
      </c>
      <c r="DY37" s="100">
        <v>-90145</v>
      </c>
      <c r="DZ37" s="100">
        <v>13190807</v>
      </c>
      <c r="EA37" s="100">
        <v>10552646</v>
      </c>
      <c r="EB37" s="100">
        <v>2374345</v>
      </c>
      <c r="EC37" s="100">
        <v>263816</v>
      </c>
      <c r="ED37" s="100">
        <v>26381614</v>
      </c>
      <c r="EE37" s="100">
        <v>12648438</v>
      </c>
      <c r="EF37" s="100">
        <v>10118750</v>
      </c>
      <c r="EG37" s="100">
        <v>2276719</v>
      </c>
      <c r="EH37" s="100">
        <v>252969</v>
      </c>
      <c r="EI37" s="100">
        <v>25296876</v>
      </c>
      <c r="EJ37" s="100">
        <v>-542369</v>
      </c>
      <c r="EK37" s="100">
        <v>-433896</v>
      </c>
      <c r="EL37" s="100">
        <v>-97626</v>
      </c>
      <c r="EM37" s="100">
        <v>-10847</v>
      </c>
      <c r="EN37" s="100">
        <v>-1084738</v>
      </c>
      <c r="EO37" s="100">
        <v>-587443</v>
      </c>
      <c r="EP37" s="100">
        <v>-469952.8</v>
      </c>
      <c r="EQ37" s="100">
        <v>-105738.18</v>
      </c>
      <c r="ER37" s="100">
        <v>-11749.02</v>
      </c>
      <c r="ES37" s="100">
        <v>-1174883</v>
      </c>
      <c r="ET37" s="546">
        <v>0.5</v>
      </c>
      <c r="EU37" s="546">
        <v>0.4</v>
      </c>
      <c r="EV37" s="546">
        <v>0.09</v>
      </c>
      <c r="EW37" s="546">
        <v>0.01</v>
      </c>
      <c r="EX37" s="546">
        <v>1</v>
      </c>
      <c r="EY37" s="84" t="s">
        <v>1029</v>
      </c>
    </row>
    <row r="38" spans="1:155" s="84" customFormat="1" x14ac:dyDescent="0.25">
      <c r="A38" t="s">
        <v>1026</v>
      </c>
      <c r="B38" s="82" t="s">
        <v>435</v>
      </c>
      <c r="C38" s="85" t="s">
        <v>434</v>
      </c>
      <c r="D38" s="100">
        <v>60442141</v>
      </c>
      <c r="E38" s="100">
        <v>59233298</v>
      </c>
      <c r="F38" s="100">
        <v>0</v>
      </c>
      <c r="G38" s="100">
        <v>1208843</v>
      </c>
      <c r="H38" s="100">
        <v>120884282</v>
      </c>
      <c r="I38" s="100">
        <v>0</v>
      </c>
      <c r="J38" s="100">
        <v>0</v>
      </c>
      <c r="K38" s="100">
        <v>60442141</v>
      </c>
      <c r="L38" s="100">
        <v>444785</v>
      </c>
      <c r="M38" s="100">
        <v>444785</v>
      </c>
      <c r="N38" s="100">
        <v>0</v>
      </c>
      <c r="O38" s="100">
        <v>0</v>
      </c>
      <c r="P38" s="100">
        <v>0</v>
      </c>
      <c r="Q38" s="100">
        <v>0</v>
      </c>
      <c r="R38" s="100">
        <v>0</v>
      </c>
      <c r="S38" s="100">
        <v>0</v>
      </c>
      <c r="T38" s="100">
        <v>0</v>
      </c>
      <c r="U38" s="100">
        <v>0</v>
      </c>
      <c r="V38" s="100">
        <v>0</v>
      </c>
      <c r="W38" s="100">
        <v>0</v>
      </c>
      <c r="X38" s="100">
        <v>0</v>
      </c>
      <c r="Y38" s="100">
        <v>0</v>
      </c>
      <c r="Z38" s="100">
        <v>0</v>
      </c>
      <c r="AA38" s="100">
        <v>0</v>
      </c>
      <c r="AB38" s="100">
        <v>0</v>
      </c>
      <c r="AC38" s="100">
        <v>0</v>
      </c>
      <c r="AD38" s="100">
        <v>0</v>
      </c>
      <c r="AE38" s="100">
        <v>9162232</v>
      </c>
      <c r="AF38" s="100">
        <v>0</v>
      </c>
      <c r="AG38" s="100">
        <v>186985</v>
      </c>
      <c r="AH38" s="100">
        <v>9349217</v>
      </c>
      <c r="AI38" s="100">
        <v>3019472</v>
      </c>
      <c r="AJ38" s="100">
        <v>2959083</v>
      </c>
      <c r="AK38" s="100">
        <v>0</v>
      </c>
      <c r="AL38" s="100">
        <v>60389</v>
      </c>
      <c r="AM38" s="100">
        <v>6038944</v>
      </c>
      <c r="AN38" s="100">
        <v>-1905224</v>
      </c>
      <c r="AO38" s="100">
        <v>-1867119</v>
      </c>
      <c r="AP38" s="100">
        <v>0</v>
      </c>
      <c r="AQ38" s="100">
        <v>-38104</v>
      </c>
      <c r="AR38" s="100">
        <v>-3810447</v>
      </c>
      <c r="AS38" s="100">
        <v>-1516745</v>
      </c>
      <c r="AT38" s="100">
        <v>-1486410</v>
      </c>
      <c r="AU38" s="100">
        <v>0</v>
      </c>
      <c r="AV38" s="100">
        <v>-30335</v>
      </c>
      <c r="AW38" s="100">
        <v>-3033490</v>
      </c>
      <c r="AX38" s="100">
        <v>598699</v>
      </c>
      <c r="AY38" s="100">
        <v>586725</v>
      </c>
      <c r="AZ38" s="100">
        <v>0</v>
      </c>
      <c r="BA38" s="100">
        <v>11974</v>
      </c>
      <c r="BB38" s="100">
        <v>1197398</v>
      </c>
      <c r="BC38" s="100">
        <v>-253631</v>
      </c>
      <c r="BD38" s="100">
        <v>-248558</v>
      </c>
      <c r="BE38" s="100">
        <v>0</v>
      </c>
      <c r="BF38" s="100">
        <v>-5073</v>
      </c>
      <c r="BG38" s="100">
        <v>-507262</v>
      </c>
      <c r="BH38" s="100">
        <v>-1171677</v>
      </c>
      <c r="BI38" s="100">
        <v>-1148243</v>
      </c>
      <c r="BJ38" s="100">
        <v>0</v>
      </c>
      <c r="BK38" s="100">
        <v>-23434</v>
      </c>
      <c r="BL38" s="100">
        <v>-2343354</v>
      </c>
      <c r="BM38" s="100">
        <v>-7581353</v>
      </c>
      <c r="BN38" s="100">
        <v>-7429725</v>
      </c>
      <c r="BO38" s="100">
        <v>0</v>
      </c>
      <c r="BP38" s="100">
        <v>-151627</v>
      </c>
      <c r="BQ38" s="100">
        <v>-15162705</v>
      </c>
      <c r="BR38" s="100">
        <v>-1776104</v>
      </c>
      <c r="BS38" s="100">
        <v>-1740582</v>
      </c>
      <c r="BT38" s="100">
        <v>0</v>
      </c>
      <c r="BU38" s="100">
        <v>-35522</v>
      </c>
      <c r="BV38" s="100">
        <v>-3552208</v>
      </c>
      <c r="BW38" s="100">
        <v>-5805248</v>
      </c>
      <c r="BX38" s="100">
        <v>-5689144</v>
      </c>
      <c r="BY38" s="100">
        <v>0</v>
      </c>
      <c r="BZ38" s="100">
        <v>-116105</v>
      </c>
      <c r="CA38" s="100">
        <v>-11610497</v>
      </c>
      <c r="CB38" s="100">
        <v>69830</v>
      </c>
      <c r="CC38" s="100">
        <v>68434</v>
      </c>
      <c r="CD38" s="100">
        <v>0</v>
      </c>
      <c r="CE38" s="100">
        <v>1397</v>
      </c>
      <c r="CF38" s="100">
        <v>139661</v>
      </c>
      <c r="CG38" s="100">
        <v>759655</v>
      </c>
      <c r="CH38" s="100">
        <v>744462</v>
      </c>
      <c r="CI38" s="100">
        <v>0</v>
      </c>
      <c r="CJ38" s="100">
        <v>15193</v>
      </c>
      <c r="CK38" s="100">
        <v>1519310</v>
      </c>
      <c r="CL38" s="100">
        <v>20833</v>
      </c>
      <c r="CM38" s="100">
        <v>20417</v>
      </c>
      <c r="CN38" s="100">
        <v>0</v>
      </c>
      <c r="CO38" s="100">
        <v>417</v>
      </c>
      <c r="CP38" s="100">
        <v>41667</v>
      </c>
      <c r="CQ38" s="100">
        <v>403643</v>
      </c>
      <c r="CR38" s="100">
        <v>395571</v>
      </c>
      <c r="CS38" s="100">
        <v>0</v>
      </c>
      <c r="CT38" s="100">
        <v>8073</v>
      </c>
      <c r="CU38" s="100">
        <v>807287</v>
      </c>
      <c r="CV38" s="100">
        <v>-6327392</v>
      </c>
      <c r="CW38" s="100">
        <v>-6200841</v>
      </c>
      <c r="CX38" s="100">
        <v>0</v>
      </c>
      <c r="CY38" s="100">
        <v>-126547</v>
      </c>
      <c r="CZ38" s="100">
        <v>-12654780</v>
      </c>
      <c r="DA38" s="100">
        <v>-1685441</v>
      </c>
      <c r="DB38" s="100">
        <v>-1651731</v>
      </c>
      <c r="DC38" s="100">
        <v>0</v>
      </c>
      <c r="DD38" s="100">
        <v>-33708</v>
      </c>
      <c r="DE38" s="100">
        <v>-3370880</v>
      </c>
      <c r="DF38" s="100">
        <v>-4641950</v>
      </c>
      <c r="DG38" s="100">
        <v>-4549111</v>
      </c>
      <c r="DH38" s="100">
        <v>0</v>
      </c>
      <c r="DI38" s="100">
        <v>-92839</v>
      </c>
      <c r="DJ38" s="100">
        <v>-9283900</v>
      </c>
      <c r="DK38" s="100">
        <v>-2087580</v>
      </c>
      <c r="DL38" s="100">
        <v>-2045828</v>
      </c>
      <c r="DM38" s="100">
        <v>0</v>
      </c>
      <c r="DN38" s="100">
        <v>-41751</v>
      </c>
      <c r="DO38" s="100">
        <v>-4175159</v>
      </c>
      <c r="DP38" s="100">
        <v>-2126590</v>
      </c>
      <c r="DQ38" s="100">
        <v>-2084059</v>
      </c>
      <c r="DR38" s="100">
        <v>0</v>
      </c>
      <c r="DS38" s="100">
        <v>-42532</v>
      </c>
      <c r="DT38" s="100">
        <v>-4253181</v>
      </c>
      <c r="DU38" s="100">
        <v>39010</v>
      </c>
      <c r="DV38" s="100">
        <v>38231</v>
      </c>
      <c r="DW38" s="100">
        <v>0</v>
      </c>
      <c r="DX38" s="100">
        <v>781</v>
      </c>
      <c r="DY38" s="100">
        <v>78022</v>
      </c>
      <c r="DZ38" s="100">
        <v>58412573</v>
      </c>
      <c r="EA38" s="100">
        <v>57244322</v>
      </c>
      <c r="EB38" s="100">
        <v>0</v>
      </c>
      <c r="EC38" s="100">
        <v>1168251</v>
      </c>
      <c r="ED38" s="100">
        <v>116825146</v>
      </c>
      <c r="EE38" s="100">
        <v>60442141</v>
      </c>
      <c r="EF38" s="100">
        <v>59233298</v>
      </c>
      <c r="EG38" s="100">
        <v>0</v>
      </c>
      <c r="EH38" s="100">
        <v>1208843</v>
      </c>
      <c r="EI38" s="100">
        <v>120884282</v>
      </c>
      <c r="EJ38" s="100">
        <v>2029568</v>
      </c>
      <c r="EK38" s="100">
        <v>1988976</v>
      </c>
      <c r="EL38" s="100">
        <v>0</v>
      </c>
      <c r="EM38" s="100">
        <v>40592</v>
      </c>
      <c r="EN38" s="100">
        <v>4059136</v>
      </c>
      <c r="EO38" s="100">
        <v>2068578</v>
      </c>
      <c r="EP38" s="100">
        <v>2027207</v>
      </c>
      <c r="EQ38" s="100">
        <v>0</v>
      </c>
      <c r="ER38" s="100">
        <v>41373</v>
      </c>
      <c r="ES38" s="100">
        <v>4137158</v>
      </c>
      <c r="ET38" s="546">
        <v>0.5</v>
      </c>
      <c r="EU38" s="546">
        <v>0.49</v>
      </c>
      <c r="EV38" s="546">
        <v>0</v>
      </c>
      <c r="EW38" s="546">
        <v>0.01</v>
      </c>
      <c r="EX38" s="546">
        <v>1</v>
      </c>
      <c r="EY38" s="84" t="s">
        <v>1054</v>
      </c>
    </row>
    <row r="39" spans="1:155" s="84" customFormat="1" x14ac:dyDescent="0.25">
      <c r="A39" t="s">
        <v>1026</v>
      </c>
      <c r="B39" s="82" t="s">
        <v>437</v>
      </c>
      <c r="C39" s="85" t="s">
        <v>436</v>
      </c>
      <c r="D39" s="100">
        <v>0</v>
      </c>
      <c r="E39" s="100">
        <v>199846978</v>
      </c>
      <c r="F39" s="100">
        <v>10630158</v>
      </c>
      <c r="G39" s="100">
        <v>2126032</v>
      </c>
      <c r="H39" s="100">
        <v>212603168</v>
      </c>
      <c r="I39" s="100">
        <v>0</v>
      </c>
      <c r="J39" s="100">
        <v>0</v>
      </c>
      <c r="K39" s="100">
        <v>0</v>
      </c>
      <c r="L39" s="100">
        <v>703945</v>
      </c>
      <c r="M39" s="100">
        <v>703945</v>
      </c>
      <c r="N39" s="100">
        <v>8129043</v>
      </c>
      <c r="O39" s="100">
        <v>8129043</v>
      </c>
      <c r="P39" s="100">
        <v>168619</v>
      </c>
      <c r="Q39" s="100">
        <v>0</v>
      </c>
      <c r="R39" s="100">
        <v>168619</v>
      </c>
      <c r="S39" s="100">
        <v>0</v>
      </c>
      <c r="T39" s="100">
        <v>0</v>
      </c>
      <c r="U39" s="100">
        <v>0</v>
      </c>
      <c r="V39" s="100">
        <v>0</v>
      </c>
      <c r="W39" s="100">
        <v>0</v>
      </c>
      <c r="X39" s="100">
        <v>0</v>
      </c>
      <c r="Y39" s="100">
        <v>0</v>
      </c>
      <c r="Z39" s="100">
        <v>0</v>
      </c>
      <c r="AA39" s="100">
        <v>0</v>
      </c>
      <c r="AB39" s="100">
        <v>0</v>
      </c>
      <c r="AC39" s="100">
        <v>0</v>
      </c>
      <c r="AD39" s="100">
        <v>0</v>
      </c>
      <c r="AE39" s="100">
        <v>23508955</v>
      </c>
      <c r="AF39" s="100">
        <v>1162954</v>
      </c>
      <c r="AG39" s="100">
        <v>232590</v>
      </c>
      <c r="AH39" s="100">
        <v>24904499</v>
      </c>
      <c r="AI39" s="100">
        <v>0</v>
      </c>
      <c r="AJ39" s="100">
        <v>3943171</v>
      </c>
      <c r="AK39" s="100">
        <v>209743</v>
      </c>
      <c r="AL39" s="100">
        <v>41949</v>
      </c>
      <c r="AM39" s="100">
        <v>4194863</v>
      </c>
      <c r="AN39" s="100">
        <v>0</v>
      </c>
      <c r="AO39" s="100">
        <v>-1438779</v>
      </c>
      <c r="AP39" s="100">
        <v>-76531</v>
      </c>
      <c r="AQ39" s="100">
        <v>-15306</v>
      </c>
      <c r="AR39" s="100">
        <v>-1530616</v>
      </c>
      <c r="AS39" s="100">
        <v>0</v>
      </c>
      <c r="AT39" s="100">
        <v>-1491780</v>
      </c>
      <c r="AU39" s="100">
        <v>-79350</v>
      </c>
      <c r="AV39" s="100">
        <v>-15870</v>
      </c>
      <c r="AW39" s="100">
        <v>-1587000</v>
      </c>
      <c r="AX39" s="100">
        <v>0</v>
      </c>
      <c r="AY39" s="100">
        <v>1882848</v>
      </c>
      <c r="AZ39" s="100">
        <v>100151</v>
      </c>
      <c r="BA39" s="100">
        <v>20030</v>
      </c>
      <c r="BB39" s="100">
        <v>2003029</v>
      </c>
      <c r="BC39" s="100">
        <v>0</v>
      </c>
      <c r="BD39" s="100">
        <v>-2433688</v>
      </c>
      <c r="BE39" s="100">
        <v>-129451</v>
      </c>
      <c r="BF39" s="100">
        <v>-25890</v>
      </c>
      <c r="BG39" s="100">
        <v>-2589029</v>
      </c>
      <c r="BH39" s="100">
        <v>0</v>
      </c>
      <c r="BI39" s="100">
        <v>-2042620</v>
      </c>
      <c r="BJ39" s="100">
        <v>-108650</v>
      </c>
      <c r="BK39" s="100">
        <v>-21730</v>
      </c>
      <c r="BL39" s="100">
        <v>-2173000</v>
      </c>
      <c r="BM39" s="100">
        <v>0</v>
      </c>
      <c r="BN39" s="100">
        <v>-26912497.73</v>
      </c>
      <c r="BO39" s="100">
        <v>-1431516</v>
      </c>
      <c r="BP39" s="100">
        <v>-286303</v>
      </c>
      <c r="BQ39" s="100">
        <v>-28630316.73</v>
      </c>
      <c r="BR39" s="100">
        <v>0</v>
      </c>
      <c r="BS39" s="100">
        <v>-6135560.7300000004</v>
      </c>
      <c r="BT39" s="100">
        <v>-326360</v>
      </c>
      <c r="BU39" s="100">
        <v>-65272</v>
      </c>
      <c r="BV39" s="100">
        <v>-6527192.7300000004</v>
      </c>
      <c r="BW39" s="100">
        <v>0</v>
      </c>
      <c r="BX39" s="100">
        <v>-20776937</v>
      </c>
      <c r="BY39" s="100">
        <v>-1105156</v>
      </c>
      <c r="BZ39" s="100">
        <v>-221031</v>
      </c>
      <c r="CA39" s="100">
        <v>-22103124</v>
      </c>
      <c r="CB39" s="100">
        <v>0</v>
      </c>
      <c r="CC39" s="100">
        <v>810550</v>
      </c>
      <c r="CD39" s="100">
        <v>43114</v>
      </c>
      <c r="CE39" s="100">
        <v>8623</v>
      </c>
      <c r="CF39" s="100">
        <v>862287</v>
      </c>
      <c r="CG39" s="100">
        <v>0</v>
      </c>
      <c r="CH39" s="100">
        <v>9036728</v>
      </c>
      <c r="CI39" s="100">
        <v>480677</v>
      </c>
      <c r="CJ39" s="100">
        <v>96135</v>
      </c>
      <c r="CK39" s="100">
        <v>9613540</v>
      </c>
      <c r="CL39" s="100">
        <v>0</v>
      </c>
      <c r="CM39" s="100">
        <v>1318050</v>
      </c>
      <c r="CN39" s="100">
        <v>70109</v>
      </c>
      <c r="CO39" s="100">
        <v>14022</v>
      </c>
      <c r="CP39" s="100">
        <v>1402181</v>
      </c>
      <c r="CQ39" s="100">
        <v>0</v>
      </c>
      <c r="CR39" s="100">
        <v>-11706419</v>
      </c>
      <c r="CS39" s="100">
        <v>-622682</v>
      </c>
      <c r="CT39" s="100">
        <v>-124536</v>
      </c>
      <c r="CU39" s="100">
        <v>-12453637</v>
      </c>
      <c r="CV39" s="100">
        <v>0</v>
      </c>
      <c r="CW39" s="100">
        <v>-27453588.73</v>
      </c>
      <c r="CX39" s="100">
        <v>-1460298</v>
      </c>
      <c r="CY39" s="100">
        <v>-292059</v>
      </c>
      <c r="CZ39" s="100">
        <v>-29205945.73</v>
      </c>
      <c r="DA39" s="100">
        <v>0</v>
      </c>
      <c r="DB39" s="100">
        <v>-4006960.7300000004</v>
      </c>
      <c r="DC39" s="100">
        <v>-213137</v>
      </c>
      <c r="DD39" s="100">
        <v>-42627</v>
      </c>
      <c r="DE39" s="100">
        <v>-4262724.7300000004</v>
      </c>
      <c r="DF39" s="100">
        <v>0</v>
      </c>
      <c r="DG39" s="100">
        <v>-23446628</v>
      </c>
      <c r="DH39" s="100">
        <v>-1247161</v>
      </c>
      <c r="DI39" s="100">
        <v>-249432</v>
      </c>
      <c r="DJ39" s="100">
        <v>-24943221</v>
      </c>
      <c r="DK39" s="100">
        <v>1030343</v>
      </c>
      <c r="DL39" s="100">
        <v>-2171680.0600000024</v>
      </c>
      <c r="DM39" s="100">
        <v>-138795</v>
      </c>
      <c r="DN39" s="100">
        <v>-7152</v>
      </c>
      <c r="DO39" s="100">
        <v>-1287284.0600000024</v>
      </c>
      <c r="DP39" s="100">
        <v>0</v>
      </c>
      <c r="DQ39" s="100">
        <v>1011881</v>
      </c>
      <c r="DR39" s="100">
        <v>53824</v>
      </c>
      <c r="DS39" s="100">
        <v>10764</v>
      </c>
      <c r="DT39" s="100">
        <v>1076469</v>
      </c>
      <c r="DU39" s="100">
        <v>1030343</v>
      </c>
      <c r="DV39" s="100">
        <v>-3183561.0600000024</v>
      </c>
      <c r="DW39" s="100">
        <v>-192619</v>
      </c>
      <c r="DX39" s="100">
        <v>-17916</v>
      </c>
      <c r="DY39" s="100">
        <v>-2363753.0600000024</v>
      </c>
      <c r="DZ39" s="100">
        <v>0</v>
      </c>
      <c r="EA39" s="100">
        <v>197330057</v>
      </c>
      <c r="EB39" s="100">
        <v>10496280</v>
      </c>
      <c r="EC39" s="100">
        <v>2099256</v>
      </c>
      <c r="ED39" s="100">
        <v>209925593</v>
      </c>
      <c r="EE39" s="100">
        <v>0</v>
      </c>
      <c r="EF39" s="100">
        <v>199846978</v>
      </c>
      <c r="EG39" s="100">
        <v>10630158</v>
      </c>
      <c r="EH39" s="100">
        <v>2126032</v>
      </c>
      <c r="EI39" s="100">
        <v>212603168</v>
      </c>
      <c r="EJ39" s="100">
        <v>0</v>
      </c>
      <c r="EK39" s="100">
        <v>2516921</v>
      </c>
      <c r="EL39" s="100">
        <v>133878</v>
      </c>
      <c r="EM39" s="100">
        <v>26776</v>
      </c>
      <c r="EN39" s="100">
        <v>2677575</v>
      </c>
      <c r="EO39" s="100">
        <v>1030343</v>
      </c>
      <c r="EP39" s="100">
        <v>-666640.06000000238</v>
      </c>
      <c r="EQ39" s="100">
        <v>-58741</v>
      </c>
      <c r="ER39" s="100">
        <v>8860</v>
      </c>
      <c r="ES39" s="100">
        <v>313821.93999999762</v>
      </c>
      <c r="ET39" s="546">
        <v>0</v>
      </c>
      <c r="EU39" s="546">
        <v>0.94</v>
      </c>
      <c r="EV39" s="546">
        <v>0.05</v>
      </c>
      <c r="EW39" s="546">
        <v>0.01</v>
      </c>
      <c r="EX39" s="546">
        <v>1</v>
      </c>
      <c r="EY39" s="84" t="s">
        <v>1054</v>
      </c>
    </row>
    <row r="40" spans="1:155" s="84" customFormat="1" x14ac:dyDescent="0.25">
      <c r="A40" t="s">
        <v>1026</v>
      </c>
      <c r="B40" s="82" t="s">
        <v>439</v>
      </c>
      <c r="C40" s="85" t="s">
        <v>438</v>
      </c>
      <c r="D40" s="100">
        <v>7530571</v>
      </c>
      <c r="E40" s="100">
        <v>12801970</v>
      </c>
      <c r="F40" s="100">
        <v>9789742</v>
      </c>
      <c r="G40" s="100">
        <v>0</v>
      </c>
      <c r="H40" s="100">
        <v>30122283</v>
      </c>
      <c r="I40" s="100">
        <v>0</v>
      </c>
      <c r="J40" s="100">
        <v>0</v>
      </c>
      <c r="K40" s="100">
        <v>7530571</v>
      </c>
      <c r="L40" s="100">
        <v>139999</v>
      </c>
      <c r="M40" s="100">
        <v>139999</v>
      </c>
      <c r="N40" s="100">
        <v>0</v>
      </c>
      <c r="O40" s="100">
        <v>0</v>
      </c>
      <c r="P40" s="100">
        <v>150035</v>
      </c>
      <c r="Q40" s="100">
        <v>0</v>
      </c>
      <c r="R40" s="100">
        <v>150035</v>
      </c>
      <c r="S40" s="100">
        <v>0</v>
      </c>
      <c r="T40" s="100">
        <v>0</v>
      </c>
      <c r="U40" s="100">
        <v>0</v>
      </c>
      <c r="V40" s="100">
        <v>0</v>
      </c>
      <c r="W40" s="100">
        <v>0</v>
      </c>
      <c r="X40" s="100">
        <v>0</v>
      </c>
      <c r="Y40" s="100">
        <v>0</v>
      </c>
      <c r="Z40" s="100">
        <v>0</v>
      </c>
      <c r="AA40" s="100">
        <v>0</v>
      </c>
      <c r="AB40" s="100">
        <v>0</v>
      </c>
      <c r="AC40" s="100">
        <v>0</v>
      </c>
      <c r="AD40" s="100">
        <v>0</v>
      </c>
      <c r="AE40" s="100">
        <v>1990904</v>
      </c>
      <c r="AF40" s="100">
        <v>1518717</v>
      </c>
      <c r="AG40" s="100">
        <v>0</v>
      </c>
      <c r="AH40" s="100">
        <v>3509621</v>
      </c>
      <c r="AI40" s="100">
        <v>70806</v>
      </c>
      <c r="AJ40" s="100">
        <v>120370</v>
      </c>
      <c r="AK40" s="100">
        <v>92047</v>
      </c>
      <c r="AL40" s="100">
        <v>0</v>
      </c>
      <c r="AM40" s="100">
        <v>283223</v>
      </c>
      <c r="AN40" s="100">
        <v>-61308</v>
      </c>
      <c r="AO40" s="100">
        <v>-104222</v>
      </c>
      <c r="AP40" s="100">
        <v>-79699</v>
      </c>
      <c r="AQ40" s="100">
        <v>0</v>
      </c>
      <c r="AR40" s="100">
        <v>-245229</v>
      </c>
      <c r="AS40" s="100">
        <v>-29438</v>
      </c>
      <c r="AT40" s="100">
        <v>-50043</v>
      </c>
      <c r="AU40" s="100">
        <v>-38268</v>
      </c>
      <c r="AV40" s="100">
        <v>0</v>
      </c>
      <c r="AW40" s="100">
        <v>-117749</v>
      </c>
      <c r="AX40" s="100">
        <v>11982</v>
      </c>
      <c r="AY40" s="100">
        <v>20370</v>
      </c>
      <c r="AZ40" s="100">
        <v>15577</v>
      </c>
      <c r="BA40" s="100">
        <v>0</v>
      </c>
      <c r="BB40" s="100">
        <v>47929</v>
      </c>
      <c r="BC40" s="100">
        <v>-45228</v>
      </c>
      <c r="BD40" s="100">
        <v>-76886</v>
      </c>
      <c r="BE40" s="100">
        <v>-58795</v>
      </c>
      <c r="BF40" s="100">
        <v>0</v>
      </c>
      <c r="BG40" s="100">
        <v>-180909</v>
      </c>
      <c r="BH40" s="100">
        <v>-62684</v>
      </c>
      <c r="BI40" s="100">
        <v>-106559</v>
      </c>
      <c r="BJ40" s="100">
        <v>-81486</v>
      </c>
      <c r="BK40" s="100">
        <v>0</v>
      </c>
      <c r="BL40" s="100">
        <v>-250729</v>
      </c>
      <c r="BM40" s="100">
        <v>-1315730</v>
      </c>
      <c r="BN40" s="100">
        <v>-2236740</v>
      </c>
      <c r="BO40" s="100">
        <v>-1710448</v>
      </c>
      <c r="BP40" s="100">
        <v>0</v>
      </c>
      <c r="BQ40" s="100">
        <v>-5262918</v>
      </c>
      <c r="BR40" s="100">
        <v>-113581</v>
      </c>
      <c r="BS40" s="100">
        <v>-193088</v>
      </c>
      <c r="BT40" s="100">
        <v>-147656</v>
      </c>
      <c r="BU40" s="100">
        <v>0</v>
      </c>
      <c r="BV40" s="100">
        <v>-454325</v>
      </c>
      <c r="BW40" s="100">
        <v>-1202148</v>
      </c>
      <c r="BX40" s="100">
        <v>-2043652</v>
      </c>
      <c r="BY40" s="100">
        <v>-1562793</v>
      </c>
      <c r="BZ40" s="100">
        <v>0</v>
      </c>
      <c r="CA40" s="100">
        <v>-4808593</v>
      </c>
      <c r="CB40" s="100">
        <v>55325</v>
      </c>
      <c r="CC40" s="100">
        <v>94053</v>
      </c>
      <c r="CD40" s="100">
        <v>71923</v>
      </c>
      <c r="CE40" s="100">
        <v>0</v>
      </c>
      <c r="CF40" s="100">
        <v>221301</v>
      </c>
      <c r="CG40" s="100">
        <v>172142</v>
      </c>
      <c r="CH40" s="100">
        <v>292641</v>
      </c>
      <c r="CI40" s="100">
        <v>223785</v>
      </c>
      <c r="CJ40" s="100">
        <v>0</v>
      </c>
      <c r="CK40" s="100">
        <v>688568</v>
      </c>
      <c r="CL40" s="100">
        <v>-11960</v>
      </c>
      <c r="CM40" s="100">
        <v>-20331</v>
      </c>
      <c r="CN40" s="100">
        <v>-15547</v>
      </c>
      <c r="CO40" s="100">
        <v>0</v>
      </c>
      <c r="CP40" s="100">
        <v>-47838</v>
      </c>
      <c r="CQ40" s="100">
        <v>-76236</v>
      </c>
      <c r="CR40" s="100">
        <v>-129602</v>
      </c>
      <c r="CS40" s="100">
        <v>-99107</v>
      </c>
      <c r="CT40" s="100">
        <v>0</v>
      </c>
      <c r="CU40" s="100">
        <v>-304945</v>
      </c>
      <c r="CV40" s="100">
        <v>-1176459</v>
      </c>
      <c r="CW40" s="100">
        <v>-1999979</v>
      </c>
      <c r="CX40" s="100">
        <v>-1529394</v>
      </c>
      <c r="CY40" s="100">
        <v>0</v>
      </c>
      <c r="CZ40" s="100">
        <v>-4705832</v>
      </c>
      <c r="DA40" s="100">
        <v>-70216</v>
      </c>
      <c r="DB40" s="100">
        <v>-119366</v>
      </c>
      <c r="DC40" s="100">
        <v>-91280</v>
      </c>
      <c r="DD40" s="100">
        <v>0</v>
      </c>
      <c r="DE40" s="100">
        <v>-280862</v>
      </c>
      <c r="DF40" s="100">
        <v>-1106242</v>
      </c>
      <c r="DG40" s="100">
        <v>-1880613</v>
      </c>
      <c r="DH40" s="100">
        <v>-1438115</v>
      </c>
      <c r="DI40" s="100">
        <v>0</v>
      </c>
      <c r="DJ40" s="100">
        <v>-4424970</v>
      </c>
      <c r="DK40" s="100">
        <v>-1626241</v>
      </c>
      <c r="DL40" s="100">
        <v>-1300993</v>
      </c>
      <c r="DM40" s="100">
        <v>-325249</v>
      </c>
      <c r="DN40" s="100">
        <v>0</v>
      </c>
      <c r="DO40" s="100">
        <v>-3252483</v>
      </c>
      <c r="DP40" s="100">
        <v>-628913</v>
      </c>
      <c r="DQ40" s="100">
        <v>-503131</v>
      </c>
      <c r="DR40" s="100">
        <v>-125783</v>
      </c>
      <c r="DS40" s="100">
        <v>0</v>
      </c>
      <c r="DT40" s="100">
        <v>-1257827</v>
      </c>
      <c r="DU40" s="100">
        <v>-997328</v>
      </c>
      <c r="DV40" s="100">
        <v>-797862</v>
      </c>
      <c r="DW40" s="100">
        <v>-199466</v>
      </c>
      <c r="DX40" s="100">
        <v>0</v>
      </c>
      <c r="DY40" s="100">
        <v>-1994656</v>
      </c>
      <c r="DZ40" s="100">
        <v>7251393</v>
      </c>
      <c r="EA40" s="100">
        <v>12327367</v>
      </c>
      <c r="EB40" s="100">
        <v>9426810</v>
      </c>
      <c r="EC40" s="100">
        <v>0</v>
      </c>
      <c r="ED40" s="100">
        <v>29005570</v>
      </c>
      <c r="EE40" s="100">
        <v>7530571</v>
      </c>
      <c r="EF40" s="100">
        <v>12801970</v>
      </c>
      <c r="EG40" s="100">
        <v>9789742</v>
      </c>
      <c r="EH40" s="100">
        <v>0</v>
      </c>
      <c r="EI40" s="100">
        <v>30122283</v>
      </c>
      <c r="EJ40" s="100">
        <v>279178</v>
      </c>
      <c r="EK40" s="100">
        <v>474603</v>
      </c>
      <c r="EL40" s="100">
        <v>362932</v>
      </c>
      <c r="EM40" s="100">
        <v>0</v>
      </c>
      <c r="EN40" s="100">
        <v>1116713</v>
      </c>
      <c r="EO40" s="100">
        <v>-718150</v>
      </c>
      <c r="EP40" s="100">
        <v>-323259</v>
      </c>
      <c r="EQ40" s="100">
        <v>163466</v>
      </c>
      <c r="ER40" s="100">
        <v>0</v>
      </c>
      <c r="ES40" s="100">
        <v>-877943</v>
      </c>
      <c r="ET40" s="546">
        <v>0.25000000000000006</v>
      </c>
      <c r="EU40" s="546">
        <v>0.42499999999999999</v>
      </c>
      <c r="EV40" s="546">
        <v>0.32500000000000001</v>
      </c>
      <c r="EW40" s="546">
        <v>0</v>
      </c>
      <c r="EX40" s="546">
        <v>1</v>
      </c>
      <c r="EY40" s="84" t="s">
        <v>1029</v>
      </c>
    </row>
    <row r="41" spans="1:155" s="84" customFormat="1" x14ac:dyDescent="0.25">
      <c r="A41" t="s">
        <v>1037</v>
      </c>
      <c r="B41" s="82" t="s">
        <v>441</v>
      </c>
      <c r="C41" s="85" t="s">
        <v>440</v>
      </c>
      <c r="D41" s="100">
        <v>22873943</v>
      </c>
      <c r="E41" s="100">
        <v>43917970</v>
      </c>
      <c r="F41" s="100">
        <v>24703858</v>
      </c>
      <c r="G41" s="100">
        <v>0</v>
      </c>
      <c r="H41" s="100">
        <v>91495771</v>
      </c>
      <c r="I41" s="100">
        <v>0</v>
      </c>
      <c r="J41" s="100">
        <v>0</v>
      </c>
      <c r="K41" s="100">
        <v>22873943</v>
      </c>
      <c r="L41" s="100">
        <v>325447</v>
      </c>
      <c r="M41" s="100">
        <v>325447</v>
      </c>
      <c r="N41" s="100">
        <v>0</v>
      </c>
      <c r="O41" s="100">
        <v>0</v>
      </c>
      <c r="P41" s="100">
        <v>0</v>
      </c>
      <c r="Q41" s="100">
        <v>0</v>
      </c>
      <c r="R41" s="100">
        <v>0</v>
      </c>
      <c r="S41" s="100">
        <v>0</v>
      </c>
      <c r="T41" s="100">
        <v>0</v>
      </c>
      <c r="U41" s="100">
        <v>0</v>
      </c>
      <c r="V41" s="100">
        <v>0</v>
      </c>
      <c r="W41" s="100">
        <v>0</v>
      </c>
      <c r="X41" s="100">
        <v>0</v>
      </c>
      <c r="Y41" s="100">
        <v>0</v>
      </c>
      <c r="Z41" s="100">
        <v>0</v>
      </c>
      <c r="AA41" s="100">
        <v>0</v>
      </c>
      <c r="AB41" s="100">
        <v>0</v>
      </c>
      <c r="AC41" s="100">
        <v>0</v>
      </c>
      <c r="AD41" s="100">
        <v>0</v>
      </c>
      <c r="AE41" s="100">
        <v>5768318</v>
      </c>
      <c r="AF41" s="100">
        <v>3244681</v>
      </c>
      <c r="AG41" s="100">
        <v>0</v>
      </c>
      <c r="AH41" s="100">
        <v>9012999</v>
      </c>
      <c r="AI41" s="100">
        <v>805373</v>
      </c>
      <c r="AJ41" s="100">
        <v>1546315</v>
      </c>
      <c r="AK41" s="100">
        <v>869802</v>
      </c>
      <c r="AL41" s="100">
        <v>0</v>
      </c>
      <c r="AM41" s="100">
        <v>3221490</v>
      </c>
      <c r="AN41" s="100">
        <v>-1062212</v>
      </c>
      <c r="AO41" s="100">
        <v>-2039448</v>
      </c>
      <c r="AP41" s="100">
        <v>-1147190</v>
      </c>
      <c r="AQ41" s="100">
        <v>0</v>
      </c>
      <c r="AR41" s="100">
        <v>-4248850</v>
      </c>
      <c r="AS41" s="100">
        <v>-272189</v>
      </c>
      <c r="AT41" s="100">
        <v>-522604</v>
      </c>
      <c r="AU41" s="100">
        <v>-293965</v>
      </c>
      <c r="AV41" s="100">
        <v>0</v>
      </c>
      <c r="AW41" s="100">
        <v>-1088758</v>
      </c>
      <c r="AX41" s="100">
        <v>290725</v>
      </c>
      <c r="AY41" s="100">
        <v>558191</v>
      </c>
      <c r="AZ41" s="100">
        <v>313982</v>
      </c>
      <c r="BA41" s="100">
        <v>0</v>
      </c>
      <c r="BB41" s="100">
        <v>1162898</v>
      </c>
      <c r="BC41" s="100">
        <v>-420525</v>
      </c>
      <c r="BD41" s="100">
        <v>-807407</v>
      </c>
      <c r="BE41" s="100">
        <v>-454166</v>
      </c>
      <c r="BF41" s="100">
        <v>0</v>
      </c>
      <c r="BG41" s="100">
        <v>-1682098</v>
      </c>
      <c r="BH41" s="100">
        <v>-401989</v>
      </c>
      <c r="BI41" s="100">
        <v>-771820</v>
      </c>
      <c r="BJ41" s="100">
        <v>-434149</v>
      </c>
      <c r="BK41" s="100">
        <v>0</v>
      </c>
      <c r="BL41" s="100">
        <v>-1607958</v>
      </c>
      <c r="BM41" s="100">
        <v>-3224933</v>
      </c>
      <c r="BN41" s="100">
        <v>-6191872</v>
      </c>
      <c r="BO41" s="100">
        <v>-3482928</v>
      </c>
      <c r="BP41" s="100">
        <v>0</v>
      </c>
      <c r="BQ41" s="100">
        <v>-12899733</v>
      </c>
      <c r="BR41" s="100">
        <v>-1751432</v>
      </c>
      <c r="BS41" s="100">
        <v>-3362749</v>
      </c>
      <c r="BT41" s="100">
        <v>-1891547</v>
      </c>
      <c r="BU41" s="100">
        <v>0</v>
      </c>
      <c r="BV41" s="100">
        <v>-7005728</v>
      </c>
      <c r="BW41" s="100">
        <v>-1473502</v>
      </c>
      <c r="BX41" s="100">
        <v>-2829122</v>
      </c>
      <c r="BY41" s="100">
        <v>-1591381</v>
      </c>
      <c r="BZ41" s="100">
        <v>0</v>
      </c>
      <c r="CA41" s="100">
        <v>-5894005</v>
      </c>
      <c r="CB41" s="100">
        <v>31672</v>
      </c>
      <c r="CC41" s="100">
        <v>60812</v>
      </c>
      <c r="CD41" s="100">
        <v>34207</v>
      </c>
      <c r="CE41" s="100">
        <v>0</v>
      </c>
      <c r="CF41" s="100">
        <v>126691</v>
      </c>
      <c r="CG41" s="100">
        <v>29818</v>
      </c>
      <c r="CH41" s="100">
        <v>57250</v>
      </c>
      <c r="CI41" s="100">
        <v>32203</v>
      </c>
      <c r="CJ41" s="100">
        <v>0</v>
      </c>
      <c r="CK41" s="100">
        <v>119271</v>
      </c>
      <c r="CL41" s="100">
        <v>35855</v>
      </c>
      <c r="CM41" s="100">
        <v>68842</v>
      </c>
      <c r="CN41" s="100">
        <v>38724</v>
      </c>
      <c r="CO41" s="100">
        <v>0</v>
      </c>
      <c r="CP41" s="100">
        <v>143421</v>
      </c>
      <c r="CQ41" s="100">
        <v>-404181</v>
      </c>
      <c r="CR41" s="100">
        <v>-776028</v>
      </c>
      <c r="CS41" s="100">
        <v>-436515</v>
      </c>
      <c r="CT41" s="100">
        <v>0</v>
      </c>
      <c r="CU41" s="100">
        <v>-1616724</v>
      </c>
      <c r="CV41" s="100">
        <v>-3531769</v>
      </c>
      <c r="CW41" s="100">
        <v>-6780996</v>
      </c>
      <c r="CX41" s="100">
        <v>-3814309</v>
      </c>
      <c r="CY41" s="100">
        <v>0</v>
      </c>
      <c r="CZ41" s="100">
        <v>-14127074</v>
      </c>
      <c r="DA41" s="100">
        <v>-1683905</v>
      </c>
      <c r="DB41" s="100">
        <v>-3233095</v>
      </c>
      <c r="DC41" s="100">
        <v>-1818616</v>
      </c>
      <c r="DD41" s="100">
        <v>0</v>
      </c>
      <c r="DE41" s="100">
        <v>-6735616</v>
      </c>
      <c r="DF41" s="100">
        <v>-1847865</v>
      </c>
      <c r="DG41" s="100">
        <v>-3547900</v>
      </c>
      <c r="DH41" s="100">
        <v>-1995693</v>
      </c>
      <c r="DI41" s="100">
        <v>0</v>
      </c>
      <c r="DJ41" s="100">
        <v>-7391458</v>
      </c>
      <c r="DK41" s="100">
        <v>-559139.09999999963</v>
      </c>
      <c r="DL41" s="100">
        <v>-1305725</v>
      </c>
      <c r="DM41" s="100">
        <v>-1075463</v>
      </c>
      <c r="DN41" s="100">
        <v>0</v>
      </c>
      <c r="DO41" s="100">
        <v>-2940326.1</v>
      </c>
      <c r="DP41" s="100">
        <v>-559141</v>
      </c>
      <c r="DQ41" s="100">
        <v>-1003502</v>
      </c>
      <c r="DR41" s="100">
        <v>-905460</v>
      </c>
      <c r="DS41" s="100">
        <v>0</v>
      </c>
      <c r="DT41" s="100">
        <v>-2468103.099999994</v>
      </c>
      <c r="DU41" s="100">
        <v>1.900000000372529</v>
      </c>
      <c r="DV41" s="100">
        <v>-302223</v>
      </c>
      <c r="DW41" s="100">
        <v>-170003</v>
      </c>
      <c r="DX41" s="100">
        <v>0</v>
      </c>
      <c r="DY41" s="100">
        <v>-472223.00000000605</v>
      </c>
      <c r="DZ41" s="100">
        <v>23149619</v>
      </c>
      <c r="EA41" s="100">
        <v>44447268</v>
      </c>
      <c r="EB41" s="100">
        <v>25001589</v>
      </c>
      <c r="EC41" s="100">
        <v>0</v>
      </c>
      <c r="ED41" s="100">
        <v>92598476</v>
      </c>
      <c r="EE41" s="100">
        <v>22873943</v>
      </c>
      <c r="EF41" s="100">
        <v>43917970</v>
      </c>
      <c r="EG41" s="100">
        <v>24703858</v>
      </c>
      <c r="EH41" s="100">
        <v>0</v>
      </c>
      <c r="EI41" s="100">
        <v>91495771</v>
      </c>
      <c r="EJ41" s="100">
        <v>-275676</v>
      </c>
      <c r="EK41" s="100">
        <v>-529298</v>
      </c>
      <c r="EL41" s="100">
        <v>-297731</v>
      </c>
      <c r="EM41" s="100">
        <v>0</v>
      </c>
      <c r="EN41" s="100">
        <v>-1102705</v>
      </c>
      <c r="EO41" s="100">
        <v>-275674.09999999963</v>
      </c>
      <c r="EP41" s="100">
        <v>-831521</v>
      </c>
      <c r="EQ41" s="100">
        <v>-467734</v>
      </c>
      <c r="ER41" s="100">
        <v>0</v>
      </c>
      <c r="ES41" s="100">
        <v>-1574928.0000000061</v>
      </c>
      <c r="ET41" s="546">
        <v>0.25</v>
      </c>
      <c r="EU41" s="546">
        <v>0.48</v>
      </c>
      <c r="EV41" s="546">
        <v>0.27</v>
      </c>
      <c r="EW41" s="546">
        <v>0</v>
      </c>
      <c r="EX41" s="546">
        <v>1</v>
      </c>
      <c r="EY41" s="84" t="s">
        <v>1044</v>
      </c>
    </row>
    <row r="42" spans="1:155" s="84" customFormat="1" x14ac:dyDescent="0.25">
      <c r="A42" t="s">
        <v>1037</v>
      </c>
      <c r="B42" s="82" t="s">
        <v>443</v>
      </c>
      <c r="C42" s="85" t="s">
        <v>442</v>
      </c>
      <c r="D42" s="100">
        <v>6890553.2399999946</v>
      </c>
      <c r="E42" s="100">
        <v>0</v>
      </c>
      <c r="F42" s="100">
        <v>20396037</v>
      </c>
      <c r="G42" s="100">
        <v>275622</v>
      </c>
      <c r="H42" s="100">
        <v>27562212.239999995</v>
      </c>
      <c r="I42" s="100">
        <v>0</v>
      </c>
      <c r="J42" s="100">
        <v>0</v>
      </c>
      <c r="K42" s="100">
        <v>6890553.2399999946</v>
      </c>
      <c r="L42" s="100">
        <v>126252</v>
      </c>
      <c r="M42" s="100">
        <v>126252</v>
      </c>
      <c r="N42" s="100">
        <v>0</v>
      </c>
      <c r="O42" s="100">
        <v>0</v>
      </c>
      <c r="P42" s="100">
        <v>0</v>
      </c>
      <c r="Q42" s="100">
        <v>0</v>
      </c>
      <c r="R42" s="100">
        <v>0</v>
      </c>
      <c r="S42" s="100">
        <v>0</v>
      </c>
      <c r="T42" s="100">
        <v>0</v>
      </c>
      <c r="U42" s="100">
        <v>0</v>
      </c>
      <c r="V42" s="100">
        <v>0</v>
      </c>
      <c r="W42" s="100">
        <v>0</v>
      </c>
      <c r="X42" s="100">
        <v>0</v>
      </c>
      <c r="Y42" s="100">
        <v>0</v>
      </c>
      <c r="Z42" s="100">
        <v>0</v>
      </c>
      <c r="AA42" s="100">
        <v>0</v>
      </c>
      <c r="AB42" s="100">
        <v>0</v>
      </c>
      <c r="AC42" s="100">
        <v>0</v>
      </c>
      <c r="AD42" s="100">
        <v>0</v>
      </c>
      <c r="AE42" s="100">
        <v>0</v>
      </c>
      <c r="AF42" s="100">
        <v>3510522</v>
      </c>
      <c r="AG42" s="100">
        <v>47441</v>
      </c>
      <c r="AH42" s="100">
        <v>3557963</v>
      </c>
      <c r="AI42" s="100">
        <v>417550</v>
      </c>
      <c r="AJ42" s="100">
        <v>0</v>
      </c>
      <c r="AK42" s="100">
        <v>1235948</v>
      </c>
      <c r="AL42" s="100">
        <v>16702</v>
      </c>
      <c r="AM42" s="100">
        <v>1670200</v>
      </c>
      <c r="AN42" s="100">
        <v>-219138</v>
      </c>
      <c r="AO42" s="100">
        <v>0</v>
      </c>
      <c r="AP42" s="100">
        <v>-648648</v>
      </c>
      <c r="AQ42" s="100">
        <v>-8766</v>
      </c>
      <c r="AR42" s="100">
        <v>-876552</v>
      </c>
      <c r="AS42" s="100">
        <v>-226502</v>
      </c>
      <c r="AT42" s="100">
        <v>0</v>
      </c>
      <c r="AU42" s="100">
        <v>-670446</v>
      </c>
      <c r="AV42" s="100">
        <v>-9060</v>
      </c>
      <c r="AW42" s="100">
        <v>-906008</v>
      </c>
      <c r="AX42" s="100">
        <v>10309.970000000001</v>
      </c>
      <c r="AY42" s="100">
        <v>0</v>
      </c>
      <c r="AZ42" s="100">
        <v>30516</v>
      </c>
      <c r="BA42" s="100">
        <v>412</v>
      </c>
      <c r="BB42" s="100">
        <v>41237.97</v>
      </c>
      <c r="BC42" s="100">
        <v>-16332.970000000001</v>
      </c>
      <c r="BD42" s="100">
        <v>0</v>
      </c>
      <c r="BE42" s="100">
        <v>-48344</v>
      </c>
      <c r="BF42" s="100">
        <v>-653</v>
      </c>
      <c r="BG42" s="100">
        <v>-65329.97</v>
      </c>
      <c r="BH42" s="100">
        <v>-232525</v>
      </c>
      <c r="BI42" s="100">
        <v>0</v>
      </c>
      <c r="BJ42" s="100">
        <v>-688274</v>
      </c>
      <c r="BK42" s="100">
        <v>-9301</v>
      </c>
      <c r="BL42" s="100">
        <v>-930100</v>
      </c>
      <c r="BM42" s="100">
        <v>-819243</v>
      </c>
      <c r="BN42" s="100">
        <v>0</v>
      </c>
      <c r="BO42" s="100">
        <v>-2424960</v>
      </c>
      <c r="BP42" s="100">
        <v>-32770</v>
      </c>
      <c r="BQ42" s="100">
        <v>-3276973</v>
      </c>
      <c r="BR42" s="100">
        <v>-195765</v>
      </c>
      <c r="BS42" s="100">
        <v>0</v>
      </c>
      <c r="BT42" s="100">
        <v>-579464</v>
      </c>
      <c r="BU42" s="100">
        <v>-7831</v>
      </c>
      <c r="BV42" s="100">
        <v>-783060</v>
      </c>
      <c r="BW42" s="100">
        <v>-623478</v>
      </c>
      <c r="BX42" s="100">
        <v>0</v>
      </c>
      <c r="BY42" s="100">
        <v>-1845496</v>
      </c>
      <c r="BZ42" s="100">
        <v>-24939</v>
      </c>
      <c r="CA42" s="100">
        <v>-2493913</v>
      </c>
      <c r="CB42" s="100">
        <v>0</v>
      </c>
      <c r="CC42" s="100">
        <v>0</v>
      </c>
      <c r="CD42" s="100">
        <v>0</v>
      </c>
      <c r="CE42" s="100">
        <v>0</v>
      </c>
      <c r="CF42" s="100">
        <v>0</v>
      </c>
      <c r="CG42" s="100">
        <v>0</v>
      </c>
      <c r="CH42" s="100">
        <v>0</v>
      </c>
      <c r="CI42" s="100">
        <v>0</v>
      </c>
      <c r="CJ42" s="100">
        <v>0</v>
      </c>
      <c r="CK42" s="100">
        <v>0</v>
      </c>
      <c r="CL42" s="100">
        <v>1086</v>
      </c>
      <c r="CM42" s="100">
        <v>0</v>
      </c>
      <c r="CN42" s="100">
        <v>3212</v>
      </c>
      <c r="CO42" s="100">
        <v>43</v>
      </c>
      <c r="CP42" s="100">
        <v>4341</v>
      </c>
      <c r="CQ42" s="100">
        <v>512160</v>
      </c>
      <c r="CR42" s="100">
        <v>0</v>
      </c>
      <c r="CS42" s="100">
        <v>1515993</v>
      </c>
      <c r="CT42" s="100">
        <v>20486</v>
      </c>
      <c r="CU42" s="100">
        <v>2048639</v>
      </c>
      <c r="CV42" s="100">
        <v>-305997</v>
      </c>
      <c r="CW42" s="100">
        <v>0</v>
      </c>
      <c r="CX42" s="100">
        <v>-905755</v>
      </c>
      <c r="CY42" s="100">
        <v>-12241</v>
      </c>
      <c r="CZ42" s="100">
        <v>-1223993</v>
      </c>
      <c r="DA42" s="100">
        <v>-194679</v>
      </c>
      <c r="DB42" s="100">
        <v>0</v>
      </c>
      <c r="DC42" s="100">
        <v>-576252</v>
      </c>
      <c r="DD42" s="100">
        <v>-7788</v>
      </c>
      <c r="DE42" s="100">
        <v>-778719</v>
      </c>
      <c r="DF42" s="100">
        <v>-111318</v>
      </c>
      <c r="DG42" s="100">
        <v>0</v>
      </c>
      <c r="DH42" s="100">
        <v>-329503</v>
      </c>
      <c r="DI42" s="100">
        <v>-4453</v>
      </c>
      <c r="DJ42" s="100">
        <v>-445274</v>
      </c>
      <c r="DK42" s="100">
        <v>-2452879</v>
      </c>
      <c r="DL42" s="100">
        <v>-1962302</v>
      </c>
      <c r="DM42" s="100">
        <v>-441518</v>
      </c>
      <c r="DN42" s="100">
        <v>-49057</v>
      </c>
      <c r="DO42" s="100">
        <v>-4905756</v>
      </c>
      <c r="DP42" s="100">
        <v>-2881131</v>
      </c>
      <c r="DQ42" s="100">
        <v>-2304904</v>
      </c>
      <c r="DR42" s="100">
        <v>-518603</v>
      </c>
      <c r="DS42" s="100">
        <v>-57623</v>
      </c>
      <c r="DT42" s="100">
        <v>-5762261</v>
      </c>
      <c r="DU42" s="100">
        <v>428252</v>
      </c>
      <c r="DV42" s="100">
        <v>342602</v>
      </c>
      <c r="DW42" s="100">
        <v>77085</v>
      </c>
      <c r="DX42" s="100">
        <v>8566</v>
      </c>
      <c r="DY42" s="100">
        <v>856505</v>
      </c>
      <c r="DZ42" s="100">
        <v>5981412</v>
      </c>
      <c r="EA42" s="100">
        <v>0</v>
      </c>
      <c r="EB42" s="100">
        <v>17704977</v>
      </c>
      <c r="EC42" s="100">
        <v>239256</v>
      </c>
      <c r="ED42" s="100">
        <v>23925645</v>
      </c>
      <c r="EE42" s="100">
        <v>6890553.2399999946</v>
      </c>
      <c r="EF42" s="100">
        <v>0</v>
      </c>
      <c r="EG42" s="100">
        <v>20396037</v>
      </c>
      <c r="EH42" s="100">
        <v>275622</v>
      </c>
      <c r="EI42" s="100">
        <v>27562212.239999995</v>
      </c>
      <c r="EJ42" s="100">
        <v>909141.23999999464</v>
      </c>
      <c r="EK42" s="100">
        <v>0</v>
      </c>
      <c r="EL42" s="100">
        <v>2691060</v>
      </c>
      <c r="EM42" s="100">
        <v>36366</v>
      </c>
      <c r="EN42" s="100">
        <v>3636567.2399999946</v>
      </c>
      <c r="EO42" s="100">
        <v>1337393.2399999946</v>
      </c>
      <c r="EP42" s="100">
        <v>342602</v>
      </c>
      <c r="EQ42" s="100">
        <v>2768145</v>
      </c>
      <c r="ER42" s="100">
        <v>44932</v>
      </c>
      <c r="ES42" s="100">
        <v>4493072.2399999946</v>
      </c>
      <c r="ET42" s="546">
        <v>0.25</v>
      </c>
      <c r="EU42" s="546">
        <v>0</v>
      </c>
      <c r="EV42" s="546">
        <v>0.74</v>
      </c>
      <c r="EW42" s="546">
        <v>0.01</v>
      </c>
      <c r="EX42" s="546">
        <v>1</v>
      </c>
      <c r="EY42" s="84" t="s">
        <v>1029</v>
      </c>
    </row>
    <row r="43" spans="1:155" s="84" customFormat="1" x14ac:dyDescent="0.25">
      <c r="A43" t="s">
        <v>1026</v>
      </c>
      <c r="B43" s="82" t="s">
        <v>445</v>
      </c>
      <c r="C43" s="85" t="s">
        <v>444</v>
      </c>
      <c r="D43" s="100">
        <v>9501524</v>
      </c>
      <c r="E43" s="100">
        <v>13302134</v>
      </c>
      <c r="F43" s="100">
        <v>15202439</v>
      </c>
      <c r="G43" s="100">
        <v>0</v>
      </c>
      <c r="H43" s="100">
        <v>38006097</v>
      </c>
      <c r="I43" s="100">
        <v>0</v>
      </c>
      <c r="J43" s="100">
        <v>0</v>
      </c>
      <c r="K43" s="100">
        <v>9501524</v>
      </c>
      <c r="L43" s="100">
        <v>110735</v>
      </c>
      <c r="M43" s="100">
        <v>110735</v>
      </c>
      <c r="N43" s="100">
        <v>0</v>
      </c>
      <c r="O43" s="100">
        <v>0</v>
      </c>
      <c r="P43" s="100">
        <v>0</v>
      </c>
      <c r="Q43" s="100">
        <v>0</v>
      </c>
      <c r="R43" s="100">
        <v>0</v>
      </c>
      <c r="S43" s="100">
        <v>0</v>
      </c>
      <c r="T43" s="100">
        <v>0</v>
      </c>
      <c r="U43" s="100">
        <v>0</v>
      </c>
      <c r="V43" s="100">
        <v>0</v>
      </c>
      <c r="W43" s="100">
        <v>0</v>
      </c>
      <c r="X43" s="100">
        <v>0</v>
      </c>
      <c r="Y43" s="100">
        <v>0</v>
      </c>
      <c r="Z43" s="100">
        <v>0</v>
      </c>
      <c r="AA43" s="100">
        <v>0</v>
      </c>
      <c r="AB43" s="100">
        <v>0</v>
      </c>
      <c r="AC43" s="100">
        <v>0</v>
      </c>
      <c r="AD43" s="100">
        <v>0</v>
      </c>
      <c r="AE43" s="100">
        <v>1620076</v>
      </c>
      <c r="AF43" s="100">
        <v>1851516</v>
      </c>
      <c r="AG43" s="100">
        <v>0</v>
      </c>
      <c r="AH43" s="100">
        <v>3471592</v>
      </c>
      <c r="AI43" s="100">
        <v>651731</v>
      </c>
      <c r="AJ43" s="100">
        <v>912423</v>
      </c>
      <c r="AK43" s="100">
        <v>1042769</v>
      </c>
      <c r="AL43" s="100">
        <v>0</v>
      </c>
      <c r="AM43" s="100">
        <v>2606923</v>
      </c>
      <c r="AN43" s="100">
        <v>-60380</v>
      </c>
      <c r="AO43" s="100">
        <v>-84531</v>
      </c>
      <c r="AP43" s="100">
        <v>-96607</v>
      </c>
      <c r="AQ43" s="100">
        <v>0</v>
      </c>
      <c r="AR43" s="100">
        <v>-241518</v>
      </c>
      <c r="AS43" s="100">
        <v>-232238</v>
      </c>
      <c r="AT43" s="100">
        <v>-325133</v>
      </c>
      <c r="AU43" s="100">
        <v>-371580</v>
      </c>
      <c r="AV43" s="100">
        <v>0</v>
      </c>
      <c r="AW43" s="100">
        <v>-928951</v>
      </c>
      <c r="AX43" s="100">
        <v>16928</v>
      </c>
      <c r="AY43" s="100">
        <v>23700</v>
      </c>
      <c r="AZ43" s="100">
        <v>27085</v>
      </c>
      <c r="BA43" s="100">
        <v>0</v>
      </c>
      <c r="BB43" s="100">
        <v>67713</v>
      </c>
      <c r="BC43" s="100">
        <v>-101842</v>
      </c>
      <c r="BD43" s="100">
        <v>-142580</v>
      </c>
      <c r="BE43" s="100">
        <v>-162948</v>
      </c>
      <c r="BF43" s="100">
        <v>0</v>
      </c>
      <c r="BG43" s="100">
        <v>-407370</v>
      </c>
      <c r="BH43" s="100">
        <v>-317152</v>
      </c>
      <c r="BI43" s="100">
        <v>-444013</v>
      </c>
      <c r="BJ43" s="100">
        <v>-507443</v>
      </c>
      <c r="BK43" s="100">
        <v>0</v>
      </c>
      <c r="BL43" s="100">
        <v>-1268608</v>
      </c>
      <c r="BM43" s="100">
        <v>-850951</v>
      </c>
      <c r="BN43" s="100">
        <v>-1191330</v>
      </c>
      <c r="BO43" s="100">
        <v>-1361520</v>
      </c>
      <c r="BP43" s="100">
        <v>0</v>
      </c>
      <c r="BQ43" s="100">
        <v>-3403801</v>
      </c>
      <c r="BR43" s="100">
        <v>-293099</v>
      </c>
      <c r="BS43" s="100">
        <v>-410340</v>
      </c>
      <c r="BT43" s="100">
        <v>-468960</v>
      </c>
      <c r="BU43" s="100">
        <v>0</v>
      </c>
      <c r="BV43" s="100">
        <v>-1172399</v>
      </c>
      <c r="BW43" s="100">
        <v>-557850</v>
      </c>
      <c r="BX43" s="100">
        <v>-780991</v>
      </c>
      <c r="BY43" s="100">
        <v>-892561</v>
      </c>
      <c r="BZ43" s="100">
        <v>0</v>
      </c>
      <c r="CA43" s="100">
        <v>-2231402</v>
      </c>
      <c r="CB43" s="100">
        <v>85672</v>
      </c>
      <c r="CC43" s="100">
        <v>119940</v>
      </c>
      <c r="CD43" s="100">
        <v>137075</v>
      </c>
      <c r="CE43" s="100">
        <v>0</v>
      </c>
      <c r="CF43" s="100">
        <v>342687</v>
      </c>
      <c r="CG43" s="100">
        <v>0</v>
      </c>
      <c r="CH43" s="100">
        <v>0</v>
      </c>
      <c r="CI43" s="100">
        <v>0</v>
      </c>
      <c r="CJ43" s="100">
        <v>0</v>
      </c>
      <c r="CK43" s="100">
        <v>0</v>
      </c>
      <c r="CL43" s="100">
        <v>0</v>
      </c>
      <c r="CM43" s="100">
        <v>0</v>
      </c>
      <c r="CN43" s="100">
        <v>0</v>
      </c>
      <c r="CO43" s="100">
        <v>0</v>
      </c>
      <c r="CP43" s="100">
        <v>0</v>
      </c>
      <c r="CQ43" s="100">
        <v>366287</v>
      </c>
      <c r="CR43" s="100">
        <v>512801</v>
      </c>
      <c r="CS43" s="100">
        <v>586058</v>
      </c>
      <c r="CT43" s="100">
        <v>0</v>
      </c>
      <c r="CU43" s="100">
        <v>1465146</v>
      </c>
      <c r="CV43" s="100">
        <v>-398992</v>
      </c>
      <c r="CW43" s="100">
        <v>-558589</v>
      </c>
      <c r="CX43" s="100">
        <v>-638387</v>
      </c>
      <c r="CY43" s="100">
        <v>0</v>
      </c>
      <c r="CZ43" s="100">
        <v>-1595968</v>
      </c>
      <c r="DA43" s="100">
        <v>-207427</v>
      </c>
      <c r="DB43" s="100">
        <v>-290400</v>
      </c>
      <c r="DC43" s="100">
        <v>-331885</v>
      </c>
      <c r="DD43" s="100">
        <v>0</v>
      </c>
      <c r="DE43" s="100">
        <v>-829712</v>
      </c>
      <c r="DF43" s="100">
        <v>-191563</v>
      </c>
      <c r="DG43" s="100">
        <v>-268190</v>
      </c>
      <c r="DH43" s="100">
        <v>-306503</v>
      </c>
      <c r="DI43" s="100">
        <v>0</v>
      </c>
      <c r="DJ43" s="100">
        <v>-766256</v>
      </c>
      <c r="DK43" s="100">
        <v>-1692023</v>
      </c>
      <c r="DL43" s="100">
        <v>-1353618</v>
      </c>
      <c r="DM43" s="100">
        <v>-338405</v>
      </c>
      <c r="DN43" s="100">
        <v>0</v>
      </c>
      <c r="DO43" s="100">
        <v>-3384046</v>
      </c>
      <c r="DP43" s="100">
        <v>-723053</v>
      </c>
      <c r="DQ43" s="100">
        <v>-578442</v>
      </c>
      <c r="DR43" s="100">
        <v>-144611</v>
      </c>
      <c r="DS43" s="100">
        <v>0</v>
      </c>
      <c r="DT43" s="100">
        <v>-1446105.700000003</v>
      </c>
      <c r="DU43" s="100">
        <v>-968970</v>
      </c>
      <c r="DV43" s="100">
        <v>-775176</v>
      </c>
      <c r="DW43" s="100">
        <v>-193794</v>
      </c>
      <c r="DX43" s="100">
        <v>0</v>
      </c>
      <c r="DY43" s="100">
        <v>-1937940.299999997</v>
      </c>
      <c r="DZ43" s="100">
        <v>10130228</v>
      </c>
      <c r="EA43" s="100">
        <v>14182319</v>
      </c>
      <c r="EB43" s="100">
        <v>16208364</v>
      </c>
      <c r="EC43" s="100">
        <v>0</v>
      </c>
      <c r="ED43" s="100">
        <v>40520911</v>
      </c>
      <c r="EE43" s="100">
        <v>9501524</v>
      </c>
      <c r="EF43" s="100">
        <v>13302134</v>
      </c>
      <c r="EG43" s="100">
        <v>15202439</v>
      </c>
      <c r="EH43" s="100">
        <v>0</v>
      </c>
      <c r="EI43" s="100">
        <v>38006097</v>
      </c>
      <c r="EJ43" s="100">
        <v>-628704</v>
      </c>
      <c r="EK43" s="100">
        <v>-880185</v>
      </c>
      <c r="EL43" s="100">
        <v>-1005925</v>
      </c>
      <c r="EM43" s="100">
        <v>0</v>
      </c>
      <c r="EN43" s="100">
        <v>-2514814</v>
      </c>
      <c r="EO43" s="100">
        <v>-1597674</v>
      </c>
      <c r="EP43" s="100">
        <v>-1655361</v>
      </c>
      <c r="EQ43" s="100">
        <v>-1199719</v>
      </c>
      <c r="ER43" s="100">
        <v>0</v>
      </c>
      <c r="ES43" s="100">
        <v>-4452754.299999997</v>
      </c>
      <c r="ET43" s="546">
        <v>0.25</v>
      </c>
      <c r="EU43" s="546">
        <v>0.35</v>
      </c>
      <c r="EV43" s="546">
        <v>0.4</v>
      </c>
      <c r="EW43" s="546">
        <v>0</v>
      </c>
      <c r="EX43" s="546">
        <v>1</v>
      </c>
      <c r="EY43" s="84" t="s">
        <v>1029</v>
      </c>
    </row>
    <row r="44" spans="1:155" s="84" customFormat="1" x14ac:dyDescent="0.25">
      <c r="A44" t="s">
        <v>1026</v>
      </c>
      <c r="B44" s="82" t="s">
        <v>447</v>
      </c>
      <c r="C44" s="85" t="s">
        <v>446</v>
      </c>
      <c r="D44" s="100">
        <v>13434421</v>
      </c>
      <c r="E44" s="100">
        <v>10747536</v>
      </c>
      <c r="F44" s="100">
        <v>2418196</v>
      </c>
      <c r="G44" s="100">
        <v>268688</v>
      </c>
      <c r="H44" s="100">
        <v>26868841</v>
      </c>
      <c r="I44" s="100">
        <v>113585</v>
      </c>
      <c r="J44" s="100">
        <v>113585</v>
      </c>
      <c r="K44" s="100">
        <v>13320836</v>
      </c>
      <c r="L44" s="100">
        <v>102982</v>
      </c>
      <c r="M44" s="100">
        <v>102982</v>
      </c>
      <c r="N44" s="100">
        <v>0</v>
      </c>
      <c r="O44" s="100">
        <v>0</v>
      </c>
      <c r="P44" s="100">
        <v>0</v>
      </c>
      <c r="Q44" s="100">
        <v>0</v>
      </c>
      <c r="R44" s="100">
        <v>0</v>
      </c>
      <c r="S44" s="100">
        <v>0</v>
      </c>
      <c r="T44" s="100">
        <v>0</v>
      </c>
      <c r="U44" s="100">
        <v>0</v>
      </c>
      <c r="V44" s="100">
        <v>0</v>
      </c>
      <c r="W44" s="100">
        <v>113584.52138492872</v>
      </c>
      <c r="X44" s="100">
        <v>0</v>
      </c>
      <c r="Y44" s="100">
        <v>0</v>
      </c>
      <c r="Z44" s="100">
        <v>113584.52138492872</v>
      </c>
      <c r="AA44" s="100">
        <v>0</v>
      </c>
      <c r="AB44" s="100">
        <v>0</v>
      </c>
      <c r="AC44" s="100">
        <v>0</v>
      </c>
      <c r="AD44" s="100">
        <v>0</v>
      </c>
      <c r="AE44" s="100">
        <v>1398787</v>
      </c>
      <c r="AF44" s="100">
        <v>314728</v>
      </c>
      <c r="AG44" s="100">
        <v>34969</v>
      </c>
      <c r="AH44" s="100">
        <v>1748484</v>
      </c>
      <c r="AI44" s="100">
        <v>364717</v>
      </c>
      <c r="AJ44" s="100">
        <v>291774</v>
      </c>
      <c r="AK44" s="100">
        <v>65649</v>
      </c>
      <c r="AL44" s="100">
        <v>7294</v>
      </c>
      <c r="AM44" s="100">
        <v>729434</v>
      </c>
      <c r="AN44" s="100">
        <v>-119602</v>
      </c>
      <c r="AO44" s="100">
        <v>-95682</v>
      </c>
      <c r="AP44" s="100">
        <v>-21528</v>
      </c>
      <c r="AQ44" s="100">
        <v>-2392</v>
      </c>
      <c r="AR44" s="100">
        <v>-239204</v>
      </c>
      <c r="AS44" s="100">
        <v>-152001</v>
      </c>
      <c r="AT44" s="100">
        <v>-121600</v>
      </c>
      <c r="AU44" s="100">
        <v>-27360</v>
      </c>
      <c r="AV44" s="100">
        <v>-3040</v>
      </c>
      <c r="AW44" s="100">
        <v>-304001</v>
      </c>
      <c r="AX44" s="100">
        <v>49328</v>
      </c>
      <c r="AY44" s="100">
        <v>39463</v>
      </c>
      <c r="AZ44" s="100">
        <v>8879</v>
      </c>
      <c r="BA44" s="100">
        <v>987</v>
      </c>
      <c r="BB44" s="100">
        <v>98657</v>
      </c>
      <c r="BC44" s="100">
        <v>-49828</v>
      </c>
      <c r="BD44" s="100">
        <v>-39863</v>
      </c>
      <c r="BE44" s="100">
        <v>-8969</v>
      </c>
      <c r="BF44" s="100">
        <v>-997</v>
      </c>
      <c r="BG44" s="100">
        <v>-99657</v>
      </c>
      <c r="BH44" s="100">
        <v>-152501</v>
      </c>
      <c r="BI44" s="100">
        <v>-122000</v>
      </c>
      <c r="BJ44" s="100">
        <v>-27450</v>
      </c>
      <c r="BK44" s="100">
        <v>-3050</v>
      </c>
      <c r="BL44" s="100">
        <v>-305001</v>
      </c>
      <c r="BM44" s="100">
        <v>-425062</v>
      </c>
      <c r="BN44" s="100">
        <v>-340050</v>
      </c>
      <c r="BO44" s="100">
        <v>-76511</v>
      </c>
      <c r="BP44" s="100">
        <v>-8501</v>
      </c>
      <c r="BQ44" s="100">
        <v>-850124</v>
      </c>
      <c r="BR44" s="100">
        <v>-389625</v>
      </c>
      <c r="BS44" s="100">
        <v>-311700</v>
      </c>
      <c r="BT44" s="100">
        <v>-70132</v>
      </c>
      <c r="BU44" s="100">
        <v>-7792</v>
      </c>
      <c r="BV44" s="100">
        <v>-779249</v>
      </c>
      <c r="BW44" s="100">
        <v>-35437</v>
      </c>
      <c r="BX44" s="100">
        <v>-28350</v>
      </c>
      <c r="BY44" s="100">
        <v>-6379</v>
      </c>
      <c r="BZ44" s="100">
        <v>-709</v>
      </c>
      <c r="CA44" s="100">
        <v>-70875</v>
      </c>
      <c r="CB44" s="100">
        <v>7592</v>
      </c>
      <c r="CC44" s="100">
        <v>6073</v>
      </c>
      <c r="CD44" s="100">
        <v>1366</v>
      </c>
      <c r="CE44" s="100">
        <v>152</v>
      </c>
      <c r="CF44" s="100">
        <v>15183</v>
      </c>
      <c r="CG44" s="100">
        <v>11812</v>
      </c>
      <c r="CH44" s="100">
        <v>9449</v>
      </c>
      <c r="CI44" s="100">
        <v>2126</v>
      </c>
      <c r="CJ44" s="100">
        <v>236</v>
      </c>
      <c r="CK44" s="100">
        <v>23623</v>
      </c>
      <c r="CL44" s="100">
        <v>-188429</v>
      </c>
      <c r="CM44" s="100">
        <v>-150743</v>
      </c>
      <c r="CN44" s="100">
        <v>-33917</v>
      </c>
      <c r="CO44" s="100">
        <v>-3769</v>
      </c>
      <c r="CP44" s="100">
        <v>-376858</v>
      </c>
      <c r="CQ44" s="100">
        <v>0</v>
      </c>
      <c r="CR44" s="100">
        <v>0</v>
      </c>
      <c r="CS44" s="100">
        <v>0</v>
      </c>
      <c r="CT44" s="100">
        <v>0</v>
      </c>
      <c r="CU44" s="100">
        <v>0</v>
      </c>
      <c r="CV44" s="100">
        <v>-594087</v>
      </c>
      <c r="CW44" s="100">
        <v>-475271</v>
      </c>
      <c r="CX44" s="100">
        <v>-106936</v>
      </c>
      <c r="CY44" s="100">
        <v>-11882</v>
      </c>
      <c r="CZ44" s="100">
        <v>-1188176</v>
      </c>
      <c r="DA44" s="100">
        <v>-570462</v>
      </c>
      <c r="DB44" s="100">
        <v>-456370</v>
      </c>
      <c r="DC44" s="100">
        <v>-102683</v>
      </c>
      <c r="DD44" s="100">
        <v>-11409</v>
      </c>
      <c r="DE44" s="100">
        <v>-1140924</v>
      </c>
      <c r="DF44" s="100">
        <v>-23625</v>
      </c>
      <c r="DG44" s="100">
        <v>-18901</v>
      </c>
      <c r="DH44" s="100">
        <v>-4253</v>
      </c>
      <c r="DI44" s="100">
        <v>-473</v>
      </c>
      <c r="DJ44" s="100">
        <v>-47252</v>
      </c>
      <c r="DK44" s="100">
        <v>-218881.6799999997</v>
      </c>
      <c r="DL44" s="100">
        <v>-175104</v>
      </c>
      <c r="DM44" s="100">
        <v>-39399</v>
      </c>
      <c r="DN44" s="100">
        <v>-4376</v>
      </c>
      <c r="DO44" s="100">
        <v>-437760.6799999997</v>
      </c>
      <c r="DP44" s="100">
        <v>-289425</v>
      </c>
      <c r="DQ44" s="100">
        <v>-231541</v>
      </c>
      <c r="DR44" s="100">
        <v>-52097</v>
      </c>
      <c r="DS44" s="100">
        <v>-5789</v>
      </c>
      <c r="DT44" s="100">
        <v>-578851.6799999997</v>
      </c>
      <c r="DU44" s="100">
        <v>70543.320000000298</v>
      </c>
      <c r="DV44" s="100">
        <v>56437</v>
      </c>
      <c r="DW44" s="100">
        <v>12698</v>
      </c>
      <c r="DX44" s="100">
        <v>1413</v>
      </c>
      <c r="DY44" s="100">
        <v>141091</v>
      </c>
      <c r="DZ44" s="100">
        <v>13690437</v>
      </c>
      <c r="EA44" s="100">
        <v>10952350</v>
      </c>
      <c r="EB44" s="100">
        <v>2464279</v>
      </c>
      <c r="EC44" s="100">
        <v>273809</v>
      </c>
      <c r="ED44" s="100">
        <v>27380875</v>
      </c>
      <c r="EE44" s="100">
        <v>13434421</v>
      </c>
      <c r="EF44" s="100">
        <v>10747536</v>
      </c>
      <c r="EG44" s="100">
        <v>2418196</v>
      </c>
      <c r="EH44" s="100">
        <v>268688</v>
      </c>
      <c r="EI44" s="100">
        <v>26868841</v>
      </c>
      <c r="EJ44" s="100">
        <v>-256016</v>
      </c>
      <c r="EK44" s="100">
        <v>-204814</v>
      </c>
      <c r="EL44" s="100">
        <v>-46083</v>
      </c>
      <c r="EM44" s="100">
        <v>-5121</v>
      </c>
      <c r="EN44" s="100">
        <v>-512034</v>
      </c>
      <c r="EO44" s="100">
        <v>-185472.6799999997</v>
      </c>
      <c r="EP44" s="100">
        <v>-148377</v>
      </c>
      <c r="EQ44" s="100">
        <v>-33385</v>
      </c>
      <c r="ER44" s="100">
        <v>-3708</v>
      </c>
      <c r="ES44" s="100">
        <v>-370943</v>
      </c>
      <c r="ET44" s="546">
        <v>0.5</v>
      </c>
      <c r="EU44" s="546">
        <v>0.4</v>
      </c>
      <c r="EV44" s="546">
        <v>0.09</v>
      </c>
      <c r="EW44" s="546">
        <v>0.01</v>
      </c>
      <c r="EX44" s="546">
        <v>1</v>
      </c>
      <c r="EY44" s="84" t="s">
        <v>1029</v>
      </c>
    </row>
    <row r="45" spans="1:155" s="84" customFormat="1" x14ac:dyDescent="0.25">
      <c r="A45" t="s">
        <v>1026</v>
      </c>
      <c r="B45" s="82" t="s">
        <v>449</v>
      </c>
      <c r="C45" s="85" t="s">
        <v>448</v>
      </c>
      <c r="D45" s="100">
        <v>7243917</v>
      </c>
      <c r="E45" s="100">
        <v>16226375</v>
      </c>
      <c r="F45" s="100">
        <v>5070742</v>
      </c>
      <c r="G45" s="100">
        <v>434635</v>
      </c>
      <c r="H45" s="100">
        <v>28975669</v>
      </c>
      <c r="I45" s="100">
        <v>0</v>
      </c>
      <c r="J45" s="100">
        <v>0</v>
      </c>
      <c r="K45" s="100">
        <v>7243917</v>
      </c>
      <c r="L45" s="100">
        <v>148271</v>
      </c>
      <c r="M45" s="100">
        <v>148271</v>
      </c>
      <c r="N45" s="100">
        <v>0</v>
      </c>
      <c r="O45" s="100">
        <v>0</v>
      </c>
      <c r="P45" s="100">
        <v>241811</v>
      </c>
      <c r="Q45" s="100">
        <v>0</v>
      </c>
      <c r="R45" s="100">
        <v>241811</v>
      </c>
      <c r="S45" s="100">
        <v>0</v>
      </c>
      <c r="T45" s="100">
        <v>0</v>
      </c>
      <c r="U45" s="100">
        <v>0</v>
      </c>
      <c r="V45" s="100">
        <v>0</v>
      </c>
      <c r="W45" s="100">
        <v>0</v>
      </c>
      <c r="X45" s="100">
        <v>0</v>
      </c>
      <c r="Y45" s="100">
        <v>0</v>
      </c>
      <c r="Z45" s="100">
        <v>0</v>
      </c>
      <c r="AA45" s="100">
        <v>0</v>
      </c>
      <c r="AB45" s="100">
        <v>0</v>
      </c>
      <c r="AC45" s="100">
        <v>0</v>
      </c>
      <c r="AD45" s="100">
        <v>0</v>
      </c>
      <c r="AE45" s="100">
        <v>2467521</v>
      </c>
      <c r="AF45" s="100">
        <v>768638</v>
      </c>
      <c r="AG45" s="100">
        <v>65885</v>
      </c>
      <c r="AH45" s="100">
        <v>3302044</v>
      </c>
      <c r="AI45" s="100">
        <v>584869</v>
      </c>
      <c r="AJ45" s="100">
        <v>1310105</v>
      </c>
      <c r="AK45" s="100">
        <v>409408</v>
      </c>
      <c r="AL45" s="100">
        <v>35092</v>
      </c>
      <c r="AM45" s="100">
        <v>2339474</v>
      </c>
      <c r="AN45" s="100">
        <v>-96695</v>
      </c>
      <c r="AO45" s="100">
        <v>-216598</v>
      </c>
      <c r="AP45" s="100">
        <v>-67687</v>
      </c>
      <c r="AQ45" s="100">
        <v>-5802</v>
      </c>
      <c r="AR45" s="100">
        <v>-386782</v>
      </c>
      <c r="AS45" s="100">
        <v>-478859.33999999985</v>
      </c>
      <c r="AT45" s="100">
        <v>-1072647</v>
      </c>
      <c r="AU45" s="100">
        <v>-335202</v>
      </c>
      <c r="AV45" s="100">
        <v>-28732</v>
      </c>
      <c r="AW45" s="100">
        <v>-1915440.3399999999</v>
      </c>
      <c r="AX45" s="100">
        <v>109926</v>
      </c>
      <c r="AY45" s="100">
        <v>246234</v>
      </c>
      <c r="AZ45" s="100">
        <v>76948</v>
      </c>
      <c r="BA45" s="100">
        <v>6596</v>
      </c>
      <c r="BB45" s="100">
        <v>439704</v>
      </c>
      <c r="BC45" s="100">
        <v>12735</v>
      </c>
      <c r="BD45" s="100">
        <v>28527</v>
      </c>
      <c r="BE45" s="100">
        <v>8915</v>
      </c>
      <c r="BF45" s="100">
        <v>764</v>
      </c>
      <c r="BG45" s="100">
        <v>50941</v>
      </c>
      <c r="BH45" s="100">
        <v>-356198.33999999985</v>
      </c>
      <c r="BI45" s="100">
        <v>-797886</v>
      </c>
      <c r="BJ45" s="100">
        <v>-249339</v>
      </c>
      <c r="BK45" s="100">
        <v>-21372</v>
      </c>
      <c r="BL45" s="100">
        <v>-1424795.3399999999</v>
      </c>
      <c r="BM45" s="100">
        <v>-1880305</v>
      </c>
      <c r="BN45" s="100">
        <v>-4211883</v>
      </c>
      <c r="BO45" s="100">
        <v>-1316213</v>
      </c>
      <c r="BP45" s="100">
        <v>-112818</v>
      </c>
      <c r="BQ45" s="100">
        <v>-7521219</v>
      </c>
      <c r="BR45" s="100">
        <v>-1100919</v>
      </c>
      <c r="BS45" s="100">
        <v>-2466057</v>
      </c>
      <c r="BT45" s="100">
        <v>-770643</v>
      </c>
      <c r="BU45" s="100">
        <v>-66055</v>
      </c>
      <c r="BV45" s="100">
        <v>-4403674</v>
      </c>
      <c r="BW45" s="100">
        <v>-779387</v>
      </c>
      <c r="BX45" s="100">
        <v>-1745825</v>
      </c>
      <c r="BY45" s="100">
        <v>-545570</v>
      </c>
      <c r="BZ45" s="100">
        <v>-46763</v>
      </c>
      <c r="CA45" s="100">
        <v>-3117545</v>
      </c>
      <c r="CB45" s="100">
        <v>457573</v>
      </c>
      <c r="CC45" s="100">
        <v>1024961</v>
      </c>
      <c r="CD45" s="100">
        <v>320300</v>
      </c>
      <c r="CE45" s="100">
        <v>27454</v>
      </c>
      <c r="CF45" s="100">
        <v>1830288</v>
      </c>
      <c r="CG45" s="100">
        <v>327327</v>
      </c>
      <c r="CH45" s="100">
        <v>733212</v>
      </c>
      <c r="CI45" s="100">
        <v>229129</v>
      </c>
      <c r="CJ45" s="100">
        <v>19640</v>
      </c>
      <c r="CK45" s="100">
        <v>1309308</v>
      </c>
      <c r="CL45" s="100">
        <v>0</v>
      </c>
      <c r="CM45" s="100">
        <v>0</v>
      </c>
      <c r="CN45" s="100">
        <v>0</v>
      </c>
      <c r="CO45" s="100">
        <v>0</v>
      </c>
      <c r="CP45" s="100">
        <v>0</v>
      </c>
      <c r="CQ45" s="100">
        <v>-275013</v>
      </c>
      <c r="CR45" s="100">
        <v>-616031</v>
      </c>
      <c r="CS45" s="100">
        <v>-192510</v>
      </c>
      <c r="CT45" s="100">
        <v>-16501</v>
      </c>
      <c r="CU45" s="100">
        <v>-1100055</v>
      </c>
      <c r="CV45" s="100">
        <v>-1370418</v>
      </c>
      <c r="CW45" s="100">
        <v>-3069741</v>
      </c>
      <c r="CX45" s="100">
        <v>-959294</v>
      </c>
      <c r="CY45" s="100">
        <v>-82225</v>
      </c>
      <c r="CZ45" s="100">
        <v>-5481678</v>
      </c>
      <c r="DA45" s="100">
        <v>-643346</v>
      </c>
      <c r="DB45" s="100">
        <v>-1441096</v>
      </c>
      <c r="DC45" s="100">
        <v>-450343</v>
      </c>
      <c r="DD45" s="100">
        <v>-38601</v>
      </c>
      <c r="DE45" s="100">
        <v>-2573386</v>
      </c>
      <c r="DF45" s="100">
        <v>-727073</v>
      </c>
      <c r="DG45" s="100">
        <v>-1628644</v>
      </c>
      <c r="DH45" s="100">
        <v>-508951</v>
      </c>
      <c r="DI45" s="100">
        <v>-43624</v>
      </c>
      <c r="DJ45" s="100">
        <v>-2908292</v>
      </c>
      <c r="DK45" s="100">
        <v>-818259</v>
      </c>
      <c r="DL45" s="100">
        <v>-654606</v>
      </c>
      <c r="DM45" s="100">
        <v>-147285</v>
      </c>
      <c r="DN45" s="100">
        <v>-16366</v>
      </c>
      <c r="DO45" s="100">
        <v>-1636516</v>
      </c>
      <c r="DP45" s="100">
        <v>0</v>
      </c>
      <c r="DQ45" s="100">
        <v>0</v>
      </c>
      <c r="DR45" s="100">
        <v>0</v>
      </c>
      <c r="DS45" s="100">
        <v>0</v>
      </c>
      <c r="DT45" s="100">
        <v>0</v>
      </c>
      <c r="DU45" s="100">
        <v>-818259</v>
      </c>
      <c r="DV45" s="100">
        <v>-654606</v>
      </c>
      <c r="DW45" s="100">
        <v>-147285</v>
      </c>
      <c r="DX45" s="100">
        <v>-16366</v>
      </c>
      <c r="DY45" s="100">
        <v>-1636516</v>
      </c>
      <c r="DZ45" s="100">
        <v>7042740</v>
      </c>
      <c r="EA45" s="100">
        <v>15775736</v>
      </c>
      <c r="EB45" s="100">
        <v>4929917</v>
      </c>
      <c r="EC45" s="100">
        <v>422564</v>
      </c>
      <c r="ED45" s="100">
        <v>28170957</v>
      </c>
      <c r="EE45" s="100">
        <v>7243917</v>
      </c>
      <c r="EF45" s="100">
        <v>16226375</v>
      </c>
      <c r="EG45" s="100">
        <v>5070742</v>
      </c>
      <c r="EH45" s="100">
        <v>434635</v>
      </c>
      <c r="EI45" s="100">
        <v>28975669</v>
      </c>
      <c r="EJ45" s="100">
        <v>201177</v>
      </c>
      <c r="EK45" s="100">
        <v>450639</v>
      </c>
      <c r="EL45" s="100">
        <v>140825</v>
      </c>
      <c r="EM45" s="100">
        <v>12071</v>
      </c>
      <c r="EN45" s="100">
        <v>804712</v>
      </c>
      <c r="EO45" s="100">
        <v>-617082</v>
      </c>
      <c r="EP45" s="100">
        <v>-203967</v>
      </c>
      <c r="EQ45" s="100">
        <v>-6460</v>
      </c>
      <c r="ER45" s="100">
        <v>-4295</v>
      </c>
      <c r="ES45" s="100">
        <v>-831804</v>
      </c>
      <c r="ET45" s="546">
        <v>0.25</v>
      </c>
      <c r="EU45" s="546">
        <v>0.56000000000000005</v>
      </c>
      <c r="EV45" s="546">
        <v>0.17499999999999999</v>
      </c>
      <c r="EW45" s="546">
        <v>1.4999999999999999E-2</v>
      </c>
      <c r="EX45" s="546">
        <v>1</v>
      </c>
      <c r="EY45" s="84" t="s">
        <v>1029</v>
      </c>
    </row>
    <row r="46" spans="1:155" s="84" customFormat="1" x14ac:dyDescent="0.25">
      <c r="A46" t="s">
        <v>1026</v>
      </c>
      <c r="B46" s="82" t="s">
        <v>451</v>
      </c>
      <c r="C46" s="85" t="s">
        <v>450</v>
      </c>
      <c r="D46" s="100">
        <v>0</v>
      </c>
      <c r="E46" s="100">
        <v>51114119</v>
      </c>
      <c r="F46" s="100">
        <v>0</v>
      </c>
      <c r="G46" s="100">
        <v>516304</v>
      </c>
      <c r="H46" s="100">
        <v>51630423</v>
      </c>
      <c r="I46" s="100">
        <v>0</v>
      </c>
      <c r="J46" s="100">
        <v>0</v>
      </c>
      <c r="K46" s="100">
        <v>0</v>
      </c>
      <c r="L46" s="100">
        <v>234797</v>
      </c>
      <c r="M46" s="100">
        <v>234797</v>
      </c>
      <c r="N46" s="100">
        <v>0</v>
      </c>
      <c r="O46" s="100">
        <v>0</v>
      </c>
      <c r="P46" s="100">
        <v>0</v>
      </c>
      <c r="Q46" s="100">
        <v>0</v>
      </c>
      <c r="R46" s="100">
        <v>0</v>
      </c>
      <c r="S46" s="100">
        <v>0</v>
      </c>
      <c r="T46" s="100">
        <v>0</v>
      </c>
      <c r="U46" s="100">
        <v>0</v>
      </c>
      <c r="V46" s="100">
        <v>0</v>
      </c>
      <c r="W46" s="100">
        <v>0</v>
      </c>
      <c r="X46" s="100">
        <v>0</v>
      </c>
      <c r="Y46" s="100">
        <v>0</v>
      </c>
      <c r="Z46" s="100">
        <v>0</v>
      </c>
      <c r="AA46" s="100">
        <v>0</v>
      </c>
      <c r="AB46" s="100">
        <v>0</v>
      </c>
      <c r="AC46" s="100">
        <v>0</v>
      </c>
      <c r="AD46" s="100">
        <v>0</v>
      </c>
      <c r="AE46" s="100">
        <v>9372043</v>
      </c>
      <c r="AF46" s="100">
        <v>0</v>
      </c>
      <c r="AG46" s="100">
        <v>94666</v>
      </c>
      <c r="AH46" s="100">
        <v>9466709</v>
      </c>
      <c r="AI46" s="100">
        <v>0</v>
      </c>
      <c r="AJ46" s="100">
        <v>8359895</v>
      </c>
      <c r="AK46" s="100">
        <v>0</v>
      </c>
      <c r="AL46" s="100">
        <v>84443</v>
      </c>
      <c r="AM46" s="100">
        <v>8444338</v>
      </c>
      <c r="AN46" s="100">
        <v>0</v>
      </c>
      <c r="AO46" s="100">
        <v>-1838894</v>
      </c>
      <c r="AP46" s="100">
        <v>0</v>
      </c>
      <c r="AQ46" s="100">
        <v>-18575</v>
      </c>
      <c r="AR46" s="100">
        <v>-1857469</v>
      </c>
      <c r="AS46" s="100">
        <v>0</v>
      </c>
      <c r="AT46" s="100">
        <v>-4171884</v>
      </c>
      <c r="AU46" s="100">
        <v>0</v>
      </c>
      <c r="AV46" s="100">
        <v>-42140</v>
      </c>
      <c r="AW46" s="100">
        <v>-4214024</v>
      </c>
      <c r="AX46" s="100">
        <v>0</v>
      </c>
      <c r="AY46" s="100">
        <v>203930</v>
      </c>
      <c r="AZ46" s="100">
        <v>0</v>
      </c>
      <c r="BA46" s="100">
        <v>2060</v>
      </c>
      <c r="BB46" s="100">
        <v>205990</v>
      </c>
      <c r="BC46" s="100">
        <v>0</v>
      </c>
      <c r="BD46" s="100">
        <v>-951267</v>
      </c>
      <c r="BE46" s="100">
        <v>0</v>
      </c>
      <c r="BF46" s="100">
        <v>-9609</v>
      </c>
      <c r="BG46" s="100">
        <v>-960876</v>
      </c>
      <c r="BH46" s="100">
        <v>0</v>
      </c>
      <c r="BI46" s="100">
        <v>-4919221</v>
      </c>
      <c r="BJ46" s="100">
        <v>0</v>
      </c>
      <c r="BK46" s="100">
        <v>-49689</v>
      </c>
      <c r="BL46" s="100">
        <v>-4968910</v>
      </c>
      <c r="BM46" s="100">
        <v>0</v>
      </c>
      <c r="BN46" s="100">
        <v>-9759533</v>
      </c>
      <c r="BO46" s="100">
        <v>0</v>
      </c>
      <c r="BP46" s="100">
        <v>-98582</v>
      </c>
      <c r="BQ46" s="100">
        <v>-9858115</v>
      </c>
      <c r="BR46" s="100">
        <v>0</v>
      </c>
      <c r="BS46" s="100">
        <v>-4596626</v>
      </c>
      <c r="BT46" s="100">
        <v>0</v>
      </c>
      <c r="BU46" s="100">
        <v>-46431</v>
      </c>
      <c r="BV46" s="100">
        <v>-4643057</v>
      </c>
      <c r="BW46" s="100">
        <v>0</v>
      </c>
      <c r="BX46" s="100">
        <v>-5162907</v>
      </c>
      <c r="BY46" s="100">
        <v>0</v>
      </c>
      <c r="BZ46" s="100">
        <v>-52151</v>
      </c>
      <c r="CA46" s="100">
        <v>-5215058</v>
      </c>
      <c r="CB46" s="100">
        <v>0</v>
      </c>
      <c r="CC46" s="100">
        <v>1433889</v>
      </c>
      <c r="CD46" s="100">
        <v>0</v>
      </c>
      <c r="CE46" s="100">
        <v>14484</v>
      </c>
      <c r="CF46" s="100">
        <v>1448373</v>
      </c>
      <c r="CG46" s="100">
        <v>0</v>
      </c>
      <c r="CH46" s="100">
        <v>906192</v>
      </c>
      <c r="CI46" s="100">
        <v>0</v>
      </c>
      <c r="CJ46" s="100">
        <v>9153</v>
      </c>
      <c r="CK46" s="100">
        <v>915345</v>
      </c>
      <c r="CL46" s="100">
        <v>0</v>
      </c>
      <c r="CM46" s="100">
        <v>1780423</v>
      </c>
      <c r="CN46" s="100">
        <v>0</v>
      </c>
      <c r="CO46" s="100">
        <v>17984</v>
      </c>
      <c r="CP46" s="100">
        <v>1798407</v>
      </c>
      <c r="CQ46" s="100">
        <v>0</v>
      </c>
      <c r="CR46" s="100">
        <v>-1277271</v>
      </c>
      <c r="CS46" s="100">
        <v>0</v>
      </c>
      <c r="CT46" s="100">
        <v>-12902</v>
      </c>
      <c r="CU46" s="100">
        <v>-1290173</v>
      </c>
      <c r="CV46" s="100">
        <v>0</v>
      </c>
      <c r="CW46" s="100">
        <v>-6916300</v>
      </c>
      <c r="CX46" s="100">
        <v>0</v>
      </c>
      <c r="CY46" s="100">
        <v>-69863</v>
      </c>
      <c r="CZ46" s="100">
        <v>-6986163</v>
      </c>
      <c r="DA46" s="100">
        <v>0</v>
      </c>
      <c r="DB46" s="100">
        <v>-1382314</v>
      </c>
      <c r="DC46" s="100">
        <v>0</v>
      </c>
      <c r="DD46" s="100">
        <v>-13963</v>
      </c>
      <c r="DE46" s="100">
        <v>-1396277</v>
      </c>
      <c r="DF46" s="100">
        <v>0</v>
      </c>
      <c r="DG46" s="100">
        <v>-5533986</v>
      </c>
      <c r="DH46" s="100">
        <v>0</v>
      </c>
      <c r="DI46" s="100">
        <v>-55900</v>
      </c>
      <c r="DJ46" s="100">
        <v>-5589886</v>
      </c>
      <c r="DK46" s="100">
        <v>-351471</v>
      </c>
      <c r="DL46" s="100">
        <v>2589199.66</v>
      </c>
      <c r="DM46" s="100">
        <v>0</v>
      </c>
      <c r="DN46" s="100">
        <v>22603.339999999997</v>
      </c>
      <c r="DO46" s="100">
        <v>2260332</v>
      </c>
      <c r="DP46" s="100">
        <v>0</v>
      </c>
      <c r="DQ46" s="100">
        <v>-1949344</v>
      </c>
      <c r="DR46" s="100">
        <v>0</v>
      </c>
      <c r="DS46" s="100">
        <v>-19690</v>
      </c>
      <c r="DT46" s="100">
        <v>-1969034</v>
      </c>
      <c r="DU46" s="100">
        <v>-351471</v>
      </c>
      <c r="DV46" s="100">
        <v>4538543.66</v>
      </c>
      <c r="DW46" s="100">
        <v>0</v>
      </c>
      <c r="DX46" s="100">
        <v>42293.34</v>
      </c>
      <c r="DY46" s="100">
        <v>4229366</v>
      </c>
      <c r="DZ46" s="100">
        <v>0</v>
      </c>
      <c r="EA46" s="100">
        <v>46785482</v>
      </c>
      <c r="EB46" s="100">
        <v>0</v>
      </c>
      <c r="EC46" s="100">
        <v>472581</v>
      </c>
      <c r="ED46" s="100">
        <v>47258063</v>
      </c>
      <c r="EE46" s="100">
        <v>0</v>
      </c>
      <c r="EF46" s="100">
        <v>51114119</v>
      </c>
      <c r="EG46" s="100">
        <v>0</v>
      </c>
      <c r="EH46" s="100">
        <v>516304</v>
      </c>
      <c r="EI46" s="100">
        <v>51630423</v>
      </c>
      <c r="EJ46" s="100">
        <v>0</v>
      </c>
      <c r="EK46" s="100">
        <v>4328637</v>
      </c>
      <c r="EL46" s="100">
        <v>0</v>
      </c>
      <c r="EM46" s="100">
        <v>43723</v>
      </c>
      <c r="EN46" s="100">
        <v>4372360</v>
      </c>
      <c r="EO46" s="100">
        <v>-351471</v>
      </c>
      <c r="EP46" s="100">
        <v>8867180.6600000001</v>
      </c>
      <c r="EQ46" s="100">
        <v>0</v>
      </c>
      <c r="ER46" s="100">
        <v>86016.34</v>
      </c>
      <c r="ES46" s="100">
        <v>8601726</v>
      </c>
      <c r="ET46" s="546">
        <v>0</v>
      </c>
      <c r="EU46" s="546">
        <v>0.99</v>
      </c>
      <c r="EV46" s="546">
        <v>0</v>
      </c>
      <c r="EW46" s="546">
        <v>0.01</v>
      </c>
      <c r="EX46" s="546">
        <v>1</v>
      </c>
      <c r="EY46" s="84" t="s">
        <v>1047</v>
      </c>
    </row>
    <row r="47" spans="1:155" s="84" customFormat="1" x14ac:dyDescent="0.25">
      <c r="A47" t="s">
        <v>1026</v>
      </c>
      <c r="B47" s="82" t="s">
        <v>453</v>
      </c>
      <c r="C47" s="85" t="s">
        <v>452</v>
      </c>
      <c r="D47" s="100">
        <v>13936789</v>
      </c>
      <c r="E47" s="100">
        <v>41252898</v>
      </c>
      <c r="F47" s="100">
        <v>0</v>
      </c>
      <c r="G47" s="100">
        <v>557472</v>
      </c>
      <c r="H47" s="100">
        <v>55747159</v>
      </c>
      <c r="I47" s="100">
        <v>0</v>
      </c>
      <c r="J47" s="100">
        <v>0</v>
      </c>
      <c r="K47" s="100">
        <v>13936789</v>
      </c>
      <c r="L47" s="100">
        <v>349398</v>
      </c>
      <c r="M47" s="100">
        <v>349398</v>
      </c>
      <c r="N47" s="100">
        <v>0</v>
      </c>
      <c r="O47" s="100">
        <v>0</v>
      </c>
      <c r="P47" s="100">
        <v>445475</v>
      </c>
      <c r="Q47" s="100">
        <v>0</v>
      </c>
      <c r="R47" s="100">
        <v>445475</v>
      </c>
      <c r="S47" s="100">
        <v>0</v>
      </c>
      <c r="T47" s="100">
        <v>0</v>
      </c>
      <c r="U47" s="100">
        <v>0</v>
      </c>
      <c r="V47" s="100">
        <v>0</v>
      </c>
      <c r="W47" s="100">
        <v>0</v>
      </c>
      <c r="X47" s="100">
        <v>0</v>
      </c>
      <c r="Y47" s="100">
        <v>0</v>
      </c>
      <c r="Z47" s="100">
        <v>0</v>
      </c>
      <c r="AA47" s="100">
        <v>0</v>
      </c>
      <c r="AB47" s="100">
        <v>0</v>
      </c>
      <c r="AC47" s="100">
        <v>0</v>
      </c>
      <c r="AD47" s="100">
        <v>0</v>
      </c>
      <c r="AE47" s="100">
        <v>8792376</v>
      </c>
      <c r="AF47" s="100">
        <v>0</v>
      </c>
      <c r="AG47" s="100">
        <v>118618</v>
      </c>
      <c r="AH47" s="100">
        <v>8910994</v>
      </c>
      <c r="AI47" s="100">
        <v>1856500</v>
      </c>
      <c r="AJ47" s="100">
        <v>5495240</v>
      </c>
      <c r="AK47" s="100">
        <v>0</v>
      </c>
      <c r="AL47" s="100">
        <v>74260</v>
      </c>
      <c r="AM47" s="100">
        <v>7426000</v>
      </c>
      <c r="AN47" s="100">
        <v>-328313</v>
      </c>
      <c r="AO47" s="100">
        <v>-971809</v>
      </c>
      <c r="AP47" s="100">
        <v>0</v>
      </c>
      <c r="AQ47" s="100">
        <v>-13133</v>
      </c>
      <c r="AR47" s="100">
        <v>-1313255</v>
      </c>
      <c r="AS47" s="100">
        <v>-1090810.5999999996</v>
      </c>
      <c r="AT47" s="100">
        <v>-3228799</v>
      </c>
      <c r="AU47" s="100">
        <v>0</v>
      </c>
      <c r="AV47" s="100">
        <v>-43632</v>
      </c>
      <c r="AW47" s="100">
        <v>-4363241.5999999996</v>
      </c>
      <c r="AX47" s="100">
        <v>-13</v>
      </c>
      <c r="AY47" s="100">
        <v>-39</v>
      </c>
      <c r="AZ47" s="100">
        <v>0</v>
      </c>
      <c r="BA47" s="100">
        <v>-1</v>
      </c>
      <c r="BB47" s="100">
        <v>-53</v>
      </c>
      <c r="BC47" s="100">
        <v>-201360</v>
      </c>
      <c r="BD47" s="100">
        <v>-596025</v>
      </c>
      <c r="BE47" s="100">
        <v>0</v>
      </c>
      <c r="BF47" s="100">
        <v>-8054</v>
      </c>
      <c r="BG47" s="100">
        <v>-805439</v>
      </c>
      <c r="BH47" s="100">
        <v>-1292183.5999999996</v>
      </c>
      <c r="BI47" s="100">
        <v>-3824863</v>
      </c>
      <c r="BJ47" s="100">
        <v>0</v>
      </c>
      <c r="BK47" s="100">
        <v>-51687</v>
      </c>
      <c r="BL47" s="100">
        <v>-5168733.5999999996</v>
      </c>
      <c r="BM47" s="100">
        <v>-2394644</v>
      </c>
      <c r="BN47" s="100">
        <v>-7088148</v>
      </c>
      <c r="BO47" s="100">
        <v>0</v>
      </c>
      <c r="BP47" s="100">
        <v>-95786</v>
      </c>
      <c r="BQ47" s="100">
        <v>-9578578</v>
      </c>
      <c r="BR47" s="100">
        <v>-937851</v>
      </c>
      <c r="BS47" s="100">
        <v>-2776037</v>
      </c>
      <c r="BT47" s="100">
        <v>0</v>
      </c>
      <c r="BU47" s="100">
        <v>-37514</v>
      </c>
      <c r="BV47" s="100">
        <v>-3751402</v>
      </c>
      <c r="BW47" s="100">
        <v>-1456794</v>
      </c>
      <c r="BX47" s="100">
        <v>-4312110</v>
      </c>
      <c r="BY47" s="100">
        <v>0</v>
      </c>
      <c r="BZ47" s="100">
        <v>-58272</v>
      </c>
      <c r="CA47" s="100">
        <v>-5827176</v>
      </c>
      <c r="CB47" s="100">
        <v>102183</v>
      </c>
      <c r="CC47" s="100">
        <v>302461</v>
      </c>
      <c r="CD47" s="100">
        <v>0</v>
      </c>
      <c r="CE47" s="100">
        <v>4087</v>
      </c>
      <c r="CF47" s="100">
        <v>408731</v>
      </c>
      <c r="CG47" s="100">
        <v>269734</v>
      </c>
      <c r="CH47" s="100">
        <v>798412</v>
      </c>
      <c r="CI47" s="100">
        <v>0</v>
      </c>
      <c r="CJ47" s="100">
        <v>10789</v>
      </c>
      <c r="CK47" s="100">
        <v>1078935</v>
      </c>
      <c r="CL47" s="100">
        <v>0</v>
      </c>
      <c r="CM47" s="100">
        <v>0</v>
      </c>
      <c r="CN47" s="100">
        <v>0</v>
      </c>
      <c r="CO47" s="100">
        <v>0</v>
      </c>
      <c r="CP47" s="100">
        <v>0</v>
      </c>
      <c r="CQ47" s="100">
        <v>-307861</v>
      </c>
      <c r="CR47" s="100">
        <v>-911269</v>
      </c>
      <c r="CS47" s="100">
        <v>0</v>
      </c>
      <c r="CT47" s="100">
        <v>-12314</v>
      </c>
      <c r="CU47" s="100">
        <v>-1231444</v>
      </c>
      <c r="CV47" s="100">
        <v>-2330588</v>
      </c>
      <c r="CW47" s="100">
        <v>-6898544</v>
      </c>
      <c r="CX47" s="100">
        <v>0</v>
      </c>
      <c r="CY47" s="100">
        <v>-93224</v>
      </c>
      <c r="CZ47" s="100">
        <v>-9322356</v>
      </c>
      <c r="DA47" s="100">
        <v>-835668</v>
      </c>
      <c r="DB47" s="100">
        <v>-2473576</v>
      </c>
      <c r="DC47" s="100">
        <v>0</v>
      </c>
      <c r="DD47" s="100">
        <v>-33427</v>
      </c>
      <c r="DE47" s="100">
        <v>-3342671</v>
      </c>
      <c r="DF47" s="100">
        <v>-1494921</v>
      </c>
      <c r="DG47" s="100">
        <v>-4424967</v>
      </c>
      <c r="DH47" s="100">
        <v>0</v>
      </c>
      <c r="DI47" s="100">
        <v>-59797</v>
      </c>
      <c r="DJ47" s="100">
        <v>-5979685</v>
      </c>
      <c r="DK47" s="100">
        <v>1573396</v>
      </c>
      <c r="DL47" s="100">
        <v>1491099.9099999964</v>
      </c>
      <c r="DM47" s="100">
        <v>0</v>
      </c>
      <c r="DN47" s="100">
        <v>30956</v>
      </c>
      <c r="DO47" s="100">
        <v>3095451.9099999964</v>
      </c>
      <c r="DP47" s="100">
        <v>1573397</v>
      </c>
      <c r="DQ47" s="100">
        <v>603742</v>
      </c>
      <c r="DR47" s="100">
        <v>0</v>
      </c>
      <c r="DS47" s="100">
        <v>21991</v>
      </c>
      <c r="DT47" s="100">
        <v>2199130</v>
      </c>
      <c r="DU47" s="100">
        <v>-1</v>
      </c>
      <c r="DV47" s="100">
        <v>887357.90999999642</v>
      </c>
      <c r="DW47" s="100">
        <v>0</v>
      </c>
      <c r="DX47" s="100">
        <v>8965</v>
      </c>
      <c r="DY47" s="100">
        <v>896321.90999999642</v>
      </c>
      <c r="DZ47" s="100">
        <v>13291541</v>
      </c>
      <c r="EA47" s="100">
        <v>39342962</v>
      </c>
      <c r="EB47" s="100">
        <v>0</v>
      </c>
      <c r="EC47" s="100">
        <v>531662</v>
      </c>
      <c r="ED47" s="100">
        <v>53166165</v>
      </c>
      <c r="EE47" s="100">
        <v>13936789</v>
      </c>
      <c r="EF47" s="100">
        <v>41252898</v>
      </c>
      <c r="EG47" s="100">
        <v>0</v>
      </c>
      <c r="EH47" s="100">
        <v>557472</v>
      </c>
      <c r="EI47" s="100">
        <v>55747159</v>
      </c>
      <c r="EJ47" s="100">
        <v>645248</v>
      </c>
      <c r="EK47" s="100">
        <v>1909936</v>
      </c>
      <c r="EL47" s="100">
        <v>0</v>
      </c>
      <c r="EM47" s="100">
        <v>25810</v>
      </c>
      <c r="EN47" s="100">
        <v>2580994</v>
      </c>
      <c r="EO47" s="100">
        <v>645247</v>
      </c>
      <c r="EP47" s="100">
        <v>2797293.9099999964</v>
      </c>
      <c r="EQ47" s="100">
        <v>0</v>
      </c>
      <c r="ER47" s="100">
        <v>34775</v>
      </c>
      <c r="ES47" s="100">
        <v>3477315.9099999964</v>
      </c>
      <c r="ET47" s="546">
        <v>0.25</v>
      </c>
      <c r="EU47" s="546">
        <v>0.74</v>
      </c>
      <c r="EV47" s="546">
        <v>0</v>
      </c>
      <c r="EW47" s="546">
        <v>0.01</v>
      </c>
      <c r="EX47" s="546">
        <v>1</v>
      </c>
      <c r="EY47" s="84" t="s">
        <v>1047</v>
      </c>
    </row>
    <row r="48" spans="1:155" s="84" customFormat="1" x14ac:dyDescent="0.25">
      <c r="A48" t="s">
        <v>1026</v>
      </c>
      <c r="B48" s="82" t="s">
        <v>455</v>
      </c>
      <c r="C48" s="85" t="s">
        <v>454</v>
      </c>
      <c r="D48" s="100">
        <v>56962310</v>
      </c>
      <c r="E48" s="100">
        <v>45569848</v>
      </c>
      <c r="F48" s="100">
        <v>10253216</v>
      </c>
      <c r="G48" s="100">
        <v>1139246</v>
      </c>
      <c r="H48" s="100">
        <v>113924620</v>
      </c>
      <c r="I48" s="100">
        <v>0</v>
      </c>
      <c r="J48" s="100">
        <v>0</v>
      </c>
      <c r="K48" s="100">
        <v>56962310</v>
      </c>
      <c r="L48" s="100">
        <v>236985</v>
      </c>
      <c r="M48" s="100">
        <v>236985</v>
      </c>
      <c r="N48" s="100">
        <v>0</v>
      </c>
      <c r="O48" s="100">
        <v>0</v>
      </c>
      <c r="P48" s="100">
        <v>0</v>
      </c>
      <c r="Q48" s="100">
        <v>0</v>
      </c>
      <c r="R48" s="100">
        <v>0</v>
      </c>
      <c r="S48" s="100">
        <v>0</v>
      </c>
      <c r="T48" s="100">
        <v>0</v>
      </c>
      <c r="U48" s="100">
        <v>0</v>
      </c>
      <c r="V48" s="100">
        <v>0</v>
      </c>
      <c r="W48" s="100">
        <v>0</v>
      </c>
      <c r="X48" s="100">
        <v>0</v>
      </c>
      <c r="Y48" s="100">
        <v>0</v>
      </c>
      <c r="Z48" s="100">
        <v>0</v>
      </c>
      <c r="AA48" s="100">
        <v>0</v>
      </c>
      <c r="AB48" s="100">
        <v>0</v>
      </c>
      <c r="AC48" s="100">
        <v>0</v>
      </c>
      <c r="AD48" s="100">
        <v>0</v>
      </c>
      <c r="AE48" s="100">
        <v>3370607</v>
      </c>
      <c r="AF48" s="100">
        <v>758387</v>
      </c>
      <c r="AG48" s="100">
        <v>84266</v>
      </c>
      <c r="AH48" s="100">
        <v>4213260</v>
      </c>
      <c r="AI48" s="100">
        <v>1684229</v>
      </c>
      <c r="AJ48" s="100">
        <v>1347384</v>
      </c>
      <c r="AK48" s="100">
        <v>303161</v>
      </c>
      <c r="AL48" s="100">
        <v>33685</v>
      </c>
      <c r="AM48" s="100">
        <v>3368459</v>
      </c>
      <c r="AN48" s="100">
        <v>-708107</v>
      </c>
      <c r="AO48" s="100">
        <v>-566485</v>
      </c>
      <c r="AP48" s="100">
        <v>-127459</v>
      </c>
      <c r="AQ48" s="100">
        <v>-14162</v>
      </c>
      <c r="AR48" s="100">
        <v>-1416213</v>
      </c>
      <c r="AS48" s="100">
        <v>-906439</v>
      </c>
      <c r="AT48" s="100">
        <v>-725152</v>
      </c>
      <c r="AU48" s="100">
        <v>-163159</v>
      </c>
      <c r="AV48" s="100">
        <v>-18129</v>
      </c>
      <c r="AW48" s="100">
        <v>-1812879</v>
      </c>
      <c r="AX48" s="100">
        <v>0</v>
      </c>
      <c r="AY48" s="100">
        <v>0</v>
      </c>
      <c r="AZ48" s="100">
        <v>0</v>
      </c>
      <c r="BA48" s="100">
        <v>0</v>
      </c>
      <c r="BB48" s="100">
        <v>0</v>
      </c>
      <c r="BC48" s="100">
        <v>-300046</v>
      </c>
      <c r="BD48" s="100">
        <v>-240037</v>
      </c>
      <c r="BE48" s="100">
        <v>-54008</v>
      </c>
      <c r="BF48" s="100">
        <v>-6001</v>
      </c>
      <c r="BG48" s="100">
        <v>-600092</v>
      </c>
      <c r="BH48" s="100">
        <v>-1206485</v>
      </c>
      <c r="BI48" s="100">
        <v>-965189</v>
      </c>
      <c r="BJ48" s="100">
        <v>-217167</v>
      </c>
      <c r="BK48" s="100">
        <v>-24130</v>
      </c>
      <c r="BL48" s="100">
        <v>-2412971</v>
      </c>
      <c r="BM48" s="100">
        <v>-5060808</v>
      </c>
      <c r="BN48" s="100">
        <v>-4048647</v>
      </c>
      <c r="BO48" s="100">
        <v>-910946</v>
      </c>
      <c r="BP48" s="100">
        <v>-101216</v>
      </c>
      <c r="BQ48" s="100">
        <v>-10121617</v>
      </c>
      <c r="BR48" s="100">
        <v>68857</v>
      </c>
      <c r="BS48" s="100">
        <v>55085</v>
      </c>
      <c r="BT48" s="100">
        <v>12394</v>
      </c>
      <c r="BU48" s="100">
        <v>1377</v>
      </c>
      <c r="BV48" s="100">
        <v>137713</v>
      </c>
      <c r="BW48" s="100">
        <v>-5129665</v>
      </c>
      <c r="BX48" s="100">
        <v>-4103732</v>
      </c>
      <c r="BY48" s="100">
        <v>-923340</v>
      </c>
      <c r="BZ48" s="100">
        <v>-102593</v>
      </c>
      <c r="CA48" s="100">
        <v>-10259330</v>
      </c>
      <c r="CB48" s="100">
        <v>1278347</v>
      </c>
      <c r="CC48" s="100">
        <v>1022678</v>
      </c>
      <c r="CD48" s="100">
        <v>230103</v>
      </c>
      <c r="CE48" s="100">
        <v>25567</v>
      </c>
      <c r="CF48" s="100">
        <v>2556695</v>
      </c>
      <c r="CG48" s="100">
        <v>0</v>
      </c>
      <c r="CH48" s="100">
        <v>0</v>
      </c>
      <c r="CI48" s="100">
        <v>0</v>
      </c>
      <c r="CJ48" s="100">
        <v>0</v>
      </c>
      <c r="CK48" s="100">
        <v>0</v>
      </c>
      <c r="CL48" s="100">
        <v>-2456192</v>
      </c>
      <c r="CM48" s="100">
        <v>-1964954</v>
      </c>
      <c r="CN48" s="100">
        <v>-442115</v>
      </c>
      <c r="CO48" s="100">
        <v>-49124</v>
      </c>
      <c r="CP48" s="100">
        <v>-4912385</v>
      </c>
      <c r="CQ48" s="100">
        <v>988974</v>
      </c>
      <c r="CR48" s="100">
        <v>791179</v>
      </c>
      <c r="CS48" s="100">
        <v>178015</v>
      </c>
      <c r="CT48" s="100">
        <v>19779</v>
      </c>
      <c r="CU48" s="100">
        <v>1977947</v>
      </c>
      <c r="CV48" s="100">
        <v>-5249679</v>
      </c>
      <c r="CW48" s="100">
        <v>-4199744</v>
      </c>
      <c r="CX48" s="100">
        <v>-944943</v>
      </c>
      <c r="CY48" s="100">
        <v>-104994</v>
      </c>
      <c r="CZ48" s="100">
        <v>-10499360</v>
      </c>
      <c r="DA48" s="100">
        <v>-1108988</v>
      </c>
      <c r="DB48" s="100">
        <v>-887191</v>
      </c>
      <c r="DC48" s="100">
        <v>-199618</v>
      </c>
      <c r="DD48" s="100">
        <v>-22180</v>
      </c>
      <c r="DE48" s="100">
        <v>-2217977</v>
      </c>
      <c r="DF48" s="100">
        <v>-4140691</v>
      </c>
      <c r="DG48" s="100">
        <v>-3312553</v>
      </c>
      <c r="DH48" s="100">
        <v>-745325</v>
      </c>
      <c r="DI48" s="100">
        <v>-82814</v>
      </c>
      <c r="DJ48" s="100">
        <v>-8281383</v>
      </c>
      <c r="DK48" s="100">
        <v>2006149</v>
      </c>
      <c r="DL48" s="100">
        <v>1604919</v>
      </c>
      <c r="DM48" s="100">
        <v>361106</v>
      </c>
      <c r="DN48" s="100">
        <v>40123</v>
      </c>
      <c r="DO48" s="100">
        <v>4012297</v>
      </c>
      <c r="DP48" s="100">
        <v>-465003</v>
      </c>
      <c r="DQ48" s="100">
        <v>-372003</v>
      </c>
      <c r="DR48" s="100">
        <v>-83701</v>
      </c>
      <c r="DS48" s="100">
        <v>-9300</v>
      </c>
      <c r="DT48" s="100">
        <v>-930007</v>
      </c>
      <c r="DU48" s="100">
        <v>2471152</v>
      </c>
      <c r="DV48" s="100">
        <v>1976922</v>
      </c>
      <c r="DW48" s="100">
        <v>444807</v>
      </c>
      <c r="DX48" s="100">
        <v>49423</v>
      </c>
      <c r="DY48" s="100">
        <v>4942304</v>
      </c>
      <c r="DZ48" s="100">
        <v>55036503</v>
      </c>
      <c r="EA48" s="100">
        <v>44029202</v>
      </c>
      <c r="EB48" s="100">
        <v>9906571</v>
      </c>
      <c r="EC48" s="100">
        <v>1100730</v>
      </c>
      <c r="ED48" s="100">
        <v>110073006</v>
      </c>
      <c r="EE48" s="100">
        <v>56962310</v>
      </c>
      <c r="EF48" s="100">
        <v>45569848</v>
      </c>
      <c r="EG48" s="100">
        <v>10253216</v>
      </c>
      <c r="EH48" s="100">
        <v>1139246</v>
      </c>
      <c r="EI48" s="100">
        <v>113924620</v>
      </c>
      <c r="EJ48" s="100">
        <v>1925807</v>
      </c>
      <c r="EK48" s="100">
        <v>1540646</v>
      </c>
      <c r="EL48" s="100">
        <v>346645</v>
      </c>
      <c r="EM48" s="100">
        <v>38516</v>
      </c>
      <c r="EN48" s="100">
        <v>3851614</v>
      </c>
      <c r="EO48" s="100">
        <v>4396959</v>
      </c>
      <c r="EP48" s="100">
        <v>3517568</v>
      </c>
      <c r="EQ48" s="100">
        <v>791452</v>
      </c>
      <c r="ER48" s="100">
        <v>87939</v>
      </c>
      <c r="ES48" s="100">
        <v>8793918</v>
      </c>
      <c r="ET48" s="546">
        <v>0.5</v>
      </c>
      <c r="EU48" s="546">
        <v>0.4</v>
      </c>
      <c r="EV48" s="546">
        <v>0.09</v>
      </c>
      <c r="EW48" s="546">
        <v>0.01</v>
      </c>
      <c r="EX48" s="546">
        <v>1</v>
      </c>
      <c r="EY48" s="84" t="s">
        <v>1029</v>
      </c>
    </row>
    <row r="49" spans="1:155" s="84" customFormat="1" x14ac:dyDescent="0.25">
      <c r="A49" t="s">
        <v>1037</v>
      </c>
      <c r="B49" s="82" t="s">
        <v>457</v>
      </c>
      <c r="C49" s="85" t="s">
        <v>456</v>
      </c>
      <c r="D49" s="100">
        <v>164989677.76800001</v>
      </c>
      <c r="E49" s="100">
        <v>316780181</v>
      </c>
      <c r="F49" s="100">
        <v>178188852</v>
      </c>
      <c r="G49" s="100">
        <v>0</v>
      </c>
      <c r="H49" s="100">
        <v>659958710.76800001</v>
      </c>
      <c r="I49" s="100">
        <v>0</v>
      </c>
      <c r="J49" s="100">
        <v>0</v>
      </c>
      <c r="K49" s="100">
        <v>164989677.76800001</v>
      </c>
      <c r="L49" s="100">
        <v>1307964</v>
      </c>
      <c r="M49" s="100">
        <v>1307964</v>
      </c>
      <c r="N49" s="100">
        <v>0</v>
      </c>
      <c r="O49" s="100">
        <v>0</v>
      </c>
      <c r="P49" s="100">
        <v>0</v>
      </c>
      <c r="Q49" s="100">
        <v>0</v>
      </c>
      <c r="R49" s="100">
        <v>0</v>
      </c>
      <c r="S49" s="100">
        <v>0</v>
      </c>
      <c r="T49" s="100">
        <v>0</v>
      </c>
      <c r="U49" s="100">
        <v>0</v>
      </c>
      <c r="V49" s="100">
        <v>0</v>
      </c>
      <c r="W49" s="100">
        <v>0</v>
      </c>
      <c r="X49" s="100">
        <v>0</v>
      </c>
      <c r="Y49" s="100">
        <v>0</v>
      </c>
      <c r="Z49" s="100">
        <v>0</v>
      </c>
      <c r="AA49" s="100">
        <v>0</v>
      </c>
      <c r="AB49" s="100">
        <v>0</v>
      </c>
      <c r="AC49" s="100">
        <v>0</v>
      </c>
      <c r="AD49" s="100">
        <v>0</v>
      </c>
      <c r="AE49" s="100">
        <v>18090431</v>
      </c>
      <c r="AF49" s="100">
        <v>10175868</v>
      </c>
      <c r="AG49" s="100">
        <v>0</v>
      </c>
      <c r="AH49" s="100">
        <v>28266299</v>
      </c>
      <c r="AI49" s="100">
        <v>4481883.6499999985</v>
      </c>
      <c r="AJ49" s="100">
        <v>8605216</v>
      </c>
      <c r="AK49" s="100">
        <v>4840434</v>
      </c>
      <c r="AL49" s="100">
        <v>0</v>
      </c>
      <c r="AM49" s="100">
        <v>17927533.649999999</v>
      </c>
      <c r="AN49" s="100">
        <v>-1399576.9595419848</v>
      </c>
      <c r="AO49" s="100">
        <v>-2687188</v>
      </c>
      <c r="AP49" s="100">
        <v>-1511543</v>
      </c>
      <c r="AQ49" s="100">
        <v>0</v>
      </c>
      <c r="AR49" s="100">
        <v>-5598307.9595419848</v>
      </c>
      <c r="AS49" s="100">
        <v>-1844377</v>
      </c>
      <c r="AT49" s="100">
        <v>-3541202</v>
      </c>
      <c r="AU49" s="100">
        <v>-1991926</v>
      </c>
      <c r="AV49" s="100">
        <v>0</v>
      </c>
      <c r="AW49" s="100">
        <v>-7377505</v>
      </c>
      <c r="AX49" s="100">
        <v>691883</v>
      </c>
      <c r="AY49" s="100">
        <v>1328415</v>
      </c>
      <c r="AZ49" s="100">
        <v>747234</v>
      </c>
      <c r="BA49" s="100">
        <v>0</v>
      </c>
      <c r="BB49" s="100">
        <v>2767532</v>
      </c>
      <c r="BC49" s="100">
        <v>-2142274</v>
      </c>
      <c r="BD49" s="100">
        <v>-4113167</v>
      </c>
      <c r="BE49" s="100">
        <v>-2313656</v>
      </c>
      <c r="BF49" s="100">
        <v>0</v>
      </c>
      <c r="BG49" s="100">
        <v>-8569097</v>
      </c>
      <c r="BH49" s="100">
        <v>-3294768</v>
      </c>
      <c r="BI49" s="100">
        <v>-6325954</v>
      </c>
      <c r="BJ49" s="100">
        <v>-3558348</v>
      </c>
      <c r="BK49" s="100">
        <v>0</v>
      </c>
      <c r="BL49" s="100">
        <v>-13179070</v>
      </c>
      <c r="BM49" s="100">
        <v>-14923909</v>
      </c>
      <c r="BN49" s="100">
        <v>-28653906</v>
      </c>
      <c r="BO49" s="100">
        <v>-16117822</v>
      </c>
      <c r="BP49" s="100">
        <v>0</v>
      </c>
      <c r="BQ49" s="100">
        <v>-59695637</v>
      </c>
      <c r="BR49" s="100">
        <v>-2491541</v>
      </c>
      <c r="BS49" s="100">
        <v>-4783758</v>
      </c>
      <c r="BT49" s="100">
        <v>-2690864</v>
      </c>
      <c r="BU49" s="100">
        <v>0</v>
      </c>
      <c r="BV49" s="100">
        <v>-9966163</v>
      </c>
      <c r="BW49" s="100">
        <v>-12432368</v>
      </c>
      <c r="BX49" s="100">
        <v>-23870148</v>
      </c>
      <c r="BY49" s="100">
        <v>-13426958</v>
      </c>
      <c r="BZ49" s="100">
        <v>0</v>
      </c>
      <c r="CA49" s="100">
        <v>-49729474</v>
      </c>
      <c r="CB49" s="100">
        <v>1574757.080000001</v>
      </c>
      <c r="CC49" s="100">
        <v>3023533</v>
      </c>
      <c r="CD49" s="100">
        <v>1700738</v>
      </c>
      <c r="CE49" s="100">
        <v>0</v>
      </c>
      <c r="CF49" s="100">
        <v>6299028.080000001</v>
      </c>
      <c r="CG49" s="100">
        <v>11854415</v>
      </c>
      <c r="CH49" s="100">
        <v>22760475</v>
      </c>
      <c r="CI49" s="100">
        <v>12802767</v>
      </c>
      <c r="CJ49" s="100">
        <v>0</v>
      </c>
      <c r="CK49" s="100">
        <v>47417657</v>
      </c>
      <c r="CL49" s="100">
        <v>0</v>
      </c>
      <c r="CM49" s="100">
        <v>0</v>
      </c>
      <c r="CN49" s="100">
        <v>0</v>
      </c>
      <c r="CO49" s="100">
        <v>0</v>
      </c>
      <c r="CP49" s="100">
        <v>0</v>
      </c>
      <c r="CQ49" s="100">
        <v>-8496322.3020000011</v>
      </c>
      <c r="CR49" s="100">
        <v>-16312938</v>
      </c>
      <c r="CS49" s="100">
        <v>-9176028</v>
      </c>
      <c r="CT49" s="100">
        <v>0</v>
      </c>
      <c r="CU49" s="100">
        <v>-33985288.302000001</v>
      </c>
      <c r="CV49" s="100">
        <v>-9991059.2219999991</v>
      </c>
      <c r="CW49" s="100">
        <v>-19182836</v>
      </c>
      <c r="CX49" s="100">
        <v>-10790345</v>
      </c>
      <c r="CY49" s="100">
        <v>0</v>
      </c>
      <c r="CZ49" s="100">
        <v>-39964240.222000003</v>
      </c>
      <c r="DA49" s="100">
        <v>-916783.91999999899</v>
      </c>
      <c r="DB49" s="100">
        <v>-1760225</v>
      </c>
      <c r="DC49" s="100">
        <v>-990126</v>
      </c>
      <c r="DD49" s="100">
        <v>0</v>
      </c>
      <c r="DE49" s="100">
        <v>-3667134.919999999</v>
      </c>
      <c r="DF49" s="100">
        <v>-9074275.3020000011</v>
      </c>
      <c r="DG49" s="100">
        <v>-17422611</v>
      </c>
      <c r="DH49" s="100">
        <v>-9800219</v>
      </c>
      <c r="DI49" s="100">
        <v>0</v>
      </c>
      <c r="DJ49" s="100">
        <v>-36297105.302000001</v>
      </c>
      <c r="DK49" s="100">
        <v>-1875740</v>
      </c>
      <c r="DL49" s="100">
        <v>-5149708.8500000238</v>
      </c>
      <c r="DM49" s="100">
        <v>-4345806</v>
      </c>
      <c r="DN49" s="100">
        <v>0</v>
      </c>
      <c r="DO49" s="100">
        <v>-11371254.850000024</v>
      </c>
      <c r="DP49" s="100">
        <v>-2460813</v>
      </c>
      <c r="DQ49" s="100">
        <v>-5293625</v>
      </c>
      <c r="DR49" s="100">
        <v>-4478387</v>
      </c>
      <c r="DS49" s="100">
        <v>0</v>
      </c>
      <c r="DT49" s="100">
        <v>-12232825</v>
      </c>
      <c r="DU49" s="100">
        <v>585073</v>
      </c>
      <c r="DV49" s="100">
        <v>143916.14999997616</v>
      </c>
      <c r="DW49" s="100">
        <v>132581</v>
      </c>
      <c r="DX49" s="100">
        <v>0</v>
      </c>
      <c r="DY49" s="100">
        <v>861570.14999997616</v>
      </c>
      <c r="DZ49" s="100">
        <v>164000000</v>
      </c>
      <c r="EA49" s="100">
        <v>314880000</v>
      </c>
      <c r="EB49" s="100">
        <v>177120000</v>
      </c>
      <c r="EC49" s="100">
        <v>0</v>
      </c>
      <c r="ED49" s="100">
        <v>656000000</v>
      </c>
      <c r="EE49" s="100">
        <v>164989677.76800001</v>
      </c>
      <c r="EF49" s="100">
        <v>316780181</v>
      </c>
      <c r="EG49" s="100">
        <v>178188852</v>
      </c>
      <c r="EH49" s="100">
        <v>0</v>
      </c>
      <c r="EI49" s="100">
        <v>659958710.76800001</v>
      </c>
      <c r="EJ49" s="100">
        <v>989677.76800000668</v>
      </c>
      <c r="EK49" s="100">
        <v>1900181</v>
      </c>
      <c r="EL49" s="100">
        <v>1068852</v>
      </c>
      <c r="EM49" s="100">
        <v>0</v>
      </c>
      <c r="EN49" s="100">
        <v>3958710.7680000067</v>
      </c>
      <c r="EO49" s="100">
        <v>1574750.7680000067</v>
      </c>
      <c r="EP49" s="100">
        <v>2044097.1499999762</v>
      </c>
      <c r="EQ49" s="100">
        <v>1201433</v>
      </c>
      <c r="ER49" s="100">
        <v>0</v>
      </c>
      <c r="ES49" s="100">
        <v>4820280.9179999828</v>
      </c>
      <c r="ET49" s="546">
        <v>0.25</v>
      </c>
      <c r="EU49" s="546">
        <v>0.48</v>
      </c>
      <c r="EV49" s="546">
        <v>0.27</v>
      </c>
      <c r="EW49" s="546">
        <v>0</v>
      </c>
      <c r="EX49" s="546">
        <v>1</v>
      </c>
      <c r="EY49" s="84" t="s">
        <v>1073</v>
      </c>
    </row>
    <row r="50" spans="1:155" s="84" customFormat="1" x14ac:dyDescent="0.25">
      <c r="A50" t="s">
        <v>1026</v>
      </c>
      <c r="B50" s="82" t="s">
        <v>459</v>
      </c>
      <c r="C50" s="85" t="s">
        <v>458</v>
      </c>
      <c r="D50" s="100">
        <v>8157736</v>
      </c>
      <c r="E50" s="100">
        <v>13052377</v>
      </c>
      <c r="F50" s="100">
        <v>11094520</v>
      </c>
      <c r="G50" s="100">
        <v>326309</v>
      </c>
      <c r="H50" s="100">
        <v>32630942</v>
      </c>
      <c r="I50" s="100">
        <v>0</v>
      </c>
      <c r="J50" s="100">
        <v>0</v>
      </c>
      <c r="K50" s="100">
        <v>8157736</v>
      </c>
      <c r="L50" s="100">
        <v>135576</v>
      </c>
      <c r="M50" s="100">
        <v>135576</v>
      </c>
      <c r="N50" s="100">
        <v>0</v>
      </c>
      <c r="O50" s="100">
        <v>0</v>
      </c>
      <c r="P50" s="100">
        <v>0</v>
      </c>
      <c r="Q50" s="100">
        <v>0</v>
      </c>
      <c r="R50" s="100">
        <v>0</v>
      </c>
      <c r="S50" s="100">
        <v>0</v>
      </c>
      <c r="T50" s="100">
        <v>0</v>
      </c>
      <c r="U50" s="100">
        <v>0</v>
      </c>
      <c r="V50" s="100">
        <v>0</v>
      </c>
      <c r="W50" s="100">
        <v>0</v>
      </c>
      <c r="X50" s="100">
        <v>0</v>
      </c>
      <c r="Y50" s="100">
        <v>0</v>
      </c>
      <c r="Z50" s="100">
        <v>0</v>
      </c>
      <c r="AA50" s="100">
        <v>0</v>
      </c>
      <c r="AB50" s="100">
        <v>0</v>
      </c>
      <c r="AC50" s="100">
        <v>0</v>
      </c>
      <c r="AD50" s="100">
        <v>0</v>
      </c>
      <c r="AE50" s="100">
        <v>2100335</v>
      </c>
      <c r="AF50" s="100">
        <v>1785286</v>
      </c>
      <c r="AG50" s="100">
        <v>52509</v>
      </c>
      <c r="AH50" s="100">
        <v>3938130</v>
      </c>
      <c r="AI50" s="100">
        <v>380362</v>
      </c>
      <c r="AJ50" s="100">
        <v>608581</v>
      </c>
      <c r="AK50" s="100">
        <v>517294</v>
      </c>
      <c r="AL50" s="100">
        <v>15215</v>
      </c>
      <c r="AM50" s="100">
        <v>1521452</v>
      </c>
      <c r="AN50" s="100">
        <v>-90087</v>
      </c>
      <c r="AO50" s="100">
        <v>-144138</v>
      </c>
      <c r="AP50" s="100">
        <v>-122518</v>
      </c>
      <c r="AQ50" s="100">
        <v>-3603</v>
      </c>
      <c r="AR50" s="100">
        <v>-360346</v>
      </c>
      <c r="AS50" s="100">
        <v>-229168</v>
      </c>
      <c r="AT50" s="100">
        <v>-366670</v>
      </c>
      <c r="AU50" s="100">
        <v>-311669</v>
      </c>
      <c r="AV50" s="100">
        <v>-9167</v>
      </c>
      <c r="AW50" s="100">
        <v>-916674</v>
      </c>
      <c r="AX50" s="100">
        <v>44058</v>
      </c>
      <c r="AY50" s="100">
        <v>70493</v>
      </c>
      <c r="AZ50" s="100">
        <v>59919</v>
      </c>
      <c r="BA50" s="100">
        <v>1762</v>
      </c>
      <c r="BB50" s="100">
        <v>176232</v>
      </c>
      <c r="BC50" s="100">
        <v>-44668</v>
      </c>
      <c r="BD50" s="100">
        <v>-71469</v>
      </c>
      <c r="BE50" s="100">
        <v>-60748</v>
      </c>
      <c r="BF50" s="100">
        <v>-1787</v>
      </c>
      <c r="BG50" s="100">
        <v>-178672</v>
      </c>
      <c r="BH50" s="100">
        <v>-229778</v>
      </c>
      <c r="BI50" s="100">
        <v>-367646</v>
      </c>
      <c r="BJ50" s="100">
        <v>-312498</v>
      </c>
      <c r="BK50" s="100">
        <v>-9192</v>
      </c>
      <c r="BL50" s="100">
        <v>-919114</v>
      </c>
      <c r="BM50" s="100">
        <v>-1903004</v>
      </c>
      <c r="BN50" s="100">
        <v>-3044807</v>
      </c>
      <c r="BO50" s="100">
        <v>-2588086</v>
      </c>
      <c r="BP50" s="100">
        <v>-76120</v>
      </c>
      <c r="BQ50" s="100">
        <v>-7612017</v>
      </c>
      <c r="BR50" s="100">
        <v>-1226204</v>
      </c>
      <c r="BS50" s="100">
        <v>-1961926</v>
      </c>
      <c r="BT50" s="100">
        <v>-1667637</v>
      </c>
      <c r="BU50" s="100">
        <v>-49048</v>
      </c>
      <c r="BV50" s="100">
        <v>-4904815</v>
      </c>
      <c r="BW50" s="100">
        <v>-676800</v>
      </c>
      <c r="BX50" s="100">
        <v>-1082881</v>
      </c>
      <c r="BY50" s="100">
        <v>-920449</v>
      </c>
      <c r="BZ50" s="100">
        <v>-27072</v>
      </c>
      <c r="CA50" s="100">
        <v>-2707202</v>
      </c>
      <c r="CB50" s="100">
        <v>984353</v>
      </c>
      <c r="CC50" s="100">
        <v>1574964</v>
      </c>
      <c r="CD50" s="100">
        <v>1338720</v>
      </c>
      <c r="CE50" s="100">
        <v>39374</v>
      </c>
      <c r="CF50" s="100">
        <v>3937411</v>
      </c>
      <c r="CG50" s="100">
        <v>308442</v>
      </c>
      <c r="CH50" s="100">
        <v>493506</v>
      </c>
      <c r="CI50" s="100">
        <v>419480</v>
      </c>
      <c r="CJ50" s="100">
        <v>12338</v>
      </c>
      <c r="CK50" s="100">
        <v>1233766</v>
      </c>
      <c r="CL50" s="100">
        <v>-326506</v>
      </c>
      <c r="CM50" s="100">
        <v>-522409</v>
      </c>
      <c r="CN50" s="100">
        <v>-444048</v>
      </c>
      <c r="CO50" s="100">
        <v>-13060</v>
      </c>
      <c r="CP50" s="100">
        <v>-1306023</v>
      </c>
      <c r="CQ50" s="100">
        <v>-264156</v>
      </c>
      <c r="CR50" s="100">
        <v>-422649</v>
      </c>
      <c r="CS50" s="100">
        <v>-359251</v>
      </c>
      <c r="CT50" s="100">
        <v>-10566</v>
      </c>
      <c r="CU50" s="100">
        <v>-1056622</v>
      </c>
      <c r="CV50" s="100">
        <v>-1200871</v>
      </c>
      <c r="CW50" s="100">
        <v>-1921395</v>
      </c>
      <c r="CX50" s="100">
        <v>-1633185</v>
      </c>
      <c r="CY50" s="100">
        <v>-48034</v>
      </c>
      <c r="CZ50" s="100">
        <v>-4803485</v>
      </c>
      <c r="DA50" s="100">
        <v>-568357</v>
      </c>
      <c r="DB50" s="100">
        <v>-909371</v>
      </c>
      <c r="DC50" s="100">
        <v>-772965</v>
      </c>
      <c r="DD50" s="100">
        <v>-22734</v>
      </c>
      <c r="DE50" s="100">
        <v>-2273427</v>
      </c>
      <c r="DF50" s="100">
        <v>-632514</v>
      </c>
      <c r="DG50" s="100">
        <v>-1012024</v>
      </c>
      <c r="DH50" s="100">
        <v>-860220</v>
      </c>
      <c r="DI50" s="100">
        <v>-25300</v>
      </c>
      <c r="DJ50" s="100">
        <v>-2530058</v>
      </c>
      <c r="DK50" s="100">
        <v>-64571</v>
      </c>
      <c r="DL50" s="100">
        <v>-51658</v>
      </c>
      <c r="DM50" s="100">
        <v>-11624</v>
      </c>
      <c r="DN50" s="100">
        <v>-1292</v>
      </c>
      <c r="DO50" s="100">
        <v>-129145</v>
      </c>
      <c r="DP50" s="100">
        <v>181941</v>
      </c>
      <c r="DQ50" s="100">
        <v>145552</v>
      </c>
      <c r="DR50" s="100">
        <v>32749</v>
      </c>
      <c r="DS50" s="100">
        <v>3639</v>
      </c>
      <c r="DT50" s="100">
        <v>363881</v>
      </c>
      <c r="DU50" s="100">
        <v>-246512</v>
      </c>
      <c r="DV50" s="100">
        <v>-197210</v>
      </c>
      <c r="DW50" s="100">
        <v>-44373</v>
      </c>
      <c r="DX50" s="100">
        <v>-4931</v>
      </c>
      <c r="DY50" s="100">
        <v>-493026</v>
      </c>
      <c r="DZ50" s="100">
        <v>8097857</v>
      </c>
      <c r="EA50" s="100">
        <v>12956571</v>
      </c>
      <c r="EB50" s="100">
        <v>11013085</v>
      </c>
      <c r="EC50" s="100">
        <v>323914</v>
      </c>
      <c r="ED50" s="100">
        <v>32391427</v>
      </c>
      <c r="EE50" s="100">
        <v>8157736</v>
      </c>
      <c r="EF50" s="100">
        <v>13052377</v>
      </c>
      <c r="EG50" s="100">
        <v>11094520</v>
      </c>
      <c r="EH50" s="100">
        <v>326309</v>
      </c>
      <c r="EI50" s="100">
        <v>32630942</v>
      </c>
      <c r="EJ50" s="100">
        <v>59879</v>
      </c>
      <c r="EK50" s="100">
        <v>95806</v>
      </c>
      <c r="EL50" s="100">
        <v>81435</v>
      </c>
      <c r="EM50" s="100">
        <v>2395</v>
      </c>
      <c r="EN50" s="100">
        <v>239515</v>
      </c>
      <c r="EO50" s="100">
        <v>-186633</v>
      </c>
      <c r="EP50" s="100">
        <v>-101404</v>
      </c>
      <c r="EQ50" s="100">
        <v>37062</v>
      </c>
      <c r="ER50" s="100">
        <v>-2536</v>
      </c>
      <c r="ES50" s="100">
        <v>-253511</v>
      </c>
      <c r="ET50" s="546">
        <v>0.25</v>
      </c>
      <c r="EU50" s="546">
        <v>0.4</v>
      </c>
      <c r="EV50" s="546">
        <v>0.33999999999999997</v>
      </c>
      <c r="EW50" s="546">
        <v>0.01</v>
      </c>
      <c r="EX50" s="546">
        <v>1</v>
      </c>
      <c r="EY50" s="84" t="s">
        <v>1029</v>
      </c>
    </row>
    <row r="51" spans="1:155" s="84" customFormat="1" x14ac:dyDescent="0.25">
      <c r="A51" t="s">
        <v>1026</v>
      </c>
      <c r="B51" s="82" t="s">
        <v>461</v>
      </c>
      <c r="C51" s="85" t="s">
        <v>460</v>
      </c>
      <c r="D51" s="100">
        <v>25197688.780000001</v>
      </c>
      <c r="E51" s="100">
        <v>20158151</v>
      </c>
      <c r="F51" s="100">
        <v>4535584</v>
      </c>
      <c r="G51" s="100">
        <v>503954</v>
      </c>
      <c r="H51" s="100">
        <v>50395377.780000001</v>
      </c>
      <c r="I51" s="100">
        <v>0</v>
      </c>
      <c r="J51" s="100">
        <v>0</v>
      </c>
      <c r="K51" s="100">
        <v>25197688.780000001</v>
      </c>
      <c r="L51" s="100">
        <v>233880</v>
      </c>
      <c r="M51" s="100">
        <v>233880</v>
      </c>
      <c r="N51" s="100">
        <v>0</v>
      </c>
      <c r="O51" s="100">
        <v>0</v>
      </c>
      <c r="P51" s="100">
        <v>309494</v>
      </c>
      <c r="Q51" s="100">
        <v>0</v>
      </c>
      <c r="R51" s="100">
        <v>309494</v>
      </c>
      <c r="S51" s="100">
        <v>0</v>
      </c>
      <c r="T51" s="100">
        <v>0</v>
      </c>
      <c r="U51" s="100">
        <v>0</v>
      </c>
      <c r="V51" s="100">
        <v>0</v>
      </c>
      <c r="W51" s="100">
        <v>0</v>
      </c>
      <c r="X51" s="100">
        <v>0</v>
      </c>
      <c r="Y51" s="100">
        <v>0</v>
      </c>
      <c r="Z51" s="100">
        <v>0</v>
      </c>
      <c r="AA51" s="100">
        <v>0</v>
      </c>
      <c r="AB51" s="100">
        <v>0</v>
      </c>
      <c r="AC51" s="100">
        <v>0</v>
      </c>
      <c r="AD51" s="100">
        <v>0</v>
      </c>
      <c r="AE51" s="100">
        <v>3288418</v>
      </c>
      <c r="AF51" s="100">
        <v>737626</v>
      </c>
      <c r="AG51" s="100">
        <v>81958</v>
      </c>
      <c r="AH51" s="100">
        <v>4108002</v>
      </c>
      <c r="AI51" s="100">
        <v>1230401</v>
      </c>
      <c r="AJ51" s="100">
        <v>984321</v>
      </c>
      <c r="AK51" s="100">
        <v>221472</v>
      </c>
      <c r="AL51" s="100">
        <v>24608</v>
      </c>
      <c r="AM51" s="100">
        <v>2460802</v>
      </c>
      <c r="AN51" s="100">
        <v>-504199</v>
      </c>
      <c r="AO51" s="100">
        <v>-403359</v>
      </c>
      <c r="AP51" s="100">
        <v>-90756</v>
      </c>
      <c r="AQ51" s="100">
        <v>-10084</v>
      </c>
      <c r="AR51" s="100">
        <v>-1008398</v>
      </c>
      <c r="AS51" s="100">
        <v>-407856</v>
      </c>
      <c r="AT51" s="100">
        <v>-326285</v>
      </c>
      <c r="AU51" s="100">
        <v>-73414</v>
      </c>
      <c r="AV51" s="100">
        <v>-8157</v>
      </c>
      <c r="AW51" s="100">
        <v>-815712</v>
      </c>
      <c r="AX51" s="100">
        <v>4868</v>
      </c>
      <c r="AY51" s="100">
        <v>3894</v>
      </c>
      <c r="AZ51" s="100">
        <v>876</v>
      </c>
      <c r="BA51" s="100">
        <v>97</v>
      </c>
      <c r="BB51" s="100">
        <v>9735</v>
      </c>
      <c r="BC51" s="100">
        <v>-121038</v>
      </c>
      <c r="BD51" s="100">
        <v>-96831</v>
      </c>
      <c r="BE51" s="100">
        <v>-21787</v>
      </c>
      <c r="BF51" s="100">
        <v>-2421</v>
      </c>
      <c r="BG51" s="100">
        <v>-242077</v>
      </c>
      <c r="BH51" s="100">
        <v>-524026</v>
      </c>
      <c r="BI51" s="100">
        <v>-419222</v>
      </c>
      <c r="BJ51" s="100">
        <v>-94325</v>
      </c>
      <c r="BK51" s="100">
        <v>-10481</v>
      </c>
      <c r="BL51" s="100">
        <v>-1048054</v>
      </c>
      <c r="BM51" s="100">
        <v>-3375862</v>
      </c>
      <c r="BN51" s="100">
        <v>-2700689</v>
      </c>
      <c r="BO51" s="100">
        <v>-607655</v>
      </c>
      <c r="BP51" s="100">
        <v>-67517</v>
      </c>
      <c r="BQ51" s="100">
        <v>-6751723</v>
      </c>
      <c r="BR51" s="100">
        <v>-806652</v>
      </c>
      <c r="BS51" s="100">
        <v>-645321</v>
      </c>
      <c r="BT51" s="100">
        <v>-145197</v>
      </c>
      <c r="BU51" s="100">
        <v>-16133</v>
      </c>
      <c r="BV51" s="100">
        <v>-1613303</v>
      </c>
      <c r="BW51" s="100">
        <v>-2569210</v>
      </c>
      <c r="BX51" s="100">
        <v>-2055368</v>
      </c>
      <c r="BY51" s="100">
        <v>-462458</v>
      </c>
      <c r="BZ51" s="100">
        <v>-51384</v>
      </c>
      <c r="CA51" s="100">
        <v>-5138420</v>
      </c>
      <c r="CB51" s="100">
        <v>246768</v>
      </c>
      <c r="CC51" s="100">
        <v>197414</v>
      </c>
      <c r="CD51" s="100">
        <v>44418</v>
      </c>
      <c r="CE51" s="100">
        <v>4935</v>
      </c>
      <c r="CF51" s="100">
        <v>493535</v>
      </c>
      <c r="CG51" s="100">
        <v>74041</v>
      </c>
      <c r="CH51" s="100">
        <v>59234</v>
      </c>
      <c r="CI51" s="100">
        <v>13328</v>
      </c>
      <c r="CJ51" s="100">
        <v>1481</v>
      </c>
      <c r="CK51" s="100">
        <v>148084</v>
      </c>
      <c r="CL51" s="100">
        <v>0</v>
      </c>
      <c r="CM51" s="100">
        <v>0</v>
      </c>
      <c r="CN51" s="100">
        <v>0</v>
      </c>
      <c r="CO51" s="100">
        <v>0</v>
      </c>
      <c r="CP51" s="100">
        <v>0</v>
      </c>
      <c r="CQ51" s="100">
        <v>-1191203</v>
      </c>
      <c r="CR51" s="100">
        <v>-952962</v>
      </c>
      <c r="CS51" s="100">
        <v>-214417</v>
      </c>
      <c r="CT51" s="100">
        <v>-23824</v>
      </c>
      <c r="CU51" s="100">
        <v>-2382406</v>
      </c>
      <c r="CV51" s="100">
        <v>-4246256</v>
      </c>
      <c r="CW51" s="100">
        <v>-3397003</v>
      </c>
      <c r="CX51" s="100">
        <v>-764326</v>
      </c>
      <c r="CY51" s="100">
        <v>-84925</v>
      </c>
      <c r="CZ51" s="100">
        <v>-8492510</v>
      </c>
      <c r="DA51" s="100">
        <v>-559884</v>
      </c>
      <c r="DB51" s="100">
        <v>-447907</v>
      </c>
      <c r="DC51" s="100">
        <v>-100779</v>
      </c>
      <c r="DD51" s="100">
        <v>-11198</v>
      </c>
      <c r="DE51" s="100">
        <v>-1119768</v>
      </c>
      <c r="DF51" s="100">
        <v>-3686372</v>
      </c>
      <c r="DG51" s="100">
        <v>-2949096</v>
      </c>
      <c r="DH51" s="100">
        <v>-663547</v>
      </c>
      <c r="DI51" s="100">
        <v>-73727</v>
      </c>
      <c r="DJ51" s="100">
        <v>-7372742</v>
      </c>
      <c r="DK51" s="100">
        <v>791573</v>
      </c>
      <c r="DL51" s="100">
        <v>410765</v>
      </c>
      <c r="DM51" s="100">
        <v>530513</v>
      </c>
      <c r="DN51" s="100">
        <v>22411</v>
      </c>
      <c r="DO51" s="100">
        <v>1755262</v>
      </c>
      <c r="DP51" s="100">
        <v>791571</v>
      </c>
      <c r="DQ51" s="100">
        <v>889056</v>
      </c>
      <c r="DR51" s="100">
        <v>1235991</v>
      </c>
      <c r="DS51" s="100">
        <v>34367</v>
      </c>
      <c r="DT51" s="100">
        <v>2950985</v>
      </c>
      <c r="DU51" s="100">
        <v>2</v>
      </c>
      <c r="DV51" s="100">
        <v>-478291</v>
      </c>
      <c r="DW51" s="100">
        <v>-705478</v>
      </c>
      <c r="DX51" s="100">
        <v>-11956</v>
      </c>
      <c r="DY51" s="100">
        <v>-1195723</v>
      </c>
      <c r="DZ51" s="100">
        <v>24518353</v>
      </c>
      <c r="EA51" s="100">
        <v>19614682</v>
      </c>
      <c r="EB51" s="100">
        <v>4413303</v>
      </c>
      <c r="EC51" s="100">
        <v>490367</v>
      </c>
      <c r="ED51" s="100">
        <v>49036705</v>
      </c>
      <c r="EE51" s="100">
        <v>25197688.780000001</v>
      </c>
      <c r="EF51" s="100">
        <v>20158151</v>
      </c>
      <c r="EG51" s="100">
        <v>4535584</v>
      </c>
      <c r="EH51" s="100">
        <v>503954</v>
      </c>
      <c r="EI51" s="100">
        <v>50395377.780000001</v>
      </c>
      <c r="EJ51" s="100">
        <v>679335.78000000119</v>
      </c>
      <c r="EK51" s="100">
        <v>543469</v>
      </c>
      <c r="EL51" s="100">
        <v>122281</v>
      </c>
      <c r="EM51" s="100">
        <v>13587</v>
      </c>
      <c r="EN51" s="100">
        <v>1358672.7800000012</v>
      </c>
      <c r="EO51" s="100">
        <v>679337.78000000119</v>
      </c>
      <c r="EP51" s="100">
        <v>65178</v>
      </c>
      <c r="EQ51" s="100">
        <v>-583197</v>
      </c>
      <c r="ER51" s="100">
        <v>1631</v>
      </c>
      <c r="ES51" s="100">
        <v>162949.78000000119</v>
      </c>
      <c r="ET51" s="546">
        <v>0.5</v>
      </c>
      <c r="EU51" s="546">
        <v>0.4</v>
      </c>
      <c r="EV51" s="546">
        <v>0.09</v>
      </c>
      <c r="EW51" s="546">
        <v>0.01</v>
      </c>
      <c r="EX51" s="546">
        <v>1</v>
      </c>
      <c r="EY51" s="84" t="s">
        <v>1029</v>
      </c>
    </row>
    <row r="52" spans="1:155" s="84" customFormat="1" x14ac:dyDescent="0.25">
      <c r="A52" t="s">
        <v>1026</v>
      </c>
      <c r="B52" s="82" t="s">
        <v>463</v>
      </c>
      <c r="C52" s="85" t="s">
        <v>462</v>
      </c>
      <c r="D52" s="100">
        <v>20193985</v>
      </c>
      <c r="E52" s="100">
        <v>16155188</v>
      </c>
      <c r="F52" s="100">
        <v>4038797</v>
      </c>
      <c r="G52" s="100">
        <v>0</v>
      </c>
      <c r="H52" s="100">
        <v>40387970</v>
      </c>
      <c r="I52" s="100">
        <v>335600</v>
      </c>
      <c r="J52" s="100">
        <v>335600</v>
      </c>
      <c r="K52" s="100">
        <v>19858385</v>
      </c>
      <c r="L52" s="100">
        <v>178465</v>
      </c>
      <c r="M52" s="100">
        <v>178465</v>
      </c>
      <c r="N52" s="100">
        <v>0</v>
      </c>
      <c r="O52" s="100">
        <v>0</v>
      </c>
      <c r="P52" s="100">
        <v>350691</v>
      </c>
      <c r="Q52" s="100">
        <v>0</v>
      </c>
      <c r="R52" s="100">
        <v>350691</v>
      </c>
      <c r="S52" s="100">
        <v>0</v>
      </c>
      <c r="T52" s="100">
        <v>0</v>
      </c>
      <c r="U52" s="100">
        <v>0</v>
      </c>
      <c r="V52" s="100">
        <v>0</v>
      </c>
      <c r="W52" s="100">
        <v>335599.92464358453</v>
      </c>
      <c r="X52" s="100">
        <v>0</v>
      </c>
      <c r="Y52" s="100">
        <v>0</v>
      </c>
      <c r="Z52" s="100">
        <v>335599.92464358453</v>
      </c>
      <c r="AA52" s="100">
        <v>0</v>
      </c>
      <c r="AB52" s="100">
        <v>0</v>
      </c>
      <c r="AC52" s="100">
        <v>0</v>
      </c>
      <c r="AD52" s="100">
        <v>0</v>
      </c>
      <c r="AE52" s="100">
        <v>2282739</v>
      </c>
      <c r="AF52" s="100">
        <v>548211</v>
      </c>
      <c r="AG52" s="100">
        <v>0</v>
      </c>
      <c r="AH52" s="100">
        <v>2830950</v>
      </c>
      <c r="AI52" s="100">
        <v>909478</v>
      </c>
      <c r="AJ52" s="100">
        <v>727582</v>
      </c>
      <c r="AK52" s="100">
        <v>181896</v>
      </c>
      <c r="AL52" s="100">
        <v>0</v>
      </c>
      <c r="AM52" s="100">
        <v>1818956</v>
      </c>
      <c r="AN52" s="100">
        <v>-105912</v>
      </c>
      <c r="AO52" s="100">
        <v>-84730</v>
      </c>
      <c r="AP52" s="100">
        <v>-21183</v>
      </c>
      <c r="AQ52" s="100">
        <v>0</v>
      </c>
      <c r="AR52" s="100">
        <v>-211825</v>
      </c>
      <c r="AS52" s="100">
        <v>-131469</v>
      </c>
      <c r="AT52" s="100">
        <v>-105176</v>
      </c>
      <c r="AU52" s="100">
        <v>-26294</v>
      </c>
      <c r="AV52" s="100">
        <v>0</v>
      </c>
      <c r="AW52" s="100">
        <v>-262939</v>
      </c>
      <c r="AX52" s="100">
        <v>131000</v>
      </c>
      <c r="AY52" s="100">
        <v>104800</v>
      </c>
      <c r="AZ52" s="100">
        <v>26200</v>
      </c>
      <c r="BA52" s="100">
        <v>0</v>
      </c>
      <c r="BB52" s="100">
        <v>262000</v>
      </c>
      <c r="BC52" s="100">
        <v>-443952</v>
      </c>
      <c r="BD52" s="100">
        <v>-355162</v>
      </c>
      <c r="BE52" s="100">
        <v>-88790</v>
      </c>
      <c r="BF52" s="100">
        <v>0</v>
      </c>
      <c r="BG52" s="100">
        <v>-887904</v>
      </c>
      <c r="BH52" s="100">
        <v>-444421</v>
      </c>
      <c r="BI52" s="100">
        <v>-355538</v>
      </c>
      <c r="BJ52" s="100">
        <v>-88884</v>
      </c>
      <c r="BK52" s="100">
        <v>0</v>
      </c>
      <c r="BL52" s="100">
        <v>-888843</v>
      </c>
      <c r="BM52" s="100">
        <v>-1650597</v>
      </c>
      <c r="BN52" s="100">
        <v>-1320477</v>
      </c>
      <c r="BO52" s="100">
        <v>-330119</v>
      </c>
      <c r="BP52" s="100">
        <v>0</v>
      </c>
      <c r="BQ52" s="100">
        <v>-3301193</v>
      </c>
      <c r="BR52" s="100">
        <v>-356213</v>
      </c>
      <c r="BS52" s="100">
        <v>-284970</v>
      </c>
      <c r="BT52" s="100">
        <v>-71243</v>
      </c>
      <c r="BU52" s="100">
        <v>0</v>
      </c>
      <c r="BV52" s="100">
        <v>-712426</v>
      </c>
      <c r="BW52" s="100">
        <v>-1294383</v>
      </c>
      <c r="BX52" s="100">
        <v>-1035507</v>
      </c>
      <c r="BY52" s="100">
        <v>-258877</v>
      </c>
      <c r="BZ52" s="100">
        <v>0</v>
      </c>
      <c r="CA52" s="100">
        <v>-2588767</v>
      </c>
      <c r="CB52" s="100">
        <v>356212</v>
      </c>
      <c r="CC52" s="100">
        <v>284970</v>
      </c>
      <c r="CD52" s="100">
        <v>71243</v>
      </c>
      <c r="CE52" s="100">
        <v>0</v>
      </c>
      <c r="CF52" s="100">
        <v>712425</v>
      </c>
      <c r="CG52" s="100">
        <v>53966</v>
      </c>
      <c r="CH52" s="100">
        <v>43173</v>
      </c>
      <c r="CI52" s="100">
        <v>10793</v>
      </c>
      <c r="CJ52" s="100">
        <v>0</v>
      </c>
      <c r="CK52" s="100">
        <v>107932</v>
      </c>
      <c r="CL52" s="100">
        <v>-286574</v>
      </c>
      <c r="CM52" s="100">
        <v>-229259</v>
      </c>
      <c r="CN52" s="100">
        <v>-57315</v>
      </c>
      <c r="CO52" s="100">
        <v>0</v>
      </c>
      <c r="CP52" s="100">
        <v>-573148</v>
      </c>
      <c r="CQ52" s="100">
        <v>-589450</v>
      </c>
      <c r="CR52" s="100">
        <v>-471560</v>
      </c>
      <c r="CS52" s="100">
        <v>-117890</v>
      </c>
      <c r="CT52" s="100">
        <v>0</v>
      </c>
      <c r="CU52" s="100">
        <v>-1178900</v>
      </c>
      <c r="CV52" s="100">
        <v>-2116443</v>
      </c>
      <c r="CW52" s="100">
        <v>-1693153</v>
      </c>
      <c r="CX52" s="100">
        <v>-423288</v>
      </c>
      <c r="CY52" s="100">
        <v>0</v>
      </c>
      <c r="CZ52" s="100">
        <v>-4232884</v>
      </c>
      <c r="DA52" s="100">
        <v>-286575</v>
      </c>
      <c r="DB52" s="100">
        <v>-229259</v>
      </c>
      <c r="DC52" s="100">
        <v>-57315</v>
      </c>
      <c r="DD52" s="100">
        <v>0</v>
      </c>
      <c r="DE52" s="100">
        <v>-573149</v>
      </c>
      <c r="DF52" s="100">
        <v>-1829867</v>
      </c>
      <c r="DG52" s="100">
        <v>-1463894</v>
      </c>
      <c r="DH52" s="100">
        <v>-365974</v>
      </c>
      <c r="DI52" s="100">
        <v>0</v>
      </c>
      <c r="DJ52" s="100">
        <v>-3659735</v>
      </c>
      <c r="DK52" s="100">
        <v>68761</v>
      </c>
      <c r="DL52" s="100">
        <v>55009</v>
      </c>
      <c r="DM52" s="100">
        <v>13753</v>
      </c>
      <c r="DN52" s="100">
        <v>0</v>
      </c>
      <c r="DO52" s="100">
        <v>137523</v>
      </c>
      <c r="DP52" s="100">
        <v>225147</v>
      </c>
      <c r="DQ52" s="100">
        <v>180118</v>
      </c>
      <c r="DR52" s="100">
        <v>45030</v>
      </c>
      <c r="DS52" s="100">
        <v>0</v>
      </c>
      <c r="DT52" s="100">
        <v>450295</v>
      </c>
      <c r="DU52" s="100">
        <v>-156386</v>
      </c>
      <c r="DV52" s="100">
        <v>-125109</v>
      </c>
      <c r="DW52" s="100">
        <v>-31277</v>
      </c>
      <c r="DX52" s="100">
        <v>0</v>
      </c>
      <c r="DY52" s="100">
        <v>-312772</v>
      </c>
      <c r="DZ52" s="100">
        <v>20582164</v>
      </c>
      <c r="EA52" s="100">
        <v>16465732</v>
      </c>
      <c r="EB52" s="100">
        <v>4116433</v>
      </c>
      <c r="EC52" s="100">
        <v>0</v>
      </c>
      <c r="ED52" s="100">
        <v>41164329</v>
      </c>
      <c r="EE52" s="100">
        <v>20193985</v>
      </c>
      <c r="EF52" s="100">
        <v>16155188</v>
      </c>
      <c r="EG52" s="100">
        <v>4038797</v>
      </c>
      <c r="EH52" s="100">
        <v>0</v>
      </c>
      <c r="EI52" s="100">
        <v>40387970</v>
      </c>
      <c r="EJ52" s="100">
        <v>-388179</v>
      </c>
      <c r="EK52" s="100">
        <v>-310544</v>
      </c>
      <c r="EL52" s="100">
        <v>-77636</v>
      </c>
      <c r="EM52" s="100">
        <v>0</v>
      </c>
      <c r="EN52" s="100">
        <v>-776359</v>
      </c>
      <c r="EO52" s="100">
        <v>-544565</v>
      </c>
      <c r="EP52" s="100">
        <v>-435653</v>
      </c>
      <c r="EQ52" s="100">
        <v>-108913</v>
      </c>
      <c r="ER52" s="100">
        <v>0</v>
      </c>
      <c r="ES52" s="100">
        <v>-1089131</v>
      </c>
      <c r="ET52" s="546">
        <v>0.5</v>
      </c>
      <c r="EU52" s="546">
        <v>0.4</v>
      </c>
      <c r="EV52" s="546">
        <v>0.1</v>
      </c>
      <c r="EW52" s="546">
        <v>0</v>
      </c>
      <c r="EX52" s="546">
        <v>1</v>
      </c>
      <c r="EY52" s="84" t="s">
        <v>1029</v>
      </c>
    </row>
    <row r="53" spans="1:155" s="84" customFormat="1" x14ac:dyDescent="0.25">
      <c r="A53" t="s">
        <v>1026</v>
      </c>
      <c r="B53" s="82" t="s">
        <v>465</v>
      </c>
      <c r="C53" s="85" t="s">
        <v>464</v>
      </c>
      <c r="D53" s="100">
        <v>6884169.5099999998</v>
      </c>
      <c r="E53" s="100">
        <v>5507335</v>
      </c>
      <c r="F53" s="100">
        <v>1239150</v>
      </c>
      <c r="G53" s="100">
        <v>137683</v>
      </c>
      <c r="H53" s="100">
        <v>13768337.51</v>
      </c>
      <c r="I53" s="100">
        <v>0</v>
      </c>
      <c r="J53" s="100">
        <v>0</v>
      </c>
      <c r="K53" s="100">
        <v>6884169.5099999998</v>
      </c>
      <c r="L53" s="100">
        <v>76312</v>
      </c>
      <c r="M53" s="100">
        <v>76312</v>
      </c>
      <c r="N53" s="100">
        <v>0</v>
      </c>
      <c r="O53" s="100">
        <v>0</v>
      </c>
      <c r="P53" s="100">
        <v>0</v>
      </c>
      <c r="Q53" s="100">
        <v>0</v>
      </c>
      <c r="R53" s="100">
        <v>0</v>
      </c>
      <c r="S53" s="100">
        <v>0</v>
      </c>
      <c r="T53" s="100">
        <v>0</v>
      </c>
      <c r="U53" s="100">
        <v>0</v>
      </c>
      <c r="V53" s="100">
        <v>0</v>
      </c>
      <c r="W53" s="100">
        <v>0</v>
      </c>
      <c r="X53" s="100">
        <v>0</v>
      </c>
      <c r="Y53" s="100">
        <v>0</v>
      </c>
      <c r="Z53" s="100">
        <v>0</v>
      </c>
      <c r="AA53" s="100">
        <v>0</v>
      </c>
      <c r="AB53" s="100">
        <v>0</v>
      </c>
      <c r="AC53" s="100">
        <v>0</v>
      </c>
      <c r="AD53" s="100">
        <v>0</v>
      </c>
      <c r="AE53" s="100">
        <v>1395973</v>
      </c>
      <c r="AF53" s="100">
        <v>314095</v>
      </c>
      <c r="AG53" s="100">
        <v>34900</v>
      </c>
      <c r="AH53" s="100">
        <v>1744968</v>
      </c>
      <c r="AI53" s="100">
        <v>117567</v>
      </c>
      <c r="AJ53" s="100">
        <v>94053</v>
      </c>
      <c r="AK53" s="100">
        <v>21162</v>
      </c>
      <c r="AL53" s="100">
        <v>2351</v>
      </c>
      <c r="AM53" s="100">
        <v>235133</v>
      </c>
      <c r="AN53" s="100">
        <v>-50716</v>
      </c>
      <c r="AO53" s="100">
        <v>-40572</v>
      </c>
      <c r="AP53" s="100">
        <v>-9129</v>
      </c>
      <c r="AQ53" s="100">
        <v>-1014</v>
      </c>
      <c r="AR53" s="100">
        <v>-101431</v>
      </c>
      <c r="AS53" s="100">
        <v>-91035.76999999999</v>
      </c>
      <c r="AT53" s="100">
        <v>-72830</v>
      </c>
      <c r="AU53" s="100">
        <v>-16387</v>
      </c>
      <c r="AV53" s="100">
        <v>-1821</v>
      </c>
      <c r="AW53" s="100">
        <v>-182073.77</v>
      </c>
      <c r="AX53" s="100">
        <v>34381.399999999994</v>
      </c>
      <c r="AY53" s="100">
        <v>27505</v>
      </c>
      <c r="AZ53" s="100">
        <v>6189</v>
      </c>
      <c r="BA53" s="100">
        <v>688</v>
      </c>
      <c r="BB53" s="100">
        <v>68763.399999999994</v>
      </c>
      <c r="BC53" s="100">
        <v>-43365.490000000005</v>
      </c>
      <c r="BD53" s="100">
        <v>-34693</v>
      </c>
      <c r="BE53" s="100">
        <v>-7806</v>
      </c>
      <c r="BF53" s="100">
        <v>-867</v>
      </c>
      <c r="BG53" s="100">
        <v>-86731.49</v>
      </c>
      <c r="BH53" s="100">
        <v>-100019.86</v>
      </c>
      <c r="BI53" s="100">
        <v>-80018</v>
      </c>
      <c r="BJ53" s="100">
        <v>-18004</v>
      </c>
      <c r="BK53" s="100">
        <v>-2000</v>
      </c>
      <c r="BL53" s="100">
        <v>-200041.86</v>
      </c>
      <c r="BM53" s="100">
        <v>-1337000</v>
      </c>
      <c r="BN53" s="100">
        <v>-1069600</v>
      </c>
      <c r="BO53" s="100">
        <v>-240660</v>
      </c>
      <c r="BP53" s="100">
        <v>-26740</v>
      </c>
      <c r="BQ53" s="100">
        <v>-2674000</v>
      </c>
      <c r="BR53" s="100">
        <v>-608500</v>
      </c>
      <c r="BS53" s="100">
        <v>-486800</v>
      </c>
      <c r="BT53" s="100">
        <v>-109530</v>
      </c>
      <c r="BU53" s="100">
        <v>-12170</v>
      </c>
      <c r="BV53" s="100">
        <v>-1217000</v>
      </c>
      <c r="BW53" s="100">
        <v>-728500</v>
      </c>
      <c r="BX53" s="100">
        <v>-582800</v>
      </c>
      <c r="BY53" s="100">
        <v>-131130</v>
      </c>
      <c r="BZ53" s="100">
        <v>-14570</v>
      </c>
      <c r="CA53" s="100">
        <v>-1457000</v>
      </c>
      <c r="CB53" s="100">
        <v>38155</v>
      </c>
      <c r="CC53" s="100">
        <v>30524</v>
      </c>
      <c r="CD53" s="100">
        <v>6868</v>
      </c>
      <c r="CE53" s="100">
        <v>763</v>
      </c>
      <c r="CF53" s="100">
        <v>76310</v>
      </c>
      <c r="CG53" s="100">
        <v>38879</v>
      </c>
      <c r="CH53" s="100">
        <v>31103</v>
      </c>
      <c r="CI53" s="100">
        <v>6998</v>
      </c>
      <c r="CJ53" s="100">
        <v>778</v>
      </c>
      <c r="CK53" s="100">
        <v>77758</v>
      </c>
      <c r="CL53" s="100">
        <v>48845</v>
      </c>
      <c r="CM53" s="100">
        <v>39076</v>
      </c>
      <c r="CN53" s="100">
        <v>8792</v>
      </c>
      <c r="CO53" s="100">
        <v>977</v>
      </c>
      <c r="CP53" s="100">
        <v>97690</v>
      </c>
      <c r="CQ53" s="100">
        <v>-411879</v>
      </c>
      <c r="CR53" s="100">
        <v>-329503</v>
      </c>
      <c r="CS53" s="100">
        <v>-74138</v>
      </c>
      <c r="CT53" s="100">
        <v>-8238</v>
      </c>
      <c r="CU53" s="100">
        <v>-823758</v>
      </c>
      <c r="CV53" s="100">
        <v>-1623000</v>
      </c>
      <c r="CW53" s="100">
        <v>-1298400</v>
      </c>
      <c r="CX53" s="100">
        <v>-292140</v>
      </c>
      <c r="CY53" s="100">
        <v>-32460</v>
      </c>
      <c r="CZ53" s="100">
        <v>-3246000</v>
      </c>
      <c r="DA53" s="100">
        <v>-521500</v>
      </c>
      <c r="DB53" s="100">
        <v>-417200</v>
      </c>
      <c r="DC53" s="100">
        <v>-93870</v>
      </c>
      <c r="DD53" s="100">
        <v>-10430</v>
      </c>
      <c r="DE53" s="100">
        <v>-1043000</v>
      </c>
      <c r="DF53" s="100">
        <v>-1101500</v>
      </c>
      <c r="DG53" s="100">
        <v>-881200</v>
      </c>
      <c r="DH53" s="100">
        <v>-198270</v>
      </c>
      <c r="DI53" s="100">
        <v>-22030</v>
      </c>
      <c r="DJ53" s="100">
        <v>-2203000</v>
      </c>
      <c r="DK53" s="100">
        <v>-233985.48000000045</v>
      </c>
      <c r="DL53" s="100">
        <v>-187190</v>
      </c>
      <c r="DM53" s="100">
        <v>-42118</v>
      </c>
      <c r="DN53" s="100">
        <v>-4680</v>
      </c>
      <c r="DO53" s="100">
        <v>-467973.48000000045</v>
      </c>
      <c r="DP53" s="100">
        <v>-213969</v>
      </c>
      <c r="DQ53" s="100">
        <v>-171174</v>
      </c>
      <c r="DR53" s="100">
        <v>-38514</v>
      </c>
      <c r="DS53" s="100">
        <v>-4279</v>
      </c>
      <c r="DT53" s="100">
        <v>-427936</v>
      </c>
      <c r="DU53" s="100">
        <v>-20016.480000000447</v>
      </c>
      <c r="DV53" s="100">
        <v>-16016</v>
      </c>
      <c r="DW53" s="100">
        <v>-3604</v>
      </c>
      <c r="DX53" s="100">
        <v>-401</v>
      </c>
      <c r="DY53" s="100">
        <v>-40037.480000000447</v>
      </c>
      <c r="DZ53" s="100">
        <v>6898383</v>
      </c>
      <c r="EA53" s="100">
        <v>5518707</v>
      </c>
      <c r="EB53" s="100">
        <v>1241709</v>
      </c>
      <c r="EC53" s="100">
        <v>137968</v>
      </c>
      <c r="ED53" s="100">
        <v>13796767</v>
      </c>
      <c r="EE53" s="100">
        <v>6884169.5099999998</v>
      </c>
      <c r="EF53" s="100">
        <v>5507335</v>
      </c>
      <c r="EG53" s="100">
        <v>1239150</v>
      </c>
      <c r="EH53" s="100">
        <v>137683</v>
      </c>
      <c r="EI53" s="100">
        <v>13768337.51</v>
      </c>
      <c r="EJ53" s="100">
        <v>-14213.490000000224</v>
      </c>
      <c r="EK53" s="100">
        <v>-11372</v>
      </c>
      <c r="EL53" s="100">
        <v>-2559</v>
      </c>
      <c r="EM53" s="100">
        <v>-285</v>
      </c>
      <c r="EN53" s="100">
        <v>-28429.490000000224</v>
      </c>
      <c r="EO53" s="100">
        <v>-34229.970000000671</v>
      </c>
      <c r="EP53" s="100">
        <v>-27388</v>
      </c>
      <c r="EQ53" s="100">
        <v>-6163</v>
      </c>
      <c r="ER53" s="100">
        <v>-686</v>
      </c>
      <c r="ES53" s="100">
        <v>-68466.970000000671</v>
      </c>
      <c r="ET53" s="546">
        <v>0.5</v>
      </c>
      <c r="EU53" s="546">
        <v>0.4</v>
      </c>
      <c r="EV53" s="546">
        <v>0.09</v>
      </c>
      <c r="EW53" s="546">
        <v>0.01</v>
      </c>
      <c r="EX53" s="546">
        <v>1</v>
      </c>
      <c r="EY53" s="84" t="s">
        <v>1029</v>
      </c>
    </row>
    <row r="54" spans="1:155" s="84" customFormat="1" x14ac:dyDescent="0.25">
      <c r="A54" t="s">
        <v>1026</v>
      </c>
      <c r="B54" s="82" t="s">
        <v>467</v>
      </c>
      <c r="C54" s="85" t="s">
        <v>466</v>
      </c>
      <c r="D54" s="100">
        <v>41686769</v>
      </c>
      <c r="E54" s="100">
        <v>40853034</v>
      </c>
      <c r="F54" s="100">
        <v>0</v>
      </c>
      <c r="G54" s="100">
        <v>833735</v>
      </c>
      <c r="H54" s="100">
        <v>83373538</v>
      </c>
      <c r="I54" s="100">
        <v>0</v>
      </c>
      <c r="J54" s="100">
        <v>0</v>
      </c>
      <c r="K54" s="100">
        <v>41686769</v>
      </c>
      <c r="L54" s="100">
        <v>299463</v>
      </c>
      <c r="M54" s="100">
        <v>299463</v>
      </c>
      <c r="N54" s="100">
        <v>0</v>
      </c>
      <c r="O54" s="100">
        <v>0</v>
      </c>
      <c r="P54" s="100">
        <v>375473</v>
      </c>
      <c r="Q54" s="100">
        <v>0</v>
      </c>
      <c r="R54" s="100">
        <v>375473</v>
      </c>
      <c r="S54" s="100">
        <v>0</v>
      </c>
      <c r="T54" s="100">
        <v>0</v>
      </c>
      <c r="U54" s="100">
        <v>0</v>
      </c>
      <c r="V54" s="100">
        <v>0</v>
      </c>
      <c r="W54" s="100">
        <v>0</v>
      </c>
      <c r="X54" s="100">
        <v>0</v>
      </c>
      <c r="Y54" s="100">
        <v>0</v>
      </c>
      <c r="Z54" s="100">
        <v>0</v>
      </c>
      <c r="AA54" s="100">
        <v>0</v>
      </c>
      <c r="AB54" s="100">
        <v>0</v>
      </c>
      <c r="AC54" s="100">
        <v>0</v>
      </c>
      <c r="AD54" s="100">
        <v>0</v>
      </c>
      <c r="AE54" s="100">
        <v>5627701</v>
      </c>
      <c r="AF54" s="100">
        <v>0</v>
      </c>
      <c r="AG54" s="100">
        <v>114490</v>
      </c>
      <c r="AH54" s="100">
        <v>5742191</v>
      </c>
      <c r="AI54" s="100">
        <v>1652182</v>
      </c>
      <c r="AJ54" s="100">
        <v>1619139</v>
      </c>
      <c r="AK54" s="100">
        <v>0</v>
      </c>
      <c r="AL54" s="100">
        <v>33044</v>
      </c>
      <c r="AM54" s="100">
        <v>3304365</v>
      </c>
      <c r="AN54" s="100">
        <v>-476513</v>
      </c>
      <c r="AO54" s="100">
        <v>-466982</v>
      </c>
      <c r="AP54" s="100">
        <v>0</v>
      </c>
      <c r="AQ54" s="100">
        <v>-9530</v>
      </c>
      <c r="AR54" s="100">
        <v>-953025</v>
      </c>
      <c r="AS54" s="100">
        <v>-262486</v>
      </c>
      <c r="AT54" s="100">
        <v>-257236</v>
      </c>
      <c r="AU54" s="100">
        <v>0</v>
      </c>
      <c r="AV54" s="100">
        <v>-5250</v>
      </c>
      <c r="AW54" s="100">
        <v>-524972</v>
      </c>
      <c r="AX54" s="100">
        <v>170994</v>
      </c>
      <c r="AY54" s="100">
        <v>167574</v>
      </c>
      <c r="AZ54" s="100">
        <v>0</v>
      </c>
      <c r="BA54" s="100">
        <v>3420</v>
      </c>
      <c r="BB54" s="100">
        <v>341988</v>
      </c>
      <c r="BC54" s="100">
        <v>-189439</v>
      </c>
      <c r="BD54" s="100">
        <v>-185651</v>
      </c>
      <c r="BE54" s="100">
        <v>0</v>
      </c>
      <c r="BF54" s="100">
        <v>-3789</v>
      </c>
      <c r="BG54" s="100">
        <v>-378879</v>
      </c>
      <c r="BH54" s="100">
        <v>-280931</v>
      </c>
      <c r="BI54" s="100">
        <v>-275313</v>
      </c>
      <c r="BJ54" s="100">
        <v>0</v>
      </c>
      <c r="BK54" s="100">
        <v>-5619</v>
      </c>
      <c r="BL54" s="100">
        <v>-561863</v>
      </c>
      <c r="BM54" s="100">
        <v>-1229570</v>
      </c>
      <c r="BN54" s="100">
        <v>-1204979</v>
      </c>
      <c r="BO54" s="100">
        <v>0</v>
      </c>
      <c r="BP54" s="100">
        <v>-24591</v>
      </c>
      <c r="BQ54" s="100">
        <v>-2459140</v>
      </c>
      <c r="BR54" s="100">
        <v>840757</v>
      </c>
      <c r="BS54" s="100">
        <v>823941</v>
      </c>
      <c r="BT54" s="100">
        <v>0</v>
      </c>
      <c r="BU54" s="100">
        <v>16815</v>
      </c>
      <c r="BV54" s="100">
        <v>1681513</v>
      </c>
      <c r="BW54" s="100">
        <v>-2070326</v>
      </c>
      <c r="BX54" s="100">
        <v>-2028920</v>
      </c>
      <c r="BY54" s="100">
        <v>0</v>
      </c>
      <c r="BZ54" s="100">
        <v>-41407</v>
      </c>
      <c r="CA54" s="100">
        <v>-4140653</v>
      </c>
      <c r="CB54" s="100">
        <v>0</v>
      </c>
      <c r="CC54" s="100">
        <v>0</v>
      </c>
      <c r="CD54" s="100">
        <v>0</v>
      </c>
      <c r="CE54" s="100">
        <v>0</v>
      </c>
      <c r="CF54" s="100">
        <v>0</v>
      </c>
      <c r="CG54" s="100">
        <v>2911083</v>
      </c>
      <c r="CH54" s="100">
        <v>2852861</v>
      </c>
      <c r="CI54" s="100">
        <v>0</v>
      </c>
      <c r="CJ54" s="100">
        <v>58222</v>
      </c>
      <c r="CK54" s="100">
        <v>5822166</v>
      </c>
      <c r="CL54" s="100">
        <v>-1578828</v>
      </c>
      <c r="CM54" s="100">
        <v>-1547251</v>
      </c>
      <c r="CN54" s="100">
        <v>0</v>
      </c>
      <c r="CO54" s="100">
        <v>-31577</v>
      </c>
      <c r="CP54" s="100">
        <v>-3157656</v>
      </c>
      <c r="CQ54" s="100">
        <v>-3255272</v>
      </c>
      <c r="CR54" s="100">
        <v>-3190167</v>
      </c>
      <c r="CS54" s="100">
        <v>0</v>
      </c>
      <c r="CT54" s="100">
        <v>-65105</v>
      </c>
      <c r="CU54" s="100">
        <v>-6510544</v>
      </c>
      <c r="CV54" s="100">
        <v>-3152587</v>
      </c>
      <c r="CW54" s="100">
        <v>-3089536</v>
      </c>
      <c r="CX54" s="100">
        <v>0</v>
      </c>
      <c r="CY54" s="100">
        <v>-63051</v>
      </c>
      <c r="CZ54" s="100">
        <v>-6305174</v>
      </c>
      <c r="DA54" s="100">
        <v>-738071</v>
      </c>
      <c r="DB54" s="100">
        <v>-723310</v>
      </c>
      <c r="DC54" s="100">
        <v>0</v>
      </c>
      <c r="DD54" s="100">
        <v>-14762</v>
      </c>
      <c r="DE54" s="100">
        <v>-1476143</v>
      </c>
      <c r="DF54" s="100">
        <v>-2414515</v>
      </c>
      <c r="DG54" s="100">
        <v>-2366226</v>
      </c>
      <c r="DH54" s="100">
        <v>0</v>
      </c>
      <c r="DI54" s="100">
        <v>-48290</v>
      </c>
      <c r="DJ54" s="100">
        <v>-4829031</v>
      </c>
      <c r="DK54" s="100">
        <v>634987</v>
      </c>
      <c r="DL54" s="100">
        <v>622289</v>
      </c>
      <c r="DM54" s="100">
        <v>0</v>
      </c>
      <c r="DN54" s="100">
        <v>12699</v>
      </c>
      <c r="DO54" s="100">
        <v>1269975</v>
      </c>
      <c r="DP54" s="100">
        <v>-590289</v>
      </c>
      <c r="DQ54" s="100">
        <v>-578484</v>
      </c>
      <c r="DR54" s="100">
        <v>0</v>
      </c>
      <c r="DS54" s="100">
        <v>-11806</v>
      </c>
      <c r="DT54" s="100">
        <v>-1180579</v>
      </c>
      <c r="DU54" s="100">
        <v>1225276</v>
      </c>
      <c r="DV54" s="100">
        <v>1200773</v>
      </c>
      <c r="DW54" s="100">
        <v>0</v>
      </c>
      <c r="DX54" s="100">
        <v>24505</v>
      </c>
      <c r="DY54" s="100">
        <v>2450554</v>
      </c>
      <c r="DZ54" s="100">
        <v>46830420</v>
      </c>
      <c r="EA54" s="100">
        <v>45893812</v>
      </c>
      <c r="EB54" s="100">
        <v>0</v>
      </c>
      <c r="EC54" s="100">
        <v>936608</v>
      </c>
      <c r="ED54" s="100">
        <v>93660840</v>
      </c>
      <c r="EE54" s="100">
        <v>41686769</v>
      </c>
      <c r="EF54" s="100">
        <v>40853034</v>
      </c>
      <c r="EG54" s="100">
        <v>0</v>
      </c>
      <c r="EH54" s="100">
        <v>833735</v>
      </c>
      <c r="EI54" s="100">
        <v>83373538</v>
      </c>
      <c r="EJ54" s="100">
        <v>-5143651</v>
      </c>
      <c r="EK54" s="100">
        <v>-5040778</v>
      </c>
      <c r="EL54" s="100">
        <v>0</v>
      </c>
      <c r="EM54" s="100">
        <v>-102873</v>
      </c>
      <c r="EN54" s="100">
        <v>-10287302</v>
      </c>
      <c r="EO54" s="100">
        <v>-3918375</v>
      </c>
      <c r="EP54" s="100">
        <v>-3840005</v>
      </c>
      <c r="EQ54" s="100">
        <v>0</v>
      </c>
      <c r="ER54" s="100">
        <v>-78368</v>
      </c>
      <c r="ES54" s="100">
        <v>-7836748</v>
      </c>
      <c r="ET54" s="546">
        <v>0.5</v>
      </c>
      <c r="EU54" s="546">
        <v>0.49</v>
      </c>
      <c r="EV54" s="546">
        <v>0</v>
      </c>
      <c r="EW54" s="546">
        <v>0.01</v>
      </c>
      <c r="EX54" s="546">
        <v>1</v>
      </c>
      <c r="EY54" s="84" t="s">
        <v>1054</v>
      </c>
    </row>
    <row r="55" spans="1:155" s="84" customFormat="1" x14ac:dyDescent="0.25">
      <c r="A55" t="s">
        <v>1026</v>
      </c>
      <c r="B55" s="82" t="s">
        <v>469</v>
      </c>
      <c r="C55" s="85" t="s">
        <v>468</v>
      </c>
      <c r="D55" s="100">
        <v>12528864</v>
      </c>
      <c r="E55" s="100">
        <v>18793298</v>
      </c>
      <c r="F55" s="100">
        <v>18292143</v>
      </c>
      <c r="G55" s="100">
        <v>501155</v>
      </c>
      <c r="H55" s="100">
        <v>50115460</v>
      </c>
      <c r="I55" s="100">
        <v>123382</v>
      </c>
      <c r="J55" s="100">
        <v>123382</v>
      </c>
      <c r="K55" s="100">
        <v>12405482</v>
      </c>
      <c r="L55" s="100">
        <v>189436</v>
      </c>
      <c r="M55" s="100">
        <v>189436</v>
      </c>
      <c r="N55" s="100">
        <v>1125193</v>
      </c>
      <c r="O55" s="100">
        <v>1125193</v>
      </c>
      <c r="P55" s="100">
        <v>-57114</v>
      </c>
      <c r="Q55" s="100">
        <v>4321</v>
      </c>
      <c r="R55" s="100">
        <v>-52793</v>
      </c>
      <c r="S55" s="100">
        <v>0</v>
      </c>
      <c r="T55" s="100">
        <v>0</v>
      </c>
      <c r="U55" s="100">
        <v>0</v>
      </c>
      <c r="V55" s="100">
        <v>0</v>
      </c>
      <c r="W55" s="100">
        <v>123381.70264765785</v>
      </c>
      <c r="X55" s="100">
        <v>0</v>
      </c>
      <c r="Y55" s="100">
        <v>0</v>
      </c>
      <c r="Z55" s="100">
        <v>123381.70264765785</v>
      </c>
      <c r="AA55" s="100">
        <v>0</v>
      </c>
      <c r="AB55" s="100">
        <v>0</v>
      </c>
      <c r="AC55" s="100">
        <v>0</v>
      </c>
      <c r="AD55" s="100">
        <v>0</v>
      </c>
      <c r="AE55" s="100">
        <v>2835860</v>
      </c>
      <c r="AF55" s="100">
        <v>2726500</v>
      </c>
      <c r="AG55" s="100">
        <v>74694</v>
      </c>
      <c r="AH55" s="100">
        <v>5637054</v>
      </c>
      <c r="AI55" s="100">
        <v>196922</v>
      </c>
      <c r="AJ55" s="100">
        <v>295385</v>
      </c>
      <c r="AK55" s="100">
        <v>287508</v>
      </c>
      <c r="AL55" s="100">
        <v>7877</v>
      </c>
      <c r="AM55" s="100">
        <v>787692</v>
      </c>
      <c r="AN55" s="100">
        <v>-248924</v>
      </c>
      <c r="AO55" s="100">
        <v>-373388</v>
      </c>
      <c r="AP55" s="100">
        <v>-363431</v>
      </c>
      <c r="AQ55" s="100">
        <v>-9957</v>
      </c>
      <c r="AR55" s="100">
        <v>-995700</v>
      </c>
      <c r="AS55" s="100">
        <v>-127427</v>
      </c>
      <c r="AT55" s="100">
        <v>-191141</v>
      </c>
      <c r="AU55" s="100">
        <v>-186044</v>
      </c>
      <c r="AV55" s="100">
        <v>-5097</v>
      </c>
      <c r="AW55" s="100">
        <v>-509709</v>
      </c>
      <c r="AX55" s="100">
        <v>110541</v>
      </c>
      <c r="AY55" s="100">
        <v>165811</v>
      </c>
      <c r="AZ55" s="100">
        <v>161389</v>
      </c>
      <c r="BA55" s="100">
        <v>4422</v>
      </c>
      <c r="BB55" s="100">
        <v>442163</v>
      </c>
      <c r="BC55" s="100">
        <v>-65719</v>
      </c>
      <c r="BD55" s="100">
        <v>-98578</v>
      </c>
      <c r="BE55" s="100">
        <v>-95949</v>
      </c>
      <c r="BF55" s="100">
        <v>-2629</v>
      </c>
      <c r="BG55" s="100">
        <v>-262875</v>
      </c>
      <c r="BH55" s="100">
        <v>-82605</v>
      </c>
      <c r="BI55" s="100">
        <v>-123908</v>
      </c>
      <c r="BJ55" s="100">
        <v>-120604</v>
      </c>
      <c r="BK55" s="100">
        <v>-3304</v>
      </c>
      <c r="BL55" s="100">
        <v>-330421</v>
      </c>
      <c r="BM55" s="100">
        <v>-1679662</v>
      </c>
      <c r="BN55" s="100">
        <v>-2519492</v>
      </c>
      <c r="BO55" s="100">
        <v>-2452305</v>
      </c>
      <c r="BP55" s="100">
        <v>-67186</v>
      </c>
      <c r="BQ55" s="100">
        <v>-6718645</v>
      </c>
      <c r="BR55" s="100">
        <v>-389730</v>
      </c>
      <c r="BS55" s="100">
        <v>-584595</v>
      </c>
      <c r="BT55" s="100">
        <v>-569006</v>
      </c>
      <c r="BU55" s="100">
        <v>-15589</v>
      </c>
      <c r="BV55" s="100">
        <v>-1558920</v>
      </c>
      <c r="BW55" s="100">
        <v>-1289931</v>
      </c>
      <c r="BX55" s="100">
        <v>-1934897</v>
      </c>
      <c r="BY55" s="100">
        <v>-1883300</v>
      </c>
      <c r="BZ55" s="100">
        <v>-51597</v>
      </c>
      <c r="CA55" s="100">
        <v>-5159725</v>
      </c>
      <c r="CB55" s="100">
        <v>17010</v>
      </c>
      <c r="CC55" s="100">
        <v>25514</v>
      </c>
      <c r="CD55" s="100">
        <v>24834</v>
      </c>
      <c r="CE55" s="100">
        <v>680</v>
      </c>
      <c r="CF55" s="100">
        <v>68038</v>
      </c>
      <c r="CG55" s="100">
        <v>579841</v>
      </c>
      <c r="CH55" s="100">
        <v>869762</v>
      </c>
      <c r="CI55" s="100">
        <v>846568</v>
      </c>
      <c r="CJ55" s="100">
        <v>23194</v>
      </c>
      <c r="CK55" s="100">
        <v>2319365</v>
      </c>
      <c r="CL55" s="100">
        <v>7378</v>
      </c>
      <c r="CM55" s="100">
        <v>11067</v>
      </c>
      <c r="CN55" s="100">
        <v>10772</v>
      </c>
      <c r="CO55" s="100">
        <v>295</v>
      </c>
      <c r="CP55" s="100">
        <v>29512</v>
      </c>
      <c r="CQ55" s="100">
        <v>173076</v>
      </c>
      <c r="CR55" s="100">
        <v>259613</v>
      </c>
      <c r="CS55" s="100">
        <v>252690</v>
      </c>
      <c r="CT55" s="100">
        <v>6923</v>
      </c>
      <c r="CU55" s="100">
        <v>692302</v>
      </c>
      <c r="CV55" s="100">
        <v>-902357</v>
      </c>
      <c r="CW55" s="100">
        <v>-1353536</v>
      </c>
      <c r="CX55" s="100">
        <v>-1317441</v>
      </c>
      <c r="CY55" s="100">
        <v>-36094</v>
      </c>
      <c r="CZ55" s="100">
        <v>-3609428</v>
      </c>
      <c r="DA55" s="100">
        <v>-365342</v>
      </c>
      <c r="DB55" s="100">
        <v>-548014</v>
      </c>
      <c r="DC55" s="100">
        <v>-533400</v>
      </c>
      <c r="DD55" s="100">
        <v>-14614</v>
      </c>
      <c r="DE55" s="100">
        <v>-1461370</v>
      </c>
      <c r="DF55" s="100">
        <v>-537014</v>
      </c>
      <c r="DG55" s="100">
        <v>-805522</v>
      </c>
      <c r="DH55" s="100">
        <v>-784042</v>
      </c>
      <c r="DI55" s="100">
        <v>-21480</v>
      </c>
      <c r="DJ55" s="100">
        <v>-2148058</v>
      </c>
      <c r="DK55" s="100">
        <v>-1099598</v>
      </c>
      <c r="DL55" s="100">
        <v>-879682</v>
      </c>
      <c r="DM55" s="100">
        <v>-197929</v>
      </c>
      <c r="DN55" s="100">
        <v>-21992</v>
      </c>
      <c r="DO55" s="100">
        <v>-2199201</v>
      </c>
      <c r="DP55" s="100">
        <v>-820968</v>
      </c>
      <c r="DQ55" s="100">
        <v>-656774</v>
      </c>
      <c r="DR55" s="100">
        <v>-147774</v>
      </c>
      <c r="DS55" s="100">
        <v>-16419</v>
      </c>
      <c r="DT55" s="100">
        <v>-1641935</v>
      </c>
      <c r="DU55" s="100">
        <v>-278630</v>
      </c>
      <c r="DV55" s="100">
        <v>-222908</v>
      </c>
      <c r="DW55" s="100">
        <v>-50155</v>
      </c>
      <c r="DX55" s="100">
        <v>-5573</v>
      </c>
      <c r="DY55" s="100">
        <v>-557266</v>
      </c>
      <c r="DZ55" s="100">
        <v>11339268</v>
      </c>
      <c r="EA55" s="100">
        <v>17008902</v>
      </c>
      <c r="EB55" s="100">
        <v>16555332</v>
      </c>
      <c r="EC55" s="100">
        <v>453571</v>
      </c>
      <c r="ED55" s="100">
        <v>45357073</v>
      </c>
      <c r="EE55" s="100">
        <v>12528864</v>
      </c>
      <c r="EF55" s="100">
        <v>18793298</v>
      </c>
      <c r="EG55" s="100">
        <v>18292143</v>
      </c>
      <c r="EH55" s="100">
        <v>501155</v>
      </c>
      <c r="EI55" s="100">
        <v>50115460</v>
      </c>
      <c r="EJ55" s="100">
        <v>1189596</v>
      </c>
      <c r="EK55" s="100">
        <v>1784396</v>
      </c>
      <c r="EL55" s="100">
        <v>1736811</v>
      </c>
      <c r="EM55" s="100">
        <v>47584</v>
      </c>
      <c r="EN55" s="100">
        <v>4758387</v>
      </c>
      <c r="EO55" s="100">
        <v>910966</v>
      </c>
      <c r="EP55" s="100">
        <v>1561488</v>
      </c>
      <c r="EQ55" s="100">
        <v>1686656</v>
      </c>
      <c r="ER55" s="100">
        <v>42011</v>
      </c>
      <c r="ES55" s="100">
        <v>4201121</v>
      </c>
      <c r="ET55" s="546">
        <v>0.25</v>
      </c>
      <c r="EU55" s="546">
        <v>0.375</v>
      </c>
      <c r="EV55" s="546">
        <v>0.36499999999999999</v>
      </c>
      <c r="EW55" s="546">
        <v>0.01</v>
      </c>
      <c r="EX55" s="546">
        <v>1</v>
      </c>
      <c r="EY55" s="84" t="s">
        <v>1029</v>
      </c>
    </row>
    <row r="56" spans="1:155" s="84" customFormat="1" x14ac:dyDescent="0.25">
      <c r="A56" t="s">
        <v>1026</v>
      </c>
      <c r="B56" s="82" t="s">
        <v>471</v>
      </c>
      <c r="C56" s="85" t="s">
        <v>470</v>
      </c>
      <c r="D56" s="100">
        <v>36826071</v>
      </c>
      <c r="E56" s="100">
        <v>29460857</v>
      </c>
      <c r="F56" s="100">
        <v>6628693</v>
      </c>
      <c r="G56" s="100">
        <v>736521</v>
      </c>
      <c r="H56" s="100">
        <v>73652142</v>
      </c>
      <c r="I56" s="100">
        <v>0</v>
      </c>
      <c r="J56" s="100">
        <v>0</v>
      </c>
      <c r="K56" s="100">
        <v>36826071</v>
      </c>
      <c r="L56" s="100">
        <v>217456</v>
      </c>
      <c r="M56" s="100">
        <v>217456</v>
      </c>
      <c r="N56" s="100">
        <v>0</v>
      </c>
      <c r="O56" s="100">
        <v>0</v>
      </c>
      <c r="P56" s="100">
        <v>0</v>
      </c>
      <c r="Q56" s="100">
        <v>0</v>
      </c>
      <c r="R56" s="100">
        <v>0</v>
      </c>
      <c r="S56" s="100">
        <v>0</v>
      </c>
      <c r="T56" s="100">
        <v>0</v>
      </c>
      <c r="U56" s="100">
        <v>0</v>
      </c>
      <c r="V56" s="100">
        <v>0</v>
      </c>
      <c r="W56" s="100">
        <v>0</v>
      </c>
      <c r="X56" s="100">
        <v>0</v>
      </c>
      <c r="Y56" s="100">
        <v>0</v>
      </c>
      <c r="Z56" s="100">
        <v>0</v>
      </c>
      <c r="AA56" s="100">
        <v>0</v>
      </c>
      <c r="AB56" s="100">
        <v>0</v>
      </c>
      <c r="AC56" s="100">
        <v>0</v>
      </c>
      <c r="AD56" s="100">
        <v>0</v>
      </c>
      <c r="AE56" s="100">
        <v>3388011</v>
      </c>
      <c r="AF56" s="100">
        <v>762303</v>
      </c>
      <c r="AG56" s="100">
        <v>84699</v>
      </c>
      <c r="AH56" s="100">
        <v>4235013</v>
      </c>
      <c r="AI56" s="100">
        <v>1439793</v>
      </c>
      <c r="AJ56" s="100">
        <v>1151835</v>
      </c>
      <c r="AK56" s="100">
        <v>259163</v>
      </c>
      <c r="AL56" s="100">
        <v>28796</v>
      </c>
      <c r="AM56" s="100">
        <v>2879587</v>
      </c>
      <c r="AN56" s="100">
        <v>-1066247</v>
      </c>
      <c r="AO56" s="100">
        <v>-852998</v>
      </c>
      <c r="AP56" s="100">
        <v>-191924</v>
      </c>
      <c r="AQ56" s="100">
        <v>-21325</v>
      </c>
      <c r="AR56" s="100">
        <v>-2132494</v>
      </c>
      <c r="AS56" s="100">
        <v>-497359.65</v>
      </c>
      <c r="AT56" s="100">
        <v>-397887</v>
      </c>
      <c r="AU56" s="100">
        <v>-89525</v>
      </c>
      <c r="AV56" s="100">
        <v>-9947</v>
      </c>
      <c r="AW56" s="100">
        <v>-994718.65</v>
      </c>
      <c r="AX56" s="100">
        <v>0</v>
      </c>
      <c r="AY56" s="100">
        <v>0</v>
      </c>
      <c r="AZ56" s="100">
        <v>0</v>
      </c>
      <c r="BA56" s="100">
        <v>0</v>
      </c>
      <c r="BB56" s="100">
        <v>0</v>
      </c>
      <c r="BC56" s="100">
        <v>-370799</v>
      </c>
      <c r="BD56" s="100">
        <v>-296640</v>
      </c>
      <c r="BE56" s="100">
        <v>-66744</v>
      </c>
      <c r="BF56" s="100">
        <v>-7416</v>
      </c>
      <c r="BG56" s="100">
        <v>-741599</v>
      </c>
      <c r="BH56" s="100">
        <v>-868158.65</v>
      </c>
      <c r="BI56" s="100">
        <v>-694527</v>
      </c>
      <c r="BJ56" s="100">
        <v>-156269</v>
      </c>
      <c r="BK56" s="100">
        <v>-17363</v>
      </c>
      <c r="BL56" s="100">
        <v>-1736317.65</v>
      </c>
      <c r="BM56" s="100">
        <v>-4609874</v>
      </c>
      <c r="BN56" s="100">
        <v>-3687900</v>
      </c>
      <c r="BO56" s="100">
        <v>-829778</v>
      </c>
      <c r="BP56" s="100">
        <v>-92198</v>
      </c>
      <c r="BQ56" s="100">
        <v>-9219750</v>
      </c>
      <c r="BR56" s="100">
        <v>-2853475</v>
      </c>
      <c r="BS56" s="100">
        <v>-2282780</v>
      </c>
      <c r="BT56" s="100">
        <v>-513626</v>
      </c>
      <c r="BU56" s="100">
        <v>-57070</v>
      </c>
      <c r="BV56" s="100">
        <v>-5706951</v>
      </c>
      <c r="BW56" s="100">
        <v>-1756399</v>
      </c>
      <c r="BX56" s="100">
        <v>-1405120</v>
      </c>
      <c r="BY56" s="100">
        <v>-316152</v>
      </c>
      <c r="BZ56" s="100">
        <v>-35128</v>
      </c>
      <c r="CA56" s="100">
        <v>-3512799</v>
      </c>
      <c r="CB56" s="100">
        <v>535486</v>
      </c>
      <c r="CC56" s="100">
        <v>428389</v>
      </c>
      <c r="CD56" s="100">
        <v>96387</v>
      </c>
      <c r="CE56" s="100">
        <v>10710</v>
      </c>
      <c r="CF56" s="100">
        <v>1070972</v>
      </c>
      <c r="CG56" s="100">
        <v>0</v>
      </c>
      <c r="CH56" s="100">
        <v>0</v>
      </c>
      <c r="CI56" s="100">
        <v>0</v>
      </c>
      <c r="CJ56" s="100">
        <v>0</v>
      </c>
      <c r="CK56" s="100">
        <v>0</v>
      </c>
      <c r="CL56" s="100">
        <v>-18838</v>
      </c>
      <c r="CM56" s="100">
        <v>-15071</v>
      </c>
      <c r="CN56" s="100">
        <v>-3391</v>
      </c>
      <c r="CO56" s="100">
        <v>-377</v>
      </c>
      <c r="CP56" s="100">
        <v>-37677</v>
      </c>
      <c r="CQ56" s="100">
        <v>-2269186</v>
      </c>
      <c r="CR56" s="100">
        <v>-1815349</v>
      </c>
      <c r="CS56" s="100">
        <v>-408453</v>
      </c>
      <c r="CT56" s="100">
        <v>-45384</v>
      </c>
      <c r="CU56" s="100">
        <v>-4538372</v>
      </c>
      <c r="CV56" s="100">
        <v>-6362412</v>
      </c>
      <c r="CW56" s="100">
        <v>-5089931</v>
      </c>
      <c r="CX56" s="100">
        <v>-1145235</v>
      </c>
      <c r="CY56" s="100">
        <v>-127249</v>
      </c>
      <c r="CZ56" s="100">
        <v>-12724827</v>
      </c>
      <c r="DA56" s="100">
        <v>-2336827</v>
      </c>
      <c r="DB56" s="100">
        <v>-1869462</v>
      </c>
      <c r="DC56" s="100">
        <v>-420630</v>
      </c>
      <c r="DD56" s="100">
        <v>-46737</v>
      </c>
      <c r="DE56" s="100">
        <v>-4673656</v>
      </c>
      <c r="DF56" s="100">
        <v>-4025585</v>
      </c>
      <c r="DG56" s="100">
        <v>-3220469</v>
      </c>
      <c r="DH56" s="100">
        <v>-724605</v>
      </c>
      <c r="DI56" s="100">
        <v>-80512</v>
      </c>
      <c r="DJ56" s="100">
        <v>-8051171</v>
      </c>
      <c r="DK56" s="100">
        <v>1204122.6100000031</v>
      </c>
      <c r="DL56" s="100">
        <v>963298.13</v>
      </c>
      <c r="DM56" s="100">
        <v>216742.2</v>
      </c>
      <c r="DN56" s="100">
        <v>24082.58</v>
      </c>
      <c r="DO56" s="100">
        <v>2408245.700000003</v>
      </c>
      <c r="DP56" s="100">
        <v>1008506</v>
      </c>
      <c r="DQ56" s="100">
        <v>806805</v>
      </c>
      <c r="DR56" s="100">
        <v>181531</v>
      </c>
      <c r="DS56" s="100">
        <v>20170</v>
      </c>
      <c r="DT56" s="100">
        <v>2017012</v>
      </c>
      <c r="DU56" s="100">
        <v>195616.61000000313</v>
      </c>
      <c r="DV56" s="100">
        <v>156493.13</v>
      </c>
      <c r="DW56" s="100">
        <v>35211.200000000012</v>
      </c>
      <c r="DX56" s="100">
        <v>3912.5800000000017</v>
      </c>
      <c r="DY56" s="100">
        <v>391233.70000000298</v>
      </c>
      <c r="DZ56" s="100">
        <v>39269130</v>
      </c>
      <c r="EA56" s="100">
        <v>31415305</v>
      </c>
      <c r="EB56" s="100">
        <v>7068444</v>
      </c>
      <c r="EC56" s="100">
        <v>785383</v>
      </c>
      <c r="ED56" s="100">
        <v>78538262</v>
      </c>
      <c r="EE56" s="100">
        <v>36826071</v>
      </c>
      <c r="EF56" s="100">
        <v>29460857</v>
      </c>
      <c r="EG56" s="100">
        <v>6628693</v>
      </c>
      <c r="EH56" s="100">
        <v>736521</v>
      </c>
      <c r="EI56" s="100">
        <v>73652142</v>
      </c>
      <c r="EJ56" s="100">
        <v>-2443059</v>
      </c>
      <c r="EK56" s="100">
        <v>-1954448</v>
      </c>
      <c r="EL56" s="100">
        <v>-439751</v>
      </c>
      <c r="EM56" s="100">
        <v>-48862</v>
      </c>
      <c r="EN56" s="100">
        <v>-4886120</v>
      </c>
      <c r="EO56" s="100">
        <v>-2247442.3899999969</v>
      </c>
      <c r="EP56" s="100">
        <v>-1797954.87</v>
      </c>
      <c r="EQ56" s="100">
        <v>-404539.8</v>
      </c>
      <c r="ER56" s="100">
        <v>-44949.42</v>
      </c>
      <c r="ES56" s="100">
        <v>-4494886.299999997</v>
      </c>
      <c r="ET56" s="546">
        <v>0.5</v>
      </c>
      <c r="EU56" s="546">
        <v>0.4</v>
      </c>
      <c r="EV56" s="546">
        <v>0.09</v>
      </c>
      <c r="EW56" s="546">
        <v>0.01</v>
      </c>
      <c r="EX56" s="546">
        <v>1</v>
      </c>
      <c r="EY56" s="84" t="s">
        <v>1029</v>
      </c>
    </row>
    <row r="57" spans="1:155" s="84" customFormat="1" x14ac:dyDescent="0.25">
      <c r="A57" t="s">
        <v>1026</v>
      </c>
      <c r="B57" s="82" t="s">
        <v>473</v>
      </c>
      <c r="C57" s="85" t="s">
        <v>472</v>
      </c>
      <c r="D57" s="100">
        <v>27140284</v>
      </c>
      <c r="E57" s="100">
        <v>21712228</v>
      </c>
      <c r="F57" s="100">
        <v>5428057</v>
      </c>
      <c r="G57" s="100">
        <v>0</v>
      </c>
      <c r="H57" s="100">
        <v>54280569</v>
      </c>
      <c r="I57" s="100">
        <v>0</v>
      </c>
      <c r="J57" s="100">
        <v>0</v>
      </c>
      <c r="K57" s="100">
        <v>27140284</v>
      </c>
      <c r="L57" s="100">
        <v>167257</v>
      </c>
      <c r="M57" s="100">
        <v>167257</v>
      </c>
      <c r="N57" s="100">
        <v>0</v>
      </c>
      <c r="O57" s="100">
        <v>0</v>
      </c>
      <c r="P57" s="100">
        <v>0</v>
      </c>
      <c r="Q57" s="100">
        <v>0</v>
      </c>
      <c r="R57" s="100">
        <v>0</v>
      </c>
      <c r="S57" s="100">
        <v>0</v>
      </c>
      <c r="T57" s="100">
        <v>0</v>
      </c>
      <c r="U57" s="100">
        <v>0</v>
      </c>
      <c r="V57" s="100">
        <v>0</v>
      </c>
      <c r="W57" s="100">
        <v>0</v>
      </c>
      <c r="X57" s="100">
        <v>0</v>
      </c>
      <c r="Y57" s="100">
        <v>0</v>
      </c>
      <c r="Z57" s="100">
        <v>0</v>
      </c>
      <c r="AA57" s="100">
        <v>0</v>
      </c>
      <c r="AB57" s="100">
        <v>0</v>
      </c>
      <c r="AC57" s="100">
        <v>0</v>
      </c>
      <c r="AD57" s="100">
        <v>0</v>
      </c>
      <c r="AE57" s="100">
        <v>2408952</v>
      </c>
      <c r="AF57" s="100">
        <v>602238</v>
      </c>
      <c r="AG57" s="100">
        <v>0</v>
      </c>
      <c r="AH57" s="100">
        <v>3011190</v>
      </c>
      <c r="AI57" s="100">
        <v>504543</v>
      </c>
      <c r="AJ57" s="100">
        <v>403634</v>
      </c>
      <c r="AK57" s="100">
        <v>100909</v>
      </c>
      <c r="AL57" s="100">
        <v>0</v>
      </c>
      <c r="AM57" s="100">
        <v>1009086</v>
      </c>
      <c r="AN57" s="100">
        <v>-2291729</v>
      </c>
      <c r="AO57" s="100">
        <v>-1833383</v>
      </c>
      <c r="AP57" s="100">
        <v>-458346</v>
      </c>
      <c r="AQ57" s="100">
        <v>0</v>
      </c>
      <c r="AR57" s="100">
        <v>-4583458</v>
      </c>
      <c r="AS57" s="100">
        <v>-200942</v>
      </c>
      <c r="AT57" s="100">
        <v>-160753</v>
      </c>
      <c r="AU57" s="100">
        <v>-40188</v>
      </c>
      <c r="AV57" s="100">
        <v>0</v>
      </c>
      <c r="AW57" s="100">
        <v>-401883</v>
      </c>
      <c r="AX57" s="100">
        <v>200942</v>
      </c>
      <c r="AY57" s="100">
        <v>160754</v>
      </c>
      <c r="AZ57" s="100">
        <v>40188</v>
      </c>
      <c r="BA57" s="100">
        <v>0</v>
      </c>
      <c r="BB57" s="100">
        <v>401884</v>
      </c>
      <c r="BC57" s="100">
        <v>-201567</v>
      </c>
      <c r="BD57" s="100">
        <v>-161254</v>
      </c>
      <c r="BE57" s="100">
        <v>-40313</v>
      </c>
      <c r="BF57" s="100">
        <v>0</v>
      </c>
      <c r="BG57" s="100">
        <v>-403134</v>
      </c>
      <c r="BH57" s="100">
        <v>-201567</v>
      </c>
      <c r="BI57" s="100">
        <v>-161253</v>
      </c>
      <c r="BJ57" s="100">
        <v>-40313</v>
      </c>
      <c r="BK57" s="100">
        <v>0</v>
      </c>
      <c r="BL57" s="100">
        <v>-403133</v>
      </c>
      <c r="BM57" s="100">
        <v>-1627899</v>
      </c>
      <c r="BN57" s="100">
        <v>-1302319</v>
      </c>
      <c r="BO57" s="100">
        <v>-325580</v>
      </c>
      <c r="BP57" s="100">
        <v>0</v>
      </c>
      <c r="BQ57" s="100">
        <v>-3255798</v>
      </c>
      <c r="BR57" s="100">
        <v>-840217</v>
      </c>
      <c r="BS57" s="100">
        <v>-672174</v>
      </c>
      <c r="BT57" s="100">
        <v>-168044</v>
      </c>
      <c r="BU57" s="100">
        <v>0</v>
      </c>
      <c r="BV57" s="100">
        <v>-1680435</v>
      </c>
      <c r="BW57" s="100">
        <v>-787682</v>
      </c>
      <c r="BX57" s="100">
        <v>-630145</v>
      </c>
      <c r="BY57" s="100">
        <v>-157536</v>
      </c>
      <c r="BZ57" s="100">
        <v>0</v>
      </c>
      <c r="CA57" s="100">
        <v>-1575363</v>
      </c>
      <c r="CB57" s="100">
        <v>140288</v>
      </c>
      <c r="CC57" s="100">
        <v>112231</v>
      </c>
      <c r="CD57" s="100">
        <v>28058</v>
      </c>
      <c r="CE57" s="100">
        <v>0</v>
      </c>
      <c r="CF57" s="100">
        <v>280577</v>
      </c>
      <c r="CG57" s="100">
        <v>346912</v>
      </c>
      <c r="CH57" s="100">
        <v>277529</v>
      </c>
      <c r="CI57" s="100">
        <v>69382</v>
      </c>
      <c r="CJ57" s="100">
        <v>0</v>
      </c>
      <c r="CK57" s="100">
        <v>693823</v>
      </c>
      <c r="CL57" s="100">
        <v>-383984</v>
      </c>
      <c r="CM57" s="100">
        <v>-307188</v>
      </c>
      <c r="CN57" s="100">
        <v>-76797</v>
      </c>
      <c r="CO57" s="100">
        <v>0</v>
      </c>
      <c r="CP57" s="100">
        <v>-767969</v>
      </c>
      <c r="CQ57" s="100">
        <v>-325469</v>
      </c>
      <c r="CR57" s="100">
        <v>-260375</v>
      </c>
      <c r="CS57" s="100">
        <v>-65094</v>
      </c>
      <c r="CT57" s="100">
        <v>0</v>
      </c>
      <c r="CU57" s="100">
        <v>-650938</v>
      </c>
      <c r="CV57" s="100">
        <v>-1850152</v>
      </c>
      <c r="CW57" s="100">
        <v>-1480122</v>
      </c>
      <c r="CX57" s="100">
        <v>-370031</v>
      </c>
      <c r="CY57" s="100">
        <v>0</v>
      </c>
      <c r="CZ57" s="100">
        <v>-3700305</v>
      </c>
      <c r="DA57" s="100">
        <v>-1083913</v>
      </c>
      <c r="DB57" s="100">
        <v>-867131</v>
      </c>
      <c r="DC57" s="100">
        <v>-216783</v>
      </c>
      <c r="DD57" s="100">
        <v>0</v>
      </c>
      <c r="DE57" s="100">
        <v>-2167827</v>
      </c>
      <c r="DF57" s="100">
        <v>-766239</v>
      </c>
      <c r="DG57" s="100">
        <v>-612991</v>
      </c>
      <c r="DH57" s="100">
        <v>-153248</v>
      </c>
      <c r="DI57" s="100">
        <v>0</v>
      </c>
      <c r="DJ57" s="100">
        <v>-1532478</v>
      </c>
      <c r="DK57" s="100">
        <v>91395</v>
      </c>
      <c r="DL57" s="100">
        <v>-528726</v>
      </c>
      <c r="DM57" s="100">
        <v>-583564</v>
      </c>
      <c r="DN57" s="100">
        <v>0</v>
      </c>
      <c r="DO57" s="100">
        <v>-1020895</v>
      </c>
      <c r="DP57" s="100">
        <v>91396</v>
      </c>
      <c r="DQ57" s="100">
        <v>-105171</v>
      </c>
      <c r="DR57" s="100">
        <v>-160008</v>
      </c>
      <c r="DS57" s="100">
        <v>0</v>
      </c>
      <c r="DT57" s="100">
        <v>-173783</v>
      </c>
      <c r="DU57" s="100">
        <v>-1</v>
      </c>
      <c r="DV57" s="100">
        <v>-423555</v>
      </c>
      <c r="DW57" s="100">
        <v>-423556</v>
      </c>
      <c r="DX57" s="100">
        <v>0</v>
      </c>
      <c r="DY57" s="100">
        <v>-847112</v>
      </c>
      <c r="DZ57" s="100">
        <v>27492242</v>
      </c>
      <c r="EA57" s="100">
        <v>21993793</v>
      </c>
      <c r="EB57" s="100">
        <v>5498448</v>
      </c>
      <c r="EC57" s="100">
        <v>0</v>
      </c>
      <c r="ED57" s="100">
        <v>54984483</v>
      </c>
      <c r="EE57" s="100">
        <v>27140284</v>
      </c>
      <c r="EF57" s="100">
        <v>21712228</v>
      </c>
      <c r="EG57" s="100">
        <v>5428057</v>
      </c>
      <c r="EH57" s="100">
        <v>0</v>
      </c>
      <c r="EI57" s="100">
        <v>54280569</v>
      </c>
      <c r="EJ57" s="100">
        <v>-351958</v>
      </c>
      <c r="EK57" s="100">
        <v>-281565</v>
      </c>
      <c r="EL57" s="100">
        <v>-70391</v>
      </c>
      <c r="EM57" s="100">
        <v>0</v>
      </c>
      <c r="EN57" s="100">
        <v>-703914</v>
      </c>
      <c r="EO57" s="100">
        <v>-351959</v>
      </c>
      <c r="EP57" s="100">
        <v>-705120</v>
      </c>
      <c r="EQ57" s="100">
        <v>-493947</v>
      </c>
      <c r="ER57" s="100">
        <v>0</v>
      </c>
      <c r="ES57" s="100">
        <v>-1551026</v>
      </c>
      <c r="ET57" s="546">
        <v>0.5</v>
      </c>
      <c r="EU57" s="546">
        <v>0.4</v>
      </c>
      <c r="EV57" s="546">
        <v>0.1</v>
      </c>
      <c r="EW57" s="546">
        <v>0</v>
      </c>
      <c r="EX57" s="546">
        <v>1</v>
      </c>
      <c r="EY57" s="84" t="s">
        <v>1029</v>
      </c>
    </row>
    <row r="58" spans="1:155" s="84" customFormat="1" x14ac:dyDescent="0.25">
      <c r="A58" t="s">
        <v>1026</v>
      </c>
      <c r="B58" s="82" t="s">
        <v>475</v>
      </c>
      <c r="C58" s="85" t="s">
        <v>474</v>
      </c>
      <c r="D58" s="100">
        <v>49240852</v>
      </c>
      <c r="E58" s="100">
        <v>39392682</v>
      </c>
      <c r="F58" s="100">
        <v>9848170</v>
      </c>
      <c r="G58" s="100">
        <v>0</v>
      </c>
      <c r="H58" s="100">
        <v>98481704</v>
      </c>
      <c r="I58" s="100">
        <v>0</v>
      </c>
      <c r="J58" s="100">
        <v>0</v>
      </c>
      <c r="K58" s="100">
        <v>49240852</v>
      </c>
      <c r="L58" s="100">
        <v>231469</v>
      </c>
      <c r="M58" s="100">
        <v>231469</v>
      </c>
      <c r="N58" s="100">
        <v>0</v>
      </c>
      <c r="O58" s="100">
        <v>0</v>
      </c>
      <c r="P58" s="100">
        <v>237624</v>
      </c>
      <c r="Q58" s="100">
        <v>243180</v>
      </c>
      <c r="R58" s="100">
        <v>480804</v>
      </c>
      <c r="S58" s="100">
        <v>0</v>
      </c>
      <c r="T58" s="100">
        <v>0</v>
      </c>
      <c r="U58" s="100">
        <v>0</v>
      </c>
      <c r="V58" s="100">
        <v>0</v>
      </c>
      <c r="W58" s="100">
        <v>0</v>
      </c>
      <c r="X58" s="100">
        <v>0</v>
      </c>
      <c r="Y58" s="100">
        <v>0</v>
      </c>
      <c r="Z58" s="100">
        <v>0</v>
      </c>
      <c r="AA58" s="100">
        <v>0</v>
      </c>
      <c r="AB58" s="100">
        <v>0</v>
      </c>
      <c r="AC58" s="100">
        <v>0</v>
      </c>
      <c r="AD58" s="100">
        <v>0</v>
      </c>
      <c r="AE58" s="100">
        <v>3339778</v>
      </c>
      <c r="AF58" s="100">
        <v>840933</v>
      </c>
      <c r="AG58" s="100">
        <v>0</v>
      </c>
      <c r="AH58" s="100">
        <v>4180711</v>
      </c>
      <c r="AI58" s="100">
        <v>1233992</v>
      </c>
      <c r="AJ58" s="100">
        <v>987193</v>
      </c>
      <c r="AK58" s="100">
        <v>246798</v>
      </c>
      <c r="AL58" s="100">
        <v>0</v>
      </c>
      <c r="AM58" s="100">
        <v>2467983</v>
      </c>
      <c r="AN58" s="100">
        <v>-879548</v>
      </c>
      <c r="AO58" s="100">
        <v>-703639</v>
      </c>
      <c r="AP58" s="100">
        <v>-175910</v>
      </c>
      <c r="AQ58" s="100">
        <v>0</v>
      </c>
      <c r="AR58" s="100">
        <v>-1759097</v>
      </c>
      <c r="AS58" s="100">
        <v>-139536</v>
      </c>
      <c r="AT58" s="100">
        <v>-111628</v>
      </c>
      <c r="AU58" s="100">
        <v>-27907</v>
      </c>
      <c r="AV58" s="100">
        <v>0</v>
      </c>
      <c r="AW58" s="100">
        <v>-279071</v>
      </c>
      <c r="AX58" s="100">
        <v>0</v>
      </c>
      <c r="AY58" s="100">
        <v>0</v>
      </c>
      <c r="AZ58" s="100">
        <v>0</v>
      </c>
      <c r="BA58" s="100">
        <v>0</v>
      </c>
      <c r="BB58" s="100">
        <v>0</v>
      </c>
      <c r="BC58" s="100">
        <v>-49012</v>
      </c>
      <c r="BD58" s="100">
        <v>-39209</v>
      </c>
      <c r="BE58" s="100">
        <v>-9802</v>
      </c>
      <c r="BF58" s="100">
        <v>0</v>
      </c>
      <c r="BG58" s="100">
        <v>-98023</v>
      </c>
      <c r="BH58" s="100">
        <v>-188548</v>
      </c>
      <c r="BI58" s="100">
        <v>-150837</v>
      </c>
      <c r="BJ58" s="100">
        <v>-37709</v>
      </c>
      <c r="BK58" s="100">
        <v>0</v>
      </c>
      <c r="BL58" s="100">
        <v>-377094</v>
      </c>
      <c r="BM58" s="100">
        <v>-6166538</v>
      </c>
      <c r="BN58" s="100">
        <v>-4933230</v>
      </c>
      <c r="BO58" s="100">
        <v>-1233308</v>
      </c>
      <c r="BP58" s="100">
        <v>0</v>
      </c>
      <c r="BQ58" s="100">
        <v>-12333076</v>
      </c>
      <c r="BR58" s="100">
        <v>-1829694</v>
      </c>
      <c r="BS58" s="100">
        <v>-1463756</v>
      </c>
      <c r="BT58" s="100">
        <v>-365939</v>
      </c>
      <c r="BU58" s="100">
        <v>0</v>
      </c>
      <c r="BV58" s="100">
        <v>-3659389</v>
      </c>
      <c r="BW58" s="100">
        <v>-4336843</v>
      </c>
      <c r="BX58" s="100">
        <v>-3469475</v>
      </c>
      <c r="BY58" s="100">
        <v>-867369</v>
      </c>
      <c r="BZ58" s="100">
        <v>0</v>
      </c>
      <c r="CA58" s="100">
        <v>-8673687</v>
      </c>
      <c r="CB58" s="100">
        <v>92852</v>
      </c>
      <c r="CC58" s="100">
        <v>74282</v>
      </c>
      <c r="CD58" s="100">
        <v>18571</v>
      </c>
      <c r="CE58" s="100">
        <v>0</v>
      </c>
      <c r="CF58" s="100">
        <v>185705</v>
      </c>
      <c r="CG58" s="100">
        <v>337512</v>
      </c>
      <c r="CH58" s="100">
        <v>270010</v>
      </c>
      <c r="CI58" s="100">
        <v>67503</v>
      </c>
      <c r="CJ58" s="100">
        <v>0</v>
      </c>
      <c r="CK58" s="100">
        <v>675025</v>
      </c>
      <c r="CL58" s="100">
        <v>-47319</v>
      </c>
      <c r="CM58" s="100">
        <v>-37856</v>
      </c>
      <c r="CN58" s="100">
        <v>-9464</v>
      </c>
      <c r="CO58" s="100">
        <v>0</v>
      </c>
      <c r="CP58" s="100">
        <v>-94639</v>
      </c>
      <c r="CQ58" s="100">
        <v>-2700002</v>
      </c>
      <c r="CR58" s="100">
        <v>-2160002</v>
      </c>
      <c r="CS58" s="100">
        <v>-540001</v>
      </c>
      <c r="CT58" s="100">
        <v>0</v>
      </c>
      <c r="CU58" s="100">
        <v>-5400005</v>
      </c>
      <c r="CV58" s="100">
        <v>-8483495</v>
      </c>
      <c r="CW58" s="100">
        <v>-6786796</v>
      </c>
      <c r="CX58" s="100">
        <v>-1696699</v>
      </c>
      <c r="CY58" s="100">
        <v>0</v>
      </c>
      <c r="CZ58" s="100">
        <v>-16966990</v>
      </c>
      <c r="DA58" s="100">
        <v>-1784161</v>
      </c>
      <c r="DB58" s="100">
        <v>-1427330</v>
      </c>
      <c r="DC58" s="100">
        <v>-356832</v>
      </c>
      <c r="DD58" s="100">
        <v>0</v>
      </c>
      <c r="DE58" s="100">
        <v>-3568323</v>
      </c>
      <c r="DF58" s="100">
        <v>-6699333</v>
      </c>
      <c r="DG58" s="100">
        <v>-5359467</v>
      </c>
      <c r="DH58" s="100">
        <v>-1339867</v>
      </c>
      <c r="DI58" s="100">
        <v>0</v>
      </c>
      <c r="DJ58" s="100">
        <v>-13398667</v>
      </c>
      <c r="DK58" s="100">
        <v>1047555</v>
      </c>
      <c r="DL58" s="100">
        <v>838042</v>
      </c>
      <c r="DM58" s="100">
        <v>209511</v>
      </c>
      <c r="DN58" s="100">
        <v>0</v>
      </c>
      <c r="DO58" s="100">
        <v>2095108</v>
      </c>
      <c r="DP58" s="100">
        <v>937578</v>
      </c>
      <c r="DQ58" s="100">
        <v>750062</v>
      </c>
      <c r="DR58" s="100">
        <v>187516</v>
      </c>
      <c r="DS58" s="100">
        <v>0</v>
      </c>
      <c r="DT58" s="100">
        <v>1875156</v>
      </c>
      <c r="DU58" s="100">
        <v>109977</v>
      </c>
      <c r="DV58" s="100">
        <v>87980</v>
      </c>
      <c r="DW58" s="100">
        <v>21995</v>
      </c>
      <c r="DX58" s="100">
        <v>0</v>
      </c>
      <c r="DY58" s="100">
        <v>219952</v>
      </c>
      <c r="DZ58" s="100">
        <v>47225416</v>
      </c>
      <c r="EA58" s="100">
        <v>37780332</v>
      </c>
      <c r="EB58" s="100">
        <v>9445083</v>
      </c>
      <c r="EC58" s="100">
        <v>0</v>
      </c>
      <c r="ED58" s="100">
        <v>94450831</v>
      </c>
      <c r="EE58" s="100">
        <v>49240852</v>
      </c>
      <c r="EF58" s="100">
        <v>39392682</v>
      </c>
      <c r="EG58" s="100">
        <v>9848170</v>
      </c>
      <c r="EH58" s="100">
        <v>0</v>
      </c>
      <c r="EI58" s="100">
        <v>98481704</v>
      </c>
      <c r="EJ58" s="100">
        <v>2015436</v>
      </c>
      <c r="EK58" s="100">
        <v>1612350</v>
      </c>
      <c r="EL58" s="100">
        <v>403087</v>
      </c>
      <c r="EM58" s="100">
        <v>0</v>
      </c>
      <c r="EN58" s="100">
        <v>4030873</v>
      </c>
      <c r="EO58" s="100">
        <v>2125413</v>
      </c>
      <c r="EP58" s="100">
        <v>1700330</v>
      </c>
      <c r="EQ58" s="100">
        <v>425082</v>
      </c>
      <c r="ER58" s="100">
        <v>0</v>
      </c>
      <c r="ES58" s="100">
        <v>4250825</v>
      </c>
      <c r="ET58" s="546">
        <v>0.5</v>
      </c>
      <c r="EU58" s="546">
        <v>0.4</v>
      </c>
      <c r="EV58" s="546">
        <v>0.1</v>
      </c>
      <c r="EW58" s="546">
        <v>0</v>
      </c>
      <c r="EX58" s="546">
        <v>1</v>
      </c>
      <c r="EY58" s="84" t="s">
        <v>1029</v>
      </c>
    </row>
    <row r="59" spans="1:155" s="84" customFormat="1" x14ac:dyDescent="0.25">
      <c r="A59" t="s">
        <v>1026</v>
      </c>
      <c r="B59" s="82" t="s">
        <v>477</v>
      </c>
      <c r="C59" s="85" t="s">
        <v>476</v>
      </c>
      <c r="D59" s="100">
        <v>67841910</v>
      </c>
      <c r="E59" s="100">
        <v>66485072</v>
      </c>
      <c r="F59" s="100">
        <v>0</v>
      </c>
      <c r="G59" s="100">
        <v>1356838</v>
      </c>
      <c r="H59" s="100">
        <v>135683820</v>
      </c>
      <c r="I59" s="100">
        <v>409094</v>
      </c>
      <c r="J59" s="100">
        <v>409094</v>
      </c>
      <c r="K59" s="100">
        <v>67432816</v>
      </c>
      <c r="L59" s="100">
        <v>571288</v>
      </c>
      <c r="M59" s="100">
        <v>571288</v>
      </c>
      <c r="N59" s="100">
        <v>0</v>
      </c>
      <c r="O59" s="100">
        <v>0</v>
      </c>
      <c r="P59" s="100">
        <v>127672</v>
      </c>
      <c r="Q59" s="100">
        <v>0</v>
      </c>
      <c r="R59" s="100">
        <v>127672</v>
      </c>
      <c r="S59" s="100">
        <v>0</v>
      </c>
      <c r="T59" s="100">
        <v>0</v>
      </c>
      <c r="U59" s="100">
        <v>0</v>
      </c>
      <c r="V59" s="100">
        <v>0</v>
      </c>
      <c r="W59" s="100">
        <v>409094.27291242365</v>
      </c>
      <c r="X59" s="100">
        <v>0</v>
      </c>
      <c r="Y59" s="100">
        <v>0</v>
      </c>
      <c r="Z59" s="100">
        <v>409094.27291242365</v>
      </c>
      <c r="AA59" s="100">
        <v>0</v>
      </c>
      <c r="AB59" s="100">
        <v>0</v>
      </c>
      <c r="AC59" s="100">
        <v>0</v>
      </c>
      <c r="AD59" s="100">
        <v>0</v>
      </c>
      <c r="AE59" s="100">
        <v>9653639</v>
      </c>
      <c r="AF59" s="100">
        <v>0</v>
      </c>
      <c r="AG59" s="100">
        <v>196483</v>
      </c>
      <c r="AH59" s="100">
        <v>9850122</v>
      </c>
      <c r="AI59" s="100">
        <v>2396430</v>
      </c>
      <c r="AJ59" s="100">
        <v>2348502</v>
      </c>
      <c r="AK59" s="100">
        <v>0</v>
      </c>
      <c r="AL59" s="100">
        <v>47929</v>
      </c>
      <c r="AM59" s="100">
        <v>4792861</v>
      </c>
      <c r="AN59" s="100">
        <v>-271501</v>
      </c>
      <c r="AO59" s="100">
        <v>-266070</v>
      </c>
      <c r="AP59" s="100">
        <v>0</v>
      </c>
      <c r="AQ59" s="100">
        <v>-5430</v>
      </c>
      <c r="AR59" s="100">
        <v>-543001</v>
      </c>
      <c r="AS59" s="100">
        <v>-703138</v>
      </c>
      <c r="AT59" s="100">
        <v>-689076</v>
      </c>
      <c r="AU59" s="100">
        <v>0</v>
      </c>
      <c r="AV59" s="100">
        <v>-14063</v>
      </c>
      <c r="AW59" s="100">
        <v>-1406277</v>
      </c>
      <c r="AX59" s="100">
        <v>539402</v>
      </c>
      <c r="AY59" s="100">
        <v>528613</v>
      </c>
      <c r="AZ59" s="100">
        <v>0</v>
      </c>
      <c r="BA59" s="100">
        <v>10788</v>
      </c>
      <c r="BB59" s="100">
        <v>1078803</v>
      </c>
      <c r="BC59" s="100">
        <v>-554913</v>
      </c>
      <c r="BD59" s="100">
        <v>-543814</v>
      </c>
      <c r="BE59" s="100">
        <v>0</v>
      </c>
      <c r="BF59" s="100">
        <v>-11098</v>
      </c>
      <c r="BG59" s="100">
        <v>-1109825</v>
      </c>
      <c r="BH59" s="100">
        <v>-718649</v>
      </c>
      <c r="BI59" s="100">
        <v>-704277</v>
      </c>
      <c r="BJ59" s="100">
        <v>0</v>
      </c>
      <c r="BK59" s="100">
        <v>-14373</v>
      </c>
      <c r="BL59" s="100">
        <v>-1437299</v>
      </c>
      <c r="BM59" s="100">
        <v>-7722843</v>
      </c>
      <c r="BN59" s="100">
        <v>-7568387</v>
      </c>
      <c r="BO59" s="100">
        <v>0</v>
      </c>
      <c r="BP59" s="100">
        <v>-154457</v>
      </c>
      <c r="BQ59" s="100">
        <v>-15445687</v>
      </c>
      <c r="BR59" s="100">
        <v>-4581067</v>
      </c>
      <c r="BS59" s="100">
        <v>-4489445</v>
      </c>
      <c r="BT59" s="100">
        <v>0</v>
      </c>
      <c r="BU59" s="100">
        <v>-91621</v>
      </c>
      <c r="BV59" s="100">
        <v>-9162133</v>
      </c>
      <c r="BW59" s="100">
        <v>-3141777</v>
      </c>
      <c r="BX59" s="100">
        <v>-3078941</v>
      </c>
      <c r="BY59" s="100">
        <v>0</v>
      </c>
      <c r="BZ59" s="100">
        <v>-62836</v>
      </c>
      <c r="CA59" s="100">
        <v>-6283554</v>
      </c>
      <c r="CB59" s="100">
        <v>1487487</v>
      </c>
      <c r="CC59" s="100">
        <v>1457737</v>
      </c>
      <c r="CD59" s="100">
        <v>0</v>
      </c>
      <c r="CE59" s="100">
        <v>29750</v>
      </c>
      <c r="CF59" s="100">
        <v>2974974</v>
      </c>
      <c r="CG59" s="100">
        <v>503112</v>
      </c>
      <c r="CH59" s="100">
        <v>493050</v>
      </c>
      <c r="CI59" s="100">
        <v>0</v>
      </c>
      <c r="CJ59" s="100">
        <v>10062</v>
      </c>
      <c r="CK59" s="100">
        <v>1006224</v>
      </c>
      <c r="CL59" s="100">
        <v>-263986</v>
      </c>
      <c r="CM59" s="100">
        <v>-258707</v>
      </c>
      <c r="CN59" s="100">
        <v>0</v>
      </c>
      <c r="CO59" s="100">
        <v>-5280</v>
      </c>
      <c r="CP59" s="100">
        <v>-527973</v>
      </c>
      <c r="CQ59" s="100">
        <v>-4144495</v>
      </c>
      <c r="CR59" s="100">
        <v>-4061606</v>
      </c>
      <c r="CS59" s="100">
        <v>0</v>
      </c>
      <c r="CT59" s="100">
        <v>-82890</v>
      </c>
      <c r="CU59" s="100">
        <v>-8288991</v>
      </c>
      <c r="CV59" s="100">
        <v>-10140725</v>
      </c>
      <c r="CW59" s="100">
        <v>-9937913</v>
      </c>
      <c r="CX59" s="100">
        <v>0</v>
      </c>
      <c r="CY59" s="100">
        <v>-202815</v>
      </c>
      <c r="CZ59" s="100">
        <v>-20281453</v>
      </c>
      <c r="DA59" s="100">
        <v>-3357566</v>
      </c>
      <c r="DB59" s="100">
        <v>-3290415</v>
      </c>
      <c r="DC59" s="100">
        <v>0</v>
      </c>
      <c r="DD59" s="100">
        <v>-67151</v>
      </c>
      <c r="DE59" s="100">
        <v>-6715132</v>
      </c>
      <c r="DF59" s="100">
        <v>-6783160</v>
      </c>
      <c r="DG59" s="100">
        <v>-6647497</v>
      </c>
      <c r="DH59" s="100">
        <v>0</v>
      </c>
      <c r="DI59" s="100">
        <v>-135664</v>
      </c>
      <c r="DJ59" s="100">
        <v>-13566321</v>
      </c>
      <c r="DK59" s="100">
        <v>409638</v>
      </c>
      <c r="DL59" s="100">
        <v>401443</v>
      </c>
      <c r="DM59" s="100">
        <v>0</v>
      </c>
      <c r="DN59" s="100">
        <v>8191</v>
      </c>
      <c r="DO59" s="100">
        <v>819272</v>
      </c>
      <c r="DP59" s="100">
        <v>-945417</v>
      </c>
      <c r="DQ59" s="100">
        <v>-926508</v>
      </c>
      <c r="DR59" s="100">
        <v>0</v>
      </c>
      <c r="DS59" s="100">
        <v>-18908</v>
      </c>
      <c r="DT59" s="100">
        <v>-1890833</v>
      </c>
      <c r="DU59" s="100">
        <v>1355055</v>
      </c>
      <c r="DV59" s="100">
        <v>1327951</v>
      </c>
      <c r="DW59" s="100">
        <v>0</v>
      </c>
      <c r="DX59" s="100">
        <v>27099</v>
      </c>
      <c r="DY59" s="100">
        <v>2710105</v>
      </c>
      <c r="DZ59" s="100">
        <v>69703624</v>
      </c>
      <c r="EA59" s="100">
        <v>68309553</v>
      </c>
      <c r="EB59" s="100">
        <v>0</v>
      </c>
      <c r="EC59" s="100">
        <v>1394073</v>
      </c>
      <c r="ED59" s="100">
        <v>139407250</v>
      </c>
      <c r="EE59" s="100">
        <v>67841910</v>
      </c>
      <c r="EF59" s="100">
        <v>66485072</v>
      </c>
      <c r="EG59" s="100">
        <v>0</v>
      </c>
      <c r="EH59" s="100">
        <v>1356838</v>
      </c>
      <c r="EI59" s="100">
        <v>135683820</v>
      </c>
      <c r="EJ59" s="100">
        <v>-1861714</v>
      </c>
      <c r="EK59" s="100">
        <v>-1824481</v>
      </c>
      <c r="EL59" s="100">
        <v>0</v>
      </c>
      <c r="EM59" s="100">
        <v>-37235</v>
      </c>
      <c r="EN59" s="100">
        <v>-3723430</v>
      </c>
      <c r="EO59" s="100">
        <v>-506659</v>
      </c>
      <c r="EP59" s="100">
        <v>-496530</v>
      </c>
      <c r="EQ59" s="100">
        <v>0</v>
      </c>
      <c r="ER59" s="100">
        <v>-10136</v>
      </c>
      <c r="ES59" s="100">
        <v>-1013325</v>
      </c>
      <c r="ET59" s="546">
        <v>0.5</v>
      </c>
      <c r="EU59" s="546">
        <v>0.49</v>
      </c>
      <c r="EV59" s="546">
        <v>0</v>
      </c>
      <c r="EW59" s="546">
        <v>0.01</v>
      </c>
      <c r="EX59" s="546">
        <v>1</v>
      </c>
      <c r="EY59" s="84" t="s">
        <v>1054</v>
      </c>
    </row>
    <row r="60" spans="1:155" s="84" customFormat="1" x14ac:dyDescent="0.25">
      <c r="A60" t="s">
        <v>1026</v>
      </c>
      <c r="B60" s="82" t="s">
        <v>479</v>
      </c>
      <c r="C60" s="85" t="s">
        <v>478</v>
      </c>
      <c r="D60" s="100">
        <v>74024097</v>
      </c>
      <c r="E60" s="100">
        <v>72543615</v>
      </c>
      <c r="F60" s="100">
        <v>0</v>
      </c>
      <c r="G60" s="100">
        <v>1480482</v>
      </c>
      <c r="H60" s="100">
        <v>148048194</v>
      </c>
      <c r="I60" s="100">
        <v>225182</v>
      </c>
      <c r="J60" s="100">
        <v>225182</v>
      </c>
      <c r="K60" s="100">
        <v>73798915</v>
      </c>
      <c r="L60" s="100">
        <v>470534</v>
      </c>
      <c r="M60" s="100">
        <v>470534</v>
      </c>
      <c r="N60" s="100">
        <v>47859</v>
      </c>
      <c r="O60" s="100">
        <v>47859</v>
      </c>
      <c r="P60" s="100">
        <v>349529</v>
      </c>
      <c r="Q60" s="100">
        <v>0</v>
      </c>
      <c r="R60" s="100">
        <v>349529</v>
      </c>
      <c r="S60" s="100">
        <v>0</v>
      </c>
      <c r="T60" s="100">
        <v>0</v>
      </c>
      <c r="U60" s="100">
        <v>0</v>
      </c>
      <c r="V60" s="100">
        <v>0</v>
      </c>
      <c r="W60" s="100">
        <v>225182.34623217923</v>
      </c>
      <c r="X60" s="100">
        <v>0</v>
      </c>
      <c r="Y60" s="100">
        <v>0</v>
      </c>
      <c r="Z60" s="100">
        <v>225182.34623217923</v>
      </c>
      <c r="AA60" s="100">
        <v>0</v>
      </c>
      <c r="AB60" s="100">
        <v>0</v>
      </c>
      <c r="AC60" s="100">
        <v>0</v>
      </c>
      <c r="AD60" s="100">
        <v>0</v>
      </c>
      <c r="AE60" s="100">
        <v>8373333</v>
      </c>
      <c r="AF60" s="100">
        <v>0</v>
      </c>
      <c r="AG60" s="100">
        <v>170594</v>
      </c>
      <c r="AH60" s="100">
        <v>8543927</v>
      </c>
      <c r="AI60" s="100">
        <v>1763675</v>
      </c>
      <c r="AJ60" s="100">
        <v>1728401</v>
      </c>
      <c r="AK60" s="100">
        <v>0</v>
      </c>
      <c r="AL60" s="100">
        <v>35273</v>
      </c>
      <c r="AM60" s="100">
        <v>3527349</v>
      </c>
      <c r="AN60" s="100">
        <v>-1104170</v>
      </c>
      <c r="AO60" s="100">
        <v>-1082086</v>
      </c>
      <c r="AP60" s="100">
        <v>0</v>
      </c>
      <c r="AQ60" s="100">
        <v>-22083</v>
      </c>
      <c r="AR60" s="100">
        <v>-2208339</v>
      </c>
      <c r="AS60" s="100">
        <v>-2005693</v>
      </c>
      <c r="AT60" s="100">
        <v>-1965580</v>
      </c>
      <c r="AU60" s="100">
        <v>0</v>
      </c>
      <c r="AV60" s="100">
        <v>-40114</v>
      </c>
      <c r="AW60" s="100">
        <v>-4011387</v>
      </c>
      <c r="AX60" s="100">
        <v>1228013</v>
      </c>
      <c r="AY60" s="100">
        <v>1203453</v>
      </c>
      <c r="AZ60" s="100">
        <v>0</v>
      </c>
      <c r="BA60" s="100">
        <v>24560</v>
      </c>
      <c r="BB60" s="100">
        <v>2456026</v>
      </c>
      <c r="BC60" s="100">
        <v>-985994</v>
      </c>
      <c r="BD60" s="100">
        <v>-966275</v>
      </c>
      <c r="BE60" s="100">
        <v>0</v>
      </c>
      <c r="BF60" s="100">
        <v>-19720</v>
      </c>
      <c r="BG60" s="100">
        <v>-1971989</v>
      </c>
      <c r="BH60" s="100">
        <v>-1763674</v>
      </c>
      <c r="BI60" s="100">
        <v>-1728402</v>
      </c>
      <c r="BJ60" s="100">
        <v>0</v>
      </c>
      <c r="BK60" s="100">
        <v>-35274</v>
      </c>
      <c r="BL60" s="100">
        <v>-3527350</v>
      </c>
      <c r="BM60" s="100">
        <v>-14498948</v>
      </c>
      <c r="BN60" s="100">
        <v>-14208970</v>
      </c>
      <c r="BO60" s="100">
        <v>0</v>
      </c>
      <c r="BP60" s="100">
        <v>-289979</v>
      </c>
      <c r="BQ60" s="100">
        <v>-28997897</v>
      </c>
      <c r="BR60" s="100">
        <v>2202699</v>
      </c>
      <c r="BS60" s="100">
        <v>2158645</v>
      </c>
      <c r="BT60" s="100">
        <v>0</v>
      </c>
      <c r="BU60" s="100">
        <v>44054</v>
      </c>
      <c r="BV60" s="100">
        <v>4405398</v>
      </c>
      <c r="BW60" s="100">
        <v>-16701647</v>
      </c>
      <c r="BX60" s="100">
        <v>-16367615</v>
      </c>
      <c r="BY60" s="100">
        <v>0</v>
      </c>
      <c r="BZ60" s="100">
        <v>-334033</v>
      </c>
      <c r="CA60" s="100">
        <v>-33403295</v>
      </c>
      <c r="CB60" s="100">
        <v>1278645</v>
      </c>
      <c r="CC60" s="100">
        <v>1253072</v>
      </c>
      <c r="CD60" s="100">
        <v>0</v>
      </c>
      <c r="CE60" s="100">
        <v>25573</v>
      </c>
      <c r="CF60" s="100">
        <v>2557290</v>
      </c>
      <c r="CG60" s="100">
        <v>1200206</v>
      </c>
      <c r="CH60" s="100">
        <v>1176202</v>
      </c>
      <c r="CI60" s="100">
        <v>0</v>
      </c>
      <c r="CJ60" s="100">
        <v>24004</v>
      </c>
      <c r="CK60" s="100">
        <v>2400412</v>
      </c>
      <c r="CL60" s="100">
        <v>-5223087</v>
      </c>
      <c r="CM60" s="100">
        <v>-5118626</v>
      </c>
      <c r="CN60" s="100">
        <v>0</v>
      </c>
      <c r="CO60" s="100">
        <v>-104462</v>
      </c>
      <c r="CP60" s="100">
        <v>-10446175</v>
      </c>
      <c r="CQ60" s="100">
        <v>739688</v>
      </c>
      <c r="CR60" s="100">
        <v>724895</v>
      </c>
      <c r="CS60" s="100">
        <v>0</v>
      </c>
      <c r="CT60" s="100">
        <v>14794</v>
      </c>
      <c r="CU60" s="100">
        <v>1479377</v>
      </c>
      <c r="CV60" s="100">
        <v>-16503496</v>
      </c>
      <c r="CW60" s="100">
        <v>-16173427</v>
      </c>
      <c r="CX60" s="100">
        <v>0</v>
      </c>
      <c r="CY60" s="100">
        <v>-330070</v>
      </c>
      <c r="CZ60" s="100">
        <v>-33006993</v>
      </c>
      <c r="DA60" s="100">
        <v>-1741743</v>
      </c>
      <c r="DB60" s="100">
        <v>-1706909</v>
      </c>
      <c r="DC60" s="100">
        <v>0</v>
      </c>
      <c r="DD60" s="100">
        <v>-34835</v>
      </c>
      <c r="DE60" s="100">
        <v>-3483487</v>
      </c>
      <c r="DF60" s="100">
        <v>-14761753</v>
      </c>
      <c r="DG60" s="100">
        <v>-14466518</v>
      </c>
      <c r="DH60" s="100">
        <v>0</v>
      </c>
      <c r="DI60" s="100">
        <v>-295235</v>
      </c>
      <c r="DJ60" s="100">
        <v>-29523506</v>
      </c>
      <c r="DK60" s="100">
        <v>-669080</v>
      </c>
      <c r="DL60" s="100">
        <v>-655699</v>
      </c>
      <c r="DM60" s="100">
        <v>0</v>
      </c>
      <c r="DN60" s="100">
        <v>-13382</v>
      </c>
      <c r="DO60" s="100">
        <v>-1338161</v>
      </c>
      <c r="DP60" s="100">
        <v>-664992</v>
      </c>
      <c r="DQ60" s="100">
        <v>-651692</v>
      </c>
      <c r="DR60" s="100">
        <v>0</v>
      </c>
      <c r="DS60" s="100">
        <v>-13300</v>
      </c>
      <c r="DT60" s="100">
        <v>-1329984</v>
      </c>
      <c r="DU60" s="100">
        <v>-4088</v>
      </c>
      <c r="DV60" s="100">
        <v>-4007</v>
      </c>
      <c r="DW60" s="100">
        <v>0</v>
      </c>
      <c r="DX60" s="100">
        <v>-82</v>
      </c>
      <c r="DY60" s="100">
        <v>-8177</v>
      </c>
      <c r="DZ60" s="100">
        <v>71027654</v>
      </c>
      <c r="EA60" s="100">
        <v>69607101</v>
      </c>
      <c r="EB60" s="100">
        <v>0</v>
      </c>
      <c r="EC60" s="100">
        <v>1420553</v>
      </c>
      <c r="ED60" s="100">
        <v>142055308</v>
      </c>
      <c r="EE60" s="100">
        <v>74024097</v>
      </c>
      <c r="EF60" s="100">
        <v>72543615</v>
      </c>
      <c r="EG60" s="100">
        <v>0</v>
      </c>
      <c r="EH60" s="100">
        <v>1480482</v>
      </c>
      <c r="EI60" s="100">
        <v>148048194</v>
      </c>
      <c r="EJ60" s="100">
        <v>2996443</v>
      </c>
      <c r="EK60" s="100">
        <v>2936514</v>
      </c>
      <c r="EL60" s="100">
        <v>0</v>
      </c>
      <c r="EM60" s="100">
        <v>59929</v>
      </c>
      <c r="EN60" s="100">
        <v>5992886</v>
      </c>
      <c r="EO60" s="100">
        <v>2992355</v>
      </c>
      <c r="EP60" s="100">
        <v>2932507</v>
      </c>
      <c r="EQ60" s="100">
        <v>0</v>
      </c>
      <c r="ER60" s="100">
        <v>59847</v>
      </c>
      <c r="ES60" s="100">
        <v>5984709</v>
      </c>
      <c r="ET60" s="546">
        <v>0.5</v>
      </c>
      <c r="EU60" s="546">
        <v>0.49</v>
      </c>
      <c r="EV60" s="546">
        <v>0</v>
      </c>
      <c r="EW60" s="546">
        <v>0.01</v>
      </c>
      <c r="EX60" s="546">
        <v>1</v>
      </c>
      <c r="EY60" s="84" t="s">
        <v>1054</v>
      </c>
    </row>
    <row r="61" spans="1:155" s="84" customFormat="1" x14ac:dyDescent="0.25">
      <c r="A61" t="s">
        <v>1026</v>
      </c>
      <c r="B61" s="82" t="s">
        <v>481</v>
      </c>
      <c r="C61" s="85" t="s">
        <v>480</v>
      </c>
      <c r="D61" s="100">
        <v>18394636</v>
      </c>
      <c r="E61" s="100">
        <v>14715710</v>
      </c>
      <c r="F61" s="100">
        <v>3311035</v>
      </c>
      <c r="G61" s="100">
        <v>367893</v>
      </c>
      <c r="H61" s="100">
        <v>36789274</v>
      </c>
      <c r="I61" s="100">
        <v>0</v>
      </c>
      <c r="J61" s="100">
        <v>0</v>
      </c>
      <c r="K61" s="100">
        <v>18394636</v>
      </c>
      <c r="L61" s="100">
        <v>163692</v>
      </c>
      <c r="M61" s="100">
        <v>163692</v>
      </c>
      <c r="N61" s="100">
        <v>2064849</v>
      </c>
      <c r="O61" s="100">
        <v>2064849</v>
      </c>
      <c r="P61" s="100">
        <v>49320</v>
      </c>
      <c r="Q61" s="100">
        <v>0</v>
      </c>
      <c r="R61" s="100">
        <v>49320</v>
      </c>
      <c r="S61" s="100">
        <v>0</v>
      </c>
      <c r="T61" s="100">
        <v>0</v>
      </c>
      <c r="U61" s="100">
        <v>0</v>
      </c>
      <c r="V61" s="100">
        <v>0</v>
      </c>
      <c r="W61" s="100">
        <v>0</v>
      </c>
      <c r="X61" s="100">
        <v>0</v>
      </c>
      <c r="Y61" s="100">
        <v>0</v>
      </c>
      <c r="Z61" s="100">
        <v>0</v>
      </c>
      <c r="AA61" s="100">
        <v>0</v>
      </c>
      <c r="AB61" s="100">
        <v>0</v>
      </c>
      <c r="AC61" s="100">
        <v>0</v>
      </c>
      <c r="AD61" s="100">
        <v>0</v>
      </c>
      <c r="AE61" s="100">
        <v>2478240</v>
      </c>
      <c r="AF61" s="100">
        <v>542102</v>
      </c>
      <c r="AG61" s="100">
        <v>60232</v>
      </c>
      <c r="AH61" s="100">
        <v>3080574</v>
      </c>
      <c r="AI61" s="100">
        <v>651104</v>
      </c>
      <c r="AJ61" s="100">
        <v>520884</v>
      </c>
      <c r="AK61" s="100">
        <v>117199</v>
      </c>
      <c r="AL61" s="100">
        <v>13022</v>
      </c>
      <c r="AM61" s="100">
        <v>1302209</v>
      </c>
      <c r="AN61" s="100">
        <v>-460490</v>
      </c>
      <c r="AO61" s="100">
        <v>-368392</v>
      </c>
      <c r="AP61" s="100">
        <v>-82888</v>
      </c>
      <c r="AQ61" s="100">
        <v>-9210</v>
      </c>
      <c r="AR61" s="100">
        <v>-920980</v>
      </c>
      <c r="AS61" s="100">
        <v>-213094</v>
      </c>
      <c r="AT61" s="100">
        <v>-170476</v>
      </c>
      <c r="AU61" s="100">
        <v>-38357</v>
      </c>
      <c r="AV61" s="100">
        <v>-4262</v>
      </c>
      <c r="AW61" s="100">
        <v>-426189</v>
      </c>
      <c r="AX61" s="100">
        <v>146403</v>
      </c>
      <c r="AY61" s="100">
        <v>117123</v>
      </c>
      <c r="AZ61" s="100">
        <v>26353</v>
      </c>
      <c r="BA61" s="100">
        <v>2928</v>
      </c>
      <c r="BB61" s="100">
        <v>292807</v>
      </c>
      <c r="BC61" s="100">
        <v>-159309</v>
      </c>
      <c r="BD61" s="100">
        <v>-127447</v>
      </c>
      <c r="BE61" s="100">
        <v>-28676</v>
      </c>
      <c r="BF61" s="100">
        <v>-3186</v>
      </c>
      <c r="BG61" s="100">
        <v>-318618</v>
      </c>
      <c r="BH61" s="100">
        <v>-226000</v>
      </c>
      <c r="BI61" s="100">
        <v>-180800</v>
      </c>
      <c r="BJ61" s="100">
        <v>-40680</v>
      </c>
      <c r="BK61" s="100">
        <v>-4520</v>
      </c>
      <c r="BL61" s="100">
        <v>-452000</v>
      </c>
      <c r="BM61" s="100">
        <v>-2364784</v>
      </c>
      <c r="BN61" s="100">
        <v>-1891828</v>
      </c>
      <c r="BO61" s="100">
        <v>-425661</v>
      </c>
      <c r="BP61" s="100">
        <v>-47296</v>
      </c>
      <c r="BQ61" s="100">
        <v>-4729569</v>
      </c>
      <c r="BR61" s="100">
        <v>-939703</v>
      </c>
      <c r="BS61" s="100">
        <v>-751762</v>
      </c>
      <c r="BT61" s="100">
        <v>-169147</v>
      </c>
      <c r="BU61" s="100">
        <v>-18794</v>
      </c>
      <c r="BV61" s="100">
        <v>-1879406</v>
      </c>
      <c r="BW61" s="100">
        <v>-1425081</v>
      </c>
      <c r="BX61" s="100">
        <v>-1140065</v>
      </c>
      <c r="BY61" s="100">
        <v>-256515</v>
      </c>
      <c r="BZ61" s="100">
        <v>-28502</v>
      </c>
      <c r="CA61" s="100">
        <v>-2850163</v>
      </c>
      <c r="CB61" s="100">
        <v>270359</v>
      </c>
      <c r="CC61" s="100">
        <v>216287</v>
      </c>
      <c r="CD61" s="100">
        <v>48665</v>
      </c>
      <c r="CE61" s="100">
        <v>5407</v>
      </c>
      <c r="CF61" s="100">
        <v>540718</v>
      </c>
      <c r="CG61" s="100">
        <v>46847</v>
      </c>
      <c r="CH61" s="100">
        <v>37477</v>
      </c>
      <c r="CI61" s="100">
        <v>8432</v>
      </c>
      <c r="CJ61" s="100">
        <v>937</v>
      </c>
      <c r="CK61" s="100">
        <v>93693</v>
      </c>
      <c r="CL61" s="100">
        <v>-166533</v>
      </c>
      <c r="CM61" s="100">
        <v>-133226</v>
      </c>
      <c r="CN61" s="100">
        <v>-29976</v>
      </c>
      <c r="CO61" s="100">
        <v>-3331</v>
      </c>
      <c r="CP61" s="100">
        <v>-333066</v>
      </c>
      <c r="CQ61" s="100">
        <v>-837456</v>
      </c>
      <c r="CR61" s="100">
        <v>-669964</v>
      </c>
      <c r="CS61" s="100">
        <v>-150742</v>
      </c>
      <c r="CT61" s="100">
        <v>-16749</v>
      </c>
      <c r="CU61" s="100">
        <v>-1674911</v>
      </c>
      <c r="CV61" s="100">
        <v>-3051567</v>
      </c>
      <c r="CW61" s="100">
        <v>-2441254</v>
      </c>
      <c r="CX61" s="100">
        <v>-549282</v>
      </c>
      <c r="CY61" s="100">
        <v>-61032</v>
      </c>
      <c r="CZ61" s="100">
        <v>-6103135</v>
      </c>
      <c r="DA61" s="100">
        <v>-835877</v>
      </c>
      <c r="DB61" s="100">
        <v>-668701</v>
      </c>
      <c r="DC61" s="100">
        <v>-150458</v>
      </c>
      <c r="DD61" s="100">
        <v>-16718</v>
      </c>
      <c r="DE61" s="100">
        <v>-1671754</v>
      </c>
      <c r="DF61" s="100">
        <v>-2215690</v>
      </c>
      <c r="DG61" s="100">
        <v>-1772552</v>
      </c>
      <c r="DH61" s="100">
        <v>-398825</v>
      </c>
      <c r="DI61" s="100">
        <v>-44314</v>
      </c>
      <c r="DJ61" s="100">
        <v>-4431381</v>
      </c>
      <c r="DK61" s="100">
        <v>-1590094</v>
      </c>
      <c r="DL61" s="100">
        <v>-729529</v>
      </c>
      <c r="DM61" s="100">
        <v>245478</v>
      </c>
      <c r="DN61" s="100">
        <v>-20951</v>
      </c>
      <c r="DO61" s="100">
        <v>-2095096</v>
      </c>
      <c r="DP61" s="100">
        <v>-1590094</v>
      </c>
      <c r="DQ61" s="100">
        <v>-975642</v>
      </c>
      <c r="DR61" s="100">
        <v>4287</v>
      </c>
      <c r="DS61" s="100">
        <v>-25873</v>
      </c>
      <c r="DT61" s="100">
        <v>-2587322</v>
      </c>
      <c r="DU61" s="100">
        <v>0</v>
      </c>
      <c r="DV61" s="100">
        <v>246113</v>
      </c>
      <c r="DW61" s="100">
        <v>241191</v>
      </c>
      <c r="DX61" s="100">
        <v>4922</v>
      </c>
      <c r="DY61" s="100">
        <v>492226</v>
      </c>
      <c r="DZ61" s="100">
        <v>18238430</v>
      </c>
      <c r="EA61" s="100">
        <v>14590745</v>
      </c>
      <c r="EB61" s="100">
        <v>3282918</v>
      </c>
      <c r="EC61" s="100">
        <v>364769</v>
      </c>
      <c r="ED61" s="100">
        <v>36476862</v>
      </c>
      <c r="EE61" s="100">
        <v>18394636</v>
      </c>
      <c r="EF61" s="100">
        <v>14715710</v>
      </c>
      <c r="EG61" s="100">
        <v>3311035</v>
      </c>
      <c r="EH61" s="100">
        <v>367893</v>
      </c>
      <c r="EI61" s="100">
        <v>36789274</v>
      </c>
      <c r="EJ61" s="100">
        <v>156206</v>
      </c>
      <c r="EK61" s="100">
        <v>124965</v>
      </c>
      <c r="EL61" s="100">
        <v>28117</v>
      </c>
      <c r="EM61" s="100">
        <v>3124</v>
      </c>
      <c r="EN61" s="100">
        <v>312412</v>
      </c>
      <c r="EO61" s="100">
        <v>156206</v>
      </c>
      <c r="EP61" s="100">
        <v>371078</v>
      </c>
      <c r="EQ61" s="100">
        <v>269308</v>
      </c>
      <c r="ER61" s="100">
        <v>8046</v>
      </c>
      <c r="ES61" s="100">
        <v>804638</v>
      </c>
      <c r="ET61" s="546">
        <v>0.5</v>
      </c>
      <c r="EU61" s="546">
        <v>0.4</v>
      </c>
      <c r="EV61" s="546">
        <v>0.09</v>
      </c>
      <c r="EW61" s="546">
        <v>0.01</v>
      </c>
      <c r="EX61" s="546">
        <v>1</v>
      </c>
      <c r="EY61" s="84" t="s">
        <v>1029</v>
      </c>
    </row>
    <row r="62" spans="1:155" s="84" customFormat="1" x14ac:dyDescent="0.25">
      <c r="A62" t="s">
        <v>1026</v>
      </c>
      <c r="B62" s="82" t="s">
        <v>483</v>
      </c>
      <c r="C62" s="85" t="s">
        <v>482</v>
      </c>
      <c r="D62" s="100">
        <v>11661683</v>
      </c>
      <c r="E62" s="100">
        <v>9329347</v>
      </c>
      <c r="F62" s="100">
        <v>25655703</v>
      </c>
      <c r="G62" s="100">
        <v>0</v>
      </c>
      <c r="H62" s="100">
        <v>46646733</v>
      </c>
      <c r="I62" s="100">
        <v>0</v>
      </c>
      <c r="J62" s="100">
        <v>0</v>
      </c>
      <c r="K62" s="100">
        <v>11661683</v>
      </c>
      <c r="L62" s="100">
        <v>199143</v>
      </c>
      <c r="M62" s="100">
        <v>199143</v>
      </c>
      <c r="N62" s="100">
        <v>0</v>
      </c>
      <c r="O62" s="100">
        <v>0</v>
      </c>
      <c r="P62" s="100">
        <v>103918</v>
      </c>
      <c r="Q62" s="100">
        <v>29644</v>
      </c>
      <c r="R62" s="100">
        <v>133562</v>
      </c>
      <c r="S62" s="100">
        <v>0</v>
      </c>
      <c r="T62" s="100">
        <v>0</v>
      </c>
      <c r="U62" s="100">
        <v>0</v>
      </c>
      <c r="V62" s="100">
        <v>0</v>
      </c>
      <c r="W62" s="100">
        <v>0</v>
      </c>
      <c r="X62" s="100">
        <v>0</v>
      </c>
      <c r="Y62" s="100">
        <v>0</v>
      </c>
      <c r="Z62" s="100">
        <v>0</v>
      </c>
      <c r="AA62" s="100">
        <v>0</v>
      </c>
      <c r="AB62" s="100">
        <v>0</v>
      </c>
      <c r="AC62" s="100">
        <v>0</v>
      </c>
      <c r="AD62" s="100">
        <v>0</v>
      </c>
      <c r="AE62" s="100">
        <v>1588847</v>
      </c>
      <c r="AF62" s="100">
        <v>4360981</v>
      </c>
      <c r="AG62" s="100">
        <v>0</v>
      </c>
      <c r="AH62" s="100">
        <v>5949828</v>
      </c>
      <c r="AI62" s="100">
        <v>452460</v>
      </c>
      <c r="AJ62" s="100">
        <v>361968</v>
      </c>
      <c r="AK62" s="100">
        <v>995412</v>
      </c>
      <c r="AL62" s="100">
        <v>0</v>
      </c>
      <c r="AM62" s="100">
        <v>1809840</v>
      </c>
      <c r="AN62" s="100">
        <v>-203782</v>
      </c>
      <c r="AO62" s="100">
        <v>-163026</v>
      </c>
      <c r="AP62" s="100">
        <v>-448321</v>
      </c>
      <c r="AQ62" s="100">
        <v>0</v>
      </c>
      <c r="AR62" s="100">
        <v>-815129</v>
      </c>
      <c r="AS62" s="100">
        <v>-130266.27000000002</v>
      </c>
      <c r="AT62" s="100">
        <v>-104213</v>
      </c>
      <c r="AU62" s="100">
        <v>-286585</v>
      </c>
      <c r="AV62" s="100">
        <v>0</v>
      </c>
      <c r="AW62" s="100">
        <v>-521064.27</v>
      </c>
      <c r="AX62" s="100">
        <v>130262</v>
      </c>
      <c r="AY62" s="100">
        <v>104210</v>
      </c>
      <c r="AZ62" s="100">
        <v>286577</v>
      </c>
      <c r="BA62" s="100">
        <v>0</v>
      </c>
      <c r="BB62" s="100">
        <v>521049</v>
      </c>
      <c r="BC62" s="100">
        <v>-227992</v>
      </c>
      <c r="BD62" s="100">
        <v>-182394</v>
      </c>
      <c r="BE62" s="100">
        <v>-501582</v>
      </c>
      <c r="BF62" s="100">
        <v>0</v>
      </c>
      <c r="BG62" s="100">
        <v>-911968</v>
      </c>
      <c r="BH62" s="100">
        <v>-227996.27000000002</v>
      </c>
      <c r="BI62" s="100">
        <v>-182397</v>
      </c>
      <c r="BJ62" s="100">
        <v>-501590</v>
      </c>
      <c r="BK62" s="100">
        <v>0</v>
      </c>
      <c r="BL62" s="100">
        <v>-911983.27</v>
      </c>
      <c r="BM62" s="100">
        <v>-1560481</v>
      </c>
      <c r="BN62" s="100">
        <v>-1248385</v>
      </c>
      <c r="BO62" s="100">
        <v>-3433059</v>
      </c>
      <c r="BP62" s="100">
        <v>0</v>
      </c>
      <c r="BQ62" s="100">
        <v>-6241925</v>
      </c>
      <c r="BR62" s="100">
        <v>-442293</v>
      </c>
      <c r="BS62" s="100">
        <v>-353835</v>
      </c>
      <c r="BT62" s="100">
        <v>-973046</v>
      </c>
      <c r="BU62" s="100">
        <v>0</v>
      </c>
      <c r="BV62" s="100">
        <v>-1769174</v>
      </c>
      <c r="BW62" s="100">
        <v>-1118188</v>
      </c>
      <c r="BX62" s="100">
        <v>-894550</v>
      </c>
      <c r="BY62" s="100">
        <v>-2460013</v>
      </c>
      <c r="BZ62" s="100">
        <v>0</v>
      </c>
      <c r="CA62" s="100">
        <v>-4472751</v>
      </c>
      <c r="CB62" s="100">
        <v>269582</v>
      </c>
      <c r="CC62" s="100">
        <v>215665</v>
      </c>
      <c r="CD62" s="100">
        <v>593080</v>
      </c>
      <c r="CE62" s="100">
        <v>0</v>
      </c>
      <c r="CF62" s="100">
        <v>1078327</v>
      </c>
      <c r="CG62" s="100">
        <v>196857</v>
      </c>
      <c r="CH62" s="100">
        <v>157486</v>
      </c>
      <c r="CI62" s="100">
        <v>433085</v>
      </c>
      <c r="CJ62" s="100">
        <v>0</v>
      </c>
      <c r="CK62" s="100">
        <v>787428</v>
      </c>
      <c r="CL62" s="100">
        <v>0</v>
      </c>
      <c r="CM62" s="100">
        <v>0</v>
      </c>
      <c r="CN62" s="100">
        <v>0</v>
      </c>
      <c r="CO62" s="100">
        <v>0</v>
      </c>
      <c r="CP62" s="100">
        <v>0</v>
      </c>
      <c r="CQ62" s="100">
        <v>-494259</v>
      </c>
      <c r="CR62" s="100">
        <v>-395408</v>
      </c>
      <c r="CS62" s="100">
        <v>-1087371</v>
      </c>
      <c r="CT62" s="100">
        <v>0</v>
      </c>
      <c r="CU62" s="100">
        <v>-1977038</v>
      </c>
      <c r="CV62" s="100">
        <v>-1588301</v>
      </c>
      <c r="CW62" s="100">
        <v>-1270642</v>
      </c>
      <c r="CX62" s="100">
        <v>-3494265</v>
      </c>
      <c r="CY62" s="100">
        <v>0</v>
      </c>
      <c r="CZ62" s="100">
        <v>-6353208</v>
      </c>
      <c r="DA62" s="100">
        <v>-172711</v>
      </c>
      <c r="DB62" s="100">
        <v>-138170</v>
      </c>
      <c r="DC62" s="100">
        <v>-379966</v>
      </c>
      <c r="DD62" s="100">
        <v>0</v>
      </c>
      <c r="DE62" s="100">
        <v>-690847</v>
      </c>
      <c r="DF62" s="100">
        <v>-1415590</v>
      </c>
      <c r="DG62" s="100">
        <v>-1132472</v>
      </c>
      <c r="DH62" s="100">
        <v>-3114299</v>
      </c>
      <c r="DI62" s="100">
        <v>0</v>
      </c>
      <c r="DJ62" s="100">
        <v>-5662361</v>
      </c>
      <c r="DK62" s="100">
        <v>174560.60999999195</v>
      </c>
      <c r="DL62" s="100">
        <v>139650</v>
      </c>
      <c r="DM62" s="100">
        <v>34913</v>
      </c>
      <c r="DN62" s="100">
        <v>0</v>
      </c>
      <c r="DO62" s="100">
        <v>349123.60999999195</v>
      </c>
      <c r="DP62" s="100">
        <v>29816</v>
      </c>
      <c r="DQ62" s="100">
        <v>23853</v>
      </c>
      <c r="DR62" s="100">
        <v>5963</v>
      </c>
      <c r="DS62" s="100">
        <v>0</v>
      </c>
      <c r="DT62" s="100">
        <v>59632</v>
      </c>
      <c r="DU62" s="100">
        <v>144744.60999999195</v>
      </c>
      <c r="DV62" s="100">
        <v>115797</v>
      </c>
      <c r="DW62" s="100">
        <v>28950</v>
      </c>
      <c r="DX62" s="100">
        <v>0</v>
      </c>
      <c r="DY62" s="100">
        <v>289491.60999999195</v>
      </c>
      <c r="DZ62" s="100">
        <v>11958352</v>
      </c>
      <c r="EA62" s="100">
        <v>9566682</v>
      </c>
      <c r="EB62" s="100">
        <v>26308376</v>
      </c>
      <c r="EC62" s="100">
        <v>0</v>
      </c>
      <c r="ED62" s="100">
        <v>47833410</v>
      </c>
      <c r="EE62" s="100">
        <v>11661683</v>
      </c>
      <c r="EF62" s="100">
        <v>9329347</v>
      </c>
      <c r="EG62" s="100">
        <v>25655703</v>
      </c>
      <c r="EH62" s="100">
        <v>0</v>
      </c>
      <c r="EI62" s="100">
        <v>46646733</v>
      </c>
      <c r="EJ62" s="100">
        <v>-296669</v>
      </c>
      <c r="EK62" s="100">
        <v>-237335</v>
      </c>
      <c r="EL62" s="100">
        <v>-652673</v>
      </c>
      <c r="EM62" s="100">
        <v>0</v>
      </c>
      <c r="EN62" s="100">
        <v>-1186677</v>
      </c>
      <c r="EO62" s="100">
        <v>-151924.39000000805</v>
      </c>
      <c r="EP62" s="100">
        <v>-121538</v>
      </c>
      <c r="EQ62" s="100">
        <v>-623723</v>
      </c>
      <c r="ER62" s="100">
        <v>0</v>
      </c>
      <c r="ES62" s="100">
        <v>-897185.39000000805</v>
      </c>
      <c r="ET62" s="546">
        <v>0.24999999999999994</v>
      </c>
      <c r="EU62" s="546">
        <v>0.2</v>
      </c>
      <c r="EV62" s="546">
        <v>0.55000000000000004</v>
      </c>
      <c r="EW62" s="546">
        <v>0</v>
      </c>
      <c r="EX62" s="546">
        <v>1</v>
      </c>
      <c r="EY62" s="84" t="s">
        <v>1029</v>
      </c>
    </row>
    <row r="63" spans="1:155" s="84" customFormat="1" x14ac:dyDescent="0.25">
      <c r="A63" t="s">
        <v>1037</v>
      </c>
      <c r="B63" s="82" t="s">
        <v>485</v>
      </c>
      <c r="C63" s="85" t="s">
        <v>484</v>
      </c>
      <c r="D63" s="100">
        <v>5572899.7400000021</v>
      </c>
      <c r="E63" s="100">
        <v>9473929</v>
      </c>
      <c r="F63" s="100">
        <v>7021854</v>
      </c>
      <c r="G63" s="100">
        <v>222916</v>
      </c>
      <c r="H63" s="100">
        <v>22291598.740000002</v>
      </c>
      <c r="I63" s="100">
        <v>0</v>
      </c>
      <c r="J63" s="100">
        <v>0</v>
      </c>
      <c r="K63" s="100">
        <v>5572899.7400000021</v>
      </c>
      <c r="L63" s="100">
        <v>108531</v>
      </c>
      <c r="M63" s="100">
        <v>108531</v>
      </c>
      <c r="N63" s="100">
        <v>0</v>
      </c>
      <c r="O63" s="100">
        <v>0</v>
      </c>
      <c r="P63" s="100">
        <v>0</v>
      </c>
      <c r="Q63" s="100">
        <v>0</v>
      </c>
      <c r="R63" s="100">
        <v>0</v>
      </c>
      <c r="S63" s="100">
        <v>0</v>
      </c>
      <c r="T63" s="100">
        <v>0</v>
      </c>
      <c r="U63" s="100">
        <v>0</v>
      </c>
      <c r="V63" s="100">
        <v>0</v>
      </c>
      <c r="W63" s="100">
        <v>0</v>
      </c>
      <c r="X63" s="100">
        <v>0</v>
      </c>
      <c r="Y63" s="100">
        <v>0</v>
      </c>
      <c r="Z63" s="100">
        <v>0</v>
      </c>
      <c r="AA63" s="100">
        <v>0</v>
      </c>
      <c r="AB63" s="100">
        <v>0</v>
      </c>
      <c r="AC63" s="100">
        <v>0</v>
      </c>
      <c r="AD63" s="100">
        <v>0</v>
      </c>
      <c r="AE63" s="100">
        <v>1778062</v>
      </c>
      <c r="AF63" s="100">
        <v>1317857</v>
      </c>
      <c r="AG63" s="100">
        <v>41836</v>
      </c>
      <c r="AH63" s="100">
        <v>3137755</v>
      </c>
      <c r="AI63" s="100">
        <v>0</v>
      </c>
      <c r="AJ63" s="100">
        <v>0</v>
      </c>
      <c r="AK63" s="100">
        <v>0</v>
      </c>
      <c r="AL63" s="100">
        <v>0</v>
      </c>
      <c r="AM63" s="100">
        <v>0</v>
      </c>
      <c r="AN63" s="100">
        <v>0</v>
      </c>
      <c r="AO63" s="100">
        <v>0</v>
      </c>
      <c r="AP63" s="100">
        <v>0</v>
      </c>
      <c r="AQ63" s="100">
        <v>0</v>
      </c>
      <c r="AR63" s="100">
        <v>0</v>
      </c>
      <c r="AS63" s="100">
        <v>-80750</v>
      </c>
      <c r="AT63" s="100">
        <v>-137275</v>
      </c>
      <c r="AU63" s="100">
        <v>-101745</v>
      </c>
      <c r="AV63" s="100">
        <v>-3230</v>
      </c>
      <c r="AW63" s="100">
        <v>-323000</v>
      </c>
      <c r="AX63" s="100">
        <v>12650</v>
      </c>
      <c r="AY63" s="100">
        <v>21506</v>
      </c>
      <c r="AZ63" s="100">
        <v>15940</v>
      </c>
      <c r="BA63" s="100">
        <v>506</v>
      </c>
      <c r="BB63" s="100">
        <v>50602</v>
      </c>
      <c r="BC63" s="100">
        <v>-66896</v>
      </c>
      <c r="BD63" s="100">
        <v>-113722</v>
      </c>
      <c r="BE63" s="100">
        <v>-84288</v>
      </c>
      <c r="BF63" s="100">
        <v>-2676</v>
      </c>
      <c r="BG63" s="100">
        <v>-267582</v>
      </c>
      <c r="BH63" s="100">
        <v>-134996</v>
      </c>
      <c r="BI63" s="100">
        <v>-229491</v>
      </c>
      <c r="BJ63" s="100">
        <v>-170093</v>
      </c>
      <c r="BK63" s="100">
        <v>-5400</v>
      </c>
      <c r="BL63" s="100">
        <v>-539980</v>
      </c>
      <c r="BM63" s="100">
        <v>-531126</v>
      </c>
      <c r="BN63" s="100">
        <v>-902914</v>
      </c>
      <c r="BO63" s="100">
        <v>-669219</v>
      </c>
      <c r="BP63" s="100">
        <v>-21245</v>
      </c>
      <c r="BQ63" s="100">
        <v>-2124504</v>
      </c>
      <c r="BR63" s="100">
        <v>193965</v>
      </c>
      <c r="BS63" s="100">
        <v>329742</v>
      </c>
      <c r="BT63" s="100">
        <v>244397</v>
      </c>
      <c r="BU63" s="100">
        <v>7759</v>
      </c>
      <c r="BV63" s="100">
        <v>775863</v>
      </c>
      <c r="BW63" s="100">
        <v>-725091</v>
      </c>
      <c r="BX63" s="100">
        <v>-1232656</v>
      </c>
      <c r="BY63" s="100">
        <v>-913616</v>
      </c>
      <c r="BZ63" s="100">
        <v>-29004</v>
      </c>
      <c r="CA63" s="100">
        <v>-2900367</v>
      </c>
      <c r="CB63" s="100">
        <v>0</v>
      </c>
      <c r="CC63" s="100">
        <v>0</v>
      </c>
      <c r="CD63" s="100">
        <v>0</v>
      </c>
      <c r="CE63" s="100">
        <v>0</v>
      </c>
      <c r="CF63" s="100">
        <v>0</v>
      </c>
      <c r="CG63" s="100">
        <v>0</v>
      </c>
      <c r="CH63" s="100">
        <v>0</v>
      </c>
      <c r="CI63" s="100">
        <v>0</v>
      </c>
      <c r="CJ63" s="100">
        <v>0</v>
      </c>
      <c r="CK63" s="100">
        <v>0</v>
      </c>
      <c r="CL63" s="100">
        <v>-399468</v>
      </c>
      <c r="CM63" s="100">
        <v>-679095</v>
      </c>
      <c r="CN63" s="100">
        <v>-503329</v>
      </c>
      <c r="CO63" s="100">
        <v>-15979</v>
      </c>
      <c r="CP63" s="100">
        <v>-1597871</v>
      </c>
      <c r="CQ63" s="100">
        <v>725091</v>
      </c>
      <c r="CR63" s="100">
        <v>1232656</v>
      </c>
      <c r="CS63" s="100">
        <v>913616</v>
      </c>
      <c r="CT63" s="100">
        <v>29004</v>
      </c>
      <c r="CU63" s="100">
        <v>2900367</v>
      </c>
      <c r="CV63" s="100">
        <v>-205503</v>
      </c>
      <c r="CW63" s="100">
        <v>-349353</v>
      </c>
      <c r="CX63" s="100">
        <v>-258932</v>
      </c>
      <c r="CY63" s="100">
        <v>-8220</v>
      </c>
      <c r="CZ63" s="100">
        <v>-822008</v>
      </c>
      <c r="DA63" s="100">
        <v>-205503</v>
      </c>
      <c r="DB63" s="100">
        <v>-349353</v>
      </c>
      <c r="DC63" s="100">
        <v>-258932</v>
      </c>
      <c r="DD63" s="100">
        <v>-8220</v>
      </c>
      <c r="DE63" s="100">
        <v>-822008</v>
      </c>
      <c r="DF63" s="100">
        <v>0</v>
      </c>
      <c r="DG63" s="100">
        <v>0</v>
      </c>
      <c r="DH63" s="100">
        <v>0</v>
      </c>
      <c r="DI63" s="100">
        <v>0</v>
      </c>
      <c r="DJ63" s="100">
        <v>0</v>
      </c>
      <c r="DK63" s="100">
        <v>-856757</v>
      </c>
      <c r="DL63" s="100">
        <v>-685406</v>
      </c>
      <c r="DM63" s="100">
        <v>-154217</v>
      </c>
      <c r="DN63" s="100">
        <v>-17135</v>
      </c>
      <c r="DO63" s="100">
        <v>-1713515</v>
      </c>
      <c r="DP63" s="100">
        <v>-590914</v>
      </c>
      <c r="DQ63" s="100">
        <v>-472730</v>
      </c>
      <c r="DR63" s="100">
        <v>-106364</v>
      </c>
      <c r="DS63" s="100">
        <v>-11818</v>
      </c>
      <c r="DT63" s="100">
        <v>-1181826</v>
      </c>
      <c r="DU63" s="100">
        <v>-265843</v>
      </c>
      <c r="DV63" s="100">
        <v>-212676</v>
      </c>
      <c r="DW63" s="100">
        <v>-47853</v>
      </c>
      <c r="DX63" s="100">
        <v>-5317</v>
      </c>
      <c r="DY63" s="100">
        <v>-531689</v>
      </c>
      <c r="DZ63" s="100">
        <v>5287074</v>
      </c>
      <c r="EA63" s="100">
        <v>8988028</v>
      </c>
      <c r="EB63" s="100">
        <v>6661715</v>
      </c>
      <c r="EC63" s="100">
        <v>211483</v>
      </c>
      <c r="ED63" s="100">
        <v>21148300</v>
      </c>
      <c r="EE63" s="100">
        <v>5572899.7400000021</v>
      </c>
      <c r="EF63" s="100">
        <v>9473929</v>
      </c>
      <c r="EG63" s="100">
        <v>7021854</v>
      </c>
      <c r="EH63" s="100">
        <v>222916</v>
      </c>
      <c r="EI63" s="100">
        <v>22291598.740000002</v>
      </c>
      <c r="EJ63" s="100">
        <v>285825.74000000209</v>
      </c>
      <c r="EK63" s="100">
        <v>485901</v>
      </c>
      <c r="EL63" s="100">
        <v>360139</v>
      </c>
      <c r="EM63" s="100">
        <v>11433</v>
      </c>
      <c r="EN63" s="100">
        <v>1143298.7400000021</v>
      </c>
      <c r="EO63" s="100">
        <v>19982.740000002086</v>
      </c>
      <c r="EP63" s="100">
        <v>273225</v>
      </c>
      <c r="EQ63" s="100">
        <v>312286</v>
      </c>
      <c r="ER63" s="100">
        <v>6116</v>
      </c>
      <c r="ES63" s="100">
        <v>611609.74000000209</v>
      </c>
      <c r="ET63" s="546">
        <v>0.25000000000000006</v>
      </c>
      <c r="EU63" s="546">
        <v>0.42499999999999999</v>
      </c>
      <c r="EV63" s="546">
        <v>0.315</v>
      </c>
      <c r="EW63" s="546">
        <v>0.01</v>
      </c>
      <c r="EX63" s="546">
        <v>1</v>
      </c>
      <c r="EY63" s="84" t="s">
        <v>1029</v>
      </c>
    </row>
    <row r="64" spans="1:155" s="84" customFormat="1" x14ac:dyDescent="0.25">
      <c r="A64" t="s">
        <v>1037</v>
      </c>
      <c r="B64" s="82" t="s">
        <v>487</v>
      </c>
      <c r="C64" s="85" t="s">
        <v>486</v>
      </c>
      <c r="D64" s="100">
        <v>6287943</v>
      </c>
      <c r="E64" s="100">
        <v>14084992</v>
      </c>
      <c r="F64" s="100">
        <v>4401560</v>
      </c>
      <c r="G64" s="100">
        <v>377277</v>
      </c>
      <c r="H64" s="100">
        <v>25151772</v>
      </c>
      <c r="I64" s="100">
        <v>0</v>
      </c>
      <c r="J64" s="100">
        <v>0</v>
      </c>
      <c r="K64" s="100">
        <v>6287943</v>
      </c>
      <c r="L64" s="100">
        <v>131191</v>
      </c>
      <c r="M64" s="100">
        <v>131191</v>
      </c>
      <c r="N64" s="100">
        <v>0</v>
      </c>
      <c r="O64" s="100">
        <v>0</v>
      </c>
      <c r="P64" s="100">
        <v>0</v>
      </c>
      <c r="Q64" s="100">
        <v>0</v>
      </c>
      <c r="R64" s="100">
        <v>0</v>
      </c>
      <c r="S64" s="100">
        <v>0</v>
      </c>
      <c r="T64" s="100">
        <v>0</v>
      </c>
      <c r="U64" s="100">
        <v>0</v>
      </c>
      <c r="V64" s="100">
        <v>0</v>
      </c>
      <c r="W64" s="100">
        <v>0</v>
      </c>
      <c r="X64" s="100">
        <v>0</v>
      </c>
      <c r="Y64" s="100">
        <v>0</v>
      </c>
      <c r="Z64" s="100">
        <v>0</v>
      </c>
      <c r="AA64" s="100">
        <v>0</v>
      </c>
      <c r="AB64" s="100">
        <v>0</v>
      </c>
      <c r="AC64" s="100">
        <v>0</v>
      </c>
      <c r="AD64" s="100">
        <v>0</v>
      </c>
      <c r="AE64" s="100">
        <v>2324156</v>
      </c>
      <c r="AF64" s="100">
        <v>726299</v>
      </c>
      <c r="AG64" s="100">
        <v>62253</v>
      </c>
      <c r="AH64" s="100">
        <v>3112708</v>
      </c>
      <c r="AI64" s="100">
        <v>280699</v>
      </c>
      <c r="AJ64" s="100">
        <v>628767</v>
      </c>
      <c r="AK64" s="100">
        <v>196490</v>
      </c>
      <c r="AL64" s="100">
        <v>16842</v>
      </c>
      <c r="AM64" s="100">
        <v>1122798</v>
      </c>
      <c r="AN64" s="100">
        <v>-149349</v>
      </c>
      <c r="AO64" s="100">
        <v>-334542</v>
      </c>
      <c r="AP64" s="100">
        <v>-104544</v>
      </c>
      <c r="AQ64" s="100">
        <v>-8961</v>
      </c>
      <c r="AR64" s="100">
        <v>-597396</v>
      </c>
      <c r="AS64" s="100">
        <v>-129179</v>
      </c>
      <c r="AT64" s="100">
        <v>-289362</v>
      </c>
      <c r="AU64" s="100">
        <v>-90425</v>
      </c>
      <c r="AV64" s="100">
        <v>-7751</v>
      </c>
      <c r="AW64" s="100">
        <v>-516717</v>
      </c>
      <c r="AX64" s="100">
        <v>31426</v>
      </c>
      <c r="AY64" s="100">
        <v>70395</v>
      </c>
      <c r="AZ64" s="100">
        <v>21998</v>
      </c>
      <c r="BA64" s="100">
        <v>1886</v>
      </c>
      <c r="BB64" s="100">
        <v>125705</v>
      </c>
      <c r="BC64" s="100">
        <v>-22080</v>
      </c>
      <c r="BD64" s="100">
        <v>-49461</v>
      </c>
      <c r="BE64" s="100">
        <v>-15457</v>
      </c>
      <c r="BF64" s="100">
        <v>-1325</v>
      </c>
      <c r="BG64" s="100">
        <v>-88323</v>
      </c>
      <c r="BH64" s="100">
        <v>-119833</v>
      </c>
      <c r="BI64" s="100">
        <v>-268428</v>
      </c>
      <c r="BJ64" s="100">
        <v>-83884</v>
      </c>
      <c r="BK64" s="100">
        <v>-7190</v>
      </c>
      <c r="BL64" s="100">
        <v>-479335</v>
      </c>
      <c r="BM64" s="100">
        <v>-737224</v>
      </c>
      <c r="BN64" s="100">
        <v>-1651384</v>
      </c>
      <c r="BO64" s="100">
        <v>-516058</v>
      </c>
      <c r="BP64" s="100">
        <v>-44234</v>
      </c>
      <c r="BQ64" s="100">
        <v>-2948900</v>
      </c>
      <c r="BR64" s="100">
        <v>-240534</v>
      </c>
      <c r="BS64" s="100">
        <v>-538795</v>
      </c>
      <c r="BT64" s="100">
        <v>-168373</v>
      </c>
      <c r="BU64" s="100">
        <v>-14432</v>
      </c>
      <c r="BV64" s="100">
        <v>-962134</v>
      </c>
      <c r="BW64" s="100">
        <v>-496692</v>
      </c>
      <c r="BX64" s="100">
        <v>-1112589</v>
      </c>
      <c r="BY64" s="100">
        <v>-347684</v>
      </c>
      <c r="BZ64" s="100">
        <v>-29801</v>
      </c>
      <c r="CA64" s="100">
        <v>-1986766</v>
      </c>
      <c r="CB64" s="100">
        <v>11472</v>
      </c>
      <c r="CC64" s="100">
        <v>25697</v>
      </c>
      <c r="CD64" s="100">
        <v>8030</v>
      </c>
      <c r="CE64" s="100">
        <v>688</v>
      </c>
      <c r="CF64" s="100">
        <v>45887</v>
      </c>
      <c r="CG64" s="100">
        <v>0</v>
      </c>
      <c r="CH64" s="100">
        <v>0</v>
      </c>
      <c r="CI64" s="100">
        <v>0</v>
      </c>
      <c r="CJ64" s="100">
        <v>0</v>
      </c>
      <c r="CK64" s="100">
        <v>0</v>
      </c>
      <c r="CL64" s="100">
        <v>190811</v>
      </c>
      <c r="CM64" s="100">
        <v>427418</v>
      </c>
      <c r="CN64" s="100">
        <v>133568</v>
      </c>
      <c r="CO64" s="100">
        <v>11449</v>
      </c>
      <c r="CP64" s="100">
        <v>763246</v>
      </c>
      <c r="CQ64" s="100">
        <v>-292059</v>
      </c>
      <c r="CR64" s="100">
        <v>-654210</v>
      </c>
      <c r="CS64" s="100">
        <v>-204441</v>
      </c>
      <c r="CT64" s="100">
        <v>-17523</v>
      </c>
      <c r="CU64" s="100">
        <v>-1168233</v>
      </c>
      <c r="CV64" s="100">
        <v>-827000</v>
      </c>
      <c r="CW64" s="100">
        <v>-1852479</v>
      </c>
      <c r="CX64" s="100">
        <v>-578901</v>
      </c>
      <c r="CY64" s="100">
        <v>-49620</v>
      </c>
      <c r="CZ64" s="100">
        <v>-3308000</v>
      </c>
      <c r="DA64" s="100">
        <v>-38251</v>
      </c>
      <c r="DB64" s="100">
        <v>-85680</v>
      </c>
      <c r="DC64" s="100">
        <v>-26775</v>
      </c>
      <c r="DD64" s="100">
        <v>-2295</v>
      </c>
      <c r="DE64" s="100">
        <v>-153001</v>
      </c>
      <c r="DF64" s="100">
        <v>-788751</v>
      </c>
      <c r="DG64" s="100">
        <v>-1766799</v>
      </c>
      <c r="DH64" s="100">
        <v>-552125</v>
      </c>
      <c r="DI64" s="100">
        <v>-47324</v>
      </c>
      <c r="DJ64" s="100">
        <v>-3154999</v>
      </c>
      <c r="DK64" s="100">
        <v>-292444</v>
      </c>
      <c r="DL64" s="100">
        <v>-233954</v>
      </c>
      <c r="DM64" s="100">
        <v>-52639</v>
      </c>
      <c r="DN64" s="100">
        <v>-5849</v>
      </c>
      <c r="DO64" s="100">
        <v>-584886</v>
      </c>
      <c r="DP64" s="100">
        <v>-292446</v>
      </c>
      <c r="DQ64" s="100">
        <v>-233956</v>
      </c>
      <c r="DR64" s="100">
        <v>-52640</v>
      </c>
      <c r="DS64" s="100">
        <v>-5849</v>
      </c>
      <c r="DT64" s="100">
        <v>-584891</v>
      </c>
      <c r="DU64" s="100">
        <v>2</v>
      </c>
      <c r="DV64" s="100">
        <v>2</v>
      </c>
      <c r="DW64" s="100">
        <v>1</v>
      </c>
      <c r="DX64" s="100">
        <v>0</v>
      </c>
      <c r="DY64" s="100">
        <v>5</v>
      </c>
      <c r="DZ64" s="100">
        <v>6106098</v>
      </c>
      <c r="EA64" s="100">
        <v>13677658</v>
      </c>
      <c r="EB64" s="100">
        <v>4274268</v>
      </c>
      <c r="EC64" s="100">
        <v>366366</v>
      </c>
      <c r="ED64" s="100">
        <v>24424390</v>
      </c>
      <c r="EE64" s="100">
        <v>6287943</v>
      </c>
      <c r="EF64" s="100">
        <v>14084992</v>
      </c>
      <c r="EG64" s="100">
        <v>4401560</v>
      </c>
      <c r="EH64" s="100">
        <v>377277</v>
      </c>
      <c r="EI64" s="100">
        <v>25151772</v>
      </c>
      <c r="EJ64" s="100">
        <v>181845</v>
      </c>
      <c r="EK64" s="100">
        <v>407334</v>
      </c>
      <c r="EL64" s="100">
        <v>127292</v>
      </c>
      <c r="EM64" s="100">
        <v>10911</v>
      </c>
      <c r="EN64" s="100">
        <v>727382</v>
      </c>
      <c r="EO64" s="100">
        <v>181847</v>
      </c>
      <c r="EP64" s="100">
        <v>407336</v>
      </c>
      <c r="EQ64" s="100">
        <v>127293</v>
      </c>
      <c r="ER64" s="100">
        <v>10911</v>
      </c>
      <c r="ES64" s="100">
        <v>727387</v>
      </c>
      <c r="ET64" s="546">
        <v>0.25</v>
      </c>
      <c r="EU64" s="546">
        <v>0.56000000000000005</v>
      </c>
      <c r="EV64" s="546">
        <v>0.17499999999999999</v>
      </c>
      <c r="EW64" s="546">
        <v>1.4999999999999999E-2</v>
      </c>
      <c r="EX64" s="546">
        <v>1</v>
      </c>
      <c r="EY64" s="84" t="s">
        <v>1029</v>
      </c>
    </row>
    <row r="65" spans="1:155" s="84" customFormat="1" x14ac:dyDescent="0.25">
      <c r="A65" t="s">
        <v>1026</v>
      </c>
      <c r="B65" s="82" t="s">
        <v>489</v>
      </c>
      <c r="C65" s="85" t="s">
        <v>488</v>
      </c>
      <c r="D65" s="100">
        <v>299846239</v>
      </c>
      <c r="E65" s="100">
        <v>575704779</v>
      </c>
      <c r="F65" s="100">
        <v>323833938</v>
      </c>
      <c r="G65" s="100">
        <v>0</v>
      </c>
      <c r="H65" s="100">
        <v>1199384956</v>
      </c>
      <c r="I65" s="100">
        <v>0</v>
      </c>
      <c r="J65" s="100">
        <v>0</v>
      </c>
      <c r="K65" s="100">
        <v>299846239</v>
      </c>
      <c r="L65" s="100">
        <v>1988445</v>
      </c>
      <c r="M65" s="100">
        <v>1988445</v>
      </c>
      <c r="N65" s="100">
        <v>0</v>
      </c>
      <c r="O65" s="100">
        <v>0</v>
      </c>
      <c r="P65" s="100">
        <v>0</v>
      </c>
      <c r="Q65" s="100">
        <v>0</v>
      </c>
      <c r="R65" s="100">
        <v>0</v>
      </c>
      <c r="S65" s="100">
        <v>0</v>
      </c>
      <c r="T65" s="100">
        <v>0</v>
      </c>
      <c r="U65" s="100">
        <v>0</v>
      </c>
      <c r="V65" s="100">
        <v>0</v>
      </c>
      <c r="W65" s="100">
        <v>0</v>
      </c>
      <c r="X65" s="100">
        <v>0</v>
      </c>
      <c r="Y65" s="100">
        <v>0</v>
      </c>
      <c r="Z65" s="100">
        <v>0</v>
      </c>
      <c r="AA65" s="100">
        <v>0</v>
      </c>
      <c r="AB65" s="100">
        <v>0</v>
      </c>
      <c r="AC65" s="100">
        <v>0</v>
      </c>
      <c r="AD65" s="100">
        <v>0</v>
      </c>
      <c r="AE65" s="100">
        <v>21029887</v>
      </c>
      <c r="AF65" s="100">
        <v>11829311</v>
      </c>
      <c r="AG65" s="100">
        <v>0</v>
      </c>
      <c r="AH65" s="100">
        <v>32859198</v>
      </c>
      <c r="AI65" s="100">
        <v>9304935</v>
      </c>
      <c r="AJ65" s="100">
        <v>17865475</v>
      </c>
      <c r="AK65" s="100">
        <v>10049330</v>
      </c>
      <c r="AL65" s="100">
        <v>0</v>
      </c>
      <c r="AM65" s="100">
        <v>37219740</v>
      </c>
      <c r="AN65" s="100">
        <v>-20841277</v>
      </c>
      <c r="AO65" s="100">
        <v>-40015251</v>
      </c>
      <c r="AP65" s="100">
        <v>-22508579</v>
      </c>
      <c r="AQ65" s="100">
        <v>0</v>
      </c>
      <c r="AR65" s="100">
        <v>-83365107</v>
      </c>
      <c r="AS65" s="100">
        <v>-2308662</v>
      </c>
      <c r="AT65" s="100">
        <v>-4432630</v>
      </c>
      <c r="AU65" s="100">
        <v>-2493354</v>
      </c>
      <c r="AV65" s="100">
        <v>0</v>
      </c>
      <c r="AW65" s="100">
        <v>-9234646</v>
      </c>
      <c r="AX65" s="100">
        <v>-463507</v>
      </c>
      <c r="AY65" s="100">
        <v>-889933</v>
      </c>
      <c r="AZ65" s="100">
        <v>-500588</v>
      </c>
      <c r="BA65" s="100">
        <v>0</v>
      </c>
      <c r="BB65" s="100">
        <v>-1854028</v>
      </c>
      <c r="BC65" s="100">
        <v>-788826</v>
      </c>
      <c r="BD65" s="100">
        <v>-1514547</v>
      </c>
      <c r="BE65" s="100">
        <v>-851933</v>
      </c>
      <c r="BF65" s="100">
        <v>0</v>
      </c>
      <c r="BG65" s="100">
        <v>-3155306</v>
      </c>
      <c r="BH65" s="100">
        <v>-3560995</v>
      </c>
      <c r="BI65" s="100">
        <v>-6837110</v>
      </c>
      <c r="BJ65" s="100">
        <v>-3845875</v>
      </c>
      <c r="BK65" s="100">
        <v>0</v>
      </c>
      <c r="BL65" s="100">
        <v>-14243980</v>
      </c>
      <c r="BM65" s="100">
        <v>-27995372</v>
      </c>
      <c r="BN65" s="100">
        <v>-53751115</v>
      </c>
      <c r="BO65" s="100">
        <v>-30235002</v>
      </c>
      <c r="BP65" s="100">
        <v>0</v>
      </c>
      <c r="BQ65" s="100">
        <v>-111981489</v>
      </c>
      <c r="BR65" s="100">
        <v>-9864989</v>
      </c>
      <c r="BS65" s="100">
        <v>-18940778</v>
      </c>
      <c r="BT65" s="100">
        <v>-10654188</v>
      </c>
      <c r="BU65" s="100">
        <v>0</v>
      </c>
      <c r="BV65" s="100">
        <v>-39459955</v>
      </c>
      <c r="BW65" s="100">
        <v>-18130384</v>
      </c>
      <c r="BX65" s="100">
        <v>-34810336</v>
      </c>
      <c r="BY65" s="100">
        <v>-19580814</v>
      </c>
      <c r="BZ65" s="100">
        <v>0</v>
      </c>
      <c r="CA65" s="100">
        <v>-72521534</v>
      </c>
      <c r="CB65" s="100">
        <v>2857851</v>
      </c>
      <c r="CC65" s="100">
        <v>5487075</v>
      </c>
      <c r="CD65" s="100">
        <v>3086480</v>
      </c>
      <c r="CE65" s="100">
        <v>0</v>
      </c>
      <c r="CF65" s="100">
        <v>11431406</v>
      </c>
      <c r="CG65" s="100">
        <v>14269538</v>
      </c>
      <c r="CH65" s="100">
        <v>27397512</v>
      </c>
      <c r="CI65" s="100">
        <v>15411101</v>
      </c>
      <c r="CJ65" s="100">
        <v>0</v>
      </c>
      <c r="CK65" s="100">
        <v>57078151</v>
      </c>
      <c r="CL65" s="100">
        <v>5462898</v>
      </c>
      <c r="CM65" s="100">
        <v>10488763</v>
      </c>
      <c r="CN65" s="100">
        <v>5899929</v>
      </c>
      <c r="CO65" s="100">
        <v>0</v>
      </c>
      <c r="CP65" s="100">
        <v>21851590</v>
      </c>
      <c r="CQ65" s="100">
        <v>-19563692</v>
      </c>
      <c r="CR65" s="100">
        <v>-37562289</v>
      </c>
      <c r="CS65" s="100">
        <v>-21128788</v>
      </c>
      <c r="CT65" s="100">
        <v>0</v>
      </c>
      <c r="CU65" s="100">
        <v>-78254769</v>
      </c>
      <c r="CV65" s="100">
        <v>-24968777</v>
      </c>
      <c r="CW65" s="100">
        <v>-47940054</v>
      </c>
      <c r="CX65" s="100">
        <v>-26966280</v>
      </c>
      <c r="CY65" s="100">
        <v>0</v>
      </c>
      <c r="CZ65" s="100">
        <v>-99875111</v>
      </c>
      <c r="DA65" s="100">
        <v>-1544240</v>
      </c>
      <c r="DB65" s="100">
        <v>-2964940</v>
      </c>
      <c r="DC65" s="100">
        <v>-1667779</v>
      </c>
      <c r="DD65" s="100">
        <v>0</v>
      </c>
      <c r="DE65" s="100">
        <v>-6176959</v>
      </c>
      <c r="DF65" s="100">
        <v>-23424538</v>
      </c>
      <c r="DG65" s="100">
        <v>-44975113</v>
      </c>
      <c r="DH65" s="100">
        <v>-25298501</v>
      </c>
      <c r="DI65" s="100">
        <v>0</v>
      </c>
      <c r="DJ65" s="100">
        <v>-93698152</v>
      </c>
      <c r="DK65" s="100">
        <v>-9728259</v>
      </c>
      <c r="DL65" s="100">
        <v>29752812</v>
      </c>
      <c r="DM65" s="100">
        <v>25404744</v>
      </c>
      <c r="DN65" s="100">
        <v>0</v>
      </c>
      <c r="DO65" s="100">
        <v>45429297</v>
      </c>
      <c r="DP65" s="100">
        <v>-658120</v>
      </c>
      <c r="DQ65" s="100">
        <v>26731368</v>
      </c>
      <c r="DR65" s="100">
        <v>14635041</v>
      </c>
      <c r="DS65" s="100">
        <v>0</v>
      </c>
      <c r="DT65" s="100">
        <v>40708289</v>
      </c>
      <c r="DU65" s="100">
        <v>-9070139</v>
      </c>
      <c r="DV65" s="100">
        <v>3021444</v>
      </c>
      <c r="DW65" s="100">
        <v>10769703</v>
      </c>
      <c r="DX65" s="100">
        <v>0</v>
      </c>
      <c r="DY65" s="100">
        <v>4721008</v>
      </c>
      <c r="DZ65" s="100">
        <v>287537252</v>
      </c>
      <c r="EA65" s="100">
        <v>552071523</v>
      </c>
      <c r="EB65" s="100">
        <v>310540232</v>
      </c>
      <c r="EC65" s="100">
        <v>0</v>
      </c>
      <c r="ED65" s="100">
        <v>1150149007</v>
      </c>
      <c r="EE65" s="100">
        <v>299846239</v>
      </c>
      <c r="EF65" s="100">
        <v>575704779</v>
      </c>
      <c r="EG65" s="100">
        <v>323833938</v>
      </c>
      <c r="EH65" s="100">
        <v>0</v>
      </c>
      <c r="EI65" s="100">
        <v>1199384956</v>
      </c>
      <c r="EJ65" s="100">
        <v>12308987</v>
      </c>
      <c r="EK65" s="100">
        <v>23633256</v>
      </c>
      <c r="EL65" s="100">
        <v>13293706</v>
      </c>
      <c r="EM65" s="100">
        <v>0</v>
      </c>
      <c r="EN65" s="100">
        <v>49235949</v>
      </c>
      <c r="EO65" s="100">
        <v>3238848</v>
      </c>
      <c r="EP65" s="100">
        <v>26654700</v>
      </c>
      <c r="EQ65" s="100">
        <v>24063409</v>
      </c>
      <c r="ER65" s="100">
        <v>0</v>
      </c>
      <c r="ES65" s="100">
        <v>53956957</v>
      </c>
      <c r="ET65" s="546">
        <v>0.25</v>
      </c>
      <c r="EU65" s="546">
        <v>0.48</v>
      </c>
      <c r="EV65" s="546">
        <v>0.27</v>
      </c>
      <c r="EW65" s="546">
        <v>0</v>
      </c>
      <c r="EX65" s="546">
        <v>1</v>
      </c>
      <c r="EY65" s="84" t="s">
        <v>1073</v>
      </c>
    </row>
    <row r="66" spans="1:155" s="84" customFormat="1" x14ac:dyDescent="0.25">
      <c r="A66" t="s">
        <v>1026</v>
      </c>
      <c r="B66" s="82" t="s">
        <v>491</v>
      </c>
      <c r="C66" s="85" t="s">
        <v>490</v>
      </c>
      <c r="D66" s="100">
        <v>33387159</v>
      </c>
      <c r="E66" s="100">
        <v>26709728</v>
      </c>
      <c r="F66" s="100">
        <v>6009689</v>
      </c>
      <c r="G66" s="100">
        <v>667743</v>
      </c>
      <c r="H66" s="100">
        <v>66774319</v>
      </c>
      <c r="I66" s="100">
        <v>0</v>
      </c>
      <c r="J66" s="100">
        <v>0</v>
      </c>
      <c r="K66" s="100">
        <v>33387159</v>
      </c>
      <c r="L66" s="100">
        <v>247044</v>
      </c>
      <c r="M66" s="100">
        <v>247044</v>
      </c>
      <c r="N66" s="100">
        <v>0</v>
      </c>
      <c r="O66" s="100">
        <v>0</v>
      </c>
      <c r="P66" s="100">
        <v>0</v>
      </c>
      <c r="Q66" s="100">
        <v>0</v>
      </c>
      <c r="R66" s="100">
        <v>0</v>
      </c>
      <c r="S66" s="100">
        <v>0</v>
      </c>
      <c r="T66" s="100">
        <v>0</v>
      </c>
      <c r="U66" s="100">
        <v>0</v>
      </c>
      <c r="V66" s="100">
        <v>0</v>
      </c>
      <c r="W66" s="100">
        <v>0</v>
      </c>
      <c r="X66" s="100">
        <v>0</v>
      </c>
      <c r="Y66" s="100">
        <v>0</v>
      </c>
      <c r="Z66" s="100">
        <v>0</v>
      </c>
      <c r="AA66" s="100">
        <v>0</v>
      </c>
      <c r="AB66" s="100">
        <v>0</v>
      </c>
      <c r="AC66" s="100">
        <v>0</v>
      </c>
      <c r="AD66" s="100">
        <v>0</v>
      </c>
      <c r="AE66" s="100">
        <v>3389740</v>
      </c>
      <c r="AF66" s="100">
        <v>762690</v>
      </c>
      <c r="AG66" s="100">
        <v>84742</v>
      </c>
      <c r="AH66" s="100">
        <v>4237172</v>
      </c>
      <c r="AI66" s="100">
        <v>1421586</v>
      </c>
      <c r="AJ66" s="100">
        <v>1137269</v>
      </c>
      <c r="AK66" s="100">
        <v>255886</v>
      </c>
      <c r="AL66" s="100">
        <v>28432</v>
      </c>
      <c r="AM66" s="100">
        <v>2843173</v>
      </c>
      <c r="AN66" s="100">
        <v>-676130</v>
      </c>
      <c r="AO66" s="100">
        <v>-540905</v>
      </c>
      <c r="AP66" s="100">
        <v>-121704</v>
      </c>
      <c r="AQ66" s="100">
        <v>-13523</v>
      </c>
      <c r="AR66" s="100">
        <v>-1352262</v>
      </c>
      <c r="AS66" s="100">
        <v>-549731</v>
      </c>
      <c r="AT66" s="100">
        <v>-439785</v>
      </c>
      <c r="AU66" s="100">
        <v>-98952</v>
      </c>
      <c r="AV66" s="100">
        <v>-10995</v>
      </c>
      <c r="AW66" s="100">
        <v>-1099463</v>
      </c>
      <c r="AX66" s="100">
        <v>115482</v>
      </c>
      <c r="AY66" s="100">
        <v>92386</v>
      </c>
      <c r="AZ66" s="100">
        <v>20787</v>
      </c>
      <c r="BA66" s="100">
        <v>2310</v>
      </c>
      <c r="BB66" s="100">
        <v>230965</v>
      </c>
      <c r="BC66" s="100">
        <v>-169114</v>
      </c>
      <c r="BD66" s="100">
        <v>-135290</v>
      </c>
      <c r="BE66" s="100">
        <v>-30440</v>
      </c>
      <c r="BF66" s="100">
        <v>-3382</v>
      </c>
      <c r="BG66" s="100">
        <v>-338226</v>
      </c>
      <c r="BH66" s="100">
        <v>-603363</v>
      </c>
      <c r="BI66" s="100">
        <v>-482689</v>
      </c>
      <c r="BJ66" s="100">
        <v>-108605</v>
      </c>
      <c r="BK66" s="100">
        <v>-12067</v>
      </c>
      <c r="BL66" s="100">
        <v>-1206724</v>
      </c>
      <c r="BM66" s="100">
        <v>-5221686</v>
      </c>
      <c r="BN66" s="100">
        <v>-4177348</v>
      </c>
      <c r="BO66" s="100">
        <v>-939903</v>
      </c>
      <c r="BP66" s="100">
        <v>-104434</v>
      </c>
      <c r="BQ66" s="100">
        <v>-10443371</v>
      </c>
      <c r="BR66" s="100">
        <v>-606803</v>
      </c>
      <c r="BS66" s="100">
        <v>-485442</v>
      </c>
      <c r="BT66" s="100">
        <v>-109225</v>
      </c>
      <c r="BU66" s="100">
        <v>-12136</v>
      </c>
      <c r="BV66" s="100">
        <v>-1213606</v>
      </c>
      <c r="BW66" s="100">
        <v>-4614882</v>
      </c>
      <c r="BX66" s="100">
        <v>-3691906</v>
      </c>
      <c r="BY66" s="100">
        <v>-830679</v>
      </c>
      <c r="BZ66" s="100">
        <v>-92298</v>
      </c>
      <c r="CA66" s="100">
        <v>-9229765</v>
      </c>
      <c r="CB66" s="100">
        <v>244213</v>
      </c>
      <c r="CC66" s="100">
        <v>195370</v>
      </c>
      <c r="CD66" s="100">
        <v>43958</v>
      </c>
      <c r="CE66" s="100">
        <v>4884</v>
      </c>
      <c r="CF66" s="100">
        <v>488425</v>
      </c>
      <c r="CG66" s="100">
        <v>658828</v>
      </c>
      <c r="CH66" s="100">
        <v>527062</v>
      </c>
      <c r="CI66" s="100">
        <v>118589</v>
      </c>
      <c r="CJ66" s="100">
        <v>13177</v>
      </c>
      <c r="CK66" s="100">
        <v>1317656</v>
      </c>
      <c r="CL66" s="100">
        <v>-2049589</v>
      </c>
      <c r="CM66" s="100">
        <v>-1639672</v>
      </c>
      <c r="CN66" s="100">
        <v>-368926</v>
      </c>
      <c r="CO66" s="100">
        <v>-40992</v>
      </c>
      <c r="CP66" s="100">
        <v>-4099179</v>
      </c>
      <c r="CQ66" s="100">
        <v>2252479</v>
      </c>
      <c r="CR66" s="100">
        <v>1801983</v>
      </c>
      <c r="CS66" s="100">
        <v>405446</v>
      </c>
      <c r="CT66" s="100">
        <v>45050</v>
      </c>
      <c r="CU66" s="100">
        <v>4504958</v>
      </c>
      <c r="CV66" s="100">
        <v>-4115755</v>
      </c>
      <c r="CW66" s="100">
        <v>-3292605</v>
      </c>
      <c r="CX66" s="100">
        <v>-740836</v>
      </c>
      <c r="CY66" s="100">
        <v>-82315</v>
      </c>
      <c r="CZ66" s="100">
        <v>-8231511</v>
      </c>
      <c r="DA66" s="100">
        <v>-2412179</v>
      </c>
      <c r="DB66" s="100">
        <v>-1929744</v>
      </c>
      <c r="DC66" s="100">
        <v>-434193</v>
      </c>
      <c r="DD66" s="100">
        <v>-48244</v>
      </c>
      <c r="DE66" s="100">
        <v>-4824360</v>
      </c>
      <c r="DF66" s="100">
        <v>-1703575</v>
      </c>
      <c r="DG66" s="100">
        <v>-1362861</v>
      </c>
      <c r="DH66" s="100">
        <v>-306644</v>
      </c>
      <c r="DI66" s="100">
        <v>-34071</v>
      </c>
      <c r="DJ66" s="100">
        <v>-3407151</v>
      </c>
      <c r="DK66" s="100">
        <v>-945949</v>
      </c>
      <c r="DL66" s="100">
        <v>-756761</v>
      </c>
      <c r="DM66" s="100">
        <v>-170270</v>
      </c>
      <c r="DN66" s="100">
        <v>-18920</v>
      </c>
      <c r="DO66" s="100">
        <v>-1891900</v>
      </c>
      <c r="DP66" s="100">
        <v>720647</v>
      </c>
      <c r="DQ66" s="100">
        <v>576518</v>
      </c>
      <c r="DR66" s="100">
        <v>129716</v>
      </c>
      <c r="DS66" s="100">
        <v>14413</v>
      </c>
      <c r="DT66" s="100">
        <v>1441294</v>
      </c>
      <c r="DU66" s="100">
        <v>-1666596</v>
      </c>
      <c r="DV66" s="100">
        <v>-1333279</v>
      </c>
      <c r="DW66" s="100">
        <v>-299986</v>
      </c>
      <c r="DX66" s="100">
        <v>-33333</v>
      </c>
      <c r="DY66" s="100">
        <v>-3333194</v>
      </c>
      <c r="DZ66" s="100">
        <v>31035953</v>
      </c>
      <c r="EA66" s="100">
        <v>24828762</v>
      </c>
      <c r="EB66" s="100">
        <v>5586472</v>
      </c>
      <c r="EC66" s="100">
        <v>620719</v>
      </c>
      <c r="ED66" s="100">
        <v>62071906</v>
      </c>
      <c r="EE66" s="100">
        <v>33387159</v>
      </c>
      <c r="EF66" s="100">
        <v>26709728</v>
      </c>
      <c r="EG66" s="100">
        <v>6009689</v>
      </c>
      <c r="EH66" s="100">
        <v>667743</v>
      </c>
      <c r="EI66" s="100">
        <v>66774319</v>
      </c>
      <c r="EJ66" s="100">
        <v>2351206</v>
      </c>
      <c r="EK66" s="100">
        <v>1880966</v>
      </c>
      <c r="EL66" s="100">
        <v>423217</v>
      </c>
      <c r="EM66" s="100">
        <v>47024</v>
      </c>
      <c r="EN66" s="100">
        <v>4702413</v>
      </c>
      <c r="EO66" s="100">
        <v>684610</v>
      </c>
      <c r="EP66" s="100">
        <v>547687</v>
      </c>
      <c r="EQ66" s="100">
        <v>123231</v>
      </c>
      <c r="ER66" s="100">
        <v>13691</v>
      </c>
      <c r="ES66" s="100">
        <v>1369219</v>
      </c>
      <c r="ET66" s="546">
        <v>0.5</v>
      </c>
      <c r="EU66" s="546">
        <v>0.4</v>
      </c>
      <c r="EV66" s="546">
        <v>0.09</v>
      </c>
      <c r="EW66" s="546">
        <v>0.01</v>
      </c>
      <c r="EX66" s="546">
        <v>1</v>
      </c>
      <c r="EY66" s="84" t="s">
        <v>1029</v>
      </c>
    </row>
    <row r="67" spans="1:155" s="84" customFormat="1" x14ac:dyDescent="0.25">
      <c r="A67" t="s">
        <v>1037</v>
      </c>
      <c r="B67" s="82" t="s">
        <v>493</v>
      </c>
      <c r="C67" s="85" t="s">
        <v>492</v>
      </c>
      <c r="D67" s="100">
        <v>17728586</v>
      </c>
      <c r="E67" s="100">
        <v>14182869</v>
      </c>
      <c r="F67" s="100">
        <v>3545717</v>
      </c>
      <c r="G67" s="100">
        <v>0</v>
      </c>
      <c r="H67" s="100">
        <v>35457172</v>
      </c>
      <c r="I67" s="100">
        <v>0</v>
      </c>
      <c r="J67" s="100">
        <v>0</v>
      </c>
      <c r="K67" s="100">
        <v>17728586</v>
      </c>
      <c r="L67" s="100">
        <v>102408</v>
      </c>
      <c r="M67" s="100">
        <v>102408</v>
      </c>
      <c r="N67" s="100">
        <v>0</v>
      </c>
      <c r="O67" s="100">
        <v>0</v>
      </c>
      <c r="P67" s="100">
        <v>51935</v>
      </c>
      <c r="Q67" s="100">
        <v>0</v>
      </c>
      <c r="R67" s="100">
        <v>51935</v>
      </c>
      <c r="S67" s="100">
        <v>0</v>
      </c>
      <c r="T67" s="100">
        <v>0</v>
      </c>
      <c r="U67" s="100">
        <v>0</v>
      </c>
      <c r="V67" s="100">
        <v>0</v>
      </c>
      <c r="W67" s="100">
        <v>0</v>
      </c>
      <c r="X67" s="100">
        <v>0</v>
      </c>
      <c r="Y67" s="100">
        <v>0</v>
      </c>
      <c r="Z67" s="100">
        <v>0</v>
      </c>
      <c r="AA67" s="100">
        <v>0</v>
      </c>
      <c r="AB67" s="100">
        <v>0</v>
      </c>
      <c r="AC67" s="100">
        <v>0</v>
      </c>
      <c r="AD67" s="100">
        <v>0</v>
      </c>
      <c r="AE67" s="100">
        <v>1383659</v>
      </c>
      <c r="AF67" s="100">
        <v>345490</v>
      </c>
      <c r="AG67" s="100">
        <v>0</v>
      </c>
      <c r="AH67" s="100">
        <v>1729149</v>
      </c>
      <c r="AI67" s="100">
        <v>383864</v>
      </c>
      <c r="AJ67" s="100">
        <v>307091</v>
      </c>
      <c r="AK67" s="100">
        <v>76773</v>
      </c>
      <c r="AL67" s="100">
        <v>0</v>
      </c>
      <c r="AM67" s="100">
        <v>767728</v>
      </c>
      <c r="AN67" s="100">
        <v>-75115</v>
      </c>
      <c r="AO67" s="100">
        <v>-60092</v>
      </c>
      <c r="AP67" s="100">
        <v>-15023</v>
      </c>
      <c r="AQ67" s="100">
        <v>0</v>
      </c>
      <c r="AR67" s="100">
        <v>-150230</v>
      </c>
      <c r="AS67" s="100">
        <v>-85400</v>
      </c>
      <c r="AT67" s="100">
        <v>-68320</v>
      </c>
      <c r="AU67" s="100">
        <v>-17080</v>
      </c>
      <c r="AV67" s="100">
        <v>0</v>
      </c>
      <c r="AW67" s="100">
        <v>-170800</v>
      </c>
      <c r="AX67" s="100">
        <v>5836</v>
      </c>
      <c r="AY67" s="100">
        <v>4669</v>
      </c>
      <c r="AZ67" s="100">
        <v>1167</v>
      </c>
      <c r="BA67" s="100">
        <v>0</v>
      </c>
      <c r="BB67" s="100">
        <v>11672</v>
      </c>
      <c r="BC67" s="100">
        <v>-14847</v>
      </c>
      <c r="BD67" s="100">
        <v>-11878</v>
      </c>
      <c r="BE67" s="100">
        <v>-2970</v>
      </c>
      <c r="BF67" s="100">
        <v>0</v>
      </c>
      <c r="BG67" s="100">
        <v>-29695</v>
      </c>
      <c r="BH67" s="100">
        <v>-94411</v>
      </c>
      <c r="BI67" s="100">
        <v>-75529</v>
      </c>
      <c r="BJ67" s="100">
        <v>-18883</v>
      </c>
      <c r="BK67" s="100">
        <v>0</v>
      </c>
      <c r="BL67" s="100">
        <v>-188823</v>
      </c>
      <c r="BM67" s="100">
        <v>-1831730</v>
      </c>
      <c r="BN67" s="100">
        <v>-1465384</v>
      </c>
      <c r="BO67" s="100">
        <v>-366346</v>
      </c>
      <c r="BP67" s="100">
        <v>0</v>
      </c>
      <c r="BQ67" s="100">
        <v>-3663460</v>
      </c>
      <c r="BR67" s="100">
        <v>-159094</v>
      </c>
      <c r="BS67" s="100">
        <v>-127275</v>
      </c>
      <c r="BT67" s="100">
        <v>-31819</v>
      </c>
      <c r="BU67" s="100">
        <v>0</v>
      </c>
      <c r="BV67" s="100">
        <v>-318188</v>
      </c>
      <c r="BW67" s="100">
        <v>-1672636</v>
      </c>
      <c r="BX67" s="100">
        <v>-1338109</v>
      </c>
      <c r="BY67" s="100">
        <v>-334527</v>
      </c>
      <c r="BZ67" s="100">
        <v>0</v>
      </c>
      <c r="CA67" s="100">
        <v>-3345272</v>
      </c>
      <c r="CB67" s="100">
        <v>22664</v>
      </c>
      <c r="CC67" s="100">
        <v>18131</v>
      </c>
      <c r="CD67" s="100">
        <v>4533</v>
      </c>
      <c r="CE67" s="100">
        <v>0</v>
      </c>
      <c r="CF67" s="100">
        <v>45328</v>
      </c>
      <c r="CG67" s="100">
        <v>49913</v>
      </c>
      <c r="CH67" s="100">
        <v>39930</v>
      </c>
      <c r="CI67" s="100">
        <v>9983</v>
      </c>
      <c r="CJ67" s="100">
        <v>0</v>
      </c>
      <c r="CK67" s="100">
        <v>99826</v>
      </c>
      <c r="CL67" s="100">
        <v>-8346</v>
      </c>
      <c r="CM67" s="100">
        <v>-6677</v>
      </c>
      <c r="CN67" s="100">
        <v>-1669</v>
      </c>
      <c r="CO67" s="100">
        <v>0</v>
      </c>
      <c r="CP67" s="100">
        <v>-16692</v>
      </c>
      <c r="CQ67" s="100">
        <v>-890341</v>
      </c>
      <c r="CR67" s="100">
        <v>-712273</v>
      </c>
      <c r="CS67" s="100">
        <v>-178068</v>
      </c>
      <c r="CT67" s="100">
        <v>0</v>
      </c>
      <c r="CU67" s="100">
        <v>-1780682</v>
      </c>
      <c r="CV67" s="100">
        <v>-2657840</v>
      </c>
      <c r="CW67" s="100">
        <v>-2126273</v>
      </c>
      <c r="CX67" s="100">
        <v>-531567</v>
      </c>
      <c r="CY67" s="100">
        <v>0</v>
      </c>
      <c r="CZ67" s="100">
        <v>-5315680</v>
      </c>
      <c r="DA67" s="100">
        <v>-144776</v>
      </c>
      <c r="DB67" s="100">
        <v>-115821</v>
      </c>
      <c r="DC67" s="100">
        <v>-28955</v>
      </c>
      <c r="DD67" s="100">
        <v>0</v>
      </c>
      <c r="DE67" s="100">
        <v>-289552</v>
      </c>
      <c r="DF67" s="100">
        <v>-2513064</v>
      </c>
      <c r="DG67" s="100">
        <v>-2010452</v>
      </c>
      <c r="DH67" s="100">
        <v>-502612</v>
      </c>
      <c r="DI67" s="100">
        <v>0</v>
      </c>
      <c r="DJ67" s="100">
        <v>-5026128</v>
      </c>
      <c r="DK67" s="100">
        <v>-314241</v>
      </c>
      <c r="DL67" s="100">
        <v>-251392</v>
      </c>
      <c r="DM67" s="100">
        <v>-62848</v>
      </c>
      <c r="DN67" s="100">
        <v>0</v>
      </c>
      <c r="DO67" s="100">
        <v>-628481</v>
      </c>
      <c r="DP67" s="100">
        <v>-218230</v>
      </c>
      <c r="DQ67" s="100">
        <v>-174584</v>
      </c>
      <c r="DR67" s="100">
        <v>-43646</v>
      </c>
      <c r="DS67" s="100">
        <v>0</v>
      </c>
      <c r="DT67" s="100">
        <v>-436460</v>
      </c>
      <c r="DU67" s="100">
        <v>-96011</v>
      </c>
      <c r="DV67" s="100">
        <v>-76808</v>
      </c>
      <c r="DW67" s="100">
        <v>-19202</v>
      </c>
      <c r="DX67" s="100">
        <v>0</v>
      </c>
      <c r="DY67" s="100">
        <v>-192021</v>
      </c>
      <c r="DZ67" s="100">
        <v>17740059</v>
      </c>
      <c r="EA67" s="100">
        <v>14192048</v>
      </c>
      <c r="EB67" s="100">
        <v>3548012</v>
      </c>
      <c r="EC67" s="100">
        <v>0</v>
      </c>
      <c r="ED67" s="100">
        <v>35480119</v>
      </c>
      <c r="EE67" s="100">
        <v>17728586</v>
      </c>
      <c r="EF67" s="100">
        <v>14182869</v>
      </c>
      <c r="EG67" s="100">
        <v>3545717</v>
      </c>
      <c r="EH67" s="100">
        <v>0</v>
      </c>
      <c r="EI67" s="100">
        <v>35457172</v>
      </c>
      <c r="EJ67" s="100">
        <v>-11473</v>
      </c>
      <c r="EK67" s="100">
        <v>-9179</v>
      </c>
      <c r="EL67" s="100">
        <v>-2295</v>
      </c>
      <c r="EM67" s="100">
        <v>0</v>
      </c>
      <c r="EN67" s="100">
        <v>-22947</v>
      </c>
      <c r="EO67" s="100">
        <v>-107484</v>
      </c>
      <c r="EP67" s="100">
        <v>-85987</v>
      </c>
      <c r="EQ67" s="100">
        <v>-21497</v>
      </c>
      <c r="ER67" s="100">
        <v>0</v>
      </c>
      <c r="ES67" s="100">
        <v>-214968</v>
      </c>
      <c r="ET67" s="546">
        <v>0.5</v>
      </c>
      <c r="EU67" s="546">
        <v>0.4</v>
      </c>
      <c r="EV67" s="546">
        <v>0.1</v>
      </c>
      <c r="EW67" s="546">
        <v>0</v>
      </c>
      <c r="EX67" s="546">
        <v>1</v>
      </c>
      <c r="EY67" s="84" t="s">
        <v>1029</v>
      </c>
    </row>
    <row r="68" spans="1:155" s="84" customFormat="1" x14ac:dyDescent="0.25">
      <c r="A68" t="s">
        <v>1037</v>
      </c>
      <c r="B68" s="82" t="s">
        <v>495</v>
      </c>
      <c r="C68" s="85" t="s">
        <v>494</v>
      </c>
      <c r="D68" s="100">
        <v>9330891</v>
      </c>
      <c r="E68" s="100">
        <v>14929426</v>
      </c>
      <c r="F68" s="100">
        <v>12690012</v>
      </c>
      <c r="G68" s="100">
        <v>373236</v>
      </c>
      <c r="H68" s="100">
        <v>37323565</v>
      </c>
      <c r="I68" s="100">
        <v>0</v>
      </c>
      <c r="J68" s="100">
        <v>0</v>
      </c>
      <c r="K68" s="100">
        <v>9330891</v>
      </c>
      <c r="L68" s="100">
        <v>88490</v>
      </c>
      <c r="M68" s="100">
        <v>88490</v>
      </c>
      <c r="N68" s="100">
        <v>0</v>
      </c>
      <c r="O68" s="100">
        <v>0</v>
      </c>
      <c r="P68" s="100">
        <v>0</v>
      </c>
      <c r="Q68" s="100">
        <v>0</v>
      </c>
      <c r="R68" s="100">
        <v>0</v>
      </c>
      <c r="S68" s="100">
        <v>0</v>
      </c>
      <c r="T68" s="100">
        <v>0</v>
      </c>
      <c r="U68" s="100">
        <v>0</v>
      </c>
      <c r="V68" s="100">
        <v>0</v>
      </c>
      <c r="W68" s="100">
        <v>0</v>
      </c>
      <c r="X68" s="100">
        <v>0</v>
      </c>
      <c r="Y68" s="100">
        <v>0</v>
      </c>
      <c r="Z68" s="100">
        <v>0</v>
      </c>
      <c r="AA68" s="100">
        <v>0</v>
      </c>
      <c r="AB68" s="100">
        <v>0</v>
      </c>
      <c r="AC68" s="100">
        <v>0</v>
      </c>
      <c r="AD68" s="100">
        <v>0</v>
      </c>
      <c r="AE68" s="100">
        <v>1051819</v>
      </c>
      <c r="AF68" s="100">
        <v>894045</v>
      </c>
      <c r="AG68" s="100">
        <v>26295</v>
      </c>
      <c r="AH68" s="100">
        <v>1972159</v>
      </c>
      <c r="AI68" s="100">
        <v>755491</v>
      </c>
      <c r="AJ68" s="100">
        <v>1208785</v>
      </c>
      <c r="AK68" s="100">
        <v>1027467</v>
      </c>
      <c r="AL68" s="100">
        <v>30220</v>
      </c>
      <c r="AM68" s="100">
        <v>3021963</v>
      </c>
      <c r="AN68" s="100">
        <v>-199496</v>
      </c>
      <c r="AO68" s="100">
        <v>-319193</v>
      </c>
      <c r="AP68" s="100">
        <v>-271314</v>
      </c>
      <c r="AQ68" s="100">
        <v>-7980</v>
      </c>
      <c r="AR68" s="100">
        <v>-797983</v>
      </c>
      <c r="AS68" s="100">
        <v>-264639.69999999995</v>
      </c>
      <c r="AT68" s="100">
        <v>-423423</v>
      </c>
      <c r="AU68" s="100">
        <v>-359910</v>
      </c>
      <c r="AV68" s="100">
        <v>-10586</v>
      </c>
      <c r="AW68" s="100">
        <v>-1058558.7</v>
      </c>
      <c r="AX68" s="100">
        <v>0</v>
      </c>
      <c r="AY68" s="100">
        <v>0</v>
      </c>
      <c r="AZ68" s="100">
        <v>0</v>
      </c>
      <c r="BA68" s="100">
        <v>0</v>
      </c>
      <c r="BB68" s="100">
        <v>0</v>
      </c>
      <c r="BC68" s="100">
        <v>-124819</v>
      </c>
      <c r="BD68" s="100">
        <v>-199711</v>
      </c>
      <c r="BE68" s="100">
        <v>-169754</v>
      </c>
      <c r="BF68" s="100">
        <v>-4993</v>
      </c>
      <c r="BG68" s="100">
        <v>-499277</v>
      </c>
      <c r="BH68" s="100">
        <v>-389458.69999999995</v>
      </c>
      <c r="BI68" s="100">
        <v>-623134</v>
      </c>
      <c r="BJ68" s="100">
        <v>-529664</v>
      </c>
      <c r="BK68" s="100">
        <v>-15579</v>
      </c>
      <c r="BL68" s="100">
        <v>-1557835.7</v>
      </c>
      <c r="BM68" s="100">
        <v>-396165</v>
      </c>
      <c r="BN68" s="100">
        <v>-633864</v>
      </c>
      <c r="BO68" s="100">
        <v>-538784</v>
      </c>
      <c r="BP68" s="100">
        <v>-15847</v>
      </c>
      <c r="BQ68" s="100">
        <v>-1584660</v>
      </c>
      <c r="BR68" s="100">
        <v>-396165</v>
      </c>
      <c r="BS68" s="100">
        <v>-633864</v>
      </c>
      <c r="BT68" s="100">
        <v>-538784</v>
      </c>
      <c r="BU68" s="100">
        <v>-15847</v>
      </c>
      <c r="BV68" s="100">
        <v>-1584660</v>
      </c>
      <c r="BW68" s="100">
        <v>0</v>
      </c>
      <c r="BX68" s="100">
        <v>0</v>
      </c>
      <c r="BY68" s="100">
        <v>0</v>
      </c>
      <c r="BZ68" s="100">
        <v>0</v>
      </c>
      <c r="CA68" s="100">
        <v>0</v>
      </c>
      <c r="CB68" s="100">
        <v>200070</v>
      </c>
      <c r="CC68" s="100">
        <v>320112</v>
      </c>
      <c r="CD68" s="100">
        <v>272096</v>
      </c>
      <c r="CE68" s="100">
        <v>8003</v>
      </c>
      <c r="CF68" s="100">
        <v>800281</v>
      </c>
      <c r="CG68" s="100">
        <v>0</v>
      </c>
      <c r="CH68" s="100">
        <v>0</v>
      </c>
      <c r="CI68" s="100">
        <v>0</v>
      </c>
      <c r="CJ68" s="100">
        <v>0</v>
      </c>
      <c r="CK68" s="100">
        <v>0</v>
      </c>
      <c r="CL68" s="100">
        <v>-300693</v>
      </c>
      <c r="CM68" s="100">
        <v>-481110</v>
      </c>
      <c r="CN68" s="100">
        <v>-408944</v>
      </c>
      <c r="CO68" s="100">
        <v>-12028</v>
      </c>
      <c r="CP68" s="100">
        <v>-1202775</v>
      </c>
      <c r="CQ68" s="100">
        <v>0</v>
      </c>
      <c r="CR68" s="100">
        <v>0</v>
      </c>
      <c r="CS68" s="100">
        <v>0</v>
      </c>
      <c r="CT68" s="100">
        <v>0</v>
      </c>
      <c r="CU68" s="100">
        <v>0</v>
      </c>
      <c r="CV68" s="100">
        <v>-496788</v>
      </c>
      <c r="CW68" s="100">
        <v>-794862</v>
      </c>
      <c r="CX68" s="100">
        <v>-675632</v>
      </c>
      <c r="CY68" s="100">
        <v>-19872</v>
      </c>
      <c r="CZ68" s="100">
        <v>-1987154</v>
      </c>
      <c r="DA68" s="100">
        <v>-496788</v>
      </c>
      <c r="DB68" s="100">
        <v>-794862</v>
      </c>
      <c r="DC68" s="100">
        <v>-675632</v>
      </c>
      <c r="DD68" s="100">
        <v>-19872</v>
      </c>
      <c r="DE68" s="100">
        <v>-1987154</v>
      </c>
      <c r="DF68" s="100">
        <v>0</v>
      </c>
      <c r="DG68" s="100">
        <v>0</v>
      </c>
      <c r="DH68" s="100">
        <v>0</v>
      </c>
      <c r="DI68" s="100">
        <v>0</v>
      </c>
      <c r="DJ68" s="100">
        <v>0</v>
      </c>
      <c r="DK68" s="100">
        <v>2161521</v>
      </c>
      <c r="DL68" s="100">
        <v>1729218</v>
      </c>
      <c r="DM68" s="100">
        <v>432303</v>
      </c>
      <c r="DN68" s="100">
        <v>0</v>
      </c>
      <c r="DO68" s="100">
        <v>4323042</v>
      </c>
      <c r="DP68" s="100">
        <v>1346779</v>
      </c>
      <c r="DQ68" s="100">
        <v>1077424</v>
      </c>
      <c r="DR68" s="100">
        <v>269356</v>
      </c>
      <c r="DS68" s="100">
        <v>0</v>
      </c>
      <c r="DT68" s="100">
        <v>2693559</v>
      </c>
      <c r="DU68" s="100">
        <v>814742</v>
      </c>
      <c r="DV68" s="100">
        <v>651794</v>
      </c>
      <c r="DW68" s="100">
        <v>162947</v>
      </c>
      <c r="DX68" s="100">
        <v>0</v>
      </c>
      <c r="DY68" s="100">
        <v>1629483</v>
      </c>
      <c r="DZ68" s="100">
        <v>9037722</v>
      </c>
      <c r="EA68" s="100">
        <v>14460355</v>
      </c>
      <c r="EB68" s="100">
        <v>12291302</v>
      </c>
      <c r="EC68" s="100">
        <v>361509</v>
      </c>
      <c r="ED68" s="100">
        <v>36150888</v>
      </c>
      <c r="EE68" s="100">
        <v>9330891</v>
      </c>
      <c r="EF68" s="100">
        <v>14929426</v>
      </c>
      <c r="EG68" s="100">
        <v>12690012</v>
      </c>
      <c r="EH68" s="100">
        <v>373236</v>
      </c>
      <c r="EI68" s="100">
        <v>37323565</v>
      </c>
      <c r="EJ68" s="100">
        <v>293169</v>
      </c>
      <c r="EK68" s="100">
        <v>469071</v>
      </c>
      <c r="EL68" s="100">
        <v>398710</v>
      </c>
      <c r="EM68" s="100">
        <v>11727</v>
      </c>
      <c r="EN68" s="100">
        <v>1172677</v>
      </c>
      <c r="EO68" s="100">
        <v>1107911</v>
      </c>
      <c r="EP68" s="100">
        <v>1120865</v>
      </c>
      <c r="EQ68" s="100">
        <v>561657</v>
      </c>
      <c r="ER68" s="100">
        <v>11727</v>
      </c>
      <c r="ES68" s="100">
        <v>2802160</v>
      </c>
      <c r="ET68" s="546">
        <v>0.25</v>
      </c>
      <c r="EU68" s="546">
        <v>0.4</v>
      </c>
      <c r="EV68" s="546">
        <v>0.33999999999999997</v>
      </c>
      <c r="EW68" s="546">
        <v>0.01</v>
      </c>
      <c r="EX68" s="546">
        <v>1</v>
      </c>
      <c r="EY68" s="84" t="s">
        <v>1029</v>
      </c>
    </row>
    <row r="69" spans="1:155" s="84" customFormat="1" x14ac:dyDescent="0.25">
      <c r="A69" t="s">
        <v>1026</v>
      </c>
      <c r="B69" s="82" t="s">
        <v>497</v>
      </c>
      <c r="C69" s="85" t="s">
        <v>496</v>
      </c>
      <c r="D69" s="100">
        <v>0</v>
      </c>
      <c r="E69" s="100">
        <v>155587779</v>
      </c>
      <c r="F69" s="100">
        <v>0</v>
      </c>
      <c r="G69" s="100">
        <v>0</v>
      </c>
      <c r="H69" s="100">
        <v>155587779</v>
      </c>
      <c r="I69" s="100">
        <v>0</v>
      </c>
      <c r="J69" s="100">
        <v>0</v>
      </c>
      <c r="K69" s="100">
        <v>0</v>
      </c>
      <c r="L69" s="100">
        <v>1145208</v>
      </c>
      <c r="M69" s="100">
        <v>1145208</v>
      </c>
      <c r="N69" s="100">
        <v>140436</v>
      </c>
      <c r="O69" s="100">
        <v>140436</v>
      </c>
      <c r="P69" s="100">
        <v>1718199</v>
      </c>
      <c r="Q69" s="100">
        <v>0</v>
      </c>
      <c r="R69" s="100">
        <v>1718199</v>
      </c>
      <c r="S69" s="100">
        <v>0</v>
      </c>
      <c r="T69" s="100">
        <v>0</v>
      </c>
      <c r="U69" s="100">
        <v>0</v>
      </c>
      <c r="V69" s="100">
        <v>0</v>
      </c>
      <c r="W69" s="100">
        <v>0</v>
      </c>
      <c r="X69" s="100">
        <v>0</v>
      </c>
      <c r="Y69" s="100">
        <v>0</v>
      </c>
      <c r="Z69" s="100">
        <v>0</v>
      </c>
      <c r="AA69" s="100">
        <v>0</v>
      </c>
      <c r="AB69" s="100">
        <v>0</v>
      </c>
      <c r="AC69" s="100">
        <v>0</v>
      </c>
      <c r="AD69" s="100">
        <v>0</v>
      </c>
      <c r="AE69" s="100">
        <v>42725917</v>
      </c>
      <c r="AF69" s="100">
        <v>0</v>
      </c>
      <c r="AG69" s="100">
        <v>0</v>
      </c>
      <c r="AH69" s="100">
        <v>42725917</v>
      </c>
      <c r="AI69" s="100">
        <v>0</v>
      </c>
      <c r="AJ69" s="100">
        <v>7818523</v>
      </c>
      <c r="AK69" s="100">
        <v>0</v>
      </c>
      <c r="AL69" s="100">
        <v>0</v>
      </c>
      <c r="AM69" s="100">
        <v>7818523</v>
      </c>
      <c r="AN69" s="100">
        <v>0</v>
      </c>
      <c r="AO69" s="100">
        <v>-2134545</v>
      </c>
      <c r="AP69" s="100">
        <v>0</v>
      </c>
      <c r="AQ69" s="100">
        <v>0</v>
      </c>
      <c r="AR69" s="100">
        <v>-2134545</v>
      </c>
      <c r="AS69" s="100">
        <v>0</v>
      </c>
      <c r="AT69" s="100">
        <v>-3343000</v>
      </c>
      <c r="AU69" s="100">
        <v>0</v>
      </c>
      <c r="AV69" s="100">
        <v>0</v>
      </c>
      <c r="AW69" s="100">
        <v>-3343000</v>
      </c>
      <c r="AX69" s="100">
        <v>0</v>
      </c>
      <c r="AY69" s="100">
        <v>623872</v>
      </c>
      <c r="AZ69" s="100">
        <v>0</v>
      </c>
      <c r="BA69" s="100">
        <v>0</v>
      </c>
      <c r="BB69" s="100">
        <v>623872</v>
      </c>
      <c r="BC69" s="100">
        <v>0</v>
      </c>
      <c r="BD69" s="100">
        <v>-1468872</v>
      </c>
      <c r="BE69" s="100">
        <v>0</v>
      </c>
      <c r="BF69" s="100">
        <v>0</v>
      </c>
      <c r="BG69" s="100">
        <v>-1468872</v>
      </c>
      <c r="BH69" s="100">
        <v>0</v>
      </c>
      <c r="BI69" s="100">
        <v>-4188000</v>
      </c>
      <c r="BJ69" s="100">
        <v>0</v>
      </c>
      <c r="BK69" s="100">
        <v>0</v>
      </c>
      <c r="BL69" s="100">
        <v>-4188000</v>
      </c>
      <c r="BM69" s="100">
        <v>0</v>
      </c>
      <c r="BN69" s="100">
        <v>-27100000</v>
      </c>
      <c r="BO69" s="100">
        <v>0</v>
      </c>
      <c r="BP69" s="100">
        <v>0</v>
      </c>
      <c r="BQ69" s="100">
        <v>-27100000</v>
      </c>
      <c r="BR69" s="100">
        <v>0</v>
      </c>
      <c r="BS69" s="100">
        <v>-14500000</v>
      </c>
      <c r="BT69" s="100">
        <v>0</v>
      </c>
      <c r="BU69" s="100">
        <v>0</v>
      </c>
      <c r="BV69" s="100">
        <v>-14500000</v>
      </c>
      <c r="BW69" s="100">
        <v>0</v>
      </c>
      <c r="BX69" s="100">
        <v>-12600000</v>
      </c>
      <c r="BY69" s="100">
        <v>0</v>
      </c>
      <c r="BZ69" s="100">
        <v>0</v>
      </c>
      <c r="CA69" s="100">
        <v>-12600000</v>
      </c>
      <c r="CB69" s="100">
        <v>0</v>
      </c>
      <c r="CC69" s="100">
        <v>0</v>
      </c>
      <c r="CD69" s="100">
        <v>0</v>
      </c>
      <c r="CE69" s="100">
        <v>0</v>
      </c>
      <c r="CF69" s="100">
        <v>0</v>
      </c>
      <c r="CG69" s="100">
        <v>0</v>
      </c>
      <c r="CH69" s="100">
        <v>0</v>
      </c>
      <c r="CI69" s="100">
        <v>0</v>
      </c>
      <c r="CJ69" s="100">
        <v>0</v>
      </c>
      <c r="CK69" s="100">
        <v>0</v>
      </c>
      <c r="CL69" s="100">
        <v>0</v>
      </c>
      <c r="CM69" s="100">
        <v>1300000</v>
      </c>
      <c r="CN69" s="100">
        <v>0</v>
      </c>
      <c r="CO69" s="100">
        <v>0</v>
      </c>
      <c r="CP69" s="100">
        <v>1300000</v>
      </c>
      <c r="CQ69" s="100">
        <v>0</v>
      </c>
      <c r="CR69" s="100">
        <v>-900000</v>
      </c>
      <c r="CS69" s="100">
        <v>0</v>
      </c>
      <c r="CT69" s="100">
        <v>0</v>
      </c>
      <c r="CU69" s="100">
        <v>-900000</v>
      </c>
      <c r="CV69" s="100">
        <v>0</v>
      </c>
      <c r="CW69" s="100">
        <v>-26700000</v>
      </c>
      <c r="CX69" s="100">
        <v>0</v>
      </c>
      <c r="CY69" s="100">
        <v>0</v>
      </c>
      <c r="CZ69" s="100">
        <v>-26700000</v>
      </c>
      <c r="DA69" s="100">
        <v>0</v>
      </c>
      <c r="DB69" s="100">
        <v>-13200000</v>
      </c>
      <c r="DC69" s="100">
        <v>0</v>
      </c>
      <c r="DD69" s="100">
        <v>0</v>
      </c>
      <c r="DE69" s="100">
        <v>-13200000</v>
      </c>
      <c r="DF69" s="100">
        <v>0</v>
      </c>
      <c r="DG69" s="100">
        <v>-13500000</v>
      </c>
      <c r="DH69" s="100">
        <v>0</v>
      </c>
      <c r="DI69" s="100">
        <v>0</v>
      </c>
      <c r="DJ69" s="100">
        <v>-13500000</v>
      </c>
      <c r="DK69" s="100">
        <v>0</v>
      </c>
      <c r="DL69" s="100">
        <v>5397944</v>
      </c>
      <c r="DM69" s="100">
        <v>0</v>
      </c>
      <c r="DN69" s="100">
        <v>0</v>
      </c>
      <c r="DO69" s="100">
        <v>5397944</v>
      </c>
      <c r="DP69" s="100">
        <v>0</v>
      </c>
      <c r="DQ69" s="100">
        <v>5377084</v>
      </c>
      <c r="DR69" s="100">
        <v>0</v>
      </c>
      <c r="DS69" s="100">
        <v>0</v>
      </c>
      <c r="DT69" s="100">
        <v>5377084</v>
      </c>
      <c r="DU69" s="100">
        <v>0</v>
      </c>
      <c r="DV69" s="100">
        <v>20860</v>
      </c>
      <c r="DW69" s="100">
        <v>0</v>
      </c>
      <c r="DX69" s="100">
        <v>0</v>
      </c>
      <c r="DY69" s="100">
        <v>20860</v>
      </c>
      <c r="DZ69" s="100">
        <v>0</v>
      </c>
      <c r="EA69" s="100">
        <v>148960216</v>
      </c>
      <c r="EB69" s="100">
        <v>0</v>
      </c>
      <c r="EC69" s="100">
        <v>0</v>
      </c>
      <c r="ED69" s="100">
        <v>148960216</v>
      </c>
      <c r="EE69" s="100">
        <v>0</v>
      </c>
      <c r="EF69" s="100">
        <v>155587779</v>
      </c>
      <c r="EG69" s="100">
        <v>0</v>
      </c>
      <c r="EH69" s="100">
        <v>0</v>
      </c>
      <c r="EI69" s="100">
        <v>155587779</v>
      </c>
      <c r="EJ69" s="100">
        <v>0</v>
      </c>
      <c r="EK69" s="100">
        <v>6627563</v>
      </c>
      <c r="EL69" s="100">
        <v>0</v>
      </c>
      <c r="EM69" s="100">
        <v>0</v>
      </c>
      <c r="EN69" s="100">
        <v>6627563</v>
      </c>
      <c r="EO69" s="100">
        <v>0</v>
      </c>
      <c r="EP69" s="100">
        <v>6648423</v>
      </c>
      <c r="EQ69" s="100">
        <v>0</v>
      </c>
      <c r="ER69" s="100">
        <v>0</v>
      </c>
      <c r="ES69" s="100">
        <v>6648423</v>
      </c>
      <c r="ET69" s="546">
        <v>0</v>
      </c>
      <c r="EU69" s="546">
        <v>1</v>
      </c>
      <c r="EV69" s="546">
        <v>0</v>
      </c>
      <c r="EW69" s="546">
        <v>0</v>
      </c>
      <c r="EX69" s="546">
        <v>1</v>
      </c>
      <c r="EY69" s="84" t="s">
        <v>1054</v>
      </c>
    </row>
    <row r="70" spans="1:155" s="84" customFormat="1" x14ac:dyDescent="0.25">
      <c r="A70" t="s">
        <v>1026</v>
      </c>
      <c r="B70" s="82" t="s">
        <v>499</v>
      </c>
      <c r="C70" s="85" t="s">
        <v>498</v>
      </c>
      <c r="D70" s="100">
        <v>16718962</v>
      </c>
      <c r="E70" s="100">
        <v>13375170</v>
      </c>
      <c r="F70" s="100">
        <v>3343793</v>
      </c>
      <c r="G70" s="100">
        <v>0</v>
      </c>
      <c r="H70" s="100">
        <v>33437925</v>
      </c>
      <c r="I70" s="100">
        <v>0</v>
      </c>
      <c r="J70" s="100">
        <v>0</v>
      </c>
      <c r="K70" s="100">
        <v>16718962</v>
      </c>
      <c r="L70" s="100">
        <v>180554</v>
      </c>
      <c r="M70" s="100">
        <v>180554</v>
      </c>
      <c r="N70" s="100">
        <v>0</v>
      </c>
      <c r="O70" s="100">
        <v>0</v>
      </c>
      <c r="P70" s="100">
        <v>74088</v>
      </c>
      <c r="Q70" s="100">
        <v>0</v>
      </c>
      <c r="R70" s="100">
        <v>74088</v>
      </c>
      <c r="S70" s="100">
        <v>0</v>
      </c>
      <c r="T70" s="100">
        <v>0</v>
      </c>
      <c r="U70" s="100">
        <v>0</v>
      </c>
      <c r="V70" s="100">
        <v>0</v>
      </c>
      <c r="W70" s="100">
        <v>0</v>
      </c>
      <c r="X70" s="100">
        <v>0</v>
      </c>
      <c r="Y70" s="100">
        <v>0</v>
      </c>
      <c r="Z70" s="100">
        <v>0</v>
      </c>
      <c r="AA70" s="100">
        <v>0</v>
      </c>
      <c r="AB70" s="100">
        <v>0</v>
      </c>
      <c r="AC70" s="100">
        <v>0</v>
      </c>
      <c r="AD70" s="100">
        <v>0</v>
      </c>
      <c r="AE70" s="100">
        <v>2978837</v>
      </c>
      <c r="AF70" s="100">
        <v>744107</v>
      </c>
      <c r="AG70" s="100">
        <v>0</v>
      </c>
      <c r="AH70" s="100">
        <v>3722944</v>
      </c>
      <c r="AI70" s="100">
        <v>645264</v>
      </c>
      <c r="AJ70" s="100">
        <v>516211</v>
      </c>
      <c r="AK70" s="100">
        <v>129053</v>
      </c>
      <c r="AL70" s="100">
        <v>0</v>
      </c>
      <c r="AM70" s="100">
        <v>1290528</v>
      </c>
      <c r="AN70" s="100">
        <v>-120407</v>
      </c>
      <c r="AO70" s="100">
        <v>-96326</v>
      </c>
      <c r="AP70" s="100">
        <v>-24082</v>
      </c>
      <c r="AQ70" s="100">
        <v>0</v>
      </c>
      <c r="AR70" s="100">
        <v>-240815</v>
      </c>
      <c r="AS70" s="100">
        <v>-193828</v>
      </c>
      <c r="AT70" s="100">
        <v>-155063</v>
      </c>
      <c r="AU70" s="100">
        <v>-38766</v>
      </c>
      <c r="AV70" s="100">
        <v>0</v>
      </c>
      <c r="AW70" s="100">
        <v>-387657</v>
      </c>
      <c r="AX70" s="100">
        <v>35889</v>
      </c>
      <c r="AY70" s="100">
        <v>28712</v>
      </c>
      <c r="AZ70" s="100">
        <v>7178</v>
      </c>
      <c r="BA70" s="100">
        <v>0</v>
      </c>
      <c r="BB70" s="100">
        <v>71779</v>
      </c>
      <c r="BC70" s="100">
        <v>-72017</v>
      </c>
      <c r="BD70" s="100">
        <v>-57613</v>
      </c>
      <c r="BE70" s="100">
        <v>-14403</v>
      </c>
      <c r="BF70" s="100">
        <v>0</v>
      </c>
      <c r="BG70" s="100">
        <v>-144033</v>
      </c>
      <c r="BH70" s="100">
        <v>-229956</v>
      </c>
      <c r="BI70" s="100">
        <v>-183964</v>
      </c>
      <c r="BJ70" s="100">
        <v>-45991</v>
      </c>
      <c r="BK70" s="100">
        <v>0</v>
      </c>
      <c r="BL70" s="100">
        <v>-459911</v>
      </c>
      <c r="BM70" s="100">
        <v>-2063794</v>
      </c>
      <c r="BN70" s="100">
        <v>-1651036</v>
      </c>
      <c r="BO70" s="100">
        <v>-412759</v>
      </c>
      <c r="BP70" s="100">
        <v>0</v>
      </c>
      <c r="BQ70" s="100">
        <v>-4127589</v>
      </c>
      <c r="BR70" s="100">
        <v>-575501</v>
      </c>
      <c r="BS70" s="100">
        <v>-460400</v>
      </c>
      <c r="BT70" s="100">
        <v>-115100</v>
      </c>
      <c r="BU70" s="100">
        <v>0</v>
      </c>
      <c r="BV70" s="100">
        <v>-1151001</v>
      </c>
      <c r="BW70" s="100">
        <v>-1488294</v>
      </c>
      <c r="BX70" s="100">
        <v>-1190635</v>
      </c>
      <c r="BY70" s="100">
        <v>-297659</v>
      </c>
      <c r="BZ70" s="100">
        <v>0</v>
      </c>
      <c r="CA70" s="100">
        <v>-2976588</v>
      </c>
      <c r="CB70" s="100">
        <v>212922</v>
      </c>
      <c r="CC70" s="100">
        <v>170337</v>
      </c>
      <c r="CD70" s="100">
        <v>42584</v>
      </c>
      <c r="CE70" s="100">
        <v>0</v>
      </c>
      <c r="CF70" s="100">
        <v>425843</v>
      </c>
      <c r="CG70" s="100">
        <v>65129</v>
      </c>
      <c r="CH70" s="100">
        <v>52104</v>
      </c>
      <c r="CI70" s="100">
        <v>13026</v>
      </c>
      <c r="CJ70" s="100">
        <v>0</v>
      </c>
      <c r="CK70" s="100">
        <v>130259</v>
      </c>
      <c r="CL70" s="100">
        <v>5551</v>
      </c>
      <c r="CM70" s="100">
        <v>4440</v>
      </c>
      <c r="CN70" s="100">
        <v>1110</v>
      </c>
      <c r="CO70" s="100">
        <v>0</v>
      </c>
      <c r="CP70" s="100">
        <v>11101</v>
      </c>
      <c r="CQ70" s="100">
        <v>464801</v>
      </c>
      <c r="CR70" s="100">
        <v>371841</v>
      </c>
      <c r="CS70" s="100">
        <v>92960</v>
      </c>
      <c r="CT70" s="100">
        <v>0</v>
      </c>
      <c r="CU70" s="100">
        <v>929602</v>
      </c>
      <c r="CV70" s="100">
        <v>-1315391</v>
      </c>
      <c r="CW70" s="100">
        <v>-1052314</v>
      </c>
      <c r="CX70" s="100">
        <v>-263079</v>
      </c>
      <c r="CY70" s="100">
        <v>0</v>
      </c>
      <c r="CZ70" s="100">
        <v>-2630784</v>
      </c>
      <c r="DA70" s="100">
        <v>-357028</v>
      </c>
      <c r="DB70" s="100">
        <v>-285623</v>
      </c>
      <c r="DC70" s="100">
        <v>-71406</v>
      </c>
      <c r="DD70" s="100">
        <v>0</v>
      </c>
      <c r="DE70" s="100">
        <v>-714057</v>
      </c>
      <c r="DF70" s="100">
        <v>-958364</v>
      </c>
      <c r="DG70" s="100">
        <v>-766690</v>
      </c>
      <c r="DH70" s="100">
        <v>-191673</v>
      </c>
      <c r="DI70" s="100">
        <v>0</v>
      </c>
      <c r="DJ70" s="100">
        <v>-1916727</v>
      </c>
      <c r="DK70" s="100">
        <v>-799123</v>
      </c>
      <c r="DL70" s="100">
        <v>-991445</v>
      </c>
      <c r="DM70" s="100">
        <v>-511973</v>
      </c>
      <c r="DN70" s="100">
        <v>0</v>
      </c>
      <c r="DO70" s="100">
        <v>-2302541</v>
      </c>
      <c r="DP70" s="100">
        <v>-799123</v>
      </c>
      <c r="DQ70" s="100">
        <v>-129504</v>
      </c>
      <c r="DR70" s="100">
        <v>349970</v>
      </c>
      <c r="DS70" s="100">
        <v>0</v>
      </c>
      <c r="DT70" s="100">
        <v>-578657</v>
      </c>
      <c r="DU70" s="100">
        <v>0</v>
      </c>
      <c r="DV70" s="100">
        <v>-861941</v>
      </c>
      <c r="DW70" s="100">
        <v>-861943</v>
      </c>
      <c r="DX70" s="100">
        <v>0</v>
      </c>
      <c r="DY70" s="100">
        <v>-1723884</v>
      </c>
      <c r="DZ70" s="100">
        <v>16376661</v>
      </c>
      <c r="EA70" s="100">
        <v>13101328</v>
      </c>
      <c r="EB70" s="100">
        <v>3275332</v>
      </c>
      <c r="EC70" s="100">
        <v>0</v>
      </c>
      <c r="ED70" s="100">
        <v>32753321</v>
      </c>
      <c r="EE70" s="100">
        <v>16718962</v>
      </c>
      <c r="EF70" s="100">
        <v>13375170</v>
      </c>
      <c r="EG70" s="100">
        <v>3343793</v>
      </c>
      <c r="EH70" s="100">
        <v>0</v>
      </c>
      <c r="EI70" s="100">
        <v>33437925</v>
      </c>
      <c r="EJ70" s="100">
        <v>342301</v>
      </c>
      <c r="EK70" s="100">
        <v>273842</v>
      </c>
      <c r="EL70" s="100">
        <v>68461</v>
      </c>
      <c r="EM70" s="100">
        <v>0</v>
      </c>
      <c r="EN70" s="100">
        <v>684604</v>
      </c>
      <c r="EO70" s="100">
        <v>342301</v>
      </c>
      <c r="EP70" s="100">
        <v>-588099</v>
      </c>
      <c r="EQ70" s="100">
        <v>-793482</v>
      </c>
      <c r="ER70" s="100">
        <v>0</v>
      </c>
      <c r="ES70" s="100">
        <v>-1039280</v>
      </c>
      <c r="ET70" s="546">
        <v>0.5</v>
      </c>
      <c r="EU70" s="546">
        <v>0.4</v>
      </c>
      <c r="EV70" s="546">
        <v>0.1</v>
      </c>
      <c r="EW70" s="546">
        <v>0</v>
      </c>
      <c r="EX70" s="546">
        <v>1</v>
      </c>
      <c r="EY70" s="84" t="s">
        <v>1029</v>
      </c>
    </row>
    <row r="71" spans="1:155" s="84" customFormat="1" x14ac:dyDescent="0.25">
      <c r="A71" t="s">
        <v>1037</v>
      </c>
      <c r="B71" s="82" t="s">
        <v>501</v>
      </c>
      <c r="C71" s="85" t="s">
        <v>500</v>
      </c>
      <c r="D71" s="100">
        <v>0</v>
      </c>
      <c r="E71" s="100">
        <v>114731558</v>
      </c>
      <c r="F71" s="100">
        <v>0</v>
      </c>
      <c r="G71" s="100">
        <v>1158905</v>
      </c>
      <c r="H71" s="100">
        <v>115890463</v>
      </c>
      <c r="I71" s="100">
        <v>0</v>
      </c>
      <c r="J71" s="100">
        <v>0</v>
      </c>
      <c r="K71" s="100">
        <v>0</v>
      </c>
      <c r="L71" s="100">
        <v>377276</v>
      </c>
      <c r="M71" s="100">
        <v>377276</v>
      </c>
      <c r="N71" s="100">
        <v>0</v>
      </c>
      <c r="O71" s="100">
        <v>0</v>
      </c>
      <c r="P71" s="100">
        <v>0</v>
      </c>
      <c r="Q71" s="100">
        <v>0</v>
      </c>
      <c r="R71" s="100">
        <v>0</v>
      </c>
      <c r="S71" s="100">
        <v>0</v>
      </c>
      <c r="T71" s="100">
        <v>0</v>
      </c>
      <c r="U71" s="100">
        <v>0</v>
      </c>
      <c r="V71" s="100">
        <v>0</v>
      </c>
      <c r="W71" s="100">
        <v>0</v>
      </c>
      <c r="X71" s="100">
        <v>0</v>
      </c>
      <c r="Y71" s="100">
        <v>0</v>
      </c>
      <c r="Z71" s="100">
        <v>0</v>
      </c>
      <c r="AA71" s="100">
        <v>0</v>
      </c>
      <c r="AB71" s="100">
        <v>0</v>
      </c>
      <c r="AC71" s="100">
        <v>0</v>
      </c>
      <c r="AD71" s="100">
        <v>0</v>
      </c>
      <c r="AE71" s="100">
        <v>12859418</v>
      </c>
      <c r="AF71" s="100">
        <v>0</v>
      </c>
      <c r="AG71" s="100">
        <v>129893</v>
      </c>
      <c r="AH71" s="100">
        <v>12989311</v>
      </c>
      <c r="AI71" s="100">
        <v>0</v>
      </c>
      <c r="AJ71" s="100">
        <v>4338113</v>
      </c>
      <c r="AK71" s="100">
        <v>0</v>
      </c>
      <c r="AL71" s="100">
        <v>43819</v>
      </c>
      <c r="AM71" s="100">
        <v>4381932</v>
      </c>
      <c r="AN71" s="100">
        <v>0</v>
      </c>
      <c r="AO71" s="100">
        <v>-1195114</v>
      </c>
      <c r="AP71" s="100">
        <v>0</v>
      </c>
      <c r="AQ71" s="100">
        <v>-12072</v>
      </c>
      <c r="AR71" s="100">
        <v>-1207186</v>
      </c>
      <c r="AS71" s="100">
        <v>0</v>
      </c>
      <c r="AT71" s="100">
        <v>-2697760</v>
      </c>
      <c r="AU71" s="100">
        <v>0</v>
      </c>
      <c r="AV71" s="100">
        <v>-27250</v>
      </c>
      <c r="AW71" s="100">
        <v>-2725010</v>
      </c>
      <c r="AX71" s="100">
        <v>0</v>
      </c>
      <c r="AY71" s="100">
        <v>1841385</v>
      </c>
      <c r="AZ71" s="100">
        <v>0</v>
      </c>
      <c r="BA71" s="100">
        <v>18600</v>
      </c>
      <c r="BB71" s="100">
        <v>1859985</v>
      </c>
      <c r="BC71" s="100">
        <v>0</v>
      </c>
      <c r="BD71" s="100">
        <v>-2070075</v>
      </c>
      <c r="BE71" s="100">
        <v>0</v>
      </c>
      <c r="BF71" s="100">
        <v>-20910</v>
      </c>
      <c r="BG71" s="100">
        <v>-2090985</v>
      </c>
      <c r="BH71" s="100">
        <v>0</v>
      </c>
      <c r="BI71" s="100">
        <v>-2926450</v>
      </c>
      <c r="BJ71" s="100">
        <v>0</v>
      </c>
      <c r="BK71" s="100">
        <v>-29560</v>
      </c>
      <c r="BL71" s="100">
        <v>-2956010</v>
      </c>
      <c r="BM71" s="100">
        <v>0</v>
      </c>
      <c r="BN71" s="100">
        <v>-8499071</v>
      </c>
      <c r="BO71" s="100">
        <v>0</v>
      </c>
      <c r="BP71" s="100">
        <v>-85849</v>
      </c>
      <c r="BQ71" s="100">
        <v>-8584920</v>
      </c>
      <c r="BR71" s="100">
        <v>0</v>
      </c>
      <c r="BS71" s="100">
        <v>-3261833</v>
      </c>
      <c r="BT71" s="100">
        <v>0</v>
      </c>
      <c r="BU71" s="100">
        <v>-32948</v>
      </c>
      <c r="BV71" s="100">
        <v>-3294781</v>
      </c>
      <c r="BW71" s="100">
        <v>0</v>
      </c>
      <c r="BX71" s="100">
        <v>-5237238</v>
      </c>
      <c r="BY71" s="100">
        <v>0</v>
      </c>
      <c r="BZ71" s="100">
        <v>-52901</v>
      </c>
      <c r="CA71" s="100">
        <v>-5290139</v>
      </c>
      <c r="CB71" s="100">
        <v>0</v>
      </c>
      <c r="CC71" s="100">
        <v>506976</v>
      </c>
      <c r="CD71" s="100">
        <v>0</v>
      </c>
      <c r="CE71" s="100">
        <v>5121</v>
      </c>
      <c r="CF71" s="100">
        <v>512097</v>
      </c>
      <c r="CG71" s="100">
        <v>0</v>
      </c>
      <c r="CH71" s="100">
        <v>-253664</v>
      </c>
      <c r="CI71" s="100">
        <v>0</v>
      </c>
      <c r="CJ71" s="100">
        <v>-2562</v>
      </c>
      <c r="CK71" s="100">
        <v>-256226</v>
      </c>
      <c r="CL71" s="100">
        <v>0</v>
      </c>
      <c r="CM71" s="100">
        <v>-1957979</v>
      </c>
      <c r="CN71" s="100">
        <v>0</v>
      </c>
      <c r="CO71" s="100">
        <v>-19778</v>
      </c>
      <c r="CP71" s="100">
        <v>-1977757</v>
      </c>
      <c r="CQ71" s="100">
        <v>0</v>
      </c>
      <c r="CR71" s="100">
        <v>-4495544</v>
      </c>
      <c r="CS71" s="100">
        <v>0</v>
      </c>
      <c r="CT71" s="100">
        <v>-45410</v>
      </c>
      <c r="CU71" s="100">
        <v>-4540954</v>
      </c>
      <c r="CV71" s="100">
        <v>0</v>
      </c>
      <c r="CW71" s="100">
        <v>-14699282</v>
      </c>
      <c r="CX71" s="100">
        <v>0</v>
      </c>
      <c r="CY71" s="100">
        <v>-148478</v>
      </c>
      <c r="CZ71" s="100">
        <v>-14847760</v>
      </c>
      <c r="DA71" s="100">
        <v>0</v>
      </c>
      <c r="DB71" s="100">
        <v>-4712836</v>
      </c>
      <c r="DC71" s="100">
        <v>0</v>
      </c>
      <c r="DD71" s="100">
        <v>-47605</v>
      </c>
      <c r="DE71" s="100">
        <v>-4760441</v>
      </c>
      <c r="DF71" s="100">
        <v>0</v>
      </c>
      <c r="DG71" s="100">
        <v>-9986446</v>
      </c>
      <c r="DH71" s="100">
        <v>0</v>
      </c>
      <c r="DI71" s="100">
        <v>-100873</v>
      </c>
      <c r="DJ71" s="100">
        <v>-10087319</v>
      </c>
      <c r="DK71" s="100">
        <v>-1</v>
      </c>
      <c r="DL71" s="100">
        <v>-1767101</v>
      </c>
      <c r="DM71" s="100">
        <v>0</v>
      </c>
      <c r="DN71" s="100">
        <v>-17850</v>
      </c>
      <c r="DO71" s="100">
        <v>-1784952</v>
      </c>
      <c r="DP71" s="100">
        <v>0</v>
      </c>
      <c r="DQ71" s="100">
        <v>-2050051</v>
      </c>
      <c r="DR71" s="100">
        <v>0</v>
      </c>
      <c r="DS71" s="100">
        <v>-20708</v>
      </c>
      <c r="DT71" s="100">
        <v>-2070759</v>
      </c>
      <c r="DU71" s="100">
        <v>-1</v>
      </c>
      <c r="DV71" s="100">
        <v>282950</v>
      </c>
      <c r="DW71" s="100">
        <v>0</v>
      </c>
      <c r="DX71" s="100">
        <v>2858</v>
      </c>
      <c r="DY71" s="100">
        <v>285807</v>
      </c>
      <c r="DZ71" s="100">
        <v>0</v>
      </c>
      <c r="EA71" s="100">
        <v>115875529</v>
      </c>
      <c r="EB71" s="100">
        <v>0</v>
      </c>
      <c r="EC71" s="100">
        <v>1170460</v>
      </c>
      <c r="ED71" s="100">
        <v>117045989</v>
      </c>
      <c r="EE71" s="100">
        <v>0</v>
      </c>
      <c r="EF71" s="100">
        <v>114731558</v>
      </c>
      <c r="EG71" s="100">
        <v>0</v>
      </c>
      <c r="EH71" s="100">
        <v>1158905</v>
      </c>
      <c r="EI71" s="100">
        <v>115890463</v>
      </c>
      <c r="EJ71" s="100">
        <v>0</v>
      </c>
      <c r="EK71" s="100">
        <v>-1143971</v>
      </c>
      <c r="EL71" s="100">
        <v>0</v>
      </c>
      <c r="EM71" s="100">
        <v>-11555</v>
      </c>
      <c r="EN71" s="100">
        <v>-1155526</v>
      </c>
      <c r="EO71" s="100">
        <v>-1</v>
      </c>
      <c r="EP71" s="100">
        <v>-861021</v>
      </c>
      <c r="EQ71" s="100">
        <v>0</v>
      </c>
      <c r="ER71" s="100">
        <v>-8697</v>
      </c>
      <c r="ES71" s="100">
        <v>-869719</v>
      </c>
      <c r="ET71" s="546">
        <v>0</v>
      </c>
      <c r="EU71" s="546">
        <v>0.99</v>
      </c>
      <c r="EV71" s="546">
        <v>0</v>
      </c>
      <c r="EW71" s="546">
        <v>0.01</v>
      </c>
      <c r="EX71" s="546">
        <v>1</v>
      </c>
      <c r="EY71" s="84" t="s">
        <v>1047</v>
      </c>
    </row>
    <row r="72" spans="1:155" s="84" customFormat="1" x14ac:dyDescent="0.25">
      <c r="A72" t="s">
        <v>1026</v>
      </c>
      <c r="B72" s="82" t="s">
        <v>503</v>
      </c>
      <c r="C72" s="85" t="s">
        <v>502</v>
      </c>
      <c r="D72" s="100">
        <v>4555537</v>
      </c>
      <c r="E72" s="100">
        <v>9566628</v>
      </c>
      <c r="F72" s="100">
        <v>3917762</v>
      </c>
      <c r="G72" s="100">
        <v>182221</v>
      </c>
      <c r="H72" s="100">
        <v>18222148</v>
      </c>
      <c r="I72" s="100">
        <v>0</v>
      </c>
      <c r="J72" s="100">
        <v>0</v>
      </c>
      <c r="K72" s="100">
        <v>4555537</v>
      </c>
      <c r="L72" s="100">
        <v>117745</v>
      </c>
      <c r="M72" s="100">
        <v>117745</v>
      </c>
      <c r="N72" s="100">
        <v>0</v>
      </c>
      <c r="O72" s="100">
        <v>0</v>
      </c>
      <c r="P72" s="100">
        <v>0</v>
      </c>
      <c r="Q72" s="100">
        <v>0</v>
      </c>
      <c r="R72" s="100">
        <v>0</v>
      </c>
      <c r="S72" s="100">
        <v>0</v>
      </c>
      <c r="T72" s="100">
        <v>0</v>
      </c>
      <c r="U72" s="100">
        <v>0</v>
      </c>
      <c r="V72" s="100">
        <v>0</v>
      </c>
      <c r="W72" s="100">
        <v>0</v>
      </c>
      <c r="X72" s="100">
        <v>0</v>
      </c>
      <c r="Y72" s="100">
        <v>0</v>
      </c>
      <c r="Z72" s="100">
        <v>0</v>
      </c>
      <c r="AA72" s="100">
        <v>0</v>
      </c>
      <c r="AB72" s="100">
        <v>0</v>
      </c>
      <c r="AC72" s="100">
        <v>0</v>
      </c>
      <c r="AD72" s="100">
        <v>0</v>
      </c>
      <c r="AE72" s="100">
        <v>2245718</v>
      </c>
      <c r="AF72" s="100">
        <v>919676</v>
      </c>
      <c r="AG72" s="100">
        <v>42775</v>
      </c>
      <c r="AH72" s="100">
        <v>3208169</v>
      </c>
      <c r="AI72" s="100">
        <v>112737</v>
      </c>
      <c r="AJ72" s="100">
        <v>236747</v>
      </c>
      <c r="AK72" s="100">
        <v>96954</v>
      </c>
      <c r="AL72" s="100">
        <v>4509</v>
      </c>
      <c r="AM72" s="100">
        <v>450947</v>
      </c>
      <c r="AN72" s="100">
        <v>-32763</v>
      </c>
      <c r="AO72" s="100">
        <v>-68803</v>
      </c>
      <c r="AP72" s="100">
        <v>-28176</v>
      </c>
      <c r="AQ72" s="100">
        <v>-1311</v>
      </c>
      <c r="AR72" s="100">
        <v>-131053</v>
      </c>
      <c r="AS72" s="100">
        <v>-38687</v>
      </c>
      <c r="AT72" s="100">
        <v>-81244</v>
      </c>
      <c r="AU72" s="100">
        <v>-33271</v>
      </c>
      <c r="AV72" s="100">
        <v>-1548</v>
      </c>
      <c r="AW72" s="100">
        <v>-154750</v>
      </c>
      <c r="AX72" s="100">
        <v>13349</v>
      </c>
      <c r="AY72" s="100">
        <v>28031</v>
      </c>
      <c r="AZ72" s="100">
        <v>11479</v>
      </c>
      <c r="BA72" s="100">
        <v>534</v>
      </c>
      <c r="BB72" s="100">
        <v>53393</v>
      </c>
      <c r="BC72" s="100">
        <v>-17101</v>
      </c>
      <c r="BD72" s="100">
        <v>-35912</v>
      </c>
      <c r="BE72" s="100">
        <v>-14707</v>
      </c>
      <c r="BF72" s="100">
        <v>-684</v>
      </c>
      <c r="BG72" s="100">
        <v>-68404</v>
      </c>
      <c r="BH72" s="100">
        <v>-42439</v>
      </c>
      <c r="BI72" s="100">
        <v>-89125</v>
      </c>
      <c r="BJ72" s="100">
        <v>-36499</v>
      </c>
      <c r="BK72" s="100">
        <v>-1698</v>
      </c>
      <c r="BL72" s="100">
        <v>-169761</v>
      </c>
      <c r="BM72" s="100">
        <v>-185825</v>
      </c>
      <c r="BN72" s="100">
        <v>-390231</v>
      </c>
      <c r="BO72" s="100">
        <v>-159809</v>
      </c>
      <c r="BP72" s="100">
        <v>-7433</v>
      </c>
      <c r="BQ72" s="100">
        <v>-743298</v>
      </c>
      <c r="BR72" s="100">
        <v>27037</v>
      </c>
      <c r="BS72" s="100">
        <v>56779</v>
      </c>
      <c r="BT72" s="100">
        <v>23252</v>
      </c>
      <c r="BU72" s="100">
        <v>1082</v>
      </c>
      <c r="BV72" s="100">
        <v>108150</v>
      </c>
      <c r="BW72" s="100">
        <v>-212863</v>
      </c>
      <c r="BX72" s="100">
        <v>-447010</v>
      </c>
      <c r="BY72" s="100">
        <v>-183061</v>
      </c>
      <c r="BZ72" s="100">
        <v>-8514</v>
      </c>
      <c r="CA72" s="100">
        <v>-851448</v>
      </c>
      <c r="CB72" s="100">
        <v>12663</v>
      </c>
      <c r="CC72" s="100">
        <v>26590</v>
      </c>
      <c r="CD72" s="100">
        <v>10889</v>
      </c>
      <c r="CE72" s="100">
        <v>506</v>
      </c>
      <c r="CF72" s="100">
        <v>50648</v>
      </c>
      <c r="CG72" s="100">
        <v>13</v>
      </c>
      <c r="CH72" s="100">
        <v>29</v>
      </c>
      <c r="CI72" s="100">
        <v>12</v>
      </c>
      <c r="CJ72" s="100">
        <v>1</v>
      </c>
      <c r="CK72" s="100">
        <v>55</v>
      </c>
      <c r="CL72" s="100">
        <v>0</v>
      </c>
      <c r="CM72" s="100">
        <v>0</v>
      </c>
      <c r="CN72" s="100">
        <v>0</v>
      </c>
      <c r="CO72" s="100">
        <v>0</v>
      </c>
      <c r="CP72" s="100">
        <v>0</v>
      </c>
      <c r="CQ72" s="100">
        <v>0</v>
      </c>
      <c r="CR72" s="100">
        <v>0</v>
      </c>
      <c r="CS72" s="100">
        <v>0</v>
      </c>
      <c r="CT72" s="100">
        <v>0</v>
      </c>
      <c r="CU72" s="100">
        <v>0</v>
      </c>
      <c r="CV72" s="100">
        <v>-173149</v>
      </c>
      <c r="CW72" s="100">
        <v>-363612</v>
      </c>
      <c r="CX72" s="100">
        <v>-148908</v>
      </c>
      <c r="CY72" s="100">
        <v>-6926</v>
      </c>
      <c r="CZ72" s="100">
        <v>-692595</v>
      </c>
      <c r="DA72" s="100">
        <v>39700</v>
      </c>
      <c r="DB72" s="100">
        <v>83369</v>
      </c>
      <c r="DC72" s="100">
        <v>34141</v>
      </c>
      <c r="DD72" s="100">
        <v>1588</v>
      </c>
      <c r="DE72" s="100">
        <v>158798</v>
      </c>
      <c r="DF72" s="100">
        <v>-212850</v>
      </c>
      <c r="DG72" s="100">
        <v>-446981</v>
      </c>
      <c r="DH72" s="100">
        <v>-183049</v>
      </c>
      <c r="DI72" s="100">
        <v>-8513</v>
      </c>
      <c r="DJ72" s="100">
        <v>-851393</v>
      </c>
      <c r="DK72" s="100">
        <v>-103437.5</v>
      </c>
      <c r="DL72" s="100">
        <v>-82750</v>
      </c>
      <c r="DM72" s="100">
        <v>-18618.509999999998</v>
      </c>
      <c r="DN72" s="100">
        <v>-2069.39</v>
      </c>
      <c r="DO72" s="100">
        <v>-206875</v>
      </c>
      <c r="DP72" s="100">
        <v>-128569</v>
      </c>
      <c r="DQ72" s="100">
        <v>-102854</v>
      </c>
      <c r="DR72" s="100">
        <v>-23142</v>
      </c>
      <c r="DS72" s="100">
        <v>-2571</v>
      </c>
      <c r="DT72" s="100">
        <v>-257136</v>
      </c>
      <c r="DU72" s="100">
        <v>25131.5</v>
      </c>
      <c r="DV72" s="100">
        <v>20104</v>
      </c>
      <c r="DW72" s="100">
        <v>4523.4900000000016</v>
      </c>
      <c r="DX72" s="100">
        <v>501.61000000000013</v>
      </c>
      <c r="DY72" s="100">
        <v>50261</v>
      </c>
      <c r="DZ72" s="100">
        <v>4498639</v>
      </c>
      <c r="EA72" s="100">
        <v>9447145</v>
      </c>
      <c r="EB72" s="100">
        <v>3868831</v>
      </c>
      <c r="EC72" s="100">
        <v>179946</v>
      </c>
      <c r="ED72" s="100">
        <v>17994561</v>
      </c>
      <c r="EE72" s="100">
        <v>4555537</v>
      </c>
      <c r="EF72" s="100">
        <v>9566628</v>
      </c>
      <c r="EG72" s="100">
        <v>3917762</v>
      </c>
      <c r="EH72" s="100">
        <v>182221</v>
      </c>
      <c r="EI72" s="100">
        <v>18222148</v>
      </c>
      <c r="EJ72" s="100">
        <v>56898</v>
      </c>
      <c r="EK72" s="100">
        <v>119483</v>
      </c>
      <c r="EL72" s="100">
        <v>48931</v>
      </c>
      <c r="EM72" s="100">
        <v>2275</v>
      </c>
      <c r="EN72" s="100">
        <v>227587</v>
      </c>
      <c r="EO72" s="100">
        <v>82029.5</v>
      </c>
      <c r="EP72" s="100">
        <v>139587</v>
      </c>
      <c r="EQ72" s="100">
        <v>53454.490000000005</v>
      </c>
      <c r="ER72" s="100">
        <v>2776.61</v>
      </c>
      <c r="ES72" s="100">
        <v>277848</v>
      </c>
      <c r="ET72" s="546">
        <v>0.25</v>
      </c>
      <c r="EU72" s="546">
        <v>0.52500000000000002</v>
      </c>
      <c r="EV72" s="546">
        <v>0.215</v>
      </c>
      <c r="EW72" s="546">
        <v>0.01</v>
      </c>
      <c r="EX72" s="546">
        <v>1</v>
      </c>
      <c r="EY72" s="84" t="s">
        <v>1029</v>
      </c>
    </row>
    <row r="73" spans="1:155" s="84" customFormat="1" x14ac:dyDescent="0.25">
      <c r="A73" t="s">
        <v>1026</v>
      </c>
      <c r="B73" s="82" t="s">
        <v>505</v>
      </c>
      <c r="C73" s="85" t="s">
        <v>504</v>
      </c>
      <c r="D73" s="100">
        <v>30781273</v>
      </c>
      <c r="E73" s="100">
        <v>24625019</v>
      </c>
      <c r="F73" s="100">
        <v>67718801</v>
      </c>
      <c r="G73" s="100">
        <v>0</v>
      </c>
      <c r="H73" s="100">
        <v>123125093</v>
      </c>
      <c r="I73" s="100">
        <v>0</v>
      </c>
      <c r="J73" s="100">
        <v>0</v>
      </c>
      <c r="K73" s="100">
        <v>30781273</v>
      </c>
      <c r="L73" s="100">
        <v>212145</v>
      </c>
      <c r="M73" s="100">
        <v>212145</v>
      </c>
      <c r="N73" s="100">
        <v>0</v>
      </c>
      <c r="O73" s="100">
        <v>0</v>
      </c>
      <c r="P73" s="100">
        <v>5040</v>
      </c>
      <c r="Q73" s="100">
        <v>0</v>
      </c>
      <c r="R73" s="100">
        <v>5040</v>
      </c>
      <c r="S73" s="100">
        <v>0</v>
      </c>
      <c r="T73" s="100">
        <v>0</v>
      </c>
      <c r="U73" s="100">
        <v>0</v>
      </c>
      <c r="V73" s="100">
        <v>0</v>
      </c>
      <c r="W73" s="100">
        <v>0</v>
      </c>
      <c r="X73" s="100">
        <v>0</v>
      </c>
      <c r="Y73" s="100">
        <v>0</v>
      </c>
      <c r="Z73" s="100">
        <v>0</v>
      </c>
      <c r="AA73" s="100">
        <v>0</v>
      </c>
      <c r="AB73" s="100">
        <v>0</v>
      </c>
      <c r="AC73" s="100">
        <v>0</v>
      </c>
      <c r="AD73" s="100">
        <v>0</v>
      </c>
      <c r="AE73" s="100">
        <v>1288607</v>
      </c>
      <c r="AF73" s="100">
        <v>3543218</v>
      </c>
      <c r="AG73" s="100">
        <v>0</v>
      </c>
      <c r="AH73" s="100">
        <v>4831825</v>
      </c>
      <c r="AI73" s="100">
        <v>326852</v>
      </c>
      <c r="AJ73" s="100">
        <v>261481</v>
      </c>
      <c r="AK73" s="100">
        <v>719073</v>
      </c>
      <c r="AL73" s="100">
        <v>0</v>
      </c>
      <c r="AM73" s="100">
        <v>1307406</v>
      </c>
      <c r="AN73" s="100">
        <v>-452076</v>
      </c>
      <c r="AO73" s="100">
        <v>-361661</v>
      </c>
      <c r="AP73" s="100">
        <v>-994567</v>
      </c>
      <c r="AQ73" s="100">
        <v>0</v>
      </c>
      <c r="AR73" s="100">
        <v>-1808304</v>
      </c>
      <c r="AS73" s="100">
        <v>-243413</v>
      </c>
      <c r="AT73" s="100">
        <v>-194730</v>
      </c>
      <c r="AU73" s="100">
        <v>-535508</v>
      </c>
      <c r="AV73" s="100">
        <v>0</v>
      </c>
      <c r="AW73" s="100">
        <v>-973651</v>
      </c>
      <c r="AX73" s="100">
        <v>146225</v>
      </c>
      <c r="AY73" s="100">
        <v>116980</v>
      </c>
      <c r="AZ73" s="100">
        <v>321696</v>
      </c>
      <c r="BA73" s="100">
        <v>0</v>
      </c>
      <c r="BB73" s="100">
        <v>584901</v>
      </c>
      <c r="BC73" s="100">
        <v>-151205</v>
      </c>
      <c r="BD73" s="100">
        <v>-120965</v>
      </c>
      <c r="BE73" s="100">
        <v>-332653</v>
      </c>
      <c r="BF73" s="100">
        <v>0</v>
      </c>
      <c r="BG73" s="100">
        <v>-604823</v>
      </c>
      <c r="BH73" s="100">
        <v>-248393</v>
      </c>
      <c r="BI73" s="100">
        <v>-198715</v>
      </c>
      <c r="BJ73" s="100">
        <v>-546465</v>
      </c>
      <c r="BK73" s="100">
        <v>0</v>
      </c>
      <c r="BL73" s="100">
        <v>-993573</v>
      </c>
      <c r="BM73" s="100">
        <v>-2551851</v>
      </c>
      <c r="BN73" s="100">
        <v>-2041481</v>
      </c>
      <c r="BO73" s="100">
        <v>-5614072</v>
      </c>
      <c r="BP73" s="100">
        <v>0</v>
      </c>
      <c r="BQ73" s="100">
        <v>-10207404</v>
      </c>
      <c r="BR73" s="100">
        <v>-288450</v>
      </c>
      <c r="BS73" s="100">
        <v>-230760</v>
      </c>
      <c r="BT73" s="100">
        <v>-634589</v>
      </c>
      <c r="BU73" s="100">
        <v>0</v>
      </c>
      <c r="BV73" s="100">
        <v>-1153799</v>
      </c>
      <c r="BW73" s="100">
        <v>-2263401</v>
      </c>
      <c r="BX73" s="100">
        <v>-1810721</v>
      </c>
      <c r="BY73" s="100">
        <v>-4979483</v>
      </c>
      <c r="BZ73" s="100">
        <v>0</v>
      </c>
      <c r="CA73" s="100">
        <v>-9053605</v>
      </c>
      <c r="CB73" s="100">
        <v>6717</v>
      </c>
      <c r="CC73" s="100">
        <v>5374</v>
      </c>
      <c r="CD73" s="100">
        <v>14777</v>
      </c>
      <c r="CE73" s="100">
        <v>0</v>
      </c>
      <c r="CF73" s="100">
        <v>26868</v>
      </c>
      <c r="CG73" s="100">
        <v>503834</v>
      </c>
      <c r="CH73" s="100">
        <v>403068</v>
      </c>
      <c r="CI73" s="100">
        <v>1108436</v>
      </c>
      <c r="CJ73" s="100">
        <v>0</v>
      </c>
      <c r="CK73" s="100">
        <v>2015338</v>
      </c>
      <c r="CL73" s="100">
        <v>47568</v>
      </c>
      <c r="CM73" s="100">
        <v>38054</v>
      </c>
      <c r="CN73" s="100">
        <v>104650</v>
      </c>
      <c r="CO73" s="100">
        <v>0</v>
      </c>
      <c r="CP73" s="100">
        <v>190272</v>
      </c>
      <c r="CQ73" s="100">
        <v>-441800</v>
      </c>
      <c r="CR73" s="100">
        <v>-353440</v>
      </c>
      <c r="CS73" s="100">
        <v>-971959</v>
      </c>
      <c r="CT73" s="100">
        <v>0</v>
      </c>
      <c r="CU73" s="100">
        <v>-1767199</v>
      </c>
      <c r="CV73" s="100">
        <v>-2435532</v>
      </c>
      <c r="CW73" s="100">
        <v>-1948425</v>
      </c>
      <c r="CX73" s="100">
        <v>-5358168</v>
      </c>
      <c r="CY73" s="100">
        <v>0</v>
      </c>
      <c r="CZ73" s="100">
        <v>-9742125</v>
      </c>
      <c r="DA73" s="100">
        <v>-234165</v>
      </c>
      <c r="DB73" s="100">
        <v>-187332</v>
      </c>
      <c r="DC73" s="100">
        <v>-515162</v>
      </c>
      <c r="DD73" s="100">
        <v>0</v>
      </c>
      <c r="DE73" s="100">
        <v>-936659</v>
      </c>
      <c r="DF73" s="100">
        <v>-2201367</v>
      </c>
      <c r="DG73" s="100">
        <v>-1761093</v>
      </c>
      <c r="DH73" s="100">
        <v>-4843006</v>
      </c>
      <c r="DI73" s="100">
        <v>0</v>
      </c>
      <c r="DJ73" s="100">
        <v>-8805466</v>
      </c>
      <c r="DK73" s="100">
        <v>54676</v>
      </c>
      <c r="DL73" s="100">
        <v>43740</v>
      </c>
      <c r="DM73" s="100">
        <v>10935</v>
      </c>
      <c r="DN73" s="100">
        <v>0</v>
      </c>
      <c r="DO73" s="100">
        <v>109351</v>
      </c>
      <c r="DP73" s="100">
        <v>102426</v>
      </c>
      <c r="DQ73" s="100">
        <v>81941</v>
      </c>
      <c r="DR73" s="100">
        <v>20485</v>
      </c>
      <c r="DS73" s="100">
        <v>0</v>
      </c>
      <c r="DT73" s="100">
        <v>204852</v>
      </c>
      <c r="DU73" s="100">
        <v>-47750</v>
      </c>
      <c r="DV73" s="100">
        <v>-38201</v>
      </c>
      <c r="DW73" s="100">
        <v>-9550</v>
      </c>
      <c r="DX73" s="100">
        <v>0</v>
      </c>
      <c r="DY73" s="100">
        <v>-95501</v>
      </c>
      <c r="DZ73" s="100">
        <v>30967064</v>
      </c>
      <c r="EA73" s="100">
        <v>24773652</v>
      </c>
      <c r="EB73" s="100">
        <v>68127542</v>
      </c>
      <c r="EC73" s="100">
        <v>0</v>
      </c>
      <c r="ED73" s="100">
        <v>123868258</v>
      </c>
      <c r="EE73" s="100">
        <v>30781273</v>
      </c>
      <c r="EF73" s="100">
        <v>24625019</v>
      </c>
      <c r="EG73" s="100">
        <v>67718801</v>
      </c>
      <c r="EH73" s="100">
        <v>0</v>
      </c>
      <c r="EI73" s="100">
        <v>123125093</v>
      </c>
      <c r="EJ73" s="100">
        <v>-185791</v>
      </c>
      <c r="EK73" s="100">
        <v>-148633</v>
      </c>
      <c r="EL73" s="100">
        <v>-408741</v>
      </c>
      <c r="EM73" s="100">
        <v>0</v>
      </c>
      <c r="EN73" s="100">
        <v>-743165</v>
      </c>
      <c r="EO73" s="100">
        <v>-233541</v>
      </c>
      <c r="EP73" s="100">
        <v>-186834</v>
      </c>
      <c r="EQ73" s="100">
        <v>-418291</v>
      </c>
      <c r="ER73" s="100">
        <v>0</v>
      </c>
      <c r="ES73" s="100">
        <v>-838666</v>
      </c>
      <c r="ET73" s="546">
        <v>0.24999999999999994</v>
      </c>
      <c r="EU73" s="546">
        <v>0.2</v>
      </c>
      <c r="EV73" s="546">
        <v>0.55000000000000004</v>
      </c>
      <c r="EW73" s="546">
        <v>0</v>
      </c>
      <c r="EX73" s="546">
        <v>1</v>
      </c>
      <c r="EY73" s="84" t="s">
        <v>1029</v>
      </c>
    </row>
    <row r="74" spans="1:155" s="84" customFormat="1" x14ac:dyDescent="0.25">
      <c r="A74" t="s">
        <v>1026</v>
      </c>
      <c r="B74" s="82" t="s">
        <v>507</v>
      </c>
      <c r="C74" s="85" t="s">
        <v>506</v>
      </c>
      <c r="D74" s="100">
        <v>29826218</v>
      </c>
      <c r="E74" s="100">
        <v>57266340</v>
      </c>
      <c r="F74" s="100">
        <v>32212316</v>
      </c>
      <c r="G74" s="100">
        <v>0</v>
      </c>
      <c r="H74" s="100">
        <v>119304874</v>
      </c>
      <c r="I74" s="100">
        <v>0</v>
      </c>
      <c r="J74" s="100">
        <v>0</v>
      </c>
      <c r="K74" s="100">
        <v>29826218</v>
      </c>
      <c r="L74" s="100">
        <v>416869</v>
      </c>
      <c r="M74" s="100">
        <v>416869</v>
      </c>
      <c r="N74" s="100">
        <v>2021207</v>
      </c>
      <c r="O74" s="100">
        <v>2021207</v>
      </c>
      <c r="P74" s="100">
        <v>0</v>
      </c>
      <c r="Q74" s="100">
        <v>0</v>
      </c>
      <c r="R74" s="100">
        <v>0</v>
      </c>
      <c r="S74" s="100">
        <v>0</v>
      </c>
      <c r="T74" s="100">
        <v>0</v>
      </c>
      <c r="U74" s="100">
        <v>0</v>
      </c>
      <c r="V74" s="100">
        <v>0</v>
      </c>
      <c r="W74" s="100">
        <v>0</v>
      </c>
      <c r="X74" s="100">
        <v>0</v>
      </c>
      <c r="Y74" s="100">
        <v>0</v>
      </c>
      <c r="Z74" s="100">
        <v>0</v>
      </c>
      <c r="AA74" s="100">
        <v>0</v>
      </c>
      <c r="AB74" s="100">
        <v>0</v>
      </c>
      <c r="AC74" s="100">
        <v>0</v>
      </c>
      <c r="AD74" s="100">
        <v>0</v>
      </c>
      <c r="AE74" s="100">
        <v>7784721</v>
      </c>
      <c r="AF74" s="100">
        <v>3955289</v>
      </c>
      <c r="AG74" s="100">
        <v>0</v>
      </c>
      <c r="AH74" s="100">
        <v>11740010</v>
      </c>
      <c r="AI74" s="100">
        <v>2369556</v>
      </c>
      <c r="AJ74" s="100">
        <v>4549548</v>
      </c>
      <c r="AK74" s="100">
        <v>2559121</v>
      </c>
      <c r="AL74" s="100">
        <v>0</v>
      </c>
      <c r="AM74" s="100">
        <v>9478225</v>
      </c>
      <c r="AN74" s="100">
        <v>-954812</v>
      </c>
      <c r="AO74" s="100">
        <v>-1833238</v>
      </c>
      <c r="AP74" s="100">
        <v>-1031196</v>
      </c>
      <c r="AQ74" s="100">
        <v>0</v>
      </c>
      <c r="AR74" s="100">
        <v>-3819246</v>
      </c>
      <c r="AS74" s="100">
        <v>-1178199</v>
      </c>
      <c r="AT74" s="100">
        <v>-2262144</v>
      </c>
      <c r="AU74" s="100">
        <v>-1272456</v>
      </c>
      <c r="AV74" s="100">
        <v>0</v>
      </c>
      <c r="AW74" s="100">
        <v>-4712799</v>
      </c>
      <c r="AX74" s="100">
        <v>287500</v>
      </c>
      <c r="AY74" s="100">
        <v>552000</v>
      </c>
      <c r="AZ74" s="100">
        <v>310500</v>
      </c>
      <c r="BA74" s="100">
        <v>0</v>
      </c>
      <c r="BB74" s="100">
        <v>1150000</v>
      </c>
      <c r="BC74" s="100">
        <v>-546993</v>
      </c>
      <c r="BD74" s="100">
        <v>-1050226</v>
      </c>
      <c r="BE74" s="100">
        <v>-590752</v>
      </c>
      <c r="BF74" s="100">
        <v>0</v>
      </c>
      <c r="BG74" s="100">
        <v>-2187971</v>
      </c>
      <c r="BH74" s="100">
        <v>-1437692</v>
      </c>
      <c r="BI74" s="100">
        <v>-2760370</v>
      </c>
      <c r="BJ74" s="100">
        <v>-1552708</v>
      </c>
      <c r="BK74" s="100">
        <v>0</v>
      </c>
      <c r="BL74" s="100">
        <v>-5750770</v>
      </c>
      <c r="BM74" s="100">
        <v>-2987837</v>
      </c>
      <c r="BN74" s="100">
        <v>-5736646</v>
      </c>
      <c r="BO74" s="100">
        <v>-3226863</v>
      </c>
      <c r="BP74" s="100">
        <v>0</v>
      </c>
      <c r="BQ74" s="100">
        <v>-11951346</v>
      </c>
      <c r="BR74" s="100">
        <v>-794133</v>
      </c>
      <c r="BS74" s="100">
        <v>-1524734</v>
      </c>
      <c r="BT74" s="100">
        <v>-857663</v>
      </c>
      <c r="BU74" s="100">
        <v>0</v>
      </c>
      <c r="BV74" s="100">
        <v>-3176530</v>
      </c>
      <c r="BW74" s="100">
        <v>-2193704</v>
      </c>
      <c r="BX74" s="100">
        <v>-4211912</v>
      </c>
      <c r="BY74" s="100">
        <v>-2369200</v>
      </c>
      <c r="BZ74" s="100">
        <v>0</v>
      </c>
      <c r="CA74" s="100">
        <v>-8774816</v>
      </c>
      <c r="CB74" s="100">
        <v>343509</v>
      </c>
      <c r="CC74" s="100">
        <v>659539</v>
      </c>
      <c r="CD74" s="100">
        <v>370991</v>
      </c>
      <c r="CE74" s="100">
        <v>0</v>
      </c>
      <c r="CF74" s="100">
        <v>1374039</v>
      </c>
      <c r="CG74" s="100">
        <v>2218600</v>
      </c>
      <c r="CH74" s="100">
        <v>4259711</v>
      </c>
      <c r="CI74" s="100">
        <v>2396087</v>
      </c>
      <c r="CJ74" s="100">
        <v>0</v>
      </c>
      <c r="CK74" s="100">
        <v>8874398</v>
      </c>
      <c r="CL74" s="100">
        <v>-279953</v>
      </c>
      <c r="CM74" s="100">
        <v>-537509</v>
      </c>
      <c r="CN74" s="100">
        <v>-302349</v>
      </c>
      <c r="CO74" s="100">
        <v>0</v>
      </c>
      <c r="CP74" s="100">
        <v>-1119811</v>
      </c>
      <c r="CQ74" s="100">
        <v>-1594977</v>
      </c>
      <c r="CR74" s="100">
        <v>-3062354</v>
      </c>
      <c r="CS74" s="100">
        <v>-1722574</v>
      </c>
      <c r="CT74" s="100">
        <v>0</v>
      </c>
      <c r="CU74" s="100">
        <v>-6379905</v>
      </c>
      <c r="CV74" s="100">
        <v>-2300658</v>
      </c>
      <c r="CW74" s="100">
        <v>-4417259</v>
      </c>
      <c r="CX74" s="100">
        <v>-2484708</v>
      </c>
      <c r="CY74" s="100">
        <v>0</v>
      </c>
      <c r="CZ74" s="100">
        <v>-9202625</v>
      </c>
      <c r="DA74" s="100">
        <v>-730577</v>
      </c>
      <c r="DB74" s="100">
        <v>-1402704</v>
      </c>
      <c r="DC74" s="100">
        <v>-789021</v>
      </c>
      <c r="DD74" s="100">
        <v>0</v>
      </c>
      <c r="DE74" s="100">
        <v>-2922302</v>
      </c>
      <c r="DF74" s="100">
        <v>-1570081</v>
      </c>
      <c r="DG74" s="100">
        <v>-3014555</v>
      </c>
      <c r="DH74" s="100">
        <v>-1695687</v>
      </c>
      <c r="DI74" s="100">
        <v>0</v>
      </c>
      <c r="DJ74" s="100">
        <v>-6280323</v>
      </c>
      <c r="DK74" s="100">
        <v>-2744846</v>
      </c>
      <c r="DL74" s="100">
        <v>1730791</v>
      </c>
      <c r="DM74" s="100">
        <v>-700370</v>
      </c>
      <c r="DN74" s="100">
        <v>0</v>
      </c>
      <c r="DO74" s="100">
        <v>-1714425</v>
      </c>
      <c r="DP74" s="100">
        <v>-2744846</v>
      </c>
      <c r="DQ74" s="100">
        <v>2870375</v>
      </c>
      <c r="DR74" s="100">
        <v>-59354</v>
      </c>
      <c r="DS74" s="100">
        <v>0</v>
      </c>
      <c r="DT74" s="100">
        <v>66175</v>
      </c>
      <c r="DU74" s="100">
        <v>0</v>
      </c>
      <c r="DV74" s="100">
        <v>-1139584</v>
      </c>
      <c r="DW74" s="100">
        <v>-641016</v>
      </c>
      <c r="DX74" s="100">
        <v>0</v>
      </c>
      <c r="DY74" s="100">
        <v>-1780600</v>
      </c>
      <c r="DZ74" s="100">
        <v>31125984</v>
      </c>
      <c r="EA74" s="100">
        <v>59761890</v>
      </c>
      <c r="EB74" s="100">
        <v>33616063</v>
      </c>
      <c r="EC74" s="100">
        <v>0</v>
      </c>
      <c r="ED74" s="100">
        <v>124503937</v>
      </c>
      <c r="EE74" s="100">
        <v>29826218</v>
      </c>
      <c r="EF74" s="100">
        <v>57266340</v>
      </c>
      <c r="EG74" s="100">
        <v>32212316</v>
      </c>
      <c r="EH74" s="100">
        <v>0</v>
      </c>
      <c r="EI74" s="100">
        <v>119304874</v>
      </c>
      <c r="EJ74" s="100">
        <v>-1299766</v>
      </c>
      <c r="EK74" s="100">
        <v>-2495550</v>
      </c>
      <c r="EL74" s="100">
        <v>-1403747</v>
      </c>
      <c r="EM74" s="100">
        <v>0</v>
      </c>
      <c r="EN74" s="100">
        <v>-5199063</v>
      </c>
      <c r="EO74" s="100">
        <v>-1299766</v>
      </c>
      <c r="EP74" s="100">
        <v>-3635134</v>
      </c>
      <c r="EQ74" s="100">
        <v>-2044763</v>
      </c>
      <c r="ER74" s="100">
        <v>0</v>
      </c>
      <c r="ES74" s="100">
        <v>-6979663</v>
      </c>
      <c r="ET74" s="546">
        <v>0.25</v>
      </c>
      <c r="EU74" s="546">
        <v>0.48</v>
      </c>
      <c r="EV74" s="546">
        <v>0.27</v>
      </c>
      <c r="EW74" s="546">
        <v>0</v>
      </c>
      <c r="EX74" s="546">
        <v>1</v>
      </c>
      <c r="EY74" s="84" t="s">
        <v>1044</v>
      </c>
    </row>
    <row r="75" spans="1:155" s="84" customFormat="1" x14ac:dyDescent="0.25">
      <c r="A75" t="s">
        <v>1026</v>
      </c>
      <c r="B75" s="82" t="s">
        <v>509</v>
      </c>
      <c r="C75" s="85" t="s">
        <v>508</v>
      </c>
      <c r="D75" s="100">
        <v>15373259.210000001</v>
      </c>
      <c r="E75" s="100">
        <v>21522563</v>
      </c>
      <c r="F75" s="100">
        <v>24597214</v>
      </c>
      <c r="G75" s="100">
        <v>0</v>
      </c>
      <c r="H75" s="100">
        <v>61493036.210000001</v>
      </c>
      <c r="I75" s="100">
        <v>52573</v>
      </c>
      <c r="J75" s="100">
        <v>52573</v>
      </c>
      <c r="K75" s="100">
        <v>15320686.210000001</v>
      </c>
      <c r="L75" s="100">
        <v>205335</v>
      </c>
      <c r="M75" s="100">
        <v>205335</v>
      </c>
      <c r="N75" s="100">
        <v>1029040</v>
      </c>
      <c r="O75" s="100">
        <v>1029040</v>
      </c>
      <c r="P75" s="100">
        <v>37768</v>
      </c>
      <c r="Q75" s="100">
        <v>0</v>
      </c>
      <c r="R75" s="100">
        <v>37768</v>
      </c>
      <c r="S75" s="100">
        <v>0</v>
      </c>
      <c r="T75" s="100">
        <v>0</v>
      </c>
      <c r="U75" s="100">
        <v>0</v>
      </c>
      <c r="V75" s="100">
        <v>0</v>
      </c>
      <c r="W75" s="100">
        <v>52573.112016293286</v>
      </c>
      <c r="X75" s="100">
        <v>0</v>
      </c>
      <c r="Y75" s="100">
        <v>0</v>
      </c>
      <c r="Z75" s="100">
        <v>52573.112016293286</v>
      </c>
      <c r="AA75" s="100">
        <v>0</v>
      </c>
      <c r="AB75" s="100">
        <v>0</v>
      </c>
      <c r="AC75" s="100">
        <v>0</v>
      </c>
      <c r="AD75" s="100">
        <v>0</v>
      </c>
      <c r="AE75" s="100">
        <v>2482389</v>
      </c>
      <c r="AF75" s="100">
        <v>2797287</v>
      </c>
      <c r="AG75" s="100">
        <v>0</v>
      </c>
      <c r="AH75" s="100">
        <v>5279676</v>
      </c>
      <c r="AI75" s="100">
        <v>648034</v>
      </c>
      <c r="AJ75" s="100">
        <v>907248</v>
      </c>
      <c r="AK75" s="100">
        <v>1036855</v>
      </c>
      <c r="AL75" s="100">
        <v>0</v>
      </c>
      <c r="AM75" s="100">
        <v>2592137</v>
      </c>
      <c r="AN75" s="100">
        <v>-143206</v>
      </c>
      <c r="AO75" s="100">
        <v>-200488</v>
      </c>
      <c r="AP75" s="100">
        <v>-229130</v>
      </c>
      <c r="AQ75" s="100">
        <v>0</v>
      </c>
      <c r="AR75" s="100">
        <v>-572824</v>
      </c>
      <c r="AS75" s="100">
        <v>-434157</v>
      </c>
      <c r="AT75" s="100">
        <v>-607819</v>
      </c>
      <c r="AU75" s="100">
        <v>-694651</v>
      </c>
      <c r="AV75" s="100">
        <v>0</v>
      </c>
      <c r="AW75" s="100">
        <v>-1736627</v>
      </c>
      <c r="AX75" s="100">
        <v>70578</v>
      </c>
      <c r="AY75" s="100">
        <v>98810</v>
      </c>
      <c r="AZ75" s="100">
        <v>112925</v>
      </c>
      <c r="BA75" s="100">
        <v>0</v>
      </c>
      <c r="BB75" s="100">
        <v>282313</v>
      </c>
      <c r="BC75" s="100">
        <v>-97964</v>
      </c>
      <c r="BD75" s="100">
        <v>-137150</v>
      </c>
      <c r="BE75" s="100">
        <v>-156743</v>
      </c>
      <c r="BF75" s="100">
        <v>0</v>
      </c>
      <c r="BG75" s="100">
        <v>-391857</v>
      </c>
      <c r="BH75" s="100">
        <v>-461543</v>
      </c>
      <c r="BI75" s="100">
        <v>-646159</v>
      </c>
      <c r="BJ75" s="100">
        <v>-738469</v>
      </c>
      <c r="BK75" s="100">
        <v>0</v>
      </c>
      <c r="BL75" s="100">
        <v>-1846171</v>
      </c>
      <c r="BM75" s="100">
        <v>-2835848</v>
      </c>
      <c r="BN75" s="100">
        <v>-3970187</v>
      </c>
      <c r="BO75" s="100">
        <v>-4537357</v>
      </c>
      <c r="BP75" s="100">
        <v>0</v>
      </c>
      <c r="BQ75" s="100">
        <v>-11343392</v>
      </c>
      <c r="BR75" s="100">
        <v>551667</v>
      </c>
      <c r="BS75" s="100">
        <v>772334</v>
      </c>
      <c r="BT75" s="100">
        <v>882668</v>
      </c>
      <c r="BU75" s="100">
        <v>0</v>
      </c>
      <c r="BV75" s="100">
        <v>2206669</v>
      </c>
      <c r="BW75" s="100">
        <v>-3387516</v>
      </c>
      <c r="BX75" s="100">
        <v>-4742521</v>
      </c>
      <c r="BY75" s="100">
        <v>-5420024</v>
      </c>
      <c r="BZ75" s="100">
        <v>0</v>
      </c>
      <c r="CA75" s="100">
        <v>-13550061</v>
      </c>
      <c r="CB75" s="100">
        <v>283722</v>
      </c>
      <c r="CC75" s="100">
        <v>397210</v>
      </c>
      <c r="CD75" s="100">
        <v>453954</v>
      </c>
      <c r="CE75" s="100">
        <v>0</v>
      </c>
      <c r="CF75" s="100">
        <v>1134886</v>
      </c>
      <c r="CG75" s="100">
        <v>0</v>
      </c>
      <c r="CH75" s="100">
        <v>0</v>
      </c>
      <c r="CI75" s="100">
        <v>0</v>
      </c>
      <c r="CJ75" s="100">
        <v>0</v>
      </c>
      <c r="CK75" s="100">
        <v>0</v>
      </c>
      <c r="CL75" s="100">
        <v>-1997640</v>
      </c>
      <c r="CM75" s="100">
        <v>-2796696</v>
      </c>
      <c r="CN75" s="100">
        <v>-3196224</v>
      </c>
      <c r="CO75" s="100">
        <v>0</v>
      </c>
      <c r="CP75" s="100">
        <v>-7990560</v>
      </c>
      <c r="CQ75" s="100">
        <v>955332</v>
      </c>
      <c r="CR75" s="100">
        <v>1337464</v>
      </c>
      <c r="CS75" s="100">
        <v>1528530</v>
      </c>
      <c r="CT75" s="100">
        <v>0</v>
      </c>
      <c r="CU75" s="100">
        <v>3821326</v>
      </c>
      <c r="CV75" s="100">
        <v>-3594434</v>
      </c>
      <c r="CW75" s="100">
        <v>-5032209</v>
      </c>
      <c r="CX75" s="100">
        <v>-5751097</v>
      </c>
      <c r="CY75" s="100">
        <v>0</v>
      </c>
      <c r="CZ75" s="100">
        <v>-14377740</v>
      </c>
      <c r="DA75" s="100">
        <v>-1162251</v>
      </c>
      <c r="DB75" s="100">
        <v>-1627152</v>
      </c>
      <c r="DC75" s="100">
        <v>-1859602</v>
      </c>
      <c r="DD75" s="100">
        <v>0</v>
      </c>
      <c r="DE75" s="100">
        <v>-4649005</v>
      </c>
      <c r="DF75" s="100">
        <v>-2432184</v>
      </c>
      <c r="DG75" s="100">
        <v>-3405057</v>
      </c>
      <c r="DH75" s="100">
        <v>-3891494</v>
      </c>
      <c r="DI75" s="100">
        <v>0</v>
      </c>
      <c r="DJ75" s="100">
        <v>-9728735</v>
      </c>
      <c r="DK75" s="100">
        <v>-2186859</v>
      </c>
      <c r="DL75" s="100">
        <v>-1749487</v>
      </c>
      <c r="DM75" s="100">
        <v>-437372</v>
      </c>
      <c r="DN75" s="100">
        <v>0</v>
      </c>
      <c r="DO75" s="100">
        <v>-4373718</v>
      </c>
      <c r="DP75" s="100">
        <v>-843338</v>
      </c>
      <c r="DQ75" s="100">
        <v>-674670</v>
      </c>
      <c r="DR75" s="100">
        <v>-168668</v>
      </c>
      <c r="DS75" s="100">
        <v>0</v>
      </c>
      <c r="DT75" s="100">
        <v>-1686676</v>
      </c>
      <c r="DU75" s="100">
        <v>-1343521</v>
      </c>
      <c r="DV75" s="100">
        <v>-1074817</v>
      </c>
      <c r="DW75" s="100">
        <v>-268704</v>
      </c>
      <c r="DX75" s="100">
        <v>0</v>
      </c>
      <c r="DY75" s="100">
        <v>-2687042</v>
      </c>
      <c r="DZ75" s="100">
        <v>16148293</v>
      </c>
      <c r="EA75" s="100">
        <v>22607610</v>
      </c>
      <c r="EB75" s="100">
        <v>25837268</v>
      </c>
      <c r="EC75" s="100">
        <v>0</v>
      </c>
      <c r="ED75" s="100">
        <v>64593171</v>
      </c>
      <c r="EE75" s="100">
        <v>15373259.210000001</v>
      </c>
      <c r="EF75" s="100">
        <v>21522563</v>
      </c>
      <c r="EG75" s="100">
        <v>24597214</v>
      </c>
      <c r="EH75" s="100">
        <v>0</v>
      </c>
      <c r="EI75" s="100">
        <v>61493036.210000001</v>
      </c>
      <c r="EJ75" s="100">
        <v>-775033.78999999911</v>
      </c>
      <c r="EK75" s="100">
        <v>-1085047</v>
      </c>
      <c r="EL75" s="100">
        <v>-1240054</v>
      </c>
      <c r="EM75" s="100">
        <v>0</v>
      </c>
      <c r="EN75" s="100">
        <v>-3100134.7899999991</v>
      </c>
      <c r="EO75" s="100">
        <v>-2118554.7899999991</v>
      </c>
      <c r="EP75" s="100">
        <v>-2159864</v>
      </c>
      <c r="EQ75" s="100">
        <v>-1508758</v>
      </c>
      <c r="ER75" s="100">
        <v>0</v>
      </c>
      <c r="ES75" s="100">
        <v>-5787176.7899999991</v>
      </c>
      <c r="ET75" s="546">
        <v>0.25</v>
      </c>
      <c r="EU75" s="546">
        <v>0.35</v>
      </c>
      <c r="EV75" s="546">
        <v>0.4</v>
      </c>
      <c r="EW75" s="546">
        <v>0</v>
      </c>
      <c r="EX75" s="546">
        <v>1</v>
      </c>
      <c r="EY75" s="84" t="s">
        <v>1029</v>
      </c>
    </row>
    <row r="76" spans="1:155" s="84" customFormat="1" x14ac:dyDescent="0.25">
      <c r="A76" t="s">
        <v>1026</v>
      </c>
      <c r="B76" s="82" t="s">
        <v>511</v>
      </c>
      <c r="C76" s="85" t="s">
        <v>510</v>
      </c>
      <c r="D76" s="100">
        <v>16021196</v>
      </c>
      <c r="E76" s="100">
        <v>15700772</v>
      </c>
      <c r="F76" s="100">
        <v>0</v>
      </c>
      <c r="G76" s="100">
        <v>320424</v>
      </c>
      <c r="H76" s="100">
        <v>32042392</v>
      </c>
      <c r="I76" s="100">
        <v>171229</v>
      </c>
      <c r="J76" s="100">
        <v>171229</v>
      </c>
      <c r="K76" s="100">
        <v>15849967</v>
      </c>
      <c r="L76" s="100">
        <v>144509</v>
      </c>
      <c r="M76" s="100">
        <v>144509</v>
      </c>
      <c r="N76" s="100">
        <v>199564</v>
      </c>
      <c r="O76" s="100">
        <v>199564</v>
      </c>
      <c r="P76" s="100">
        <v>0</v>
      </c>
      <c r="Q76" s="100">
        <v>0</v>
      </c>
      <c r="R76" s="100">
        <v>0</v>
      </c>
      <c r="S76" s="100">
        <v>0</v>
      </c>
      <c r="T76" s="100">
        <v>0</v>
      </c>
      <c r="U76" s="100">
        <v>0</v>
      </c>
      <c r="V76" s="100">
        <v>0</v>
      </c>
      <c r="W76" s="100">
        <v>28975.411405295319</v>
      </c>
      <c r="X76" s="100">
        <v>0</v>
      </c>
      <c r="Y76" s="100">
        <v>0</v>
      </c>
      <c r="Z76" s="100">
        <v>28975.411405295319</v>
      </c>
      <c r="AA76" s="100">
        <v>142254</v>
      </c>
      <c r="AB76" s="100">
        <v>142254</v>
      </c>
      <c r="AC76" s="100">
        <v>0</v>
      </c>
      <c r="AD76" s="100">
        <v>0</v>
      </c>
      <c r="AE76" s="100">
        <v>2566870</v>
      </c>
      <c r="AF76" s="100">
        <v>0</v>
      </c>
      <c r="AG76" s="100">
        <v>51143</v>
      </c>
      <c r="AH76" s="100">
        <v>2618013</v>
      </c>
      <c r="AI76" s="100">
        <v>425508</v>
      </c>
      <c r="AJ76" s="100">
        <v>416997</v>
      </c>
      <c r="AK76" s="100">
        <v>0</v>
      </c>
      <c r="AL76" s="100">
        <v>8510</v>
      </c>
      <c r="AM76" s="100">
        <v>851015</v>
      </c>
      <c r="AN76" s="100">
        <v>-158537</v>
      </c>
      <c r="AO76" s="100">
        <v>-155367</v>
      </c>
      <c r="AP76" s="100">
        <v>0</v>
      </c>
      <c r="AQ76" s="100">
        <v>-3171</v>
      </c>
      <c r="AR76" s="100">
        <v>-317075</v>
      </c>
      <c r="AS76" s="100">
        <v>-195071</v>
      </c>
      <c r="AT76" s="100">
        <v>-191170</v>
      </c>
      <c r="AU76" s="100">
        <v>0</v>
      </c>
      <c r="AV76" s="100">
        <v>-3901</v>
      </c>
      <c r="AW76" s="100">
        <v>-390142</v>
      </c>
      <c r="AX76" s="100">
        <v>130385</v>
      </c>
      <c r="AY76" s="100">
        <v>127778</v>
      </c>
      <c r="AZ76" s="100">
        <v>0</v>
      </c>
      <c r="BA76" s="100">
        <v>2608</v>
      </c>
      <c r="BB76" s="100">
        <v>260771</v>
      </c>
      <c r="BC76" s="100">
        <v>-42500</v>
      </c>
      <c r="BD76" s="100">
        <v>-41650</v>
      </c>
      <c r="BE76" s="100">
        <v>0</v>
      </c>
      <c r="BF76" s="100">
        <v>-850</v>
      </c>
      <c r="BG76" s="100">
        <v>-85000</v>
      </c>
      <c r="BH76" s="100">
        <v>-107186</v>
      </c>
      <c r="BI76" s="100">
        <v>-105042</v>
      </c>
      <c r="BJ76" s="100">
        <v>0</v>
      </c>
      <c r="BK76" s="100">
        <v>-2143</v>
      </c>
      <c r="BL76" s="100">
        <v>-214371</v>
      </c>
      <c r="BM76" s="100">
        <v>-906111</v>
      </c>
      <c r="BN76" s="100">
        <v>-887988</v>
      </c>
      <c r="BO76" s="100">
        <v>0</v>
      </c>
      <c r="BP76" s="100">
        <v>-18122</v>
      </c>
      <c r="BQ76" s="100">
        <v>-1812221</v>
      </c>
      <c r="BR76" s="100">
        <v>-103111</v>
      </c>
      <c r="BS76" s="100">
        <v>-101048</v>
      </c>
      <c r="BT76" s="100">
        <v>0</v>
      </c>
      <c r="BU76" s="100">
        <v>-2062</v>
      </c>
      <c r="BV76" s="100">
        <v>-206221</v>
      </c>
      <c r="BW76" s="100">
        <v>-803000</v>
      </c>
      <c r="BX76" s="100">
        <v>-786940</v>
      </c>
      <c r="BY76" s="100">
        <v>0</v>
      </c>
      <c r="BZ76" s="100">
        <v>-16060</v>
      </c>
      <c r="CA76" s="100">
        <v>-1606000</v>
      </c>
      <c r="CB76" s="100">
        <v>19387</v>
      </c>
      <c r="CC76" s="100">
        <v>19000</v>
      </c>
      <c r="CD76" s="100">
        <v>0</v>
      </c>
      <c r="CE76" s="100">
        <v>388</v>
      </c>
      <c r="CF76" s="100">
        <v>38775</v>
      </c>
      <c r="CG76" s="100">
        <v>0</v>
      </c>
      <c r="CH76" s="100">
        <v>0</v>
      </c>
      <c r="CI76" s="100">
        <v>0</v>
      </c>
      <c r="CJ76" s="100">
        <v>0</v>
      </c>
      <c r="CK76" s="100">
        <v>0</v>
      </c>
      <c r="CL76" s="100">
        <v>2897</v>
      </c>
      <c r="CM76" s="100">
        <v>2840</v>
      </c>
      <c r="CN76" s="100">
        <v>0</v>
      </c>
      <c r="CO76" s="100">
        <v>58</v>
      </c>
      <c r="CP76" s="100">
        <v>5795</v>
      </c>
      <c r="CQ76" s="100">
        <v>0</v>
      </c>
      <c r="CR76" s="100">
        <v>0</v>
      </c>
      <c r="CS76" s="100">
        <v>0</v>
      </c>
      <c r="CT76" s="100">
        <v>0</v>
      </c>
      <c r="CU76" s="100">
        <v>0</v>
      </c>
      <c r="CV76" s="100">
        <v>-883827</v>
      </c>
      <c r="CW76" s="100">
        <v>-866148</v>
      </c>
      <c r="CX76" s="100">
        <v>0</v>
      </c>
      <c r="CY76" s="100">
        <v>-17676</v>
      </c>
      <c r="CZ76" s="100">
        <v>-1767651</v>
      </c>
      <c r="DA76" s="100">
        <v>-80827</v>
      </c>
      <c r="DB76" s="100">
        <v>-79208</v>
      </c>
      <c r="DC76" s="100">
        <v>0</v>
      </c>
      <c r="DD76" s="100">
        <v>-1616</v>
      </c>
      <c r="DE76" s="100">
        <v>-161651</v>
      </c>
      <c r="DF76" s="100">
        <v>-803000</v>
      </c>
      <c r="DG76" s="100">
        <v>-786940</v>
      </c>
      <c r="DH76" s="100">
        <v>0</v>
      </c>
      <c r="DI76" s="100">
        <v>-16060</v>
      </c>
      <c r="DJ76" s="100">
        <v>-1606000</v>
      </c>
      <c r="DK76" s="100">
        <v>-123928</v>
      </c>
      <c r="DL76" s="100">
        <v>-121448</v>
      </c>
      <c r="DM76" s="100">
        <v>0</v>
      </c>
      <c r="DN76" s="100">
        <v>-2478</v>
      </c>
      <c r="DO76" s="100">
        <v>-247854</v>
      </c>
      <c r="DP76" s="100">
        <v>146214</v>
      </c>
      <c r="DQ76" s="100">
        <v>143289</v>
      </c>
      <c r="DR76" s="100">
        <v>0</v>
      </c>
      <c r="DS76" s="100">
        <v>2924</v>
      </c>
      <c r="DT76" s="100">
        <v>292427</v>
      </c>
      <c r="DU76" s="100">
        <v>-270142</v>
      </c>
      <c r="DV76" s="100">
        <v>-264737</v>
      </c>
      <c r="DW76" s="100">
        <v>0</v>
      </c>
      <c r="DX76" s="100">
        <v>-5402</v>
      </c>
      <c r="DY76" s="100">
        <v>-540281</v>
      </c>
      <c r="DZ76" s="100">
        <v>16557463</v>
      </c>
      <c r="EA76" s="100">
        <v>16226314</v>
      </c>
      <c r="EB76" s="100">
        <v>0</v>
      </c>
      <c r="EC76" s="100">
        <v>331149</v>
      </c>
      <c r="ED76" s="100">
        <v>33114926</v>
      </c>
      <c r="EE76" s="100">
        <v>16021196</v>
      </c>
      <c r="EF76" s="100">
        <v>15700772</v>
      </c>
      <c r="EG76" s="100">
        <v>0</v>
      </c>
      <c r="EH76" s="100">
        <v>320424</v>
      </c>
      <c r="EI76" s="100">
        <v>32042392</v>
      </c>
      <c r="EJ76" s="100">
        <v>-536267</v>
      </c>
      <c r="EK76" s="100">
        <v>-525542</v>
      </c>
      <c r="EL76" s="100">
        <v>0</v>
      </c>
      <c r="EM76" s="100">
        <v>-10725</v>
      </c>
      <c r="EN76" s="100">
        <v>-1072534</v>
      </c>
      <c r="EO76" s="100">
        <v>-806409</v>
      </c>
      <c r="EP76" s="100">
        <v>-790279</v>
      </c>
      <c r="EQ76" s="100">
        <v>0</v>
      </c>
      <c r="ER76" s="100">
        <v>-16127</v>
      </c>
      <c r="ES76" s="100">
        <v>-1612815</v>
      </c>
      <c r="ET76" s="546">
        <v>0.5</v>
      </c>
      <c r="EU76" s="546">
        <v>0.49</v>
      </c>
      <c r="EV76" s="546">
        <v>0</v>
      </c>
      <c r="EW76" s="546">
        <v>0.01</v>
      </c>
      <c r="EX76" s="546">
        <v>1</v>
      </c>
      <c r="EY76" s="84" t="s">
        <v>1054</v>
      </c>
    </row>
    <row r="77" spans="1:155" s="84" customFormat="1" x14ac:dyDescent="0.25">
      <c r="A77" t="s">
        <v>1026</v>
      </c>
      <c r="B77" s="82" t="s">
        <v>513</v>
      </c>
      <c r="C77" s="85" t="s">
        <v>512</v>
      </c>
      <c r="D77" s="100">
        <v>43497067</v>
      </c>
      <c r="E77" s="100">
        <v>34797654</v>
      </c>
      <c r="F77" s="100">
        <v>7829472</v>
      </c>
      <c r="G77" s="100">
        <v>869941</v>
      </c>
      <c r="H77" s="100">
        <v>86994134</v>
      </c>
      <c r="I77" s="100">
        <v>0</v>
      </c>
      <c r="J77" s="100">
        <v>0</v>
      </c>
      <c r="K77" s="100">
        <v>43497067</v>
      </c>
      <c r="L77" s="100">
        <v>172101</v>
      </c>
      <c r="M77" s="100">
        <v>172101</v>
      </c>
      <c r="N77" s="100">
        <v>0</v>
      </c>
      <c r="O77" s="100">
        <v>0</v>
      </c>
      <c r="P77" s="100">
        <v>0</v>
      </c>
      <c r="Q77" s="100">
        <v>0</v>
      </c>
      <c r="R77" s="100">
        <v>0</v>
      </c>
      <c r="S77" s="100">
        <v>0</v>
      </c>
      <c r="T77" s="100">
        <v>0</v>
      </c>
      <c r="U77" s="100">
        <v>0</v>
      </c>
      <c r="V77" s="100">
        <v>0</v>
      </c>
      <c r="W77" s="100">
        <v>0</v>
      </c>
      <c r="X77" s="100">
        <v>0</v>
      </c>
      <c r="Y77" s="100">
        <v>0</v>
      </c>
      <c r="Z77" s="100">
        <v>0</v>
      </c>
      <c r="AA77" s="100">
        <v>0</v>
      </c>
      <c r="AB77" s="100">
        <v>0</v>
      </c>
      <c r="AC77" s="100">
        <v>0</v>
      </c>
      <c r="AD77" s="100">
        <v>0</v>
      </c>
      <c r="AE77" s="100">
        <v>2289619</v>
      </c>
      <c r="AF77" s="100">
        <v>515164</v>
      </c>
      <c r="AG77" s="100">
        <v>57240</v>
      </c>
      <c r="AH77" s="100">
        <v>2862023</v>
      </c>
      <c r="AI77" s="100">
        <v>1021466</v>
      </c>
      <c r="AJ77" s="100">
        <v>817173</v>
      </c>
      <c r="AK77" s="100">
        <v>183864</v>
      </c>
      <c r="AL77" s="100">
        <v>20429</v>
      </c>
      <c r="AM77" s="100">
        <v>2042932</v>
      </c>
      <c r="AN77" s="100">
        <v>-1309169</v>
      </c>
      <c r="AO77" s="100">
        <v>-1047334</v>
      </c>
      <c r="AP77" s="100">
        <v>-235650</v>
      </c>
      <c r="AQ77" s="100">
        <v>-26183</v>
      </c>
      <c r="AR77" s="100">
        <v>-2618336</v>
      </c>
      <c r="AS77" s="100">
        <v>-818267</v>
      </c>
      <c r="AT77" s="100">
        <v>-654613</v>
      </c>
      <c r="AU77" s="100">
        <v>-147288</v>
      </c>
      <c r="AV77" s="100">
        <v>-16365</v>
      </c>
      <c r="AW77" s="100">
        <v>-1636533</v>
      </c>
      <c r="AX77" s="100">
        <v>932375.2</v>
      </c>
      <c r="AY77" s="100">
        <v>745899</v>
      </c>
      <c r="AZ77" s="100">
        <v>167827</v>
      </c>
      <c r="BA77" s="100">
        <v>18647</v>
      </c>
      <c r="BB77" s="100">
        <v>1864748.2</v>
      </c>
      <c r="BC77" s="100">
        <v>-945551</v>
      </c>
      <c r="BD77" s="100">
        <v>-756441</v>
      </c>
      <c r="BE77" s="100">
        <v>-170199</v>
      </c>
      <c r="BF77" s="100">
        <v>-18911</v>
      </c>
      <c r="BG77" s="100">
        <v>-1891102</v>
      </c>
      <c r="BH77" s="100">
        <v>-831442.8</v>
      </c>
      <c r="BI77" s="100">
        <v>-665155</v>
      </c>
      <c r="BJ77" s="100">
        <v>-149660</v>
      </c>
      <c r="BK77" s="100">
        <v>-16629</v>
      </c>
      <c r="BL77" s="100">
        <v>-1662886.8</v>
      </c>
      <c r="BM77" s="100">
        <v>-10144136</v>
      </c>
      <c r="BN77" s="100">
        <v>-8115309</v>
      </c>
      <c r="BO77" s="100">
        <v>-1825945</v>
      </c>
      <c r="BP77" s="100">
        <v>-202883</v>
      </c>
      <c r="BQ77" s="100">
        <v>-20288273</v>
      </c>
      <c r="BR77" s="100">
        <v>-4509575</v>
      </c>
      <c r="BS77" s="100">
        <v>-3607661</v>
      </c>
      <c r="BT77" s="100">
        <v>-811724</v>
      </c>
      <c r="BU77" s="100">
        <v>-90192</v>
      </c>
      <c r="BV77" s="100">
        <v>-9019152</v>
      </c>
      <c r="BW77" s="100">
        <v>-5634561</v>
      </c>
      <c r="BX77" s="100">
        <v>-4507648</v>
      </c>
      <c r="BY77" s="100">
        <v>-1014221</v>
      </c>
      <c r="BZ77" s="100">
        <v>-112691</v>
      </c>
      <c r="CA77" s="100">
        <v>-11269121</v>
      </c>
      <c r="CB77" s="100">
        <v>2407591</v>
      </c>
      <c r="CC77" s="100">
        <v>1926072</v>
      </c>
      <c r="CD77" s="100">
        <v>433366</v>
      </c>
      <c r="CE77" s="100">
        <v>48152</v>
      </c>
      <c r="CF77" s="100">
        <v>4815181</v>
      </c>
      <c r="CG77" s="100">
        <v>0</v>
      </c>
      <c r="CH77" s="100">
        <v>0</v>
      </c>
      <c r="CI77" s="100">
        <v>0</v>
      </c>
      <c r="CJ77" s="100">
        <v>0</v>
      </c>
      <c r="CK77" s="100">
        <v>0</v>
      </c>
      <c r="CL77" s="100">
        <v>225593</v>
      </c>
      <c r="CM77" s="100">
        <v>180474</v>
      </c>
      <c r="CN77" s="100">
        <v>40607</v>
      </c>
      <c r="CO77" s="100">
        <v>4512</v>
      </c>
      <c r="CP77" s="100">
        <v>451186</v>
      </c>
      <c r="CQ77" s="100">
        <v>-1501043</v>
      </c>
      <c r="CR77" s="100">
        <v>-1200834</v>
      </c>
      <c r="CS77" s="100">
        <v>-270188</v>
      </c>
      <c r="CT77" s="100">
        <v>-30021</v>
      </c>
      <c r="CU77" s="100">
        <v>-3002086</v>
      </c>
      <c r="CV77" s="100">
        <v>-9011995</v>
      </c>
      <c r="CW77" s="100">
        <v>-7209597</v>
      </c>
      <c r="CX77" s="100">
        <v>-1622160</v>
      </c>
      <c r="CY77" s="100">
        <v>-180240</v>
      </c>
      <c r="CZ77" s="100">
        <v>-18023992</v>
      </c>
      <c r="DA77" s="100">
        <v>-1876391</v>
      </c>
      <c r="DB77" s="100">
        <v>-1501115</v>
      </c>
      <c r="DC77" s="100">
        <v>-337751</v>
      </c>
      <c r="DD77" s="100">
        <v>-37528</v>
      </c>
      <c r="DE77" s="100">
        <v>-3752785</v>
      </c>
      <c r="DF77" s="100">
        <v>-7135604</v>
      </c>
      <c r="DG77" s="100">
        <v>-5708482</v>
      </c>
      <c r="DH77" s="100">
        <v>-1284409</v>
      </c>
      <c r="DI77" s="100">
        <v>-142712</v>
      </c>
      <c r="DJ77" s="100">
        <v>-14271207</v>
      </c>
      <c r="DK77" s="100">
        <v>50817</v>
      </c>
      <c r="DL77" s="100">
        <v>712595</v>
      </c>
      <c r="DM77" s="100">
        <v>1000261</v>
      </c>
      <c r="DN77" s="100">
        <v>17815</v>
      </c>
      <c r="DO77" s="100">
        <v>1781488</v>
      </c>
      <c r="DP77" s="100">
        <v>50716</v>
      </c>
      <c r="DQ77" s="100">
        <v>170231</v>
      </c>
      <c r="DR77" s="100">
        <v>200376</v>
      </c>
      <c r="DS77" s="100">
        <v>4255</v>
      </c>
      <c r="DT77" s="100">
        <v>425578</v>
      </c>
      <c r="DU77" s="100">
        <v>101</v>
      </c>
      <c r="DV77" s="100">
        <v>542364</v>
      </c>
      <c r="DW77" s="100">
        <v>799885</v>
      </c>
      <c r="DX77" s="100">
        <v>13560</v>
      </c>
      <c r="DY77" s="100">
        <v>1355910</v>
      </c>
      <c r="DZ77" s="100">
        <v>42556802</v>
      </c>
      <c r="EA77" s="100">
        <v>34045441</v>
      </c>
      <c r="EB77" s="100">
        <v>7660224</v>
      </c>
      <c r="EC77" s="100">
        <v>851136</v>
      </c>
      <c r="ED77" s="100">
        <v>85113603</v>
      </c>
      <c r="EE77" s="100">
        <v>43497067</v>
      </c>
      <c r="EF77" s="100">
        <v>34797654</v>
      </c>
      <c r="EG77" s="100">
        <v>7829472</v>
      </c>
      <c r="EH77" s="100">
        <v>869941</v>
      </c>
      <c r="EI77" s="100">
        <v>86994134</v>
      </c>
      <c r="EJ77" s="100">
        <v>940265</v>
      </c>
      <c r="EK77" s="100">
        <v>752213</v>
      </c>
      <c r="EL77" s="100">
        <v>169248</v>
      </c>
      <c r="EM77" s="100">
        <v>18805</v>
      </c>
      <c r="EN77" s="100">
        <v>1880531</v>
      </c>
      <c r="EO77" s="100">
        <v>940366</v>
      </c>
      <c r="EP77" s="100">
        <v>1294577</v>
      </c>
      <c r="EQ77" s="100">
        <v>969133</v>
      </c>
      <c r="ER77" s="100">
        <v>32365</v>
      </c>
      <c r="ES77" s="100">
        <v>3236441</v>
      </c>
      <c r="ET77" s="546">
        <v>0.5</v>
      </c>
      <c r="EU77" s="546">
        <v>0.4</v>
      </c>
      <c r="EV77" s="546">
        <v>0.09</v>
      </c>
      <c r="EW77" s="546">
        <v>0.01</v>
      </c>
      <c r="EX77" s="546">
        <v>1</v>
      </c>
      <c r="EY77" s="84" t="s">
        <v>1029</v>
      </c>
    </row>
    <row r="78" spans="1:155" s="84" customFormat="1" x14ac:dyDescent="0.25">
      <c r="A78" t="s">
        <v>1026</v>
      </c>
      <c r="B78" s="82" t="s">
        <v>515</v>
      </c>
      <c r="C78" s="85" t="s">
        <v>514</v>
      </c>
      <c r="D78" s="100">
        <v>11400210</v>
      </c>
      <c r="E78" s="100">
        <v>18240336</v>
      </c>
      <c r="F78" s="100">
        <v>15504285</v>
      </c>
      <c r="G78" s="100">
        <v>456008</v>
      </c>
      <c r="H78" s="100">
        <v>45600839</v>
      </c>
      <c r="I78" s="100">
        <v>0</v>
      </c>
      <c r="J78" s="100">
        <v>0</v>
      </c>
      <c r="K78" s="100">
        <v>11400210</v>
      </c>
      <c r="L78" s="100">
        <v>118649</v>
      </c>
      <c r="M78" s="100">
        <v>118649</v>
      </c>
      <c r="N78" s="100">
        <v>0</v>
      </c>
      <c r="O78" s="100">
        <v>0</v>
      </c>
      <c r="P78" s="100">
        <v>824205</v>
      </c>
      <c r="Q78" s="100">
        <v>277200</v>
      </c>
      <c r="R78" s="100">
        <v>1101405</v>
      </c>
      <c r="S78" s="100">
        <v>0</v>
      </c>
      <c r="T78" s="100">
        <v>0</v>
      </c>
      <c r="U78" s="100">
        <v>0</v>
      </c>
      <c r="V78" s="100">
        <v>0</v>
      </c>
      <c r="W78" s="100">
        <v>0</v>
      </c>
      <c r="X78" s="100">
        <v>0</v>
      </c>
      <c r="Y78" s="100">
        <v>0</v>
      </c>
      <c r="Z78" s="100">
        <v>0</v>
      </c>
      <c r="AA78" s="100">
        <v>0</v>
      </c>
      <c r="AB78" s="100">
        <v>0</v>
      </c>
      <c r="AC78" s="100">
        <v>0</v>
      </c>
      <c r="AD78" s="100">
        <v>0</v>
      </c>
      <c r="AE78" s="100">
        <v>1643949</v>
      </c>
      <c r="AF78" s="100">
        <v>1383560</v>
      </c>
      <c r="AG78" s="100">
        <v>40427</v>
      </c>
      <c r="AH78" s="100">
        <v>3067936</v>
      </c>
      <c r="AI78" s="100">
        <v>140697</v>
      </c>
      <c r="AJ78" s="100">
        <v>225116</v>
      </c>
      <c r="AK78" s="100">
        <v>191348</v>
      </c>
      <c r="AL78" s="100">
        <v>5628</v>
      </c>
      <c r="AM78" s="100">
        <v>562789</v>
      </c>
      <c r="AN78" s="100">
        <v>-87496</v>
      </c>
      <c r="AO78" s="100">
        <v>-139995</v>
      </c>
      <c r="AP78" s="100">
        <v>-118996</v>
      </c>
      <c r="AQ78" s="100">
        <v>-3500</v>
      </c>
      <c r="AR78" s="100">
        <v>-349987</v>
      </c>
      <c r="AS78" s="100">
        <v>-45918</v>
      </c>
      <c r="AT78" s="100">
        <v>-73468</v>
      </c>
      <c r="AU78" s="100">
        <v>-62448</v>
      </c>
      <c r="AV78" s="100">
        <v>-1837</v>
      </c>
      <c r="AW78" s="100">
        <v>-183671</v>
      </c>
      <c r="AX78" s="100">
        <v>31717</v>
      </c>
      <c r="AY78" s="100">
        <v>50747</v>
      </c>
      <c r="AZ78" s="100">
        <v>43135</v>
      </c>
      <c r="BA78" s="100">
        <v>1269</v>
      </c>
      <c r="BB78" s="100">
        <v>126868</v>
      </c>
      <c r="BC78" s="100">
        <v>-97582</v>
      </c>
      <c r="BD78" s="100">
        <v>-156132</v>
      </c>
      <c r="BE78" s="100">
        <v>-132712</v>
      </c>
      <c r="BF78" s="100">
        <v>-3903</v>
      </c>
      <c r="BG78" s="100">
        <v>-390329</v>
      </c>
      <c r="BH78" s="100">
        <v>-111783</v>
      </c>
      <c r="BI78" s="100">
        <v>-178853</v>
      </c>
      <c r="BJ78" s="100">
        <v>-152025</v>
      </c>
      <c r="BK78" s="100">
        <v>-4471</v>
      </c>
      <c r="BL78" s="100">
        <v>-447132</v>
      </c>
      <c r="BM78" s="100">
        <v>-1153602</v>
      </c>
      <c r="BN78" s="100">
        <v>-1845763</v>
      </c>
      <c r="BO78" s="100">
        <v>-1568898</v>
      </c>
      <c r="BP78" s="100">
        <v>-46144</v>
      </c>
      <c r="BQ78" s="100">
        <v>-4614407</v>
      </c>
      <c r="BR78" s="100">
        <v>-594094</v>
      </c>
      <c r="BS78" s="100">
        <v>-950551</v>
      </c>
      <c r="BT78" s="100">
        <v>-807969</v>
      </c>
      <c r="BU78" s="100">
        <v>-23764</v>
      </c>
      <c r="BV78" s="100">
        <v>-2376378</v>
      </c>
      <c r="BW78" s="100">
        <v>-559507</v>
      </c>
      <c r="BX78" s="100">
        <v>-895212</v>
      </c>
      <c r="BY78" s="100">
        <v>-760930</v>
      </c>
      <c r="BZ78" s="100">
        <v>-22380</v>
      </c>
      <c r="CA78" s="100">
        <v>-2238029</v>
      </c>
      <c r="CB78" s="100">
        <v>317061</v>
      </c>
      <c r="CC78" s="100">
        <v>507296</v>
      </c>
      <c r="CD78" s="100">
        <v>431202</v>
      </c>
      <c r="CE78" s="100">
        <v>12682</v>
      </c>
      <c r="CF78" s="100">
        <v>1268241</v>
      </c>
      <c r="CG78" s="100">
        <v>0</v>
      </c>
      <c r="CH78" s="100">
        <v>0</v>
      </c>
      <c r="CI78" s="100">
        <v>0</v>
      </c>
      <c r="CJ78" s="100">
        <v>0</v>
      </c>
      <c r="CK78" s="100">
        <v>0</v>
      </c>
      <c r="CL78" s="100">
        <v>-57235</v>
      </c>
      <c r="CM78" s="100">
        <v>-91574</v>
      </c>
      <c r="CN78" s="100">
        <v>-77838</v>
      </c>
      <c r="CO78" s="100">
        <v>-2289</v>
      </c>
      <c r="CP78" s="100">
        <v>-228936</v>
      </c>
      <c r="CQ78" s="100">
        <v>-313781</v>
      </c>
      <c r="CR78" s="100">
        <v>-502049</v>
      </c>
      <c r="CS78" s="100">
        <v>-426741</v>
      </c>
      <c r="CT78" s="100">
        <v>-12551</v>
      </c>
      <c r="CU78" s="100">
        <v>-1255122</v>
      </c>
      <c r="CV78" s="100">
        <v>-1207557</v>
      </c>
      <c r="CW78" s="100">
        <v>-1932090</v>
      </c>
      <c r="CX78" s="100">
        <v>-1642275</v>
      </c>
      <c r="CY78" s="100">
        <v>-48302</v>
      </c>
      <c r="CZ78" s="100">
        <v>-4830224</v>
      </c>
      <c r="DA78" s="100">
        <v>-334268</v>
      </c>
      <c r="DB78" s="100">
        <v>-534829</v>
      </c>
      <c r="DC78" s="100">
        <v>-454605</v>
      </c>
      <c r="DD78" s="100">
        <v>-13371</v>
      </c>
      <c r="DE78" s="100">
        <v>-1337073</v>
      </c>
      <c r="DF78" s="100">
        <v>-873288</v>
      </c>
      <c r="DG78" s="100">
        <v>-1397261</v>
      </c>
      <c r="DH78" s="100">
        <v>-1187671</v>
      </c>
      <c r="DI78" s="100">
        <v>-34931</v>
      </c>
      <c r="DJ78" s="100">
        <v>-3493151</v>
      </c>
      <c r="DK78" s="100">
        <v>-686578</v>
      </c>
      <c r="DL78" s="100">
        <v>-549261</v>
      </c>
      <c r="DM78" s="100">
        <v>-137316</v>
      </c>
      <c r="DN78" s="100">
        <v>0</v>
      </c>
      <c r="DO78" s="100">
        <v>-1373155</v>
      </c>
      <c r="DP78" s="100">
        <v>-490671</v>
      </c>
      <c r="DQ78" s="100">
        <v>-392536</v>
      </c>
      <c r="DR78" s="100">
        <v>-98134</v>
      </c>
      <c r="DS78" s="100">
        <v>0</v>
      </c>
      <c r="DT78" s="100">
        <v>-981341</v>
      </c>
      <c r="DU78" s="100">
        <v>-195907</v>
      </c>
      <c r="DV78" s="100">
        <v>-156725</v>
      </c>
      <c r="DW78" s="100">
        <v>-39182</v>
      </c>
      <c r="DX78" s="100">
        <v>0</v>
      </c>
      <c r="DY78" s="100">
        <v>-391814</v>
      </c>
      <c r="DZ78" s="100">
        <v>11707033</v>
      </c>
      <c r="EA78" s="100">
        <v>18731254</v>
      </c>
      <c r="EB78" s="100">
        <v>15921566</v>
      </c>
      <c r="EC78" s="100">
        <v>468281</v>
      </c>
      <c r="ED78" s="100">
        <v>46828134</v>
      </c>
      <c r="EE78" s="100">
        <v>11400210</v>
      </c>
      <c r="EF78" s="100">
        <v>18240336</v>
      </c>
      <c r="EG78" s="100">
        <v>15504285</v>
      </c>
      <c r="EH78" s="100">
        <v>456008</v>
      </c>
      <c r="EI78" s="100">
        <v>45600839</v>
      </c>
      <c r="EJ78" s="100">
        <v>-306823</v>
      </c>
      <c r="EK78" s="100">
        <v>-490918</v>
      </c>
      <c r="EL78" s="100">
        <v>-417281</v>
      </c>
      <c r="EM78" s="100">
        <v>-12273</v>
      </c>
      <c r="EN78" s="100">
        <v>-1227295</v>
      </c>
      <c r="EO78" s="100">
        <v>-502730</v>
      </c>
      <c r="EP78" s="100">
        <v>-647643</v>
      </c>
      <c r="EQ78" s="100">
        <v>-456463</v>
      </c>
      <c r="ER78" s="100">
        <v>-12273</v>
      </c>
      <c r="ES78" s="100">
        <v>-1619109</v>
      </c>
      <c r="ET78" s="546">
        <v>0.25</v>
      </c>
      <c r="EU78" s="546">
        <v>0.4</v>
      </c>
      <c r="EV78" s="546">
        <v>0.33999999999999997</v>
      </c>
      <c r="EW78" s="546">
        <v>0.01</v>
      </c>
      <c r="EX78" s="546">
        <v>1</v>
      </c>
      <c r="EY78" s="84" t="s">
        <v>1029</v>
      </c>
    </row>
    <row r="79" spans="1:155" s="84" customFormat="1" x14ac:dyDescent="0.25">
      <c r="A79" t="s">
        <v>1026</v>
      </c>
      <c r="B79" s="82" t="s">
        <v>517</v>
      </c>
      <c r="C79" s="85" t="s">
        <v>516</v>
      </c>
      <c r="D79" s="100">
        <v>43056064</v>
      </c>
      <c r="E79" s="100">
        <v>42194942</v>
      </c>
      <c r="F79" s="100">
        <v>0</v>
      </c>
      <c r="G79" s="100">
        <v>861121</v>
      </c>
      <c r="H79" s="100">
        <v>86112127</v>
      </c>
      <c r="I79" s="100">
        <v>43267</v>
      </c>
      <c r="J79" s="100">
        <v>43267</v>
      </c>
      <c r="K79" s="100">
        <v>43012797</v>
      </c>
      <c r="L79" s="100">
        <v>317726</v>
      </c>
      <c r="M79" s="100">
        <v>317726</v>
      </c>
      <c r="N79" s="100">
        <v>118491</v>
      </c>
      <c r="O79" s="100">
        <v>118491</v>
      </c>
      <c r="P79" s="100">
        <v>728784</v>
      </c>
      <c r="Q79" s="100">
        <v>0</v>
      </c>
      <c r="R79" s="100">
        <v>728784</v>
      </c>
      <c r="S79" s="100">
        <v>0</v>
      </c>
      <c r="T79" s="100">
        <v>0</v>
      </c>
      <c r="U79" s="100">
        <v>0</v>
      </c>
      <c r="V79" s="100">
        <v>0</v>
      </c>
      <c r="W79" s="100">
        <v>43267.441955193484</v>
      </c>
      <c r="X79" s="100">
        <v>0</v>
      </c>
      <c r="Y79" s="100">
        <v>0</v>
      </c>
      <c r="Z79" s="100">
        <v>43267.441955193484</v>
      </c>
      <c r="AA79" s="100">
        <v>0</v>
      </c>
      <c r="AB79" s="100">
        <v>0</v>
      </c>
      <c r="AC79" s="100">
        <v>0</v>
      </c>
      <c r="AD79" s="100">
        <v>0</v>
      </c>
      <c r="AE79" s="100">
        <v>5077731</v>
      </c>
      <c r="AF79" s="100">
        <v>0</v>
      </c>
      <c r="AG79" s="100">
        <v>102919</v>
      </c>
      <c r="AH79" s="100">
        <v>5180650</v>
      </c>
      <c r="AI79" s="100">
        <v>2975212</v>
      </c>
      <c r="AJ79" s="100">
        <v>2915708</v>
      </c>
      <c r="AK79" s="100">
        <v>0</v>
      </c>
      <c r="AL79" s="100">
        <v>59504</v>
      </c>
      <c r="AM79" s="100">
        <v>5950424</v>
      </c>
      <c r="AN79" s="100">
        <v>-210674</v>
      </c>
      <c r="AO79" s="100">
        <v>-206462</v>
      </c>
      <c r="AP79" s="100">
        <v>0</v>
      </c>
      <c r="AQ79" s="100">
        <v>-4214</v>
      </c>
      <c r="AR79" s="100">
        <v>-421350</v>
      </c>
      <c r="AS79" s="100">
        <v>-1183342</v>
      </c>
      <c r="AT79" s="100">
        <v>-1159676</v>
      </c>
      <c r="AU79" s="100">
        <v>0</v>
      </c>
      <c r="AV79" s="100">
        <v>-23667</v>
      </c>
      <c r="AW79" s="100">
        <v>-2366685</v>
      </c>
      <c r="AX79" s="100">
        <v>441178</v>
      </c>
      <c r="AY79" s="100">
        <v>432355</v>
      </c>
      <c r="AZ79" s="100">
        <v>0</v>
      </c>
      <c r="BA79" s="100">
        <v>8824</v>
      </c>
      <c r="BB79" s="100">
        <v>882357</v>
      </c>
      <c r="BC79" s="100">
        <v>-860117</v>
      </c>
      <c r="BD79" s="100">
        <v>-842915</v>
      </c>
      <c r="BE79" s="100">
        <v>0</v>
      </c>
      <c r="BF79" s="100">
        <v>-17202</v>
      </c>
      <c r="BG79" s="100">
        <v>-1720234</v>
      </c>
      <c r="BH79" s="100">
        <v>-1602281</v>
      </c>
      <c r="BI79" s="100">
        <v>-1570236</v>
      </c>
      <c r="BJ79" s="100">
        <v>0</v>
      </c>
      <c r="BK79" s="100">
        <v>-32045</v>
      </c>
      <c r="BL79" s="100">
        <v>-3204562</v>
      </c>
      <c r="BM79" s="100">
        <v>-3846600</v>
      </c>
      <c r="BN79" s="100">
        <v>-3769668</v>
      </c>
      <c r="BO79" s="100">
        <v>0</v>
      </c>
      <c r="BP79" s="100">
        <v>-76932</v>
      </c>
      <c r="BQ79" s="100">
        <v>-7693200</v>
      </c>
      <c r="BR79" s="100">
        <v>-1440415</v>
      </c>
      <c r="BS79" s="100">
        <v>-1411607</v>
      </c>
      <c r="BT79" s="100">
        <v>0</v>
      </c>
      <c r="BU79" s="100">
        <v>-28808</v>
      </c>
      <c r="BV79" s="100">
        <v>-2880830</v>
      </c>
      <c r="BW79" s="100">
        <v>-2406185</v>
      </c>
      <c r="BX79" s="100">
        <v>-2358061</v>
      </c>
      <c r="BY79" s="100">
        <v>0</v>
      </c>
      <c r="BZ79" s="100">
        <v>-48124</v>
      </c>
      <c r="CA79" s="100">
        <v>-4812370</v>
      </c>
      <c r="CB79" s="100">
        <v>804251</v>
      </c>
      <c r="CC79" s="100">
        <v>788165</v>
      </c>
      <c r="CD79" s="100">
        <v>0</v>
      </c>
      <c r="CE79" s="100">
        <v>16085</v>
      </c>
      <c r="CF79" s="100">
        <v>1608501</v>
      </c>
      <c r="CG79" s="100">
        <v>2942203</v>
      </c>
      <c r="CH79" s="100">
        <v>2883358</v>
      </c>
      <c r="CI79" s="100">
        <v>0</v>
      </c>
      <c r="CJ79" s="100">
        <v>58844</v>
      </c>
      <c r="CK79" s="100">
        <v>5884405</v>
      </c>
      <c r="CL79" s="100">
        <v>-882047</v>
      </c>
      <c r="CM79" s="100">
        <v>-864406</v>
      </c>
      <c r="CN79" s="100">
        <v>0</v>
      </c>
      <c r="CO79" s="100">
        <v>-17641</v>
      </c>
      <c r="CP79" s="100">
        <v>-1764094</v>
      </c>
      <c r="CQ79" s="100">
        <v>-5085214</v>
      </c>
      <c r="CR79" s="100">
        <v>-4983509</v>
      </c>
      <c r="CS79" s="100">
        <v>0</v>
      </c>
      <c r="CT79" s="100">
        <v>-101704</v>
      </c>
      <c r="CU79" s="100">
        <v>-10170427</v>
      </c>
      <c r="CV79" s="100">
        <v>-6067407</v>
      </c>
      <c r="CW79" s="100">
        <v>-5946060</v>
      </c>
      <c r="CX79" s="100">
        <v>0</v>
      </c>
      <c r="CY79" s="100">
        <v>-121348</v>
      </c>
      <c r="CZ79" s="100">
        <v>-12134815</v>
      </c>
      <c r="DA79" s="100">
        <v>-1518211</v>
      </c>
      <c r="DB79" s="100">
        <v>-1487848</v>
      </c>
      <c r="DC79" s="100">
        <v>0</v>
      </c>
      <c r="DD79" s="100">
        <v>-30364</v>
      </c>
      <c r="DE79" s="100">
        <v>-3036423</v>
      </c>
      <c r="DF79" s="100">
        <v>-4549196</v>
      </c>
      <c r="DG79" s="100">
        <v>-4458212</v>
      </c>
      <c r="DH79" s="100">
        <v>0</v>
      </c>
      <c r="DI79" s="100">
        <v>-90984</v>
      </c>
      <c r="DJ79" s="100">
        <v>-9098392</v>
      </c>
      <c r="DK79" s="100">
        <v>244623.5</v>
      </c>
      <c r="DL79" s="100">
        <v>-6014382.4500000002</v>
      </c>
      <c r="DM79" s="100">
        <v>0</v>
      </c>
      <c r="DN79" s="100">
        <v>-58281.05</v>
      </c>
      <c r="DO79" s="100">
        <v>-5828040</v>
      </c>
      <c r="DP79" s="100">
        <v>244624</v>
      </c>
      <c r="DQ79" s="100">
        <v>-6247190</v>
      </c>
      <c r="DR79" s="100">
        <v>0</v>
      </c>
      <c r="DS79" s="100">
        <v>-60632</v>
      </c>
      <c r="DT79" s="100">
        <v>-6063198</v>
      </c>
      <c r="DU79" s="100">
        <v>-0.5</v>
      </c>
      <c r="DV79" s="100">
        <v>232807.54999999981</v>
      </c>
      <c r="DW79" s="100">
        <v>0</v>
      </c>
      <c r="DX79" s="100">
        <v>2350.9499999999971</v>
      </c>
      <c r="DY79" s="100">
        <v>235158</v>
      </c>
      <c r="DZ79" s="100">
        <v>45303284</v>
      </c>
      <c r="EA79" s="100">
        <v>44397218</v>
      </c>
      <c r="EB79" s="100">
        <v>0</v>
      </c>
      <c r="EC79" s="100">
        <v>906066</v>
      </c>
      <c r="ED79" s="100">
        <v>90606568</v>
      </c>
      <c r="EE79" s="100">
        <v>43056064</v>
      </c>
      <c r="EF79" s="100">
        <v>42194942</v>
      </c>
      <c r="EG79" s="100">
        <v>0</v>
      </c>
      <c r="EH79" s="100">
        <v>861121</v>
      </c>
      <c r="EI79" s="100">
        <v>86112127</v>
      </c>
      <c r="EJ79" s="100">
        <v>-2247220</v>
      </c>
      <c r="EK79" s="100">
        <v>-2202276</v>
      </c>
      <c r="EL79" s="100">
        <v>0</v>
      </c>
      <c r="EM79" s="100">
        <v>-44945</v>
      </c>
      <c r="EN79" s="100">
        <v>-4494441</v>
      </c>
      <c r="EO79" s="100">
        <v>-2247220.5</v>
      </c>
      <c r="EP79" s="100">
        <v>-1969468.4500000002</v>
      </c>
      <c r="EQ79" s="100">
        <v>0</v>
      </c>
      <c r="ER79" s="100">
        <v>-42594.05</v>
      </c>
      <c r="ES79" s="100">
        <v>-4259283</v>
      </c>
      <c r="ET79" s="546">
        <v>0.5</v>
      </c>
      <c r="EU79" s="546">
        <v>0.49</v>
      </c>
      <c r="EV79" s="546">
        <v>0</v>
      </c>
      <c r="EW79" s="546">
        <v>0.01</v>
      </c>
      <c r="EX79" s="546">
        <v>1</v>
      </c>
      <c r="EY79" s="84" t="s">
        <v>1054</v>
      </c>
    </row>
    <row r="80" spans="1:155" s="84" customFormat="1" x14ac:dyDescent="0.25">
      <c r="A80" t="s">
        <v>1026</v>
      </c>
      <c r="B80" s="82" t="s">
        <v>519</v>
      </c>
      <c r="C80" s="85" t="s">
        <v>518</v>
      </c>
      <c r="D80" s="100">
        <v>8515601</v>
      </c>
      <c r="E80" s="100">
        <v>6812481</v>
      </c>
      <c r="F80" s="100">
        <v>1532808</v>
      </c>
      <c r="G80" s="100">
        <v>170312</v>
      </c>
      <c r="H80" s="100">
        <v>17031202</v>
      </c>
      <c r="I80" s="100">
        <v>0</v>
      </c>
      <c r="J80" s="100">
        <v>0</v>
      </c>
      <c r="K80" s="100">
        <v>8515601</v>
      </c>
      <c r="L80" s="100">
        <v>147327</v>
      </c>
      <c r="M80" s="100">
        <v>147327</v>
      </c>
      <c r="N80" s="100">
        <v>0</v>
      </c>
      <c r="O80" s="100">
        <v>0</v>
      </c>
      <c r="P80" s="100">
        <v>177253</v>
      </c>
      <c r="Q80" s="100">
        <v>0</v>
      </c>
      <c r="R80" s="100">
        <v>177253</v>
      </c>
      <c r="S80" s="100">
        <v>0</v>
      </c>
      <c r="T80" s="100">
        <v>0</v>
      </c>
      <c r="U80" s="100">
        <v>0</v>
      </c>
      <c r="V80" s="100">
        <v>0</v>
      </c>
      <c r="W80" s="100">
        <v>0</v>
      </c>
      <c r="X80" s="100">
        <v>0</v>
      </c>
      <c r="Y80" s="100">
        <v>0</v>
      </c>
      <c r="Z80" s="100">
        <v>0</v>
      </c>
      <c r="AA80" s="100">
        <v>0</v>
      </c>
      <c r="AB80" s="100">
        <v>0</v>
      </c>
      <c r="AC80" s="100">
        <v>0</v>
      </c>
      <c r="AD80" s="100">
        <v>0</v>
      </c>
      <c r="AE80" s="100">
        <v>2179574</v>
      </c>
      <c r="AF80" s="100">
        <v>489103</v>
      </c>
      <c r="AG80" s="100">
        <v>54345</v>
      </c>
      <c r="AH80" s="100">
        <v>2723022</v>
      </c>
      <c r="AI80" s="100">
        <v>443967</v>
      </c>
      <c r="AJ80" s="100">
        <v>355174</v>
      </c>
      <c r="AK80" s="100">
        <v>79914</v>
      </c>
      <c r="AL80" s="100">
        <v>8879</v>
      </c>
      <c r="AM80" s="100">
        <v>887934</v>
      </c>
      <c r="AN80" s="100">
        <v>-67057</v>
      </c>
      <c r="AO80" s="100">
        <v>-53645</v>
      </c>
      <c r="AP80" s="100">
        <v>-12070</v>
      </c>
      <c r="AQ80" s="100">
        <v>-1341</v>
      </c>
      <c r="AR80" s="100">
        <v>-134113</v>
      </c>
      <c r="AS80" s="100">
        <v>-68000</v>
      </c>
      <c r="AT80" s="100">
        <v>-54400</v>
      </c>
      <c r="AU80" s="100">
        <v>-12240</v>
      </c>
      <c r="AV80" s="100">
        <v>-1360</v>
      </c>
      <c r="AW80" s="100">
        <v>-136000</v>
      </c>
      <c r="AX80" s="100">
        <v>79357</v>
      </c>
      <c r="AY80" s="100">
        <v>63486</v>
      </c>
      <c r="AZ80" s="100">
        <v>14284</v>
      </c>
      <c r="BA80" s="100">
        <v>1587</v>
      </c>
      <c r="BB80" s="100">
        <v>158714</v>
      </c>
      <c r="BC80" s="100">
        <v>-140357</v>
      </c>
      <c r="BD80" s="100">
        <v>-112286</v>
      </c>
      <c r="BE80" s="100">
        <v>-25264</v>
      </c>
      <c r="BF80" s="100">
        <v>-2807</v>
      </c>
      <c r="BG80" s="100">
        <v>-280714</v>
      </c>
      <c r="BH80" s="100">
        <v>-129000</v>
      </c>
      <c r="BI80" s="100">
        <v>-103200</v>
      </c>
      <c r="BJ80" s="100">
        <v>-23220</v>
      </c>
      <c r="BK80" s="100">
        <v>-2580</v>
      </c>
      <c r="BL80" s="100">
        <v>-258000</v>
      </c>
      <c r="BM80" s="100">
        <v>-362596</v>
      </c>
      <c r="BN80" s="100">
        <v>-290077</v>
      </c>
      <c r="BO80" s="100">
        <v>-65267</v>
      </c>
      <c r="BP80" s="100">
        <v>-7252</v>
      </c>
      <c r="BQ80" s="100">
        <v>-725192</v>
      </c>
      <c r="BR80" s="100">
        <v>-253648</v>
      </c>
      <c r="BS80" s="100">
        <v>-202919</v>
      </c>
      <c r="BT80" s="100">
        <v>-45657</v>
      </c>
      <c r="BU80" s="100">
        <v>-5073</v>
      </c>
      <c r="BV80" s="100">
        <v>-507297</v>
      </c>
      <c r="BW80" s="100">
        <v>-108947</v>
      </c>
      <c r="BX80" s="100">
        <v>-87158</v>
      </c>
      <c r="BY80" s="100">
        <v>-19611</v>
      </c>
      <c r="BZ80" s="100">
        <v>-2179</v>
      </c>
      <c r="CA80" s="100">
        <v>-217895</v>
      </c>
      <c r="CB80" s="100">
        <v>0</v>
      </c>
      <c r="CC80" s="100">
        <v>0</v>
      </c>
      <c r="CD80" s="100">
        <v>0</v>
      </c>
      <c r="CE80" s="100">
        <v>0</v>
      </c>
      <c r="CF80" s="100">
        <v>0</v>
      </c>
      <c r="CG80" s="100">
        <v>57264</v>
      </c>
      <c r="CH80" s="100">
        <v>45811</v>
      </c>
      <c r="CI80" s="100">
        <v>10307</v>
      </c>
      <c r="CJ80" s="100">
        <v>1145</v>
      </c>
      <c r="CK80" s="100">
        <v>114527</v>
      </c>
      <c r="CL80" s="100">
        <v>1638</v>
      </c>
      <c r="CM80" s="100">
        <v>1311</v>
      </c>
      <c r="CN80" s="100">
        <v>295</v>
      </c>
      <c r="CO80" s="100">
        <v>33</v>
      </c>
      <c r="CP80" s="100">
        <v>3277</v>
      </c>
      <c r="CQ80" s="100">
        <v>-1055836</v>
      </c>
      <c r="CR80" s="100">
        <v>-844668</v>
      </c>
      <c r="CS80" s="100">
        <v>-190050</v>
      </c>
      <c r="CT80" s="100">
        <v>-21117</v>
      </c>
      <c r="CU80" s="100">
        <v>-2111671</v>
      </c>
      <c r="CV80" s="100">
        <v>-1359530</v>
      </c>
      <c r="CW80" s="100">
        <v>-1087623</v>
      </c>
      <c r="CX80" s="100">
        <v>-244715</v>
      </c>
      <c r="CY80" s="100">
        <v>-27191</v>
      </c>
      <c r="CZ80" s="100">
        <v>-2719059</v>
      </c>
      <c r="DA80" s="100">
        <v>-252010</v>
      </c>
      <c r="DB80" s="100">
        <v>-201608</v>
      </c>
      <c r="DC80" s="100">
        <v>-45362</v>
      </c>
      <c r="DD80" s="100">
        <v>-5040</v>
      </c>
      <c r="DE80" s="100">
        <v>-504020</v>
      </c>
      <c r="DF80" s="100">
        <v>-1107519</v>
      </c>
      <c r="DG80" s="100">
        <v>-886015</v>
      </c>
      <c r="DH80" s="100">
        <v>-199354</v>
      </c>
      <c r="DI80" s="100">
        <v>-22151</v>
      </c>
      <c r="DJ80" s="100">
        <v>-2215039</v>
      </c>
      <c r="DK80" s="100">
        <v>-68723</v>
      </c>
      <c r="DL80" s="100">
        <v>197008</v>
      </c>
      <c r="DM80" s="100">
        <v>234576</v>
      </c>
      <c r="DN80" s="100">
        <v>3665</v>
      </c>
      <c r="DO80" s="100">
        <v>366526</v>
      </c>
      <c r="DP80" s="100">
        <v>-68725</v>
      </c>
      <c r="DQ80" s="100">
        <v>209081</v>
      </c>
      <c r="DR80" s="100">
        <v>246410</v>
      </c>
      <c r="DS80" s="100">
        <v>3907</v>
      </c>
      <c r="DT80" s="100">
        <v>390673</v>
      </c>
      <c r="DU80" s="100">
        <v>2</v>
      </c>
      <c r="DV80" s="100">
        <v>-12073</v>
      </c>
      <c r="DW80" s="100">
        <v>-11834</v>
      </c>
      <c r="DX80" s="100">
        <v>-242</v>
      </c>
      <c r="DY80" s="100">
        <v>-24147</v>
      </c>
      <c r="DZ80" s="100">
        <v>9211753</v>
      </c>
      <c r="EA80" s="100">
        <v>7369402</v>
      </c>
      <c r="EB80" s="100">
        <v>1658116</v>
      </c>
      <c r="EC80" s="100">
        <v>184235</v>
      </c>
      <c r="ED80" s="100">
        <v>18423506</v>
      </c>
      <c r="EE80" s="100">
        <v>8515601</v>
      </c>
      <c r="EF80" s="100">
        <v>6812481</v>
      </c>
      <c r="EG80" s="100">
        <v>1532808</v>
      </c>
      <c r="EH80" s="100">
        <v>170312</v>
      </c>
      <c r="EI80" s="100">
        <v>17031202</v>
      </c>
      <c r="EJ80" s="100">
        <v>-696152</v>
      </c>
      <c r="EK80" s="100">
        <v>-556921</v>
      </c>
      <c r="EL80" s="100">
        <v>-125308</v>
      </c>
      <c r="EM80" s="100">
        <v>-13923</v>
      </c>
      <c r="EN80" s="100">
        <v>-1392304</v>
      </c>
      <c r="EO80" s="100">
        <v>-696150</v>
      </c>
      <c r="EP80" s="100">
        <v>-568994</v>
      </c>
      <c r="EQ80" s="100">
        <v>-137142</v>
      </c>
      <c r="ER80" s="100">
        <v>-14165</v>
      </c>
      <c r="ES80" s="100">
        <v>-1416451</v>
      </c>
      <c r="ET80" s="546">
        <v>0.5</v>
      </c>
      <c r="EU80" s="546">
        <v>0.4</v>
      </c>
      <c r="EV80" s="546">
        <v>0.09</v>
      </c>
      <c r="EW80" s="546">
        <v>0.01</v>
      </c>
      <c r="EX80" s="546">
        <v>1</v>
      </c>
      <c r="EY80" s="84" t="s">
        <v>1029</v>
      </c>
    </row>
    <row r="81" spans="1:155" s="84" customFormat="1" x14ac:dyDescent="0.25">
      <c r="A81" t="s">
        <v>1026</v>
      </c>
      <c r="B81" s="82" t="s">
        <v>521</v>
      </c>
      <c r="C81" s="85" t="s">
        <v>520</v>
      </c>
      <c r="D81" s="100">
        <v>47421538</v>
      </c>
      <c r="E81" s="100">
        <v>46473108</v>
      </c>
      <c r="F81" s="100">
        <v>0</v>
      </c>
      <c r="G81" s="100">
        <v>948431</v>
      </c>
      <c r="H81" s="100">
        <v>94843077</v>
      </c>
      <c r="I81" s="100">
        <v>0</v>
      </c>
      <c r="J81" s="100">
        <v>0</v>
      </c>
      <c r="K81" s="100">
        <v>47421538</v>
      </c>
      <c r="L81" s="100">
        <v>371624</v>
      </c>
      <c r="M81" s="100">
        <v>371624</v>
      </c>
      <c r="N81" s="100">
        <v>0</v>
      </c>
      <c r="O81" s="100">
        <v>0</v>
      </c>
      <c r="P81" s="100">
        <v>189201</v>
      </c>
      <c r="Q81" s="100">
        <v>0</v>
      </c>
      <c r="R81" s="100">
        <v>189201</v>
      </c>
      <c r="S81" s="100">
        <v>0</v>
      </c>
      <c r="T81" s="100">
        <v>0</v>
      </c>
      <c r="U81" s="100">
        <v>0</v>
      </c>
      <c r="V81" s="100">
        <v>0</v>
      </c>
      <c r="W81" s="100">
        <v>0</v>
      </c>
      <c r="X81" s="100">
        <v>0</v>
      </c>
      <c r="Y81" s="100">
        <v>0</v>
      </c>
      <c r="Z81" s="100">
        <v>0</v>
      </c>
      <c r="AA81" s="100">
        <v>0</v>
      </c>
      <c r="AB81" s="100">
        <v>0</v>
      </c>
      <c r="AC81" s="100">
        <v>0</v>
      </c>
      <c r="AD81" s="100">
        <v>0</v>
      </c>
      <c r="AE81" s="100">
        <v>6505932</v>
      </c>
      <c r="AF81" s="100">
        <v>0</v>
      </c>
      <c r="AG81" s="100">
        <v>132649</v>
      </c>
      <c r="AH81" s="100">
        <v>6638581</v>
      </c>
      <c r="AI81" s="100">
        <v>2856194</v>
      </c>
      <c r="AJ81" s="100">
        <v>2799070</v>
      </c>
      <c r="AK81" s="100">
        <v>0</v>
      </c>
      <c r="AL81" s="100">
        <v>57124</v>
      </c>
      <c r="AM81" s="100">
        <v>5712388</v>
      </c>
      <c r="AN81" s="100">
        <v>-454574</v>
      </c>
      <c r="AO81" s="100">
        <v>-445483</v>
      </c>
      <c r="AP81" s="100">
        <v>0</v>
      </c>
      <c r="AQ81" s="100">
        <v>-9091</v>
      </c>
      <c r="AR81" s="100">
        <v>-909148</v>
      </c>
      <c r="AS81" s="100">
        <v>-1314555</v>
      </c>
      <c r="AT81" s="100">
        <v>-1288264</v>
      </c>
      <c r="AU81" s="100">
        <v>0</v>
      </c>
      <c r="AV81" s="100">
        <v>-26291</v>
      </c>
      <c r="AW81" s="100">
        <v>-2629110</v>
      </c>
      <c r="AX81" s="100">
        <v>796231</v>
      </c>
      <c r="AY81" s="100">
        <v>780307</v>
      </c>
      <c r="AZ81" s="100">
        <v>0</v>
      </c>
      <c r="BA81" s="100">
        <v>15925</v>
      </c>
      <c r="BB81" s="100">
        <v>1592463</v>
      </c>
      <c r="BC81" s="100">
        <v>-779597</v>
      </c>
      <c r="BD81" s="100">
        <v>-764006</v>
      </c>
      <c r="BE81" s="100">
        <v>0</v>
      </c>
      <c r="BF81" s="100">
        <v>-15592</v>
      </c>
      <c r="BG81" s="100">
        <v>-1559195</v>
      </c>
      <c r="BH81" s="100">
        <v>-1297921</v>
      </c>
      <c r="BI81" s="100">
        <v>-1271963</v>
      </c>
      <c r="BJ81" s="100">
        <v>0</v>
      </c>
      <c r="BK81" s="100">
        <v>-25958</v>
      </c>
      <c r="BL81" s="100">
        <v>-2595842</v>
      </c>
      <c r="BM81" s="100">
        <v>-5248948</v>
      </c>
      <c r="BN81" s="100">
        <v>-5143970</v>
      </c>
      <c r="BO81" s="100">
        <v>0</v>
      </c>
      <c r="BP81" s="100">
        <v>-104979</v>
      </c>
      <c r="BQ81" s="100">
        <v>-10497897</v>
      </c>
      <c r="BR81" s="100">
        <v>-1075454</v>
      </c>
      <c r="BS81" s="100">
        <v>-1053944</v>
      </c>
      <c r="BT81" s="100">
        <v>0</v>
      </c>
      <c r="BU81" s="100">
        <v>-21509</v>
      </c>
      <c r="BV81" s="100">
        <v>-2150907</v>
      </c>
      <c r="BW81" s="100">
        <v>-4173495</v>
      </c>
      <c r="BX81" s="100">
        <v>-4090025</v>
      </c>
      <c r="BY81" s="100">
        <v>0</v>
      </c>
      <c r="BZ81" s="100">
        <v>-83470</v>
      </c>
      <c r="CA81" s="100">
        <v>-8346990</v>
      </c>
      <c r="CB81" s="100">
        <v>188560</v>
      </c>
      <c r="CC81" s="100">
        <v>184788</v>
      </c>
      <c r="CD81" s="100">
        <v>0</v>
      </c>
      <c r="CE81" s="100">
        <v>3771</v>
      </c>
      <c r="CF81" s="100">
        <v>377119</v>
      </c>
      <c r="CG81" s="100">
        <v>0</v>
      </c>
      <c r="CH81" s="100">
        <v>0</v>
      </c>
      <c r="CI81" s="100">
        <v>0</v>
      </c>
      <c r="CJ81" s="100">
        <v>0</v>
      </c>
      <c r="CK81" s="100">
        <v>0</v>
      </c>
      <c r="CL81" s="100">
        <v>222233</v>
      </c>
      <c r="CM81" s="100">
        <v>217789</v>
      </c>
      <c r="CN81" s="100">
        <v>0</v>
      </c>
      <c r="CO81" s="100">
        <v>4445</v>
      </c>
      <c r="CP81" s="100">
        <v>444467</v>
      </c>
      <c r="CQ81" s="100">
        <v>-2131499</v>
      </c>
      <c r="CR81" s="100">
        <v>-2088869</v>
      </c>
      <c r="CS81" s="100">
        <v>0</v>
      </c>
      <c r="CT81" s="100">
        <v>-42630</v>
      </c>
      <c r="CU81" s="100">
        <v>-4262998</v>
      </c>
      <c r="CV81" s="100">
        <v>-6969654</v>
      </c>
      <c r="CW81" s="100">
        <v>-6830262</v>
      </c>
      <c r="CX81" s="100">
        <v>0</v>
      </c>
      <c r="CY81" s="100">
        <v>-139393</v>
      </c>
      <c r="CZ81" s="100">
        <v>-13939309</v>
      </c>
      <c r="DA81" s="100">
        <v>-664661</v>
      </c>
      <c r="DB81" s="100">
        <v>-651367</v>
      </c>
      <c r="DC81" s="100">
        <v>0</v>
      </c>
      <c r="DD81" s="100">
        <v>-13293</v>
      </c>
      <c r="DE81" s="100">
        <v>-1329321</v>
      </c>
      <c r="DF81" s="100">
        <v>-6304994</v>
      </c>
      <c r="DG81" s="100">
        <v>-6178894</v>
      </c>
      <c r="DH81" s="100">
        <v>0</v>
      </c>
      <c r="DI81" s="100">
        <v>-126100</v>
      </c>
      <c r="DJ81" s="100">
        <v>-12609988</v>
      </c>
      <c r="DK81" s="100">
        <v>-1041685</v>
      </c>
      <c r="DL81" s="100">
        <v>-1020849</v>
      </c>
      <c r="DM81" s="100">
        <v>0</v>
      </c>
      <c r="DN81" s="100">
        <v>-20832</v>
      </c>
      <c r="DO81" s="100">
        <v>-2083366</v>
      </c>
      <c r="DP81" s="100">
        <v>-1076884</v>
      </c>
      <c r="DQ81" s="100">
        <v>-1055347</v>
      </c>
      <c r="DR81" s="100">
        <v>0</v>
      </c>
      <c r="DS81" s="100">
        <v>-21538</v>
      </c>
      <c r="DT81" s="100">
        <v>-2153769</v>
      </c>
      <c r="DU81" s="100">
        <v>35199</v>
      </c>
      <c r="DV81" s="100">
        <v>34498</v>
      </c>
      <c r="DW81" s="100">
        <v>0</v>
      </c>
      <c r="DX81" s="100">
        <v>706</v>
      </c>
      <c r="DY81" s="100">
        <v>70403</v>
      </c>
      <c r="DZ81" s="100">
        <v>46311246</v>
      </c>
      <c r="EA81" s="100">
        <v>45385021</v>
      </c>
      <c r="EB81" s="100">
        <v>0</v>
      </c>
      <c r="EC81" s="100">
        <v>926225</v>
      </c>
      <c r="ED81" s="100">
        <v>92622492</v>
      </c>
      <c r="EE81" s="100">
        <v>47421538</v>
      </c>
      <c r="EF81" s="100">
        <v>46473108</v>
      </c>
      <c r="EG81" s="100">
        <v>0</v>
      </c>
      <c r="EH81" s="100">
        <v>948431</v>
      </c>
      <c r="EI81" s="100">
        <v>94843077</v>
      </c>
      <c r="EJ81" s="100">
        <v>1110292</v>
      </c>
      <c r="EK81" s="100">
        <v>1088087</v>
      </c>
      <c r="EL81" s="100">
        <v>0</v>
      </c>
      <c r="EM81" s="100">
        <v>22206</v>
      </c>
      <c r="EN81" s="100">
        <v>2220585</v>
      </c>
      <c r="EO81" s="100">
        <v>1145491</v>
      </c>
      <c r="EP81" s="100">
        <v>1122585</v>
      </c>
      <c r="EQ81" s="100">
        <v>0</v>
      </c>
      <c r="ER81" s="100">
        <v>22912</v>
      </c>
      <c r="ES81" s="100">
        <v>2290988</v>
      </c>
      <c r="ET81" s="546">
        <v>0.5</v>
      </c>
      <c r="EU81" s="546">
        <v>0.49</v>
      </c>
      <c r="EV81" s="546">
        <v>0</v>
      </c>
      <c r="EW81" s="546">
        <v>0.01</v>
      </c>
      <c r="EX81" s="546">
        <v>1</v>
      </c>
      <c r="EY81" s="84" t="s">
        <v>1047</v>
      </c>
    </row>
    <row r="82" spans="1:155" s="84" customFormat="1" x14ac:dyDescent="0.25">
      <c r="A82" t="s">
        <v>1026</v>
      </c>
      <c r="B82" s="82" t="s">
        <v>523</v>
      </c>
      <c r="C82" s="85" t="s">
        <v>522</v>
      </c>
      <c r="D82" s="100">
        <v>49812695</v>
      </c>
      <c r="E82" s="100">
        <v>48816441</v>
      </c>
      <c r="F82" s="100">
        <v>0</v>
      </c>
      <c r="G82" s="100">
        <v>996254</v>
      </c>
      <c r="H82" s="100">
        <v>99625390</v>
      </c>
      <c r="I82" s="100">
        <v>49755</v>
      </c>
      <c r="J82" s="100">
        <v>49755</v>
      </c>
      <c r="K82" s="100">
        <v>49762940</v>
      </c>
      <c r="L82" s="100">
        <v>617486</v>
      </c>
      <c r="M82" s="100">
        <v>617486</v>
      </c>
      <c r="N82" s="100">
        <v>24711</v>
      </c>
      <c r="O82" s="100">
        <v>24711</v>
      </c>
      <c r="P82" s="100">
        <v>282113</v>
      </c>
      <c r="Q82" s="100">
        <v>0</v>
      </c>
      <c r="R82" s="100">
        <v>282113</v>
      </c>
      <c r="S82" s="100">
        <v>0</v>
      </c>
      <c r="T82" s="100">
        <v>0</v>
      </c>
      <c r="U82" s="100">
        <v>0</v>
      </c>
      <c r="V82" s="100">
        <v>0</v>
      </c>
      <c r="W82" s="100">
        <v>49755.183299389006</v>
      </c>
      <c r="X82" s="100">
        <v>0</v>
      </c>
      <c r="Y82" s="100">
        <v>0</v>
      </c>
      <c r="Z82" s="100">
        <v>49755.183299389006</v>
      </c>
      <c r="AA82" s="100">
        <v>0</v>
      </c>
      <c r="AB82" s="100">
        <v>0</v>
      </c>
      <c r="AC82" s="100">
        <v>0</v>
      </c>
      <c r="AD82" s="100">
        <v>0</v>
      </c>
      <c r="AE82" s="100">
        <v>11196607</v>
      </c>
      <c r="AF82" s="100">
        <v>0</v>
      </c>
      <c r="AG82" s="100">
        <v>228152</v>
      </c>
      <c r="AH82" s="100">
        <v>11424759</v>
      </c>
      <c r="AI82" s="100">
        <v>2968140</v>
      </c>
      <c r="AJ82" s="100">
        <v>2908778</v>
      </c>
      <c r="AK82" s="100">
        <v>0</v>
      </c>
      <c r="AL82" s="100">
        <v>59363</v>
      </c>
      <c r="AM82" s="100">
        <v>5936281</v>
      </c>
      <c r="AN82" s="100">
        <v>-661697</v>
      </c>
      <c r="AO82" s="100">
        <v>-648464</v>
      </c>
      <c r="AP82" s="100">
        <v>0</v>
      </c>
      <c r="AQ82" s="100">
        <v>-13234</v>
      </c>
      <c r="AR82" s="100">
        <v>-1323395</v>
      </c>
      <c r="AS82" s="100">
        <v>-1805965</v>
      </c>
      <c r="AT82" s="100">
        <v>-1769845</v>
      </c>
      <c r="AU82" s="100">
        <v>0</v>
      </c>
      <c r="AV82" s="100">
        <v>-36119</v>
      </c>
      <c r="AW82" s="100">
        <v>-3611929</v>
      </c>
      <c r="AX82" s="100">
        <v>218463</v>
      </c>
      <c r="AY82" s="100">
        <v>214093</v>
      </c>
      <c r="AZ82" s="100">
        <v>0</v>
      </c>
      <c r="BA82" s="100">
        <v>4369</v>
      </c>
      <c r="BB82" s="100">
        <v>436925</v>
      </c>
      <c r="BC82" s="100">
        <v>-709030</v>
      </c>
      <c r="BD82" s="100">
        <v>-694849</v>
      </c>
      <c r="BE82" s="100">
        <v>0</v>
      </c>
      <c r="BF82" s="100">
        <v>-14181</v>
      </c>
      <c r="BG82" s="100">
        <v>-1418060</v>
      </c>
      <c r="BH82" s="100">
        <v>-2296532</v>
      </c>
      <c r="BI82" s="100">
        <v>-2250601</v>
      </c>
      <c r="BJ82" s="100">
        <v>0</v>
      </c>
      <c r="BK82" s="100">
        <v>-45931</v>
      </c>
      <c r="BL82" s="100">
        <v>-4593064</v>
      </c>
      <c r="BM82" s="100">
        <v>-16381801.399999999</v>
      </c>
      <c r="BN82" s="100">
        <v>-16054165</v>
      </c>
      <c r="BO82" s="100">
        <v>0</v>
      </c>
      <c r="BP82" s="100">
        <v>-327636</v>
      </c>
      <c r="BQ82" s="100">
        <v>-32763602.399999999</v>
      </c>
      <c r="BR82" s="100">
        <v>-12452426</v>
      </c>
      <c r="BS82" s="100">
        <v>-12203378</v>
      </c>
      <c r="BT82" s="100">
        <v>0</v>
      </c>
      <c r="BU82" s="100">
        <v>-249049</v>
      </c>
      <c r="BV82" s="100">
        <v>-24904853</v>
      </c>
      <c r="BW82" s="100">
        <v>-3929375.4000000004</v>
      </c>
      <c r="BX82" s="100">
        <v>-3850787</v>
      </c>
      <c r="BY82" s="100">
        <v>0</v>
      </c>
      <c r="BZ82" s="100">
        <v>-78587</v>
      </c>
      <c r="CA82" s="100">
        <v>-7858749.4000000004</v>
      </c>
      <c r="CB82" s="100">
        <v>740890</v>
      </c>
      <c r="CC82" s="100">
        <v>726073</v>
      </c>
      <c r="CD82" s="100">
        <v>0</v>
      </c>
      <c r="CE82" s="100">
        <v>14818</v>
      </c>
      <c r="CF82" s="100">
        <v>1481781</v>
      </c>
      <c r="CG82" s="100">
        <v>1427633</v>
      </c>
      <c r="CH82" s="100">
        <v>1399081</v>
      </c>
      <c r="CI82" s="100">
        <v>0</v>
      </c>
      <c r="CJ82" s="100">
        <v>28553</v>
      </c>
      <c r="CK82" s="100">
        <v>2855267</v>
      </c>
      <c r="CL82" s="100">
        <v>1509110</v>
      </c>
      <c r="CM82" s="100">
        <v>1478927</v>
      </c>
      <c r="CN82" s="100">
        <v>0</v>
      </c>
      <c r="CO82" s="100">
        <v>30182</v>
      </c>
      <c r="CP82" s="100">
        <v>3018219</v>
      </c>
      <c r="CQ82" s="100">
        <v>-2927633</v>
      </c>
      <c r="CR82" s="100">
        <v>-2869081</v>
      </c>
      <c r="CS82" s="100">
        <v>0</v>
      </c>
      <c r="CT82" s="100">
        <v>-58553</v>
      </c>
      <c r="CU82" s="100">
        <v>-5855267</v>
      </c>
      <c r="CV82" s="100">
        <v>-15631801.399999999</v>
      </c>
      <c r="CW82" s="100">
        <v>-15319165</v>
      </c>
      <c r="CX82" s="100">
        <v>0</v>
      </c>
      <c r="CY82" s="100">
        <v>-312636</v>
      </c>
      <c r="CZ82" s="100">
        <v>-31263602.399999999</v>
      </c>
      <c r="DA82" s="100">
        <v>-10202426</v>
      </c>
      <c r="DB82" s="100">
        <v>-9998378</v>
      </c>
      <c r="DC82" s="100">
        <v>0</v>
      </c>
      <c r="DD82" s="100">
        <v>-204049</v>
      </c>
      <c r="DE82" s="100">
        <v>-20404853</v>
      </c>
      <c r="DF82" s="100">
        <v>-5429375.4000000004</v>
      </c>
      <c r="DG82" s="100">
        <v>-5320787</v>
      </c>
      <c r="DH82" s="100">
        <v>0</v>
      </c>
      <c r="DI82" s="100">
        <v>-108587</v>
      </c>
      <c r="DJ82" s="100">
        <v>-10858749.4</v>
      </c>
      <c r="DK82" s="100">
        <v>-2502080.7300000004</v>
      </c>
      <c r="DL82" s="100">
        <v>-2001663.4000000004</v>
      </c>
      <c r="DM82" s="100">
        <v>-450374.24</v>
      </c>
      <c r="DN82" s="100">
        <v>-50040.36</v>
      </c>
      <c r="DO82" s="100">
        <v>-5004158.7300000004</v>
      </c>
      <c r="DP82" s="100">
        <v>26279</v>
      </c>
      <c r="DQ82" s="100">
        <v>25755</v>
      </c>
      <c r="DR82" s="100">
        <v>0</v>
      </c>
      <c r="DS82" s="100">
        <v>526</v>
      </c>
      <c r="DT82" s="100">
        <v>52560.269999995828</v>
      </c>
      <c r="DU82" s="100">
        <v>-2528359.7300000004</v>
      </c>
      <c r="DV82" s="100">
        <v>-2027418.4000000004</v>
      </c>
      <c r="DW82" s="100">
        <v>-450374.24</v>
      </c>
      <c r="DX82" s="100">
        <v>-50566.36</v>
      </c>
      <c r="DY82" s="100">
        <v>-5056718.9999999963</v>
      </c>
      <c r="DZ82" s="100">
        <v>47498842</v>
      </c>
      <c r="EA82" s="100">
        <v>46548865</v>
      </c>
      <c r="EB82" s="100">
        <v>0</v>
      </c>
      <c r="EC82" s="100">
        <v>949977</v>
      </c>
      <c r="ED82" s="100">
        <v>94997684</v>
      </c>
      <c r="EE82" s="100">
        <v>49812695</v>
      </c>
      <c r="EF82" s="100">
        <v>48816441</v>
      </c>
      <c r="EG82" s="100">
        <v>0</v>
      </c>
      <c r="EH82" s="100">
        <v>996254</v>
      </c>
      <c r="EI82" s="100">
        <v>99625390</v>
      </c>
      <c r="EJ82" s="100">
        <v>2313853</v>
      </c>
      <c r="EK82" s="100">
        <v>2267576</v>
      </c>
      <c r="EL82" s="100">
        <v>0</v>
      </c>
      <c r="EM82" s="100">
        <v>46277</v>
      </c>
      <c r="EN82" s="100">
        <v>4627706</v>
      </c>
      <c r="EO82" s="100">
        <v>-214506.73000000045</v>
      </c>
      <c r="EP82" s="100">
        <v>240157.59999999963</v>
      </c>
      <c r="EQ82" s="100">
        <v>-450374.24</v>
      </c>
      <c r="ER82" s="100">
        <v>-4289.3600000000006</v>
      </c>
      <c r="ES82" s="100">
        <v>-429012.99999999627</v>
      </c>
      <c r="ET82" s="546">
        <v>0.5</v>
      </c>
      <c r="EU82" s="546">
        <v>0.49</v>
      </c>
      <c r="EV82" s="546">
        <v>0</v>
      </c>
      <c r="EW82" s="546">
        <v>0.01</v>
      </c>
      <c r="EX82" s="546">
        <v>1</v>
      </c>
      <c r="EY82" s="84" t="s">
        <v>1054</v>
      </c>
    </row>
    <row r="83" spans="1:155" s="84" customFormat="1" x14ac:dyDescent="0.25">
      <c r="A83" t="s">
        <v>1037</v>
      </c>
      <c r="B83" s="82" t="s">
        <v>525</v>
      </c>
      <c r="C83" s="85" t="s">
        <v>524</v>
      </c>
      <c r="D83" s="100">
        <v>20223757</v>
      </c>
      <c r="E83" s="100">
        <v>16179006</v>
      </c>
      <c r="F83" s="100">
        <v>3640276</v>
      </c>
      <c r="G83" s="100">
        <v>404475</v>
      </c>
      <c r="H83" s="100">
        <v>40447514</v>
      </c>
      <c r="I83" s="100">
        <v>937857</v>
      </c>
      <c r="J83" s="100">
        <v>937857</v>
      </c>
      <c r="K83" s="100">
        <v>19285900</v>
      </c>
      <c r="L83" s="100">
        <v>159654</v>
      </c>
      <c r="M83" s="100">
        <v>159654</v>
      </c>
      <c r="N83" s="100">
        <v>0</v>
      </c>
      <c r="O83" s="100">
        <v>0</v>
      </c>
      <c r="P83" s="100">
        <v>1441452</v>
      </c>
      <c r="Q83" s="100">
        <v>0</v>
      </c>
      <c r="R83" s="100">
        <v>1441452</v>
      </c>
      <c r="S83" s="100">
        <v>0</v>
      </c>
      <c r="T83" s="100">
        <v>0</v>
      </c>
      <c r="U83" s="100">
        <v>0</v>
      </c>
      <c r="V83" s="100">
        <v>0</v>
      </c>
      <c r="W83" s="100">
        <v>750285.24073319766</v>
      </c>
      <c r="X83" s="100">
        <v>168814.17916496945</v>
      </c>
      <c r="Y83" s="100">
        <v>18757.131018329939</v>
      </c>
      <c r="Z83" s="100">
        <v>937856.55091649713</v>
      </c>
      <c r="AA83" s="100">
        <v>0</v>
      </c>
      <c r="AB83" s="100">
        <v>0</v>
      </c>
      <c r="AC83" s="100">
        <v>0</v>
      </c>
      <c r="AD83" s="100">
        <v>0</v>
      </c>
      <c r="AE83" s="100">
        <v>2139552</v>
      </c>
      <c r="AF83" s="100">
        <v>470682</v>
      </c>
      <c r="AG83" s="100">
        <v>52299</v>
      </c>
      <c r="AH83" s="100">
        <v>2662533</v>
      </c>
      <c r="AI83" s="100">
        <v>1295138</v>
      </c>
      <c r="AJ83" s="100">
        <v>1036111</v>
      </c>
      <c r="AK83" s="100">
        <v>233125</v>
      </c>
      <c r="AL83" s="100">
        <v>25903</v>
      </c>
      <c r="AM83" s="100">
        <v>2590277</v>
      </c>
      <c r="AN83" s="100">
        <v>-438746</v>
      </c>
      <c r="AO83" s="100">
        <v>-350996</v>
      </c>
      <c r="AP83" s="100">
        <v>-78974</v>
      </c>
      <c r="AQ83" s="100">
        <v>-8775</v>
      </c>
      <c r="AR83" s="100">
        <v>-877491</v>
      </c>
      <c r="AS83" s="100">
        <v>-856550</v>
      </c>
      <c r="AT83" s="100">
        <v>-685240</v>
      </c>
      <c r="AU83" s="100">
        <v>-154179</v>
      </c>
      <c r="AV83" s="100">
        <v>-17131</v>
      </c>
      <c r="AW83" s="100">
        <v>-1713100</v>
      </c>
      <c r="AX83" s="100">
        <v>975</v>
      </c>
      <c r="AY83" s="100">
        <v>780</v>
      </c>
      <c r="AZ83" s="100">
        <v>175</v>
      </c>
      <c r="BA83" s="100">
        <v>19</v>
      </c>
      <c r="BB83" s="100">
        <v>1949</v>
      </c>
      <c r="BC83" s="100">
        <v>-196225</v>
      </c>
      <c r="BD83" s="100">
        <v>-156980</v>
      </c>
      <c r="BE83" s="100">
        <v>-35320</v>
      </c>
      <c r="BF83" s="100">
        <v>-3924</v>
      </c>
      <c r="BG83" s="100">
        <v>-392449</v>
      </c>
      <c r="BH83" s="100">
        <v>-1051800</v>
      </c>
      <c r="BI83" s="100">
        <v>-841440</v>
      </c>
      <c r="BJ83" s="100">
        <v>-189324</v>
      </c>
      <c r="BK83" s="100">
        <v>-21036</v>
      </c>
      <c r="BL83" s="100">
        <v>-2103600</v>
      </c>
      <c r="BM83" s="100">
        <v>-3115000</v>
      </c>
      <c r="BN83" s="100">
        <v>-2492000</v>
      </c>
      <c r="BO83" s="100">
        <v>-560700</v>
      </c>
      <c r="BP83" s="100">
        <v>-62300</v>
      </c>
      <c r="BQ83" s="100">
        <v>-6230000</v>
      </c>
      <c r="BR83" s="100">
        <v>-1319500</v>
      </c>
      <c r="BS83" s="100">
        <v>-1055600</v>
      </c>
      <c r="BT83" s="100">
        <v>-237510</v>
      </c>
      <c r="BU83" s="100">
        <v>-26390</v>
      </c>
      <c r="BV83" s="100">
        <v>-2639000</v>
      </c>
      <c r="BW83" s="100">
        <v>-1795500</v>
      </c>
      <c r="BX83" s="100">
        <v>-1436400</v>
      </c>
      <c r="BY83" s="100">
        <v>-323190</v>
      </c>
      <c r="BZ83" s="100">
        <v>-35910</v>
      </c>
      <c r="CA83" s="100">
        <v>-3591000</v>
      </c>
      <c r="CB83" s="100">
        <v>891850</v>
      </c>
      <c r="CC83" s="100">
        <v>713480</v>
      </c>
      <c r="CD83" s="100">
        <v>160533</v>
      </c>
      <c r="CE83" s="100">
        <v>17837</v>
      </c>
      <c r="CF83" s="100">
        <v>1783700</v>
      </c>
      <c r="CG83" s="100">
        <v>53900</v>
      </c>
      <c r="CH83" s="100">
        <v>43120</v>
      </c>
      <c r="CI83" s="100">
        <v>9702</v>
      </c>
      <c r="CJ83" s="100">
        <v>1078</v>
      </c>
      <c r="CK83" s="100">
        <v>107800</v>
      </c>
      <c r="CL83" s="100">
        <v>84100</v>
      </c>
      <c r="CM83" s="100">
        <v>67280</v>
      </c>
      <c r="CN83" s="100">
        <v>15138</v>
      </c>
      <c r="CO83" s="100">
        <v>1682</v>
      </c>
      <c r="CP83" s="100">
        <v>168200</v>
      </c>
      <c r="CQ83" s="100">
        <v>-948500</v>
      </c>
      <c r="CR83" s="100">
        <v>-758800</v>
      </c>
      <c r="CS83" s="100">
        <v>-170730</v>
      </c>
      <c r="CT83" s="100">
        <v>-18970</v>
      </c>
      <c r="CU83" s="100">
        <v>-1897000</v>
      </c>
      <c r="CV83" s="100">
        <v>-3033650</v>
      </c>
      <c r="CW83" s="100">
        <v>-2426920</v>
      </c>
      <c r="CX83" s="100">
        <v>-546057</v>
      </c>
      <c r="CY83" s="100">
        <v>-60673</v>
      </c>
      <c r="CZ83" s="100">
        <v>-6067300</v>
      </c>
      <c r="DA83" s="100">
        <v>-343550</v>
      </c>
      <c r="DB83" s="100">
        <v>-274840</v>
      </c>
      <c r="DC83" s="100">
        <v>-61839</v>
      </c>
      <c r="DD83" s="100">
        <v>-6871</v>
      </c>
      <c r="DE83" s="100">
        <v>-687100</v>
      </c>
      <c r="DF83" s="100">
        <v>-2690100</v>
      </c>
      <c r="DG83" s="100">
        <v>-2152080</v>
      </c>
      <c r="DH83" s="100">
        <v>-484218</v>
      </c>
      <c r="DI83" s="100">
        <v>-53802</v>
      </c>
      <c r="DJ83" s="100">
        <v>-5380200</v>
      </c>
      <c r="DK83" s="100">
        <v>-209962</v>
      </c>
      <c r="DL83" s="100">
        <v>-385752</v>
      </c>
      <c r="DM83" s="100">
        <v>-359020</v>
      </c>
      <c r="DN83" s="100">
        <v>-9645</v>
      </c>
      <c r="DO83" s="100">
        <v>-964379</v>
      </c>
      <c r="DP83" s="100">
        <v>-209964</v>
      </c>
      <c r="DQ83" s="100">
        <v>-358400</v>
      </c>
      <c r="DR83" s="100">
        <v>-318676</v>
      </c>
      <c r="DS83" s="100">
        <v>-8960</v>
      </c>
      <c r="DT83" s="100">
        <v>-896000</v>
      </c>
      <c r="DU83" s="100">
        <v>2</v>
      </c>
      <c r="DV83" s="100">
        <v>-27352</v>
      </c>
      <c r="DW83" s="100">
        <v>-40344</v>
      </c>
      <c r="DX83" s="100">
        <v>-685</v>
      </c>
      <c r="DY83" s="100">
        <v>-68379</v>
      </c>
      <c r="DZ83" s="100">
        <v>20391000</v>
      </c>
      <c r="EA83" s="100">
        <v>16312800</v>
      </c>
      <c r="EB83" s="100">
        <v>3670380</v>
      </c>
      <c r="EC83" s="100">
        <v>407820</v>
      </c>
      <c r="ED83" s="100">
        <v>40782000</v>
      </c>
      <c r="EE83" s="100">
        <v>20223757</v>
      </c>
      <c r="EF83" s="100">
        <v>16179006</v>
      </c>
      <c r="EG83" s="100">
        <v>3640276</v>
      </c>
      <c r="EH83" s="100">
        <v>404475</v>
      </c>
      <c r="EI83" s="100">
        <v>40447514</v>
      </c>
      <c r="EJ83" s="100">
        <v>-167243</v>
      </c>
      <c r="EK83" s="100">
        <v>-133794</v>
      </c>
      <c r="EL83" s="100">
        <v>-30104</v>
      </c>
      <c r="EM83" s="100">
        <v>-3345</v>
      </c>
      <c r="EN83" s="100">
        <v>-334486</v>
      </c>
      <c r="EO83" s="100">
        <v>-167241</v>
      </c>
      <c r="EP83" s="100">
        <v>-161146</v>
      </c>
      <c r="EQ83" s="100">
        <v>-70448</v>
      </c>
      <c r="ER83" s="100">
        <v>-4030</v>
      </c>
      <c r="ES83" s="100">
        <v>-402865</v>
      </c>
      <c r="ET83" s="546">
        <v>0.5</v>
      </c>
      <c r="EU83" s="546">
        <v>0.4</v>
      </c>
      <c r="EV83" s="546">
        <v>0.09</v>
      </c>
      <c r="EW83" s="546">
        <v>0.01</v>
      </c>
      <c r="EX83" s="546">
        <v>1</v>
      </c>
      <c r="EY83" s="84" t="s">
        <v>1029</v>
      </c>
    </row>
    <row r="84" spans="1:155" s="84" customFormat="1" x14ac:dyDescent="0.25">
      <c r="A84" t="s">
        <v>1026</v>
      </c>
      <c r="B84" s="82" t="s">
        <v>527</v>
      </c>
      <c r="C84" s="85" t="s">
        <v>526</v>
      </c>
      <c r="D84" s="100">
        <v>0</v>
      </c>
      <c r="E84" s="100">
        <v>83033825</v>
      </c>
      <c r="F84" s="100">
        <v>0</v>
      </c>
      <c r="G84" s="100">
        <v>838726</v>
      </c>
      <c r="H84" s="100">
        <v>83872551</v>
      </c>
      <c r="I84" s="100">
        <v>0</v>
      </c>
      <c r="J84" s="100">
        <v>0</v>
      </c>
      <c r="K84" s="100">
        <v>0</v>
      </c>
      <c r="L84" s="100">
        <v>414008</v>
      </c>
      <c r="M84" s="100">
        <v>414008</v>
      </c>
      <c r="N84" s="100">
        <v>0</v>
      </c>
      <c r="O84" s="100">
        <v>0</v>
      </c>
      <c r="P84" s="100">
        <v>0</v>
      </c>
      <c r="Q84" s="100">
        <v>0</v>
      </c>
      <c r="R84" s="100">
        <v>0</v>
      </c>
      <c r="S84" s="100">
        <v>0</v>
      </c>
      <c r="T84" s="100">
        <v>0</v>
      </c>
      <c r="U84" s="100">
        <v>0</v>
      </c>
      <c r="V84" s="100">
        <v>0</v>
      </c>
      <c r="W84" s="100">
        <v>0</v>
      </c>
      <c r="X84" s="100">
        <v>0</v>
      </c>
      <c r="Y84" s="100">
        <v>0</v>
      </c>
      <c r="Z84" s="100">
        <v>0</v>
      </c>
      <c r="AA84" s="100">
        <v>0</v>
      </c>
      <c r="AB84" s="100">
        <v>0</v>
      </c>
      <c r="AC84" s="100">
        <v>0</v>
      </c>
      <c r="AD84" s="100">
        <v>0</v>
      </c>
      <c r="AE84" s="100">
        <v>14427525</v>
      </c>
      <c r="AF84" s="100">
        <v>0</v>
      </c>
      <c r="AG84" s="100">
        <v>142352</v>
      </c>
      <c r="AH84" s="100">
        <v>14569877</v>
      </c>
      <c r="AI84" s="100">
        <v>0</v>
      </c>
      <c r="AJ84" s="100">
        <v>5181421</v>
      </c>
      <c r="AK84" s="100">
        <v>0</v>
      </c>
      <c r="AL84" s="100">
        <v>52338</v>
      </c>
      <c r="AM84" s="100">
        <v>5233759</v>
      </c>
      <c r="AN84" s="100">
        <v>0</v>
      </c>
      <c r="AO84" s="100">
        <v>-280870</v>
      </c>
      <c r="AP84" s="100">
        <v>0</v>
      </c>
      <c r="AQ84" s="100">
        <v>-2837</v>
      </c>
      <c r="AR84" s="100">
        <v>-283707</v>
      </c>
      <c r="AS84" s="100">
        <v>0</v>
      </c>
      <c r="AT84" s="100">
        <v>-2772000</v>
      </c>
      <c r="AU84" s="100">
        <v>0</v>
      </c>
      <c r="AV84" s="100">
        <v>-28000</v>
      </c>
      <c r="AW84" s="100">
        <v>-2800000</v>
      </c>
      <c r="AX84" s="100">
        <v>0</v>
      </c>
      <c r="AY84" s="100">
        <v>0</v>
      </c>
      <c r="AZ84" s="100">
        <v>0</v>
      </c>
      <c r="BA84" s="100">
        <v>0</v>
      </c>
      <c r="BB84" s="100">
        <v>0</v>
      </c>
      <c r="BC84" s="100">
        <v>0</v>
      </c>
      <c r="BD84" s="100">
        <v>-1371150</v>
      </c>
      <c r="BE84" s="100">
        <v>0</v>
      </c>
      <c r="BF84" s="100">
        <v>-13850</v>
      </c>
      <c r="BG84" s="100">
        <v>-1385000</v>
      </c>
      <c r="BH84" s="100">
        <v>0</v>
      </c>
      <c r="BI84" s="100">
        <v>-4143150</v>
      </c>
      <c r="BJ84" s="100">
        <v>0</v>
      </c>
      <c r="BK84" s="100">
        <v>-41850</v>
      </c>
      <c r="BL84" s="100">
        <v>-4185000</v>
      </c>
      <c r="BM84" s="100">
        <v>0</v>
      </c>
      <c r="BN84" s="100">
        <v>-15147000</v>
      </c>
      <c r="BO84" s="100">
        <v>0</v>
      </c>
      <c r="BP84" s="100">
        <v>-153000</v>
      </c>
      <c r="BQ84" s="100">
        <v>-15300000</v>
      </c>
      <c r="BR84" s="100">
        <v>0</v>
      </c>
      <c r="BS84" s="100">
        <v>-6633000</v>
      </c>
      <c r="BT84" s="100">
        <v>0</v>
      </c>
      <c r="BU84" s="100">
        <v>-67000</v>
      </c>
      <c r="BV84" s="100">
        <v>-6700000</v>
      </c>
      <c r="BW84" s="100">
        <v>0</v>
      </c>
      <c r="BX84" s="100">
        <v>-8514000</v>
      </c>
      <c r="BY84" s="100">
        <v>0</v>
      </c>
      <c r="BZ84" s="100">
        <v>-86000</v>
      </c>
      <c r="CA84" s="100">
        <v>-8600000</v>
      </c>
      <c r="CB84" s="100">
        <v>0</v>
      </c>
      <c r="CC84" s="100">
        <v>0</v>
      </c>
      <c r="CD84" s="100">
        <v>0</v>
      </c>
      <c r="CE84" s="100">
        <v>0</v>
      </c>
      <c r="CF84" s="100">
        <v>0</v>
      </c>
      <c r="CG84" s="100">
        <v>0</v>
      </c>
      <c r="CH84" s="100">
        <v>0</v>
      </c>
      <c r="CI84" s="100">
        <v>0</v>
      </c>
      <c r="CJ84" s="100">
        <v>0</v>
      </c>
      <c r="CK84" s="100">
        <v>0</v>
      </c>
      <c r="CL84" s="100">
        <v>0</v>
      </c>
      <c r="CM84" s="100">
        <v>1386000</v>
      </c>
      <c r="CN84" s="100">
        <v>0</v>
      </c>
      <c r="CO84" s="100">
        <v>14000</v>
      </c>
      <c r="CP84" s="100">
        <v>1400000</v>
      </c>
      <c r="CQ84" s="100">
        <v>0</v>
      </c>
      <c r="CR84" s="100">
        <v>-4257000</v>
      </c>
      <c r="CS84" s="100">
        <v>0</v>
      </c>
      <c r="CT84" s="100">
        <v>-43000</v>
      </c>
      <c r="CU84" s="100">
        <v>-4300000</v>
      </c>
      <c r="CV84" s="100">
        <v>0</v>
      </c>
      <c r="CW84" s="100">
        <v>-18018000</v>
      </c>
      <c r="CX84" s="100">
        <v>0</v>
      </c>
      <c r="CY84" s="100">
        <v>-182000</v>
      </c>
      <c r="CZ84" s="100">
        <v>-18200000</v>
      </c>
      <c r="DA84" s="100">
        <v>0</v>
      </c>
      <c r="DB84" s="100">
        <v>-5247000</v>
      </c>
      <c r="DC84" s="100">
        <v>0</v>
      </c>
      <c r="DD84" s="100">
        <v>-53000</v>
      </c>
      <c r="DE84" s="100">
        <v>-5300000</v>
      </c>
      <c r="DF84" s="100">
        <v>0</v>
      </c>
      <c r="DG84" s="100">
        <v>-12771000</v>
      </c>
      <c r="DH84" s="100">
        <v>0</v>
      </c>
      <c r="DI84" s="100">
        <v>-129000</v>
      </c>
      <c r="DJ84" s="100">
        <v>-12900000</v>
      </c>
      <c r="DK84" s="100">
        <v>-51</v>
      </c>
      <c r="DL84" s="100">
        <v>-3014644</v>
      </c>
      <c r="DM84" s="100">
        <v>0</v>
      </c>
      <c r="DN84" s="100">
        <v>-30451</v>
      </c>
      <c r="DO84" s="100">
        <v>-3045146</v>
      </c>
      <c r="DP84" s="100">
        <v>0</v>
      </c>
      <c r="DQ84" s="100">
        <v>-2705056</v>
      </c>
      <c r="DR84" s="100">
        <v>0</v>
      </c>
      <c r="DS84" s="100">
        <v>-27324</v>
      </c>
      <c r="DT84" s="100">
        <v>-2732380</v>
      </c>
      <c r="DU84" s="100">
        <v>-51</v>
      </c>
      <c r="DV84" s="100">
        <v>-309588</v>
      </c>
      <c r="DW84" s="100">
        <v>0</v>
      </c>
      <c r="DX84" s="100">
        <v>-3127</v>
      </c>
      <c r="DY84" s="100">
        <v>-312766</v>
      </c>
      <c r="DZ84" s="100">
        <v>0</v>
      </c>
      <c r="EA84" s="100">
        <v>84644690</v>
      </c>
      <c r="EB84" s="100">
        <v>0</v>
      </c>
      <c r="EC84" s="100">
        <v>854997</v>
      </c>
      <c r="ED84" s="100">
        <v>85499687</v>
      </c>
      <c r="EE84" s="100">
        <v>0</v>
      </c>
      <c r="EF84" s="100">
        <v>83033825</v>
      </c>
      <c r="EG84" s="100">
        <v>0</v>
      </c>
      <c r="EH84" s="100">
        <v>838726</v>
      </c>
      <c r="EI84" s="100">
        <v>83872551</v>
      </c>
      <c r="EJ84" s="100">
        <v>0</v>
      </c>
      <c r="EK84" s="100">
        <v>-1610865</v>
      </c>
      <c r="EL84" s="100">
        <v>0</v>
      </c>
      <c r="EM84" s="100">
        <v>-16271</v>
      </c>
      <c r="EN84" s="100">
        <v>-1627136</v>
      </c>
      <c r="EO84" s="100">
        <v>-51</v>
      </c>
      <c r="EP84" s="100">
        <v>-1920453</v>
      </c>
      <c r="EQ84" s="100">
        <v>0</v>
      </c>
      <c r="ER84" s="100">
        <v>-19398</v>
      </c>
      <c r="ES84" s="100">
        <v>-1939902</v>
      </c>
      <c r="ET84" s="546">
        <v>0</v>
      </c>
      <c r="EU84" s="546">
        <v>0.99</v>
      </c>
      <c r="EV84" s="546">
        <v>0</v>
      </c>
      <c r="EW84" s="546">
        <v>0.01</v>
      </c>
      <c r="EX84" s="546">
        <v>1</v>
      </c>
      <c r="EY84" s="84" t="s">
        <v>1047</v>
      </c>
    </row>
    <row r="85" spans="1:155" s="84" customFormat="1" x14ac:dyDescent="0.25">
      <c r="A85" t="s">
        <v>1026</v>
      </c>
      <c r="B85" s="82" t="s">
        <v>529</v>
      </c>
      <c r="C85" s="85" t="s">
        <v>528</v>
      </c>
      <c r="D85" s="100">
        <v>59704443</v>
      </c>
      <c r="E85" s="100">
        <v>58510355</v>
      </c>
      <c r="F85" s="100">
        <v>0</v>
      </c>
      <c r="G85" s="100">
        <v>1194089</v>
      </c>
      <c r="H85" s="100">
        <v>119408887</v>
      </c>
      <c r="I85" s="100">
        <v>0</v>
      </c>
      <c r="J85" s="100">
        <v>0</v>
      </c>
      <c r="K85" s="100">
        <v>59704443</v>
      </c>
      <c r="L85" s="100">
        <v>581102</v>
      </c>
      <c r="M85" s="100">
        <v>581102</v>
      </c>
      <c r="N85" s="100">
        <v>0</v>
      </c>
      <c r="O85" s="100">
        <v>0</v>
      </c>
      <c r="P85" s="100">
        <v>154786</v>
      </c>
      <c r="Q85" s="100">
        <v>0</v>
      </c>
      <c r="R85" s="100">
        <v>154786</v>
      </c>
      <c r="S85" s="100">
        <v>0</v>
      </c>
      <c r="T85" s="100">
        <v>0</v>
      </c>
      <c r="U85" s="100">
        <v>0</v>
      </c>
      <c r="V85" s="100">
        <v>0</v>
      </c>
      <c r="W85" s="100">
        <v>0</v>
      </c>
      <c r="X85" s="100">
        <v>0</v>
      </c>
      <c r="Y85" s="100">
        <v>0</v>
      </c>
      <c r="Z85" s="100">
        <v>0</v>
      </c>
      <c r="AA85" s="100">
        <v>0</v>
      </c>
      <c r="AB85" s="100">
        <v>0</v>
      </c>
      <c r="AC85" s="100">
        <v>0</v>
      </c>
      <c r="AD85" s="100">
        <v>0</v>
      </c>
      <c r="AE85" s="100">
        <v>8920788</v>
      </c>
      <c r="AF85" s="100">
        <v>0</v>
      </c>
      <c r="AG85" s="100">
        <v>181858</v>
      </c>
      <c r="AH85" s="100">
        <v>9102646</v>
      </c>
      <c r="AI85" s="100">
        <v>2276718</v>
      </c>
      <c r="AJ85" s="100">
        <v>2231183</v>
      </c>
      <c r="AK85" s="100">
        <v>0</v>
      </c>
      <c r="AL85" s="100">
        <v>45534</v>
      </c>
      <c r="AM85" s="100">
        <v>4553435</v>
      </c>
      <c r="AN85" s="100">
        <v>-613261</v>
      </c>
      <c r="AO85" s="100">
        <v>-600995</v>
      </c>
      <c r="AP85" s="100">
        <v>0</v>
      </c>
      <c r="AQ85" s="100">
        <v>-12265</v>
      </c>
      <c r="AR85" s="100">
        <v>-1226521</v>
      </c>
      <c r="AS85" s="100">
        <v>-1476541</v>
      </c>
      <c r="AT85" s="100">
        <v>-1447010</v>
      </c>
      <c r="AU85" s="100">
        <v>0</v>
      </c>
      <c r="AV85" s="100">
        <v>-29531</v>
      </c>
      <c r="AW85" s="100">
        <v>-2953082</v>
      </c>
      <c r="AX85" s="100">
        <v>788668</v>
      </c>
      <c r="AY85" s="100">
        <v>772894</v>
      </c>
      <c r="AZ85" s="100">
        <v>0</v>
      </c>
      <c r="BA85" s="100">
        <v>15773</v>
      </c>
      <c r="BB85" s="100">
        <v>1577335</v>
      </c>
      <c r="BC85" s="100">
        <v>-617444</v>
      </c>
      <c r="BD85" s="100">
        <v>-605095</v>
      </c>
      <c r="BE85" s="100">
        <v>0</v>
      </c>
      <c r="BF85" s="100">
        <v>-12349</v>
      </c>
      <c r="BG85" s="100">
        <v>-1234888</v>
      </c>
      <c r="BH85" s="100">
        <v>-1305317</v>
      </c>
      <c r="BI85" s="100">
        <v>-1279211</v>
      </c>
      <c r="BJ85" s="100">
        <v>0</v>
      </c>
      <c r="BK85" s="100">
        <v>-26107</v>
      </c>
      <c r="BL85" s="100">
        <v>-2610635</v>
      </c>
      <c r="BM85" s="100">
        <v>-14641367</v>
      </c>
      <c r="BN85" s="100">
        <v>-14348540</v>
      </c>
      <c r="BO85" s="100">
        <v>0</v>
      </c>
      <c r="BP85" s="100">
        <v>-292827</v>
      </c>
      <c r="BQ85" s="100">
        <v>-29282734</v>
      </c>
      <c r="BR85" s="100">
        <v>1301938</v>
      </c>
      <c r="BS85" s="100">
        <v>1275899</v>
      </c>
      <c r="BT85" s="100">
        <v>0</v>
      </c>
      <c r="BU85" s="100">
        <v>26039</v>
      </c>
      <c r="BV85" s="100">
        <v>2603876</v>
      </c>
      <c r="BW85" s="100">
        <v>-15943305</v>
      </c>
      <c r="BX85" s="100">
        <v>-15624439</v>
      </c>
      <c r="BY85" s="100">
        <v>0</v>
      </c>
      <c r="BZ85" s="100">
        <v>-318866</v>
      </c>
      <c r="CA85" s="100">
        <v>-31886610</v>
      </c>
      <c r="CB85" s="100">
        <v>186086</v>
      </c>
      <c r="CC85" s="100">
        <v>182365</v>
      </c>
      <c r="CD85" s="100">
        <v>0</v>
      </c>
      <c r="CE85" s="100">
        <v>3722</v>
      </c>
      <c r="CF85" s="100">
        <v>372173</v>
      </c>
      <c r="CG85" s="100">
        <v>0</v>
      </c>
      <c r="CH85" s="100">
        <v>0</v>
      </c>
      <c r="CI85" s="100">
        <v>0</v>
      </c>
      <c r="CJ85" s="100">
        <v>0</v>
      </c>
      <c r="CK85" s="100">
        <v>0</v>
      </c>
      <c r="CL85" s="100">
        <v>329764</v>
      </c>
      <c r="CM85" s="100">
        <v>323169</v>
      </c>
      <c r="CN85" s="100">
        <v>0</v>
      </c>
      <c r="CO85" s="100">
        <v>6595</v>
      </c>
      <c r="CP85" s="100">
        <v>659528</v>
      </c>
      <c r="CQ85" s="100">
        <v>647196</v>
      </c>
      <c r="CR85" s="100">
        <v>634252</v>
      </c>
      <c r="CS85" s="100">
        <v>0</v>
      </c>
      <c r="CT85" s="100">
        <v>12944</v>
      </c>
      <c r="CU85" s="100">
        <v>1294392</v>
      </c>
      <c r="CV85" s="100">
        <v>-13478321</v>
      </c>
      <c r="CW85" s="100">
        <v>-13208754</v>
      </c>
      <c r="CX85" s="100">
        <v>0</v>
      </c>
      <c r="CY85" s="100">
        <v>-269566</v>
      </c>
      <c r="CZ85" s="100">
        <v>-26956641</v>
      </c>
      <c r="DA85" s="100">
        <v>1817788</v>
      </c>
      <c r="DB85" s="100">
        <v>1781433</v>
      </c>
      <c r="DC85" s="100">
        <v>0</v>
      </c>
      <c r="DD85" s="100">
        <v>36356</v>
      </c>
      <c r="DE85" s="100">
        <v>3635577</v>
      </c>
      <c r="DF85" s="100">
        <v>-15296109</v>
      </c>
      <c r="DG85" s="100">
        <v>-14990187</v>
      </c>
      <c r="DH85" s="100">
        <v>0</v>
      </c>
      <c r="DI85" s="100">
        <v>-305922</v>
      </c>
      <c r="DJ85" s="100">
        <v>-30592218</v>
      </c>
      <c r="DK85" s="100">
        <v>1380836</v>
      </c>
      <c r="DL85" s="100">
        <v>1353220</v>
      </c>
      <c r="DM85" s="100">
        <v>0</v>
      </c>
      <c r="DN85" s="100">
        <v>27618</v>
      </c>
      <c r="DO85" s="100">
        <v>2761674</v>
      </c>
      <c r="DP85" s="100">
        <v>736103</v>
      </c>
      <c r="DQ85" s="100">
        <v>721380</v>
      </c>
      <c r="DR85" s="100">
        <v>0</v>
      </c>
      <c r="DS85" s="100">
        <v>14722</v>
      </c>
      <c r="DT85" s="100">
        <v>1472205</v>
      </c>
      <c r="DU85" s="100">
        <v>644733</v>
      </c>
      <c r="DV85" s="100">
        <v>631840</v>
      </c>
      <c r="DW85" s="100">
        <v>0</v>
      </c>
      <c r="DX85" s="100">
        <v>12896</v>
      </c>
      <c r="DY85" s="100">
        <v>1289469</v>
      </c>
      <c r="DZ85" s="100">
        <v>55374603</v>
      </c>
      <c r="EA85" s="100">
        <v>54267110</v>
      </c>
      <c r="EB85" s="100">
        <v>0</v>
      </c>
      <c r="EC85" s="100">
        <v>1107492</v>
      </c>
      <c r="ED85" s="100">
        <v>110749205</v>
      </c>
      <c r="EE85" s="100">
        <v>59704443</v>
      </c>
      <c r="EF85" s="100">
        <v>58510355</v>
      </c>
      <c r="EG85" s="100">
        <v>0</v>
      </c>
      <c r="EH85" s="100">
        <v>1194089</v>
      </c>
      <c r="EI85" s="100">
        <v>119408887</v>
      </c>
      <c r="EJ85" s="100">
        <v>4329840</v>
      </c>
      <c r="EK85" s="100">
        <v>4243245</v>
      </c>
      <c r="EL85" s="100">
        <v>0</v>
      </c>
      <c r="EM85" s="100">
        <v>86597</v>
      </c>
      <c r="EN85" s="100">
        <v>8659682</v>
      </c>
      <c r="EO85" s="100">
        <v>4974573</v>
      </c>
      <c r="EP85" s="100">
        <v>4875085</v>
      </c>
      <c r="EQ85" s="100">
        <v>0</v>
      </c>
      <c r="ER85" s="100">
        <v>99493</v>
      </c>
      <c r="ES85" s="100">
        <v>9949151</v>
      </c>
      <c r="ET85" s="546">
        <v>0.5</v>
      </c>
      <c r="EU85" s="546">
        <v>0.49</v>
      </c>
      <c r="EV85" s="546">
        <v>0</v>
      </c>
      <c r="EW85" s="546">
        <v>0.01</v>
      </c>
      <c r="EX85" s="546">
        <v>1</v>
      </c>
      <c r="EY85" s="84" t="s">
        <v>1054</v>
      </c>
    </row>
    <row r="86" spans="1:155" s="84" customFormat="1" x14ac:dyDescent="0.25">
      <c r="A86" t="s">
        <v>1026</v>
      </c>
      <c r="B86" s="82" t="s">
        <v>531</v>
      </c>
      <c r="C86" s="85" t="s">
        <v>530</v>
      </c>
      <c r="D86" s="100">
        <v>37852773</v>
      </c>
      <c r="E86" s="100">
        <v>72677323</v>
      </c>
      <c r="F86" s="100">
        <v>40880994</v>
      </c>
      <c r="G86" s="100">
        <v>0</v>
      </c>
      <c r="H86" s="100">
        <v>151411090</v>
      </c>
      <c r="I86" s="100">
        <v>0</v>
      </c>
      <c r="J86" s="100">
        <v>0</v>
      </c>
      <c r="K86" s="100">
        <v>37852773</v>
      </c>
      <c r="L86" s="100">
        <v>499912</v>
      </c>
      <c r="M86" s="100">
        <v>499912</v>
      </c>
      <c r="N86" s="100">
        <v>0</v>
      </c>
      <c r="O86" s="100">
        <v>0</v>
      </c>
      <c r="P86" s="100">
        <v>0</v>
      </c>
      <c r="Q86" s="100">
        <v>0</v>
      </c>
      <c r="R86" s="100">
        <v>0</v>
      </c>
      <c r="S86" s="100">
        <v>0</v>
      </c>
      <c r="T86" s="100">
        <v>0</v>
      </c>
      <c r="U86" s="100">
        <v>0</v>
      </c>
      <c r="V86" s="100">
        <v>0</v>
      </c>
      <c r="W86" s="100">
        <v>0</v>
      </c>
      <c r="X86" s="100">
        <v>0</v>
      </c>
      <c r="Y86" s="100">
        <v>0</v>
      </c>
      <c r="Z86" s="100">
        <v>0</v>
      </c>
      <c r="AA86" s="100">
        <v>0</v>
      </c>
      <c r="AB86" s="100">
        <v>0</v>
      </c>
      <c r="AC86" s="100">
        <v>0</v>
      </c>
      <c r="AD86" s="100">
        <v>0</v>
      </c>
      <c r="AE86" s="100">
        <v>9065953</v>
      </c>
      <c r="AF86" s="100">
        <v>5099599</v>
      </c>
      <c r="AG86" s="100">
        <v>0</v>
      </c>
      <c r="AH86" s="100">
        <v>14165552</v>
      </c>
      <c r="AI86" s="100">
        <v>4418503</v>
      </c>
      <c r="AJ86" s="100">
        <v>8483526</v>
      </c>
      <c r="AK86" s="100">
        <v>4771984</v>
      </c>
      <c r="AL86" s="100">
        <v>0</v>
      </c>
      <c r="AM86" s="100">
        <v>17674013</v>
      </c>
      <c r="AN86" s="100">
        <v>-2248357</v>
      </c>
      <c r="AO86" s="100">
        <v>-4316845</v>
      </c>
      <c r="AP86" s="100">
        <v>-2428225</v>
      </c>
      <c r="AQ86" s="100">
        <v>0</v>
      </c>
      <c r="AR86" s="100">
        <v>-8993427</v>
      </c>
      <c r="AS86" s="100">
        <v>-1664405.0600000005</v>
      </c>
      <c r="AT86" s="100">
        <v>-3195659</v>
      </c>
      <c r="AU86" s="100">
        <v>-1797558</v>
      </c>
      <c r="AV86" s="100">
        <v>0</v>
      </c>
      <c r="AW86" s="100">
        <v>-6657622.0600000005</v>
      </c>
      <c r="AX86" s="100">
        <v>357406</v>
      </c>
      <c r="AY86" s="100">
        <v>686219</v>
      </c>
      <c r="AZ86" s="100">
        <v>385998</v>
      </c>
      <c r="BA86" s="100">
        <v>0</v>
      </c>
      <c r="BB86" s="100">
        <v>1429623</v>
      </c>
      <c r="BC86" s="100">
        <v>-674815</v>
      </c>
      <c r="BD86" s="100">
        <v>-1295643</v>
      </c>
      <c r="BE86" s="100">
        <v>-728799</v>
      </c>
      <c r="BF86" s="100">
        <v>0</v>
      </c>
      <c r="BG86" s="100">
        <v>-2699257</v>
      </c>
      <c r="BH86" s="100">
        <v>-1981814.0600000005</v>
      </c>
      <c r="BI86" s="100">
        <v>-3805083</v>
      </c>
      <c r="BJ86" s="100">
        <v>-2140359</v>
      </c>
      <c r="BK86" s="100">
        <v>0</v>
      </c>
      <c r="BL86" s="100">
        <v>-7927256.0600000005</v>
      </c>
      <c r="BM86" s="100">
        <v>-4231714</v>
      </c>
      <c r="BN86" s="100">
        <v>-8124891</v>
      </c>
      <c r="BO86" s="100">
        <v>-4570251</v>
      </c>
      <c r="BP86" s="100">
        <v>0</v>
      </c>
      <c r="BQ86" s="100">
        <v>-16926856</v>
      </c>
      <c r="BR86" s="100">
        <v>-1268063</v>
      </c>
      <c r="BS86" s="100">
        <v>-2434681</v>
      </c>
      <c r="BT86" s="100">
        <v>-1369508</v>
      </c>
      <c r="BU86" s="100">
        <v>0</v>
      </c>
      <c r="BV86" s="100">
        <v>-5072252</v>
      </c>
      <c r="BW86" s="100">
        <v>-2963651</v>
      </c>
      <c r="BX86" s="100">
        <v>-5690210</v>
      </c>
      <c r="BY86" s="100">
        <v>-3200743</v>
      </c>
      <c r="BZ86" s="100">
        <v>0</v>
      </c>
      <c r="CA86" s="100">
        <v>-11854604</v>
      </c>
      <c r="CB86" s="100">
        <v>0</v>
      </c>
      <c r="CC86" s="100">
        <v>0</v>
      </c>
      <c r="CD86" s="100">
        <v>0</v>
      </c>
      <c r="CE86" s="100">
        <v>0</v>
      </c>
      <c r="CF86" s="100">
        <v>0</v>
      </c>
      <c r="CG86" s="100">
        <v>0</v>
      </c>
      <c r="CH86" s="100">
        <v>0</v>
      </c>
      <c r="CI86" s="100">
        <v>0</v>
      </c>
      <c r="CJ86" s="100">
        <v>0</v>
      </c>
      <c r="CK86" s="100">
        <v>0</v>
      </c>
      <c r="CL86" s="100">
        <v>0</v>
      </c>
      <c r="CM86" s="100">
        <v>0</v>
      </c>
      <c r="CN86" s="100">
        <v>0</v>
      </c>
      <c r="CO86" s="100">
        <v>0</v>
      </c>
      <c r="CP86" s="100">
        <v>0</v>
      </c>
      <c r="CQ86" s="100">
        <v>0</v>
      </c>
      <c r="CR86" s="100">
        <v>0</v>
      </c>
      <c r="CS86" s="100">
        <v>0</v>
      </c>
      <c r="CT86" s="100">
        <v>0</v>
      </c>
      <c r="CU86" s="100">
        <v>0</v>
      </c>
      <c r="CV86" s="100">
        <v>-4231714</v>
      </c>
      <c r="CW86" s="100">
        <v>-8124891</v>
      </c>
      <c r="CX86" s="100">
        <v>-4570251</v>
      </c>
      <c r="CY86" s="100">
        <v>0</v>
      </c>
      <c r="CZ86" s="100">
        <v>-16926856</v>
      </c>
      <c r="DA86" s="100">
        <v>-1268063</v>
      </c>
      <c r="DB86" s="100">
        <v>-2434681</v>
      </c>
      <c r="DC86" s="100">
        <v>-1369508</v>
      </c>
      <c r="DD86" s="100">
        <v>0</v>
      </c>
      <c r="DE86" s="100">
        <v>-5072252</v>
      </c>
      <c r="DF86" s="100">
        <v>-2963651</v>
      </c>
      <c r="DG86" s="100">
        <v>-5690210</v>
      </c>
      <c r="DH86" s="100">
        <v>-3200743</v>
      </c>
      <c r="DI86" s="100">
        <v>0</v>
      </c>
      <c r="DJ86" s="100">
        <v>-11854604</v>
      </c>
      <c r="DK86" s="100">
        <v>731370</v>
      </c>
      <c r="DL86" s="100">
        <v>392515</v>
      </c>
      <c r="DM86" s="100">
        <v>578091</v>
      </c>
      <c r="DN86" s="100">
        <v>0</v>
      </c>
      <c r="DO86" s="100">
        <v>1701976</v>
      </c>
      <c r="DP86" s="100">
        <v>676257</v>
      </c>
      <c r="DQ86" s="100">
        <v>1501275</v>
      </c>
      <c r="DR86" s="100">
        <v>1256881</v>
      </c>
      <c r="DS86" s="100">
        <v>0</v>
      </c>
      <c r="DT86" s="100">
        <v>3434413</v>
      </c>
      <c r="DU86" s="100">
        <v>55113</v>
      </c>
      <c r="DV86" s="100">
        <v>-1108760</v>
      </c>
      <c r="DW86" s="100">
        <v>-678790</v>
      </c>
      <c r="DX86" s="100">
        <v>0</v>
      </c>
      <c r="DY86" s="100">
        <v>-1732437</v>
      </c>
      <c r="DZ86" s="100">
        <v>37220663</v>
      </c>
      <c r="EA86" s="100">
        <v>71463673</v>
      </c>
      <c r="EB86" s="100">
        <v>40198316</v>
      </c>
      <c r="EC86" s="100">
        <v>0</v>
      </c>
      <c r="ED86" s="100">
        <v>148882652</v>
      </c>
      <c r="EE86" s="100">
        <v>37852773</v>
      </c>
      <c r="EF86" s="100">
        <v>72677323</v>
      </c>
      <c r="EG86" s="100">
        <v>40880994</v>
      </c>
      <c r="EH86" s="100">
        <v>0</v>
      </c>
      <c r="EI86" s="100">
        <v>151411090</v>
      </c>
      <c r="EJ86" s="100">
        <v>632110</v>
      </c>
      <c r="EK86" s="100">
        <v>1213650</v>
      </c>
      <c r="EL86" s="100">
        <v>682678</v>
      </c>
      <c r="EM86" s="100">
        <v>0</v>
      </c>
      <c r="EN86" s="100">
        <v>2528438</v>
      </c>
      <c r="EO86" s="100">
        <v>687223</v>
      </c>
      <c r="EP86" s="100">
        <v>104890</v>
      </c>
      <c r="EQ86" s="100">
        <v>3888</v>
      </c>
      <c r="ER86" s="100">
        <v>0</v>
      </c>
      <c r="ES86" s="100">
        <v>796001</v>
      </c>
      <c r="ET86" s="546">
        <v>0.25</v>
      </c>
      <c r="EU86" s="546">
        <v>0.48</v>
      </c>
      <c r="EV86" s="546">
        <v>0.27</v>
      </c>
      <c r="EW86" s="546">
        <v>0</v>
      </c>
      <c r="EX86" s="546">
        <v>1</v>
      </c>
      <c r="EY86" s="84" t="s">
        <v>1044</v>
      </c>
    </row>
    <row r="87" spans="1:155" s="84" customFormat="1" x14ac:dyDescent="0.25">
      <c r="A87" t="s">
        <v>1026</v>
      </c>
      <c r="B87" s="82" t="s">
        <v>533</v>
      </c>
      <c r="C87" s="85" t="s">
        <v>532</v>
      </c>
      <c r="D87" s="100">
        <v>10154999</v>
      </c>
      <c r="E87" s="100">
        <v>8123999</v>
      </c>
      <c r="F87" s="100">
        <v>1827900</v>
      </c>
      <c r="G87" s="100">
        <v>203100</v>
      </c>
      <c r="H87" s="100">
        <v>20309998</v>
      </c>
      <c r="I87" s="100">
        <v>179206</v>
      </c>
      <c r="J87" s="100">
        <v>179206</v>
      </c>
      <c r="K87" s="100">
        <v>9975793</v>
      </c>
      <c r="L87" s="100">
        <v>95044</v>
      </c>
      <c r="M87" s="100">
        <v>95044</v>
      </c>
      <c r="N87" s="100">
        <v>107447</v>
      </c>
      <c r="O87" s="100">
        <v>107447</v>
      </c>
      <c r="P87" s="100">
        <v>633833</v>
      </c>
      <c r="Q87" s="100">
        <v>0</v>
      </c>
      <c r="R87" s="100">
        <v>633833</v>
      </c>
      <c r="S87" s="100">
        <v>0</v>
      </c>
      <c r="T87" s="100">
        <v>0</v>
      </c>
      <c r="U87" s="100">
        <v>0</v>
      </c>
      <c r="V87" s="100">
        <v>0</v>
      </c>
      <c r="W87" s="100">
        <v>179206.42973523424</v>
      </c>
      <c r="X87" s="100">
        <v>0</v>
      </c>
      <c r="Y87" s="100">
        <v>0</v>
      </c>
      <c r="Z87" s="100">
        <v>179206.42973523424</v>
      </c>
      <c r="AA87" s="100">
        <v>0</v>
      </c>
      <c r="AB87" s="100">
        <v>0</v>
      </c>
      <c r="AC87" s="100">
        <v>0</v>
      </c>
      <c r="AD87" s="100">
        <v>0</v>
      </c>
      <c r="AE87" s="100">
        <v>1457695</v>
      </c>
      <c r="AF87" s="100">
        <v>322547</v>
      </c>
      <c r="AG87" s="100">
        <v>35839</v>
      </c>
      <c r="AH87" s="100">
        <v>1816081</v>
      </c>
      <c r="AI87" s="100">
        <v>377475</v>
      </c>
      <c r="AJ87" s="100">
        <v>301979</v>
      </c>
      <c r="AK87" s="100">
        <v>67945</v>
      </c>
      <c r="AL87" s="100">
        <v>7549</v>
      </c>
      <c r="AM87" s="100">
        <v>754948</v>
      </c>
      <c r="AN87" s="100">
        <v>-123520</v>
      </c>
      <c r="AO87" s="100">
        <v>-98815</v>
      </c>
      <c r="AP87" s="100">
        <v>-22233</v>
      </c>
      <c r="AQ87" s="100">
        <v>-2470</v>
      </c>
      <c r="AR87" s="100">
        <v>-247038</v>
      </c>
      <c r="AS87" s="100">
        <v>-142973.46999999997</v>
      </c>
      <c r="AT87" s="100">
        <v>-114378</v>
      </c>
      <c r="AU87" s="100">
        <v>-25735</v>
      </c>
      <c r="AV87" s="100">
        <v>-2859</v>
      </c>
      <c r="AW87" s="100">
        <v>-285945.46999999997</v>
      </c>
      <c r="AX87" s="100">
        <v>70358</v>
      </c>
      <c r="AY87" s="100">
        <v>56287</v>
      </c>
      <c r="AZ87" s="100">
        <v>12665</v>
      </c>
      <c r="BA87" s="100">
        <v>1407</v>
      </c>
      <c r="BB87" s="100">
        <v>140717</v>
      </c>
      <c r="BC87" s="100">
        <v>-31298</v>
      </c>
      <c r="BD87" s="100">
        <v>-25039</v>
      </c>
      <c r="BE87" s="100">
        <v>-5634</v>
      </c>
      <c r="BF87" s="100">
        <v>-626</v>
      </c>
      <c r="BG87" s="100">
        <v>-62597</v>
      </c>
      <c r="BH87" s="100">
        <v>-103913.46999999997</v>
      </c>
      <c r="BI87" s="100">
        <v>-83130</v>
      </c>
      <c r="BJ87" s="100">
        <v>-18704</v>
      </c>
      <c r="BK87" s="100">
        <v>-2078</v>
      </c>
      <c r="BL87" s="100">
        <v>-207825.46999999997</v>
      </c>
      <c r="BM87" s="100">
        <v>-1150825</v>
      </c>
      <c r="BN87" s="100">
        <v>-920659</v>
      </c>
      <c r="BO87" s="100">
        <v>-207148</v>
      </c>
      <c r="BP87" s="100">
        <v>-23016</v>
      </c>
      <c r="BQ87" s="100">
        <v>-2301648</v>
      </c>
      <c r="BR87" s="100">
        <v>-213330</v>
      </c>
      <c r="BS87" s="100">
        <v>-170664</v>
      </c>
      <c r="BT87" s="100">
        <v>-38399</v>
      </c>
      <c r="BU87" s="100">
        <v>-4267</v>
      </c>
      <c r="BV87" s="100">
        <v>-426660</v>
      </c>
      <c r="BW87" s="100">
        <v>-937494</v>
      </c>
      <c r="BX87" s="100">
        <v>-749995</v>
      </c>
      <c r="BY87" s="100">
        <v>-168749</v>
      </c>
      <c r="BZ87" s="100">
        <v>-18750</v>
      </c>
      <c r="CA87" s="100">
        <v>-1874988</v>
      </c>
      <c r="CB87" s="100">
        <v>21760</v>
      </c>
      <c r="CC87" s="100">
        <v>17408</v>
      </c>
      <c r="CD87" s="100">
        <v>3917</v>
      </c>
      <c r="CE87" s="100">
        <v>435</v>
      </c>
      <c r="CF87" s="100">
        <v>43520</v>
      </c>
      <c r="CG87" s="100">
        <v>18236</v>
      </c>
      <c r="CH87" s="100">
        <v>14590</v>
      </c>
      <c r="CI87" s="100">
        <v>3283</v>
      </c>
      <c r="CJ87" s="100">
        <v>365</v>
      </c>
      <c r="CK87" s="100">
        <v>36474</v>
      </c>
      <c r="CL87" s="100">
        <v>-18706</v>
      </c>
      <c r="CM87" s="100">
        <v>-14964</v>
      </c>
      <c r="CN87" s="100">
        <v>-3367</v>
      </c>
      <c r="CO87" s="100">
        <v>-374</v>
      </c>
      <c r="CP87" s="100">
        <v>-37411</v>
      </c>
      <c r="CQ87" s="100">
        <v>-518914</v>
      </c>
      <c r="CR87" s="100">
        <v>-415131</v>
      </c>
      <c r="CS87" s="100">
        <v>-93405</v>
      </c>
      <c r="CT87" s="100">
        <v>-10378</v>
      </c>
      <c r="CU87" s="100">
        <v>-1037828</v>
      </c>
      <c r="CV87" s="100">
        <v>-1648449</v>
      </c>
      <c r="CW87" s="100">
        <v>-1318756</v>
      </c>
      <c r="CX87" s="100">
        <v>-296720</v>
      </c>
      <c r="CY87" s="100">
        <v>-32968</v>
      </c>
      <c r="CZ87" s="100">
        <v>-3296893</v>
      </c>
      <c r="DA87" s="100">
        <v>-210276</v>
      </c>
      <c r="DB87" s="100">
        <v>-168220</v>
      </c>
      <c r="DC87" s="100">
        <v>-37849</v>
      </c>
      <c r="DD87" s="100">
        <v>-4206</v>
      </c>
      <c r="DE87" s="100">
        <v>-420551</v>
      </c>
      <c r="DF87" s="100">
        <v>-1438172</v>
      </c>
      <c r="DG87" s="100">
        <v>-1150536</v>
      </c>
      <c r="DH87" s="100">
        <v>-258871</v>
      </c>
      <c r="DI87" s="100">
        <v>-28763</v>
      </c>
      <c r="DJ87" s="100">
        <v>-2876342</v>
      </c>
      <c r="DK87" s="100">
        <v>427676</v>
      </c>
      <c r="DL87" s="100">
        <v>342140</v>
      </c>
      <c r="DM87" s="100">
        <v>76981</v>
      </c>
      <c r="DN87" s="100">
        <v>8554</v>
      </c>
      <c r="DO87" s="100">
        <v>855351</v>
      </c>
      <c r="DP87" s="100">
        <v>308464</v>
      </c>
      <c r="DQ87" s="100">
        <v>246771</v>
      </c>
      <c r="DR87" s="100">
        <v>55523</v>
      </c>
      <c r="DS87" s="100">
        <v>6169</v>
      </c>
      <c r="DT87" s="100">
        <v>616927</v>
      </c>
      <c r="DU87" s="100">
        <v>119212</v>
      </c>
      <c r="DV87" s="100">
        <v>95369</v>
      </c>
      <c r="DW87" s="100">
        <v>21458</v>
      </c>
      <c r="DX87" s="100">
        <v>2385</v>
      </c>
      <c r="DY87" s="100">
        <v>238424</v>
      </c>
      <c r="DZ87" s="100">
        <v>10291916</v>
      </c>
      <c r="EA87" s="100">
        <v>8233532</v>
      </c>
      <c r="EB87" s="100">
        <v>1852545</v>
      </c>
      <c r="EC87" s="100">
        <v>205838</v>
      </c>
      <c r="ED87" s="100">
        <v>20583831</v>
      </c>
      <c r="EE87" s="100">
        <v>10154999</v>
      </c>
      <c r="EF87" s="100">
        <v>8123999</v>
      </c>
      <c r="EG87" s="100">
        <v>1827900</v>
      </c>
      <c r="EH87" s="100">
        <v>203100</v>
      </c>
      <c r="EI87" s="100">
        <v>20309998</v>
      </c>
      <c r="EJ87" s="100">
        <v>-136917</v>
      </c>
      <c r="EK87" s="100">
        <v>-109533</v>
      </c>
      <c r="EL87" s="100">
        <v>-24645</v>
      </c>
      <c r="EM87" s="100">
        <v>-2738</v>
      </c>
      <c r="EN87" s="100">
        <v>-273833</v>
      </c>
      <c r="EO87" s="100">
        <v>-17705</v>
      </c>
      <c r="EP87" s="100">
        <v>-14164</v>
      </c>
      <c r="EQ87" s="100">
        <v>-3187</v>
      </c>
      <c r="ER87" s="100">
        <v>-353</v>
      </c>
      <c r="ES87" s="100">
        <v>-35409</v>
      </c>
      <c r="ET87" s="546">
        <v>0.5</v>
      </c>
      <c r="EU87" s="546">
        <v>0.4</v>
      </c>
      <c r="EV87" s="546">
        <v>0.09</v>
      </c>
      <c r="EW87" s="546">
        <v>0.01</v>
      </c>
      <c r="EX87" s="546">
        <v>1</v>
      </c>
      <c r="EY87" s="84" t="s">
        <v>1029</v>
      </c>
    </row>
    <row r="88" spans="1:155" s="84" customFormat="1" x14ac:dyDescent="0.25">
      <c r="A88" t="s">
        <v>1026</v>
      </c>
      <c r="B88" s="82" t="s">
        <v>535</v>
      </c>
      <c r="C88" s="85" t="s">
        <v>534</v>
      </c>
      <c r="D88" s="100">
        <v>16961214.93</v>
      </c>
      <c r="E88" s="100">
        <v>13568972</v>
      </c>
      <c r="F88" s="100">
        <v>3053019</v>
      </c>
      <c r="G88" s="100">
        <v>339224</v>
      </c>
      <c r="H88" s="100">
        <v>33922429.93</v>
      </c>
      <c r="I88" s="100">
        <v>270098</v>
      </c>
      <c r="J88" s="100">
        <v>270098</v>
      </c>
      <c r="K88" s="100">
        <v>16691116.93</v>
      </c>
      <c r="L88" s="100">
        <v>230639</v>
      </c>
      <c r="M88" s="100">
        <v>230639</v>
      </c>
      <c r="N88" s="100">
        <v>379557</v>
      </c>
      <c r="O88" s="100">
        <v>379557</v>
      </c>
      <c r="P88" s="100">
        <v>350201</v>
      </c>
      <c r="Q88" s="100">
        <v>0</v>
      </c>
      <c r="R88" s="100">
        <v>350201</v>
      </c>
      <c r="S88" s="100">
        <v>0</v>
      </c>
      <c r="T88" s="100">
        <v>0</v>
      </c>
      <c r="U88" s="100">
        <v>0</v>
      </c>
      <c r="V88" s="100">
        <v>0</v>
      </c>
      <c r="W88" s="100">
        <v>270097.79633401224</v>
      </c>
      <c r="X88" s="100">
        <v>0</v>
      </c>
      <c r="Y88" s="100">
        <v>0</v>
      </c>
      <c r="Z88" s="100">
        <v>270097.79633401224</v>
      </c>
      <c r="AA88" s="100">
        <v>0</v>
      </c>
      <c r="AB88" s="100">
        <v>0</v>
      </c>
      <c r="AC88" s="100">
        <v>0</v>
      </c>
      <c r="AD88" s="100">
        <v>0</v>
      </c>
      <c r="AE88" s="100">
        <v>3503533</v>
      </c>
      <c r="AF88" s="100">
        <v>775372</v>
      </c>
      <c r="AG88" s="100">
        <v>86152</v>
      </c>
      <c r="AH88" s="100">
        <v>4365057</v>
      </c>
      <c r="AI88" s="100">
        <v>498299</v>
      </c>
      <c r="AJ88" s="100">
        <v>398639</v>
      </c>
      <c r="AK88" s="100">
        <v>89694</v>
      </c>
      <c r="AL88" s="100">
        <v>9966</v>
      </c>
      <c r="AM88" s="100">
        <v>996598</v>
      </c>
      <c r="AN88" s="100">
        <v>-296357</v>
      </c>
      <c r="AO88" s="100">
        <v>-237085</v>
      </c>
      <c r="AP88" s="100">
        <v>-53344</v>
      </c>
      <c r="AQ88" s="100">
        <v>-5927</v>
      </c>
      <c r="AR88" s="100">
        <v>-592713</v>
      </c>
      <c r="AS88" s="100">
        <v>-50922</v>
      </c>
      <c r="AT88" s="100">
        <v>-40737</v>
      </c>
      <c r="AU88" s="100">
        <v>-9166</v>
      </c>
      <c r="AV88" s="100">
        <v>-1018</v>
      </c>
      <c r="AW88" s="100">
        <v>-101843</v>
      </c>
      <c r="AX88" s="100">
        <v>105036</v>
      </c>
      <c r="AY88" s="100">
        <v>84029</v>
      </c>
      <c r="AZ88" s="100">
        <v>18907</v>
      </c>
      <c r="BA88" s="100">
        <v>2101</v>
      </c>
      <c r="BB88" s="100">
        <v>210073</v>
      </c>
      <c r="BC88" s="100">
        <v>-188759</v>
      </c>
      <c r="BD88" s="100">
        <v>-151006</v>
      </c>
      <c r="BE88" s="100">
        <v>-33976</v>
      </c>
      <c r="BF88" s="100">
        <v>-3775</v>
      </c>
      <c r="BG88" s="100">
        <v>-377516</v>
      </c>
      <c r="BH88" s="100">
        <v>-134645</v>
      </c>
      <c r="BI88" s="100">
        <v>-107714</v>
      </c>
      <c r="BJ88" s="100">
        <v>-24235</v>
      </c>
      <c r="BK88" s="100">
        <v>-2692</v>
      </c>
      <c r="BL88" s="100">
        <v>-269286</v>
      </c>
      <c r="BM88" s="100">
        <v>-997599</v>
      </c>
      <c r="BN88" s="100">
        <v>-798080</v>
      </c>
      <c r="BO88" s="100">
        <v>-179568</v>
      </c>
      <c r="BP88" s="100">
        <v>-19952</v>
      </c>
      <c r="BQ88" s="100">
        <v>-1995199</v>
      </c>
      <c r="BR88" s="100">
        <v>-129091</v>
      </c>
      <c r="BS88" s="100">
        <v>-103274</v>
      </c>
      <c r="BT88" s="100">
        <v>-23237</v>
      </c>
      <c r="BU88" s="100">
        <v>-2582</v>
      </c>
      <c r="BV88" s="100">
        <v>-258184</v>
      </c>
      <c r="BW88" s="100">
        <v>-868508</v>
      </c>
      <c r="BX88" s="100">
        <v>-694806</v>
      </c>
      <c r="BY88" s="100">
        <v>-156331</v>
      </c>
      <c r="BZ88" s="100">
        <v>-17370</v>
      </c>
      <c r="CA88" s="100">
        <v>-1737015</v>
      </c>
      <c r="CB88" s="100">
        <v>28411</v>
      </c>
      <c r="CC88" s="100">
        <v>22728</v>
      </c>
      <c r="CD88" s="100">
        <v>5114</v>
      </c>
      <c r="CE88" s="100">
        <v>568</v>
      </c>
      <c r="CF88" s="100">
        <v>56821</v>
      </c>
      <c r="CG88" s="100">
        <v>469467</v>
      </c>
      <c r="CH88" s="100">
        <v>375574</v>
      </c>
      <c r="CI88" s="100">
        <v>84504</v>
      </c>
      <c r="CJ88" s="100">
        <v>9389</v>
      </c>
      <c r="CK88" s="100">
        <v>938934</v>
      </c>
      <c r="CL88" s="100">
        <v>-78411</v>
      </c>
      <c r="CM88" s="100">
        <v>-62728</v>
      </c>
      <c r="CN88" s="100">
        <v>-14114</v>
      </c>
      <c r="CO88" s="100">
        <v>-1568</v>
      </c>
      <c r="CP88" s="100">
        <v>-156821</v>
      </c>
      <c r="CQ88" s="100">
        <v>-421706</v>
      </c>
      <c r="CR88" s="100">
        <v>-337364</v>
      </c>
      <c r="CS88" s="100">
        <v>-75907</v>
      </c>
      <c r="CT88" s="100">
        <v>-8434</v>
      </c>
      <c r="CU88" s="100">
        <v>-843411</v>
      </c>
      <c r="CV88" s="100">
        <v>-999838</v>
      </c>
      <c r="CW88" s="100">
        <v>-799870</v>
      </c>
      <c r="CX88" s="100">
        <v>-179971</v>
      </c>
      <c r="CY88" s="100">
        <v>-19997</v>
      </c>
      <c r="CZ88" s="100">
        <v>-1999676</v>
      </c>
      <c r="DA88" s="100">
        <v>-179091</v>
      </c>
      <c r="DB88" s="100">
        <v>-143274</v>
      </c>
      <c r="DC88" s="100">
        <v>-32237</v>
      </c>
      <c r="DD88" s="100">
        <v>-3582</v>
      </c>
      <c r="DE88" s="100">
        <v>-358184</v>
      </c>
      <c r="DF88" s="100">
        <v>-820747</v>
      </c>
      <c r="DG88" s="100">
        <v>-656596</v>
      </c>
      <c r="DH88" s="100">
        <v>-147734</v>
      </c>
      <c r="DI88" s="100">
        <v>-16415</v>
      </c>
      <c r="DJ88" s="100">
        <v>-1641492</v>
      </c>
      <c r="DK88" s="100">
        <v>-28740.5</v>
      </c>
      <c r="DL88" s="100">
        <v>823933.2</v>
      </c>
      <c r="DM88" s="100">
        <v>1244041.07</v>
      </c>
      <c r="DN88" s="100">
        <v>20598.23</v>
      </c>
      <c r="DO88" s="100">
        <v>2059832</v>
      </c>
      <c r="DP88" s="100">
        <v>324813</v>
      </c>
      <c r="DQ88" s="100">
        <v>1115640</v>
      </c>
      <c r="DR88" s="100">
        <v>1320757</v>
      </c>
      <c r="DS88" s="100">
        <v>27891</v>
      </c>
      <c r="DT88" s="100">
        <v>2789101</v>
      </c>
      <c r="DU88" s="100">
        <v>-353553.5</v>
      </c>
      <c r="DV88" s="100">
        <v>-291706.80000000005</v>
      </c>
      <c r="DW88" s="100">
        <v>-76715.929999999935</v>
      </c>
      <c r="DX88" s="100">
        <v>-7292.77</v>
      </c>
      <c r="DY88" s="100">
        <v>-729269</v>
      </c>
      <c r="DZ88" s="100">
        <v>17213248</v>
      </c>
      <c r="EA88" s="100">
        <v>13770599</v>
      </c>
      <c r="EB88" s="100">
        <v>3098385</v>
      </c>
      <c r="EC88" s="100">
        <v>344265</v>
      </c>
      <c r="ED88" s="100">
        <v>34426497</v>
      </c>
      <c r="EE88" s="100">
        <v>16961214.93</v>
      </c>
      <c r="EF88" s="100">
        <v>13568972</v>
      </c>
      <c r="EG88" s="100">
        <v>3053019</v>
      </c>
      <c r="EH88" s="100">
        <v>339224</v>
      </c>
      <c r="EI88" s="100">
        <v>33922429.93</v>
      </c>
      <c r="EJ88" s="100">
        <v>-252033.0700000003</v>
      </c>
      <c r="EK88" s="100">
        <v>-201627</v>
      </c>
      <c r="EL88" s="100">
        <v>-45366</v>
      </c>
      <c r="EM88" s="100">
        <v>-5041</v>
      </c>
      <c r="EN88" s="100">
        <v>-504067.0700000003</v>
      </c>
      <c r="EO88" s="100">
        <v>-605586.5700000003</v>
      </c>
      <c r="EP88" s="100">
        <v>-493333.80000000005</v>
      </c>
      <c r="EQ88" s="100">
        <v>-122081.92999999993</v>
      </c>
      <c r="ER88" s="100">
        <v>-12333.77</v>
      </c>
      <c r="ES88" s="100">
        <v>-1233336.0700000003</v>
      </c>
      <c r="ET88" s="546">
        <v>0.5</v>
      </c>
      <c r="EU88" s="546">
        <v>0.4</v>
      </c>
      <c r="EV88" s="546">
        <v>0.09</v>
      </c>
      <c r="EW88" s="546">
        <v>0.01</v>
      </c>
      <c r="EX88" s="546">
        <v>1</v>
      </c>
      <c r="EY88" s="84" t="s">
        <v>1029</v>
      </c>
    </row>
    <row r="89" spans="1:155" s="84" customFormat="1" x14ac:dyDescent="0.25">
      <c r="A89" t="s">
        <v>1026</v>
      </c>
      <c r="B89" s="82" t="s">
        <v>537</v>
      </c>
      <c r="C89" s="85" t="s">
        <v>536</v>
      </c>
      <c r="D89" s="100">
        <v>16033747</v>
      </c>
      <c r="E89" s="100">
        <v>12826998</v>
      </c>
      <c r="F89" s="100">
        <v>2886074</v>
      </c>
      <c r="G89" s="100">
        <v>320675</v>
      </c>
      <c r="H89" s="100">
        <v>32067494</v>
      </c>
      <c r="I89" s="100">
        <v>19426</v>
      </c>
      <c r="J89" s="100">
        <v>19426</v>
      </c>
      <c r="K89" s="100">
        <v>16014321</v>
      </c>
      <c r="L89" s="100">
        <v>158385</v>
      </c>
      <c r="M89" s="100">
        <v>158385</v>
      </c>
      <c r="N89" s="100">
        <v>26173</v>
      </c>
      <c r="O89" s="100">
        <v>26173</v>
      </c>
      <c r="P89" s="100">
        <v>0</v>
      </c>
      <c r="Q89" s="100">
        <v>53009</v>
      </c>
      <c r="R89" s="100">
        <v>53009</v>
      </c>
      <c r="S89" s="100">
        <v>0</v>
      </c>
      <c r="T89" s="100">
        <v>0</v>
      </c>
      <c r="U89" s="100">
        <v>0</v>
      </c>
      <c r="V89" s="100">
        <v>0</v>
      </c>
      <c r="W89" s="100">
        <v>19426.050916496948</v>
      </c>
      <c r="X89" s="100">
        <v>0</v>
      </c>
      <c r="Y89" s="100">
        <v>0</v>
      </c>
      <c r="Z89" s="100">
        <v>19426.050916496948</v>
      </c>
      <c r="AA89" s="100">
        <v>0</v>
      </c>
      <c r="AB89" s="100">
        <v>0</v>
      </c>
      <c r="AC89" s="100">
        <v>0</v>
      </c>
      <c r="AD89" s="100">
        <v>0</v>
      </c>
      <c r="AE89" s="100">
        <v>2400279</v>
      </c>
      <c r="AF89" s="100">
        <v>540541</v>
      </c>
      <c r="AG89" s="100">
        <v>59869</v>
      </c>
      <c r="AH89" s="100">
        <v>3000689</v>
      </c>
      <c r="AI89" s="100">
        <v>773522</v>
      </c>
      <c r="AJ89" s="100">
        <v>618817</v>
      </c>
      <c r="AK89" s="100">
        <v>139234</v>
      </c>
      <c r="AL89" s="100">
        <v>15470</v>
      </c>
      <c r="AM89" s="100">
        <v>1547043</v>
      </c>
      <c r="AN89" s="100">
        <v>-116030</v>
      </c>
      <c r="AO89" s="100">
        <v>-92824</v>
      </c>
      <c r="AP89" s="100">
        <v>-20885</v>
      </c>
      <c r="AQ89" s="100">
        <v>-2321</v>
      </c>
      <c r="AR89" s="100">
        <v>-232060</v>
      </c>
      <c r="AS89" s="100">
        <v>-258864</v>
      </c>
      <c r="AT89" s="100">
        <v>-207092</v>
      </c>
      <c r="AU89" s="100">
        <v>-46596</v>
      </c>
      <c r="AV89" s="100">
        <v>-5177</v>
      </c>
      <c r="AW89" s="100">
        <v>-517729</v>
      </c>
      <c r="AX89" s="100">
        <v>0</v>
      </c>
      <c r="AY89" s="100">
        <v>0</v>
      </c>
      <c r="AZ89" s="100">
        <v>0</v>
      </c>
      <c r="BA89" s="100">
        <v>0</v>
      </c>
      <c r="BB89" s="100">
        <v>0</v>
      </c>
      <c r="BC89" s="100">
        <v>21755</v>
      </c>
      <c r="BD89" s="100">
        <v>17404</v>
      </c>
      <c r="BE89" s="100">
        <v>3916</v>
      </c>
      <c r="BF89" s="100">
        <v>435</v>
      </c>
      <c r="BG89" s="100">
        <v>43510</v>
      </c>
      <c r="BH89" s="100">
        <v>-237109</v>
      </c>
      <c r="BI89" s="100">
        <v>-189688</v>
      </c>
      <c r="BJ89" s="100">
        <v>-42680</v>
      </c>
      <c r="BK89" s="100">
        <v>-4742</v>
      </c>
      <c r="BL89" s="100">
        <v>-474219</v>
      </c>
      <c r="BM89" s="100">
        <v>-2464733.7999999998</v>
      </c>
      <c r="BN89" s="100">
        <v>-1971788</v>
      </c>
      <c r="BO89" s="100">
        <v>-443652</v>
      </c>
      <c r="BP89" s="100">
        <v>-49295</v>
      </c>
      <c r="BQ89" s="100">
        <v>-4929468.8</v>
      </c>
      <c r="BR89" s="100">
        <v>-307007</v>
      </c>
      <c r="BS89" s="100">
        <v>-245606</v>
      </c>
      <c r="BT89" s="100">
        <v>-55261</v>
      </c>
      <c r="BU89" s="100">
        <v>-6140</v>
      </c>
      <c r="BV89" s="100">
        <v>-614014</v>
      </c>
      <c r="BW89" s="100">
        <v>-2157726.7999999998</v>
      </c>
      <c r="BX89" s="100">
        <v>-1726182</v>
      </c>
      <c r="BY89" s="100">
        <v>-388391</v>
      </c>
      <c r="BZ89" s="100">
        <v>-43155</v>
      </c>
      <c r="CA89" s="100">
        <v>-4315454.8</v>
      </c>
      <c r="CB89" s="100">
        <v>0</v>
      </c>
      <c r="CC89" s="100">
        <v>0</v>
      </c>
      <c r="CD89" s="100">
        <v>0</v>
      </c>
      <c r="CE89" s="100">
        <v>0</v>
      </c>
      <c r="CF89" s="100">
        <v>0</v>
      </c>
      <c r="CG89" s="100">
        <v>0</v>
      </c>
      <c r="CH89" s="100">
        <v>0</v>
      </c>
      <c r="CI89" s="100">
        <v>0</v>
      </c>
      <c r="CJ89" s="100">
        <v>0</v>
      </c>
      <c r="CK89" s="100">
        <v>0</v>
      </c>
      <c r="CL89" s="100">
        <v>-649506</v>
      </c>
      <c r="CM89" s="100">
        <v>-519604</v>
      </c>
      <c r="CN89" s="100">
        <v>-116911</v>
      </c>
      <c r="CO89" s="100">
        <v>-12990</v>
      </c>
      <c r="CP89" s="100">
        <v>-1299011</v>
      </c>
      <c r="CQ89" s="100">
        <v>504274</v>
      </c>
      <c r="CR89" s="100">
        <v>403419</v>
      </c>
      <c r="CS89" s="100">
        <v>90769</v>
      </c>
      <c r="CT89" s="100">
        <v>10085</v>
      </c>
      <c r="CU89" s="100">
        <v>1008547</v>
      </c>
      <c r="CV89" s="100">
        <v>-2609965.7999999998</v>
      </c>
      <c r="CW89" s="100">
        <v>-2087973</v>
      </c>
      <c r="CX89" s="100">
        <v>-469794</v>
      </c>
      <c r="CY89" s="100">
        <v>-52200</v>
      </c>
      <c r="CZ89" s="100">
        <v>-5219932.8</v>
      </c>
      <c r="DA89" s="100">
        <v>-956513</v>
      </c>
      <c r="DB89" s="100">
        <v>-765210</v>
      </c>
      <c r="DC89" s="100">
        <v>-172172</v>
      </c>
      <c r="DD89" s="100">
        <v>-19130</v>
      </c>
      <c r="DE89" s="100">
        <v>-1913025</v>
      </c>
      <c r="DF89" s="100">
        <v>-1653452.7999999998</v>
      </c>
      <c r="DG89" s="100">
        <v>-1322763</v>
      </c>
      <c r="DH89" s="100">
        <v>-297622</v>
      </c>
      <c r="DI89" s="100">
        <v>-33070</v>
      </c>
      <c r="DJ89" s="100">
        <v>-3306907.8</v>
      </c>
      <c r="DK89" s="100">
        <v>-2700382.8000000007</v>
      </c>
      <c r="DL89" s="100">
        <v>-2160306</v>
      </c>
      <c r="DM89" s="100">
        <v>-486070</v>
      </c>
      <c r="DN89" s="100">
        <v>-54007</v>
      </c>
      <c r="DO89" s="100">
        <v>-5400765.8000000007</v>
      </c>
      <c r="DP89" s="100">
        <v>-1380359</v>
      </c>
      <c r="DQ89" s="100">
        <v>-1104286</v>
      </c>
      <c r="DR89" s="100">
        <v>-248464</v>
      </c>
      <c r="DS89" s="100">
        <v>-27607</v>
      </c>
      <c r="DT89" s="100">
        <v>-2760715.8000000007</v>
      </c>
      <c r="DU89" s="100">
        <v>-1320023.8000000007</v>
      </c>
      <c r="DV89" s="100">
        <v>-1056020</v>
      </c>
      <c r="DW89" s="100">
        <v>-237606</v>
      </c>
      <c r="DX89" s="100">
        <v>-26400</v>
      </c>
      <c r="DY89" s="100">
        <v>-2640050</v>
      </c>
      <c r="DZ89" s="100">
        <v>16691671</v>
      </c>
      <c r="EA89" s="100">
        <v>13353336</v>
      </c>
      <c r="EB89" s="100">
        <v>3004501</v>
      </c>
      <c r="EC89" s="100">
        <v>333833</v>
      </c>
      <c r="ED89" s="100">
        <v>33383341</v>
      </c>
      <c r="EE89" s="100">
        <v>16033747</v>
      </c>
      <c r="EF89" s="100">
        <v>12826998</v>
      </c>
      <c r="EG89" s="100">
        <v>2886074</v>
      </c>
      <c r="EH89" s="100">
        <v>320675</v>
      </c>
      <c r="EI89" s="100">
        <v>32067494</v>
      </c>
      <c r="EJ89" s="100">
        <v>-657924</v>
      </c>
      <c r="EK89" s="100">
        <v>-526338</v>
      </c>
      <c r="EL89" s="100">
        <v>-118427</v>
      </c>
      <c r="EM89" s="100">
        <v>-13158</v>
      </c>
      <c r="EN89" s="100">
        <v>-1315847</v>
      </c>
      <c r="EO89" s="100">
        <v>-1977947.8000000007</v>
      </c>
      <c r="EP89" s="100">
        <v>-1582358</v>
      </c>
      <c r="EQ89" s="100">
        <v>-356033</v>
      </c>
      <c r="ER89" s="100">
        <v>-39558</v>
      </c>
      <c r="ES89" s="100">
        <v>-3955897</v>
      </c>
      <c r="ET89" s="546">
        <v>0.5</v>
      </c>
      <c r="EU89" s="546">
        <v>0.4</v>
      </c>
      <c r="EV89" s="546">
        <v>0.09</v>
      </c>
      <c r="EW89" s="546">
        <v>0.01</v>
      </c>
      <c r="EX89" s="546">
        <v>1</v>
      </c>
      <c r="EY89" s="84" t="s">
        <v>1029</v>
      </c>
    </row>
    <row r="90" spans="1:155" s="84" customFormat="1" x14ac:dyDescent="0.25">
      <c r="A90" t="s">
        <v>1026</v>
      </c>
      <c r="B90" s="82" t="s">
        <v>539</v>
      </c>
      <c r="C90" s="85" t="s">
        <v>538</v>
      </c>
      <c r="D90" s="100">
        <v>11086874.020000003</v>
      </c>
      <c r="E90" s="100">
        <v>15521623</v>
      </c>
      <c r="F90" s="100">
        <v>17738998</v>
      </c>
      <c r="G90" s="100">
        <v>0</v>
      </c>
      <c r="H90" s="100">
        <v>44347495.020000003</v>
      </c>
      <c r="I90" s="100">
        <v>0</v>
      </c>
      <c r="J90" s="100">
        <v>0</v>
      </c>
      <c r="K90" s="100">
        <v>11086874.020000003</v>
      </c>
      <c r="L90" s="100">
        <v>199266</v>
      </c>
      <c r="M90" s="100">
        <v>199266</v>
      </c>
      <c r="N90" s="100">
        <v>0</v>
      </c>
      <c r="O90" s="100">
        <v>0</v>
      </c>
      <c r="P90" s="100">
        <v>0</v>
      </c>
      <c r="Q90" s="100">
        <v>0</v>
      </c>
      <c r="R90" s="100">
        <v>0</v>
      </c>
      <c r="S90" s="100">
        <v>0</v>
      </c>
      <c r="T90" s="100">
        <v>0</v>
      </c>
      <c r="U90" s="100">
        <v>0</v>
      </c>
      <c r="V90" s="100">
        <v>0</v>
      </c>
      <c r="W90" s="100">
        <v>0</v>
      </c>
      <c r="X90" s="100">
        <v>0</v>
      </c>
      <c r="Y90" s="100">
        <v>0</v>
      </c>
      <c r="Z90" s="100">
        <v>0</v>
      </c>
      <c r="AA90" s="100">
        <v>0</v>
      </c>
      <c r="AB90" s="100">
        <v>0</v>
      </c>
      <c r="AC90" s="100">
        <v>0</v>
      </c>
      <c r="AD90" s="100">
        <v>0</v>
      </c>
      <c r="AE90" s="100">
        <v>2633073</v>
      </c>
      <c r="AF90" s="100">
        <v>3009228</v>
      </c>
      <c r="AG90" s="100">
        <v>0</v>
      </c>
      <c r="AH90" s="100">
        <v>5642301</v>
      </c>
      <c r="AI90" s="100">
        <v>367187</v>
      </c>
      <c r="AJ90" s="100">
        <v>514062</v>
      </c>
      <c r="AK90" s="100">
        <v>587499</v>
      </c>
      <c r="AL90" s="100">
        <v>0</v>
      </c>
      <c r="AM90" s="100">
        <v>1468748</v>
      </c>
      <c r="AN90" s="100">
        <v>-142887</v>
      </c>
      <c r="AO90" s="100">
        <v>-200043</v>
      </c>
      <c r="AP90" s="100">
        <v>-228620</v>
      </c>
      <c r="AQ90" s="100">
        <v>0</v>
      </c>
      <c r="AR90" s="100">
        <v>-571550</v>
      </c>
      <c r="AS90" s="100">
        <v>-339346</v>
      </c>
      <c r="AT90" s="100">
        <v>-475083</v>
      </c>
      <c r="AU90" s="100">
        <v>-542952</v>
      </c>
      <c r="AV90" s="100">
        <v>0</v>
      </c>
      <c r="AW90" s="100">
        <v>-1357381</v>
      </c>
      <c r="AX90" s="100">
        <v>45462.070000000007</v>
      </c>
      <c r="AY90" s="100">
        <v>63646</v>
      </c>
      <c r="AZ90" s="100">
        <v>72738</v>
      </c>
      <c r="BA90" s="100">
        <v>0</v>
      </c>
      <c r="BB90" s="100">
        <v>181846.07</v>
      </c>
      <c r="BC90" s="100">
        <v>-75482.609999999986</v>
      </c>
      <c r="BD90" s="100">
        <v>-105676</v>
      </c>
      <c r="BE90" s="100">
        <v>-120772</v>
      </c>
      <c r="BF90" s="100">
        <v>0</v>
      </c>
      <c r="BG90" s="100">
        <v>-301930.61</v>
      </c>
      <c r="BH90" s="100">
        <v>-369366.54</v>
      </c>
      <c r="BI90" s="100">
        <v>-517113</v>
      </c>
      <c r="BJ90" s="100">
        <v>-590986</v>
      </c>
      <c r="BK90" s="100">
        <v>0</v>
      </c>
      <c r="BL90" s="100">
        <v>-1477465.54</v>
      </c>
      <c r="BM90" s="100">
        <v>-2248406</v>
      </c>
      <c r="BN90" s="100">
        <v>-3147768</v>
      </c>
      <c r="BO90" s="100">
        <v>-3597449</v>
      </c>
      <c r="BP90" s="100">
        <v>0</v>
      </c>
      <c r="BQ90" s="100">
        <v>-8993623</v>
      </c>
      <c r="BR90" s="100">
        <v>-41247</v>
      </c>
      <c r="BS90" s="100">
        <v>-57745</v>
      </c>
      <c r="BT90" s="100">
        <v>-65995</v>
      </c>
      <c r="BU90" s="100">
        <v>0</v>
      </c>
      <c r="BV90" s="100">
        <v>-164987</v>
      </c>
      <c r="BW90" s="100">
        <v>-2207159</v>
      </c>
      <c r="BX90" s="100">
        <v>-3090023</v>
      </c>
      <c r="BY90" s="100">
        <v>-3531454</v>
      </c>
      <c r="BZ90" s="100">
        <v>0</v>
      </c>
      <c r="CA90" s="100">
        <v>-8828636</v>
      </c>
      <c r="CB90" s="100">
        <v>124316</v>
      </c>
      <c r="CC90" s="100">
        <v>174042</v>
      </c>
      <c r="CD90" s="100">
        <v>198906</v>
      </c>
      <c r="CE90" s="100">
        <v>0</v>
      </c>
      <c r="CF90" s="100">
        <v>497264</v>
      </c>
      <c r="CG90" s="100">
        <v>0</v>
      </c>
      <c r="CH90" s="100">
        <v>0</v>
      </c>
      <c r="CI90" s="100">
        <v>0</v>
      </c>
      <c r="CJ90" s="100">
        <v>0</v>
      </c>
      <c r="CK90" s="100">
        <v>0</v>
      </c>
      <c r="CL90" s="100">
        <v>-422663</v>
      </c>
      <c r="CM90" s="100">
        <v>-591728</v>
      </c>
      <c r="CN90" s="100">
        <v>-676261</v>
      </c>
      <c r="CO90" s="100">
        <v>0</v>
      </c>
      <c r="CP90" s="100">
        <v>-1690652</v>
      </c>
      <c r="CQ90" s="100">
        <v>775827</v>
      </c>
      <c r="CR90" s="100">
        <v>1086158</v>
      </c>
      <c r="CS90" s="100">
        <v>1241324</v>
      </c>
      <c r="CT90" s="100">
        <v>0</v>
      </c>
      <c r="CU90" s="100">
        <v>3103309</v>
      </c>
      <c r="CV90" s="100">
        <v>-1770926</v>
      </c>
      <c r="CW90" s="100">
        <v>-2479296</v>
      </c>
      <c r="CX90" s="100">
        <v>-2833480</v>
      </c>
      <c r="CY90" s="100">
        <v>0</v>
      </c>
      <c r="CZ90" s="100">
        <v>-7083702</v>
      </c>
      <c r="DA90" s="100">
        <v>-339594</v>
      </c>
      <c r="DB90" s="100">
        <v>-475431</v>
      </c>
      <c r="DC90" s="100">
        <v>-543350</v>
      </c>
      <c r="DD90" s="100">
        <v>0</v>
      </c>
      <c r="DE90" s="100">
        <v>-1358375</v>
      </c>
      <c r="DF90" s="100">
        <v>-1431332</v>
      </c>
      <c r="DG90" s="100">
        <v>-2003865</v>
      </c>
      <c r="DH90" s="100">
        <v>-2290130</v>
      </c>
      <c r="DI90" s="100">
        <v>0</v>
      </c>
      <c r="DJ90" s="100">
        <v>-5725327</v>
      </c>
      <c r="DK90" s="100">
        <v>495004</v>
      </c>
      <c r="DL90" s="100">
        <v>396002</v>
      </c>
      <c r="DM90" s="100">
        <v>98998</v>
      </c>
      <c r="DN90" s="100">
        <v>0</v>
      </c>
      <c r="DO90" s="100">
        <v>990004</v>
      </c>
      <c r="DP90" s="100">
        <v>85645</v>
      </c>
      <c r="DQ90" s="100">
        <v>68516</v>
      </c>
      <c r="DR90" s="100">
        <v>17129</v>
      </c>
      <c r="DS90" s="100">
        <v>0</v>
      </c>
      <c r="DT90" s="100">
        <v>171290</v>
      </c>
      <c r="DU90" s="100">
        <v>409359</v>
      </c>
      <c r="DV90" s="100">
        <v>327486</v>
      </c>
      <c r="DW90" s="100">
        <v>81869</v>
      </c>
      <c r="DX90" s="100">
        <v>0</v>
      </c>
      <c r="DY90" s="100">
        <v>818714</v>
      </c>
      <c r="DZ90" s="100">
        <v>10653491</v>
      </c>
      <c r="EA90" s="100">
        <v>14914886</v>
      </c>
      <c r="EB90" s="100">
        <v>17045584</v>
      </c>
      <c r="EC90" s="100">
        <v>0</v>
      </c>
      <c r="ED90" s="100">
        <v>42613961</v>
      </c>
      <c r="EE90" s="100">
        <v>11086874.020000003</v>
      </c>
      <c r="EF90" s="100">
        <v>15521623</v>
      </c>
      <c r="EG90" s="100">
        <v>17738998</v>
      </c>
      <c r="EH90" s="100">
        <v>0</v>
      </c>
      <c r="EI90" s="100">
        <v>44347495.020000003</v>
      </c>
      <c r="EJ90" s="100">
        <v>433383.02000000328</v>
      </c>
      <c r="EK90" s="100">
        <v>606737</v>
      </c>
      <c r="EL90" s="100">
        <v>693414</v>
      </c>
      <c r="EM90" s="100">
        <v>0</v>
      </c>
      <c r="EN90" s="100">
        <v>1733534.0200000033</v>
      </c>
      <c r="EO90" s="100">
        <v>842742.02000000328</v>
      </c>
      <c r="EP90" s="100">
        <v>934223</v>
      </c>
      <c r="EQ90" s="100">
        <v>775283</v>
      </c>
      <c r="ER90" s="100">
        <v>0</v>
      </c>
      <c r="ES90" s="100">
        <v>2552248.0200000033</v>
      </c>
      <c r="ET90" s="546">
        <v>0.25</v>
      </c>
      <c r="EU90" s="546">
        <v>0.35</v>
      </c>
      <c r="EV90" s="546">
        <v>0.4</v>
      </c>
      <c r="EW90" s="546">
        <v>0</v>
      </c>
      <c r="EX90" s="546">
        <v>1</v>
      </c>
      <c r="EY90" s="84" t="s">
        <v>1029</v>
      </c>
    </row>
    <row r="91" spans="1:155" s="84" customFormat="1" x14ac:dyDescent="0.25">
      <c r="A91" t="s">
        <v>1026</v>
      </c>
      <c r="B91" s="82" t="s">
        <v>541</v>
      </c>
      <c r="C91" s="85" t="s">
        <v>540</v>
      </c>
      <c r="D91" s="100">
        <v>17719459</v>
      </c>
      <c r="E91" s="100">
        <v>14175567</v>
      </c>
      <c r="F91" s="100">
        <v>3543892</v>
      </c>
      <c r="G91" s="100">
        <v>0</v>
      </c>
      <c r="H91" s="100">
        <v>35438918</v>
      </c>
      <c r="I91" s="100">
        <v>0</v>
      </c>
      <c r="J91" s="100">
        <v>0</v>
      </c>
      <c r="K91" s="100">
        <v>17719459</v>
      </c>
      <c r="L91" s="100">
        <v>262482</v>
      </c>
      <c r="M91" s="100">
        <v>262482</v>
      </c>
      <c r="N91" s="100">
        <v>0</v>
      </c>
      <c r="O91" s="100">
        <v>0</v>
      </c>
      <c r="P91" s="100">
        <v>675330</v>
      </c>
      <c r="Q91" s="100">
        <v>85989</v>
      </c>
      <c r="R91" s="100">
        <v>761319</v>
      </c>
      <c r="S91" s="100">
        <v>0</v>
      </c>
      <c r="T91" s="100">
        <v>0</v>
      </c>
      <c r="U91" s="100">
        <v>0</v>
      </c>
      <c r="V91" s="100">
        <v>0</v>
      </c>
      <c r="W91" s="100">
        <v>0</v>
      </c>
      <c r="X91" s="100">
        <v>0</v>
      </c>
      <c r="Y91" s="100">
        <v>0</v>
      </c>
      <c r="Z91" s="100">
        <v>0</v>
      </c>
      <c r="AA91" s="100">
        <v>0</v>
      </c>
      <c r="AB91" s="100">
        <v>0</v>
      </c>
      <c r="AC91" s="100">
        <v>0</v>
      </c>
      <c r="AD91" s="100">
        <v>0</v>
      </c>
      <c r="AE91" s="100">
        <v>3120542</v>
      </c>
      <c r="AF91" s="100">
        <v>777436</v>
      </c>
      <c r="AG91" s="100">
        <v>0</v>
      </c>
      <c r="AH91" s="100">
        <v>3897978</v>
      </c>
      <c r="AI91" s="100">
        <v>2153922</v>
      </c>
      <c r="AJ91" s="100">
        <v>1723137</v>
      </c>
      <c r="AK91" s="100">
        <v>430784</v>
      </c>
      <c r="AL91" s="100">
        <v>0</v>
      </c>
      <c r="AM91" s="100">
        <v>4307843</v>
      </c>
      <c r="AN91" s="100">
        <v>-580137</v>
      </c>
      <c r="AO91" s="100">
        <v>-464110</v>
      </c>
      <c r="AP91" s="100">
        <v>-116027</v>
      </c>
      <c r="AQ91" s="100">
        <v>0</v>
      </c>
      <c r="AR91" s="100">
        <v>-1160274</v>
      </c>
      <c r="AS91" s="100">
        <v>-714998</v>
      </c>
      <c r="AT91" s="100">
        <v>-571998</v>
      </c>
      <c r="AU91" s="100">
        <v>-143000</v>
      </c>
      <c r="AV91" s="100">
        <v>0</v>
      </c>
      <c r="AW91" s="100">
        <v>-1429996</v>
      </c>
      <c r="AX91" s="100">
        <v>38402</v>
      </c>
      <c r="AY91" s="100">
        <v>30721</v>
      </c>
      <c r="AZ91" s="100">
        <v>7680</v>
      </c>
      <c r="BA91" s="100">
        <v>0</v>
      </c>
      <c r="BB91" s="100">
        <v>76803</v>
      </c>
      <c r="BC91" s="100">
        <v>-157402</v>
      </c>
      <c r="BD91" s="100">
        <v>-125921</v>
      </c>
      <c r="BE91" s="100">
        <v>-31480</v>
      </c>
      <c r="BF91" s="100">
        <v>0</v>
      </c>
      <c r="BG91" s="100">
        <v>-314803</v>
      </c>
      <c r="BH91" s="100">
        <v>-833998</v>
      </c>
      <c r="BI91" s="100">
        <v>-667198</v>
      </c>
      <c r="BJ91" s="100">
        <v>-166800</v>
      </c>
      <c r="BK91" s="100">
        <v>0</v>
      </c>
      <c r="BL91" s="100">
        <v>-1667996</v>
      </c>
      <c r="BM91" s="100">
        <v>-1025500</v>
      </c>
      <c r="BN91" s="100">
        <v>-820400</v>
      </c>
      <c r="BO91" s="100">
        <v>-205100</v>
      </c>
      <c r="BP91" s="100">
        <v>0</v>
      </c>
      <c r="BQ91" s="100">
        <v>-2051000</v>
      </c>
      <c r="BR91" s="100">
        <v>522494</v>
      </c>
      <c r="BS91" s="100">
        <v>417995</v>
      </c>
      <c r="BT91" s="100">
        <v>104499</v>
      </c>
      <c r="BU91" s="100">
        <v>0</v>
      </c>
      <c r="BV91" s="100">
        <v>1044988</v>
      </c>
      <c r="BW91" s="100">
        <v>-1547994</v>
      </c>
      <c r="BX91" s="100">
        <v>-1238395</v>
      </c>
      <c r="BY91" s="100">
        <v>-309599</v>
      </c>
      <c r="BZ91" s="100">
        <v>0</v>
      </c>
      <c r="CA91" s="100">
        <v>-3095988</v>
      </c>
      <c r="CB91" s="100">
        <v>24363</v>
      </c>
      <c r="CC91" s="100">
        <v>19491</v>
      </c>
      <c r="CD91" s="100">
        <v>4873</v>
      </c>
      <c r="CE91" s="100">
        <v>0</v>
      </c>
      <c r="CF91" s="100">
        <v>48727</v>
      </c>
      <c r="CG91" s="100">
        <v>0</v>
      </c>
      <c r="CH91" s="100">
        <v>0</v>
      </c>
      <c r="CI91" s="100">
        <v>0</v>
      </c>
      <c r="CJ91" s="100">
        <v>0</v>
      </c>
      <c r="CK91" s="100">
        <v>0</v>
      </c>
      <c r="CL91" s="100">
        <v>71537</v>
      </c>
      <c r="CM91" s="100">
        <v>57229</v>
      </c>
      <c r="CN91" s="100">
        <v>14307</v>
      </c>
      <c r="CO91" s="100">
        <v>0</v>
      </c>
      <c r="CP91" s="100">
        <v>143073</v>
      </c>
      <c r="CQ91" s="100">
        <v>-222400</v>
      </c>
      <c r="CR91" s="100">
        <v>-177920</v>
      </c>
      <c r="CS91" s="100">
        <v>-44480</v>
      </c>
      <c r="CT91" s="100">
        <v>0</v>
      </c>
      <c r="CU91" s="100">
        <v>-444800</v>
      </c>
      <c r="CV91" s="100">
        <v>-1152000</v>
      </c>
      <c r="CW91" s="100">
        <v>-921600</v>
      </c>
      <c r="CX91" s="100">
        <v>-230400</v>
      </c>
      <c r="CY91" s="100">
        <v>0</v>
      </c>
      <c r="CZ91" s="100">
        <v>-2304000</v>
      </c>
      <c r="DA91" s="100">
        <v>618394</v>
      </c>
      <c r="DB91" s="100">
        <v>494715</v>
      </c>
      <c r="DC91" s="100">
        <v>123679</v>
      </c>
      <c r="DD91" s="100">
        <v>0</v>
      </c>
      <c r="DE91" s="100">
        <v>1236788</v>
      </c>
      <c r="DF91" s="100">
        <v>-1770394</v>
      </c>
      <c r="DG91" s="100">
        <v>-1416315</v>
      </c>
      <c r="DH91" s="100">
        <v>-354079</v>
      </c>
      <c r="DI91" s="100">
        <v>0</v>
      </c>
      <c r="DJ91" s="100">
        <v>-3540788</v>
      </c>
      <c r="DK91" s="100">
        <v>107324</v>
      </c>
      <c r="DL91" s="100">
        <v>1609574</v>
      </c>
      <c r="DM91" s="100">
        <v>1037276</v>
      </c>
      <c r="DN91" s="100">
        <v>0</v>
      </c>
      <c r="DO91" s="100">
        <v>2754174</v>
      </c>
      <c r="DP91" s="100">
        <v>107323</v>
      </c>
      <c r="DQ91" s="100">
        <v>1206303</v>
      </c>
      <c r="DR91" s="100">
        <v>768428</v>
      </c>
      <c r="DS91" s="100">
        <v>0</v>
      </c>
      <c r="DT91" s="100">
        <v>2082054</v>
      </c>
      <c r="DU91" s="100">
        <v>1</v>
      </c>
      <c r="DV91" s="100">
        <v>403271</v>
      </c>
      <c r="DW91" s="100">
        <v>268848</v>
      </c>
      <c r="DX91" s="100">
        <v>0</v>
      </c>
      <c r="DY91" s="100">
        <v>672120</v>
      </c>
      <c r="DZ91" s="100">
        <v>17759452</v>
      </c>
      <c r="EA91" s="100">
        <v>14207561</v>
      </c>
      <c r="EB91" s="100">
        <v>3551890</v>
      </c>
      <c r="EC91" s="100">
        <v>0</v>
      </c>
      <c r="ED91" s="100">
        <v>35518903</v>
      </c>
      <c r="EE91" s="100">
        <v>17719459</v>
      </c>
      <c r="EF91" s="100">
        <v>14175567</v>
      </c>
      <c r="EG91" s="100">
        <v>3543892</v>
      </c>
      <c r="EH91" s="100">
        <v>0</v>
      </c>
      <c r="EI91" s="100">
        <v>35438918</v>
      </c>
      <c r="EJ91" s="100">
        <v>-39993</v>
      </c>
      <c r="EK91" s="100">
        <v>-31994</v>
      </c>
      <c r="EL91" s="100">
        <v>-7998</v>
      </c>
      <c r="EM91" s="100">
        <v>0</v>
      </c>
      <c r="EN91" s="100">
        <v>-79985</v>
      </c>
      <c r="EO91" s="100">
        <v>-39992</v>
      </c>
      <c r="EP91" s="100">
        <v>371277</v>
      </c>
      <c r="EQ91" s="100">
        <v>260850</v>
      </c>
      <c r="ER91" s="100">
        <v>0</v>
      </c>
      <c r="ES91" s="100">
        <v>592135</v>
      </c>
      <c r="ET91" s="546">
        <v>0.5</v>
      </c>
      <c r="EU91" s="546">
        <v>0.4</v>
      </c>
      <c r="EV91" s="546">
        <v>0.1</v>
      </c>
      <c r="EW91" s="546">
        <v>0</v>
      </c>
      <c r="EX91" s="546">
        <v>1</v>
      </c>
      <c r="EY91" s="84" t="s">
        <v>1029</v>
      </c>
    </row>
    <row r="92" spans="1:155" s="84" customFormat="1" x14ac:dyDescent="0.25">
      <c r="A92" t="s">
        <v>1037</v>
      </c>
      <c r="B92" s="82" t="s">
        <v>543</v>
      </c>
      <c r="C92" s="85" t="s">
        <v>542</v>
      </c>
      <c r="D92" s="100">
        <v>8344807</v>
      </c>
      <c r="E92" s="100">
        <v>13351692</v>
      </c>
      <c r="F92" s="100">
        <v>11348938</v>
      </c>
      <c r="G92" s="100">
        <v>333792</v>
      </c>
      <c r="H92" s="100">
        <v>33379229</v>
      </c>
      <c r="I92" s="100">
        <v>0</v>
      </c>
      <c r="J92" s="100">
        <v>0</v>
      </c>
      <c r="K92" s="100">
        <v>8344807</v>
      </c>
      <c r="L92" s="100">
        <v>106631</v>
      </c>
      <c r="M92" s="100">
        <v>106631</v>
      </c>
      <c r="N92" s="100">
        <v>0</v>
      </c>
      <c r="O92" s="100">
        <v>0</v>
      </c>
      <c r="P92" s="100">
        <v>429466</v>
      </c>
      <c r="Q92" s="100">
        <v>0</v>
      </c>
      <c r="R92" s="100">
        <v>429466</v>
      </c>
      <c r="S92" s="100">
        <v>0</v>
      </c>
      <c r="T92" s="100">
        <v>0</v>
      </c>
      <c r="U92" s="100">
        <v>0</v>
      </c>
      <c r="V92" s="100">
        <v>0</v>
      </c>
      <c r="W92" s="100">
        <v>0</v>
      </c>
      <c r="X92" s="100">
        <v>0</v>
      </c>
      <c r="Y92" s="100">
        <v>0</v>
      </c>
      <c r="Z92" s="100">
        <v>0</v>
      </c>
      <c r="AA92" s="100">
        <v>0</v>
      </c>
      <c r="AB92" s="100">
        <v>0</v>
      </c>
      <c r="AC92" s="100">
        <v>0</v>
      </c>
      <c r="AD92" s="100">
        <v>0</v>
      </c>
      <c r="AE92" s="100">
        <v>1526456</v>
      </c>
      <c r="AF92" s="100">
        <v>1285591</v>
      </c>
      <c r="AG92" s="100">
        <v>37811</v>
      </c>
      <c r="AH92" s="100">
        <v>2849858</v>
      </c>
      <c r="AI92" s="100">
        <v>159555</v>
      </c>
      <c r="AJ92" s="100">
        <v>255286</v>
      </c>
      <c r="AK92" s="100">
        <v>216993</v>
      </c>
      <c r="AL92" s="100">
        <v>6382</v>
      </c>
      <c r="AM92" s="100">
        <v>638216</v>
      </c>
      <c r="AN92" s="100">
        <v>-5356</v>
      </c>
      <c r="AO92" s="100">
        <v>-8570</v>
      </c>
      <c r="AP92" s="100">
        <v>-7284</v>
      </c>
      <c r="AQ92" s="100">
        <v>-214</v>
      </c>
      <c r="AR92" s="100">
        <v>-21424</v>
      </c>
      <c r="AS92" s="100">
        <v>-35595</v>
      </c>
      <c r="AT92" s="100">
        <v>-56953</v>
      </c>
      <c r="AU92" s="100">
        <v>-48410</v>
      </c>
      <c r="AV92" s="100">
        <v>-1424</v>
      </c>
      <c r="AW92" s="100">
        <v>-142382</v>
      </c>
      <c r="AX92" s="100">
        <v>11821</v>
      </c>
      <c r="AY92" s="100">
        <v>18913</v>
      </c>
      <c r="AZ92" s="100">
        <v>16076</v>
      </c>
      <c r="BA92" s="100">
        <v>473</v>
      </c>
      <c r="BB92" s="100">
        <v>47283</v>
      </c>
      <c r="BC92" s="100">
        <v>-25136</v>
      </c>
      <c r="BD92" s="100">
        <v>-40217</v>
      </c>
      <c r="BE92" s="100">
        <v>-34185</v>
      </c>
      <c r="BF92" s="100">
        <v>-1005</v>
      </c>
      <c r="BG92" s="100">
        <v>-100543</v>
      </c>
      <c r="BH92" s="100">
        <v>-48910</v>
      </c>
      <c r="BI92" s="100">
        <v>-78257</v>
      </c>
      <c r="BJ92" s="100">
        <v>-66519</v>
      </c>
      <c r="BK92" s="100">
        <v>-1956</v>
      </c>
      <c r="BL92" s="100">
        <v>-195642</v>
      </c>
      <c r="BM92" s="100">
        <v>-747744</v>
      </c>
      <c r="BN92" s="100">
        <v>-1196391</v>
      </c>
      <c r="BO92" s="100">
        <v>-1016932</v>
      </c>
      <c r="BP92" s="100">
        <v>-29910</v>
      </c>
      <c r="BQ92" s="100">
        <v>-2990977</v>
      </c>
      <c r="BR92" s="100">
        <v>-375167</v>
      </c>
      <c r="BS92" s="100">
        <v>-600268</v>
      </c>
      <c r="BT92" s="100">
        <v>-510227</v>
      </c>
      <c r="BU92" s="100">
        <v>-15007</v>
      </c>
      <c r="BV92" s="100">
        <v>-1500669</v>
      </c>
      <c r="BW92" s="100">
        <v>-372577</v>
      </c>
      <c r="BX92" s="100">
        <v>-596123</v>
      </c>
      <c r="BY92" s="100">
        <v>-506705</v>
      </c>
      <c r="BZ92" s="100">
        <v>-14903</v>
      </c>
      <c r="CA92" s="100">
        <v>-1490308</v>
      </c>
      <c r="CB92" s="100">
        <v>8554</v>
      </c>
      <c r="CC92" s="100">
        <v>13685</v>
      </c>
      <c r="CD92" s="100">
        <v>11632</v>
      </c>
      <c r="CE92" s="100">
        <v>342</v>
      </c>
      <c r="CF92" s="100">
        <v>34213</v>
      </c>
      <c r="CG92" s="100">
        <v>5464</v>
      </c>
      <c r="CH92" s="100">
        <v>8744</v>
      </c>
      <c r="CI92" s="100">
        <v>7432</v>
      </c>
      <c r="CJ92" s="100">
        <v>219</v>
      </c>
      <c r="CK92" s="100">
        <v>21859</v>
      </c>
      <c r="CL92" s="100">
        <v>78988</v>
      </c>
      <c r="CM92" s="100">
        <v>126381</v>
      </c>
      <c r="CN92" s="100">
        <v>107424</v>
      </c>
      <c r="CO92" s="100">
        <v>3160</v>
      </c>
      <c r="CP92" s="100">
        <v>315953</v>
      </c>
      <c r="CQ92" s="100">
        <v>-265894</v>
      </c>
      <c r="CR92" s="100">
        <v>-425431</v>
      </c>
      <c r="CS92" s="100">
        <v>-361616</v>
      </c>
      <c r="CT92" s="100">
        <v>-10636</v>
      </c>
      <c r="CU92" s="100">
        <v>-1063577</v>
      </c>
      <c r="CV92" s="100">
        <v>-920632</v>
      </c>
      <c r="CW92" s="100">
        <v>-1473012</v>
      </c>
      <c r="CX92" s="100">
        <v>-1252060</v>
      </c>
      <c r="CY92" s="100">
        <v>-36825</v>
      </c>
      <c r="CZ92" s="100">
        <v>-3682529</v>
      </c>
      <c r="DA92" s="100">
        <v>-287625</v>
      </c>
      <c r="DB92" s="100">
        <v>-460202</v>
      </c>
      <c r="DC92" s="100">
        <v>-391171</v>
      </c>
      <c r="DD92" s="100">
        <v>-11505</v>
      </c>
      <c r="DE92" s="100">
        <v>-1150503</v>
      </c>
      <c r="DF92" s="100">
        <v>-633007</v>
      </c>
      <c r="DG92" s="100">
        <v>-1012810</v>
      </c>
      <c r="DH92" s="100">
        <v>-860889</v>
      </c>
      <c r="DI92" s="100">
        <v>-25320</v>
      </c>
      <c r="DJ92" s="100">
        <v>-2532026</v>
      </c>
      <c r="DK92" s="100">
        <v>79973</v>
      </c>
      <c r="DL92" s="100">
        <v>63978</v>
      </c>
      <c r="DM92" s="100">
        <v>15994</v>
      </c>
      <c r="DN92" s="100">
        <v>0</v>
      </c>
      <c r="DO92" s="100">
        <v>159945</v>
      </c>
      <c r="DP92" s="100">
        <v>-345523</v>
      </c>
      <c r="DQ92" s="100">
        <v>-276418</v>
      </c>
      <c r="DR92" s="100">
        <v>-69105</v>
      </c>
      <c r="DS92" s="100">
        <v>0</v>
      </c>
      <c r="DT92" s="100">
        <v>-691046</v>
      </c>
      <c r="DU92" s="100">
        <v>425496</v>
      </c>
      <c r="DV92" s="100">
        <v>340396</v>
      </c>
      <c r="DW92" s="100">
        <v>85099</v>
      </c>
      <c r="DX92" s="100">
        <v>0</v>
      </c>
      <c r="DY92" s="100">
        <v>850991</v>
      </c>
      <c r="DZ92" s="100">
        <v>8286491</v>
      </c>
      <c r="EA92" s="100">
        <v>13258387</v>
      </c>
      <c r="EB92" s="100">
        <v>11269629</v>
      </c>
      <c r="EC92" s="100">
        <v>331460</v>
      </c>
      <c r="ED92" s="100">
        <v>33145967</v>
      </c>
      <c r="EE92" s="100">
        <v>8344807</v>
      </c>
      <c r="EF92" s="100">
        <v>13351692</v>
      </c>
      <c r="EG92" s="100">
        <v>11348938</v>
      </c>
      <c r="EH92" s="100">
        <v>333792</v>
      </c>
      <c r="EI92" s="100">
        <v>33379229</v>
      </c>
      <c r="EJ92" s="100">
        <v>58316</v>
      </c>
      <c r="EK92" s="100">
        <v>93305</v>
      </c>
      <c r="EL92" s="100">
        <v>79309</v>
      </c>
      <c r="EM92" s="100">
        <v>2332</v>
      </c>
      <c r="EN92" s="100">
        <v>233262</v>
      </c>
      <c r="EO92" s="100">
        <v>483812</v>
      </c>
      <c r="EP92" s="100">
        <v>433701</v>
      </c>
      <c r="EQ92" s="100">
        <v>164408</v>
      </c>
      <c r="ER92" s="100">
        <v>2332</v>
      </c>
      <c r="ES92" s="100">
        <v>1084253</v>
      </c>
      <c r="ET92" s="546">
        <v>0.25</v>
      </c>
      <c r="EU92" s="546">
        <v>0.4</v>
      </c>
      <c r="EV92" s="546">
        <v>0.33999999999999997</v>
      </c>
      <c r="EW92" s="546">
        <v>0.01</v>
      </c>
      <c r="EX92" s="546">
        <v>1</v>
      </c>
      <c r="EY92" s="84" t="s">
        <v>1029</v>
      </c>
    </row>
    <row r="93" spans="1:155" s="84" customFormat="1" x14ac:dyDescent="0.25">
      <c r="A93" t="s">
        <v>1026</v>
      </c>
      <c r="B93" s="82" t="s">
        <v>545</v>
      </c>
      <c r="C93" s="85" t="s">
        <v>544</v>
      </c>
      <c r="D93" s="100">
        <v>46583837</v>
      </c>
      <c r="E93" s="100">
        <v>45652161</v>
      </c>
      <c r="F93" s="100">
        <v>0</v>
      </c>
      <c r="G93" s="100">
        <v>931677</v>
      </c>
      <c r="H93" s="100">
        <v>93167675</v>
      </c>
      <c r="I93" s="100">
        <v>37932</v>
      </c>
      <c r="J93" s="100">
        <v>37932</v>
      </c>
      <c r="K93" s="100">
        <v>46545905</v>
      </c>
      <c r="L93" s="100">
        <v>434144</v>
      </c>
      <c r="M93" s="100">
        <v>434144</v>
      </c>
      <c r="N93" s="100">
        <v>0</v>
      </c>
      <c r="O93" s="100">
        <v>0</v>
      </c>
      <c r="P93" s="100">
        <v>5084649</v>
      </c>
      <c r="Q93" s="100">
        <v>0</v>
      </c>
      <c r="R93" s="100">
        <v>5084649</v>
      </c>
      <c r="S93" s="100">
        <v>0</v>
      </c>
      <c r="T93" s="100">
        <v>0</v>
      </c>
      <c r="U93" s="100">
        <v>0</v>
      </c>
      <c r="V93" s="100">
        <v>0</v>
      </c>
      <c r="W93" s="100">
        <v>37172.919898167005</v>
      </c>
      <c r="X93" s="100">
        <v>0</v>
      </c>
      <c r="Y93" s="100">
        <v>758.63101832993902</v>
      </c>
      <c r="Z93" s="100">
        <v>37931.550916496941</v>
      </c>
      <c r="AA93" s="100">
        <v>0</v>
      </c>
      <c r="AB93" s="100">
        <v>0</v>
      </c>
      <c r="AC93" s="100">
        <v>0</v>
      </c>
      <c r="AD93" s="100">
        <v>0</v>
      </c>
      <c r="AE93" s="100">
        <v>7807864</v>
      </c>
      <c r="AF93" s="100">
        <v>0</v>
      </c>
      <c r="AG93" s="100">
        <v>155960</v>
      </c>
      <c r="AH93" s="100">
        <v>7963824</v>
      </c>
      <c r="AI93" s="100">
        <v>1375682</v>
      </c>
      <c r="AJ93" s="100">
        <v>1348169</v>
      </c>
      <c r="AK93" s="100">
        <v>0</v>
      </c>
      <c r="AL93" s="100">
        <v>27514</v>
      </c>
      <c r="AM93" s="100">
        <v>2751365</v>
      </c>
      <c r="AN93" s="100">
        <v>-645151</v>
      </c>
      <c r="AO93" s="100">
        <v>-632247</v>
      </c>
      <c r="AP93" s="100">
        <v>0</v>
      </c>
      <c r="AQ93" s="100">
        <v>-12903</v>
      </c>
      <c r="AR93" s="100">
        <v>-1290301</v>
      </c>
      <c r="AS93" s="100">
        <v>-874037</v>
      </c>
      <c r="AT93" s="100">
        <v>-856557</v>
      </c>
      <c r="AU93" s="100">
        <v>0</v>
      </c>
      <c r="AV93" s="100">
        <v>-17481</v>
      </c>
      <c r="AW93" s="100">
        <v>-1748075</v>
      </c>
      <c r="AX93" s="100">
        <v>284023</v>
      </c>
      <c r="AY93" s="100">
        <v>278343</v>
      </c>
      <c r="AZ93" s="100">
        <v>0</v>
      </c>
      <c r="BA93" s="100">
        <v>5680</v>
      </c>
      <c r="BB93" s="100">
        <v>568046</v>
      </c>
      <c r="BC93" s="100">
        <v>-358416</v>
      </c>
      <c r="BD93" s="100">
        <v>-351247</v>
      </c>
      <c r="BE93" s="100">
        <v>0</v>
      </c>
      <c r="BF93" s="100">
        <v>-7168</v>
      </c>
      <c r="BG93" s="100">
        <v>-716831</v>
      </c>
      <c r="BH93" s="100">
        <v>-948430</v>
      </c>
      <c r="BI93" s="100">
        <v>-929461</v>
      </c>
      <c r="BJ93" s="100">
        <v>0</v>
      </c>
      <c r="BK93" s="100">
        <v>-18969</v>
      </c>
      <c r="BL93" s="100">
        <v>-1896860</v>
      </c>
      <c r="BM93" s="100">
        <v>-4339819</v>
      </c>
      <c r="BN93" s="100">
        <v>-4253022</v>
      </c>
      <c r="BO93" s="100">
        <v>0</v>
      </c>
      <c r="BP93" s="100">
        <v>-86796</v>
      </c>
      <c r="BQ93" s="100">
        <v>-8679637</v>
      </c>
      <c r="BR93" s="100">
        <v>-1128319</v>
      </c>
      <c r="BS93" s="100">
        <v>-1105752</v>
      </c>
      <c r="BT93" s="100">
        <v>0</v>
      </c>
      <c r="BU93" s="100">
        <v>-22566</v>
      </c>
      <c r="BV93" s="100">
        <v>-2256637</v>
      </c>
      <c r="BW93" s="100">
        <v>-3211500</v>
      </c>
      <c r="BX93" s="100">
        <v>-3147270</v>
      </c>
      <c r="BY93" s="100">
        <v>0</v>
      </c>
      <c r="BZ93" s="100">
        <v>-64230</v>
      </c>
      <c r="CA93" s="100">
        <v>-6423000</v>
      </c>
      <c r="CB93" s="100">
        <v>395857</v>
      </c>
      <c r="CC93" s="100">
        <v>387940</v>
      </c>
      <c r="CD93" s="100">
        <v>0</v>
      </c>
      <c r="CE93" s="100">
        <v>7917</v>
      </c>
      <c r="CF93" s="100">
        <v>791714</v>
      </c>
      <c r="CG93" s="100">
        <v>2176242</v>
      </c>
      <c r="CH93" s="100">
        <v>2132717</v>
      </c>
      <c r="CI93" s="100">
        <v>0</v>
      </c>
      <c r="CJ93" s="100">
        <v>43525</v>
      </c>
      <c r="CK93" s="100">
        <v>4352484</v>
      </c>
      <c r="CL93" s="100">
        <v>-473450</v>
      </c>
      <c r="CM93" s="100">
        <v>-463981</v>
      </c>
      <c r="CN93" s="100">
        <v>0</v>
      </c>
      <c r="CO93" s="100">
        <v>-9469</v>
      </c>
      <c r="CP93" s="100">
        <v>-946900</v>
      </c>
      <c r="CQ93" s="100">
        <v>-1688718</v>
      </c>
      <c r="CR93" s="100">
        <v>-1654943</v>
      </c>
      <c r="CS93" s="100">
        <v>0</v>
      </c>
      <c r="CT93" s="100">
        <v>-33774</v>
      </c>
      <c r="CU93" s="100">
        <v>-3377435</v>
      </c>
      <c r="CV93" s="100">
        <v>-3929888</v>
      </c>
      <c r="CW93" s="100">
        <v>-3851289</v>
      </c>
      <c r="CX93" s="100">
        <v>0</v>
      </c>
      <c r="CY93" s="100">
        <v>-78597</v>
      </c>
      <c r="CZ93" s="100">
        <v>-7859774</v>
      </c>
      <c r="DA93" s="100">
        <v>-1205912</v>
      </c>
      <c r="DB93" s="100">
        <v>-1181793</v>
      </c>
      <c r="DC93" s="100">
        <v>0</v>
      </c>
      <c r="DD93" s="100">
        <v>-24118</v>
      </c>
      <c r="DE93" s="100">
        <v>-2411823</v>
      </c>
      <c r="DF93" s="100">
        <v>-2723976</v>
      </c>
      <c r="DG93" s="100">
        <v>-2669496</v>
      </c>
      <c r="DH93" s="100">
        <v>0</v>
      </c>
      <c r="DI93" s="100">
        <v>-54479</v>
      </c>
      <c r="DJ93" s="100">
        <v>-5447951</v>
      </c>
      <c r="DK93" s="100">
        <v>-1041520</v>
      </c>
      <c r="DL93" s="100">
        <v>-1020693</v>
      </c>
      <c r="DM93" s="100">
        <v>0</v>
      </c>
      <c r="DN93" s="100">
        <v>-20832</v>
      </c>
      <c r="DO93" s="100">
        <v>-2083045</v>
      </c>
      <c r="DP93" s="100">
        <v>-1094819</v>
      </c>
      <c r="DQ93" s="100">
        <v>-1072922</v>
      </c>
      <c r="DR93" s="100">
        <v>0</v>
      </c>
      <c r="DS93" s="100">
        <v>-21896</v>
      </c>
      <c r="DT93" s="100">
        <v>-2189637</v>
      </c>
      <c r="DU93" s="100">
        <v>53299</v>
      </c>
      <c r="DV93" s="100">
        <v>52229</v>
      </c>
      <c r="DW93" s="100">
        <v>0</v>
      </c>
      <c r="DX93" s="100">
        <v>1064</v>
      </c>
      <c r="DY93" s="100">
        <v>106592</v>
      </c>
      <c r="DZ93" s="100">
        <v>47996149</v>
      </c>
      <c r="EA93" s="100">
        <v>47036226</v>
      </c>
      <c r="EB93" s="100">
        <v>0</v>
      </c>
      <c r="EC93" s="100">
        <v>959923</v>
      </c>
      <c r="ED93" s="100">
        <v>95992298</v>
      </c>
      <c r="EE93" s="100">
        <v>46583837</v>
      </c>
      <c r="EF93" s="100">
        <v>45652161</v>
      </c>
      <c r="EG93" s="100">
        <v>0</v>
      </c>
      <c r="EH93" s="100">
        <v>931677</v>
      </c>
      <c r="EI93" s="100">
        <v>93167675</v>
      </c>
      <c r="EJ93" s="100">
        <v>-1412312</v>
      </c>
      <c r="EK93" s="100">
        <v>-1384065</v>
      </c>
      <c r="EL93" s="100">
        <v>0</v>
      </c>
      <c r="EM93" s="100">
        <v>-28246</v>
      </c>
      <c r="EN93" s="100">
        <v>-2824623</v>
      </c>
      <c r="EO93" s="100">
        <v>-1359013</v>
      </c>
      <c r="EP93" s="100">
        <v>-1331836</v>
      </c>
      <c r="EQ93" s="100">
        <v>0</v>
      </c>
      <c r="ER93" s="100">
        <v>-27182</v>
      </c>
      <c r="ES93" s="100">
        <v>-2718031</v>
      </c>
      <c r="ET93" s="546">
        <v>0.5</v>
      </c>
      <c r="EU93" s="546">
        <v>0.49</v>
      </c>
      <c r="EV93" s="546">
        <v>0</v>
      </c>
      <c r="EW93" s="546">
        <v>0.01</v>
      </c>
      <c r="EX93" s="546">
        <v>1</v>
      </c>
      <c r="EY93" s="84" t="s">
        <v>1054</v>
      </c>
    </row>
    <row r="94" spans="1:155" s="84" customFormat="1" x14ac:dyDescent="0.25">
      <c r="A94" t="s">
        <v>1026</v>
      </c>
      <c r="B94" s="82" t="s">
        <v>547</v>
      </c>
      <c r="C94" s="85" t="s">
        <v>546</v>
      </c>
      <c r="D94" s="100">
        <v>14720207</v>
      </c>
      <c r="E94" s="100">
        <v>23552331</v>
      </c>
      <c r="F94" s="100">
        <v>20019482</v>
      </c>
      <c r="G94" s="100">
        <v>588808</v>
      </c>
      <c r="H94" s="100">
        <v>58880828</v>
      </c>
      <c r="I94" s="100">
        <v>0</v>
      </c>
      <c r="J94" s="100">
        <v>0</v>
      </c>
      <c r="K94" s="100">
        <v>14720207</v>
      </c>
      <c r="L94" s="100">
        <v>173359</v>
      </c>
      <c r="M94" s="100">
        <v>173359</v>
      </c>
      <c r="N94" s="100">
        <v>0</v>
      </c>
      <c r="O94" s="100">
        <v>0</v>
      </c>
      <c r="P94" s="100">
        <v>0</v>
      </c>
      <c r="Q94" s="100">
        <v>0</v>
      </c>
      <c r="R94" s="100">
        <v>0</v>
      </c>
      <c r="S94" s="100">
        <v>0</v>
      </c>
      <c r="T94" s="100">
        <v>0</v>
      </c>
      <c r="U94" s="100">
        <v>0</v>
      </c>
      <c r="V94" s="100">
        <v>0</v>
      </c>
      <c r="W94" s="100">
        <v>0</v>
      </c>
      <c r="X94" s="100">
        <v>0</v>
      </c>
      <c r="Y94" s="100">
        <v>0</v>
      </c>
      <c r="Z94" s="100">
        <v>0</v>
      </c>
      <c r="AA94" s="100">
        <v>0</v>
      </c>
      <c r="AB94" s="100">
        <v>0</v>
      </c>
      <c r="AC94" s="100">
        <v>0</v>
      </c>
      <c r="AD94" s="100">
        <v>0</v>
      </c>
      <c r="AE94" s="100">
        <v>2455024</v>
      </c>
      <c r="AF94" s="100">
        <v>2086772</v>
      </c>
      <c r="AG94" s="100">
        <v>61375</v>
      </c>
      <c r="AH94" s="100">
        <v>4603171</v>
      </c>
      <c r="AI94" s="100">
        <v>709613</v>
      </c>
      <c r="AJ94" s="100">
        <v>1135381</v>
      </c>
      <c r="AK94" s="100">
        <v>965074</v>
      </c>
      <c r="AL94" s="100">
        <v>28385</v>
      </c>
      <c r="AM94" s="100">
        <v>2838453</v>
      </c>
      <c r="AN94" s="100">
        <v>-237329</v>
      </c>
      <c r="AO94" s="100">
        <v>-379727</v>
      </c>
      <c r="AP94" s="100">
        <v>-322768</v>
      </c>
      <c r="AQ94" s="100">
        <v>-9493</v>
      </c>
      <c r="AR94" s="100">
        <v>-949317</v>
      </c>
      <c r="AS94" s="100">
        <v>-224338</v>
      </c>
      <c r="AT94" s="100">
        <v>-358939</v>
      </c>
      <c r="AU94" s="100">
        <v>-305098</v>
      </c>
      <c r="AV94" s="100">
        <v>-8973</v>
      </c>
      <c r="AW94" s="100">
        <v>-897348</v>
      </c>
      <c r="AX94" s="100">
        <v>148637</v>
      </c>
      <c r="AY94" s="100">
        <v>237818</v>
      </c>
      <c r="AZ94" s="100">
        <v>202145</v>
      </c>
      <c r="BA94" s="100">
        <v>5945</v>
      </c>
      <c r="BB94" s="100">
        <v>594545</v>
      </c>
      <c r="BC94" s="100">
        <v>-302400</v>
      </c>
      <c r="BD94" s="100">
        <v>-483840</v>
      </c>
      <c r="BE94" s="100">
        <v>-411264</v>
      </c>
      <c r="BF94" s="100">
        <v>-12096</v>
      </c>
      <c r="BG94" s="100">
        <v>-1209600</v>
      </c>
      <c r="BH94" s="100">
        <v>-378101</v>
      </c>
      <c r="BI94" s="100">
        <v>-604961</v>
      </c>
      <c r="BJ94" s="100">
        <v>-514217</v>
      </c>
      <c r="BK94" s="100">
        <v>-15124</v>
      </c>
      <c r="BL94" s="100">
        <v>-1512403</v>
      </c>
      <c r="BM94" s="100">
        <v>-1895661</v>
      </c>
      <c r="BN94" s="100">
        <v>-3033058</v>
      </c>
      <c r="BO94" s="100">
        <v>-2578099</v>
      </c>
      <c r="BP94" s="100">
        <v>-75826</v>
      </c>
      <c r="BQ94" s="100">
        <v>-7582644</v>
      </c>
      <c r="BR94" s="100">
        <v>-673162</v>
      </c>
      <c r="BS94" s="100">
        <v>-1077058</v>
      </c>
      <c r="BT94" s="100">
        <v>-915500</v>
      </c>
      <c r="BU94" s="100">
        <v>-26926</v>
      </c>
      <c r="BV94" s="100">
        <v>-2692646</v>
      </c>
      <c r="BW94" s="100">
        <v>-1222500</v>
      </c>
      <c r="BX94" s="100">
        <v>-1955999</v>
      </c>
      <c r="BY94" s="100">
        <v>-1662599</v>
      </c>
      <c r="BZ94" s="100">
        <v>-48900</v>
      </c>
      <c r="CA94" s="100">
        <v>-4889998</v>
      </c>
      <c r="CB94" s="100">
        <v>70573</v>
      </c>
      <c r="CC94" s="100">
        <v>112917</v>
      </c>
      <c r="CD94" s="100">
        <v>95980</v>
      </c>
      <c r="CE94" s="100">
        <v>2823</v>
      </c>
      <c r="CF94" s="100">
        <v>282293</v>
      </c>
      <c r="CG94" s="100">
        <v>50713</v>
      </c>
      <c r="CH94" s="100">
        <v>81142</v>
      </c>
      <c r="CI94" s="100">
        <v>68970</v>
      </c>
      <c r="CJ94" s="100">
        <v>2029</v>
      </c>
      <c r="CK94" s="100">
        <v>202854</v>
      </c>
      <c r="CL94" s="100">
        <v>308559</v>
      </c>
      <c r="CM94" s="100">
        <v>493693</v>
      </c>
      <c r="CN94" s="100">
        <v>419639</v>
      </c>
      <c r="CO94" s="100">
        <v>12342</v>
      </c>
      <c r="CP94" s="100">
        <v>1234233</v>
      </c>
      <c r="CQ94" s="100">
        <v>174579</v>
      </c>
      <c r="CR94" s="100">
        <v>279327</v>
      </c>
      <c r="CS94" s="100">
        <v>237428</v>
      </c>
      <c r="CT94" s="100">
        <v>6983</v>
      </c>
      <c r="CU94" s="100">
        <v>698317</v>
      </c>
      <c r="CV94" s="100">
        <v>-1291237</v>
      </c>
      <c r="CW94" s="100">
        <v>-2065979</v>
      </c>
      <c r="CX94" s="100">
        <v>-1756082</v>
      </c>
      <c r="CY94" s="100">
        <v>-51649</v>
      </c>
      <c r="CZ94" s="100">
        <v>-5164947</v>
      </c>
      <c r="DA94" s="100">
        <v>-294030</v>
      </c>
      <c r="DB94" s="100">
        <v>-470448</v>
      </c>
      <c r="DC94" s="100">
        <v>-399881</v>
      </c>
      <c r="DD94" s="100">
        <v>-11761</v>
      </c>
      <c r="DE94" s="100">
        <v>-1176120</v>
      </c>
      <c r="DF94" s="100">
        <v>-997208</v>
      </c>
      <c r="DG94" s="100">
        <v>-1595530</v>
      </c>
      <c r="DH94" s="100">
        <v>-1356201</v>
      </c>
      <c r="DI94" s="100">
        <v>-39888</v>
      </c>
      <c r="DJ94" s="100">
        <v>-3988827</v>
      </c>
      <c r="DK94" s="100">
        <v>983319</v>
      </c>
      <c r="DL94" s="100">
        <v>786656</v>
      </c>
      <c r="DM94" s="100">
        <v>176998</v>
      </c>
      <c r="DN94" s="100">
        <v>19667</v>
      </c>
      <c r="DO94" s="100">
        <v>1966640</v>
      </c>
      <c r="DP94" s="100">
        <v>983958</v>
      </c>
      <c r="DQ94" s="100">
        <v>787167</v>
      </c>
      <c r="DR94" s="100">
        <v>177113</v>
      </c>
      <c r="DS94" s="100">
        <v>19679</v>
      </c>
      <c r="DT94" s="100">
        <v>1967917</v>
      </c>
      <c r="DU94" s="100">
        <v>-639</v>
      </c>
      <c r="DV94" s="100">
        <v>-511</v>
      </c>
      <c r="DW94" s="100">
        <v>-115</v>
      </c>
      <c r="DX94" s="100">
        <v>-12</v>
      </c>
      <c r="DY94" s="100">
        <v>-1277</v>
      </c>
      <c r="DZ94" s="100">
        <v>13200419</v>
      </c>
      <c r="EA94" s="100">
        <v>21120672</v>
      </c>
      <c r="EB94" s="100">
        <v>17952571</v>
      </c>
      <c r="EC94" s="100">
        <v>528017</v>
      </c>
      <c r="ED94" s="100">
        <v>52801679</v>
      </c>
      <c r="EE94" s="100">
        <v>14720207</v>
      </c>
      <c r="EF94" s="100">
        <v>23552331</v>
      </c>
      <c r="EG94" s="100">
        <v>20019482</v>
      </c>
      <c r="EH94" s="100">
        <v>588808</v>
      </c>
      <c r="EI94" s="100">
        <v>58880828</v>
      </c>
      <c r="EJ94" s="100">
        <v>1519788</v>
      </c>
      <c r="EK94" s="100">
        <v>2431659</v>
      </c>
      <c r="EL94" s="100">
        <v>2066911</v>
      </c>
      <c r="EM94" s="100">
        <v>60791</v>
      </c>
      <c r="EN94" s="100">
        <v>6079149</v>
      </c>
      <c r="EO94" s="100">
        <v>1519149</v>
      </c>
      <c r="EP94" s="100">
        <v>2431148</v>
      </c>
      <c r="EQ94" s="100">
        <v>2066796</v>
      </c>
      <c r="ER94" s="100">
        <v>60779</v>
      </c>
      <c r="ES94" s="100">
        <v>6077872</v>
      </c>
      <c r="ET94" s="546">
        <v>0.25</v>
      </c>
      <c r="EU94" s="546">
        <v>0.4</v>
      </c>
      <c r="EV94" s="546">
        <v>0.33999999999999997</v>
      </c>
      <c r="EW94" s="546">
        <v>0.01</v>
      </c>
      <c r="EX94" s="546">
        <v>1</v>
      </c>
      <c r="EY94" s="84" t="s">
        <v>1029</v>
      </c>
    </row>
    <row r="95" spans="1:155" s="84" customFormat="1" x14ac:dyDescent="0.25">
      <c r="A95" t="s">
        <v>1026</v>
      </c>
      <c r="B95" s="82" t="s">
        <v>549</v>
      </c>
      <c r="C95" s="85" t="s">
        <v>548</v>
      </c>
      <c r="D95" s="100">
        <v>44365178</v>
      </c>
      <c r="E95" s="100">
        <v>35492142</v>
      </c>
      <c r="F95" s="100">
        <v>8873036</v>
      </c>
      <c r="G95" s="100">
        <v>0</v>
      </c>
      <c r="H95" s="100">
        <v>88730356</v>
      </c>
      <c r="I95" s="100">
        <v>125292</v>
      </c>
      <c r="J95" s="100">
        <v>125292</v>
      </c>
      <c r="K95" s="100">
        <v>44239886</v>
      </c>
      <c r="L95" s="100">
        <v>461945</v>
      </c>
      <c r="M95" s="100">
        <v>461945</v>
      </c>
      <c r="N95" s="100">
        <v>369422</v>
      </c>
      <c r="O95" s="100">
        <v>369422</v>
      </c>
      <c r="P95" s="100">
        <v>1659881</v>
      </c>
      <c r="Q95" s="100">
        <v>0</v>
      </c>
      <c r="R95" s="100">
        <v>1659881</v>
      </c>
      <c r="S95" s="100">
        <v>0</v>
      </c>
      <c r="T95" s="100">
        <v>0</v>
      </c>
      <c r="U95" s="100">
        <v>0</v>
      </c>
      <c r="V95" s="100">
        <v>0</v>
      </c>
      <c r="W95" s="100">
        <v>125291.98778004074</v>
      </c>
      <c r="X95" s="100">
        <v>0</v>
      </c>
      <c r="Y95" s="100">
        <v>0</v>
      </c>
      <c r="Z95" s="100">
        <v>125291.98778004074</v>
      </c>
      <c r="AA95" s="100">
        <v>0</v>
      </c>
      <c r="AB95" s="100">
        <v>0</v>
      </c>
      <c r="AC95" s="100">
        <v>0</v>
      </c>
      <c r="AD95" s="100">
        <v>0</v>
      </c>
      <c r="AE95" s="100">
        <v>5398080</v>
      </c>
      <c r="AF95" s="100">
        <v>1324518</v>
      </c>
      <c r="AG95" s="100">
        <v>0</v>
      </c>
      <c r="AH95" s="100">
        <v>6722598</v>
      </c>
      <c r="AI95" s="100">
        <v>2129208</v>
      </c>
      <c r="AJ95" s="100">
        <v>1703366</v>
      </c>
      <c r="AK95" s="100">
        <v>425842</v>
      </c>
      <c r="AL95" s="100">
        <v>0</v>
      </c>
      <c r="AM95" s="100">
        <v>4258416</v>
      </c>
      <c r="AN95" s="100">
        <v>-904433</v>
      </c>
      <c r="AO95" s="100">
        <v>-723546</v>
      </c>
      <c r="AP95" s="100">
        <v>-180887</v>
      </c>
      <c r="AQ95" s="100">
        <v>0</v>
      </c>
      <c r="AR95" s="100">
        <v>-1808866</v>
      </c>
      <c r="AS95" s="100">
        <v>-1159341</v>
      </c>
      <c r="AT95" s="100">
        <v>-927472</v>
      </c>
      <c r="AU95" s="100">
        <v>-231868</v>
      </c>
      <c r="AV95" s="100">
        <v>0</v>
      </c>
      <c r="AW95" s="100">
        <v>-2318681</v>
      </c>
      <c r="AX95" s="100">
        <v>115382</v>
      </c>
      <c r="AY95" s="100">
        <v>92305</v>
      </c>
      <c r="AZ95" s="100">
        <v>23076</v>
      </c>
      <c r="BA95" s="100">
        <v>0</v>
      </c>
      <c r="BB95" s="100">
        <v>230763</v>
      </c>
      <c r="BC95" s="100">
        <v>-366312</v>
      </c>
      <c r="BD95" s="100">
        <v>-293050</v>
      </c>
      <c r="BE95" s="100">
        <v>-73263</v>
      </c>
      <c r="BF95" s="100">
        <v>0</v>
      </c>
      <c r="BG95" s="100">
        <v>-732625</v>
      </c>
      <c r="BH95" s="100">
        <v>-1410271</v>
      </c>
      <c r="BI95" s="100">
        <v>-1128217</v>
      </c>
      <c r="BJ95" s="100">
        <v>-282055</v>
      </c>
      <c r="BK95" s="100">
        <v>0</v>
      </c>
      <c r="BL95" s="100">
        <v>-2820543</v>
      </c>
      <c r="BM95" s="100">
        <v>-3143579</v>
      </c>
      <c r="BN95" s="100">
        <v>-2514863</v>
      </c>
      <c r="BO95" s="100">
        <v>-628716</v>
      </c>
      <c r="BP95" s="100">
        <v>0</v>
      </c>
      <c r="BQ95" s="100">
        <v>-6287158</v>
      </c>
      <c r="BR95" s="100">
        <v>-1565671</v>
      </c>
      <c r="BS95" s="100">
        <v>-1252536</v>
      </c>
      <c r="BT95" s="100">
        <v>-313134</v>
      </c>
      <c r="BU95" s="100">
        <v>0</v>
      </c>
      <c r="BV95" s="100">
        <v>-3131341</v>
      </c>
      <c r="BW95" s="100">
        <v>-1577908</v>
      </c>
      <c r="BX95" s="100">
        <v>-1262327</v>
      </c>
      <c r="BY95" s="100">
        <v>-315582</v>
      </c>
      <c r="BZ95" s="100">
        <v>0</v>
      </c>
      <c r="CA95" s="100">
        <v>-3155817</v>
      </c>
      <c r="CB95" s="100">
        <v>1755007</v>
      </c>
      <c r="CC95" s="100">
        <v>1404006</v>
      </c>
      <c r="CD95" s="100">
        <v>351002</v>
      </c>
      <c r="CE95" s="100">
        <v>0</v>
      </c>
      <c r="CF95" s="100">
        <v>3510015</v>
      </c>
      <c r="CG95" s="100">
        <v>290473</v>
      </c>
      <c r="CH95" s="100">
        <v>232379</v>
      </c>
      <c r="CI95" s="100">
        <v>58095</v>
      </c>
      <c r="CJ95" s="100">
        <v>0</v>
      </c>
      <c r="CK95" s="100">
        <v>580947</v>
      </c>
      <c r="CL95" s="100">
        <v>-854973</v>
      </c>
      <c r="CM95" s="100">
        <v>-683979</v>
      </c>
      <c r="CN95" s="100">
        <v>-170995</v>
      </c>
      <c r="CO95" s="100">
        <v>0</v>
      </c>
      <c r="CP95" s="100">
        <v>-1709947</v>
      </c>
      <c r="CQ95" s="100">
        <v>-1294946</v>
      </c>
      <c r="CR95" s="100">
        <v>-1035956</v>
      </c>
      <c r="CS95" s="100">
        <v>-258989</v>
      </c>
      <c r="CT95" s="100">
        <v>0</v>
      </c>
      <c r="CU95" s="100">
        <v>-2589891</v>
      </c>
      <c r="CV95" s="100">
        <v>-3248018</v>
      </c>
      <c r="CW95" s="100">
        <v>-2598413</v>
      </c>
      <c r="CX95" s="100">
        <v>-649603</v>
      </c>
      <c r="CY95" s="100">
        <v>0</v>
      </c>
      <c r="CZ95" s="100">
        <v>-6496034</v>
      </c>
      <c r="DA95" s="100">
        <v>-665637</v>
      </c>
      <c r="DB95" s="100">
        <v>-532509</v>
      </c>
      <c r="DC95" s="100">
        <v>-133127</v>
      </c>
      <c r="DD95" s="100">
        <v>0</v>
      </c>
      <c r="DE95" s="100">
        <v>-1331273</v>
      </c>
      <c r="DF95" s="100">
        <v>-2582381</v>
      </c>
      <c r="DG95" s="100">
        <v>-2065904</v>
      </c>
      <c r="DH95" s="100">
        <v>-516476</v>
      </c>
      <c r="DI95" s="100">
        <v>0</v>
      </c>
      <c r="DJ95" s="100">
        <v>-5164761</v>
      </c>
      <c r="DK95" s="100">
        <v>-396064</v>
      </c>
      <c r="DL95" s="100">
        <v>4659572.8</v>
      </c>
      <c r="DM95" s="100">
        <v>1164893.2</v>
      </c>
      <c r="DN95" s="100">
        <v>0</v>
      </c>
      <c r="DO95" s="100">
        <v>5428402</v>
      </c>
      <c r="DP95" s="100">
        <v>-396062</v>
      </c>
      <c r="DQ95" s="100">
        <v>415838</v>
      </c>
      <c r="DR95" s="100">
        <v>103959</v>
      </c>
      <c r="DS95" s="100">
        <v>0</v>
      </c>
      <c r="DT95" s="100">
        <v>123735</v>
      </c>
      <c r="DU95" s="100">
        <v>-2</v>
      </c>
      <c r="DV95" s="100">
        <v>4243734.8</v>
      </c>
      <c r="DW95" s="100">
        <v>1060934.2</v>
      </c>
      <c r="DX95" s="100">
        <v>0</v>
      </c>
      <c r="DY95" s="100">
        <v>5304667</v>
      </c>
      <c r="DZ95" s="100">
        <v>43584494</v>
      </c>
      <c r="EA95" s="100">
        <v>34867596</v>
      </c>
      <c r="EB95" s="100">
        <v>8716899</v>
      </c>
      <c r="EC95" s="100">
        <v>0</v>
      </c>
      <c r="ED95" s="100">
        <v>87168989</v>
      </c>
      <c r="EE95" s="100">
        <v>44365178</v>
      </c>
      <c r="EF95" s="100">
        <v>35492142</v>
      </c>
      <c r="EG95" s="100">
        <v>8873036</v>
      </c>
      <c r="EH95" s="100">
        <v>0</v>
      </c>
      <c r="EI95" s="100">
        <v>88730356</v>
      </c>
      <c r="EJ95" s="100">
        <v>780684</v>
      </c>
      <c r="EK95" s="100">
        <v>624546</v>
      </c>
      <c r="EL95" s="100">
        <v>156137</v>
      </c>
      <c r="EM95" s="100">
        <v>0</v>
      </c>
      <c r="EN95" s="100">
        <v>1561367</v>
      </c>
      <c r="EO95" s="100">
        <v>780682</v>
      </c>
      <c r="EP95" s="100">
        <v>4868280.8</v>
      </c>
      <c r="EQ95" s="100">
        <v>1217071.2</v>
      </c>
      <c r="ER95" s="100">
        <v>0</v>
      </c>
      <c r="ES95" s="100">
        <v>6866034</v>
      </c>
      <c r="ET95" s="546">
        <v>0.5</v>
      </c>
      <c r="EU95" s="546">
        <v>0.4</v>
      </c>
      <c r="EV95" s="546">
        <v>0.1</v>
      </c>
      <c r="EW95" s="546">
        <v>0</v>
      </c>
      <c r="EX95" s="546">
        <v>1</v>
      </c>
      <c r="EY95" s="84" t="s">
        <v>1029</v>
      </c>
    </row>
    <row r="96" spans="1:155" s="84" customFormat="1" x14ac:dyDescent="0.25">
      <c r="A96" t="s">
        <v>1037</v>
      </c>
      <c r="B96" s="82" t="s">
        <v>551</v>
      </c>
      <c r="C96" s="85" t="s">
        <v>550</v>
      </c>
      <c r="D96" s="100">
        <v>8813661</v>
      </c>
      <c r="E96" s="100">
        <v>15512042</v>
      </c>
      <c r="F96" s="100">
        <v>9166207</v>
      </c>
      <c r="G96" s="100">
        <v>1762732</v>
      </c>
      <c r="H96" s="100">
        <v>35254642</v>
      </c>
      <c r="I96" s="100">
        <v>0</v>
      </c>
      <c r="J96" s="100">
        <v>0</v>
      </c>
      <c r="K96" s="100">
        <v>8813661</v>
      </c>
      <c r="L96" s="100">
        <v>128773</v>
      </c>
      <c r="M96" s="100">
        <v>128773</v>
      </c>
      <c r="N96" s="100">
        <v>0</v>
      </c>
      <c r="O96" s="100">
        <v>0</v>
      </c>
      <c r="P96" s="100">
        <v>0</v>
      </c>
      <c r="Q96" s="100">
        <v>0</v>
      </c>
      <c r="R96" s="100">
        <v>0</v>
      </c>
      <c r="S96" s="100">
        <v>0</v>
      </c>
      <c r="T96" s="100">
        <v>0</v>
      </c>
      <c r="U96" s="100">
        <v>0</v>
      </c>
      <c r="V96" s="100">
        <v>0</v>
      </c>
      <c r="W96" s="100">
        <v>0</v>
      </c>
      <c r="X96" s="100">
        <v>0</v>
      </c>
      <c r="Y96" s="100">
        <v>0</v>
      </c>
      <c r="Z96" s="100">
        <v>0</v>
      </c>
      <c r="AA96" s="100">
        <v>0</v>
      </c>
      <c r="AB96" s="100">
        <v>0</v>
      </c>
      <c r="AC96" s="100">
        <v>0</v>
      </c>
      <c r="AD96" s="100">
        <v>0</v>
      </c>
      <c r="AE96" s="100">
        <v>2246199</v>
      </c>
      <c r="AF96" s="100">
        <v>1327297</v>
      </c>
      <c r="AG96" s="100">
        <v>255249</v>
      </c>
      <c r="AH96" s="100">
        <v>3828745</v>
      </c>
      <c r="AI96" s="100">
        <v>641602</v>
      </c>
      <c r="AJ96" s="100">
        <v>1129218</v>
      </c>
      <c r="AK96" s="100">
        <v>667265</v>
      </c>
      <c r="AL96" s="100">
        <v>128320</v>
      </c>
      <c r="AM96" s="100">
        <v>2566405</v>
      </c>
      <c r="AN96" s="100">
        <v>-147933</v>
      </c>
      <c r="AO96" s="100">
        <v>-260363</v>
      </c>
      <c r="AP96" s="100">
        <v>-153851</v>
      </c>
      <c r="AQ96" s="100">
        <v>-29587</v>
      </c>
      <c r="AR96" s="100">
        <v>-591734</v>
      </c>
      <c r="AS96" s="100">
        <v>-107470.31</v>
      </c>
      <c r="AT96" s="100">
        <v>-189149</v>
      </c>
      <c r="AU96" s="100">
        <v>-111770</v>
      </c>
      <c r="AV96" s="100">
        <v>-21494</v>
      </c>
      <c r="AW96" s="100">
        <v>-429883.31</v>
      </c>
      <c r="AX96" s="100">
        <v>168838</v>
      </c>
      <c r="AY96" s="100">
        <v>297154</v>
      </c>
      <c r="AZ96" s="100">
        <v>175591</v>
      </c>
      <c r="BA96" s="100">
        <v>33768</v>
      </c>
      <c r="BB96" s="100">
        <v>675351</v>
      </c>
      <c r="BC96" s="100">
        <v>-234217</v>
      </c>
      <c r="BD96" s="100">
        <v>-412224</v>
      </c>
      <c r="BE96" s="100">
        <v>-243587</v>
      </c>
      <c r="BF96" s="100">
        <v>-46844</v>
      </c>
      <c r="BG96" s="100">
        <v>-936872</v>
      </c>
      <c r="BH96" s="100">
        <v>-172849.31</v>
      </c>
      <c r="BI96" s="100">
        <v>-304219</v>
      </c>
      <c r="BJ96" s="100">
        <v>-179766</v>
      </c>
      <c r="BK96" s="100">
        <v>-34570</v>
      </c>
      <c r="BL96" s="100">
        <v>-691404.31</v>
      </c>
      <c r="BM96" s="100">
        <v>-383637</v>
      </c>
      <c r="BN96" s="100">
        <v>-675203</v>
      </c>
      <c r="BO96" s="100">
        <v>-398984</v>
      </c>
      <c r="BP96" s="100">
        <v>-76728</v>
      </c>
      <c r="BQ96" s="100">
        <v>-1534552</v>
      </c>
      <c r="BR96" s="100">
        <v>-207978</v>
      </c>
      <c r="BS96" s="100">
        <v>-366041</v>
      </c>
      <c r="BT96" s="100">
        <v>-216297</v>
      </c>
      <c r="BU96" s="100">
        <v>-41596</v>
      </c>
      <c r="BV96" s="100">
        <v>-831912</v>
      </c>
      <c r="BW96" s="100">
        <v>-175660</v>
      </c>
      <c r="BX96" s="100">
        <v>-309162</v>
      </c>
      <c r="BY96" s="100">
        <v>-182686</v>
      </c>
      <c r="BZ96" s="100">
        <v>-35132</v>
      </c>
      <c r="CA96" s="100">
        <v>-702640</v>
      </c>
      <c r="CB96" s="100">
        <v>0</v>
      </c>
      <c r="CC96" s="100">
        <v>0</v>
      </c>
      <c r="CD96" s="100">
        <v>0</v>
      </c>
      <c r="CE96" s="100">
        <v>0</v>
      </c>
      <c r="CF96" s="100">
        <v>0</v>
      </c>
      <c r="CG96" s="100">
        <v>0</v>
      </c>
      <c r="CH96" s="100">
        <v>0</v>
      </c>
      <c r="CI96" s="100">
        <v>0</v>
      </c>
      <c r="CJ96" s="100">
        <v>0</v>
      </c>
      <c r="CK96" s="100">
        <v>0</v>
      </c>
      <c r="CL96" s="100">
        <v>-223915</v>
      </c>
      <c r="CM96" s="100">
        <v>-394090</v>
      </c>
      <c r="CN96" s="100">
        <v>-232871</v>
      </c>
      <c r="CO96" s="100">
        <v>-44783</v>
      </c>
      <c r="CP96" s="100">
        <v>-895659</v>
      </c>
      <c r="CQ96" s="100">
        <v>132964</v>
      </c>
      <c r="CR96" s="100">
        <v>234016</v>
      </c>
      <c r="CS96" s="100">
        <v>138282</v>
      </c>
      <c r="CT96" s="100">
        <v>26593</v>
      </c>
      <c r="CU96" s="100">
        <v>531855</v>
      </c>
      <c r="CV96" s="100">
        <v>-474588</v>
      </c>
      <c r="CW96" s="100">
        <v>-835277</v>
      </c>
      <c r="CX96" s="100">
        <v>-493573</v>
      </c>
      <c r="CY96" s="100">
        <v>-94918</v>
      </c>
      <c r="CZ96" s="100">
        <v>-1898356</v>
      </c>
      <c r="DA96" s="100">
        <v>-431893</v>
      </c>
      <c r="DB96" s="100">
        <v>-760131</v>
      </c>
      <c r="DC96" s="100">
        <v>-449168</v>
      </c>
      <c r="DD96" s="100">
        <v>-86379</v>
      </c>
      <c r="DE96" s="100">
        <v>-1727571</v>
      </c>
      <c r="DF96" s="100">
        <v>-42696</v>
      </c>
      <c r="DG96" s="100">
        <v>-75146</v>
      </c>
      <c r="DH96" s="100">
        <v>-44404</v>
      </c>
      <c r="DI96" s="100">
        <v>-8539</v>
      </c>
      <c r="DJ96" s="100">
        <v>-170785</v>
      </c>
      <c r="DK96" s="100">
        <v>-1129205</v>
      </c>
      <c r="DL96" s="100">
        <v>-903365</v>
      </c>
      <c r="DM96" s="100">
        <v>-203256</v>
      </c>
      <c r="DN96" s="100">
        <v>-22583</v>
      </c>
      <c r="DO96" s="100">
        <v>-2258409</v>
      </c>
      <c r="DP96" s="100">
        <v>-913456</v>
      </c>
      <c r="DQ96" s="100">
        <v>-730765</v>
      </c>
      <c r="DR96" s="100">
        <v>-164422</v>
      </c>
      <c r="DS96" s="100">
        <v>-18269</v>
      </c>
      <c r="DT96" s="100">
        <v>-1826912</v>
      </c>
      <c r="DU96" s="100">
        <v>-215749</v>
      </c>
      <c r="DV96" s="100">
        <v>-172600</v>
      </c>
      <c r="DW96" s="100">
        <v>-38834</v>
      </c>
      <c r="DX96" s="100">
        <v>-4314</v>
      </c>
      <c r="DY96" s="100">
        <v>-431497</v>
      </c>
      <c r="DZ96" s="100">
        <v>8788583</v>
      </c>
      <c r="EA96" s="100">
        <v>15467904</v>
      </c>
      <c r="EB96" s="100">
        <v>9140125</v>
      </c>
      <c r="EC96" s="100">
        <v>1757716</v>
      </c>
      <c r="ED96" s="100">
        <v>35154328</v>
      </c>
      <c r="EE96" s="100">
        <v>8813661</v>
      </c>
      <c r="EF96" s="100">
        <v>15512042</v>
      </c>
      <c r="EG96" s="100">
        <v>9166207</v>
      </c>
      <c r="EH96" s="100">
        <v>1762732</v>
      </c>
      <c r="EI96" s="100">
        <v>35254642</v>
      </c>
      <c r="EJ96" s="100">
        <v>25078</v>
      </c>
      <c r="EK96" s="100">
        <v>44138</v>
      </c>
      <c r="EL96" s="100">
        <v>26082</v>
      </c>
      <c r="EM96" s="100">
        <v>5016</v>
      </c>
      <c r="EN96" s="100">
        <v>100314</v>
      </c>
      <c r="EO96" s="100">
        <v>-190671</v>
      </c>
      <c r="EP96" s="100">
        <v>-128462</v>
      </c>
      <c r="EQ96" s="100">
        <v>-12752</v>
      </c>
      <c r="ER96" s="100">
        <v>702</v>
      </c>
      <c r="ES96" s="100">
        <v>-331183</v>
      </c>
      <c r="ET96" s="546">
        <v>0.24999999999999994</v>
      </c>
      <c r="EU96" s="546">
        <v>0.44</v>
      </c>
      <c r="EV96" s="546">
        <v>0.26</v>
      </c>
      <c r="EW96" s="546">
        <v>0.05</v>
      </c>
      <c r="EX96" s="546">
        <v>1</v>
      </c>
      <c r="EY96" s="84" t="s">
        <v>1029</v>
      </c>
    </row>
    <row r="97" spans="1:155" s="84" customFormat="1" x14ac:dyDescent="0.25">
      <c r="A97" t="s">
        <v>1026</v>
      </c>
      <c r="B97" s="82" t="s">
        <v>553</v>
      </c>
      <c r="C97" s="85" t="s">
        <v>552</v>
      </c>
      <c r="D97" s="100">
        <v>30777130</v>
      </c>
      <c r="E97" s="100">
        <v>24621704</v>
      </c>
      <c r="F97" s="100">
        <v>5539883</v>
      </c>
      <c r="G97" s="100">
        <v>615543</v>
      </c>
      <c r="H97" s="100">
        <v>61554260</v>
      </c>
      <c r="I97" s="100">
        <v>0</v>
      </c>
      <c r="J97" s="100">
        <v>0</v>
      </c>
      <c r="K97" s="100">
        <v>30777130</v>
      </c>
      <c r="L97" s="100">
        <v>147506</v>
      </c>
      <c r="M97" s="100">
        <v>147506</v>
      </c>
      <c r="N97" s="100">
        <v>0</v>
      </c>
      <c r="O97" s="100">
        <v>0</v>
      </c>
      <c r="P97" s="100">
        <v>0</v>
      </c>
      <c r="Q97" s="100">
        <v>0</v>
      </c>
      <c r="R97" s="100">
        <v>0</v>
      </c>
      <c r="S97" s="100">
        <v>0</v>
      </c>
      <c r="T97" s="100">
        <v>0</v>
      </c>
      <c r="U97" s="100">
        <v>0</v>
      </c>
      <c r="V97" s="100">
        <v>0</v>
      </c>
      <c r="W97" s="100">
        <v>0</v>
      </c>
      <c r="X97" s="100">
        <v>0</v>
      </c>
      <c r="Y97" s="100">
        <v>0</v>
      </c>
      <c r="Z97" s="100">
        <v>0</v>
      </c>
      <c r="AA97" s="100">
        <v>0</v>
      </c>
      <c r="AB97" s="100">
        <v>0</v>
      </c>
      <c r="AC97" s="100">
        <v>0</v>
      </c>
      <c r="AD97" s="100">
        <v>0</v>
      </c>
      <c r="AE97" s="100">
        <v>2267370</v>
      </c>
      <c r="AF97" s="100">
        <v>510158</v>
      </c>
      <c r="AG97" s="100">
        <v>56685</v>
      </c>
      <c r="AH97" s="100">
        <v>2834213</v>
      </c>
      <c r="AI97" s="100">
        <v>659192</v>
      </c>
      <c r="AJ97" s="100">
        <v>527353</v>
      </c>
      <c r="AK97" s="100">
        <v>118654</v>
      </c>
      <c r="AL97" s="100">
        <v>13184</v>
      </c>
      <c r="AM97" s="100">
        <v>1318383</v>
      </c>
      <c r="AN97" s="100">
        <v>-87521</v>
      </c>
      <c r="AO97" s="100">
        <v>-70016</v>
      </c>
      <c r="AP97" s="100">
        <v>-15754</v>
      </c>
      <c r="AQ97" s="100">
        <v>-1750</v>
      </c>
      <c r="AR97" s="100">
        <v>-175041</v>
      </c>
      <c r="AS97" s="100">
        <v>-240059</v>
      </c>
      <c r="AT97" s="100">
        <v>-192046</v>
      </c>
      <c r="AU97" s="100">
        <v>-43210</v>
      </c>
      <c r="AV97" s="100">
        <v>-4801</v>
      </c>
      <c r="AW97" s="100">
        <v>-480116</v>
      </c>
      <c r="AX97" s="100">
        <v>83514</v>
      </c>
      <c r="AY97" s="100">
        <v>66811</v>
      </c>
      <c r="AZ97" s="100">
        <v>15032</v>
      </c>
      <c r="BA97" s="100">
        <v>1670</v>
      </c>
      <c r="BB97" s="100">
        <v>167027</v>
      </c>
      <c r="BC97" s="100">
        <v>-165714</v>
      </c>
      <c r="BD97" s="100">
        <v>-132570</v>
      </c>
      <c r="BE97" s="100">
        <v>-29828</v>
      </c>
      <c r="BF97" s="100">
        <v>-3314</v>
      </c>
      <c r="BG97" s="100">
        <v>-331426</v>
      </c>
      <c r="BH97" s="100">
        <v>-322259</v>
      </c>
      <c r="BI97" s="100">
        <v>-257805</v>
      </c>
      <c r="BJ97" s="100">
        <v>-58006</v>
      </c>
      <c r="BK97" s="100">
        <v>-6445</v>
      </c>
      <c r="BL97" s="100">
        <v>-644515</v>
      </c>
      <c r="BM97" s="100">
        <v>-3019903</v>
      </c>
      <c r="BN97" s="100">
        <v>-2415922</v>
      </c>
      <c r="BO97" s="100">
        <v>-543582</v>
      </c>
      <c r="BP97" s="100">
        <v>-60398</v>
      </c>
      <c r="BQ97" s="100">
        <v>-6039805</v>
      </c>
      <c r="BR97" s="100">
        <v>-1717592</v>
      </c>
      <c r="BS97" s="100">
        <v>-1374073</v>
      </c>
      <c r="BT97" s="100">
        <v>-309166</v>
      </c>
      <c r="BU97" s="100">
        <v>-34352</v>
      </c>
      <c r="BV97" s="100">
        <v>-3435183</v>
      </c>
      <c r="BW97" s="100">
        <v>-1302311</v>
      </c>
      <c r="BX97" s="100">
        <v>-1041849</v>
      </c>
      <c r="BY97" s="100">
        <v>-234416</v>
      </c>
      <c r="BZ97" s="100">
        <v>-26046</v>
      </c>
      <c r="CA97" s="100">
        <v>-2604622</v>
      </c>
      <c r="CB97" s="100">
        <v>28551</v>
      </c>
      <c r="CC97" s="100">
        <v>22840</v>
      </c>
      <c r="CD97" s="100">
        <v>5139</v>
      </c>
      <c r="CE97" s="100">
        <v>571</v>
      </c>
      <c r="CF97" s="100">
        <v>57101</v>
      </c>
      <c r="CG97" s="100">
        <v>230581</v>
      </c>
      <c r="CH97" s="100">
        <v>184465</v>
      </c>
      <c r="CI97" s="100">
        <v>41505</v>
      </c>
      <c r="CJ97" s="100">
        <v>4612</v>
      </c>
      <c r="CK97" s="100">
        <v>461163</v>
      </c>
      <c r="CL97" s="100">
        <v>52884</v>
      </c>
      <c r="CM97" s="100">
        <v>42307</v>
      </c>
      <c r="CN97" s="100">
        <v>9519</v>
      </c>
      <c r="CO97" s="100">
        <v>1058</v>
      </c>
      <c r="CP97" s="100">
        <v>105768</v>
      </c>
      <c r="CQ97" s="100">
        <v>475958</v>
      </c>
      <c r="CR97" s="100">
        <v>380767</v>
      </c>
      <c r="CS97" s="100">
        <v>85673</v>
      </c>
      <c r="CT97" s="100">
        <v>9519</v>
      </c>
      <c r="CU97" s="100">
        <v>951917</v>
      </c>
      <c r="CV97" s="100">
        <v>-2231929</v>
      </c>
      <c r="CW97" s="100">
        <v>-1785543</v>
      </c>
      <c r="CX97" s="100">
        <v>-401746</v>
      </c>
      <c r="CY97" s="100">
        <v>-44638</v>
      </c>
      <c r="CZ97" s="100">
        <v>-4463856</v>
      </c>
      <c r="DA97" s="100">
        <v>-1636157</v>
      </c>
      <c r="DB97" s="100">
        <v>-1308926</v>
      </c>
      <c r="DC97" s="100">
        <v>-294508</v>
      </c>
      <c r="DD97" s="100">
        <v>-32723</v>
      </c>
      <c r="DE97" s="100">
        <v>-3272314</v>
      </c>
      <c r="DF97" s="100">
        <v>-595772</v>
      </c>
      <c r="DG97" s="100">
        <v>-476617</v>
      </c>
      <c r="DH97" s="100">
        <v>-107238</v>
      </c>
      <c r="DI97" s="100">
        <v>-11915</v>
      </c>
      <c r="DJ97" s="100">
        <v>-1191542</v>
      </c>
      <c r="DK97" s="100">
        <v>-73104</v>
      </c>
      <c r="DL97" s="100">
        <v>-58482</v>
      </c>
      <c r="DM97" s="100">
        <v>-13158</v>
      </c>
      <c r="DN97" s="100">
        <v>-1462</v>
      </c>
      <c r="DO97" s="100">
        <v>-146208</v>
      </c>
      <c r="DP97" s="100">
        <v>-175464</v>
      </c>
      <c r="DQ97" s="100">
        <v>-140372</v>
      </c>
      <c r="DR97" s="100">
        <v>-31584</v>
      </c>
      <c r="DS97" s="100">
        <v>-3509</v>
      </c>
      <c r="DT97" s="100">
        <v>-350929</v>
      </c>
      <c r="DU97" s="100">
        <v>102360</v>
      </c>
      <c r="DV97" s="100">
        <v>81890</v>
      </c>
      <c r="DW97" s="100">
        <v>18426</v>
      </c>
      <c r="DX97" s="100">
        <v>2047</v>
      </c>
      <c r="DY97" s="100">
        <v>204721</v>
      </c>
      <c r="DZ97" s="100">
        <v>28982222</v>
      </c>
      <c r="EA97" s="100">
        <v>23185777</v>
      </c>
      <c r="EB97" s="100">
        <v>5216800</v>
      </c>
      <c r="EC97" s="100">
        <v>579644</v>
      </c>
      <c r="ED97" s="100">
        <v>57964443</v>
      </c>
      <c r="EE97" s="100">
        <v>30777130</v>
      </c>
      <c r="EF97" s="100">
        <v>24621704</v>
      </c>
      <c r="EG97" s="100">
        <v>5539883</v>
      </c>
      <c r="EH97" s="100">
        <v>615543</v>
      </c>
      <c r="EI97" s="100">
        <v>61554260</v>
      </c>
      <c r="EJ97" s="100">
        <v>1794908</v>
      </c>
      <c r="EK97" s="100">
        <v>1435927</v>
      </c>
      <c r="EL97" s="100">
        <v>323083</v>
      </c>
      <c r="EM97" s="100">
        <v>35899</v>
      </c>
      <c r="EN97" s="100">
        <v>3589817</v>
      </c>
      <c r="EO97" s="100">
        <v>1897268</v>
      </c>
      <c r="EP97" s="100">
        <v>1517817</v>
      </c>
      <c r="EQ97" s="100">
        <v>341509</v>
      </c>
      <c r="ER97" s="100">
        <v>37946</v>
      </c>
      <c r="ES97" s="100">
        <v>3794538</v>
      </c>
      <c r="ET97" s="546">
        <v>0.5</v>
      </c>
      <c r="EU97" s="546">
        <v>0.4</v>
      </c>
      <c r="EV97" s="546">
        <v>0.09</v>
      </c>
      <c r="EW97" s="546">
        <v>0.01</v>
      </c>
      <c r="EX97" s="546">
        <v>1</v>
      </c>
      <c r="EY97" s="84" t="s">
        <v>1029</v>
      </c>
    </row>
    <row r="98" spans="1:155" s="84" customFormat="1" x14ac:dyDescent="0.25">
      <c r="A98" t="s">
        <v>1026</v>
      </c>
      <c r="B98" s="82" t="s">
        <v>555</v>
      </c>
      <c r="C98" s="85" t="s">
        <v>554</v>
      </c>
      <c r="D98" s="100">
        <v>10981021</v>
      </c>
      <c r="E98" s="100">
        <v>8784817</v>
      </c>
      <c r="F98" s="100">
        <v>2196204</v>
      </c>
      <c r="G98" s="100">
        <v>0</v>
      </c>
      <c r="H98" s="100">
        <v>21962042</v>
      </c>
      <c r="I98" s="100">
        <v>0</v>
      </c>
      <c r="J98" s="100">
        <v>0</v>
      </c>
      <c r="K98" s="100">
        <v>10981021</v>
      </c>
      <c r="L98" s="100">
        <v>126002</v>
      </c>
      <c r="M98" s="100">
        <v>126002</v>
      </c>
      <c r="N98" s="100">
        <v>0</v>
      </c>
      <c r="O98" s="100">
        <v>0</v>
      </c>
      <c r="P98" s="100">
        <v>13493</v>
      </c>
      <c r="Q98" s="100">
        <v>0</v>
      </c>
      <c r="R98" s="100">
        <v>13493</v>
      </c>
      <c r="S98" s="100">
        <v>0</v>
      </c>
      <c r="T98" s="100">
        <v>0</v>
      </c>
      <c r="U98" s="100">
        <v>0</v>
      </c>
      <c r="V98" s="100">
        <v>0</v>
      </c>
      <c r="W98" s="100">
        <v>0</v>
      </c>
      <c r="X98" s="100">
        <v>0</v>
      </c>
      <c r="Y98" s="100">
        <v>0</v>
      </c>
      <c r="Z98" s="100">
        <v>0</v>
      </c>
      <c r="AA98" s="100">
        <v>0</v>
      </c>
      <c r="AB98" s="100">
        <v>0</v>
      </c>
      <c r="AC98" s="100">
        <v>0</v>
      </c>
      <c r="AD98" s="100">
        <v>0</v>
      </c>
      <c r="AE98" s="100">
        <v>1638045</v>
      </c>
      <c r="AF98" s="100">
        <v>409402</v>
      </c>
      <c r="AG98" s="100">
        <v>0</v>
      </c>
      <c r="AH98" s="100">
        <v>2047447</v>
      </c>
      <c r="AI98" s="100">
        <v>391449</v>
      </c>
      <c r="AJ98" s="100">
        <v>313160</v>
      </c>
      <c r="AK98" s="100">
        <v>78290</v>
      </c>
      <c r="AL98" s="100">
        <v>0</v>
      </c>
      <c r="AM98" s="100">
        <v>782899</v>
      </c>
      <c r="AN98" s="100">
        <v>-39552</v>
      </c>
      <c r="AO98" s="100">
        <v>-31641</v>
      </c>
      <c r="AP98" s="100">
        <v>-7910</v>
      </c>
      <c r="AQ98" s="100">
        <v>0</v>
      </c>
      <c r="AR98" s="100">
        <v>-79103</v>
      </c>
      <c r="AS98" s="100">
        <v>-33477</v>
      </c>
      <c r="AT98" s="100">
        <v>-26781</v>
      </c>
      <c r="AU98" s="100">
        <v>-6695</v>
      </c>
      <c r="AV98" s="100">
        <v>0</v>
      </c>
      <c r="AW98" s="100">
        <v>-66953</v>
      </c>
      <c r="AX98" s="100">
        <v>6074</v>
      </c>
      <c r="AY98" s="100">
        <v>4859</v>
      </c>
      <c r="AZ98" s="100">
        <v>1215</v>
      </c>
      <c r="BA98" s="100">
        <v>0</v>
      </c>
      <c r="BB98" s="100">
        <v>12148</v>
      </c>
      <c r="BC98" s="100">
        <v>15662</v>
      </c>
      <c r="BD98" s="100">
        <v>12530</v>
      </c>
      <c r="BE98" s="100">
        <v>3133</v>
      </c>
      <c r="BF98" s="100">
        <v>0</v>
      </c>
      <c r="BG98" s="100">
        <v>31325</v>
      </c>
      <c r="BH98" s="100">
        <v>-11741</v>
      </c>
      <c r="BI98" s="100">
        <v>-9392</v>
      </c>
      <c r="BJ98" s="100">
        <v>-2347</v>
      </c>
      <c r="BK98" s="100">
        <v>0</v>
      </c>
      <c r="BL98" s="100">
        <v>-23480</v>
      </c>
      <c r="BM98" s="100">
        <v>-234859</v>
      </c>
      <c r="BN98" s="100">
        <v>-187887</v>
      </c>
      <c r="BO98" s="100">
        <v>-46972</v>
      </c>
      <c r="BP98" s="100">
        <v>0</v>
      </c>
      <c r="BQ98" s="100">
        <v>-469718</v>
      </c>
      <c r="BR98" s="100">
        <v>-30226</v>
      </c>
      <c r="BS98" s="100">
        <v>-24180</v>
      </c>
      <c r="BT98" s="100">
        <v>-6045</v>
      </c>
      <c r="BU98" s="100">
        <v>0</v>
      </c>
      <c r="BV98" s="100">
        <v>-60451</v>
      </c>
      <c r="BW98" s="100">
        <v>-204633</v>
      </c>
      <c r="BX98" s="100">
        <v>-163707</v>
      </c>
      <c r="BY98" s="100">
        <v>-40927</v>
      </c>
      <c r="BZ98" s="100">
        <v>0</v>
      </c>
      <c r="CA98" s="100">
        <v>-409267</v>
      </c>
      <c r="CB98" s="100">
        <v>27416</v>
      </c>
      <c r="CC98" s="100">
        <v>21932</v>
      </c>
      <c r="CD98" s="100">
        <v>5483</v>
      </c>
      <c r="CE98" s="100">
        <v>0</v>
      </c>
      <c r="CF98" s="100">
        <v>54831</v>
      </c>
      <c r="CG98" s="100">
        <v>166004</v>
      </c>
      <c r="CH98" s="100">
        <v>132803</v>
      </c>
      <c r="CI98" s="100">
        <v>33201</v>
      </c>
      <c r="CJ98" s="100">
        <v>0</v>
      </c>
      <c r="CK98" s="100">
        <v>332008</v>
      </c>
      <c r="CL98" s="100">
        <v>2810</v>
      </c>
      <c r="CM98" s="100">
        <v>2248</v>
      </c>
      <c r="CN98" s="100">
        <v>562</v>
      </c>
      <c r="CO98" s="100">
        <v>0</v>
      </c>
      <c r="CP98" s="100">
        <v>5620</v>
      </c>
      <c r="CQ98" s="100">
        <v>-178227</v>
      </c>
      <c r="CR98" s="100">
        <v>-142581</v>
      </c>
      <c r="CS98" s="100">
        <v>-35645</v>
      </c>
      <c r="CT98" s="100">
        <v>0</v>
      </c>
      <c r="CU98" s="100">
        <v>-356453</v>
      </c>
      <c r="CV98" s="100">
        <v>-216856</v>
      </c>
      <c r="CW98" s="100">
        <v>-173485</v>
      </c>
      <c r="CX98" s="100">
        <v>-43371</v>
      </c>
      <c r="CY98" s="100">
        <v>0</v>
      </c>
      <c r="CZ98" s="100">
        <v>-433712</v>
      </c>
      <c r="DA98" s="100">
        <v>0</v>
      </c>
      <c r="DB98" s="100">
        <v>0</v>
      </c>
      <c r="DC98" s="100">
        <v>0</v>
      </c>
      <c r="DD98" s="100">
        <v>0</v>
      </c>
      <c r="DE98" s="100">
        <v>0</v>
      </c>
      <c r="DF98" s="100">
        <v>-216856</v>
      </c>
      <c r="DG98" s="100">
        <v>-173485</v>
      </c>
      <c r="DH98" s="100">
        <v>-43371</v>
      </c>
      <c r="DI98" s="100">
        <v>0</v>
      </c>
      <c r="DJ98" s="100">
        <v>-433712</v>
      </c>
      <c r="DK98" s="100">
        <v>122601</v>
      </c>
      <c r="DL98" s="100">
        <v>98079</v>
      </c>
      <c r="DM98" s="100">
        <v>24520</v>
      </c>
      <c r="DN98" s="100">
        <v>0</v>
      </c>
      <c r="DO98" s="100">
        <v>245200</v>
      </c>
      <c r="DP98" s="100">
        <v>-285236</v>
      </c>
      <c r="DQ98" s="100">
        <v>-228189</v>
      </c>
      <c r="DR98" s="100">
        <v>-57047</v>
      </c>
      <c r="DS98" s="100">
        <v>0</v>
      </c>
      <c r="DT98" s="100">
        <v>-570472</v>
      </c>
      <c r="DU98" s="100">
        <v>407837</v>
      </c>
      <c r="DV98" s="100">
        <v>326268</v>
      </c>
      <c r="DW98" s="100">
        <v>81567</v>
      </c>
      <c r="DX98" s="100">
        <v>0</v>
      </c>
      <c r="DY98" s="100">
        <v>815672</v>
      </c>
      <c r="DZ98" s="100">
        <v>10836599</v>
      </c>
      <c r="EA98" s="100">
        <v>8669279</v>
      </c>
      <c r="EB98" s="100">
        <v>2167320</v>
      </c>
      <c r="EC98" s="100">
        <v>0</v>
      </c>
      <c r="ED98" s="100">
        <v>21673198</v>
      </c>
      <c r="EE98" s="100">
        <v>10981021</v>
      </c>
      <c r="EF98" s="100">
        <v>8784817</v>
      </c>
      <c r="EG98" s="100">
        <v>2196204</v>
      </c>
      <c r="EH98" s="100">
        <v>0</v>
      </c>
      <c r="EI98" s="100">
        <v>21962042</v>
      </c>
      <c r="EJ98" s="100">
        <v>144422</v>
      </c>
      <c r="EK98" s="100">
        <v>115538</v>
      </c>
      <c r="EL98" s="100">
        <v>28884</v>
      </c>
      <c r="EM98" s="100">
        <v>0</v>
      </c>
      <c r="EN98" s="100">
        <v>288844</v>
      </c>
      <c r="EO98" s="100">
        <v>552259</v>
      </c>
      <c r="EP98" s="100">
        <v>441806</v>
      </c>
      <c r="EQ98" s="100">
        <v>110451</v>
      </c>
      <c r="ER98" s="100">
        <v>0</v>
      </c>
      <c r="ES98" s="100">
        <v>1104516</v>
      </c>
      <c r="ET98" s="546">
        <v>0.5</v>
      </c>
      <c r="EU98" s="546">
        <v>0.4</v>
      </c>
      <c r="EV98" s="546">
        <v>0.1</v>
      </c>
      <c r="EW98" s="546">
        <v>0</v>
      </c>
      <c r="EX98" s="546">
        <v>1</v>
      </c>
      <c r="EY98" s="84" t="s">
        <v>1029</v>
      </c>
    </row>
    <row r="99" spans="1:155" s="84" customFormat="1" x14ac:dyDescent="0.25">
      <c r="A99" t="s">
        <v>1026</v>
      </c>
      <c r="B99" s="82" t="s">
        <v>557</v>
      </c>
      <c r="C99" s="85" t="s">
        <v>556</v>
      </c>
      <c r="D99" s="100">
        <v>32803164</v>
      </c>
      <c r="E99" s="100">
        <v>26242532</v>
      </c>
      <c r="F99" s="100">
        <v>6560633</v>
      </c>
      <c r="G99" s="100">
        <v>0</v>
      </c>
      <c r="H99" s="100">
        <v>65606329</v>
      </c>
      <c r="I99" s="100">
        <v>0</v>
      </c>
      <c r="J99" s="100">
        <v>0</v>
      </c>
      <c r="K99" s="100">
        <v>32803164</v>
      </c>
      <c r="L99" s="100">
        <v>184686</v>
      </c>
      <c r="M99" s="100">
        <v>184686</v>
      </c>
      <c r="N99" s="100">
        <v>0</v>
      </c>
      <c r="O99" s="100">
        <v>0</v>
      </c>
      <c r="P99" s="100">
        <v>16156</v>
      </c>
      <c r="Q99" s="100">
        <v>0</v>
      </c>
      <c r="R99" s="100">
        <v>16156</v>
      </c>
      <c r="S99" s="100">
        <v>0</v>
      </c>
      <c r="T99" s="100">
        <v>0</v>
      </c>
      <c r="U99" s="100">
        <v>0</v>
      </c>
      <c r="V99" s="100">
        <v>0</v>
      </c>
      <c r="W99" s="100">
        <v>0</v>
      </c>
      <c r="X99" s="100">
        <v>0</v>
      </c>
      <c r="Y99" s="100">
        <v>0</v>
      </c>
      <c r="Z99" s="100">
        <v>0</v>
      </c>
      <c r="AA99" s="100">
        <v>0</v>
      </c>
      <c r="AB99" s="100">
        <v>0</v>
      </c>
      <c r="AC99" s="100">
        <v>0</v>
      </c>
      <c r="AD99" s="100">
        <v>0</v>
      </c>
      <c r="AE99" s="100">
        <v>2756532</v>
      </c>
      <c r="AF99" s="100">
        <v>689002</v>
      </c>
      <c r="AG99" s="100">
        <v>0</v>
      </c>
      <c r="AH99" s="100">
        <v>3445534</v>
      </c>
      <c r="AI99" s="100">
        <v>615223</v>
      </c>
      <c r="AJ99" s="100">
        <v>492179</v>
      </c>
      <c r="AK99" s="100">
        <v>123045</v>
      </c>
      <c r="AL99" s="100">
        <v>0</v>
      </c>
      <c r="AM99" s="100">
        <v>1230447</v>
      </c>
      <c r="AN99" s="100">
        <v>-473288</v>
      </c>
      <c r="AO99" s="100">
        <v>-378630</v>
      </c>
      <c r="AP99" s="100">
        <v>-94658</v>
      </c>
      <c r="AQ99" s="100">
        <v>0</v>
      </c>
      <c r="AR99" s="100">
        <v>-946576</v>
      </c>
      <c r="AS99" s="100">
        <v>-242500</v>
      </c>
      <c r="AT99" s="100">
        <v>-194000</v>
      </c>
      <c r="AU99" s="100">
        <v>-48500</v>
      </c>
      <c r="AV99" s="100">
        <v>0</v>
      </c>
      <c r="AW99" s="100">
        <v>-485000</v>
      </c>
      <c r="AX99" s="100">
        <v>142422</v>
      </c>
      <c r="AY99" s="100">
        <v>113937</v>
      </c>
      <c r="AZ99" s="100">
        <v>28484</v>
      </c>
      <c r="BA99" s="100">
        <v>0</v>
      </c>
      <c r="BB99" s="100">
        <v>284843</v>
      </c>
      <c r="BC99" s="100">
        <v>-187422</v>
      </c>
      <c r="BD99" s="100">
        <v>-149937</v>
      </c>
      <c r="BE99" s="100">
        <v>-37484</v>
      </c>
      <c r="BF99" s="100">
        <v>0</v>
      </c>
      <c r="BG99" s="100">
        <v>-374843</v>
      </c>
      <c r="BH99" s="100">
        <v>-287500</v>
      </c>
      <c r="BI99" s="100">
        <v>-230000</v>
      </c>
      <c r="BJ99" s="100">
        <v>-57500</v>
      </c>
      <c r="BK99" s="100">
        <v>0</v>
      </c>
      <c r="BL99" s="100">
        <v>-575000</v>
      </c>
      <c r="BM99" s="100">
        <v>-3408302</v>
      </c>
      <c r="BN99" s="100">
        <v>-2726641</v>
      </c>
      <c r="BO99" s="100">
        <v>-681660</v>
      </c>
      <c r="BP99" s="100">
        <v>0</v>
      </c>
      <c r="BQ99" s="100">
        <v>-6816603</v>
      </c>
      <c r="BR99" s="100">
        <v>-2096232</v>
      </c>
      <c r="BS99" s="100">
        <v>-1676986</v>
      </c>
      <c r="BT99" s="100">
        <v>-419247</v>
      </c>
      <c r="BU99" s="100">
        <v>0</v>
      </c>
      <c r="BV99" s="100">
        <v>-4192465</v>
      </c>
      <c r="BW99" s="100">
        <v>-1312069</v>
      </c>
      <c r="BX99" s="100">
        <v>-1049655</v>
      </c>
      <c r="BY99" s="100">
        <v>-262414</v>
      </c>
      <c r="BZ99" s="100">
        <v>0</v>
      </c>
      <c r="CA99" s="100">
        <v>-2624138</v>
      </c>
      <c r="CB99" s="100">
        <v>193846</v>
      </c>
      <c r="CC99" s="100">
        <v>155076</v>
      </c>
      <c r="CD99" s="100">
        <v>38769</v>
      </c>
      <c r="CE99" s="100">
        <v>0</v>
      </c>
      <c r="CF99" s="100">
        <v>387691</v>
      </c>
      <c r="CG99" s="100">
        <v>210197</v>
      </c>
      <c r="CH99" s="100">
        <v>168157</v>
      </c>
      <c r="CI99" s="100">
        <v>42039</v>
      </c>
      <c r="CJ99" s="100">
        <v>0</v>
      </c>
      <c r="CK99" s="100">
        <v>420393</v>
      </c>
      <c r="CL99" s="100">
        <v>1007071</v>
      </c>
      <c r="CM99" s="100">
        <v>805656</v>
      </c>
      <c r="CN99" s="100">
        <v>201414</v>
      </c>
      <c r="CO99" s="100">
        <v>0</v>
      </c>
      <c r="CP99" s="100">
        <v>2014141</v>
      </c>
      <c r="CQ99" s="100">
        <v>-882884</v>
      </c>
      <c r="CR99" s="100">
        <v>-706308</v>
      </c>
      <c r="CS99" s="100">
        <v>-176577</v>
      </c>
      <c r="CT99" s="100">
        <v>0</v>
      </c>
      <c r="CU99" s="100">
        <v>-1765769</v>
      </c>
      <c r="CV99" s="100">
        <v>-2880072</v>
      </c>
      <c r="CW99" s="100">
        <v>-2304060</v>
      </c>
      <c r="CX99" s="100">
        <v>-576015</v>
      </c>
      <c r="CY99" s="100">
        <v>0</v>
      </c>
      <c r="CZ99" s="100">
        <v>-5760147</v>
      </c>
      <c r="DA99" s="100">
        <v>-895315</v>
      </c>
      <c r="DB99" s="100">
        <v>-716254</v>
      </c>
      <c r="DC99" s="100">
        <v>-179064</v>
      </c>
      <c r="DD99" s="100">
        <v>0</v>
      </c>
      <c r="DE99" s="100">
        <v>-1790633</v>
      </c>
      <c r="DF99" s="100">
        <v>-1984756</v>
      </c>
      <c r="DG99" s="100">
        <v>-1587806</v>
      </c>
      <c r="DH99" s="100">
        <v>-396952</v>
      </c>
      <c r="DI99" s="100">
        <v>0</v>
      </c>
      <c r="DJ99" s="100">
        <v>-3969514</v>
      </c>
      <c r="DK99" s="100">
        <v>-374971</v>
      </c>
      <c r="DL99" s="100">
        <v>449264</v>
      </c>
      <c r="DM99" s="100">
        <v>1673232</v>
      </c>
      <c r="DN99" s="100">
        <v>0</v>
      </c>
      <c r="DO99" s="100">
        <v>1747526</v>
      </c>
      <c r="DP99" s="100">
        <v>-374970</v>
      </c>
      <c r="DQ99" s="100">
        <v>-127158</v>
      </c>
      <c r="DR99" s="100">
        <v>328247</v>
      </c>
      <c r="DS99" s="100">
        <v>0</v>
      </c>
      <c r="DT99" s="100">
        <v>-173881</v>
      </c>
      <c r="DU99" s="100">
        <v>-1</v>
      </c>
      <c r="DV99" s="100">
        <v>576422</v>
      </c>
      <c r="DW99" s="100">
        <v>1344985</v>
      </c>
      <c r="DX99" s="100">
        <v>0</v>
      </c>
      <c r="DY99" s="100">
        <v>1921407</v>
      </c>
      <c r="DZ99" s="100">
        <v>31783687</v>
      </c>
      <c r="EA99" s="100">
        <v>25426949</v>
      </c>
      <c r="EB99" s="100">
        <v>6356737</v>
      </c>
      <c r="EC99" s="100">
        <v>0</v>
      </c>
      <c r="ED99" s="100">
        <v>63567373</v>
      </c>
      <c r="EE99" s="100">
        <v>32803164</v>
      </c>
      <c r="EF99" s="100">
        <v>26242532</v>
      </c>
      <c r="EG99" s="100">
        <v>6560633</v>
      </c>
      <c r="EH99" s="100">
        <v>0</v>
      </c>
      <c r="EI99" s="100">
        <v>65606329</v>
      </c>
      <c r="EJ99" s="100">
        <v>1019477</v>
      </c>
      <c r="EK99" s="100">
        <v>815583</v>
      </c>
      <c r="EL99" s="100">
        <v>203896</v>
      </c>
      <c r="EM99" s="100">
        <v>0</v>
      </c>
      <c r="EN99" s="100">
        <v>2038956</v>
      </c>
      <c r="EO99" s="100">
        <v>1019476</v>
      </c>
      <c r="EP99" s="100">
        <v>1392005</v>
      </c>
      <c r="EQ99" s="100">
        <v>1548881</v>
      </c>
      <c r="ER99" s="100">
        <v>0</v>
      </c>
      <c r="ES99" s="100">
        <v>3960363</v>
      </c>
      <c r="ET99" s="546">
        <v>0.5</v>
      </c>
      <c r="EU99" s="546">
        <v>0.4</v>
      </c>
      <c r="EV99" s="546">
        <v>0.1</v>
      </c>
      <c r="EW99" s="546">
        <v>0</v>
      </c>
      <c r="EX99" s="546">
        <v>1</v>
      </c>
      <c r="EY99" s="84" t="s">
        <v>1029</v>
      </c>
    </row>
    <row r="100" spans="1:155" s="84" customFormat="1" x14ac:dyDescent="0.25">
      <c r="A100" t="s">
        <v>1037</v>
      </c>
      <c r="B100" s="82" t="s">
        <v>559</v>
      </c>
      <c r="C100" s="85" t="s">
        <v>558</v>
      </c>
      <c r="D100" s="100">
        <v>28682174</v>
      </c>
      <c r="E100" s="100">
        <v>55069773</v>
      </c>
      <c r="F100" s="100">
        <v>30976747</v>
      </c>
      <c r="G100" s="100">
        <v>0</v>
      </c>
      <c r="H100" s="100">
        <v>114728694</v>
      </c>
      <c r="I100" s="100">
        <v>0</v>
      </c>
      <c r="J100" s="100">
        <v>0</v>
      </c>
      <c r="K100" s="100">
        <v>28682174</v>
      </c>
      <c r="L100" s="100">
        <v>324865</v>
      </c>
      <c r="M100" s="100">
        <v>324865</v>
      </c>
      <c r="N100" s="100">
        <v>0</v>
      </c>
      <c r="O100" s="100">
        <v>0</v>
      </c>
      <c r="P100" s="100">
        <v>0</v>
      </c>
      <c r="Q100" s="100">
        <v>0</v>
      </c>
      <c r="R100" s="100">
        <v>0</v>
      </c>
      <c r="S100" s="100">
        <v>0</v>
      </c>
      <c r="T100" s="100">
        <v>0</v>
      </c>
      <c r="U100" s="100">
        <v>0</v>
      </c>
      <c r="V100" s="100">
        <v>0</v>
      </c>
      <c r="W100" s="100">
        <v>0</v>
      </c>
      <c r="X100" s="100">
        <v>0</v>
      </c>
      <c r="Y100" s="100">
        <v>0</v>
      </c>
      <c r="Z100" s="100">
        <v>0</v>
      </c>
      <c r="AA100" s="100">
        <v>0</v>
      </c>
      <c r="AB100" s="100">
        <v>0</v>
      </c>
      <c r="AC100" s="100">
        <v>0</v>
      </c>
      <c r="AD100" s="100">
        <v>0</v>
      </c>
      <c r="AE100" s="100">
        <v>6718112</v>
      </c>
      <c r="AF100" s="100">
        <v>3778939</v>
      </c>
      <c r="AG100" s="100">
        <v>0</v>
      </c>
      <c r="AH100" s="100">
        <v>10497051</v>
      </c>
      <c r="AI100" s="100">
        <v>2198727</v>
      </c>
      <c r="AJ100" s="100">
        <v>4221555</v>
      </c>
      <c r="AK100" s="100">
        <v>2374625</v>
      </c>
      <c r="AL100" s="100">
        <v>0</v>
      </c>
      <c r="AM100" s="100">
        <v>8794907</v>
      </c>
      <c r="AN100" s="100">
        <v>-1061057</v>
      </c>
      <c r="AO100" s="100">
        <v>-2037229</v>
      </c>
      <c r="AP100" s="100">
        <v>-1145941</v>
      </c>
      <c r="AQ100" s="100">
        <v>0</v>
      </c>
      <c r="AR100" s="100">
        <v>-4244227</v>
      </c>
      <c r="AS100" s="100">
        <v>-961964</v>
      </c>
      <c r="AT100" s="100">
        <v>-1846969</v>
      </c>
      <c r="AU100" s="100">
        <v>-1038920</v>
      </c>
      <c r="AV100" s="100">
        <v>0</v>
      </c>
      <c r="AW100" s="100">
        <v>-3847853</v>
      </c>
      <c r="AX100" s="100">
        <v>27917</v>
      </c>
      <c r="AY100" s="100">
        <v>53602</v>
      </c>
      <c r="AZ100" s="100">
        <v>30151</v>
      </c>
      <c r="BA100" s="100">
        <v>0</v>
      </c>
      <c r="BB100" s="100">
        <v>111670</v>
      </c>
      <c r="BC100" s="100">
        <v>24853</v>
      </c>
      <c r="BD100" s="100">
        <v>47718</v>
      </c>
      <c r="BE100" s="100">
        <v>26841</v>
      </c>
      <c r="BF100" s="100">
        <v>0</v>
      </c>
      <c r="BG100" s="100">
        <v>99412</v>
      </c>
      <c r="BH100" s="100">
        <v>-909194</v>
      </c>
      <c r="BI100" s="100">
        <v>-1745649</v>
      </c>
      <c r="BJ100" s="100">
        <v>-981928</v>
      </c>
      <c r="BK100" s="100">
        <v>0</v>
      </c>
      <c r="BL100" s="100">
        <v>-3636771</v>
      </c>
      <c r="BM100" s="100">
        <v>-3345750.5</v>
      </c>
      <c r="BN100" s="100">
        <v>-6423840</v>
      </c>
      <c r="BO100" s="100">
        <v>-3613410</v>
      </c>
      <c r="BP100" s="100">
        <v>0</v>
      </c>
      <c r="BQ100" s="100">
        <v>-13383000.5</v>
      </c>
      <c r="BR100" s="100">
        <v>0</v>
      </c>
      <c r="BS100" s="100">
        <v>0</v>
      </c>
      <c r="BT100" s="100">
        <v>0</v>
      </c>
      <c r="BU100" s="100">
        <v>0</v>
      </c>
      <c r="BV100" s="100">
        <v>0</v>
      </c>
      <c r="BW100" s="100">
        <v>-3345750.5</v>
      </c>
      <c r="BX100" s="100">
        <v>-6423840</v>
      </c>
      <c r="BY100" s="100">
        <v>-3613410</v>
      </c>
      <c r="BZ100" s="100">
        <v>0</v>
      </c>
      <c r="CA100" s="100">
        <v>-13383000.5</v>
      </c>
      <c r="CB100" s="100">
        <v>0</v>
      </c>
      <c r="CC100" s="100">
        <v>0</v>
      </c>
      <c r="CD100" s="100">
        <v>0</v>
      </c>
      <c r="CE100" s="100">
        <v>0</v>
      </c>
      <c r="CF100" s="100">
        <v>0</v>
      </c>
      <c r="CG100" s="100">
        <v>0</v>
      </c>
      <c r="CH100" s="100">
        <v>0</v>
      </c>
      <c r="CI100" s="100">
        <v>0</v>
      </c>
      <c r="CJ100" s="100">
        <v>0</v>
      </c>
      <c r="CK100" s="100">
        <v>0</v>
      </c>
      <c r="CL100" s="100">
        <v>0</v>
      </c>
      <c r="CM100" s="100">
        <v>0</v>
      </c>
      <c r="CN100" s="100">
        <v>0</v>
      </c>
      <c r="CO100" s="100">
        <v>0</v>
      </c>
      <c r="CP100" s="100">
        <v>0</v>
      </c>
      <c r="CQ100" s="100">
        <v>779182</v>
      </c>
      <c r="CR100" s="100">
        <v>1496029</v>
      </c>
      <c r="CS100" s="100">
        <v>841516</v>
      </c>
      <c r="CT100" s="100">
        <v>0</v>
      </c>
      <c r="CU100" s="100">
        <v>3116727</v>
      </c>
      <c r="CV100" s="100">
        <v>-2566568.5</v>
      </c>
      <c r="CW100" s="100">
        <v>-4927811</v>
      </c>
      <c r="CX100" s="100">
        <v>-2771894</v>
      </c>
      <c r="CY100" s="100">
        <v>0</v>
      </c>
      <c r="CZ100" s="100">
        <v>-10266273.5</v>
      </c>
      <c r="DA100" s="100">
        <v>0</v>
      </c>
      <c r="DB100" s="100">
        <v>0</v>
      </c>
      <c r="DC100" s="100">
        <v>0</v>
      </c>
      <c r="DD100" s="100">
        <v>0</v>
      </c>
      <c r="DE100" s="100">
        <v>0</v>
      </c>
      <c r="DF100" s="100">
        <v>-2566568.5</v>
      </c>
      <c r="DG100" s="100">
        <v>-4927811</v>
      </c>
      <c r="DH100" s="100">
        <v>-2771894</v>
      </c>
      <c r="DI100" s="100">
        <v>0</v>
      </c>
      <c r="DJ100" s="100">
        <v>-10266273.5</v>
      </c>
      <c r="DK100" s="100">
        <v>-1900684</v>
      </c>
      <c r="DL100" s="100">
        <v>-2805894</v>
      </c>
      <c r="DM100" s="100">
        <v>-2737445</v>
      </c>
      <c r="DN100" s="100">
        <v>0</v>
      </c>
      <c r="DO100" s="100">
        <v>-7444023</v>
      </c>
      <c r="DP100" s="100">
        <v>-1900684</v>
      </c>
      <c r="DQ100" s="100">
        <v>-1170177</v>
      </c>
      <c r="DR100" s="100">
        <v>-1817354</v>
      </c>
      <c r="DS100" s="100">
        <v>0</v>
      </c>
      <c r="DT100" s="100">
        <v>-4888215</v>
      </c>
      <c r="DU100" s="100">
        <v>0</v>
      </c>
      <c r="DV100" s="100">
        <v>-1635717</v>
      </c>
      <c r="DW100" s="100">
        <v>-920091</v>
      </c>
      <c r="DX100" s="100">
        <v>0</v>
      </c>
      <c r="DY100" s="100">
        <v>-2555808</v>
      </c>
      <c r="DZ100" s="100">
        <v>28106033</v>
      </c>
      <c r="EA100" s="100">
        <v>53963584</v>
      </c>
      <c r="EB100" s="100">
        <v>30354516</v>
      </c>
      <c r="EC100" s="100">
        <v>0</v>
      </c>
      <c r="ED100" s="100">
        <v>112424133</v>
      </c>
      <c r="EE100" s="100">
        <v>28682174</v>
      </c>
      <c r="EF100" s="100">
        <v>55069773</v>
      </c>
      <c r="EG100" s="100">
        <v>30976747</v>
      </c>
      <c r="EH100" s="100">
        <v>0</v>
      </c>
      <c r="EI100" s="100">
        <v>114728694</v>
      </c>
      <c r="EJ100" s="100">
        <v>576141</v>
      </c>
      <c r="EK100" s="100">
        <v>1106189</v>
      </c>
      <c r="EL100" s="100">
        <v>622231</v>
      </c>
      <c r="EM100" s="100">
        <v>0</v>
      </c>
      <c r="EN100" s="100">
        <v>2304561</v>
      </c>
      <c r="EO100" s="100">
        <v>576141</v>
      </c>
      <c r="EP100" s="100">
        <v>-529528</v>
      </c>
      <c r="EQ100" s="100">
        <v>-297860</v>
      </c>
      <c r="ER100" s="100">
        <v>0</v>
      </c>
      <c r="ES100" s="100">
        <v>-251247</v>
      </c>
      <c r="ET100" s="546">
        <v>0.25</v>
      </c>
      <c r="EU100" s="546">
        <v>0.48</v>
      </c>
      <c r="EV100" s="546">
        <v>0.27</v>
      </c>
      <c r="EW100" s="546">
        <v>0</v>
      </c>
      <c r="EX100" s="546">
        <v>1</v>
      </c>
      <c r="EY100" s="84" t="s">
        <v>1044</v>
      </c>
    </row>
    <row r="101" spans="1:155" s="84" customFormat="1" x14ac:dyDescent="0.25">
      <c r="A101" t="s">
        <v>1026</v>
      </c>
      <c r="B101" s="82" t="s">
        <v>561</v>
      </c>
      <c r="C101" s="85" t="s">
        <v>560</v>
      </c>
      <c r="D101" s="100">
        <v>15615422</v>
      </c>
      <c r="E101" s="100">
        <v>12492337</v>
      </c>
      <c r="F101" s="100">
        <v>2810776</v>
      </c>
      <c r="G101" s="100">
        <v>312308</v>
      </c>
      <c r="H101" s="100">
        <v>31230843</v>
      </c>
      <c r="I101" s="100">
        <v>0</v>
      </c>
      <c r="J101" s="100">
        <v>0</v>
      </c>
      <c r="K101" s="100">
        <v>15615422</v>
      </c>
      <c r="L101" s="100">
        <v>172819</v>
      </c>
      <c r="M101" s="100">
        <v>172819</v>
      </c>
      <c r="N101" s="100">
        <v>0</v>
      </c>
      <c r="O101" s="100">
        <v>0</v>
      </c>
      <c r="P101" s="100">
        <v>0</v>
      </c>
      <c r="Q101" s="100">
        <v>0</v>
      </c>
      <c r="R101" s="100">
        <v>0</v>
      </c>
      <c r="S101" s="100">
        <v>0</v>
      </c>
      <c r="T101" s="100">
        <v>0</v>
      </c>
      <c r="U101" s="100">
        <v>0</v>
      </c>
      <c r="V101" s="100">
        <v>0</v>
      </c>
      <c r="W101" s="100">
        <v>0</v>
      </c>
      <c r="X101" s="100">
        <v>0</v>
      </c>
      <c r="Y101" s="100">
        <v>0</v>
      </c>
      <c r="Z101" s="100">
        <v>0</v>
      </c>
      <c r="AA101" s="100">
        <v>0</v>
      </c>
      <c r="AB101" s="100">
        <v>0</v>
      </c>
      <c r="AC101" s="100">
        <v>0</v>
      </c>
      <c r="AD101" s="100">
        <v>0</v>
      </c>
      <c r="AE101" s="100">
        <v>2827009</v>
      </c>
      <c r="AF101" s="100">
        <v>636079</v>
      </c>
      <c r="AG101" s="100">
        <v>70676</v>
      </c>
      <c r="AH101" s="100">
        <v>3533764</v>
      </c>
      <c r="AI101" s="100">
        <v>1028185</v>
      </c>
      <c r="AJ101" s="100">
        <v>822548</v>
      </c>
      <c r="AK101" s="100">
        <v>185073</v>
      </c>
      <c r="AL101" s="100">
        <v>20564</v>
      </c>
      <c r="AM101" s="100">
        <v>2056370</v>
      </c>
      <c r="AN101" s="100">
        <v>-468813</v>
      </c>
      <c r="AO101" s="100">
        <v>-375050</v>
      </c>
      <c r="AP101" s="100">
        <v>-84386</v>
      </c>
      <c r="AQ101" s="100">
        <v>-9376</v>
      </c>
      <c r="AR101" s="100">
        <v>-937625</v>
      </c>
      <c r="AS101" s="100">
        <v>-224952</v>
      </c>
      <c r="AT101" s="100">
        <v>-179962</v>
      </c>
      <c r="AU101" s="100">
        <v>-40491</v>
      </c>
      <c r="AV101" s="100">
        <v>-4500</v>
      </c>
      <c r="AW101" s="100">
        <v>-449905</v>
      </c>
      <c r="AX101" s="100">
        <v>52894</v>
      </c>
      <c r="AY101" s="100">
        <v>42316</v>
      </c>
      <c r="AZ101" s="100">
        <v>9521</v>
      </c>
      <c r="BA101" s="100">
        <v>1058</v>
      </c>
      <c r="BB101" s="100">
        <v>105789</v>
      </c>
      <c r="BC101" s="100">
        <v>-353781</v>
      </c>
      <c r="BD101" s="100">
        <v>-283025</v>
      </c>
      <c r="BE101" s="100">
        <v>-63681</v>
      </c>
      <c r="BF101" s="100">
        <v>-7076</v>
      </c>
      <c r="BG101" s="100">
        <v>-707563</v>
      </c>
      <c r="BH101" s="100">
        <v>-525839</v>
      </c>
      <c r="BI101" s="100">
        <v>-420671</v>
      </c>
      <c r="BJ101" s="100">
        <v>-94651</v>
      </c>
      <c r="BK101" s="100">
        <v>-10518</v>
      </c>
      <c r="BL101" s="100">
        <v>-1051679</v>
      </c>
      <c r="BM101" s="100">
        <v>-1568813</v>
      </c>
      <c r="BN101" s="100">
        <v>-1255049</v>
      </c>
      <c r="BO101" s="100">
        <v>-282386</v>
      </c>
      <c r="BP101" s="100">
        <v>-31377</v>
      </c>
      <c r="BQ101" s="100">
        <v>-3137625</v>
      </c>
      <c r="BR101" s="100">
        <v>-485382</v>
      </c>
      <c r="BS101" s="100">
        <v>-388306</v>
      </c>
      <c r="BT101" s="100">
        <v>-87369</v>
      </c>
      <c r="BU101" s="100">
        <v>-9708</v>
      </c>
      <c r="BV101" s="100">
        <v>-970765</v>
      </c>
      <c r="BW101" s="100">
        <v>-1083431</v>
      </c>
      <c r="BX101" s="100">
        <v>-866744</v>
      </c>
      <c r="BY101" s="100">
        <v>-195017</v>
      </c>
      <c r="BZ101" s="100">
        <v>-21668</v>
      </c>
      <c r="CA101" s="100">
        <v>-2166860</v>
      </c>
      <c r="CB101" s="100">
        <v>651436</v>
      </c>
      <c r="CC101" s="100">
        <v>521150</v>
      </c>
      <c r="CD101" s="100">
        <v>117259</v>
      </c>
      <c r="CE101" s="100">
        <v>13029</v>
      </c>
      <c r="CF101" s="100">
        <v>1302874</v>
      </c>
      <c r="CG101" s="100">
        <v>87389</v>
      </c>
      <c r="CH101" s="100">
        <v>69911</v>
      </c>
      <c r="CI101" s="100">
        <v>15730</v>
      </c>
      <c r="CJ101" s="100">
        <v>1748</v>
      </c>
      <c r="CK101" s="100">
        <v>174778</v>
      </c>
      <c r="CL101" s="100">
        <v>-751780</v>
      </c>
      <c r="CM101" s="100">
        <v>-601425</v>
      </c>
      <c r="CN101" s="100">
        <v>-135321</v>
      </c>
      <c r="CO101" s="100">
        <v>-15036</v>
      </c>
      <c r="CP101" s="100">
        <v>-1503562</v>
      </c>
      <c r="CQ101" s="100">
        <v>-1099194</v>
      </c>
      <c r="CR101" s="100">
        <v>-879356</v>
      </c>
      <c r="CS101" s="100">
        <v>-197855</v>
      </c>
      <c r="CT101" s="100">
        <v>-21984</v>
      </c>
      <c r="CU101" s="100">
        <v>-2198389</v>
      </c>
      <c r="CV101" s="100">
        <v>-2680962</v>
      </c>
      <c r="CW101" s="100">
        <v>-2144769</v>
      </c>
      <c r="CX101" s="100">
        <v>-482573</v>
      </c>
      <c r="CY101" s="100">
        <v>-53620</v>
      </c>
      <c r="CZ101" s="100">
        <v>-5361924</v>
      </c>
      <c r="DA101" s="100">
        <v>-585726</v>
      </c>
      <c r="DB101" s="100">
        <v>-468581</v>
      </c>
      <c r="DC101" s="100">
        <v>-105431</v>
      </c>
      <c r="DD101" s="100">
        <v>-11715</v>
      </c>
      <c r="DE101" s="100">
        <v>-1171453</v>
      </c>
      <c r="DF101" s="100">
        <v>-2095236</v>
      </c>
      <c r="DG101" s="100">
        <v>-1676189</v>
      </c>
      <c r="DH101" s="100">
        <v>-377142</v>
      </c>
      <c r="DI101" s="100">
        <v>-41904</v>
      </c>
      <c r="DJ101" s="100">
        <v>-4190471</v>
      </c>
      <c r="DK101" s="100">
        <v>2648465</v>
      </c>
      <c r="DL101" s="100">
        <v>2118774</v>
      </c>
      <c r="DM101" s="100">
        <v>476725</v>
      </c>
      <c r="DN101" s="100">
        <v>52969</v>
      </c>
      <c r="DO101" s="100">
        <v>5296933</v>
      </c>
      <c r="DP101" s="100">
        <v>371662</v>
      </c>
      <c r="DQ101" s="100">
        <v>297330</v>
      </c>
      <c r="DR101" s="100">
        <v>66899</v>
      </c>
      <c r="DS101" s="100">
        <v>7433</v>
      </c>
      <c r="DT101" s="100">
        <v>743324</v>
      </c>
      <c r="DU101" s="100">
        <v>2276803</v>
      </c>
      <c r="DV101" s="100">
        <v>1821444</v>
      </c>
      <c r="DW101" s="100">
        <v>409826</v>
      </c>
      <c r="DX101" s="100">
        <v>45536</v>
      </c>
      <c r="DY101" s="100">
        <v>4553609</v>
      </c>
      <c r="DZ101" s="100">
        <v>17142856</v>
      </c>
      <c r="EA101" s="100">
        <v>13714284</v>
      </c>
      <c r="EB101" s="100">
        <v>3085714</v>
      </c>
      <c r="EC101" s="100">
        <v>342857</v>
      </c>
      <c r="ED101" s="100">
        <v>34285711</v>
      </c>
      <c r="EE101" s="100">
        <v>15615422</v>
      </c>
      <c r="EF101" s="100">
        <v>12492337</v>
      </c>
      <c r="EG101" s="100">
        <v>2810776</v>
      </c>
      <c r="EH101" s="100">
        <v>312308</v>
      </c>
      <c r="EI101" s="100">
        <v>31230843</v>
      </c>
      <c r="EJ101" s="100">
        <v>-1527434</v>
      </c>
      <c r="EK101" s="100">
        <v>-1221947</v>
      </c>
      <c r="EL101" s="100">
        <v>-274938</v>
      </c>
      <c r="EM101" s="100">
        <v>-30549</v>
      </c>
      <c r="EN101" s="100">
        <v>-3054868</v>
      </c>
      <c r="EO101" s="100">
        <v>749369</v>
      </c>
      <c r="EP101" s="100">
        <v>599497</v>
      </c>
      <c r="EQ101" s="100">
        <v>134888</v>
      </c>
      <c r="ER101" s="100">
        <v>14987</v>
      </c>
      <c r="ES101" s="100">
        <v>1498741</v>
      </c>
      <c r="ET101" s="546">
        <v>0.5</v>
      </c>
      <c r="EU101" s="546">
        <v>0.4</v>
      </c>
      <c r="EV101" s="546">
        <v>0.09</v>
      </c>
      <c r="EW101" s="546">
        <v>0.01</v>
      </c>
      <c r="EX101" s="546">
        <v>1</v>
      </c>
      <c r="EY101" s="84" t="s">
        <v>1029</v>
      </c>
    </row>
    <row r="102" spans="1:155" s="84" customFormat="1" x14ac:dyDescent="0.25">
      <c r="A102" t="s">
        <v>1026</v>
      </c>
      <c r="B102" s="82" t="s">
        <v>563</v>
      </c>
      <c r="C102" s="85" t="s">
        <v>562</v>
      </c>
      <c r="D102" s="100">
        <v>12151253</v>
      </c>
      <c r="E102" s="100">
        <v>9721002</v>
      </c>
      <c r="F102" s="100">
        <v>2430251</v>
      </c>
      <c r="G102" s="100">
        <v>0</v>
      </c>
      <c r="H102" s="100">
        <v>24302506</v>
      </c>
      <c r="I102" s="100">
        <v>0</v>
      </c>
      <c r="J102" s="100">
        <v>0</v>
      </c>
      <c r="K102" s="100">
        <v>12151253</v>
      </c>
      <c r="L102" s="100">
        <v>83273</v>
      </c>
      <c r="M102" s="100">
        <v>83273</v>
      </c>
      <c r="N102" s="100">
        <v>0</v>
      </c>
      <c r="O102" s="100">
        <v>0</v>
      </c>
      <c r="P102" s="100">
        <v>0</v>
      </c>
      <c r="Q102" s="100">
        <v>0</v>
      </c>
      <c r="R102" s="100">
        <v>0</v>
      </c>
      <c r="S102" s="100">
        <v>0</v>
      </c>
      <c r="T102" s="100">
        <v>0</v>
      </c>
      <c r="U102" s="100">
        <v>0</v>
      </c>
      <c r="V102" s="100">
        <v>0</v>
      </c>
      <c r="W102" s="100">
        <v>0</v>
      </c>
      <c r="X102" s="100">
        <v>0</v>
      </c>
      <c r="Y102" s="100">
        <v>0</v>
      </c>
      <c r="Z102" s="100">
        <v>0</v>
      </c>
      <c r="AA102" s="100">
        <v>0</v>
      </c>
      <c r="AB102" s="100">
        <v>0</v>
      </c>
      <c r="AC102" s="100">
        <v>0</v>
      </c>
      <c r="AD102" s="100">
        <v>0</v>
      </c>
      <c r="AE102" s="100">
        <v>1262866</v>
      </c>
      <c r="AF102" s="100">
        <v>315717</v>
      </c>
      <c r="AG102" s="100">
        <v>0</v>
      </c>
      <c r="AH102" s="100">
        <v>1578583</v>
      </c>
      <c r="AI102" s="100">
        <v>47071</v>
      </c>
      <c r="AJ102" s="100">
        <v>37657</v>
      </c>
      <c r="AK102" s="100">
        <v>9414</v>
      </c>
      <c r="AL102" s="100">
        <v>0</v>
      </c>
      <c r="AM102" s="100">
        <v>94142</v>
      </c>
      <c r="AN102" s="100">
        <v>-54319</v>
      </c>
      <c r="AO102" s="100">
        <v>-43455</v>
      </c>
      <c r="AP102" s="100">
        <v>-10864</v>
      </c>
      <c r="AQ102" s="100">
        <v>0</v>
      </c>
      <c r="AR102" s="100">
        <v>-108638</v>
      </c>
      <c r="AS102" s="100">
        <v>-58990</v>
      </c>
      <c r="AT102" s="100">
        <v>-47192</v>
      </c>
      <c r="AU102" s="100">
        <v>-11798</v>
      </c>
      <c r="AV102" s="100">
        <v>0</v>
      </c>
      <c r="AW102" s="100">
        <v>-117980</v>
      </c>
      <c r="AX102" s="100">
        <v>159031</v>
      </c>
      <c r="AY102" s="100">
        <v>127225</v>
      </c>
      <c r="AZ102" s="100">
        <v>31806</v>
      </c>
      <c r="BA102" s="100">
        <v>0</v>
      </c>
      <c r="BB102" s="100">
        <v>318062</v>
      </c>
      <c r="BC102" s="100">
        <v>-136658</v>
      </c>
      <c r="BD102" s="100">
        <v>-109326</v>
      </c>
      <c r="BE102" s="100">
        <v>-27332</v>
      </c>
      <c r="BF102" s="100">
        <v>0</v>
      </c>
      <c r="BG102" s="100">
        <v>-273316</v>
      </c>
      <c r="BH102" s="100">
        <v>-36617</v>
      </c>
      <c r="BI102" s="100">
        <v>-29293</v>
      </c>
      <c r="BJ102" s="100">
        <v>-7324</v>
      </c>
      <c r="BK102" s="100">
        <v>0</v>
      </c>
      <c r="BL102" s="100">
        <v>-73234</v>
      </c>
      <c r="BM102" s="100">
        <v>-509103</v>
      </c>
      <c r="BN102" s="100">
        <v>-407282</v>
      </c>
      <c r="BO102" s="100">
        <v>-101821</v>
      </c>
      <c r="BP102" s="100">
        <v>0</v>
      </c>
      <c r="BQ102" s="100">
        <v>-1018206</v>
      </c>
      <c r="BR102" s="100">
        <v>-501133</v>
      </c>
      <c r="BS102" s="100">
        <v>-400907</v>
      </c>
      <c r="BT102" s="100">
        <v>-100227</v>
      </c>
      <c r="BU102" s="100">
        <v>0</v>
      </c>
      <c r="BV102" s="100">
        <v>-1002267</v>
      </c>
      <c r="BW102" s="100">
        <v>-7969</v>
      </c>
      <c r="BX102" s="100">
        <v>-6376</v>
      </c>
      <c r="BY102" s="100">
        <v>-1594</v>
      </c>
      <c r="BZ102" s="100">
        <v>0</v>
      </c>
      <c r="CA102" s="100">
        <v>-15939</v>
      </c>
      <c r="CB102" s="100">
        <v>0</v>
      </c>
      <c r="CC102" s="100">
        <v>0</v>
      </c>
      <c r="CD102" s="100">
        <v>0</v>
      </c>
      <c r="CE102" s="100">
        <v>0</v>
      </c>
      <c r="CF102" s="100">
        <v>0</v>
      </c>
      <c r="CG102" s="100">
        <v>0</v>
      </c>
      <c r="CH102" s="100">
        <v>0</v>
      </c>
      <c r="CI102" s="100">
        <v>0</v>
      </c>
      <c r="CJ102" s="100">
        <v>0</v>
      </c>
      <c r="CK102" s="100">
        <v>0</v>
      </c>
      <c r="CL102" s="100">
        <v>-108136</v>
      </c>
      <c r="CM102" s="100">
        <v>-86508</v>
      </c>
      <c r="CN102" s="100">
        <v>-21627</v>
      </c>
      <c r="CO102" s="100">
        <v>0</v>
      </c>
      <c r="CP102" s="100">
        <v>-216271</v>
      </c>
      <c r="CQ102" s="100">
        <v>-43144</v>
      </c>
      <c r="CR102" s="100">
        <v>-34516</v>
      </c>
      <c r="CS102" s="100">
        <v>-8629</v>
      </c>
      <c r="CT102" s="100">
        <v>0</v>
      </c>
      <c r="CU102" s="100">
        <v>-86289</v>
      </c>
      <c r="CV102" s="100">
        <v>-660383</v>
      </c>
      <c r="CW102" s="100">
        <v>-528306</v>
      </c>
      <c r="CX102" s="100">
        <v>-132077</v>
      </c>
      <c r="CY102" s="100">
        <v>0</v>
      </c>
      <c r="CZ102" s="100">
        <v>-1320766</v>
      </c>
      <c r="DA102" s="100">
        <v>-609269</v>
      </c>
      <c r="DB102" s="100">
        <v>-487415</v>
      </c>
      <c r="DC102" s="100">
        <v>-121854</v>
      </c>
      <c r="DD102" s="100">
        <v>0</v>
      </c>
      <c r="DE102" s="100">
        <v>-1218538</v>
      </c>
      <c r="DF102" s="100">
        <v>-51113</v>
      </c>
      <c r="DG102" s="100">
        <v>-40892</v>
      </c>
      <c r="DH102" s="100">
        <v>-10223</v>
      </c>
      <c r="DI102" s="100">
        <v>0</v>
      </c>
      <c r="DJ102" s="100">
        <v>-102228</v>
      </c>
      <c r="DK102" s="100">
        <v>-2268493</v>
      </c>
      <c r="DL102" s="100">
        <v>-423522</v>
      </c>
      <c r="DM102" s="100">
        <v>2792604</v>
      </c>
      <c r="DN102" s="100">
        <v>0</v>
      </c>
      <c r="DO102" s="100">
        <v>100589</v>
      </c>
      <c r="DP102" s="100">
        <v>-2268492</v>
      </c>
      <c r="DQ102" s="100">
        <v>-1803542</v>
      </c>
      <c r="DR102" s="100">
        <v>-427444</v>
      </c>
      <c r="DS102" s="100">
        <v>0</v>
      </c>
      <c r="DT102" s="100">
        <v>-4499478</v>
      </c>
      <c r="DU102" s="100">
        <v>-1</v>
      </c>
      <c r="DV102" s="100">
        <v>1380020</v>
      </c>
      <c r="DW102" s="100">
        <v>3220048</v>
      </c>
      <c r="DX102" s="100">
        <v>0</v>
      </c>
      <c r="DY102" s="100">
        <v>4600067</v>
      </c>
      <c r="DZ102" s="100">
        <v>12459687</v>
      </c>
      <c r="EA102" s="100">
        <v>9967750</v>
      </c>
      <c r="EB102" s="100">
        <v>2491937</v>
      </c>
      <c r="EC102" s="100">
        <v>0</v>
      </c>
      <c r="ED102" s="100">
        <v>24919374</v>
      </c>
      <c r="EE102" s="100">
        <v>12151253</v>
      </c>
      <c r="EF102" s="100">
        <v>9721002</v>
      </c>
      <c r="EG102" s="100">
        <v>2430251</v>
      </c>
      <c r="EH102" s="100">
        <v>0</v>
      </c>
      <c r="EI102" s="100">
        <v>24302506</v>
      </c>
      <c r="EJ102" s="100">
        <v>-308434</v>
      </c>
      <c r="EK102" s="100">
        <v>-246748</v>
      </c>
      <c r="EL102" s="100">
        <v>-61686</v>
      </c>
      <c r="EM102" s="100">
        <v>0</v>
      </c>
      <c r="EN102" s="100">
        <v>-616868</v>
      </c>
      <c r="EO102" s="100">
        <v>-308435</v>
      </c>
      <c r="EP102" s="100">
        <v>1133272</v>
      </c>
      <c r="EQ102" s="100">
        <v>3158362</v>
      </c>
      <c r="ER102" s="100">
        <v>0</v>
      </c>
      <c r="ES102" s="100">
        <v>3983199</v>
      </c>
      <c r="ET102" s="546">
        <v>0.5</v>
      </c>
      <c r="EU102" s="546">
        <v>0.4</v>
      </c>
      <c r="EV102" s="546">
        <v>0.1</v>
      </c>
      <c r="EW102" s="546">
        <v>0</v>
      </c>
      <c r="EX102" s="546">
        <v>1</v>
      </c>
      <c r="EY102" s="84" t="s">
        <v>1029</v>
      </c>
    </row>
    <row r="103" spans="1:155" s="84" customFormat="1" x14ac:dyDescent="0.25">
      <c r="A103" t="s">
        <v>1026</v>
      </c>
      <c r="B103" s="82" t="s">
        <v>565</v>
      </c>
      <c r="C103" s="85" t="s">
        <v>564</v>
      </c>
      <c r="D103" s="100">
        <v>11969974</v>
      </c>
      <c r="E103" s="100">
        <v>9575980</v>
      </c>
      <c r="F103" s="100">
        <v>2154596</v>
      </c>
      <c r="G103" s="100">
        <v>239400</v>
      </c>
      <c r="H103" s="100">
        <v>23939950</v>
      </c>
      <c r="I103" s="100">
        <v>0</v>
      </c>
      <c r="J103" s="100">
        <v>0</v>
      </c>
      <c r="K103" s="100">
        <v>11969974</v>
      </c>
      <c r="L103" s="100">
        <v>132995</v>
      </c>
      <c r="M103" s="100">
        <v>132995</v>
      </c>
      <c r="N103" s="100">
        <v>0</v>
      </c>
      <c r="O103" s="100">
        <v>0</v>
      </c>
      <c r="P103" s="100">
        <v>0</v>
      </c>
      <c r="Q103" s="100">
        <v>0</v>
      </c>
      <c r="R103" s="100">
        <v>0</v>
      </c>
      <c r="S103" s="100">
        <v>0</v>
      </c>
      <c r="T103" s="100">
        <v>0</v>
      </c>
      <c r="U103" s="100">
        <v>0</v>
      </c>
      <c r="V103" s="100">
        <v>0</v>
      </c>
      <c r="W103" s="100">
        <v>0</v>
      </c>
      <c r="X103" s="100">
        <v>0</v>
      </c>
      <c r="Y103" s="100">
        <v>0</v>
      </c>
      <c r="Z103" s="100">
        <v>0</v>
      </c>
      <c r="AA103" s="100">
        <v>0</v>
      </c>
      <c r="AB103" s="100">
        <v>0</v>
      </c>
      <c r="AC103" s="100">
        <v>0</v>
      </c>
      <c r="AD103" s="100">
        <v>0</v>
      </c>
      <c r="AE103" s="100">
        <v>1871947</v>
      </c>
      <c r="AF103" s="100">
        <v>421188</v>
      </c>
      <c r="AG103" s="100">
        <v>46799</v>
      </c>
      <c r="AH103" s="100">
        <v>2339934</v>
      </c>
      <c r="AI103" s="100">
        <v>567626</v>
      </c>
      <c r="AJ103" s="100">
        <v>454102</v>
      </c>
      <c r="AK103" s="100">
        <v>102173</v>
      </c>
      <c r="AL103" s="100">
        <v>11353</v>
      </c>
      <c r="AM103" s="100">
        <v>1135254</v>
      </c>
      <c r="AN103" s="100">
        <v>-299630</v>
      </c>
      <c r="AO103" s="100">
        <v>-239704</v>
      </c>
      <c r="AP103" s="100">
        <v>-53933</v>
      </c>
      <c r="AQ103" s="100">
        <v>-5993</v>
      </c>
      <c r="AR103" s="100">
        <v>-599260</v>
      </c>
      <c r="AS103" s="100">
        <v>-226843</v>
      </c>
      <c r="AT103" s="100">
        <v>-181475</v>
      </c>
      <c r="AU103" s="100">
        <v>-40832</v>
      </c>
      <c r="AV103" s="100">
        <v>-4537</v>
      </c>
      <c r="AW103" s="100">
        <v>-453687</v>
      </c>
      <c r="AX103" s="100">
        <v>73954</v>
      </c>
      <c r="AY103" s="100">
        <v>59164</v>
      </c>
      <c r="AZ103" s="100">
        <v>13312</v>
      </c>
      <c r="BA103" s="100">
        <v>1479</v>
      </c>
      <c r="BB103" s="100">
        <v>147909</v>
      </c>
      <c r="BC103" s="100">
        <v>-130780</v>
      </c>
      <c r="BD103" s="100">
        <v>-104624</v>
      </c>
      <c r="BE103" s="100">
        <v>-23540</v>
      </c>
      <c r="BF103" s="100">
        <v>-2616</v>
      </c>
      <c r="BG103" s="100">
        <v>-261560</v>
      </c>
      <c r="BH103" s="100">
        <v>-283669</v>
      </c>
      <c r="BI103" s="100">
        <v>-226935</v>
      </c>
      <c r="BJ103" s="100">
        <v>-51060</v>
      </c>
      <c r="BK103" s="100">
        <v>-5674</v>
      </c>
      <c r="BL103" s="100">
        <v>-567338</v>
      </c>
      <c r="BM103" s="100">
        <v>-1245600</v>
      </c>
      <c r="BN103" s="100">
        <v>-996480</v>
      </c>
      <c r="BO103" s="100">
        <v>-224208</v>
      </c>
      <c r="BP103" s="100">
        <v>-24912</v>
      </c>
      <c r="BQ103" s="100">
        <v>-2491200</v>
      </c>
      <c r="BR103" s="100">
        <v>-516850</v>
      </c>
      <c r="BS103" s="100">
        <v>-413480</v>
      </c>
      <c r="BT103" s="100">
        <v>-93033</v>
      </c>
      <c r="BU103" s="100">
        <v>-10337</v>
      </c>
      <c r="BV103" s="100">
        <v>-1033700</v>
      </c>
      <c r="BW103" s="100">
        <v>-728750</v>
      </c>
      <c r="BX103" s="100">
        <v>-583000</v>
      </c>
      <c r="BY103" s="100">
        <v>-131175</v>
      </c>
      <c r="BZ103" s="100">
        <v>-14575</v>
      </c>
      <c r="CA103" s="100">
        <v>-1457500</v>
      </c>
      <c r="CB103" s="100">
        <v>176364</v>
      </c>
      <c r="CC103" s="100">
        <v>141091</v>
      </c>
      <c r="CD103" s="100">
        <v>31746</v>
      </c>
      <c r="CE103" s="100">
        <v>3527</v>
      </c>
      <c r="CF103" s="100">
        <v>352728</v>
      </c>
      <c r="CG103" s="100">
        <v>111536</v>
      </c>
      <c r="CH103" s="100">
        <v>89229</v>
      </c>
      <c r="CI103" s="100">
        <v>20076</v>
      </c>
      <c r="CJ103" s="100">
        <v>2231</v>
      </c>
      <c r="CK103" s="100">
        <v>223072</v>
      </c>
      <c r="CL103" s="100">
        <v>-23614</v>
      </c>
      <c r="CM103" s="100">
        <v>-18891</v>
      </c>
      <c r="CN103" s="100">
        <v>-4251</v>
      </c>
      <c r="CO103" s="100">
        <v>-472</v>
      </c>
      <c r="CP103" s="100">
        <v>-47228</v>
      </c>
      <c r="CQ103" s="100">
        <v>-564286</v>
      </c>
      <c r="CR103" s="100">
        <v>-451429</v>
      </c>
      <c r="CS103" s="100">
        <v>-101571</v>
      </c>
      <c r="CT103" s="100">
        <v>-11286</v>
      </c>
      <c r="CU103" s="100">
        <v>-1128572</v>
      </c>
      <c r="CV103" s="100">
        <v>-1545600</v>
      </c>
      <c r="CW103" s="100">
        <v>-1236480</v>
      </c>
      <c r="CX103" s="100">
        <v>-278208</v>
      </c>
      <c r="CY103" s="100">
        <v>-30912</v>
      </c>
      <c r="CZ103" s="100">
        <v>-3091200</v>
      </c>
      <c r="DA103" s="100">
        <v>-364100</v>
      </c>
      <c r="DB103" s="100">
        <v>-291280</v>
      </c>
      <c r="DC103" s="100">
        <v>-65538</v>
      </c>
      <c r="DD103" s="100">
        <v>-7282</v>
      </c>
      <c r="DE103" s="100">
        <v>-728200</v>
      </c>
      <c r="DF103" s="100">
        <v>-1181500</v>
      </c>
      <c r="DG103" s="100">
        <v>-945200</v>
      </c>
      <c r="DH103" s="100">
        <v>-212670</v>
      </c>
      <c r="DI103" s="100">
        <v>-23630</v>
      </c>
      <c r="DJ103" s="100">
        <v>-2363000</v>
      </c>
      <c r="DK103" s="100">
        <v>-163445</v>
      </c>
      <c r="DL103" s="100">
        <v>-76161</v>
      </c>
      <c r="DM103" s="100">
        <v>24082</v>
      </c>
      <c r="DN103" s="100">
        <v>-2177</v>
      </c>
      <c r="DO103" s="100">
        <v>-217701</v>
      </c>
      <c r="DP103" s="100">
        <v>-163446</v>
      </c>
      <c r="DQ103" s="100">
        <v>30432</v>
      </c>
      <c r="DR103" s="100">
        <v>128544</v>
      </c>
      <c r="DS103" s="100">
        <v>-45</v>
      </c>
      <c r="DT103" s="100">
        <v>-4515</v>
      </c>
      <c r="DU103" s="100">
        <v>1</v>
      </c>
      <c r="DV103" s="100">
        <v>-106593</v>
      </c>
      <c r="DW103" s="100">
        <v>-104462</v>
      </c>
      <c r="DX103" s="100">
        <v>-2132</v>
      </c>
      <c r="DY103" s="100">
        <v>-213186</v>
      </c>
      <c r="DZ103" s="100">
        <v>12184975</v>
      </c>
      <c r="EA103" s="100">
        <v>9747980</v>
      </c>
      <c r="EB103" s="100">
        <v>2193296</v>
      </c>
      <c r="EC103" s="100">
        <v>243700</v>
      </c>
      <c r="ED103" s="100">
        <v>24369951</v>
      </c>
      <c r="EE103" s="100">
        <v>11969974</v>
      </c>
      <c r="EF103" s="100">
        <v>9575980</v>
      </c>
      <c r="EG103" s="100">
        <v>2154596</v>
      </c>
      <c r="EH103" s="100">
        <v>239400</v>
      </c>
      <c r="EI103" s="100">
        <v>23939950</v>
      </c>
      <c r="EJ103" s="100">
        <v>-215001</v>
      </c>
      <c r="EK103" s="100">
        <v>-172000</v>
      </c>
      <c r="EL103" s="100">
        <v>-38700</v>
      </c>
      <c r="EM103" s="100">
        <v>-4300</v>
      </c>
      <c r="EN103" s="100">
        <v>-430001</v>
      </c>
      <c r="EO103" s="100">
        <v>-215000</v>
      </c>
      <c r="EP103" s="100">
        <v>-278593</v>
      </c>
      <c r="EQ103" s="100">
        <v>-143162</v>
      </c>
      <c r="ER103" s="100">
        <v>-6432</v>
      </c>
      <c r="ES103" s="100">
        <v>-643187</v>
      </c>
      <c r="ET103" s="546">
        <v>0.5</v>
      </c>
      <c r="EU103" s="546">
        <v>0.4</v>
      </c>
      <c r="EV103" s="546">
        <v>0.09</v>
      </c>
      <c r="EW103" s="546">
        <v>0.01</v>
      </c>
      <c r="EX103" s="546">
        <v>1</v>
      </c>
      <c r="EY103" s="84" t="s">
        <v>1029</v>
      </c>
    </row>
    <row r="104" spans="1:155" s="84" customFormat="1" x14ac:dyDescent="0.25">
      <c r="A104" t="s">
        <v>1026</v>
      </c>
      <c r="B104" s="82" t="s">
        <v>567</v>
      </c>
      <c r="C104" s="85" t="s">
        <v>566</v>
      </c>
      <c r="D104" s="100">
        <v>39019375</v>
      </c>
      <c r="E104" s="100">
        <v>31215499</v>
      </c>
      <c r="F104" s="100">
        <v>7023487</v>
      </c>
      <c r="G104" s="100">
        <v>780387</v>
      </c>
      <c r="H104" s="100">
        <v>78038748</v>
      </c>
      <c r="I104" s="100">
        <v>0</v>
      </c>
      <c r="J104" s="100">
        <v>0</v>
      </c>
      <c r="K104" s="100">
        <v>39019375</v>
      </c>
      <c r="L104" s="100">
        <v>214299</v>
      </c>
      <c r="M104" s="100">
        <v>214299</v>
      </c>
      <c r="N104" s="100">
        <v>0</v>
      </c>
      <c r="O104" s="100">
        <v>0</v>
      </c>
      <c r="P104" s="100">
        <v>0</v>
      </c>
      <c r="Q104" s="100">
        <v>0</v>
      </c>
      <c r="R104" s="100">
        <v>0</v>
      </c>
      <c r="S104" s="100">
        <v>0</v>
      </c>
      <c r="T104" s="100">
        <v>0</v>
      </c>
      <c r="U104" s="100">
        <v>0</v>
      </c>
      <c r="V104" s="100">
        <v>0</v>
      </c>
      <c r="W104" s="100">
        <v>0</v>
      </c>
      <c r="X104" s="100">
        <v>0</v>
      </c>
      <c r="Y104" s="100">
        <v>0</v>
      </c>
      <c r="Z104" s="100">
        <v>0</v>
      </c>
      <c r="AA104" s="100">
        <v>0</v>
      </c>
      <c r="AB104" s="100">
        <v>0</v>
      </c>
      <c r="AC104" s="100">
        <v>0</v>
      </c>
      <c r="AD104" s="100">
        <v>0</v>
      </c>
      <c r="AE104" s="100">
        <v>2944273</v>
      </c>
      <c r="AF104" s="100">
        <v>662462</v>
      </c>
      <c r="AG104" s="100">
        <v>73607</v>
      </c>
      <c r="AH104" s="100">
        <v>3680342</v>
      </c>
      <c r="AI104" s="100">
        <v>935323</v>
      </c>
      <c r="AJ104" s="100">
        <v>748258</v>
      </c>
      <c r="AK104" s="100">
        <v>168358</v>
      </c>
      <c r="AL104" s="100">
        <v>18706</v>
      </c>
      <c r="AM104" s="100">
        <v>1870645</v>
      </c>
      <c r="AN104" s="100">
        <v>-411995</v>
      </c>
      <c r="AO104" s="100">
        <v>-329596</v>
      </c>
      <c r="AP104" s="100">
        <v>-74159</v>
      </c>
      <c r="AQ104" s="100">
        <v>-8240</v>
      </c>
      <c r="AR104" s="100">
        <v>-823990</v>
      </c>
      <c r="AS104" s="100">
        <v>-285000</v>
      </c>
      <c r="AT104" s="100">
        <v>-228000</v>
      </c>
      <c r="AU104" s="100">
        <v>-51300</v>
      </c>
      <c r="AV104" s="100">
        <v>-5700</v>
      </c>
      <c r="AW104" s="100">
        <v>-570000</v>
      </c>
      <c r="AX104" s="100">
        <v>0</v>
      </c>
      <c r="AY104" s="100">
        <v>0</v>
      </c>
      <c r="AZ104" s="100">
        <v>0</v>
      </c>
      <c r="BA104" s="100">
        <v>0</v>
      </c>
      <c r="BB104" s="100">
        <v>0</v>
      </c>
      <c r="BC104" s="100">
        <v>135000</v>
      </c>
      <c r="BD104" s="100">
        <v>108000</v>
      </c>
      <c r="BE104" s="100">
        <v>24300</v>
      </c>
      <c r="BF104" s="100">
        <v>2700</v>
      </c>
      <c r="BG104" s="100">
        <v>270000</v>
      </c>
      <c r="BH104" s="100">
        <v>-150000</v>
      </c>
      <c r="BI104" s="100">
        <v>-120000</v>
      </c>
      <c r="BJ104" s="100">
        <v>-27000</v>
      </c>
      <c r="BK104" s="100">
        <v>-3000</v>
      </c>
      <c r="BL104" s="100">
        <v>-300000</v>
      </c>
      <c r="BM104" s="100">
        <v>-3841849</v>
      </c>
      <c r="BN104" s="100">
        <v>-3073479</v>
      </c>
      <c r="BO104" s="100">
        <v>-691533</v>
      </c>
      <c r="BP104" s="100">
        <v>-76837</v>
      </c>
      <c r="BQ104" s="100">
        <v>-7683698</v>
      </c>
      <c r="BR104" s="100">
        <v>-509836</v>
      </c>
      <c r="BS104" s="100">
        <v>-407870</v>
      </c>
      <c r="BT104" s="100">
        <v>-91771</v>
      </c>
      <c r="BU104" s="100">
        <v>-10197</v>
      </c>
      <c r="BV104" s="100">
        <v>-1019674</v>
      </c>
      <c r="BW104" s="100">
        <v>-3332012</v>
      </c>
      <c r="BX104" s="100">
        <v>-2665610</v>
      </c>
      <c r="BY104" s="100">
        <v>-599762</v>
      </c>
      <c r="BZ104" s="100">
        <v>-66640</v>
      </c>
      <c r="CA104" s="100">
        <v>-6664024</v>
      </c>
      <c r="CB104" s="100">
        <v>28992</v>
      </c>
      <c r="CC104" s="100">
        <v>23194</v>
      </c>
      <c r="CD104" s="100">
        <v>5219</v>
      </c>
      <c r="CE104" s="100">
        <v>580</v>
      </c>
      <c r="CF104" s="100">
        <v>57985</v>
      </c>
      <c r="CG104" s="100">
        <v>290026</v>
      </c>
      <c r="CH104" s="100">
        <v>232021</v>
      </c>
      <c r="CI104" s="100">
        <v>52205</v>
      </c>
      <c r="CJ104" s="100">
        <v>5801</v>
      </c>
      <c r="CK104" s="100">
        <v>580053</v>
      </c>
      <c r="CL104" s="100">
        <v>-199847</v>
      </c>
      <c r="CM104" s="100">
        <v>-159877</v>
      </c>
      <c r="CN104" s="100">
        <v>-35972</v>
      </c>
      <c r="CO104" s="100">
        <v>-3997</v>
      </c>
      <c r="CP104" s="100">
        <v>-399693</v>
      </c>
      <c r="CQ104" s="100">
        <v>-608546</v>
      </c>
      <c r="CR104" s="100">
        <v>-486837</v>
      </c>
      <c r="CS104" s="100">
        <v>-109538</v>
      </c>
      <c r="CT104" s="100">
        <v>-12171</v>
      </c>
      <c r="CU104" s="100">
        <v>-1217092</v>
      </c>
      <c r="CV104" s="100">
        <v>-4331224</v>
      </c>
      <c r="CW104" s="100">
        <v>-3464978</v>
      </c>
      <c r="CX104" s="100">
        <v>-779619</v>
      </c>
      <c r="CY104" s="100">
        <v>-86624</v>
      </c>
      <c r="CZ104" s="100">
        <v>-8662445</v>
      </c>
      <c r="DA104" s="100">
        <v>-680691</v>
      </c>
      <c r="DB104" s="100">
        <v>-544553</v>
      </c>
      <c r="DC104" s="100">
        <v>-122524</v>
      </c>
      <c r="DD104" s="100">
        <v>-13614</v>
      </c>
      <c r="DE104" s="100">
        <v>-1361382</v>
      </c>
      <c r="DF104" s="100">
        <v>-3650532</v>
      </c>
      <c r="DG104" s="100">
        <v>-2920426</v>
      </c>
      <c r="DH104" s="100">
        <v>-657095</v>
      </c>
      <c r="DI104" s="100">
        <v>-73010</v>
      </c>
      <c r="DJ104" s="100">
        <v>-7301063</v>
      </c>
      <c r="DK104" s="100">
        <v>-1115818</v>
      </c>
      <c r="DL104" s="100">
        <v>-284137</v>
      </c>
      <c r="DM104" s="100">
        <v>696716</v>
      </c>
      <c r="DN104" s="100">
        <v>-7103</v>
      </c>
      <c r="DO104" s="100">
        <v>-710342</v>
      </c>
      <c r="DP104" s="100">
        <v>-1115817</v>
      </c>
      <c r="DQ104" s="100">
        <v>-473384</v>
      </c>
      <c r="DR104" s="100">
        <v>417574</v>
      </c>
      <c r="DS104" s="100">
        <v>-11834</v>
      </c>
      <c r="DT104" s="100">
        <v>-1183461</v>
      </c>
      <c r="DU104" s="100">
        <v>-1</v>
      </c>
      <c r="DV104" s="100">
        <v>189247</v>
      </c>
      <c r="DW104" s="100">
        <v>279142</v>
      </c>
      <c r="DX104" s="100">
        <v>4731</v>
      </c>
      <c r="DY104" s="100">
        <v>473119</v>
      </c>
      <c r="DZ104" s="100">
        <v>38633397</v>
      </c>
      <c r="EA104" s="100">
        <v>30906717</v>
      </c>
      <c r="EB104" s="100">
        <v>6954011</v>
      </c>
      <c r="EC104" s="100">
        <v>772668</v>
      </c>
      <c r="ED104" s="100">
        <v>77266793</v>
      </c>
      <c r="EE104" s="100">
        <v>39019375</v>
      </c>
      <c r="EF104" s="100">
        <v>31215499</v>
      </c>
      <c r="EG104" s="100">
        <v>7023487</v>
      </c>
      <c r="EH104" s="100">
        <v>780387</v>
      </c>
      <c r="EI104" s="100">
        <v>78038748</v>
      </c>
      <c r="EJ104" s="100">
        <v>385978</v>
      </c>
      <c r="EK104" s="100">
        <v>308782</v>
      </c>
      <c r="EL104" s="100">
        <v>69476</v>
      </c>
      <c r="EM104" s="100">
        <v>7719</v>
      </c>
      <c r="EN104" s="100">
        <v>771955</v>
      </c>
      <c r="EO104" s="100">
        <v>385977</v>
      </c>
      <c r="EP104" s="100">
        <v>498029</v>
      </c>
      <c r="EQ104" s="100">
        <v>348618</v>
      </c>
      <c r="ER104" s="100">
        <v>12450</v>
      </c>
      <c r="ES104" s="100">
        <v>1245074</v>
      </c>
      <c r="ET104" s="546">
        <v>0.5</v>
      </c>
      <c r="EU104" s="546">
        <v>0.4</v>
      </c>
      <c r="EV104" s="546">
        <v>0.09</v>
      </c>
      <c r="EW104" s="546">
        <v>0.01</v>
      </c>
      <c r="EX104" s="546">
        <v>1</v>
      </c>
      <c r="EY104" s="84" t="s">
        <v>1029</v>
      </c>
    </row>
    <row r="105" spans="1:155" s="84" customFormat="1" x14ac:dyDescent="0.25">
      <c r="A105" t="s">
        <v>1026</v>
      </c>
      <c r="B105" s="82" t="s">
        <v>569</v>
      </c>
      <c r="C105" s="85" t="s">
        <v>568</v>
      </c>
      <c r="D105" s="100">
        <v>20158248</v>
      </c>
      <c r="E105" s="100">
        <v>16126599</v>
      </c>
      <c r="F105" s="100">
        <v>3628485</v>
      </c>
      <c r="G105" s="100">
        <v>403165</v>
      </c>
      <c r="H105" s="100">
        <v>40316497</v>
      </c>
      <c r="I105" s="100">
        <v>297991</v>
      </c>
      <c r="J105" s="100">
        <v>297991</v>
      </c>
      <c r="K105" s="100">
        <v>19860257</v>
      </c>
      <c r="L105" s="100">
        <v>137831</v>
      </c>
      <c r="M105" s="100">
        <v>137831</v>
      </c>
      <c r="N105" s="100">
        <v>285129</v>
      </c>
      <c r="O105" s="100">
        <v>285129</v>
      </c>
      <c r="P105" s="100">
        <v>83056</v>
      </c>
      <c r="Q105" s="100">
        <v>0</v>
      </c>
      <c r="R105" s="100">
        <v>83056</v>
      </c>
      <c r="S105" s="100">
        <v>0</v>
      </c>
      <c r="T105" s="100">
        <v>0</v>
      </c>
      <c r="U105" s="100">
        <v>0</v>
      </c>
      <c r="V105" s="100">
        <v>0</v>
      </c>
      <c r="W105" s="100">
        <v>297991.0570264766</v>
      </c>
      <c r="X105" s="100">
        <v>0</v>
      </c>
      <c r="Y105" s="100">
        <v>0</v>
      </c>
      <c r="Z105" s="100">
        <v>297991.0570264766</v>
      </c>
      <c r="AA105" s="100">
        <v>0</v>
      </c>
      <c r="AB105" s="100">
        <v>0</v>
      </c>
      <c r="AC105" s="100">
        <v>0</v>
      </c>
      <c r="AD105" s="100">
        <v>0</v>
      </c>
      <c r="AE105" s="100">
        <v>1941331</v>
      </c>
      <c r="AF105" s="100">
        <v>423928</v>
      </c>
      <c r="AG105" s="100">
        <v>47103</v>
      </c>
      <c r="AH105" s="100">
        <v>2412362</v>
      </c>
      <c r="AI105" s="100">
        <v>569900</v>
      </c>
      <c r="AJ105" s="100">
        <v>455920</v>
      </c>
      <c r="AK105" s="100">
        <v>102582</v>
      </c>
      <c r="AL105" s="100">
        <v>11398</v>
      </c>
      <c r="AM105" s="100">
        <v>1139800</v>
      </c>
      <c r="AN105" s="100">
        <v>-391487</v>
      </c>
      <c r="AO105" s="100">
        <v>-313190</v>
      </c>
      <c r="AP105" s="100">
        <v>-70468</v>
      </c>
      <c r="AQ105" s="100">
        <v>-7830</v>
      </c>
      <c r="AR105" s="100">
        <v>-782975</v>
      </c>
      <c r="AS105" s="100">
        <v>-178072.49</v>
      </c>
      <c r="AT105" s="100">
        <v>-142458</v>
      </c>
      <c r="AU105" s="100">
        <v>-32053</v>
      </c>
      <c r="AV105" s="100">
        <v>-3561</v>
      </c>
      <c r="AW105" s="100">
        <v>-356144.49</v>
      </c>
      <c r="AX105" s="100">
        <v>53197</v>
      </c>
      <c r="AY105" s="100">
        <v>42558</v>
      </c>
      <c r="AZ105" s="100">
        <v>9575</v>
      </c>
      <c r="BA105" s="100">
        <v>1064</v>
      </c>
      <c r="BB105" s="100">
        <v>106394</v>
      </c>
      <c r="BC105" s="100">
        <v>-130124</v>
      </c>
      <c r="BD105" s="100">
        <v>-104099</v>
      </c>
      <c r="BE105" s="100">
        <v>-23422</v>
      </c>
      <c r="BF105" s="100">
        <v>-2602</v>
      </c>
      <c r="BG105" s="100">
        <v>-260247</v>
      </c>
      <c r="BH105" s="100">
        <v>-254999.49</v>
      </c>
      <c r="BI105" s="100">
        <v>-203999</v>
      </c>
      <c r="BJ105" s="100">
        <v>-45900</v>
      </c>
      <c r="BK105" s="100">
        <v>-5099</v>
      </c>
      <c r="BL105" s="100">
        <v>-509997.49</v>
      </c>
      <c r="BM105" s="100">
        <v>-3059716</v>
      </c>
      <c r="BN105" s="100">
        <v>-2447773</v>
      </c>
      <c r="BO105" s="100">
        <v>-550749</v>
      </c>
      <c r="BP105" s="100">
        <v>-61194</v>
      </c>
      <c r="BQ105" s="100">
        <v>-6119432</v>
      </c>
      <c r="BR105" s="100">
        <v>-2061753</v>
      </c>
      <c r="BS105" s="100">
        <v>-1649402</v>
      </c>
      <c r="BT105" s="100">
        <v>-371116</v>
      </c>
      <c r="BU105" s="100">
        <v>-41235</v>
      </c>
      <c r="BV105" s="100">
        <v>-4123506</v>
      </c>
      <c r="BW105" s="100">
        <v>-997964</v>
      </c>
      <c r="BX105" s="100">
        <v>-798370</v>
      </c>
      <c r="BY105" s="100">
        <v>-179633</v>
      </c>
      <c r="BZ105" s="100">
        <v>-19959</v>
      </c>
      <c r="CA105" s="100">
        <v>-1995926</v>
      </c>
      <c r="CB105" s="100">
        <v>25163</v>
      </c>
      <c r="CC105" s="100">
        <v>20130</v>
      </c>
      <c r="CD105" s="100">
        <v>4529</v>
      </c>
      <c r="CE105" s="100">
        <v>503</v>
      </c>
      <c r="CF105" s="100">
        <v>50325</v>
      </c>
      <c r="CG105" s="100">
        <v>135214</v>
      </c>
      <c r="CH105" s="100">
        <v>108172</v>
      </c>
      <c r="CI105" s="100">
        <v>24339</v>
      </c>
      <c r="CJ105" s="100">
        <v>2704</v>
      </c>
      <c r="CK105" s="100">
        <v>270429</v>
      </c>
      <c r="CL105" s="100">
        <v>256775</v>
      </c>
      <c r="CM105" s="100">
        <v>205421</v>
      </c>
      <c r="CN105" s="100">
        <v>46220</v>
      </c>
      <c r="CO105" s="100">
        <v>5136</v>
      </c>
      <c r="CP105" s="100">
        <v>513552</v>
      </c>
      <c r="CQ105" s="100">
        <v>-742442</v>
      </c>
      <c r="CR105" s="100">
        <v>-593954</v>
      </c>
      <c r="CS105" s="100">
        <v>-133640</v>
      </c>
      <c r="CT105" s="100">
        <v>-14849</v>
      </c>
      <c r="CU105" s="100">
        <v>-1484885</v>
      </c>
      <c r="CV105" s="100">
        <v>-3385006</v>
      </c>
      <c r="CW105" s="100">
        <v>-2708004</v>
      </c>
      <c r="CX105" s="100">
        <v>-609301</v>
      </c>
      <c r="CY105" s="100">
        <v>-67700</v>
      </c>
      <c r="CZ105" s="100">
        <v>-6770011</v>
      </c>
      <c r="DA105" s="100">
        <v>-1779815</v>
      </c>
      <c r="DB105" s="100">
        <v>-1423851</v>
      </c>
      <c r="DC105" s="100">
        <v>-320367</v>
      </c>
      <c r="DD105" s="100">
        <v>-35596</v>
      </c>
      <c r="DE105" s="100">
        <v>-3559629</v>
      </c>
      <c r="DF105" s="100">
        <v>-1605192</v>
      </c>
      <c r="DG105" s="100">
        <v>-1284152</v>
      </c>
      <c r="DH105" s="100">
        <v>-288934</v>
      </c>
      <c r="DI105" s="100">
        <v>-32104</v>
      </c>
      <c r="DJ105" s="100">
        <v>-3210382</v>
      </c>
      <c r="DK105" s="100">
        <v>650716</v>
      </c>
      <c r="DL105" s="100">
        <v>520571</v>
      </c>
      <c r="DM105" s="100">
        <v>117130</v>
      </c>
      <c r="DN105" s="100">
        <v>13013</v>
      </c>
      <c r="DO105" s="100">
        <v>1301430</v>
      </c>
      <c r="DP105" s="100">
        <v>3113233</v>
      </c>
      <c r="DQ105" s="100">
        <v>2490586</v>
      </c>
      <c r="DR105" s="100">
        <v>560382</v>
      </c>
      <c r="DS105" s="100">
        <v>62265</v>
      </c>
      <c r="DT105" s="100">
        <v>6226466</v>
      </c>
      <c r="DU105" s="100">
        <v>-2462517</v>
      </c>
      <c r="DV105" s="100">
        <v>-1970015</v>
      </c>
      <c r="DW105" s="100">
        <v>-443252</v>
      </c>
      <c r="DX105" s="100">
        <v>-49252</v>
      </c>
      <c r="DY105" s="100">
        <v>-4925036</v>
      </c>
      <c r="DZ105" s="100">
        <v>19659458</v>
      </c>
      <c r="EA105" s="100">
        <v>15727566</v>
      </c>
      <c r="EB105" s="100">
        <v>3538702</v>
      </c>
      <c r="EC105" s="100">
        <v>393189</v>
      </c>
      <c r="ED105" s="100">
        <v>39318915</v>
      </c>
      <c r="EE105" s="100">
        <v>20158248</v>
      </c>
      <c r="EF105" s="100">
        <v>16126599</v>
      </c>
      <c r="EG105" s="100">
        <v>3628485</v>
      </c>
      <c r="EH105" s="100">
        <v>403165</v>
      </c>
      <c r="EI105" s="100">
        <v>40316497</v>
      </c>
      <c r="EJ105" s="100">
        <v>498790</v>
      </c>
      <c r="EK105" s="100">
        <v>399033</v>
      </c>
      <c r="EL105" s="100">
        <v>89783</v>
      </c>
      <c r="EM105" s="100">
        <v>9976</v>
      </c>
      <c r="EN105" s="100">
        <v>997582</v>
      </c>
      <c r="EO105" s="100">
        <v>-1963727</v>
      </c>
      <c r="EP105" s="100">
        <v>-1570982</v>
      </c>
      <c r="EQ105" s="100">
        <v>-353469</v>
      </c>
      <c r="ER105" s="100">
        <v>-39276</v>
      </c>
      <c r="ES105" s="100">
        <v>-3927454</v>
      </c>
      <c r="ET105" s="546">
        <v>0.5</v>
      </c>
      <c r="EU105" s="546">
        <v>0.4</v>
      </c>
      <c r="EV105" s="546">
        <v>0.09</v>
      </c>
      <c r="EW105" s="546">
        <v>0.01</v>
      </c>
      <c r="EX105" s="546">
        <v>1</v>
      </c>
      <c r="EY105" s="84" t="s">
        <v>1029</v>
      </c>
    </row>
    <row r="106" spans="1:155" s="84" customFormat="1" x14ac:dyDescent="0.25">
      <c r="A106" t="s">
        <v>1026</v>
      </c>
      <c r="B106" s="82" t="s">
        <v>571</v>
      </c>
      <c r="C106" s="85" t="s">
        <v>570</v>
      </c>
      <c r="D106" s="100">
        <v>11395397.289999999</v>
      </c>
      <c r="E106" s="100">
        <v>9116319</v>
      </c>
      <c r="F106" s="100">
        <v>2051172</v>
      </c>
      <c r="G106" s="100">
        <v>227908</v>
      </c>
      <c r="H106" s="100">
        <v>22790796.289999999</v>
      </c>
      <c r="I106" s="100">
        <v>0</v>
      </c>
      <c r="J106" s="100">
        <v>0</v>
      </c>
      <c r="K106" s="100">
        <v>11395397.289999999</v>
      </c>
      <c r="L106" s="100">
        <v>121544</v>
      </c>
      <c r="M106" s="100">
        <v>121544</v>
      </c>
      <c r="N106" s="100">
        <v>0</v>
      </c>
      <c r="O106" s="100">
        <v>0</v>
      </c>
      <c r="P106" s="100">
        <v>313707</v>
      </c>
      <c r="Q106" s="100">
        <v>0</v>
      </c>
      <c r="R106" s="100">
        <v>313707</v>
      </c>
      <c r="S106" s="100">
        <v>0</v>
      </c>
      <c r="T106" s="100">
        <v>0</v>
      </c>
      <c r="U106" s="100">
        <v>0</v>
      </c>
      <c r="V106" s="100">
        <v>0</v>
      </c>
      <c r="W106" s="100">
        <v>0</v>
      </c>
      <c r="X106" s="100">
        <v>0</v>
      </c>
      <c r="Y106" s="100">
        <v>0</v>
      </c>
      <c r="Z106" s="100">
        <v>0</v>
      </c>
      <c r="AA106" s="100">
        <v>0</v>
      </c>
      <c r="AB106" s="100">
        <v>0</v>
      </c>
      <c r="AC106" s="100">
        <v>0</v>
      </c>
      <c r="AD106" s="100">
        <v>0</v>
      </c>
      <c r="AE106" s="100">
        <v>1679000</v>
      </c>
      <c r="AF106" s="100">
        <v>375476</v>
      </c>
      <c r="AG106" s="100">
        <v>41720</v>
      </c>
      <c r="AH106" s="100">
        <v>2096196</v>
      </c>
      <c r="AI106" s="100">
        <v>976113</v>
      </c>
      <c r="AJ106" s="100">
        <v>780890</v>
      </c>
      <c r="AK106" s="100">
        <v>175700</v>
      </c>
      <c r="AL106" s="100">
        <v>19522</v>
      </c>
      <c r="AM106" s="100">
        <v>1952225</v>
      </c>
      <c r="AN106" s="100">
        <v>-74679</v>
      </c>
      <c r="AO106" s="100">
        <v>-59743</v>
      </c>
      <c r="AP106" s="100">
        <v>-13442</v>
      </c>
      <c r="AQ106" s="100">
        <v>-1494</v>
      </c>
      <c r="AR106" s="100">
        <v>-149358</v>
      </c>
      <c r="AS106" s="100">
        <v>-570352.80000000005</v>
      </c>
      <c r="AT106" s="100">
        <v>-456282</v>
      </c>
      <c r="AU106" s="100">
        <v>-102663</v>
      </c>
      <c r="AV106" s="100">
        <v>-11407</v>
      </c>
      <c r="AW106" s="100">
        <v>-1140704.8</v>
      </c>
      <c r="AX106" s="100">
        <v>87926</v>
      </c>
      <c r="AY106" s="100">
        <v>70341</v>
      </c>
      <c r="AZ106" s="100">
        <v>15827</v>
      </c>
      <c r="BA106" s="100">
        <v>1759</v>
      </c>
      <c r="BB106" s="100">
        <v>175853</v>
      </c>
      <c r="BC106" s="100">
        <v>-105852.70999999999</v>
      </c>
      <c r="BD106" s="100">
        <v>-84681</v>
      </c>
      <c r="BE106" s="100">
        <v>-19053</v>
      </c>
      <c r="BF106" s="100">
        <v>-2117</v>
      </c>
      <c r="BG106" s="100">
        <v>-211703.71</v>
      </c>
      <c r="BH106" s="100">
        <v>-588279.51</v>
      </c>
      <c r="BI106" s="100">
        <v>-470622</v>
      </c>
      <c r="BJ106" s="100">
        <v>-105889</v>
      </c>
      <c r="BK106" s="100">
        <v>-11765</v>
      </c>
      <c r="BL106" s="100">
        <v>-1176555.51</v>
      </c>
      <c r="BM106" s="100">
        <v>-1375805</v>
      </c>
      <c r="BN106" s="100">
        <v>-1100644</v>
      </c>
      <c r="BO106" s="100">
        <v>-247645</v>
      </c>
      <c r="BP106" s="100">
        <v>-27516</v>
      </c>
      <c r="BQ106" s="100">
        <v>-2751610</v>
      </c>
      <c r="BR106" s="100">
        <v>-355755</v>
      </c>
      <c r="BS106" s="100">
        <v>-284604</v>
      </c>
      <c r="BT106" s="100">
        <v>-64036</v>
      </c>
      <c r="BU106" s="100">
        <v>-7115</v>
      </c>
      <c r="BV106" s="100">
        <v>-711510</v>
      </c>
      <c r="BW106" s="100">
        <v>-1020050</v>
      </c>
      <c r="BX106" s="100">
        <v>-816040</v>
      </c>
      <c r="BY106" s="100">
        <v>-183609</v>
      </c>
      <c r="BZ106" s="100">
        <v>-20401</v>
      </c>
      <c r="CA106" s="100">
        <v>-2040100</v>
      </c>
      <c r="CB106" s="100">
        <v>141714</v>
      </c>
      <c r="CC106" s="100">
        <v>113371</v>
      </c>
      <c r="CD106" s="100">
        <v>25508</v>
      </c>
      <c r="CE106" s="100">
        <v>2834</v>
      </c>
      <c r="CF106" s="100">
        <v>283427</v>
      </c>
      <c r="CG106" s="100">
        <v>127334</v>
      </c>
      <c r="CH106" s="100">
        <v>101868</v>
      </c>
      <c r="CI106" s="100">
        <v>22920</v>
      </c>
      <c r="CJ106" s="100">
        <v>2547</v>
      </c>
      <c r="CK106" s="100">
        <v>254669</v>
      </c>
      <c r="CL106" s="100">
        <v>-117333</v>
      </c>
      <c r="CM106" s="100">
        <v>-93867</v>
      </c>
      <c r="CN106" s="100">
        <v>-21120</v>
      </c>
      <c r="CO106" s="100">
        <v>-2347</v>
      </c>
      <c r="CP106" s="100">
        <v>-234667</v>
      </c>
      <c r="CQ106" s="100">
        <v>-864278</v>
      </c>
      <c r="CR106" s="100">
        <v>-691423</v>
      </c>
      <c r="CS106" s="100">
        <v>-155570</v>
      </c>
      <c r="CT106" s="100">
        <v>-17286</v>
      </c>
      <c r="CU106" s="100">
        <v>-1728557</v>
      </c>
      <c r="CV106" s="100">
        <v>-2088368</v>
      </c>
      <c r="CW106" s="100">
        <v>-1670695</v>
      </c>
      <c r="CX106" s="100">
        <v>-375907</v>
      </c>
      <c r="CY106" s="100">
        <v>-41768</v>
      </c>
      <c r="CZ106" s="100">
        <v>-4176738</v>
      </c>
      <c r="DA106" s="100">
        <v>-331374</v>
      </c>
      <c r="DB106" s="100">
        <v>-265100</v>
      </c>
      <c r="DC106" s="100">
        <v>-59648</v>
      </c>
      <c r="DD106" s="100">
        <v>-6628</v>
      </c>
      <c r="DE106" s="100">
        <v>-662750</v>
      </c>
      <c r="DF106" s="100">
        <v>-1756994</v>
      </c>
      <c r="DG106" s="100">
        <v>-1405595</v>
      </c>
      <c r="DH106" s="100">
        <v>-316259</v>
      </c>
      <c r="DI106" s="100">
        <v>-35140</v>
      </c>
      <c r="DJ106" s="100">
        <v>-3513988</v>
      </c>
      <c r="DK106" s="100">
        <v>-543067.1099999994</v>
      </c>
      <c r="DL106" s="100">
        <v>-434452</v>
      </c>
      <c r="DM106" s="100">
        <v>-97750</v>
      </c>
      <c r="DN106" s="100">
        <v>-10862</v>
      </c>
      <c r="DO106" s="100">
        <v>-1086131.1099999994</v>
      </c>
      <c r="DP106" s="100">
        <v>-553735</v>
      </c>
      <c r="DQ106" s="100">
        <v>-442988</v>
      </c>
      <c r="DR106" s="100">
        <v>-99672</v>
      </c>
      <c r="DS106" s="100">
        <v>-11075</v>
      </c>
      <c r="DT106" s="100">
        <v>-1107470</v>
      </c>
      <c r="DU106" s="100">
        <v>10667.890000000596</v>
      </c>
      <c r="DV106" s="100">
        <v>8536</v>
      </c>
      <c r="DW106" s="100">
        <v>1922</v>
      </c>
      <c r="DX106" s="100">
        <v>213</v>
      </c>
      <c r="DY106" s="100">
        <v>21338.890000000596</v>
      </c>
      <c r="DZ106" s="100">
        <v>12001061</v>
      </c>
      <c r="EA106" s="100">
        <v>9600849</v>
      </c>
      <c r="EB106" s="100">
        <v>2160191</v>
      </c>
      <c r="EC106" s="100">
        <v>240021</v>
      </c>
      <c r="ED106" s="100">
        <v>24002122</v>
      </c>
      <c r="EE106" s="100">
        <v>11395397.289999999</v>
      </c>
      <c r="EF106" s="100">
        <v>9116319</v>
      </c>
      <c r="EG106" s="100">
        <v>2051172</v>
      </c>
      <c r="EH106" s="100">
        <v>227908</v>
      </c>
      <c r="EI106" s="100">
        <v>22790796.289999999</v>
      </c>
      <c r="EJ106" s="100">
        <v>-605663.71000000089</v>
      </c>
      <c r="EK106" s="100">
        <v>-484530</v>
      </c>
      <c r="EL106" s="100">
        <v>-109019</v>
      </c>
      <c r="EM106" s="100">
        <v>-12113</v>
      </c>
      <c r="EN106" s="100">
        <v>-1211325.7100000009</v>
      </c>
      <c r="EO106" s="100">
        <v>-594995.8200000003</v>
      </c>
      <c r="EP106" s="100">
        <v>-475994</v>
      </c>
      <c r="EQ106" s="100">
        <v>-107097</v>
      </c>
      <c r="ER106" s="100">
        <v>-11900</v>
      </c>
      <c r="ES106" s="100">
        <v>-1189986.8200000003</v>
      </c>
      <c r="ET106" s="546">
        <v>0.5</v>
      </c>
      <c r="EU106" s="546">
        <v>0.4</v>
      </c>
      <c r="EV106" s="546">
        <v>0.09</v>
      </c>
      <c r="EW106" s="546">
        <v>0.01</v>
      </c>
      <c r="EX106" s="546">
        <v>1</v>
      </c>
      <c r="EY106" s="84" t="s">
        <v>1029</v>
      </c>
    </row>
    <row r="107" spans="1:155" s="84" customFormat="1" x14ac:dyDescent="0.25">
      <c r="A107" t="s">
        <v>1026</v>
      </c>
      <c r="B107" s="82" t="s">
        <v>573</v>
      </c>
      <c r="C107" s="85" t="s">
        <v>572</v>
      </c>
      <c r="D107" s="100">
        <v>12044161</v>
      </c>
      <c r="E107" s="100">
        <v>9635328</v>
      </c>
      <c r="F107" s="100">
        <v>2167949</v>
      </c>
      <c r="G107" s="100">
        <v>240883</v>
      </c>
      <c r="H107" s="100">
        <v>24088321</v>
      </c>
      <c r="I107" s="100">
        <v>0</v>
      </c>
      <c r="J107" s="100">
        <v>0</v>
      </c>
      <c r="K107" s="100">
        <v>12044161</v>
      </c>
      <c r="L107" s="100">
        <v>146408</v>
      </c>
      <c r="M107" s="100">
        <v>146408</v>
      </c>
      <c r="N107" s="100">
        <v>0</v>
      </c>
      <c r="O107" s="100">
        <v>0</v>
      </c>
      <c r="P107" s="100">
        <v>0</v>
      </c>
      <c r="Q107" s="100">
        <v>0</v>
      </c>
      <c r="R107" s="100">
        <v>0</v>
      </c>
      <c r="S107" s="100">
        <v>0</v>
      </c>
      <c r="T107" s="100">
        <v>0</v>
      </c>
      <c r="U107" s="100">
        <v>0</v>
      </c>
      <c r="V107" s="100">
        <v>0</v>
      </c>
      <c r="W107" s="100">
        <v>0</v>
      </c>
      <c r="X107" s="100">
        <v>0</v>
      </c>
      <c r="Y107" s="100">
        <v>0</v>
      </c>
      <c r="Z107" s="100">
        <v>0</v>
      </c>
      <c r="AA107" s="100">
        <v>0</v>
      </c>
      <c r="AB107" s="100">
        <v>0</v>
      </c>
      <c r="AC107" s="100">
        <v>0</v>
      </c>
      <c r="AD107" s="100">
        <v>0</v>
      </c>
      <c r="AE107" s="100">
        <v>2022365</v>
      </c>
      <c r="AF107" s="100">
        <v>455034</v>
      </c>
      <c r="AG107" s="100">
        <v>50558</v>
      </c>
      <c r="AH107" s="100">
        <v>2527957</v>
      </c>
      <c r="AI107" s="100">
        <v>412041</v>
      </c>
      <c r="AJ107" s="100">
        <v>329634</v>
      </c>
      <c r="AK107" s="100">
        <v>74168</v>
      </c>
      <c r="AL107" s="100">
        <v>8241</v>
      </c>
      <c r="AM107" s="100">
        <v>824084</v>
      </c>
      <c r="AN107" s="100">
        <v>-167838</v>
      </c>
      <c r="AO107" s="100">
        <v>-134270</v>
      </c>
      <c r="AP107" s="100">
        <v>-30211</v>
      </c>
      <c r="AQ107" s="100">
        <v>-3357</v>
      </c>
      <c r="AR107" s="100">
        <v>-335676</v>
      </c>
      <c r="AS107" s="100">
        <v>-95736</v>
      </c>
      <c r="AT107" s="100">
        <v>-76588</v>
      </c>
      <c r="AU107" s="100">
        <v>-17232</v>
      </c>
      <c r="AV107" s="100">
        <v>-1915</v>
      </c>
      <c r="AW107" s="100">
        <v>-191471</v>
      </c>
      <c r="AX107" s="100">
        <v>85414</v>
      </c>
      <c r="AY107" s="100">
        <v>68332</v>
      </c>
      <c r="AZ107" s="100">
        <v>15375</v>
      </c>
      <c r="BA107" s="100">
        <v>1708</v>
      </c>
      <c r="BB107" s="100">
        <v>170829</v>
      </c>
      <c r="BC107" s="100">
        <v>-99437</v>
      </c>
      <c r="BD107" s="100">
        <v>-79550</v>
      </c>
      <c r="BE107" s="100">
        <v>-17899</v>
      </c>
      <c r="BF107" s="100">
        <v>-1989</v>
      </c>
      <c r="BG107" s="100">
        <v>-198875</v>
      </c>
      <c r="BH107" s="100">
        <v>-109759</v>
      </c>
      <c r="BI107" s="100">
        <v>-87806</v>
      </c>
      <c r="BJ107" s="100">
        <v>-19756</v>
      </c>
      <c r="BK107" s="100">
        <v>-2196</v>
      </c>
      <c r="BL107" s="100">
        <v>-219517</v>
      </c>
      <c r="BM107" s="100">
        <v>-2073666</v>
      </c>
      <c r="BN107" s="100">
        <v>-1658933</v>
      </c>
      <c r="BO107" s="100">
        <v>-373260</v>
      </c>
      <c r="BP107" s="100">
        <v>-41473</v>
      </c>
      <c r="BQ107" s="100">
        <v>-4147332</v>
      </c>
      <c r="BR107" s="100">
        <v>644331</v>
      </c>
      <c r="BS107" s="100">
        <v>515466</v>
      </c>
      <c r="BT107" s="100">
        <v>115980</v>
      </c>
      <c r="BU107" s="100">
        <v>12887</v>
      </c>
      <c r="BV107" s="100">
        <v>1288664</v>
      </c>
      <c r="BW107" s="100">
        <v>-2717998</v>
      </c>
      <c r="BX107" s="100">
        <v>-2174398</v>
      </c>
      <c r="BY107" s="100">
        <v>-489240</v>
      </c>
      <c r="BZ107" s="100">
        <v>-54360</v>
      </c>
      <c r="CA107" s="100">
        <v>-5435996</v>
      </c>
      <c r="CB107" s="100">
        <v>652101</v>
      </c>
      <c r="CC107" s="100">
        <v>521681</v>
      </c>
      <c r="CD107" s="100">
        <v>117378</v>
      </c>
      <c r="CE107" s="100">
        <v>13042</v>
      </c>
      <c r="CF107" s="100">
        <v>1304202</v>
      </c>
      <c r="CG107" s="100">
        <v>0</v>
      </c>
      <c r="CH107" s="100">
        <v>0</v>
      </c>
      <c r="CI107" s="100">
        <v>0</v>
      </c>
      <c r="CJ107" s="100">
        <v>0</v>
      </c>
      <c r="CK107" s="100">
        <v>0</v>
      </c>
      <c r="CL107" s="100">
        <v>-611714</v>
      </c>
      <c r="CM107" s="100">
        <v>-489372</v>
      </c>
      <c r="CN107" s="100">
        <v>-110109</v>
      </c>
      <c r="CO107" s="100">
        <v>-12234</v>
      </c>
      <c r="CP107" s="100">
        <v>-1223429</v>
      </c>
      <c r="CQ107" s="100">
        <v>-905652</v>
      </c>
      <c r="CR107" s="100">
        <v>-724522</v>
      </c>
      <c r="CS107" s="100">
        <v>-163017</v>
      </c>
      <c r="CT107" s="100">
        <v>-18113</v>
      </c>
      <c r="CU107" s="100">
        <v>-1811304</v>
      </c>
      <c r="CV107" s="100">
        <v>-2938931</v>
      </c>
      <c r="CW107" s="100">
        <v>-2351146</v>
      </c>
      <c r="CX107" s="100">
        <v>-529008</v>
      </c>
      <c r="CY107" s="100">
        <v>-58778</v>
      </c>
      <c r="CZ107" s="100">
        <v>-5877863</v>
      </c>
      <c r="DA107" s="100">
        <v>684718</v>
      </c>
      <c r="DB107" s="100">
        <v>547775</v>
      </c>
      <c r="DC107" s="100">
        <v>123249</v>
      </c>
      <c r="DD107" s="100">
        <v>13695</v>
      </c>
      <c r="DE107" s="100">
        <v>1369437</v>
      </c>
      <c r="DF107" s="100">
        <v>-3623650</v>
      </c>
      <c r="DG107" s="100">
        <v>-2898920</v>
      </c>
      <c r="DH107" s="100">
        <v>-652257</v>
      </c>
      <c r="DI107" s="100">
        <v>-72473</v>
      </c>
      <c r="DJ107" s="100">
        <v>-7247300</v>
      </c>
      <c r="DK107" s="100">
        <v>-1320200</v>
      </c>
      <c r="DL107" s="100">
        <v>-613169</v>
      </c>
      <c r="DM107" s="100">
        <v>415773</v>
      </c>
      <c r="DN107" s="100">
        <v>-15329</v>
      </c>
      <c r="DO107" s="100">
        <v>-1532925</v>
      </c>
      <c r="DP107" s="100">
        <v>-1320198</v>
      </c>
      <c r="DQ107" s="100">
        <v>-694576</v>
      </c>
      <c r="DR107" s="100">
        <v>295697</v>
      </c>
      <c r="DS107" s="100">
        <v>-17364</v>
      </c>
      <c r="DT107" s="100">
        <v>-1736441</v>
      </c>
      <c r="DU107" s="100">
        <v>-2</v>
      </c>
      <c r="DV107" s="100">
        <v>81407</v>
      </c>
      <c r="DW107" s="100">
        <v>120076</v>
      </c>
      <c r="DX107" s="100">
        <v>2035</v>
      </c>
      <c r="DY107" s="100">
        <v>203516</v>
      </c>
      <c r="DZ107" s="100">
        <v>13783422</v>
      </c>
      <c r="EA107" s="100">
        <v>11026737</v>
      </c>
      <c r="EB107" s="100">
        <v>2481016</v>
      </c>
      <c r="EC107" s="100">
        <v>275668</v>
      </c>
      <c r="ED107" s="100">
        <v>27566843</v>
      </c>
      <c r="EE107" s="100">
        <v>12044161</v>
      </c>
      <c r="EF107" s="100">
        <v>9635328</v>
      </c>
      <c r="EG107" s="100">
        <v>2167949</v>
      </c>
      <c r="EH107" s="100">
        <v>240883</v>
      </c>
      <c r="EI107" s="100">
        <v>24088321</v>
      </c>
      <c r="EJ107" s="100">
        <v>-1739261</v>
      </c>
      <c r="EK107" s="100">
        <v>-1391409</v>
      </c>
      <c r="EL107" s="100">
        <v>-313067</v>
      </c>
      <c r="EM107" s="100">
        <v>-34785</v>
      </c>
      <c r="EN107" s="100">
        <v>-3478522</v>
      </c>
      <c r="EO107" s="100">
        <v>-1739263</v>
      </c>
      <c r="EP107" s="100">
        <v>-1310002</v>
      </c>
      <c r="EQ107" s="100">
        <v>-192991</v>
      </c>
      <c r="ER107" s="100">
        <v>-32750</v>
      </c>
      <c r="ES107" s="100">
        <v>-3275006</v>
      </c>
      <c r="ET107" s="546">
        <v>0.5</v>
      </c>
      <c r="EU107" s="546">
        <v>0.4</v>
      </c>
      <c r="EV107" s="546">
        <v>0.09</v>
      </c>
      <c r="EW107" s="546">
        <v>0.01</v>
      </c>
      <c r="EX107" s="546">
        <v>1</v>
      </c>
      <c r="EY107" s="407" t="s">
        <v>1029</v>
      </c>
    </row>
    <row r="108" spans="1:155" s="84" customFormat="1" x14ac:dyDescent="0.25">
      <c r="A108" t="s">
        <v>1026</v>
      </c>
      <c r="B108" s="82" t="s">
        <v>575</v>
      </c>
      <c r="C108" s="85" t="s">
        <v>574</v>
      </c>
      <c r="D108" s="100">
        <v>6217622</v>
      </c>
      <c r="E108" s="100">
        <v>4974098</v>
      </c>
      <c r="F108" s="100">
        <v>1243525</v>
      </c>
      <c r="G108" s="100">
        <v>0</v>
      </c>
      <c r="H108" s="100">
        <v>12435245</v>
      </c>
      <c r="I108" s="100">
        <v>0</v>
      </c>
      <c r="J108" s="100">
        <v>0</v>
      </c>
      <c r="K108" s="100">
        <v>6217622</v>
      </c>
      <c r="L108" s="100">
        <v>116976</v>
      </c>
      <c r="M108" s="100">
        <v>116976</v>
      </c>
      <c r="N108" s="100">
        <v>0</v>
      </c>
      <c r="O108" s="100">
        <v>0</v>
      </c>
      <c r="P108" s="100">
        <v>0</v>
      </c>
      <c r="Q108" s="100">
        <v>208374</v>
      </c>
      <c r="R108" s="100">
        <v>208374</v>
      </c>
      <c r="S108" s="100">
        <v>0</v>
      </c>
      <c r="T108" s="100">
        <v>0</v>
      </c>
      <c r="U108" s="100">
        <v>0</v>
      </c>
      <c r="V108" s="100">
        <v>0</v>
      </c>
      <c r="W108" s="100">
        <v>0</v>
      </c>
      <c r="X108" s="100">
        <v>0</v>
      </c>
      <c r="Y108" s="100">
        <v>0</v>
      </c>
      <c r="Z108" s="100">
        <v>0</v>
      </c>
      <c r="AA108" s="100">
        <v>0</v>
      </c>
      <c r="AB108" s="100">
        <v>0</v>
      </c>
      <c r="AC108" s="100">
        <v>0</v>
      </c>
      <c r="AD108" s="100">
        <v>0</v>
      </c>
      <c r="AE108" s="100">
        <v>1320221</v>
      </c>
      <c r="AF108" s="100">
        <v>336843</v>
      </c>
      <c r="AG108" s="100">
        <v>0</v>
      </c>
      <c r="AH108" s="100">
        <v>1657064</v>
      </c>
      <c r="AI108" s="100">
        <v>239997</v>
      </c>
      <c r="AJ108" s="100">
        <v>191998</v>
      </c>
      <c r="AK108" s="100">
        <v>47999</v>
      </c>
      <c r="AL108" s="100">
        <v>0</v>
      </c>
      <c r="AM108" s="100">
        <v>479994</v>
      </c>
      <c r="AN108" s="100">
        <v>-40270</v>
      </c>
      <c r="AO108" s="100">
        <v>-32216</v>
      </c>
      <c r="AP108" s="100">
        <v>-8054</v>
      </c>
      <c r="AQ108" s="100">
        <v>0</v>
      </c>
      <c r="AR108" s="100">
        <v>-80540</v>
      </c>
      <c r="AS108" s="100">
        <v>-156001</v>
      </c>
      <c r="AT108" s="100">
        <v>-124800</v>
      </c>
      <c r="AU108" s="100">
        <v>-31200</v>
      </c>
      <c r="AV108" s="100">
        <v>0</v>
      </c>
      <c r="AW108" s="100">
        <v>-312001</v>
      </c>
      <c r="AX108" s="100">
        <v>59314</v>
      </c>
      <c r="AY108" s="100">
        <v>47451</v>
      </c>
      <c r="AZ108" s="100">
        <v>11863</v>
      </c>
      <c r="BA108" s="100">
        <v>0</v>
      </c>
      <c r="BB108" s="100">
        <v>118628</v>
      </c>
      <c r="BC108" s="100">
        <v>-47313</v>
      </c>
      <c r="BD108" s="100">
        <v>-37851</v>
      </c>
      <c r="BE108" s="100">
        <v>-9463</v>
      </c>
      <c r="BF108" s="100">
        <v>0</v>
      </c>
      <c r="BG108" s="100">
        <v>-94627</v>
      </c>
      <c r="BH108" s="100">
        <v>-144000</v>
      </c>
      <c r="BI108" s="100">
        <v>-115200</v>
      </c>
      <c r="BJ108" s="100">
        <v>-28800</v>
      </c>
      <c r="BK108" s="100">
        <v>0</v>
      </c>
      <c r="BL108" s="100">
        <v>-288000</v>
      </c>
      <c r="BM108" s="100">
        <v>-345970</v>
      </c>
      <c r="BN108" s="100">
        <v>-276776</v>
      </c>
      <c r="BO108" s="100">
        <v>-69194</v>
      </c>
      <c r="BP108" s="100">
        <v>0</v>
      </c>
      <c r="BQ108" s="100">
        <v>-691940</v>
      </c>
      <c r="BR108" s="100">
        <v>-105084</v>
      </c>
      <c r="BS108" s="100">
        <v>-84068</v>
      </c>
      <c r="BT108" s="100">
        <v>-21017</v>
      </c>
      <c r="BU108" s="100">
        <v>0</v>
      </c>
      <c r="BV108" s="100">
        <v>-210169</v>
      </c>
      <c r="BW108" s="100">
        <v>-240886</v>
      </c>
      <c r="BX108" s="100">
        <v>-192708</v>
      </c>
      <c r="BY108" s="100">
        <v>-48177</v>
      </c>
      <c r="BZ108" s="100">
        <v>0</v>
      </c>
      <c r="CA108" s="100">
        <v>-481771</v>
      </c>
      <c r="CB108" s="100">
        <v>16612</v>
      </c>
      <c r="CC108" s="100">
        <v>13290</v>
      </c>
      <c r="CD108" s="100">
        <v>3322</v>
      </c>
      <c r="CE108" s="100">
        <v>0</v>
      </c>
      <c r="CF108" s="100">
        <v>33224</v>
      </c>
      <c r="CG108" s="100">
        <v>68541</v>
      </c>
      <c r="CH108" s="100">
        <v>54832</v>
      </c>
      <c r="CI108" s="100">
        <v>13708</v>
      </c>
      <c r="CJ108" s="100">
        <v>0</v>
      </c>
      <c r="CK108" s="100">
        <v>137081</v>
      </c>
      <c r="CL108" s="100">
        <v>-25507</v>
      </c>
      <c r="CM108" s="100">
        <v>-20406</v>
      </c>
      <c r="CN108" s="100">
        <v>-5102</v>
      </c>
      <c r="CO108" s="100">
        <v>0</v>
      </c>
      <c r="CP108" s="100">
        <v>-51015</v>
      </c>
      <c r="CQ108" s="100">
        <v>-51590</v>
      </c>
      <c r="CR108" s="100">
        <v>-41272</v>
      </c>
      <c r="CS108" s="100">
        <v>-10318</v>
      </c>
      <c r="CT108" s="100">
        <v>0</v>
      </c>
      <c r="CU108" s="100">
        <v>-103180</v>
      </c>
      <c r="CV108" s="100">
        <v>-337914</v>
      </c>
      <c r="CW108" s="100">
        <v>-270332</v>
      </c>
      <c r="CX108" s="100">
        <v>-67584</v>
      </c>
      <c r="CY108" s="100">
        <v>0</v>
      </c>
      <c r="CZ108" s="100">
        <v>-675830</v>
      </c>
      <c r="DA108" s="100">
        <v>-113979</v>
      </c>
      <c r="DB108" s="100">
        <v>-91184</v>
      </c>
      <c r="DC108" s="100">
        <v>-22797</v>
      </c>
      <c r="DD108" s="100">
        <v>0</v>
      </c>
      <c r="DE108" s="100">
        <v>-227960</v>
      </c>
      <c r="DF108" s="100">
        <v>-223935</v>
      </c>
      <c r="DG108" s="100">
        <v>-179148</v>
      </c>
      <c r="DH108" s="100">
        <v>-44787</v>
      </c>
      <c r="DI108" s="100">
        <v>0</v>
      </c>
      <c r="DJ108" s="100">
        <v>-447870</v>
      </c>
      <c r="DK108" s="100">
        <v>-144849</v>
      </c>
      <c r="DL108" s="100">
        <v>-176287</v>
      </c>
      <c r="DM108" s="100">
        <v>-89378</v>
      </c>
      <c r="DN108" s="100">
        <v>0</v>
      </c>
      <c r="DO108" s="100">
        <v>-410514</v>
      </c>
      <c r="DP108" s="100">
        <v>-144849</v>
      </c>
      <c r="DQ108" s="100">
        <v>-208652</v>
      </c>
      <c r="DR108" s="100">
        <v>-121742</v>
      </c>
      <c r="DS108" s="100">
        <v>0</v>
      </c>
      <c r="DT108" s="100">
        <v>-475243</v>
      </c>
      <c r="DU108" s="100">
        <v>0</v>
      </c>
      <c r="DV108" s="100">
        <v>32365</v>
      </c>
      <c r="DW108" s="100">
        <v>32364</v>
      </c>
      <c r="DX108" s="100">
        <v>0</v>
      </c>
      <c r="DY108" s="100">
        <v>64729</v>
      </c>
      <c r="DZ108" s="100">
        <v>6678397</v>
      </c>
      <c r="EA108" s="100">
        <v>5342717</v>
      </c>
      <c r="EB108" s="100">
        <v>1335679</v>
      </c>
      <c r="EC108" s="100">
        <v>0</v>
      </c>
      <c r="ED108" s="100">
        <v>13356793</v>
      </c>
      <c r="EE108" s="100">
        <v>6217622</v>
      </c>
      <c r="EF108" s="100">
        <v>4974098</v>
      </c>
      <c r="EG108" s="100">
        <v>1243525</v>
      </c>
      <c r="EH108" s="100">
        <v>0</v>
      </c>
      <c r="EI108" s="100">
        <v>12435245</v>
      </c>
      <c r="EJ108" s="100">
        <v>-460775</v>
      </c>
      <c r="EK108" s="100">
        <v>-368619</v>
      </c>
      <c r="EL108" s="100">
        <v>-92154</v>
      </c>
      <c r="EM108" s="100">
        <v>0</v>
      </c>
      <c r="EN108" s="100">
        <v>-921548</v>
      </c>
      <c r="EO108" s="100">
        <v>-460775</v>
      </c>
      <c r="EP108" s="100">
        <v>-336254</v>
      </c>
      <c r="EQ108" s="100">
        <v>-59790</v>
      </c>
      <c r="ER108" s="100">
        <v>0</v>
      </c>
      <c r="ES108" s="100">
        <v>-856819</v>
      </c>
      <c r="ET108" s="546">
        <v>0.5</v>
      </c>
      <c r="EU108" s="546">
        <v>0.4</v>
      </c>
      <c r="EV108" s="546">
        <v>0.1</v>
      </c>
      <c r="EW108" s="546">
        <v>0</v>
      </c>
      <c r="EX108" s="546">
        <v>1</v>
      </c>
      <c r="EY108" s="84" t="s">
        <v>1029</v>
      </c>
    </row>
    <row r="109" spans="1:155" s="84" customFormat="1" x14ac:dyDescent="0.25">
      <c r="A109" t="s">
        <v>1026</v>
      </c>
      <c r="B109" s="82" t="s">
        <v>577</v>
      </c>
      <c r="C109" s="85" t="s">
        <v>576</v>
      </c>
      <c r="D109" s="100">
        <v>7133044</v>
      </c>
      <c r="E109" s="100">
        <v>15978017</v>
      </c>
      <c r="F109" s="100">
        <v>4993130</v>
      </c>
      <c r="G109" s="100">
        <v>427983</v>
      </c>
      <c r="H109" s="100">
        <v>28532174</v>
      </c>
      <c r="I109" s="100">
        <v>290186</v>
      </c>
      <c r="J109" s="100">
        <v>290186</v>
      </c>
      <c r="K109" s="100">
        <v>6842858</v>
      </c>
      <c r="L109" s="100">
        <v>111299</v>
      </c>
      <c r="M109" s="100">
        <v>111299</v>
      </c>
      <c r="N109" s="100">
        <v>0</v>
      </c>
      <c r="O109" s="100">
        <v>0</v>
      </c>
      <c r="P109" s="100">
        <v>55981</v>
      </c>
      <c r="Q109" s="100">
        <v>0</v>
      </c>
      <c r="R109" s="100">
        <v>55981</v>
      </c>
      <c r="S109" s="100">
        <v>25956.000000000004</v>
      </c>
      <c r="T109" s="100">
        <v>10382.400000000001</v>
      </c>
      <c r="U109" s="100">
        <v>15314.039999999999</v>
      </c>
      <c r="V109" s="100">
        <v>25956.000000000004</v>
      </c>
      <c r="W109" s="100">
        <v>290185.73523421591</v>
      </c>
      <c r="X109" s="100">
        <v>0</v>
      </c>
      <c r="Y109" s="100">
        <v>0</v>
      </c>
      <c r="Z109" s="100">
        <v>290185.73523421591</v>
      </c>
      <c r="AA109" s="100">
        <v>0</v>
      </c>
      <c r="AB109" s="100">
        <v>0</v>
      </c>
      <c r="AC109" s="100">
        <v>0</v>
      </c>
      <c r="AD109" s="100">
        <v>0</v>
      </c>
      <c r="AE109" s="100">
        <v>2442419</v>
      </c>
      <c r="AF109" s="100">
        <v>750525</v>
      </c>
      <c r="AG109" s="100">
        <v>64297</v>
      </c>
      <c r="AH109" s="100">
        <v>3257241</v>
      </c>
      <c r="AI109" s="100">
        <v>463441</v>
      </c>
      <c r="AJ109" s="100">
        <v>1038108</v>
      </c>
      <c r="AK109" s="100">
        <v>324409</v>
      </c>
      <c r="AL109" s="100">
        <v>27806</v>
      </c>
      <c r="AM109" s="100">
        <v>1853764</v>
      </c>
      <c r="AN109" s="100">
        <v>-40553</v>
      </c>
      <c r="AO109" s="100">
        <v>-90839</v>
      </c>
      <c r="AP109" s="100">
        <v>-28387</v>
      </c>
      <c r="AQ109" s="100">
        <v>-2433</v>
      </c>
      <c r="AR109" s="100">
        <v>-162212</v>
      </c>
      <c r="AS109" s="100">
        <v>-263257</v>
      </c>
      <c r="AT109" s="100">
        <v>-589696</v>
      </c>
      <c r="AU109" s="100">
        <v>-184280</v>
      </c>
      <c r="AV109" s="100">
        <v>-15795</v>
      </c>
      <c r="AW109" s="100">
        <v>-1053028</v>
      </c>
      <c r="AX109" s="100">
        <v>29159</v>
      </c>
      <c r="AY109" s="100">
        <v>65317</v>
      </c>
      <c r="AZ109" s="100">
        <v>20412</v>
      </c>
      <c r="BA109" s="100">
        <v>1750</v>
      </c>
      <c r="BB109" s="100">
        <v>116638</v>
      </c>
      <c r="BC109" s="100">
        <v>-72206</v>
      </c>
      <c r="BD109" s="100">
        <v>-161741</v>
      </c>
      <c r="BE109" s="100">
        <v>-50544</v>
      </c>
      <c r="BF109" s="100">
        <v>-4332</v>
      </c>
      <c r="BG109" s="100">
        <v>-288823</v>
      </c>
      <c r="BH109" s="100">
        <v>-306304</v>
      </c>
      <c r="BI109" s="100">
        <v>-686120</v>
      </c>
      <c r="BJ109" s="100">
        <v>-214412</v>
      </c>
      <c r="BK109" s="100">
        <v>-18377</v>
      </c>
      <c r="BL109" s="100">
        <v>-1225213</v>
      </c>
      <c r="BM109" s="100">
        <v>-1216253</v>
      </c>
      <c r="BN109" s="100">
        <v>-2724407</v>
      </c>
      <c r="BO109" s="100">
        <v>-851378</v>
      </c>
      <c r="BP109" s="100">
        <v>-72975</v>
      </c>
      <c r="BQ109" s="100">
        <v>-4865013</v>
      </c>
      <c r="BR109" s="100">
        <v>-620188</v>
      </c>
      <c r="BS109" s="100">
        <v>-1389221</v>
      </c>
      <c r="BT109" s="100">
        <v>-434132</v>
      </c>
      <c r="BU109" s="100">
        <v>-37211</v>
      </c>
      <c r="BV109" s="100">
        <v>-2480752</v>
      </c>
      <c r="BW109" s="100">
        <v>-596065</v>
      </c>
      <c r="BX109" s="100">
        <v>-1335186</v>
      </c>
      <c r="BY109" s="100">
        <v>-417246</v>
      </c>
      <c r="BZ109" s="100">
        <v>-35764</v>
      </c>
      <c r="CA109" s="100">
        <v>-2384261</v>
      </c>
      <c r="CB109" s="100">
        <v>0</v>
      </c>
      <c r="CC109" s="100">
        <v>0</v>
      </c>
      <c r="CD109" s="100">
        <v>0</v>
      </c>
      <c r="CE109" s="100">
        <v>0</v>
      </c>
      <c r="CF109" s="100">
        <v>0</v>
      </c>
      <c r="CG109" s="100">
        <v>0</v>
      </c>
      <c r="CH109" s="100">
        <v>0</v>
      </c>
      <c r="CI109" s="100">
        <v>0</v>
      </c>
      <c r="CJ109" s="100">
        <v>0</v>
      </c>
      <c r="CK109" s="100">
        <v>0</v>
      </c>
      <c r="CL109" s="100">
        <v>398519</v>
      </c>
      <c r="CM109" s="100">
        <v>892681</v>
      </c>
      <c r="CN109" s="100">
        <v>278963</v>
      </c>
      <c r="CO109" s="100">
        <v>23911</v>
      </c>
      <c r="CP109" s="100">
        <v>1594074</v>
      </c>
      <c r="CQ109" s="100">
        <v>168054</v>
      </c>
      <c r="CR109" s="100">
        <v>376439</v>
      </c>
      <c r="CS109" s="100">
        <v>117637</v>
      </c>
      <c r="CT109" s="100">
        <v>10083</v>
      </c>
      <c r="CU109" s="100">
        <v>672213</v>
      </c>
      <c r="CV109" s="100">
        <v>-649680</v>
      </c>
      <c r="CW109" s="100">
        <v>-1455287</v>
      </c>
      <c r="CX109" s="100">
        <v>-454778</v>
      </c>
      <c r="CY109" s="100">
        <v>-38981</v>
      </c>
      <c r="CZ109" s="100">
        <v>-2598726</v>
      </c>
      <c r="DA109" s="100">
        <v>-221669</v>
      </c>
      <c r="DB109" s="100">
        <v>-496540</v>
      </c>
      <c r="DC109" s="100">
        <v>-155169</v>
      </c>
      <c r="DD109" s="100">
        <v>-13300</v>
      </c>
      <c r="DE109" s="100">
        <v>-886678</v>
      </c>
      <c r="DF109" s="100">
        <v>-428011</v>
      </c>
      <c r="DG109" s="100">
        <v>-958747</v>
      </c>
      <c r="DH109" s="100">
        <v>-299609</v>
      </c>
      <c r="DI109" s="100">
        <v>-25681</v>
      </c>
      <c r="DJ109" s="100">
        <v>-1712048</v>
      </c>
      <c r="DK109" s="100">
        <v>-214673</v>
      </c>
      <c r="DL109" s="100">
        <v>-171738</v>
      </c>
      <c r="DM109" s="100">
        <v>-38641</v>
      </c>
      <c r="DN109" s="100">
        <v>-4294</v>
      </c>
      <c r="DO109" s="100">
        <v>-429346</v>
      </c>
      <c r="DP109" s="100">
        <v>-360859</v>
      </c>
      <c r="DQ109" s="100">
        <v>-288688</v>
      </c>
      <c r="DR109" s="100">
        <v>-64955</v>
      </c>
      <c r="DS109" s="100">
        <v>-7217</v>
      </c>
      <c r="DT109" s="100">
        <v>-721719</v>
      </c>
      <c r="DU109" s="100">
        <v>146186</v>
      </c>
      <c r="DV109" s="100">
        <v>116950</v>
      </c>
      <c r="DW109" s="100">
        <v>26314</v>
      </c>
      <c r="DX109" s="100">
        <v>2923</v>
      </c>
      <c r="DY109" s="100">
        <v>292373</v>
      </c>
      <c r="DZ109" s="100">
        <v>6238896</v>
      </c>
      <c r="EA109" s="100">
        <v>13975126</v>
      </c>
      <c r="EB109" s="100">
        <v>4367227</v>
      </c>
      <c r="EC109" s="100">
        <v>374334</v>
      </c>
      <c r="ED109" s="100">
        <v>24955583</v>
      </c>
      <c r="EE109" s="100">
        <v>7133044</v>
      </c>
      <c r="EF109" s="100">
        <v>15978017</v>
      </c>
      <c r="EG109" s="100">
        <v>4993130</v>
      </c>
      <c r="EH109" s="100">
        <v>427983</v>
      </c>
      <c r="EI109" s="100">
        <v>28532174</v>
      </c>
      <c r="EJ109" s="100">
        <v>894148</v>
      </c>
      <c r="EK109" s="100">
        <v>2002891</v>
      </c>
      <c r="EL109" s="100">
        <v>625903</v>
      </c>
      <c r="EM109" s="100">
        <v>53649</v>
      </c>
      <c r="EN109" s="100">
        <v>3576591</v>
      </c>
      <c r="EO109" s="100">
        <v>1040334</v>
      </c>
      <c r="EP109" s="100">
        <v>2119841</v>
      </c>
      <c r="EQ109" s="100">
        <v>652217</v>
      </c>
      <c r="ER109" s="100">
        <v>56572</v>
      </c>
      <c r="ES109" s="100">
        <v>3868964</v>
      </c>
      <c r="ET109" s="546">
        <v>0.25</v>
      </c>
      <c r="EU109" s="546">
        <v>0.56000000000000005</v>
      </c>
      <c r="EV109" s="546">
        <v>0.17499999999999999</v>
      </c>
      <c r="EW109" s="546">
        <v>1.4999999999999999E-2</v>
      </c>
      <c r="EX109" s="546">
        <v>1</v>
      </c>
      <c r="EY109" s="84" t="s">
        <v>1029</v>
      </c>
    </row>
    <row r="110" spans="1:155" s="84" customFormat="1" x14ac:dyDescent="0.25">
      <c r="A110" t="s">
        <v>1026</v>
      </c>
      <c r="B110" s="82" t="s">
        <v>579</v>
      </c>
      <c r="C110" s="85" t="s">
        <v>578</v>
      </c>
      <c r="D110" s="100">
        <v>44366889</v>
      </c>
      <c r="E110" s="100">
        <v>43479551</v>
      </c>
      <c r="F110" s="100">
        <v>0</v>
      </c>
      <c r="G110" s="100">
        <v>887338</v>
      </c>
      <c r="H110" s="100">
        <v>88733778</v>
      </c>
      <c r="I110" s="100">
        <v>189279</v>
      </c>
      <c r="J110" s="100">
        <v>189279</v>
      </c>
      <c r="K110" s="100">
        <v>44177610</v>
      </c>
      <c r="L110" s="100">
        <v>274332</v>
      </c>
      <c r="M110" s="100">
        <v>274332</v>
      </c>
      <c r="N110" s="100">
        <v>920614</v>
      </c>
      <c r="O110" s="100">
        <v>920614</v>
      </c>
      <c r="P110" s="100">
        <v>1350</v>
      </c>
      <c r="Q110" s="100">
        <v>0</v>
      </c>
      <c r="R110" s="100">
        <v>1350</v>
      </c>
      <c r="S110" s="100">
        <v>0</v>
      </c>
      <c r="T110" s="100">
        <v>0</v>
      </c>
      <c r="U110" s="100">
        <v>0</v>
      </c>
      <c r="V110" s="100">
        <v>0</v>
      </c>
      <c r="W110" s="100">
        <v>189279.31160896132</v>
      </c>
      <c r="X110" s="100">
        <v>0</v>
      </c>
      <c r="Y110" s="100">
        <v>0</v>
      </c>
      <c r="Z110" s="100">
        <v>189279.31160896132</v>
      </c>
      <c r="AA110" s="100">
        <v>0</v>
      </c>
      <c r="AB110" s="100">
        <v>0</v>
      </c>
      <c r="AC110" s="100">
        <v>0</v>
      </c>
      <c r="AD110" s="100">
        <v>0</v>
      </c>
      <c r="AE110" s="100">
        <v>4796795</v>
      </c>
      <c r="AF110" s="100">
        <v>0</v>
      </c>
      <c r="AG110" s="100">
        <v>94822</v>
      </c>
      <c r="AH110" s="100">
        <v>4891617</v>
      </c>
      <c r="AI110" s="100">
        <v>1464851</v>
      </c>
      <c r="AJ110" s="100">
        <v>1435554</v>
      </c>
      <c r="AK110" s="100">
        <v>0</v>
      </c>
      <c r="AL110" s="100">
        <v>29297</v>
      </c>
      <c r="AM110" s="100">
        <v>2929702</v>
      </c>
      <c r="AN110" s="100">
        <v>-673286</v>
      </c>
      <c r="AO110" s="100">
        <v>-659821</v>
      </c>
      <c r="AP110" s="100">
        <v>0</v>
      </c>
      <c r="AQ110" s="100">
        <v>-13466</v>
      </c>
      <c r="AR110" s="100">
        <v>-1346573</v>
      </c>
      <c r="AS110" s="100">
        <v>-750000</v>
      </c>
      <c r="AT110" s="100">
        <v>-735000</v>
      </c>
      <c r="AU110" s="100">
        <v>0</v>
      </c>
      <c r="AV110" s="100">
        <v>-15000</v>
      </c>
      <c r="AW110" s="100">
        <v>-1500000</v>
      </c>
      <c r="AX110" s="100">
        <v>673189</v>
      </c>
      <c r="AY110" s="100">
        <v>659726</v>
      </c>
      <c r="AZ110" s="100">
        <v>0</v>
      </c>
      <c r="BA110" s="100">
        <v>13464</v>
      </c>
      <c r="BB110" s="100">
        <v>1346379</v>
      </c>
      <c r="BC110" s="100">
        <v>-563189</v>
      </c>
      <c r="BD110" s="100">
        <v>-551926</v>
      </c>
      <c r="BE110" s="100">
        <v>0</v>
      </c>
      <c r="BF110" s="100">
        <v>-11264</v>
      </c>
      <c r="BG110" s="100">
        <v>-1126379</v>
      </c>
      <c r="BH110" s="100">
        <v>-640000</v>
      </c>
      <c r="BI110" s="100">
        <v>-627200</v>
      </c>
      <c r="BJ110" s="100">
        <v>0</v>
      </c>
      <c r="BK110" s="100">
        <v>-12800</v>
      </c>
      <c r="BL110" s="100">
        <v>-1280000</v>
      </c>
      <c r="BM110" s="100">
        <v>-2522437</v>
      </c>
      <c r="BN110" s="100">
        <v>-2471989</v>
      </c>
      <c r="BO110" s="100">
        <v>0</v>
      </c>
      <c r="BP110" s="100">
        <v>-50449</v>
      </c>
      <c r="BQ110" s="100">
        <v>-5044875</v>
      </c>
      <c r="BR110" s="100">
        <v>-550000</v>
      </c>
      <c r="BS110" s="100">
        <v>-539000</v>
      </c>
      <c r="BT110" s="100">
        <v>0</v>
      </c>
      <c r="BU110" s="100">
        <v>-11000</v>
      </c>
      <c r="BV110" s="100">
        <v>-1100000</v>
      </c>
      <c r="BW110" s="100">
        <v>-1972437</v>
      </c>
      <c r="BX110" s="100">
        <v>-1932989</v>
      </c>
      <c r="BY110" s="100">
        <v>0</v>
      </c>
      <c r="BZ110" s="100">
        <v>-39449</v>
      </c>
      <c r="CA110" s="100">
        <v>-3944875</v>
      </c>
      <c r="CB110" s="100">
        <v>162019</v>
      </c>
      <c r="CC110" s="100">
        <v>158779</v>
      </c>
      <c r="CD110" s="100">
        <v>0</v>
      </c>
      <c r="CE110" s="100">
        <v>3240</v>
      </c>
      <c r="CF110" s="100">
        <v>324038</v>
      </c>
      <c r="CG110" s="100">
        <v>633055</v>
      </c>
      <c r="CH110" s="100">
        <v>620394</v>
      </c>
      <c r="CI110" s="100">
        <v>0</v>
      </c>
      <c r="CJ110" s="100">
        <v>12661</v>
      </c>
      <c r="CK110" s="100">
        <v>1266110</v>
      </c>
      <c r="CL110" s="100">
        <v>-162019</v>
      </c>
      <c r="CM110" s="100">
        <v>-158779</v>
      </c>
      <c r="CN110" s="100">
        <v>0</v>
      </c>
      <c r="CO110" s="100">
        <v>-3240</v>
      </c>
      <c r="CP110" s="100">
        <v>-324038</v>
      </c>
      <c r="CQ110" s="100">
        <v>-633055</v>
      </c>
      <c r="CR110" s="100">
        <v>-620394</v>
      </c>
      <c r="CS110" s="100">
        <v>0</v>
      </c>
      <c r="CT110" s="100">
        <v>-12661</v>
      </c>
      <c r="CU110" s="100">
        <v>-1266110</v>
      </c>
      <c r="CV110" s="100">
        <v>-2522437</v>
      </c>
      <c r="CW110" s="100">
        <v>-2471989</v>
      </c>
      <c r="CX110" s="100">
        <v>0</v>
      </c>
      <c r="CY110" s="100">
        <v>-50449</v>
      </c>
      <c r="CZ110" s="100">
        <v>-5044875</v>
      </c>
      <c r="DA110" s="100">
        <v>-550000</v>
      </c>
      <c r="DB110" s="100">
        <v>-539000</v>
      </c>
      <c r="DC110" s="100">
        <v>0</v>
      </c>
      <c r="DD110" s="100">
        <v>-11000</v>
      </c>
      <c r="DE110" s="100">
        <v>-1100000</v>
      </c>
      <c r="DF110" s="100">
        <v>-1972437</v>
      </c>
      <c r="DG110" s="100">
        <v>-1932989</v>
      </c>
      <c r="DH110" s="100">
        <v>0</v>
      </c>
      <c r="DI110" s="100">
        <v>-39449</v>
      </c>
      <c r="DJ110" s="100">
        <v>-3944875</v>
      </c>
      <c r="DK110" s="100">
        <v>-261759</v>
      </c>
      <c r="DL110" s="100">
        <v>-256523</v>
      </c>
      <c r="DM110" s="100">
        <v>0</v>
      </c>
      <c r="DN110" s="100">
        <v>-5235</v>
      </c>
      <c r="DO110" s="100">
        <v>-523517</v>
      </c>
      <c r="DP110" s="100">
        <v>-544983</v>
      </c>
      <c r="DQ110" s="100">
        <v>-534083</v>
      </c>
      <c r="DR110" s="100">
        <v>0</v>
      </c>
      <c r="DS110" s="100">
        <v>-10900</v>
      </c>
      <c r="DT110" s="100">
        <v>-1089966</v>
      </c>
      <c r="DU110" s="100">
        <v>283224</v>
      </c>
      <c r="DV110" s="100">
        <v>277560</v>
      </c>
      <c r="DW110" s="100">
        <v>0</v>
      </c>
      <c r="DX110" s="100">
        <v>5665</v>
      </c>
      <c r="DY110" s="100">
        <v>566449</v>
      </c>
      <c r="DZ110" s="100">
        <v>42252538</v>
      </c>
      <c r="EA110" s="100">
        <v>41407487</v>
      </c>
      <c r="EB110" s="100">
        <v>0</v>
      </c>
      <c r="EC110" s="100">
        <v>845051</v>
      </c>
      <c r="ED110" s="100">
        <v>84505076</v>
      </c>
      <c r="EE110" s="100">
        <v>44366889</v>
      </c>
      <c r="EF110" s="100">
        <v>43479551</v>
      </c>
      <c r="EG110" s="100">
        <v>0</v>
      </c>
      <c r="EH110" s="100">
        <v>887338</v>
      </c>
      <c r="EI110" s="100">
        <v>88733778</v>
      </c>
      <c r="EJ110" s="100">
        <v>2114351</v>
      </c>
      <c r="EK110" s="100">
        <v>2072064</v>
      </c>
      <c r="EL110" s="100">
        <v>0</v>
      </c>
      <c r="EM110" s="100">
        <v>42287</v>
      </c>
      <c r="EN110" s="100">
        <v>4228702</v>
      </c>
      <c r="EO110" s="100">
        <v>2397575</v>
      </c>
      <c r="EP110" s="100">
        <v>2349624</v>
      </c>
      <c r="EQ110" s="100">
        <v>0</v>
      </c>
      <c r="ER110" s="100">
        <v>47952</v>
      </c>
      <c r="ES110" s="100">
        <v>4795151</v>
      </c>
      <c r="ET110" s="546">
        <v>0.5</v>
      </c>
      <c r="EU110" s="546">
        <v>0.49</v>
      </c>
      <c r="EV110" s="546">
        <v>0</v>
      </c>
      <c r="EW110" s="546">
        <v>0.01</v>
      </c>
      <c r="EX110" s="546">
        <v>1</v>
      </c>
      <c r="EY110" s="84" t="s">
        <v>1047</v>
      </c>
    </row>
    <row r="111" spans="1:155" s="84" customFormat="1" x14ac:dyDescent="0.25">
      <c r="A111" t="s">
        <v>1026</v>
      </c>
      <c r="B111" s="82" t="s">
        <v>581</v>
      </c>
      <c r="C111" s="85" t="s">
        <v>580</v>
      </c>
      <c r="D111" s="100">
        <v>10845269.899999999</v>
      </c>
      <c r="E111" s="100">
        <v>8676215</v>
      </c>
      <c r="F111" s="100">
        <v>1952148</v>
      </c>
      <c r="G111" s="100">
        <v>216905</v>
      </c>
      <c r="H111" s="100">
        <v>21690537.899999999</v>
      </c>
      <c r="I111" s="100">
        <v>0</v>
      </c>
      <c r="J111" s="100">
        <v>0</v>
      </c>
      <c r="K111" s="100">
        <v>10845269.899999999</v>
      </c>
      <c r="L111" s="100">
        <v>99365</v>
      </c>
      <c r="M111" s="100">
        <v>99365</v>
      </c>
      <c r="N111" s="100">
        <v>0</v>
      </c>
      <c r="O111" s="100">
        <v>0</v>
      </c>
      <c r="P111" s="100">
        <v>45391</v>
      </c>
      <c r="Q111" s="100">
        <v>155484</v>
      </c>
      <c r="R111" s="100">
        <v>200875</v>
      </c>
      <c r="S111" s="100">
        <v>0</v>
      </c>
      <c r="T111" s="100">
        <v>0</v>
      </c>
      <c r="U111" s="100">
        <v>0</v>
      </c>
      <c r="V111" s="100">
        <v>0</v>
      </c>
      <c r="W111" s="100">
        <v>0</v>
      </c>
      <c r="X111" s="100">
        <v>0</v>
      </c>
      <c r="Y111" s="100">
        <v>0</v>
      </c>
      <c r="Z111" s="100">
        <v>0</v>
      </c>
      <c r="AA111" s="100">
        <v>0</v>
      </c>
      <c r="AB111" s="100">
        <v>0</v>
      </c>
      <c r="AC111" s="100">
        <v>0</v>
      </c>
      <c r="AD111" s="100">
        <v>0</v>
      </c>
      <c r="AE111" s="100">
        <v>1491628</v>
      </c>
      <c r="AF111" s="100">
        <v>340157</v>
      </c>
      <c r="AG111" s="100">
        <v>37233</v>
      </c>
      <c r="AH111" s="100">
        <v>1869018</v>
      </c>
      <c r="AI111" s="100">
        <v>458988</v>
      </c>
      <c r="AJ111" s="100">
        <v>367190</v>
      </c>
      <c r="AK111" s="100">
        <v>82618</v>
      </c>
      <c r="AL111" s="100">
        <v>9180</v>
      </c>
      <c r="AM111" s="100">
        <v>917976</v>
      </c>
      <c r="AN111" s="100">
        <v>-67233</v>
      </c>
      <c r="AO111" s="100">
        <v>-53787</v>
      </c>
      <c r="AP111" s="100">
        <v>-12102</v>
      </c>
      <c r="AQ111" s="100">
        <v>-1345</v>
      </c>
      <c r="AR111" s="100">
        <v>-134467</v>
      </c>
      <c r="AS111" s="100">
        <v>-159962</v>
      </c>
      <c r="AT111" s="100">
        <v>-127969</v>
      </c>
      <c r="AU111" s="100">
        <v>-28793</v>
      </c>
      <c r="AV111" s="100">
        <v>-3199</v>
      </c>
      <c r="AW111" s="100">
        <v>-319923</v>
      </c>
      <c r="AX111" s="100">
        <v>209</v>
      </c>
      <c r="AY111" s="100">
        <v>166</v>
      </c>
      <c r="AZ111" s="100">
        <v>37</v>
      </c>
      <c r="BA111" s="100">
        <v>4</v>
      </c>
      <c r="BB111" s="100">
        <v>416</v>
      </c>
      <c r="BC111" s="100">
        <v>-32019</v>
      </c>
      <c r="BD111" s="100">
        <v>-25616</v>
      </c>
      <c r="BE111" s="100">
        <v>-5764</v>
      </c>
      <c r="BF111" s="100">
        <v>-640</v>
      </c>
      <c r="BG111" s="100">
        <v>-64039</v>
      </c>
      <c r="BH111" s="100">
        <v>-191772</v>
      </c>
      <c r="BI111" s="100">
        <v>-153419</v>
      </c>
      <c r="BJ111" s="100">
        <v>-34520</v>
      </c>
      <c r="BK111" s="100">
        <v>-3835</v>
      </c>
      <c r="BL111" s="100">
        <v>-383546</v>
      </c>
      <c r="BM111" s="100">
        <v>-1066239</v>
      </c>
      <c r="BN111" s="100">
        <v>-852991</v>
      </c>
      <c r="BO111" s="100">
        <v>-191923</v>
      </c>
      <c r="BP111" s="100">
        <v>-21325</v>
      </c>
      <c r="BQ111" s="100">
        <v>-2132478</v>
      </c>
      <c r="BR111" s="100">
        <v>-797632</v>
      </c>
      <c r="BS111" s="100">
        <v>-638106</v>
      </c>
      <c r="BT111" s="100">
        <v>-143574</v>
      </c>
      <c r="BU111" s="100">
        <v>-15953</v>
      </c>
      <c r="BV111" s="100">
        <v>-1595265</v>
      </c>
      <c r="BW111" s="100">
        <v>-268607</v>
      </c>
      <c r="BX111" s="100">
        <v>-214885</v>
      </c>
      <c r="BY111" s="100">
        <v>-48349</v>
      </c>
      <c r="BZ111" s="100">
        <v>-5372</v>
      </c>
      <c r="CA111" s="100">
        <v>-537213</v>
      </c>
      <c r="CB111" s="100">
        <v>32151</v>
      </c>
      <c r="CC111" s="100">
        <v>25721</v>
      </c>
      <c r="CD111" s="100">
        <v>5787</v>
      </c>
      <c r="CE111" s="100">
        <v>643</v>
      </c>
      <c r="CF111" s="100">
        <v>64302</v>
      </c>
      <c r="CG111" s="100">
        <v>25813</v>
      </c>
      <c r="CH111" s="100">
        <v>20650</v>
      </c>
      <c r="CI111" s="100">
        <v>4646</v>
      </c>
      <c r="CJ111" s="100">
        <v>516</v>
      </c>
      <c r="CK111" s="100">
        <v>51625</v>
      </c>
      <c r="CL111" s="100">
        <v>-145948</v>
      </c>
      <c r="CM111" s="100">
        <v>-116758</v>
      </c>
      <c r="CN111" s="100">
        <v>-26271</v>
      </c>
      <c r="CO111" s="100">
        <v>-2919</v>
      </c>
      <c r="CP111" s="100">
        <v>-291896</v>
      </c>
      <c r="CQ111" s="100">
        <v>-340544</v>
      </c>
      <c r="CR111" s="100">
        <v>-272435</v>
      </c>
      <c r="CS111" s="100">
        <v>-61298</v>
      </c>
      <c r="CT111" s="100">
        <v>-6811</v>
      </c>
      <c r="CU111" s="100">
        <v>-681088</v>
      </c>
      <c r="CV111" s="100">
        <v>-1494767</v>
      </c>
      <c r="CW111" s="100">
        <v>-1195813</v>
      </c>
      <c r="CX111" s="100">
        <v>-269059</v>
      </c>
      <c r="CY111" s="100">
        <v>-29896</v>
      </c>
      <c r="CZ111" s="100">
        <v>-2989535</v>
      </c>
      <c r="DA111" s="100">
        <v>-911429</v>
      </c>
      <c r="DB111" s="100">
        <v>-729143</v>
      </c>
      <c r="DC111" s="100">
        <v>-164058</v>
      </c>
      <c r="DD111" s="100">
        <v>-18229</v>
      </c>
      <c r="DE111" s="100">
        <v>-1822859</v>
      </c>
      <c r="DF111" s="100">
        <v>-583338</v>
      </c>
      <c r="DG111" s="100">
        <v>-466670</v>
      </c>
      <c r="DH111" s="100">
        <v>-105001</v>
      </c>
      <c r="DI111" s="100">
        <v>-11667</v>
      </c>
      <c r="DJ111" s="100">
        <v>-1166676</v>
      </c>
      <c r="DK111" s="100">
        <v>-283101.40000000224</v>
      </c>
      <c r="DL111" s="100">
        <v>-226481</v>
      </c>
      <c r="DM111" s="100">
        <v>-50957</v>
      </c>
      <c r="DN111" s="100">
        <v>-5662</v>
      </c>
      <c r="DO111" s="100">
        <v>-566201.40000000224</v>
      </c>
      <c r="DP111" s="100">
        <v>-358338</v>
      </c>
      <c r="DQ111" s="100">
        <v>-286671</v>
      </c>
      <c r="DR111" s="100">
        <v>-64501</v>
      </c>
      <c r="DS111" s="100">
        <v>-7167</v>
      </c>
      <c r="DT111" s="100">
        <v>-716676.67000000179</v>
      </c>
      <c r="DU111" s="100">
        <v>75236.599999997765</v>
      </c>
      <c r="DV111" s="100">
        <v>60190</v>
      </c>
      <c r="DW111" s="100">
        <v>13544</v>
      </c>
      <c r="DX111" s="100">
        <v>1505</v>
      </c>
      <c r="DY111" s="100">
        <v>150475.26999999955</v>
      </c>
      <c r="DZ111" s="100">
        <v>11255984</v>
      </c>
      <c r="EA111" s="100">
        <v>9004788</v>
      </c>
      <c r="EB111" s="100">
        <v>2026077</v>
      </c>
      <c r="EC111" s="100">
        <v>225120</v>
      </c>
      <c r="ED111" s="100">
        <v>22511969</v>
      </c>
      <c r="EE111" s="100">
        <v>10845269.899999999</v>
      </c>
      <c r="EF111" s="100">
        <v>8676215</v>
      </c>
      <c r="EG111" s="100">
        <v>1952148</v>
      </c>
      <c r="EH111" s="100">
        <v>216905</v>
      </c>
      <c r="EI111" s="100">
        <v>21690537.899999999</v>
      </c>
      <c r="EJ111" s="100">
        <v>-410714.10000000149</v>
      </c>
      <c r="EK111" s="100">
        <v>-328573</v>
      </c>
      <c r="EL111" s="100">
        <v>-73929</v>
      </c>
      <c r="EM111" s="100">
        <v>-8215</v>
      </c>
      <c r="EN111" s="100">
        <v>-821431.10000000149</v>
      </c>
      <c r="EO111" s="100">
        <v>-335477.50000000373</v>
      </c>
      <c r="EP111" s="100">
        <v>-268383</v>
      </c>
      <c r="EQ111" s="100">
        <v>-60385</v>
      </c>
      <c r="ER111" s="100">
        <v>-6710</v>
      </c>
      <c r="ES111" s="100">
        <v>-670955.83000000194</v>
      </c>
      <c r="ET111" s="546">
        <v>0.5</v>
      </c>
      <c r="EU111" s="546">
        <v>0.4</v>
      </c>
      <c r="EV111" s="546">
        <v>0.09</v>
      </c>
      <c r="EW111" s="546">
        <v>0.01</v>
      </c>
      <c r="EX111" s="546">
        <v>1</v>
      </c>
      <c r="EY111" s="84" t="s">
        <v>1029</v>
      </c>
    </row>
    <row r="112" spans="1:155" s="84" customFormat="1" x14ac:dyDescent="0.25">
      <c r="A112" t="s">
        <v>1026</v>
      </c>
      <c r="B112" s="82" t="s">
        <v>583</v>
      </c>
      <c r="C112" s="85" t="s">
        <v>582</v>
      </c>
      <c r="D112" s="100">
        <v>27147918</v>
      </c>
      <c r="E112" s="100">
        <v>21718335</v>
      </c>
      <c r="F112" s="100">
        <v>5429584</v>
      </c>
      <c r="G112" s="100">
        <v>0</v>
      </c>
      <c r="H112" s="100">
        <v>54295837</v>
      </c>
      <c r="I112" s="100">
        <v>0</v>
      </c>
      <c r="J112" s="100">
        <v>0</v>
      </c>
      <c r="K112" s="100">
        <v>27147918</v>
      </c>
      <c r="L112" s="100">
        <v>168418</v>
      </c>
      <c r="M112" s="100">
        <v>168418</v>
      </c>
      <c r="N112" s="100">
        <v>0</v>
      </c>
      <c r="O112" s="100">
        <v>0</v>
      </c>
      <c r="P112" s="100">
        <v>0</v>
      </c>
      <c r="Q112" s="100">
        <v>0</v>
      </c>
      <c r="R112" s="100">
        <v>0</v>
      </c>
      <c r="S112" s="100">
        <v>0</v>
      </c>
      <c r="T112" s="100">
        <v>0</v>
      </c>
      <c r="U112" s="100">
        <v>0</v>
      </c>
      <c r="V112" s="100">
        <v>0</v>
      </c>
      <c r="W112" s="100">
        <v>0</v>
      </c>
      <c r="X112" s="100">
        <v>0</v>
      </c>
      <c r="Y112" s="100">
        <v>0</v>
      </c>
      <c r="Z112" s="100">
        <v>0</v>
      </c>
      <c r="AA112" s="100">
        <v>0</v>
      </c>
      <c r="AB112" s="100">
        <v>0</v>
      </c>
      <c r="AC112" s="100">
        <v>0</v>
      </c>
      <c r="AD112" s="100">
        <v>0</v>
      </c>
      <c r="AE112" s="100">
        <v>1993219</v>
      </c>
      <c r="AF112" s="100">
        <v>498303</v>
      </c>
      <c r="AG112" s="100">
        <v>0</v>
      </c>
      <c r="AH112" s="100">
        <v>2491522</v>
      </c>
      <c r="AI112" s="100">
        <v>892912</v>
      </c>
      <c r="AJ112" s="100">
        <v>714330</v>
      </c>
      <c r="AK112" s="100">
        <v>178582</v>
      </c>
      <c r="AL112" s="100">
        <v>0</v>
      </c>
      <c r="AM112" s="100">
        <v>1785824</v>
      </c>
      <c r="AN112" s="100">
        <v>-328183</v>
      </c>
      <c r="AO112" s="100">
        <v>-262547</v>
      </c>
      <c r="AP112" s="100">
        <v>-65637</v>
      </c>
      <c r="AQ112" s="100">
        <v>0</v>
      </c>
      <c r="AR112" s="100">
        <v>-656367</v>
      </c>
      <c r="AS112" s="100">
        <v>-414203</v>
      </c>
      <c r="AT112" s="100">
        <v>-331363</v>
      </c>
      <c r="AU112" s="100">
        <v>-82841</v>
      </c>
      <c r="AV112" s="100">
        <v>0</v>
      </c>
      <c r="AW112" s="100">
        <v>-828407</v>
      </c>
      <c r="AX112" s="100">
        <v>285253</v>
      </c>
      <c r="AY112" s="100">
        <v>228202</v>
      </c>
      <c r="AZ112" s="100">
        <v>57051</v>
      </c>
      <c r="BA112" s="100">
        <v>0</v>
      </c>
      <c r="BB112" s="100">
        <v>570506</v>
      </c>
      <c r="BC112" s="100">
        <v>-396206</v>
      </c>
      <c r="BD112" s="100">
        <v>-316965</v>
      </c>
      <c r="BE112" s="100">
        <v>-79241</v>
      </c>
      <c r="BF112" s="100">
        <v>0</v>
      </c>
      <c r="BG112" s="100">
        <v>-792412</v>
      </c>
      <c r="BH112" s="100">
        <v>-525156</v>
      </c>
      <c r="BI112" s="100">
        <v>-420126</v>
      </c>
      <c r="BJ112" s="100">
        <v>-105031</v>
      </c>
      <c r="BK112" s="100">
        <v>0</v>
      </c>
      <c r="BL112" s="100">
        <v>-1050313</v>
      </c>
      <c r="BM112" s="100">
        <v>-1629131</v>
      </c>
      <c r="BN112" s="100">
        <v>-1303305</v>
      </c>
      <c r="BO112" s="100">
        <v>-325826</v>
      </c>
      <c r="BP112" s="100">
        <v>0</v>
      </c>
      <c r="BQ112" s="100">
        <v>-3258262</v>
      </c>
      <c r="BR112" s="100">
        <v>-952727</v>
      </c>
      <c r="BS112" s="100">
        <v>-762182</v>
      </c>
      <c r="BT112" s="100">
        <v>-190545</v>
      </c>
      <c r="BU112" s="100">
        <v>0</v>
      </c>
      <c r="BV112" s="100">
        <v>-1905454</v>
      </c>
      <c r="BW112" s="100">
        <v>-676404</v>
      </c>
      <c r="BX112" s="100">
        <v>-541123</v>
      </c>
      <c r="BY112" s="100">
        <v>-135281</v>
      </c>
      <c r="BZ112" s="100">
        <v>0</v>
      </c>
      <c r="CA112" s="100">
        <v>-1352808</v>
      </c>
      <c r="CB112" s="100">
        <v>120381</v>
      </c>
      <c r="CC112" s="100">
        <v>96305</v>
      </c>
      <c r="CD112" s="100">
        <v>24076</v>
      </c>
      <c r="CE112" s="100">
        <v>0</v>
      </c>
      <c r="CF112" s="100">
        <v>240762</v>
      </c>
      <c r="CG112" s="100">
        <v>264881</v>
      </c>
      <c r="CH112" s="100">
        <v>211905</v>
      </c>
      <c r="CI112" s="100">
        <v>52976</v>
      </c>
      <c r="CJ112" s="100">
        <v>0</v>
      </c>
      <c r="CK112" s="100">
        <v>529762</v>
      </c>
      <c r="CL112" s="100">
        <v>79731</v>
      </c>
      <c r="CM112" s="100">
        <v>63785</v>
      </c>
      <c r="CN112" s="100">
        <v>15946</v>
      </c>
      <c r="CO112" s="100">
        <v>0</v>
      </c>
      <c r="CP112" s="100">
        <v>159462</v>
      </c>
      <c r="CQ112" s="100">
        <v>-142176</v>
      </c>
      <c r="CR112" s="100">
        <v>-113741</v>
      </c>
      <c r="CS112" s="100">
        <v>-28435</v>
      </c>
      <c r="CT112" s="100">
        <v>0</v>
      </c>
      <c r="CU112" s="100">
        <v>-284352</v>
      </c>
      <c r="CV112" s="100">
        <v>-1306314</v>
      </c>
      <c r="CW112" s="100">
        <v>-1045051</v>
      </c>
      <c r="CX112" s="100">
        <v>-261263</v>
      </c>
      <c r="CY112" s="100">
        <v>0</v>
      </c>
      <c r="CZ112" s="100">
        <v>-2612628</v>
      </c>
      <c r="DA112" s="100">
        <v>-752615</v>
      </c>
      <c r="DB112" s="100">
        <v>-602092</v>
      </c>
      <c r="DC112" s="100">
        <v>-150523</v>
      </c>
      <c r="DD112" s="100">
        <v>0</v>
      </c>
      <c r="DE112" s="100">
        <v>-1505230</v>
      </c>
      <c r="DF112" s="100">
        <v>-553699</v>
      </c>
      <c r="DG112" s="100">
        <v>-442959</v>
      </c>
      <c r="DH112" s="100">
        <v>-110740</v>
      </c>
      <c r="DI112" s="100">
        <v>0</v>
      </c>
      <c r="DJ112" s="100">
        <v>-1107398</v>
      </c>
      <c r="DK112" s="100">
        <v>622</v>
      </c>
      <c r="DL112" s="100">
        <v>-406469</v>
      </c>
      <c r="DM112" s="100">
        <v>-406841</v>
      </c>
      <c r="DN112" s="100">
        <v>0</v>
      </c>
      <c r="DO112" s="100">
        <v>-812688</v>
      </c>
      <c r="DP112" s="100">
        <v>623</v>
      </c>
      <c r="DQ112" s="100">
        <v>-129824</v>
      </c>
      <c r="DR112" s="100">
        <v>-130197</v>
      </c>
      <c r="DS112" s="100">
        <v>0</v>
      </c>
      <c r="DT112" s="100">
        <v>-259398</v>
      </c>
      <c r="DU112" s="100">
        <v>-1</v>
      </c>
      <c r="DV112" s="100">
        <v>-276645</v>
      </c>
      <c r="DW112" s="100">
        <v>-276644</v>
      </c>
      <c r="DX112" s="100">
        <v>0</v>
      </c>
      <c r="DY112" s="100">
        <v>-553290</v>
      </c>
      <c r="DZ112" s="100">
        <v>26095767</v>
      </c>
      <c r="EA112" s="100">
        <v>20876614</v>
      </c>
      <c r="EB112" s="100">
        <v>5219154</v>
      </c>
      <c r="EC112" s="100">
        <v>0</v>
      </c>
      <c r="ED112" s="100">
        <v>52191535</v>
      </c>
      <c r="EE112" s="100">
        <v>27147918</v>
      </c>
      <c r="EF112" s="100">
        <v>21718335</v>
      </c>
      <c r="EG112" s="100">
        <v>5429584</v>
      </c>
      <c r="EH112" s="100">
        <v>0</v>
      </c>
      <c r="EI112" s="100">
        <v>54295837</v>
      </c>
      <c r="EJ112" s="100">
        <v>1052151</v>
      </c>
      <c r="EK112" s="100">
        <v>841721</v>
      </c>
      <c r="EL112" s="100">
        <v>210430</v>
      </c>
      <c r="EM112" s="100">
        <v>0</v>
      </c>
      <c r="EN112" s="100">
        <v>2104302</v>
      </c>
      <c r="EO112" s="100">
        <v>1052150</v>
      </c>
      <c r="EP112" s="100">
        <v>565076</v>
      </c>
      <c r="EQ112" s="100">
        <v>-66214</v>
      </c>
      <c r="ER112" s="100">
        <v>0</v>
      </c>
      <c r="ES112" s="100">
        <v>1551012</v>
      </c>
      <c r="ET112" s="546">
        <v>0.5</v>
      </c>
      <c r="EU112" s="546">
        <v>0.4</v>
      </c>
      <c r="EV112" s="546">
        <v>0.1</v>
      </c>
      <c r="EW112" s="546">
        <v>0</v>
      </c>
      <c r="EX112" s="546">
        <v>1</v>
      </c>
      <c r="EY112" s="84" t="s">
        <v>1029</v>
      </c>
    </row>
    <row r="113" spans="1:155" s="84" customFormat="1" x14ac:dyDescent="0.25">
      <c r="A113" t="s">
        <v>1026</v>
      </c>
      <c r="B113" s="82" t="s">
        <v>585</v>
      </c>
      <c r="C113" s="85" t="s">
        <v>584</v>
      </c>
      <c r="D113" s="100">
        <v>8393390</v>
      </c>
      <c r="E113" s="100">
        <v>6714712</v>
      </c>
      <c r="F113" s="100">
        <v>1510810</v>
      </c>
      <c r="G113" s="100">
        <v>167868</v>
      </c>
      <c r="H113" s="100">
        <v>16786780</v>
      </c>
      <c r="I113" s="100">
        <v>405720</v>
      </c>
      <c r="J113" s="100">
        <v>405720</v>
      </c>
      <c r="K113" s="100">
        <v>7987670</v>
      </c>
      <c r="L113" s="100">
        <v>77322</v>
      </c>
      <c r="M113" s="100">
        <v>77322</v>
      </c>
      <c r="N113" s="100">
        <v>0</v>
      </c>
      <c r="O113" s="100">
        <v>0</v>
      </c>
      <c r="P113" s="100">
        <v>0</v>
      </c>
      <c r="Q113" s="100">
        <v>0</v>
      </c>
      <c r="R113" s="100">
        <v>0</v>
      </c>
      <c r="S113" s="100">
        <v>0</v>
      </c>
      <c r="T113" s="100">
        <v>0</v>
      </c>
      <c r="U113" s="100">
        <v>0</v>
      </c>
      <c r="V113" s="100">
        <v>0</v>
      </c>
      <c r="W113" s="100">
        <v>405719.78004073323</v>
      </c>
      <c r="X113" s="100">
        <v>0</v>
      </c>
      <c r="Y113" s="100">
        <v>0</v>
      </c>
      <c r="Z113" s="100">
        <v>405719.78004073323</v>
      </c>
      <c r="AA113" s="100">
        <v>0</v>
      </c>
      <c r="AB113" s="100">
        <v>0</v>
      </c>
      <c r="AC113" s="100">
        <v>0</v>
      </c>
      <c r="AD113" s="100">
        <v>0</v>
      </c>
      <c r="AE113" s="100">
        <v>1162087</v>
      </c>
      <c r="AF113" s="100">
        <v>245915</v>
      </c>
      <c r="AG113" s="100">
        <v>27324</v>
      </c>
      <c r="AH113" s="100">
        <v>1435326</v>
      </c>
      <c r="AI113" s="100">
        <v>655398</v>
      </c>
      <c r="AJ113" s="100">
        <v>524318</v>
      </c>
      <c r="AK113" s="100">
        <v>117972</v>
      </c>
      <c r="AL113" s="100">
        <v>13108</v>
      </c>
      <c r="AM113" s="100">
        <v>1310796</v>
      </c>
      <c r="AN113" s="100">
        <v>-79969</v>
      </c>
      <c r="AO113" s="100">
        <v>-63975</v>
      </c>
      <c r="AP113" s="100">
        <v>-14394</v>
      </c>
      <c r="AQ113" s="100">
        <v>-1599</v>
      </c>
      <c r="AR113" s="100">
        <v>-159937</v>
      </c>
      <c r="AS113" s="100">
        <v>-402700</v>
      </c>
      <c r="AT113" s="100">
        <v>-322160</v>
      </c>
      <c r="AU113" s="100">
        <v>-72486</v>
      </c>
      <c r="AV113" s="100">
        <v>-8054</v>
      </c>
      <c r="AW113" s="100">
        <v>-805400</v>
      </c>
      <c r="AX113" s="100">
        <v>59519</v>
      </c>
      <c r="AY113" s="100">
        <v>47616</v>
      </c>
      <c r="AZ113" s="100">
        <v>10714</v>
      </c>
      <c r="BA113" s="100">
        <v>1190</v>
      </c>
      <c r="BB113" s="100">
        <v>119039</v>
      </c>
      <c r="BC113" s="100">
        <v>-71719</v>
      </c>
      <c r="BD113" s="100">
        <v>-57376</v>
      </c>
      <c r="BE113" s="100">
        <v>-12910</v>
      </c>
      <c r="BF113" s="100">
        <v>-1434</v>
      </c>
      <c r="BG113" s="100">
        <v>-143439</v>
      </c>
      <c r="BH113" s="100">
        <v>-414900</v>
      </c>
      <c r="BI113" s="100">
        <v>-331920</v>
      </c>
      <c r="BJ113" s="100">
        <v>-74682</v>
      </c>
      <c r="BK113" s="100">
        <v>-8298</v>
      </c>
      <c r="BL113" s="100">
        <v>-829800</v>
      </c>
      <c r="BM113" s="100">
        <v>-1719969</v>
      </c>
      <c r="BN113" s="100">
        <v>-1375975</v>
      </c>
      <c r="BO113" s="100">
        <v>-309594</v>
      </c>
      <c r="BP113" s="100">
        <v>-34399</v>
      </c>
      <c r="BQ113" s="100">
        <v>-3439937</v>
      </c>
      <c r="BR113" s="100">
        <v>-960569</v>
      </c>
      <c r="BS113" s="100">
        <v>-768455</v>
      </c>
      <c r="BT113" s="100">
        <v>-172902</v>
      </c>
      <c r="BU113" s="100">
        <v>-19211</v>
      </c>
      <c r="BV113" s="100">
        <v>-1921137</v>
      </c>
      <c r="BW113" s="100">
        <v>-759400</v>
      </c>
      <c r="BX113" s="100">
        <v>-607520</v>
      </c>
      <c r="BY113" s="100">
        <v>-136692</v>
      </c>
      <c r="BZ113" s="100">
        <v>-15188</v>
      </c>
      <c r="CA113" s="100">
        <v>-1518800</v>
      </c>
      <c r="CB113" s="100">
        <v>1061</v>
      </c>
      <c r="CC113" s="100">
        <v>848</v>
      </c>
      <c r="CD113" s="100">
        <v>191</v>
      </c>
      <c r="CE113" s="100">
        <v>21</v>
      </c>
      <c r="CF113" s="100">
        <v>2121</v>
      </c>
      <c r="CG113" s="100">
        <v>4383</v>
      </c>
      <c r="CH113" s="100">
        <v>3506</v>
      </c>
      <c r="CI113" s="100">
        <v>789</v>
      </c>
      <c r="CJ113" s="100">
        <v>88</v>
      </c>
      <c r="CK113" s="100">
        <v>8766</v>
      </c>
      <c r="CL113" s="100">
        <v>399636</v>
      </c>
      <c r="CM113" s="100">
        <v>319710</v>
      </c>
      <c r="CN113" s="100">
        <v>71935</v>
      </c>
      <c r="CO113" s="100">
        <v>7993</v>
      </c>
      <c r="CP113" s="100">
        <v>799274</v>
      </c>
      <c r="CQ113" s="100">
        <v>-405333</v>
      </c>
      <c r="CR113" s="100">
        <v>-324266</v>
      </c>
      <c r="CS113" s="100">
        <v>-72960</v>
      </c>
      <c r="CT113" s="100">
        <v>-8107</v>
      </c>
      <c r="CU113" s="100">
        <v>-810666</v>
      </c>
      <c r="CV113" s="100">
        <v>-1720222</v>
      </c>
      <c r="CW113" s="100">
        <v>-1376177</v>
      </c>
      <c r="CX113" s="100">
        <v>-309639</v>
      </c>
      <c r="CY113" s="100">
        <v>-34404</v>
      </c>
      <c r="CZ113" s="100">
        <v>-3440442</v>
      </c>
      <c r="DA113" s="100">
        <v>-559872</v>
      </c>
      <c r="DB113" s="100">
        <v>-447897</v>
      </c>
      <c r="DC113" s="100">
        <v>-100776</v>
      </c>
      <c r="DD113" s="100">
        <v>-11197</v>
      </c>
      <c r="DE113" s="100">
        <v>-1119742</v>
      </c>
      <c r="DF113" s="100">
        <v>-1160350</v>
      </c>
      <c r="DG113" s="100">
        <v>-928280</v>
      </c>
      <c r="DH113" s="100">
        <v>-208863</v>
      </c>
      <c r="DI113" s="100">
        <v>-23207</v>
      </c>
      <c r="DJ113" s="100">
        <v>-2320700</v>
      </c>
      <c r="DK113" s="100">
        <v>-116403</v>
      </c>
      <c r="DL113" s="100">
        <v>-93119</v>
      </c>
      <c r="DM113" s="100">
        <v>-20951</v>
      </c>
      <c r="DN113" s="100">
        <v>-2329</v>
      </c>
      <c r="DO113" s="100">
        <v>-232802</v>
      </c>
      <c r="DP113" s="100">
        <v>-72895</v>
      </c>
      <c r="DQ113" s="100">
        <v>-58316</v>
      </c>
      <c r="DR113" s="100">
        <v>-13121</v>
      </c>
      <c r="DS113" s="100">
        <v>-1458</v>
      </c>
      <c r="DT113" s="100">
        <v>-145790</v>
      </c>
      <c r="DU113" s="100">
        <v>-43508</v>
      </c>
      <c r="DV113" s="100">
        <v>-34803</v>
      </c>
      <c r="DW113" s="100">
        <v>-7830</v>
      </c>
      <c r="DX113" s="100">
        <v>-871</v>
      </c>
      <c r="DY113" s="100">
        <v>-87012</v>
      </c>
      <c r="DZ113" s="100">
        <v>7739856</v>
      </c>
      <c r="EA113" s="100">
        <v>6191885</v>
      </c>
      <c r="EB113" s="100">
        <v>1393174</v>
      </c>
      <c r="EC113" s="100">
        <v>154797</v>
      </c>
      <c r="ED113" s="100">
        <v>15479712</v>
      </c>
      <c r="EE113" s="100">
        <v>8393390</v>
      </c>
      <c r="EF113" s="100">
        <v>6714712</v>
      </c>
      <c r="EG113" s="100">
        <v>1510810</v>
      </c>
      <c r="EH113" s="100">
        <v>167868</v>
      </c>
      <c r="EI113" s="100">
        <v>16786780</v>
      </c>
      <c r="EJ113" s="100">
        <v>653534</v>
      </c>
      <c r="EK113" s="100">
        <v>522827</v>
      </c>
      <c r="EL113" s="100">
        <v>117636</v>
      </c>
      <c r="EM113" s="100">
        <v>13071</v>
      </c>
      <c r="EN113" s="100">
        <v>1307068</v>
      </c>
      <c r="EO113" s="100">
        <v>610026</v>
      </c>
      <c r="EP113" s="100">
        <v>488024</v>
      </c>
      <c r="EQ113" s="100">
        <v>109806</v>
      </c>
      <c r="ER113" s="100">
        <v>12200</v>
      </c>
      <c r="ES113" s="100">
        <v>1220056</v>
      </c>
      <c r="ET113" s="546">
        <v>0.5</v>
      </c>
      <c r="EU113" s="546">
        <v>0.4</v>
      </c>
      <c r="EV113" s="546">
        <v>0.09</v>
      </c>
      <c r="EW113" s="546">
        <v>0.01</v>
      </c>
      <c r="EX113" s="546">
        <v>1</v>
      </c>
      <c r="EY113" s="84" t="s">
        <v>1029</v>
      </c>
    </row>
    <row r="114" spans="1:155" s="84" customFormat="1" x14ac:dyDescent="0.25">
      <c r="A114" t="s">
        <v>1037</v>
      </c>
      <c r="B114" s="82" t="s">
        <v>587</v>
      </c>
      <c r="C114" s="85" t="s">
        <v>586</v>
      </c>
      <c r="D114" s="100">
        <v>11517855</v>
      </c>
      <c r="E114" s="100">
        <v>9214284</v>
      </c>
      <c r="F114" s="100">
        <v>2073214</v>
      </c>
      <c r="G114" s="100">
        <v>230357</v>
      </c>
      <c r="H114" s="100">
        <v>23035710</v>
      </c>
      <c r="I114" s="100">
        <v>0</v>
      </c>
      <c r="J114" s="100">
        <v>0</v>
      </c>
      <c r="K114" s="100">
        <v>11517855</v>
      </c>
      <c r="L114" s="100">
        <v>91946</v>
      </c>
      <c r="M114" s="100">
        <v>91946</v>
      </c>
      <c r="N114" s="100">
        <v>0</v>
      </c>
      <c r="O114" s="100">
        <v>0</v>
      </c>
      <c r="P114" s="100">
        <v>0</v>
      </c>
      <c r="Q114" s="100">
        <v>0</v>
      </c>
      <c r="R114" s="100">
        <v>0</v>
      </c>
      <c r="S114" s="100">
        <v>0</v>
      </c>
      <c r="T114" s="100">
        <v>0</v>
      </c>
      <c r="U114" s="100">
        <v>0</v>
      </c>
      <c r="V114" s="100">
        <v>0</v>
      </c>
      <c r="W114" s="100">
        <v>0</v>
      </c>
      <c r="X114" s="100">
        <v>0</v>
      </c>
      <c r="Y114" s="100">
        <v>0</v>
      </c>
      <c r="Z114" s="100">
        <v>0</v>
      </c>
      <c r="AA114" s="100">
        <v>0</v>
      </c>
      <c r="AB114" s="100">
        <v>0</v>
      </c>
      <c r="AC114" s="100">
        <v>0</v>
      </c>
      <c r="AD114" s="100">
        <v>0</v>
      </c>
      <c r="AE114" s="100">
        <v>1488443</v>
      </c>
      <c r="AF114" s="100">
        <v>334899</v>
      </c>
      <c r="AG114" s="100">
        <v>37210</v>
      </c>
      <c r="AH114" s="100">
        <v>1860552</v>
      </c>
      <c r="AI114" s="100">
        <v>670813</v>
      </c>
      <c r="AJ114" s="100">
        <v>536650</v>
      </c>
      <c r="AK114" s="100">
        <v>120746</v>
      </c>
      <c r="AL114" s="100">
        <v>13416</v>
      </c>
      <c r="AM114" s="100">
        <v>1341625</v>
      </c>
      <c r="AN114" s="100">
        <v>-71953</v>
      </c>
      <c r="AO114" s="100">
        <v>-57562</v>
      </c>
      <c r="AP114" s="100">
        <v>-12951</v>
      </c>
      <c r="AQ114" s="100">
        <v>-1439</v>
      </c>
      <c r="AR114" s="100">
        <v>-143905</v>
      </c>
      <c r="AS114" s="100">
        <v>-424919</v>
      </c>
      <c r="AT114" s="100">
        <v>-339935</v>
      </c>
      <c r="AU114" s="100">
        <v>-76485</v>
      </c>
      <c r="AV114" s="100">
        <v>-8498</v>
      </c>
      <c r="AW114" s="100">
        <v>-849837</v>
      </c>
      <c r="AX114" s="100">
        <v>90651</v>
      </c>
      <c r="AY114" s="100">
        <v>72520</v>
      </c>
      <c r="AZ114" s="100">
        <v>16317</v>
      </c>
      <c r="BA114" s="100">
        <v>1813</v>
      </c>
      <c r="BB114" s="100">
        <v>181301</v>
      </c>
      <c r="BC114" s="100">
        <v>-142799</v>
      </c>
      <c r="BD114" s="100">
        <v>-114239</v>
      </c>
      <c r="BE114" s="100">
        <v>-25704</v>
      </c>
      <c r="BF114" s="100">
        <v>-2856</v>
      </c>
      <c r="BG114" s="100">
        <v>-285598</v>
      </c>
      <c r="BH114" s="100">
        <v>-477067</v>
      </c>
      <c r="BI114" s="100">
        <v>-381654</v>
      </c>
      <c r="BJ114" s="100">
        <v>-85872</v>
      </c>
      <c r="BK114" s="100">
        <v>-9541</v>
      </c>
      <c r="BL114" s="100">
        <v>-954134</v>
      </c>
      <c r="BM114" s="100">
        <v>-1521980</v>
      </c>
      <c r="BN114" s="100">
        <v>-1217584</v>
      </c>
      <c r="BO114" s="100">
        <v>-273956</v>
      </c>
      <c r="BP114" s="100">
        <v>-30440</v>
      </c>
      <c r="BQ114" s="100">
        <v>-3043960</v>
      </c>
      <c r="BR114" s="100">
        <v>-1196980</v>
      </c>
      <c r="BS114" s="100">
        <v>-957584</v>
      </c>
      <c r="BT114" s="100">
        <v>-215456</v>
      </c>
      <c r="BU114" s="100">
        <v>-23940</v>
      </c>
      <c r="BV114" s="100">
        <v>-2393960</v>
      </c>
      <c r="BW114" s="100">
        <v>-325000</v>
      </c>
      <c r="BX114" s="100">
        <v>-260000</v>
      </c>
      <c r="BY114" s="100">
        <v>-58500</v>
      </c>
      <c r="BZ114" s="100">
        <v>-6500</v>
      </c>
      <c r="CA114" s="100">
        <v>-650000</v>
      </c>
      <c r="CB114" s="100">
        <v>0</v>
      </c>
      <c r="CC114" s="100">
        <v>0</v>
      </c>
      <c r="CD114" s="100">
        <v>0</v>
      </c>
      <c r="CE114" s="100">
        <v>0</v>
      </c>
      <c r="CF114" s="100">
        <v>0</v>
      </c>
      <c r="CG114" s="100">
        <v>0</v>
      </c>
      <c r="CH114" s="100">
        <v>0</v>
      </c>
      <c r="CI114" s="100">
        <v>0</v>
      </c>
      <c r="CJ114" s="100">
        <v>0</v>
      </c>
      <c r="CK114" s="100">
        <v>0</v>
      </c>
      <c r="CL114" s="100">
        <v>-89000</v>
      </c>
      <c r="CM114" s="100">
        <v>-71200</v>
      </c>
      <c r="CN114" s="100">
        <v>-16020</v>
      </c>
      <c r="CO114" s="100">
        <v>-1780</v>
      </c>
      <c r="CP114" s="100">
        <v>-178000</v>
      </c>
      <c r="CQ114" s="100">
        <v>-290000</v>
      </c>
      <c r="CR114" s="100">
        <v>-232000</v>
      </c>
      <c r="CS114" s="100">
        <v>-52200</v>
      </c>
      <c r="CT114" s="100">
        <v>-5800</v>
      </c>
      <c r="CU114" s="100">
        <v>-580000</v>
      </c>
      <c r="CV114" s="100">
        <v>-1900980</v>
      </c>
      <c r="CW114" s="100">
        <v>-1520784</v>
      </c>
      <c r="CX114" s="100">
        <v>-342176</v>
      </c>
      <c r="CY114" s="100">
        <v>-38020</v>
      </c>
      <c r="CZ114" s="100">
        <v>-3801960</v>
      </c>
      <c r="DA114" s="100">
        <v>-1285980</v>
      </c>
      <c r="DB114" s="100">
        <v>-1028784</v>
      </c>
      <c r="DC114" s="100">
        <v>-231476</v>
      </c>
      <c r="DD114" s="100">
        <v>-25720</v>
      </c>
      <c r="DE114" s="100">
        <v>-2571960</v>
      </c>
      <c r="DF114" s="100">
        <v>-615000</v>
      </c>
      <c r="DG114" s="100">
        <v>-492000</v>
      </c>
      <c r="DH114" s="100">
        <v>-110700</v>
      </c>
      <c r="DI114" s="100">
        <v>-12300</v>
      </c>
      <c r="DJ114" s="100">
        <v>-1230000</v>
      </c>
      <c r="DK114" s="100">
        <v>-90000</v>
      </c>
      <c r="DL114" s="100">
        <v>232000</v>
      </c>
      <c r="DM114" s="100">
        <v>432200</v>
      </c>
      <c r="DN114" s="100">
        <v>5800</v>
      </c>
      <c r="DO114" s="100">
        <v>580000</v>
      </c>
      <c r="DP114" s="100">
        <v>-89999</v>
      </c>
      <c r="DQ114" s="100">
        <v>-165860</v>
      </c>
      <c r="DR114" s="100">
        <v>-154644</v>
      </c>
      <c r="DS114" s="100">
        <v>-4147</v>
      </c>
      <c r="DT114" s="100">
        <v>-414650</v>
      </c>
      <c r="DU114" s="100">
        <v>-1</v>
      </c>
      <c r="DV114" s="100">
        <v>397860</v>
      </c>
      <c r="DW114" s="100">
        <v>586844</v>
      </c>
      <c r="DX114" s="100">
        <v>9947</v>
      </c>
      <c r="DY114" s="100">
        <v>994650</v>
      </c>
      <c r="DZ114" s="100">
        <v>12080180</v>
      </c>
      <c r="EA114" s="100">
        <v>9664144</v>
      </c>
      <c r="EB114" s="100">
        <v>2174432</v>
      </c>
      <c r="EC114" s="100">
        <v>241604</v>
      </c>
      <c r="ED114" s="100">
        <v>24160360</v>
      </c>
      <c r="EE114" s="100">
        <v>11517855</v>
      </c>
      <c r="EF114" s="100">
        <v>9214284</v>
      </c>
      <c r="EG114" s="100">
        <v>2073214</v>
      </c>
      <c r="EH114" s="100">
        <v>230357</v>
      </c>
      <c r="EI114" s="100">
        <v>23035710</v>
      </c>
      <c r="EJ114" s="100">
        <v>-562325</v>
      </c>
      <c r="EK114" s="100">
        <v>-449860</v>
      </c>
      <c r="EL114" s="100">
        <v>-101218</v>
      </c>
      <c r="EM114" s="100">
        <v>-11247</v>
      </c>
      <c r="EN114" s="100">
        <v>-1124650</v>
      </c>
      <c r="EO114" s="100">
        <v>-562326</v>
      </c>
      <c r="EP114" s="100">
        <v>-52000</v>
      </c>
      <c r="EQ114" s="100">
        <v>485626</v>
      </c>
      <c r="ER114" s="100">
        <v>-1300</v>
      </c>
      <c r="ES114" s="100">
        <v>-130000</v>
      </c>
      <c r="ET114" s="546">
        <v>0.5</v>
      </c>
      <c r="EU114" s="546">
        <v>0.4</v>
      </c>
      <c r="EV114" s="546">
        <v>0.09</v>
      </c>
      <c r="EW114" s="546">
        <v>0.01</v>
      </c>
      <c r="EX114" s="546">
        <v>1</v>
      </c>
      <c r="EY114" s="84" t="s">
        <v>1029</v>
      </c>
    </row>
    <row r="115" spans="1:155" s="84" customFormat="1" x14ac:dyDescent="0.25">
      <c r="A115" t="s">
        <v>1026</v>
      </c>
      <c r="B115" s="82" t="s">
        <v>589</v>
      </c>
      <c r="C115" s="85" t="s">
        <v>588</v>
      </c>
      <c r="D115" s="100">
        <v>6249249</v>
      </c>
      <c r="E115" s="100">
        <v>10623722</v>
      </c>
      <c r="F115" s="100">
        <v>8124023</v>
      </c>
      <c r="G115" s="100">
        <v>0</v>
      </c>
      <c r="H115" s="100">
        <v>24996994</v>
      </c>
      <c r="I115" s="100">
        <v>512051</v>
      </c>
      <c r="J115" s="100">
        <v>512051</v>
      </c>
      <c r="K115" s="100">
        <v>5737198</v>
      </c>
      <c r="L115" s="100">
        <v>180409</v>
      </c>
      <c r="M115" s="100">
        <v>180409</v>
      </c>
      <c r="N115" s="100">
        <v>920987</v>
      </c>
      <c r="O115" s="100">
        <v>920987</v>
      </c>
      <c r="P115" s="100">
        <v>53070</v>
      </c>
      <c r="Q115" s="100">
        <v>0</v>
      </c>
      <c r="R115" s="100">
        <v>53070</v>
      </c>
      <c r="S115" s="100">
        <v>0</v>
      </c>
      <c r="T115" s="100">
        <v>0</v>
      </c>
      <c r="U115" s="100">
        <v>0</v>
      </c>
      <c r="V115" s="100">
        <v>0</v>
      </c>
      <c r="W115" s="100">
        <v>512051.41344195523</v>
      </c>
      <c r="X115" s="100">
        <v>0</v>
      </c>
      <c r="Y115" s="100">
        <v>0</v>
      </c>
      <c r="Z115" s="100">
        <v>512051.41344195523</v>
      </c>
      <c r="AA115" s="100">
        <v>0</v>
      </c>
      <c r="AB115" s="100">
        <v>0</v>
      </c>
      <c r="AC115" s="100">
        <v>0</v>
      </c>
      <c r="AD115" s="100">
        <v>0</v>
      </c>
      <c r="AE115" s="100">
        <v>1957161</v>
      </c>
      <c r="AF115" s="100">
        <v>1469419</v>
      </c>
      <c r="AG115" s="100">
        <v>0</v>
      </c>
      <c r="AH115" s="100">
        <v>3426580</v>
      </c>
      <c r="AI115" s="100">
        <v>536773</v>
      </c>
      <c r="AJ115" s="100">
        <v>912515</v>
      </c>
      <c r="AK115" s="100">
        <v>697806</v>
      </c>
      <c r="AL115" s="100">
        <v>0</v>
      </c>
      <c r="AM115" s="100">
        <v>2147094</v>
      </c>
      <c r="AN115" s="100">
        <v>-334964</v>
      </c>
      <c r="AO115" s="100">
        <v>-569439</v>
      </c>
      <c r="AP115" s="100">
        <v>-435454</v>
      </c>
      <c r="AQ115" s="100">
        <v>0</v>
      </c>
      <c r="AR115" s="100">
        <v>-1339857</v>
      </c>
      <c r="AS115" s="100">
        <v>-102293</v>
      </c>
      <c r="AT115" s="100">
        <v>-173897</v>
      </c>
      <c r="AU115" s="100">
        <v>-132980</v>
      </c>
      <c r="AV115" s="100">
        <v>0</v>
      </c>
      <c r="AW115" s="100">
        <v>-409170</v>
      </c>
      <c r="AX115" s="100">
        <v>558</v>
      </c>
      <c r="AY115" s="100">
        <v>947</v>
      </c>
      <c r="AZ115" s="100">
        <v>724</v>
      </c>
      <c r="BA115" s="100">
        <v>0</v>
      </c>
      <c r="BB115" s="100">
        <v>2229</v>
      </c>
      <c r="BC115" s="100">
        <v>-55904</v>
      </c>
      <c r="BD115" s="100">
        <v>-95036</v>
      </c>
      <c r="BE115" s="100">
        <v>-72675</v>
      </c>
      <c r="BF115" s="100">
        <v>0</v>
      </c>
      <c r="BG115" s="100">
        <v>-223615</v>
      </c>
      <c r="BH115" s="100">
        <v>-157639</v>
      </c>
      <c r="BI115" s="100">
        <v>-267986</v>
      </c>
      <c r="BJ115" s="100">
        <v>-204931</v>
      </c>
      <c r="BK115" s="100">
        <v>0</v>
      </c>
      <c r="BL115" s="100">
        <v>-630556</v>
      </c>
      <c r="BM115" s="100">
        <v>-705681</v>
      </c>
      <c r="BN115" s="100">
        <v>-1199657</v>
      </c>
      <c r="BO115" s="100">
        <v>-917385</v>
      </c>
      <c r="BP115" s="100">
        <v>0</v>
      </c>
      <c r="BQ115" s="100">
        <v>-2822723</v>
      </c>
      <c r="BR115" s="100">
        <v>-486941</v>
      </c>
      <c r="BS115" s="100">
        <v>-827800</v>
      </c>
      <c r="BT115" s="100">
        <v>-633024</v>
      </c>
      <c r="BU115" s="100">
        <v>0</v>
      </c>
      <c r="BV115" s="100">
        <v>-1947765</v>
      </c>
      <c r="BW115" s="100">
        <v>-218740</v>
      </c>
      <c r="BX115" s="100">
        <v>-371857</v>
      </c>
      <c r="BY115" s="100">
        <v>-284361</v>
      </c>
      <c r="BZ115" s="100">
        <v>0</v>
      </c>
      <c r="CA115" s="100">
        <v>-874958</v>
      </c>
      <c r="CB115" s="100">
        <v>0</v>
      </c>
      <c r="CC115" s="100">
        <v>0</v>
      </c>
      <c r="CD115" s="100">
        <v>0</v>
      </c>
      <c r="CE115" s="100">
        <v>0</v>
      </c>
      <c r="CF115" s="100">
        <v>0</v>
      </c>
      <c r="CG115" s="100">
        <v>0</v>
      </c>
      <c r="CH115" s="100">
        <v>0</v>
      </c>
      <c r="CI115" s="100">
        <v>0</v>
      </c>
      <c r="CJ115" s="100">
        <v>0</v>
      </c>
      <c r="CK115" s="100">
        <v>0</v>
      </c>
      <c r="CL115" s="100">
        <v>27263</v>
      </c>
      <c r="CM115" s="100">
        <v>46348</v>
      </c>
      <c r="CN115" s="100">
        <v>35442</v>
      </c>
      <c r="CO115" s="100">
        <v>0</v>
      </c>
      <c r="CP115" s="100">
        <v>109053</v>
      </c>
      <c r="CQ115" s="100">
        <v>-83057</v>
      </c>
      <c r="CR115" s="100">
        <v>-141198</v>
      </c>
      <c r="CS115" s="100">
        <v>-107975</v>
      </c>
      <c r="CT115" s="100">
        <v>0</v>
      </c>
      <c r="CU115" s="100">
        <v>-332230</v>
      </c>
      <c r="CV115" s="100">
        <v>-761475</v>
      </c>
      <c r="CW115" s="100">
        <v>-1294507</v>
      </c>
      <c r="CX115" s="100">
        <v>-989918</v>
      </c>
      <c r="CY115" s="100">
        <v>0</v>
      </c>
      <c r="CZ115" s="100">
        <v>-3045900</v>
      </c>
      <c r="DA115" s="100">
        <v>-459678</v>
      </c>
      <c r="DB115" s="100">
        <v>-781452</v>
      </c>
      <c r="DC115" s="100">
        <v>-597582</v>
      </c>
      <c r="DD115" s="100">
        <v>0</v>
      </c>
      <c r="DE115" s="100">
        <v>-1838712</v>
      </c>
      <c r="DF115" s="100">
        <v>-301797</v>
      </c>
      <c r="DG115" s="100">
        <v>-513055</v>
      </c>
      <c r="DH115" s="100">
        <v>-392336</v>
      </c>
      <c r="DI115" s="100">
        <v>0</v>
      </c>
      <c r="DJ115" s="100">
        <v>-1207188</v>
      </c>
      <c r="DK115" s="100">
        <v>2523303</v>
      </c>
      <c r="DL115" s="100">
        <v>2018642</v>
      </c>
      <c r="DM115" s="100">
        <v>504661</v>
      </c>
      <c r="DN115" s="100">
        <v>0</v>
      </c>
      <c r="DO115" s="100">
        <v>5046605</v>
      </c>
      <c r="DP115" s="100">
        <v>-1265869</v>
      </c>
      <c r="DQ115" s="100">
        <v>-1012695</v>
      </c>
      <c r="DR115" s="100">
        <v>-253174</v>
      </c>
      <c r="DS115" s="100">
        <v>0</v>
      </c>
      <c r="DT115" s="100">
        <v>-2531738</v>
      </c>
      <c r="DU115" s="100">
        <v>3789172</v>
      </c>
      <c r="DV115" s="100">
        <v>3031337</v>
      </c>
      <c r="DW115" s="100">
        <v>757835</v>
      </c>
      <c r="DX115" s="100">
        <v>0</v>
      </c>
      <c r="DY115" s="100">
        <v>7578343</v>
      </c>
      <c r="DZ115" s="100">
        <v>7163811</v>
      </c>
      <c r="EA115" s="100">
        <v>12178479</v>
      </c>
      <c r="EB115" s="100">
        <v>9312954</v>
      </c>
      <c r="EC115" s="100">
        <v>0</v>
      </c>
      <c r="ED115" s="100">
        <v>28655244</v>
      </c>
      <c r="EE115" s="100">
        <v>6249249</v>
      </c>
      <c r="EF115" s="100">
        <v>10623722</v>
      </c>
      <c r="EG115" s="100">
        <v>8124023</v>
      </c>
      <c r="EH115" s="100">
        <v>0</v>
      </c>
      <c r="EI115" s="100">
        <v>24996994</v>
      </c>
      <c r="EJ115" s="100">
        <v>-914562</v>
      </c>
      <c r="EK115" s="100">
        <v>-1554757</v>
      </c>
      <c r="EL115" s="100">
        <v>-1188931</v>
      </c>
      <c r="EM115" s="100">
        <v>0</v>
      </c>
      <c r="EN115" s="100">
        <v>-3658250</v>
      </c>
      <c r="EO115" s="100">
        <v>2874610</v>
      </c>
      <c r="EP115" s="100">
        <v>1476580</v>
      </c>
      <c r="EQ115" s="100">
        <v>-431096</v>
      </c>
      <c r="ER115" s="100">
        <v>0</v>
      </c>
      <c r="ES115" s="100">
        <v>3920093</v>
      </c>
      <c r="ET115" s="546">
        <v>0.25000000000000006</v>
      </c>
      <c r="EU115" s="546">
        <v>0.42499999999999999</v>
      </c>
      <c r="EV115" s="546">
        <v>0.32500000000000001</v>
      </c>
      <c r="EW115" s="546">
        <v>0</v>
      </c>
      <c r="EX115" s="546">
        <v>1</v>
      </c>
      <c r="EY115" s="84" t="s">
        <v>1029</v>
      </c>
    </row>
    <row r="116" spans="1:155" s="84" customFormat="1" x14ac:dyDescent="0.25">
      <c r="A116" t="s">
        <v>1026</v>
      </c>
      <c r="B116" s="82" t="s">
        <v>591</v>
      </c>
      <c r="C116" s="85" t="s">
        <v>590</v>
      </c>
      <c r="D116" s="100">
        <v>23978635</v>
      </c>
      <c r="E116" s="100">
        <v>46038980</v>
      </c>
      <c r="F116" s="100">
        <v>25896926</v>
      </c>
      <c r="G116" s="100">
        <v>0</v>
      </c>
      <c r="H116" s="100">
        <v>95914541</v>
      </c>
      <c r="I116" s="100">
        <v>0</v>
      </c>
      <c r="J116" s="100">
        <v>0</v>
      </c>
      <c r="K116" s="100">
        <v>23978635</v>
      </c>
      <c r="L116" s="100">
        <v>292028</v>
      </c>
      <c r="M116" s="100">
        <v>292028</v>
      </c>
      <c r="N116" s="100">
        <v>0</v>
      </c>
      <c r="O116" s="100">
        <v>0</v>
      </c>
      <c r="P116" s="100">
        <v>0</v>
      </c>
      <c r="Q116" s="100">
        <v>0</v>
      </c>
      <c r="R116" s="100">
        <v>0</v>
      </c>
      <c r="S116" s="100">
        <v>0</v>
      </c>
      <c r="T116" s="100">
        <v>0</v>
      </c>
      <c r="U116" s="100">
        <v>0</v>
      </c>
      <c r="V116" s="100">
        <v>0</v>
      </c>
      <c r="W116" s="100">
        <v>0</v>
      </c>
      <c r="X116" s="100">
        <v>0</v>
      </c>
      <c r="Y116" s="100">
        <v>0</v>
      </c>
      <c r="Z116" s="100">
        <v>0</v>
      </c>
      <c r="AA116" s="100">
        <v>0</v>
      </c>
      <c r="AB116" s="100">
        <v>0</v>
      </c>
      <c r="AC116" s="100">
        <v>0</v>
      </c>
      <c r="AD116" s="100">
        <v>0</v>
      </c>
      <c r="AE116" s="100">
        <v>4764674</v>
      </c>
      <c r="AF116" s="100">
        <v>2680129</v>
      </c>
      <c r="AG116" s="100">
        <v>0</v>
      </c>
      <c r="AH116" s="100">
        <v>7444803</v>
      </c>
      <c r="AI116" s="100">
        <v>1228241</v>
      </c>
      <c r="AJ116" s="100">
        <v>2358222</v>
      </c>
      <c r="AK116" s="100">
        <v>1326500</v>
      </c>
      <c r="AL116" s="100">
        <v>0</v>
      </c>
      <c r="AM116" s="100">
        <v>4912963</v>
      </c>
      <c r="AN116" s="100">
        <v>-1242787</v>
      </c>
      <c r="AO116" s="100">
        <v>-2386152</v>
      </c>
      <c r="AP116" s="100">
        <v>-1342211</v>
      </c>
      <c r="AQ116" s="100">
        <v>0</v>
      </c>
      <c r="AR116" s="100">
        <v>-4971150</v>
      </c>
      <c r="AS116" s="100">
        <v>-531985</v>
      </c>
      <c r="AT116" s="100">
        <v>-1021410</v>
      </c>
      <c r="AU116" s="100">
        <v>-574543</v>
      </c>
      <c r="AV116" s="100">
        <v>0</v>
      </c>
      <c r="AW116" s="100">
        <v>-2127938</v>
      </c>
      <c r="AX116" s="100">
        <v>98018.400000000023</v>
      </c>
      <c r="AY116" s="100">
        <v>188197</v>
      </c>
      <c r="AZ116" s="100">
        <v>105861</v>
      </c>
      <c r="BA116" s="100">
        <v>0</v>
      </c>
      <c r="BB116" s="100">
        <v>392076.4</v>
      </c>
      <c r="BC116" s="100">
        <v>-549127</v>
      </c>
      <c r="BD116" s="100">
        <v>-1054325</v>
      </c>
      <c r="BE116" s="100">
        <v>-593058</v>
      </c>
      <c r="BF116" s="100">
        <v>0</v>
      </c>
      <c r="BG116" s="100">
        <v>-2196510</v>
      </c>
      <c r="BH116" s="100">
        <v>-983093.6</v>
      </c>
      <c r="BI116" s="100">
        <v>-1887538</v>
      </c>
      <c r="BJ116" s="100">
        <v>-1061740</v>
      </c>
      <c r="BK116" s="100">
        <v>0</v>
      </c>
      <c r="BL116" s="100">
        <v>-3932371.6</v>
      </c>
      <c r="BM116" s="100">
        <v>-3862452</v>
      </c>
      <c r="BN116" s="100">
        <v>-7415908</v>
      </c>
      <c r="BO116" s="100">
        <v>-4171448</v>
      </c>
      <c r="BP116" s="100">
        <v>0</v>
      </c>
      <c r="BQ116" s="100">
        <v>-15449808</v>
      </c>
      <c r="BR116" s="100">
        <v>-1461306</v>
      </c>
      <c r="BS116" s="100">
        <v>-2805708</v>
      </c>
      <c r="BT116" s="100">
        <v>-1578210</v>
      </c>
      <c r="BU116" s="100">
        <v>0</v>
      </c>
      <c r="BV116" s="100">
        <v>-5845224</v>
      </c>
      <c r="BW116" s="100">
        <v>-2401146</v>
      </c>
      <c r="BX116" s="100">
        <v>-4610200</v>
      </c>
      <c r="BY116" s="100">
        <v>-2593238</v>
      </c>
      <c r="BZ116" s="100">
        <v>0</v>
      </c>
      <c r="CA116" s="100">
        <v>-9604584</v>
      </c>
      <c r="CB116" s="100">
        <v>0</v>
      </c>
      <c r="CC116" s="100">
        <v>0</v>
      </c>
      <c r="CD116" s="100">
        <v>0</v>
      </c>
      <c r="CE116" s="100">
        <v>0</v>
      </c>
      <c r="CF116" s="100">
        <v>0</v>
      </c>
      <c r="CG116" s="100">
        <v>0</v>
      </c>
      <c r="CH116" s="100">
        <v>0</v>
      </c>
      <c r="CI116" s="100">
        <v>0</v>
      </c>
      <c r="CJ116" s="100">
        <v>0</v>
      </c>
      <c r="CK116" s="100">
        <v>0</v>
      </c>
      <c r="CL116" s="100">
        <v>-753340</v>
      </c>
      <c r="CM116" s="100">
        <v>-1446414</v>
      </c>
      <c r="CN116" s="100">
        <v>-813608</v>
      </c>
      <c r="CO116" s="100">
        <v>0</v>
      </c>
      <c r="CP116" s="100">
        <v>-3013362</v>
      </c>
      <c r="CQ116" s="100">
        <v>678059</v>
      </c>
      <c r="CR116" s="100">
        <v>1301873</v>
      </c>
      <c r="CS116" s="100">
        <v>732304</v>
      </c>
      <c r="CT116" s="100">
        <v>0</v>
      </c>
      <c r="CU116" s="100">
        <v>2712236</v>
      </c>
      <c r="CV116" s="100">
        <v>-3937733</v>
      </c>
      <c r="CW116" s="100">
        <v>-7560449</v>
      </c>
      <c r="CX116" s="100">
        <v>-4252752</v>
      </c>
      <c r="CY116" s="100">
        <v>0</v>
      </c>
      <c r="CZ116" s="100">
        <v>-15750934</v>
      </c>
      <c r="DA116" s="100">
        <v>-2214646</v>
      </c>
      <c r="DB116" s="100">
        <v>-4252122</v>
      </c>
      <c r="DC116" s="100">
        <v>-2391818</v>
      </c>
      <c r="DD116" s="100">
        <v>0</v>
      </c>
      <c r="DE116" s="100">
        <v>-8858586</v>
      </c>
      <c r="DF116" s="100">
        <v>-1723087</v>
      </c>
      <c r="DG116" s="100">
        <v>-3308327</v>
      </c>
      <c r="DH116" s="100">
        <v>-1860934</v>
      </c>
      <c r="DI116" s="100">
        <v>0</v>
      </c>
      <c r="DJ116" s="100">
        <v>-6892348</v>
      </c>
      <c r="DK116" s="100">
        <v>640712</v>
      </c>
      <c r="DL116" s="100">
        <v>7729579</v>
      </c>
      <c r="DM116" s="100">
        <v>4738744</v>
      </c>
      <c r="DN116" s="100">
        <v>0</v>
      </c>
      <c r="DO116" s="100">
        <v>13109035</v>
      </c>
      <c r="DP116" s="100">
        <v>640931</v>
      </c>
      <c r="DQ116" s="100">
        <v>6869586</v>
      </c>
      <c r="DR116" s="100">
        <v>4255012</v>
      </c>
      <c r="DS116" s="100">
        <v>0</v>
      </c>
      <c r="DT116" s="100">
        <v>11765529</v>
      </c>
      <c r="DU116" s="100">
        <v>-219</v>
      </c>
      <c r="DV116" s="100">
        <v>859993</v>
      </c>
      <c r="DW116" s="100">
        <v>483732</v>
      </c>
      <c r="DX116" s="100">
        <v>0</v>
      </c>
      <c r="DY116" s="100">
        <v>1343506</v>
      </c>
      <c r="DZ116" s="100">
        <v>21726542</v>
      </c>
      <c r="EA116" s="100">
        <v>41714961</v>
      </c>
      <c r="EB116" s="100">
        <v>23464665</v>
      </c>
      <c r="EC116" s="100">
        <v>0</v>
      </c>
      <c r="ED116" s="100">
        <v>86906168</v>
      </c>
      <c r="EE116" s="100">
        <v>23978635</v>
      </c>
      <c r="EF116" s="100">
        <v>46038980</v>
      </c>
      <c r="EG116" s="100">
        <v>25896926</v>
      </c>
      <c r="EH116" s="100">
        <v>0</v>
      </c>
      <c r="EI116" s="100">
        <v>95914541</v>
      </c>
      <c r="EJ116" s="100">
        <v>2252093</v>
      </c>
      <c r="EK116" s="100">
        <v>4324019</v>
      </c>
      <c r="EL116" s="100">
        <v>2432261</v>
      </c>
      <c r="EM116" s="100">
        <v>0</v>
      </c>
      <c r="EN116" s="100">
        <v>9008373</v>
      </c>
      <c r="EO116" s="100">
        <v>2251874</v>
      </c>
      <c r="EP116" s="100">
        <v>5184012</v>
      </c>
      <c r="EQ116" s="100">
        <v>2915993</v>
      </c>
      <c r="ER116" s="100">
        <v>0</v>
      </c>
      <c r="ES116" s="100">
        <v>10351879</v>
      </c>
      <c r="ET116" s="546">
        <v>0.25</v>
      </c>
      <c r="EU116" s="546">
        <v>0.48</v>
      </c>
      <c r="EV116" s="546">
        <v>0.27</v>
      </c>
      <c r="EW116" s="546">
        <v>0</v>
      </c>
      <c r="EX116" s="546">
        <v>1</v>
      </c>
      <c r="EY116" s="84" t="s">
        <v>1073</v>
      </c>
    </row>
    <row r="117" spans="1:155" s="84" customFormat="1" x14ac:dyDescent="0.25">
      <c r="A117" t="s">
        <v>1026</v>
      </c>
      <c r="B117" s="82" t="s">
        <v>593</v>
      </c>
      <c r="C117" s="85" t="s">
        <v>592</v>
      </c>
      <c r="D117" s="100">
        <v>44020808</v>
      </c>
      <c r="E117" s="100">
        <v>35216646</v>
      </c>
      <c r="F117" s="100">
        <v>8804162</v>
      </c>
      <c r="G117" s="100">
        <v>0</v>
      </c>
      <c r="H117" s="100">
        <v>88041616</v>
      </c>
      <c r="I117" s="100">
        <v>0</v>
      </c>
      <c r="J117" s="100">
        <v>0</v>
      </c>
      <c r="K117" s="100">
        <v>44020808</v>
      </c>
      <c r="L117" s="100">
        <v>226844</v>
      </c>
      <c r="M117" s="100">
        <v>226844</v>
      </c>
      <c r="N117" s="100">
        <v>0</v>
      </c>
      <c r="O117" s="100">
        <v>0</v>
      </c>
      <c r="P117" s="100">
        <v>0</v>
      </c>
      <c r="Q117" s="100">
        <v>0</v>
      </c>
      <c r="R117" s="100">
        <v>0</v>
      </c>
      <c r="S117" s="100">
        <v>0</v>
      </c>
      <c r="T117" s="100">
        <v>0</v>
      </c>
      <c r="U117" s="100">
        <v>0</v>
      </c>
      <c r="V117" s="100">
        <v>0</v>
      </c>
      <c r="W117" s="100">
        <v>0</v>
      </c>
      <c r="X117" s="100">
        <v>0</v>
      </c>
      <c r="Y117" s="100">
        <v>0</v>
      </c>
      <c r="Z117" s="100">
        <v>0</v>
      </c>
      <c r="AA117" s="100">
        <v>0</v>
      </c>
      <c r="AB117" s="100">
        <v>0</v>
      </c>
      <c r="AC117" s="100">
        <v>0</v>
      </c>
      <c r="AD117" s="100">
        <v>0</v>
      </c>
      <c r="AE117" s="100">
        <v>2954191</v>
      </c>
      <c r="AF117" s="100">
        <v>738547</v>
      </c>
      <c r="AG117" s="100">
        <v>0</v>
      </c>
      <c r="AH117" s="100">
        <v>3692738</v>
      </c>
      <c r="AI117" s="100">
        <v>1782410</v>
      </c>
      <c r="AJ117" s="100">
        <v>1425928</v>
      </c>
      <c r="AK117" s="100">
        <v>356482</v>
      </c>
      <c r="AL117" s="100">
        <v>0</v>
      </c>
      <c r="AM117" s="100">
        <v>3564820</v>
      </c>
      <c r="AN117" s="100">
        <v>-1880011</v>
      </c>
      <c r="AO117" s="100">
        <v>-1504008</v>
      </c>
      <c r="AP117" s="100">
        <v>-376002</v>
      </c>
      <c r="AQ117" s="100">
        <v>0</v>
      </c>
      <c r="AR117" s="100">
        <v>-3760021</v>
      </c>
      <c r="AS117" s="100">
        <v>-573867</v>
      </c>
      <c r="AT117" s="100">
        <v>-459093</v>
      </c>
      <c r="AU117" s="100">
        <v>-114773</v>
      </c>
      <c r="AV117" s="100">
        <v>0</v>
      </c>
      <c r="AW117" s="100">
        <v>-1147733</v>
      </c>
      <c r="AX117" s="100">
        <v>2602</v>
      </c>
      <c r="AY117" s="100">
        <v>2082</v>
      </c>
      <c r="AZ117" s="100">
        <v>520</v>
      </c>
      <c r="BA117" s="100">
        <v>0</v>
      </c>
      <c r="BB117" s="100">
        <v>5204</v>
      </c>
      <c r="BC117" s="100">
        <v>-428736</v>
      </c>
      <c r="BD117" s="100">
        <v>-342988</v>
      </c>
      <c r="BE117" s="100">
        <v>-85747</v>
      </c>
      <c r="BF117" s="100">
        <v>0</v>
      </c>
      <c r="BG117" s="100">
        <v>-857471</v>
      </c>
      <c r="BH117" s="100">
        <v>-1000001</v>
      </c>
      <c r="BI117" s="100">
        <v>-799999</v>
      </c>
      <c r="BJ117" s="100">
        <v>-200000</v>
      </c>
      <c r="BK117" s="100">
        <v>0</v>
      </c>
      <c r="BL117" s="100">
        <v>-2000000</v>
      </c>
      <c r="BM117" s="100">
        <v>-4218832</v>
      </c>
      <c r="BN117" s="100">
        <v>-3375065</v>
      </c>
      <c r="BO117" s="100">
        <v>-843766</v>
      </c>
      <c r="BP117" s="100">
        <v>0</v>
      </c>
      <c r="BQ117" s="100">
        <v>-8437663</v>
      </c>
      <c r="BR117" s="100">
        <v>3376307</v>
      </c>
      <c r="BS117" s="100">
        <v>2701045</v>
      </c>
      <c r="BT117" s="100">
        <v>675261</v>
      </c>
      <c r="BU117" s="100">
        <v>0</v>
      </c>
      <c r="BV117" s="100">
        <v>6752613</v>
      </c>
      <c r="BW117" s="100">
        <v>-7595138</v>
      </c>
      <c r="BX117" s="100">
        <v>-6076110</v>
      </c>
      <c r="BY117" s="100">
        <v>-1519028</v>
      </c>
      <c r="BZ117" s="100">
        <v>0</v>
      </c>
      <c r="CA117" s="100">
        <v>-15190276</v>
      </c>
      <c r="CB117" s="100">
        <v>101377</v>
      </c>
      <c r="CC117" s="100">
        <v>81101</v>
      </c>
      <c r="CD117" s="100">
        <v>20275</v>
      </c>
      <c r="CE117" s="100">
        <v>0</v>
      </c>
      <c r="CF117" s="100">
        <v>202753</v>
      </c>
      <c r="CG117" s="100">
        <v>1198342</v>
      </c>
      <c r="CH117" s="100">
        <v>958674</v>
      </c>
      <c r="CI117" s="100">
        <v>239669</v>
      </c>
      <c r="CJ117" s="100">
        <v>0</v>
      </c>
      <c r="CK117" s="100">
        <v>2396685</v>
      </c>
      <c r="CL117" s="100">
        <v>-4356015</v>
      </c>
      <c r="CM117" s="100">
        <v>-3484812</v>
      </c>
      <c r="CN117" s="100">
        <v>-871203</v>
      </c>
      <c r="CO117" s="100">
        <v>0</v>
      </c>
      <c r="CP117" s="100">
        <v>-8712030</v>
      </c>
      <c r="CQ117" s="100">
        <v>3610420</v>
      </c>
      <c r="CR117" s="100">
        <v>2888336</v>
      </c>
      <c r="CS117" s="100">
        <v>722084</v>
      </c>
      <c r="CT117" s="100">
        <v>0</v>
      </c>
      <c r="CU117" s="100">
        <v>7220840</v>
      </c>
      <c r="CV117" s="100">
        <v>-3664708</v>
      </c>
      <c r="CW117" s="100">
        <v>-2931766</v>
      </c>
      <c r="CX117" s="100">
        <v>-732941</v>
      </c>
      <c r="CY117" s="100">
        <v>0</v>
      </c>
      <c r="CZ117" s="100">
        <v>-7329415</v>
      </c>
      <c r="DA117" s="100">
        <v>-878331</v>
      </c>
      <c r="DB117" s="100">
        <v>-702666</v>
      </c>
      <c r="DC117" s="100">
        <v>-175667</v>
      </c>
      <c r="DD117" s="100">
        <v>0</v>
      </c>
      <c r="DE117" s="100">
        <v>-1756664</v>
      </c>
      <c r="DF117" s="100">
        <v>-2786376</v>
      </c>
      <c r="DG117" s="100">
        <v>-2229100</v>
      </c>
      <c r="DH117" s="100">
        <v>-557275</v>
      </c>
      <c r="DI117" s="100">
        <v>0</v>
      </c>
      <c r="DJ117" s="100">
        <v>-5572751</v>
      </c>
      <c r="DK117" s="100">
        <v>-5985674</v>
      </c>
      <c r="DL117" s="100">
        <v>-2318986</v>
      </c>
      <c r="DM117" s="100">
        <v>4565154</v>
      </c>
      <c r="DN117" s="100">
        <v>0</v>
      </c>
      <c r="DO117" s="100">
        <v>-3739506</v>
      </c>
      <c r="DP117" s="100">
        <v>-5985674</v>
      </c>
      <c r="DQ117" s="100">
        <v>-1493170</v>
      </c>
      <c r="DR117" s="100">
        <v>6492063</v>
      </c>
      <c r="DS117" s="100">
        <v>0</v>
      </c>
      <c r="DT117" s="100">
        <v>-986781</v>
      </c>
      <c r="DU117" s="100">
        <v>0</v>
      </c>
      <c r="DV117" s="100">
        <v>-825816</v>
      </c>
      <c r="DW117" s="100">
        <v>-1926909</v>
      </c>
      <c r="DX117" s="100">
        <v>0</v>
      </c>
      <c r="DY117" s="100">
        <v>-2752725</v>
      </c>
      <c r="DZ117" s="100">
        <v>43676663</v>
      </c>
      <c r="EA117" s="100">
        <v>34941330</v>
      </c>
      <c r="EB117" s="100">
        <v>8735333</v>
      </c>
      <c r="EC117" s="100">
        <v>0</v>
      </c>
      <c r="ED117" s="100">
        <v>87353326</v>
      </c>
      <c r="EE117" s="100">
        <v>44020808</v>
      </c>
      <c r="EF117" s="100">
        <v>35216646</v>
      </c>
      <c r="EG117" s="100">
        <v>8804162</v>
      </c>
      <c r="EH117" s="100">
        <v>0</v>
      </c>
      <c r="EI117" s="100">
        <v>88041616</v>
      </c>
      <c r="EJ117" s="100">
        <v>344145</v>
      </c>
      <c r="EK117" s="100">
        <v>275316</v>
      </c>
      <c r="EL117" s="100">
        <v>68829</v>
      </c>
      <c r="EM117" s="100">
        <v>0</v>
      </c>
      <c r="EN117" s="100">
        <v>688290</v>
      </c>
      <c r="EO117" s="100">
        <v>344145</v>
      </c>
      <c r="EP117" s="100">
        <v>-550500</v>
      </c>
      <c r="EQ117" s="100">
        <v>-1858080</v>
      </c>
      <c r="ER117" s="100">
        <v>0</v>
      </c>
      <c r="ES117" s="100">
        <v>-2064435</v>
      </c>
      <c r="ET117" s="546">
        <v>0.5</v>
      </c>
      <c r="EU117" s="546">
        <v>0.4</v>
      </c>
      <c r="EV117" s="546">
        <v>0.1</v>
      </c>
      <c r="EW117" s="546">
        <v>0</v>
      </c>
      <c r="EX117" s="546">
        <v>1</v>
      </c>
      <c r="EY117" s="84" t="s">
        <v>1029</v>
      </c>
    </row>
    <row r="118" spans="1:155" s="84" customFormat="1" x14ac:dyDescent="0.25">
      <c r="A118" t="s">
        <v>1026</v>
      </c>
      <c r="B118" s="82" t="s">
        <v>595</v>
      </c>
      <c r="C118" s="85" t="s">
        <v>594</v>
      </c>
      <c r="D118" s="100">
        <v>36508958</v>
      </c>
      <c r="E118" s="100">
        <v>70097200</v>
      </c>
      <c r="F118" s="100">
        <v>39429675</v>
      </c>
      <c r="G118" s="100">
        <v>0</v>
      </c>
      <c r="H118" s="100">
        <v>146035833</v>
      </c>
      <c r="I118" s="100">
        <v>0</v>
      </c>
      <c r="J118" s="100">
        <v>0</v>
      </c>
      <c r="K118" s="100">
        <v>36508958</v>
      </c>
      <c r="L118" s="100">
        <v>555848</v>
      </c>
      <c r="M118" s="100">
        <v>555848</v>
      </c>
      <c r="N118" s="100">
        <v>0</v>
      </c>
      <c r="O118" s="100">
        <v>0</v>
      </c>
      <c r="P118" s="100">
        <v>0</v>
      </c>
      <c r="Q118" s="100">
        <v>0</v>
      </c>
      <c r="R118" s="100">
        <v>0</v>
      </c>
      <c r="S118" s="100">
        <v>0</v>
      </c>
      <c r="T118" s="100">
        <v>0</v>
      </c>
      <c r="U118" s="100">
        <v>0</v>
      </c>
      <c r="V118" s="100">
        <v>0</v>
      </c>
      <c r="W118" s="100">
        <v>0</v>
      </c>
      <c r="X118" s="100">
        <v>0</v>
      </c>
      <c r="Y118" s="100">
        <v>0</v>
      </c>
      <c r="Z118" s="100">
        <v>0</v>
      </c>
      <c r="AA118" s="100">
        <v>0</v>
      </c>
      <c r="AB118" s="100">
        <v>0</v>
      </c>
      <c r="AC118" s="100">
        <v>0</v>
      </c>
      <c r="AD118" s="100">
        <v>0</v>
      </c>
      <c r="AE118" s="100">
        <v>9016602</v>
      </c>
      <c r="AF118" s="100">
        <v>5071838</v>
      </c>
      <c r="AG118" s="100">
        <v>0</v>
      </c>
      <c r="AH118" s="100">
        <v>14088440</v>
      </c>
      <c r="AI118" s="100">
        <v>10472561</v>
      </c>
      <c r="AJ118" s="100">
        <v>20107316</v>
      </c>
      <c r="AK118" s="100">
        <v>11310365</v>
      </c>
      <c r="AL118" s="100">
        <v>0</v>
      </c>
      <c r="AM118" s="100">
        <v>41890242</v>
      </c>
      <c r="AN118" s="100">
        <v>-3952024</v>
      </c>
      <c r="AO118" s="100">
        <v>-7587886</v>
      </c>
      <c r="AP118" s="100">
        <v>-4268186</v>
      </c>
      <c r="AQ118" s="100">
        <v>0</v>
      </c>
      <c r="AR118" s="100">
        <v>-15808096</v>
      </c>
      <c r="AS118" s="100">
        <v>-5752201.0599999987</v>
      </c>
      <c r="AT118" s="100">
        <v>-11044225</v>
      </c>
      <c r="AU118" s="100">
        <v>-6212377</v>
      </c>
      <c r="AV118" s="100">
        <v>0</v>
      </c>
      <c r="AW118" s="100">
        <v>-23008803.059999999</v>
      </c>
      <c r="AX118" s="100">
        <v>2133</v>
      </c>
      <c r="AY118" s="100">
        <v>4094</v>
      </c>
      <c r="AZ118" s="100">
        <v>2303</v>
      </c>
      <c r="BA118" s="100">
        <v>0</v>
      </c>
      <c r="BB118" s="100">
        <v>8530</v>
      </c>
      <c r="BC118" s="100">
        <v>-1610141</v>
      </c>
      <c r="BD118" s="100">
        <v>-3091470</v>
      </c>
      <c r="BE118" s="100">
        <v>-1738952</v>
      </c>
      <c r="BF118" s="100">
        <v>0</v>
      </c>
      <c r="BG118" s="100">
        <v>-6440563</v>
      </c>
      <c r="BH118" s="100">
        <v>-7360209.0599999987</v>
      </c>
      <c r="BI118" s="100">
        <v>-14131601</v>
      </c>
      <c r="BJ118" s="100">
        <v>-7949026</v>
      </c>
      <c r="BK118" s="100">
        <v>0</v>
      </c>
      <c r="BL118" s="100">
        <v>-29440836.059999999</v>
      </c>
      <c r="BM118" s="100">
        <v>-9140778</v>
      </c>
      <c r="BN118" s="100">
        <v>-17550294</v>
      </c>
      <c r="BO118" s="100">
        <v>-9872040</v>
      </c>
      <c r="BP118" s="100">
        <v>0</v>
      </c>
      <c r="BQ118" s="100">
        <v>-36563112</v>
      </c>
      <c r="BR118" s="100">
        <v>371999</v>
      </c>
      <c r="BS118" s="100">
        <v>714239</v>
      </c>
      <c r="BT118" s="100">
        <v>401759</v>
      </c>
      <c r="BU118" s="100">
        <v>0</v>
      </c>
      <c r="BV118" s="100">
        <v>1487997</v>
      </c>
      <c r="BW118" s="100">
        <v>-9512778</v>
      </c>
      <c r="BX118" s="100">
        <v>-18264532</v>
      </c>
      <c r="BY118" s="100">
        <v>-10273799</v>
      </c>
      <c r="BZ118" s="100">
        <v>0</v>
      </c>
      <c r="CA118" s="100">
        <v>-38051109</v>
      </c>
      <c r="CB118" s="100">
        <v>1251405</v>
      </c>
      <c r="CC118" s="100">
        <v>2402697</v>
      </c>
      <c r="CD118" s="100">
        <v>1351517</v>
      </c>
      <c r="CE118" s="100">
        <v>0</v>
      </c>
      <c r="CF118" s="100">
        <v>5005619</v>
      </c>
      <c r="CG118" s="100">
        <v>81911</v>
      </c>
      <c r="CH118" s="100">
        <v>157269</v>
      </c>
      <c r="CI118" s="100">
        <v>88464</v>
      </c>
      <c r="CJ118" s="100">
        <v>0</v>
      </c>
      <c r="CK118" s="100">
        <v>327644</v>
      </c>
      <c r="CL118" s="100">
        <v>0</v>
      </c>
      <c r="CM118" s="100">
        <v>0</v>
      </c>
      <c r="CN118" s="100">
        <v>0</v>
      </c>
      <c r="CO118" s="100">
        <v>0</v>
      </c>
      <c r="CP118" s="100">
        <v>0</v>
      </c>
      <c r="CQ118" s="100">
        <v>-3567036</v>
      </c>
      <c r="CR118" s="100">
        <v>-6848711</v>
      </c>
      <c r="CS118" s="100">
        <v>-3852400</v>
      </c>
      <c r="CT118" s="100">
        <v>0</v>
      </c>
      <c r="CU118" s="100">
        <v>-14268147</v>
      </c>
      <c r="CV118" s="100">
        <v>-11374498</v>
      </c>
      <c r="CW118" s="100">
        <v>-21839039</v>
      </c>
      <c r="CX118" s="100">
        <v>-12284459</v>
      </c>
      <c r="CY118" s="100">
        <v>0</v>
      </c>
      <c r="CZ118" s="100">
        <v>-45497996</v>
      </c>
      <c r="DA118" s="100">
        <v>1623404</v>
      </c>
      <c r="DB118" s="100">
        <v>3116936</v>
      </c>
      <c r="DC118" s="100">
        <v>1753276</v>
      </c>
      <c r="DD118" s="100">
        <v>0</v>
      </c>
      <c r="DE118" s="100">
        <v>6493616</v>
      </c>
      <c r="DF118" s="100">
        <v>-12997903</v>
      </c>
      <c r="DG118" s="100">
        <v>-24955974</v>
      </c>
      <c r="DH118" s="100">
        <v>-14037735</v>
      </c>
      <c r="DI118" s="100">
        <v>0</v>
      </c>
      <c r="DJ118" s="100">
        <v>-51991612</v>
      </c>
      <c r="DK118" s="100">
        <v>-3185888.0600000024</v>
      </c>
      <c r="DL118" s="100">
        <v>3969288</v>
      </c>
      <c r="DM118" s="100">
        <v>289817</v>
      </c>
      <c r="DN118" s="100">
        <v>0</v>
      </c>
      <c r="DO118" s="100">
        <v>1073216.9399999976</v>
      </c>
      <c r="DP118" s="100">
        <v>-3185887</v>
      </c>
      <c r="DQ118" s="100">
        <v>10538180</v>
      </c>
      <c r="DR118" s="100">
        <v>3984818</v>
      </c>
      <c r="DS118" s="100">
        <v>0</v>
      </c>
      <c r="DT118" s="100">
        <v>11337110.939999998</v>
      </c>
      <c r="DU118" s="100">
        <v>-1.0600000023841858</v>
      </c>
      <c r="DV118" s="100">
        <v>-6568892</v>
      </c>
      <c r="DW118" s="100">
        <v>-3695001</v>
      </c>
      <c r="DX118" s="100">
        <v>0</v>
      </c>
      <c r="DY118" s="100">
        <v>-10263894</v>
      </c>
      <c r="DZ118" s="100">
        <v>33445468</v>
      </c>
      <c r="EA118" s="100">
        <v>64215299</v>
      </c>
      <c r="EB118" s="100">
        <v>36121106</v>
      </c>
      <c r="EC118" s="100">
        <v>0</v>
      </c>
      <c r="ED118" s="100">
        <v>133781873</v>
      </c>
      <c r="EE118" s="100">
        <v>36508958</v>
      </c>
      <c r="EF118" s="100">
        <v>70097200</v>
      </c>
      <c r="EG118" s="100">
        <v>39429675</v>
      </c>
      <c r="EH118" s="100">
        <v>0</v>
      </c>
      <c r="EI118" s="100">
        <v>146035833</v>
      </c>
      <c r="EJ118" s="100">
        <v>3063490</v>
      </c>
      <c r="EK118" s="100">
        <v>5881901</v>
      </c>
      <c r="EL118" s="100">
        <v>3308569</v>
      </c>
      <c r="EM118" s="100">
        <v>0</v>
      </c>
      <c r="EN118" s="100">
        <v>12253960</v>
      </c>
      <c r="EO118" s="100">
        <v>3063488.9399999976</v>
      </c>
      <c r="EP118" s="100">
        <v>-686991</v>
      </c>
      <c r="EQ118" s="100">
        <v>-386432</v>
      </c>
      <c r="ER118" s="100">
        <v>0</v>
      </c>
      <c r="ES118" s="100">
        <v>1990066</v>
      </c>
      <c r="ET118" s="546">
        <v>0.25</v>
      </c>
      <c r="EU118" s="546">
        <v>0.48</v>
      </c>
      <c r="EV118" s="546">
        <v>0.27</v>
      </c>
      <c r="EW118" s="546">
        <v>0</v>
      </c>
      <c r="EX118" s="546">
        <v>1</v>
      </c>
      <c r="EY118" s="84" t="s">
        <v>1073</v>
      </c>
    </row>
    <row r="119" spans="1:155" s="84" customFormat="1" x14ac:dyDescent="0.25">
      <c r="A119" t="s">
        <v>1026</v>
      </c>
      <c r="B119" s="82" t="s">
        <v>597</v>
      </c>
      <c r="C119" s="85" t="s">
        <v>596</v>
      </c>
      <c r="D119" s="100">
        <v>0</v>
      </c>
      <c r="E119" s="100">
        <v>51561899</v>
      </c>
      <c r="F119" s="100">
        <v>0</v>
      </c>
      <c r="G119" s="100">
        <v>520827</v>
      </c>
      <c r="H119" s="100">
        <v>52082726</v>
      </c>
      <c r="I119" s="100">
        <v>0</v>
      </c>
      <c r="J119" s="100">
        <v>0</v>
      </c>
      <c r="K119" s="100">
        <v>0</v>
      </c>
      <c r="L119" s="100">
        <v>156451</v>
      </c>
      <c r="M119" s="100">
        <v>156451</v>
      </c>
      <c r="N119" s="100">
        <v>75575</v>
      </c>
      <c r="O119" s="100">
        <v>75575</v>
      </c>
      <c r="P119" s="100">
        <v>0</v>
      </c>
      <c r="Q119" s="100">
        <v>0</v>
      </c>
      <c r="R119" s="100">
        <v>0</v>
      </c>
      <c r="S119" s="100">
        <v>0</v>
      </c>
      <c r="T119" s="100">
        <v>0</v>
      </c>
      <c r="U119" s="100">
        <v>0</v>
      </c>
      <c r="V119" s="100">
        <v>0</v>
      </c>
      <c r="W119" s="100">
        <v>0</v>
      </c>
      <c r="X119" s="100">
        <v>0</v>
      </c>
      <c r="Y119" s="100">
        <v>0</v>
      </c>
      <c r="Z119" s="100">
        <v>0</v>
      </c>
      <c r="AA119" s="100">
        <v>0</v>
      </c>
      <c r="AB119" s="100">
        <v>0</v>
      </c>
      <c r="AC119" s="100">
        <v>0</v>
      </c>
      <c r="AD119" s="100">
        <v>0</v>
      </c>
      <c r="AE119" s="100">
        <v>5138492</v>
      </c>
      <c r="AF119" s="100">
        <v>0</v>
      </c>
      <c r="AG119" s="100">
        <v>49083</v>
      </c>
      <c r="AH119" s="100">
        <v>5187575</v>
      </c>
      <c r="AI119" s="100">
        <v>0</v>
      </c>
      <c r="AJ119" s="100">
        <v>5734554</v>
      </c>
      <c r="AK119" s="100">
        <v>0</v>
      </c>
      <c r="AL119" s="100">
        <v>57925</v>
      </c>
      <c r="AM119" s="100">
        <v>5792479</v>
      </c>
      <c r="AN119" s="100">
        <v>0</v>
      </c>
      <c r="AO119" s="100">
        <v>-220952</v>
      </c>
      <c r="AP119" s="100">
        <v>0</v>
      </c>
      <c r="AQ119" s="100">
        <v>-2232</v>
      </c>
      <c r="AR119" s="100">
        <v>-223184</v>
      </c>
      <c r="AS119" s="100">
        <v>0</v>
      </c>
      <c r="AT119" s="100">
        <v>-3654647</v>
      </c>
      <c r="AU119" s="100">
        <v>0</v>
      </c>
      <c r="AV119" s="100">
        <v>-36915</v>
      </c>
      <c r="AW119" s="100">
        <v>-3691562</v>
      </c>
      <c r="AX119" s="100">
        <v>0</v>
      </c>
      <c r="AY119" s="100">
        <v>238716</v>
      </c>
      <c r="AZ119" s="100">
        <v>0</v>
      </c>
      <c r="BA119" s="100">
        <v>2411</v>
      </c>
      <c r="BB119" s="100">
        <v>241127</v>
      </c>
      <c r="BC119" s="100">
        <v>0</v>
      </c>
      <c r="BD119" s="100">
        <v>-1478200</v>
      </c>
      <c r="BE119" s="100">
        <v>0</v>
      </c>
      <c r="BF119" s="100">
        <v>-14931</v>
      </c>
      <c r="BG119" s="100">
        <v>-1493131</v>
      </c>
      <c r="BH119" s="100">
        <v>0</v>
      </c>
      <c r="BI119" s="100">
        <v>-4894131</v>
      </c>
      <c r="BJ119" s="100">
        <v>0</v>
      </c>
      <c r="BK119" s="100">
        <v>-49435</v>
      </c>
      <c r="BL119" s="100">
        <v>-4943566</v>
      </c>
      <c r="BM119" s="100">
        <v>0</v>
      </c>
      <c r="BN119" s="100">
        <v>-5409684</v>
      </c>
      <c r="BO119" s="100">
        <v>0</v>
      </c>
      <c r="BP119" s="100">
        <v>-54643</v>
      </c>
      <c r="BQ119" s="100">
        <v>-5464327</v>
      </c>
      <c r="BR119" s="100">
        <v>0</v>
      </c>
      <c r="BS119" s="100">
        <v>952465</v>
      </c>
      <c r="BT119" s="100">
        <v>0</v>
      </c>
      <c r="BU119" s="100">
        <v>9621</v>
      </c>
      <c r="BV119" s="100">
        <v>962086</v>
      </c>
      <c r="BW119" s="100">
        <v>0</v>
      </c>
      <c r="BX119" s="100">
        <v>-6362149</v>
      </c>
      <c r="BY119" s="100">
        <v>0</v>
      </c>
      <c r="BZ119" s="100">
        <v>-64264</v>
      </c>
      <c r="CA119" s="100">
        <v>-6426413</v>
      </c>
      <c r="CB119" s="100">
        <v>0</v>
      </c>
      <c r="CC119" s="100">
        <v>0</v>
      </c>
      <c r="CD119" s="100">
        <v>0</v>
      </c>
      <c r="CE119" s="100">
        <v>0</v>
      </c>
      <c r="CF119" s="100">
        <v>0</v>
      </c>
      <c r="CG119" s="100">
        <v>0</v>
      </c>
      <c r="CH119" s="100">
        <v>0</v>
      </c>
      <c r="CI119" s="100">
        <v>0</v>
      </c>
      <c r="CJ119" s="100">
        <v>0</v>
      </c>
      <c r="CK119" s="100">
        <v>0</v>
      </c>
      <c r="CL119" s="100">
        <v>0</v>
      </c>
      <c r="CM119" s="100">
        <v>251671</v>
      </c>
      <c r="CN119" s="100">
        <v>0</v>
      </c>
      <c r="CO119" s="100">
        <v>2542</v>
      </c>
      <c r="CP119" s="100">
        <v>254213</v>
      </c>
      <c r="CQ119" s="100">
        <v>0</v>
      </c>
      <c r="CR119" s="100">
        <v>-1542430</v>
      </c>
      <c r="CS119" s="100">
        <v>0</v>
      </c>
      <c r="CT119" s="100">
        <v>-15580</v>
      </c>
      <c r="CU119" s="100">
        <v>-1558010</v>
      </c>
      <c r="CV119" s="100">
        <v>0</v>
      </c>
      <c r="CW119" s="100">
        <v>-6700443</v>
      </c>
      <c r="CX119" s="100">
        <v>0</v>
      </c>
      <c r="CY119" s="100">
        <v>-67681</v>
      </c>
      <c r="CZ119" s="100">
        <v>-6768124</v>
      </c>
      <c r="DA119" s="100">
        <v>0</v>
      </c>
      <c r="DB119" s="100">
        <v>1204136</v>
      </c>
      <c r="DC119" s="100">
        <v>0</v>
      </c>
      <c r="DD119" s="100">
        <v>12163</v>
      </c>
      <c r="DE119" s="100">
        <v>1216299</v>
      </c>
      <c r="DF119" s="100">
        <v>0</v>
      </c>
      <c r="DG119" s="100">
        <v>-7904579</v>
      </c>
      <c r="DH119" s="100">
        <v>0</v>
      </c>
      <c r="DI119" s="100">
        <v>-79844</v>
      </c>
      <c r="DJ119" s="100">
        <v>-7984423</v>
      </c>
      <c r="DK119" s="100">
        <v>312</v>
      </c>
      <c r="DL119" s="100">
        <v>1741271</v>
      </c>
      <c r="DM119" s="100">
        <v>0</v>
      </c>
      <c r="DN119" s="100">
        <v>17592</v>
      </c>
      <c r="DO119" s="100">
        <v>1759175</v>
      </c>
      <c r="DP119" s="100">
        <v>0</v>
      </c>
      <c r="DQ119" s="100">
        <v>1385542</v>
      </c>
      <c r="DR119" s="100">
        <v>0</v>
      </c>
      <c r="DS119" s="100">
        <v>13995</v>
      </c>
      <c r="DT119" s="100">
        <v>1399537</v>
      </c>
      <c r="DU119" s="100">
        <v>312</v>
      </c>
      <c r="DV119" s="100">
        <v>355729</v>
      </c>
      <c r="DW119" s="100">
        <v>0</v>
      </c>
      <c r="DX119" s="100">
        <v>3597</v>
      </c>
      <c r="DY119" s="100">
        <v>359638</v>
      </c>
      <c r="DZ119" s="100">
        <v>0</v>
      </c>
      <c r="EA119" s="100">
        <v>51006749</v>
      </c>
      <c r="EB119" s="100">
        <v>0</v>
      </c>
      <c r="EC119" s="100">
        <v>515220</v>
      </c>
      <c r="ED119" s="100">
        <v>51521969</v>
      </c>
      <c r="EE119" s="100">
        <v>0</v>
      </c>
      <c r="EF119" s="100">
        <v>51561899</v>
      </c>
      <c r="EG119" s="100">
        <v>0</v>
      </c>
      <c r="EH119" s="100">
        <v>520827</v>
      </c>
      <c r="EI119" s="100">
        <v>52082726</v>
      </c>
      <c r="EJ119" s="100">
        <v>0</v>
      </c>
      <c r="EK119" s="100">
        <v>555150</v>
      </c>
      <c r="EL119" s="100">
        <v>0</v>
      </c>
      <c r="EM119" s="100">
        <v>5607</v>
      </c>
      <c r="EN119" s="100">
        <v>560757</v>
      </c>
      <c r="EO119" s="100">
        <v>312</v>
      </c>
      <c r="EP119" s="100">
        <v>910879</v>
      </c>
      <c r="EQ119" s="100">
        <v>0</v>
      </c>
      <c r="ER119" s="100">
        <v>9204</v>
      </c>
      <c r="ES119" s="100">
        <v>920395</v>
      </c>
      <c r="ET119" s="546">
        <v>0</v>
      </c>
      <c r="EU119" s="546">
        <v>0.99</v>
      </c>
      <c r="EV119" s="546">
        <v>0</v>
      </c>
      <c r="EW119" s="546">
        <v>0.01</v>
      </c>
      <c r="EX119" s="546">
        <v>1</v>
      </c>
      <c r="EY119" s="84" t="s">
        <v>1054</v>
      </c>
    </row>
    <row r="120" spans="1:155" s="84" customFormat="1" x14ac:dyDescent="0.25">
      <c r="A120" t="s">
        <v>1037</v>
      </c>
      <c r="B120" s="82" t="s">
        <v>599</v>
      </c>
      <c r="C120" s="85" t="s">
        <v>598</v>
      </c>
      <c r="D120" s="100">
        <v>7099723</v>
      </c>
      <c r="E120" s="100">
        <v>14909417</v>
      </c>
      <c r="F120" s="100">
        <v>6105761</v>
      </c>
      <c r="G120" s="100">
        <v>283989</v>
      </c>
      <c r="H120" s="100">
        <v>28398890</v>
      </c>
      <c r="I120" s="100">
        <v>0</v>
      </c>
      <c r="J120" s="100">
        <v>0</v>
      </c>
      <c r="K120" s="100">
        <v>7099723</v>
      </c>
      <c r="L120" s="100">
        <v>155448</v>
      </c>
      <c r="M120" s="100">
        <v>155448</v>
      </c>
      <c r="N120" s="100">
        <v>0</v>
      </c>
      <c r="O120" s="100">
        <v>0</v>
      </c>
      <c r="P120" s="100">
        <v>67041</v>
      </c>
      <c r="Q120" s="100">
        <v>0</v>
      </c>
      <c r="R120" s="100">
        <v>67041</v>
      </c>
      <c r="S120" s="100">
        <v>0</v>
      </c>
      <c r="T120" s="100">
        <v>0</v>
      </c>
      <c r="U120" s="100">
        <v>0</v>
      </c>
      <c r="V120" s="100">
        <v>0</v>
      </c>
      <c r="W120" s="100">
        <v>0</v>
      </c>
      <c r="X120" s="100">
        <v>0</v>
      </c>
      <c r="Y120" s="100">
        <v>0</v>
      </c>
      <c r="Z120" s="100">
        <v>0</v>
      </c>
      <c r="AA120" s="100">
        <v>0</v>
      </c>
      <c r="AB120" s="100">
        <v>0</v>
      </c>
      <c r="AC120" s="100">
        <v>0</v>
      </c>
      <c r="AD120" s="100">
        <v>0</v>
      </c>
      <c r="AE120" s="100">
        <v>2933662</v>
      </c>
      <c r="AF120" s="100">
        <v>1200511</v>
      </c>
      <c r="AG120" s="100">
        <v>55838</v>
      </c>
      <c r="AH120" s="100">
        <v>4190011</v>
      </c>
      <c r="AI120" s="100">
        <v>214097</v>
      </c>
      <c r="AJ120" s="100">
        <v>449605</v>
      </c>
      <c r="AK120" s="100">
        <v>184124</v>
      </c>
      <c r="AL120" s="100">
        <v>8564</v>
      </c>
      <c r="AM120" s="100">
        <v>856390</v>
      </c>
      <c r="AN120" s="100">
        <v>-88603</v>
      </c>
      <c r="AO120" s="100">
        <v>-186065</v>
      </c>
      <c r="AP120" s="100">
        <v>-76198</v>
      </c>
      <c r="AQ120" s="100">
        <v>-3544</v>
      </c>
      <c r="AR120" s="100">
        <v>-354410</v>
      </c>
      <c r="AS120" s="100">
        <v>-67741</v>
      </c>
      <c r="AT120" s="100">
        <v>-142256</v>
      </c>
      <c r="AU120" s="100">
        <v>-58257</v>
      </c>
      <c r="AV120" s="100">
        <v>-2710</v>
      </c>
      <c r="AW120" s="100">
        <v>-270964</v>
      </c>
      <c r="AX120" s="100">
        <v>15136</v>
      </c>
      <c r="AY120" s="100">
        <v>31785</v>
      </c>
      <c r="AZ120" s="100">
        <v>13017</v>
      </c>
      <c r="BA120" s="100">
        <v>605</v>
      </c>
      <c r="BB120" s="100">
        <v>60543</v>
      </c>
      <c r="BC120" s="100">
        <v>-57280</v>
      </c>
      <c r="BD120" s="100">
        <v>-120287</v>
      </c>
      <c r="BE120" s="100">
        <v>-49260</v>
      </c>
      <c r="BF120" s="100">
        <v>-2291</v>
      </c>
      <c r="BG120" s="100">
        <v>-229118</v>
      </c>
      <c r="BH120" s="100">
        <v>-109885</v>
      </c>
      <c r="BI120" s="100">
        <v>-230758</v>
      </c>
      <c r="BJ120" s="100">
        <v>-94500</v>
      </c>
      <c r="BK120" s="100">
        <v>-4396</v>
      </c>
      <c r="BL120" s="100">
        <v>-439539</v>
      </c>
      <c r="BM120" s="100">
        <v>-383240</v>
      </c>
      <c r="BN120" s="100">
        <v>-804804</v>
      </c>
      <c r="BO120" s="100">
        <v>-329586</v>
      </c>
      <c r="BP120" s="100">
        <v>-15330</v>
      </c>
      <c r="BQ120" s="100">
        <v>-1532960</v>
      </c>
      <c r="BR120" s="100">
        <v>-174795</v>
      </c>
      <c r="BS120" s="100">
        <v>-367071</v>
      </c>
      <c r="BT120" s="100">
        <v>-150324</v>
      </c>
      <c r="BU120" s="100">
        <v>-6992</v>
      </c>
      <c r="BV120" s="100">
        <v>-699182</v>
      </c>
      <c r="BW120" s="100">
        <v>-208445</v>
      </c>
      <c r="BX120" s="100">
        <v>-437733</v>
      </c>
      <c r="BY120" s="100">
        <v>-179262</v>
      </c>
      <c r="BZ120" s="100">
        <v>-8338</v>
      </c>
      <c r="CA120" s="100">
        <v>-833778</v>
      </c>
      <c r="CB120" s="100">
        <v>44276</v>
      </c>
      <c r="CC120" s="100">
        <v>92980</v>
      </c>
      <c r="CD120" s="100">
        <v>38078</v>
      </c>
      <c r="CE120" s="100">
        <v>1771</v>
      </c>
      <c r="CF120" s="100">
        <v>177105</v>
      </c>
      <c r="CG120" s="100">
        <v>71752</v>
      </c>
      <c r="CH120" s="100">
        <v>150680</v>
      </c>
      <c r="CI120" s="100">
        <v>61707</v>
      </c>
      <c r="CJ120" s="100">
        <v>2870</v>
      </c>
      <c r="CK120" s="100">
        <v>287009</v>
      </c>
      <c r="CL120" s="100">
        <v>52481</v>
      </c>
      <c r="CM120" s="100">
        <v>110210</v>
      </c>
      <c r="CN120" s="100">
        <v>45134</v>
      </c>
      <c r="CO120" s="100">
        <v>2099</v>
      </c>
      <c r="CP120" s="100">
        <v>209924</v>
      </c>
      <c r="CQ120" s="100">
        <v>-185999</v>
      </c>
      <c r="CR120" s="100">
        <v>-390596</v>
      </c>
      <c r="CS120" s="100">
        <v>-159958</v>
      </c>
      <c r="CT120" s="100">
        <v>-7440</v>
      </c>
      <c r="CU120" s="100">
        <v>-743993</v>
      </c>
      <c r="CV120" s="100">
        <v>-400730</v>
      </c>
      <c r="CW120" s="100">
        <v>-841530</v>
      </c>
      <c r="CX120" s="100">
        <v>-344625</v>
      </c>
      <c r="CY120" s="100">
        <v>-16030</v>
      </c>
      <c r="CZ120" s="100">
        <v>-1602915</v>
      </c>
      <c r="DA120" s="100">
        <v>-78038</v>
      </c>
      <c r="DB120" s="100">
        <v>-163881</v>
      </c>
      <c r="DC120" s="100">
        <v>-67112</v>
      </c>
      <c r="DD120" s="100">
        <v>-3122</v>
      </c>
      <c r="DE120" s="100">
        <v>-312153</v>
      </c>
      <c r="DF120" s="100">
        <v>-322692</v>
      </c>
      <c r="DG120" s="100">
        <v>-677649</v>
      </c>
      <c r="DH120" s="100">
        <v>-277513</v>
      </c>
      <c r="DI120" s="100">
        <v>-12908</v>
      </c>
      <c r="DJ120" s="100">
        <v>-1290762</v>
      </c>
      <c r="DK120" s="100">
        <v>-853955</v>
      </c>
      <c r="DL120" s="100">
        <v>-683164</v>
      </c>
      <c r="DM120" s="100">
        <v>-153710</v>
      </c>
      <c r="DN120" s="100">
        <v>-17080</v>
      </c>
      <c r="DO120" s="100">
        <v>-1707909</v>
      </c>
      <c r="DP120" s="100">
        <v>-518381</v>
      </c>
      <c r="DQ120" s="100">
        <v>-414705</v>
      </c>
      <c r="DR120" s="100">
        <v>-93309</v>
      </c>
      <c r="DS120" s="100">
        <v>-10368</v>
      </c>
      <c r="DT120" s="100">
        <v>-1036763</v>
      </c>
      <c r="DU120" s="100">
        <v>-335574</v>
      </c>
      <c r="DV120" s="100">
        <v>-268459</v>
      </c>
      <c r="DW120" s="100">
        <v>-60401</v>
      </c>
      <c r="DX120" s="100">
        <v>-6712</v>
      </c>
      <c r="DY120" s="100">
        <v>-671146</v>
      </c>
      <c r="DZ120" s="100">
        <v>6965744</v>
      </c>
      <c r="EA120" s="100">
        <v>14628063</v>
      </c>
      <c r="EB120" s="100">
        <v>5990540</v>
      </c>
      <c r="EC120" s="100">
        <v>278630</v>
      </c>
      <c r="ED120" s="100">
        <v>27862977</v>
      </c>
      <c r="EE120" s="100">
        <v>7099723</v>
      </c>
      <c r="EF120" s="100">
        <v>14909417</v>
      </c>
      <c r="EG120" s="100">
        <v>6105761</v>
      </c>
      <c r="EH120" s="100">
        <v>283989</v>
      </c>
      <c r="EI120" s="100">
        <v>28398890</v>
      </c>
      <c r="EJ120" s="100">
        <v>133979</v>
      </c>
      <c r="EK120" s="100">
        <v>281354</v>
      </c>
      <c r="EL120" s="100">
        <v>115221</v>
      </c>
      <c r="EM120" s="100">
        <v>5359</v>
      </c>
      <c r="EN120" s="100">
        <v>535913</v>
      </c>
      <c r="EO120" s="100">
        <v>-201595</v>
      </c>
      <c r="EP120" s="100">
        <v>12895</v>
      </c>
      <c r="EQ120" s="100">
        <v>54820</v>
      </c>
      <c r="ER120" s="100">
        <v>-1353</v>
      </c>
      <c r="ES120" s="100">
        <v>-135233</v>
      </c>
      <c r="ET120" s="546">
        <v>0.25</v>
      </c>
      <c r="EU120" s="546">
        <v>0.52500000000000002</v>
      </c>
      <c r="EV120" s="546">
        <v>0.215</v>
      </c>
      <c r="EW120" s="546">
        <v>0.01</v>
      </c>
      <c r="EX120" s="546">
        <v>1</v>
      </c>
      <c r="EY120" s="84" t="s">
        <v>1029</v>
      </c>
    </row>
    <row r="121" spans="1:155" s="84" customFormat="1" x14ac:dyDescent="0.25">
      <c r="A121" t="s">
        <v>1026</v>
      </c>
      <c r="B121" s="82" t="s">
        <v>601</v>
      </c>
      <c r="C121" s="85" t="s">
        <v>600</v>
      </c>
      <c r="D121" s="100">
        <v>58919757</v>
      </c>
      <c r="E121" s="100">
        <v>113125933</v>
      </c>
      <c r="F121" s="100">
        <v>63633338</v>
      </c>
      <c r="G121" s="100">
        <v>0</v>
      </c>
      <c r="H121" s="100">
        <v>235679028</v>
      </c>
      <c r="I121" s="100">
        <v>0</v>
      </c>
      <c r="J121" s="100">
        <v>0</v>
      </c>
      <c r="K121" s="100">
        <v>58919757</v>
      </c>
      <c r="L121" s="100">
        <v>579972</v>
      </c>
      <c r="M121" s="100">
        <v>579972</v>
      </c>
      <c r="N121" s="100">
        <v>0</v>
      </c>
      <c r="O121" s="100">
        <v>0</v>
      </c>
      <c r="P121" s="100">
        <v>0</v>
      </c>
      <c r="Q121" s="100">
        <v>0</v>
      </c>
      <c r="R121" s="100">
        <v>0</v>
      </c>
      <c r="S121" s="100">
        <v>0</v>
      </c>
      <c r="T121" s="100">
        <v>0</v>
      </c>
      <c r="U121" s="100">
        <v>0</v>
      </c>
      <c r="V121" s="100">
        <v>0</v>
      </c>
      <c r="W121" s="100">
        <v>0</v>
      </c>
      <c r="X121" s="100">
        <v>0</v>
      </c>
      <c r="Y121" s="100">
        <v>0</v>
      </c>
      <c r="Z121" s="100">
        <v>0</v>
      </c>
      <c r="AA121" s="100">
        <v>0</v>
      </c>
      <c r="AB121" s="100">
        <v>0</v>
      </c>
      <c r="AC121" s="100">
        <v>0</v>
      </c>
      <c r="AD121" s="100">
        <v>0</v>
      </c>
      <c r="AE121" s="100">
        <v>8842901</v>
      </c>
      <c r="AF121" s="100">
        <v>4974132</v>
      </c>
      <c r="AG121" s="100">
        <v>0</v>
      </c>
      <c r="AH121" s="100">
        <v>13817033</v>
      </c>
      <c r="AI121" s="100">
        <v>8462216</v>
      </c>
      <c r="AJ121" s="100">
        <v>16247453</v>
      </c>
      <c r="AK121" s="100">
        <v>9139192</v>
      </c>
      <c r="AL121" s="100">
        <v>0</v>
      </c>
      <c r="AM121" s="100">
        <v>33848861</v>
      </c>
      <c r="AN121" s="100">
        <v>-6740806</v>
      </c>
      <c r="AO121" s="100">
        <v>-12942348</v>
      </c>
      <c r="AP121" s="100">
        <v>-7280071</v>
      </c>
      <c r="AQ121" s="100">
        <v>0</v>
      </c>
      <c r="AR121" s="100">
        <v>-26963225</v>
      </c>
      <c r="AS121" s="100">
        <v>-4305755</v>
      </c>
      <c r="AT121" s="100">
        <v>-8267051</v>
      </c>
      <c r="AU121" s="100">
        <v>-4650216</v>
      </c>
      <c r="AV121" s="100">
        <v>0</v>
      </c>
      <c r="AW121" s="100">
        <v>-17223022</v>
      </c>
      <c r="AX121" s="100">
        <v>96379</v>
      </c>
      <c r="AY121" s="100">
        <v>185048</v>
      </c>
      <c r="AZ121" s="100">
        <v>104089</v>
      </c>
      <c r="BA121" s="100">
        <v>0</v>
      </c>
      <c r="BB121" s="100">
        <v>385516</v>
      </c>
      <c r="BC121" s="100">
        <v>-1418046</v>
      </c>
      <c r="BD121" s="100">
        <v>-2722647</v>
      </c>
      <c r="BE121" s="100">
        <v>-1531489</v>
      </c>
      <c r="BF121" s="100">
        <v>0</v>
      </c>
      <c r="BG121" s="100">
        <v>-5672182</v>
      </c>
      <c r="BH121" s="100">
        <v>-5627422</v>
      </c>
      <c r="BI121" s="100">
        <v>-10804650</v>
      </c>
      <c r="BJ121" s="100">
        <v>-6077616</v>
      </c>
      <c r="BK121" s="100">
        <v>0</v>
      </c>
      <c r="BL121" s="100">
        <v>-22509688</v>
      </c>
      <c r="BM121" s="100">
        <v>-9183291</v>
      </c>
      <c r="BN121" s="100">
        <v>-17631917</v>
      </c>
      <c r="BO121" s="100">
        <v>-9917953</v>
      </c>
      <c r="BP121" s="100">
        <v>0</v>
      </c>
      <c r="BQ121" s="100">
        <v>-36733161</v>
      </c>
      <c r="BR121" s="100">
        <v>-1095150</v>
      </c>
      <c r="BS121" s="100">
        <v>-2102687</v>
      </c>
      <c r="BT121" s="100">
        <v>-1182761</v>
      </c>
      <c r="BU121" s="100">
        <v>0</v>
      </c>
      <c r="BV121" s="100">
        <v>-4380598</v>
      </c>
      <c r="BW121" s="100">
        <v>-8088141</v>
      </c>
      <c r="BX121" s="100">
        <v>-15529230</v>
      </c>
      <c r="BY121" s="100">
        <v>-8735192</v>
      </c>
      <c r="BZ121" s="100">
        <v>0</v>
      </c>
      <c r="CA121" s="100">
        <v>-32352563</v>
      </c>
      <c r="CB121" s="100">
        <v>293873</v>
      </c>
      <c r="CC121" s="100">
        <v>564237</v>
      </c>
      <c r="CD121" s="100">
        <v>317383</v>
      </c>
      <c r="CE121" s="100">
        <v>0</v>
      </c>
      <c r="CF121" s="100">
        <v>1175493</v>
      </c>
      <c r="CG121" s="100">
        <v>6274560</v>
      </c>
      <c r="CH121" s="100">
        <v>12047157</v>
      </c>
      <c r="CI121" s="100">
        <v>6776526</v>
      </c>
      <c r="CJ121" s="100">
        <v>0</v>
      </c>
      <c r="CK121" s="100">
        <v>25098243</v>
      </c>
      <c r="CL121" s="100">
        <v>-196967</v>
      </c>
      <c r="CM121" s="100">
        <v>-378177</v>
      </c>
      <c r="CN121" s="100">
        <v>-212724</v>
      </c>
      <c r="CO121" s="100">
        <v>0</v>
      </c>
      <c r="CP121" s="100">
        <v>-787868</v>
      </c>
      <c r="CQ121" s="100">
        <v>-12044530</v>
      </c>
      <c r="CR121" s="100">
        <v>-23125498</v>
      </c>
      <c r="CS121" s="100">
        <v>-13008092</v>
      </c>
      <c r="CT121" s="100">
        <v>0</v>
      </c>
      <c r="CU121" s="100">
        <v>-48178120</v>
      </c>
      <c r="CV121" s="100">
        <v>-14856355</v>
      </c>
      <c r="CW121" s="100">
        <v>-28524198</v>
      </c>
      <c r="CX121" s="100">
        <v>-16044860</v>
      </c>
      <c r="CY121" s="100">
        <v>0</v>
      </c>
      <c r="CZ121" s="100">
        <v>-59425413</v>
      </c>
      <c r="DA121" s="100">
        <v>-998244</v>
      </c>
      <c r="DB121" s="100">
        <v>-1916627</v>
      </c>
      <c r="DC121" s="100">
        <v>-1078102</v>
      </c>
      <c r="DD121" s="100">
        <v>0</v>
      </c>
      <c r="DE121" s="100">
        <v>-3992973</v>
      </c>
      <c r="DF121" s="100">
        <v>-13858111</v>
      </c>
      <c r="DG121" s="100">
        <v>-26607571</v>
      </c>
      <c r="DH121" s="100">
        <v>-14966758</v>
      </c>
      <c r="DI121" s="100">
        <v>0</v>
      </c>
      <c r="DJ121" s="100">
        <v>-55432440</v>
      </c>
      <c r="DK121" s="100">
        <v>8296326</v>
      </c>
      <c r="DL121" s="100">
        <v>9651736</v>
      </c>
      <c r="DM121" s="100">
        <v>10488603</v>
      </c>
      <c r="DN121" s="100">
        <v>0</v>
      </c>
      <c r="DO121" s="100">
        <v>28436665</v>
      </c>
      <c r="DP121" s="100">
        <v>8296326</v>
      </c>
      <c r="DQ121" s="100">
        <v>5101880</v>
      </c>
      <c r="DR121" s="100">
        <v>7929310</v>
      </c>
      <c r="DS121" s="100">
        <v>0</v>
      </c>
      <c r="DT121" s="100">
        <v>21327516</v>
      </c>
      <c r="DU121" s="100">
        <v>0</v>
      </c>
      <c r="DV121" s="100">
        <v>4549856</v>
      </c>
      <c r="DW121" s="100">
        <v>2559293</v>
      </c>
      <c r="DX121" s="100">
        <v>0</v>
      </c>
      <c r="DY121" s="100">
        <v>7109149</v>
      </c>
      <c r="DZ121" s="100">
        <v>59044279</v>
      </c>
      <c r="EA121" s="100">
        <v>113365017</v>
      </c>
      <c r="EB121" s="100">
        <v>63767822</v>
      </c>
      <c r="EC121" s="100">
        <v>0</v>
      </c>
      <c r="ED121" s="100">
        <v>236177118</v>
      </c>
      <c r="EE121" s="100">
        <v>58919757</v>
      </c>
      <c r="EF121" s="100">
        <v>113125933</v>
      </c>
      <c r="EG121" s="100">
        <v>63633338</v>
      </c>
      <c r="EH121" s="100">
        <v>0</v>
      </c>
      <c r="EI121" s="100">
        <v>235679028</v>
      </c>
      <c r="EJ121" s="100">
        <v>-124522</v>
      </c>
      <c r="EK121" s="100">
        <v>-239084</v>
      </c>
      <c r="EL121" s="100">
        <v>-134484</v>
      </c>
      <c r="EM121" s="100">
        <v>0</v>
      </c>
      <c r="EN121" s="100">
        <v>-498090</v>
      </c>
      <c r="EO121" s="100">
        <v>-124522</v>
      </c>
      <c r="EP121" s="100">
        <v>4310772</v>
      </c>
      <c r="EQ121" s="100">
        <v>2424809</v>
      </c>
      <c r="ER121" s="100">
        <v>0</v>
      </c>
      <c r="ES121" s="100">
        <v>6611059</v>
      </c>
      <c r="ET121" s="546">
        <v>0.25</v>
      </c>
      <c r="EU121" s="546">
        <v>0.48</v>
      </c>
      <c r="EV121" s="546">
        <v>0.27</v>
      </c>
      <c r="EW121" s="546">
        <v>0</v>
      </c>
      <c r="EX121" s="546">
        <v>1</v>
      </c>
      <c r="EY121" s="84" t="s">
        <v>1073</v>
      </c>
    </row>
    <row r="122" spans="1:155" s="84" customFormat="1" x14ac:dyDescent="0.25">
      <c r="A122" t="s">
        <v>1026</v>
      </c>
      <c r="B122" s="82" t="s">
        <v>603</v>
      </c>
      <c r="C122" s="85" t="s">
        <v>602</v>
      </c>
      <c r="D122" s="100">
        <v>11047680</v>
      </c>
      <c r="E122" s="100">
        <v>16571520</v>
      </c>
      <c r="F122" s="100">
        <v>16129612</v>
      </c>
      <c r="G122" s="100">
        <v>441907</v>
      </c>
      <c r="H122" s="100">
        <v>44190719</v>
      </c>
      <c r="I122" s="100">
        <v>0</v>
      </c>
      <c r="J122" s="100">
        <v>0</v>
      </c>
      <c r="K122" s="100">
        <v>11047680</v>
      </c>
      <c r="L122" s="100">
        <v>127374</v>
      </c>
      <c r="M122" s="100">
        <v>127374</v>
      </c>
      <c r="N122" s="100">
        <v>0</v>
      </c>
      <c r="O122" s="100">
        <v>0</v>
      </c>
      <c r="P122" s="100">
        <v>23122</v>
      </c>
      <c r="Q122" s="100">
        <v>0</v>
      </c>
      <c r="R122" s="100">
        <v>23122</v>
      </c>
      <c r="S122" s="100">
        <v>0</v>
      </c>
      <c r="T122" s="100">
        <v>0</v>
      </c>
      <c r="U122" s="100">
        <v>0</v>
      </c>
      <c r="V122" s="100">
        <v>0</v>
      </c>
      <c r="W122" s="100">
        <v>0</v>
      </c>
      <c r="X122" s="100">
        <v>0</v>
      </c>
      <c r="Y122" s="100">
        <v>0</v>
      </c>
      <c r="Z122" s="100">
        <v>0</v>
      </c>
      <c r="AA122" s="100">
        <v>0</v>
      </c>
      <c r="AB122" s="100">
        <v>0</v>
      </c>
      <c r="AC122" s="100">
        <v>0</v>
      </c>
      <c r="AD122" s="100">
        <v>0</v>
      </c>
      <c r="AE122" s="100">
        <v>1769246</v>
      </c>
      <c r="AF122" s="100">
        <v>1721334</v>
      </c>
      <c r="AG122" s="100">
        <v>47161</v>
      </c>
      <c r="AH122" s="100">
        <v>3537741</v>
      </c>
      <c r="AI122" s="100">
        <v>112008</v>
      </c>
      <c r="AJ122" s="100">
        <v>168012</v>
      </c>
      <c r="AK122" s="100">
        <v>163532</v>
      </c>
      <c r="AL122" s="100">
        <v>4480</v>
      </c>
      <c r="AM122" s="100">
        <v>448032</v>
      </c>
      <c r="AN122" s="100">
        <v>-146597</v>
      </c>
      <c r="AO122" s="100">
        <v>-219895</v>
      </c>
      <c r="AP122" s="100">
        <v>-214031</v>
      </c>
      <c r="AQ122" s="100">
        <v>-5864</v>
      </c>
      <c r="AR122" s="100">
        <v>-586387</v>
      </c>
      <c r="AS122" s="100">
        <v>-2604</v>
      </c>
      <c r="AT122" s="100">
        <v>-3905</v>
      </c>
      <c r="AU122" s="100">
        <v>-3801</v>
      </c>
      <c r="AV122" s="100">
        <v>-104</v>
      </c>
      <c r="AW122" s="100">
        <v>-10414</v>
      </c>
      <c r="AX122" s="100">
        <v>10473</v>
      </c>
      <c r="AY122" s="100">
        <v>15708</v>
      </c>
      <c r="AZ122" s="100">
        <v>15289</v>
      </c>
      <c r="BA122" s="100">
        <v>419</v>
      </c>
      <c r="BB122" s="100">
        <v>41889</v>
      </c>
      <c r="BC122" s="100">
        <v>-13510</v>
      </c>
      <c r="BD122" s="100">
        <v>-20265</v>
      </c>
      <c r="BE122" s="100">
        <v>-19725</v>
      </c>
      <c r="BF122" s="100">
        <v>-540</v>
      </c>
      <c r="BG122" s="100">
        <v>-54040</v>
      </c>
      <c r="BH122" s="100">
        <v>-5641</v>
      </c>
      <c r="BI122" s="100">
        <v>-8462</v>
      </c>
      <c r="BJ122" s="100">
        <v>-8237</v>
      </c>
      <c r="BK122" s="100">
        <v>-225</v>
      </c>
      <c r="BL122" s="100">
        <v>-22565</v>
      </c>
      <c r="BM122" s="100">
        <v>-1811688</v>
      </c>
      <c r="BN122" s="100">
        <v>-2717531</v>
      </c>
      <c r="BO122" s="100">
        <v>-2645063</v>
      </c>
      <c r="BP122" s="100">
        <v>-72467</v>
      </c>
      <c r="BQ122" s="100">
        <v>-7246749</v>
      </c>
      <c r="BR122" s="100">
        <v>556607</v>
      </c>
      <c r="BS122" s="100">
        <v>834911</v>
      </c>
      <c r="BT122" s="100">
        <v>812646</v>
      </c>
      <c r="BU122" s="100">
        <v>22264</v>
      </c>
      <c r="BV122" s="100">
        <v>2226428</v>
      </c>
      <c r="BW122" s="100">
        <v>-2368294</v>
      </c>
      <c r="BX122" s="100">
        <v>-3552441</v>
      </c>
      <c r="BY122" s="100">
        <v>-3457710</v>
      </c>
      <c r="BZ122" s="100">
        <v>-94732</v>
      </c>
      <c r="CA122" s="100">
        <v>-9473177</v>
      </c>
      <c r="CB122" s="100">
        <v>71509</v>
      </c>
      <c r="CC122" s="100">
        <v>107262</v>
      </c>
      <c r="CD122" s="100">
        <v>104402</v>
      </c>
      <c r="CE122" s="100">
        <v>2860</v>
      </c>
      <c r="CF122" s="100">
        <v>286033</v>
      </c>
      <c r="CG122" s="100">
        <v>0</v>
      </c>
      <c r="CH122" s="100">
        <v>0</v>
      </c>
      <c r="CI122" s="100">
        <v>0</v>
      </c>
      <c r="CJ122" s="100">
        <v>0</v>
      </c>
      <c r="CK122" s="100">
        <v>0</v>
      </c>
      <c r="CL122" s="100">
        <v>583015</v>
      </c>
      <c r="CM122" s="100">
        <v>874523</v>
      </c>
      <c r="CN122" s="100">
        <v>851203</v>
      </c>
      <c r="CO122" s="100">
        <v>23321</v>
      </c>
      <c r="CP122" s="100">
        <v>2332062</v>
      </c>
      <c r="CQ122" s="100">
        <v>-578987</v>
      </c>
      <c r="CR122" s="100">
        <v>-868480</v>
      </c>
      <c r="CS122" s="100">
        <v>-845321</v>
      </c>
      <c r="CT122" s="100">
        <v>-23159</v>
      </c>
      <c r="CU122" s="100">
        <v>-2315947</v>
      </c>
      <c r="CV122" s="100">
        <v>-1736151</v>
      </c>
      <c r="CW122" s="100">
        <v>-2604226</v>
      </c>
      <c r="CX122" s="100">
        <v>-2534779</v>
      </c>
      <c r="CY122" s="100">
        <v>-69445</v>
      </c>
      <c r="CZ122" s="100">
        <v>-6944601</v>
      </c>
      <c r="DA122" s="100">
        <v>1211131</v>
      </c>
      <c r="DB122" s="100">
        <v>1816696</v>
      </c>
      <c r="DC122" s="100">
        <v>1768251</v>
      </c>
      <c r="DD122" s="100">
        <v>48445</v>
      </c>
      <c r="DE122" s="100">
        <v>4844523</v>
      </c>
      <c r="DF122" s="100">
        <v>-2947281</v>
      </c>
      <c r="DG122" s="100">
        <v>-4420921</v>
      </c>
      <c r="DH122" s="100">
        <v>-4303031</v>
      </c>
      <c r="DI122" s="100">
        <v>-117891</v>
      </c>
      <c r="DJ122" s="100">
        <v>-11789124</v>
      </c>
      <c r="DK122" s="100">
        <v>432029</v>
      </c>
      <c r="DL122" s="100">
        <v>345624</v>
      </c>
      <c r="DM122" s="100">
        <v>77766</v>
      </c>
      <c r="DN122" s="100">
        <v>8641</v>
      </c>
      <c r="DO122" s="100">
        <v>864060</v>
      </c>
      <c r="DP122" s="100">
        <v>1099197</v>
      </c>
      <c r="DQ122" s="100">
        <v>879358</v>
      </c>
      <c r="DR122" s="100">
        <v>197856</v>
      </c>
      <c r="DS122" s="100">
        <v>21984</v>
      </c>
      <c r="DT122" s="100">
        <v>2198395</v>
      </c>
      <c r="DU122" s="100">
        <v>-667168</v>
      </c>
      <c r="DV122" s="100">
        <v>-533734</v>
      </c>
      <c r="DW122" s="100">
        <v>-120090</v>
      </c>
      <c r="DX122" s="100">
        <v>-13343</v>
      </c>
      <c r="DY122" s="100">
        <v>-1334335</v>
      </c>
      <c r="DZ122" s="100">
        <v>10796562</v>
      </c>
      <c r="EA122" s="100">
        <v>16194843</v>
      </c>
      <c r="EB122" s="100">
        <v>15762980</v>
      </c>
      <c r="EC122" s="100">
        <v>431862</v>
      </c>
      <c r="ED122" s="100">
        <v>43186247</v>
      </c>
      <c r="EE122" s="100">
        <v>11047680</v>
      </c>
      <c r="EF122" s="100">
        <v>16571520</v>
      </c>
      <c r="EG122" s="100">
        <v>16129612</v>
      </c>
      <c r="EH122" s="100">
        <v>441907</v>
      </c>
      <c r="EI122" s="100">
        <v>44190719</v>
      </c>
      <c r="EJ122" s="100">
        <v>251118</v>
      </c>
      <c r="EK122" s="100">
        <v>376677</v>
      </c>
      <c r="EL122" s="100">
        <v>366632</v>
      </c>
      <c r="EM122" s="100">
        <v>10045</v>
      </c>
      <c r="EN122" s="100">
        <v>1004472</v>
      </c>
      <c r="EO122" s="100">
        <v>-416050</v>
      </c>
      <c r="EP122" s="100">
        <v>-157057</v>
      </c>
      <c r="EQ122" s="100">
        <v>246542</v>
      </c>
      <c r="ER122" s="100">
        <v>-3298</v>
      </c>
      <c r="ES122" s="100">
        <v>-329863</v>
      </c>
      <c r="ET122" s="546">
        <v>0.25</v>
      </c>
      <c r="EU122" s="546">
        <v>0.375</v>
      </c>
      <c r="EV122" s="546">
        <v>0.36499999999999999</v>
      </c>
      <c r="EW122" s="546">
        <v>0.01</v>
      </c>
      <c r="EX122" s="546">
        <v>1</v>
      </c>
      <c r="EY122" s="84" t="s">
        <v>1029</v>
      </c>
    </row>
    <row r="123" spans="1:155" s="84" customFormat="1" x14ac:dyDescent="0.25">
      <c r="A123" t="s">
        <v>1026</v>
      </c>
      <c r="B123" s="82" t="s">
        <v>605</v>
      </c>
      <c r="C123" s="85" t="s">
        <v>604</v>
      </c>
      <c r="D123" s="100">
        <v>17932544</v>
      </c>
      <c r="E123" s="100">
        <v>34430484</v>
      </c>
      <c r="F123" s="100">
        <v>19367148</v>
      </c>
      <c r="G123" s="100">
        <v>0</v>
      </c>
      <c r="H123" s="100">
        <v>71730176</v>
      </c>
      <c r="I123" s="100">
        <v>0</v>
      </c>
      <c r="J123" s="100">
        <v>0</v>
      </c>
      <c r="K123" s="100">
        <v>17932544</v>
      </c>
      <c r="L123" s="100">
        <v>301849</v>
      </c>
      <c r="M123" s="100">
        <v>301849</v>
      </c>
      <c r="N123" s="100">
        <v>0</v>
      </c>
      <c r="O123" s="100">
        <v>0</v>
      </c>
      <c r="P123" s="100">
        <v>0</v>
      </c>
      <c r="Q123" s="100">
        <v>0</v>
      </c>
      <c r="R123" s="100">
        <v>0</v>
      </c>
      <c r="S123" s="100">
        <v>0</v>
      </c>
      <c r="T123" s="100">
        <v>0</v>
      </c>
      <c r="U123" s="100">
        <v>0</v>
      </c>
      <c r="V123" s="100">
        <v>0</v>
      </c>
      <c r="W123" s="100">
        <v>0</v>
      </c>
      <c r="X123" s="100">
        <v>0</v>
      </c>
      <c r="Y123" s="100">
        <v>0</v>
      </c>
      <c r="Z123" s="100">
        <v>0</v>
      </c>
      <c r="AA123" s="100">
        <v>0</v>
      </c>
      <c r="AB123" s="100">
        <v>0</v>
      </c>
      <c r="AC123" s="100">
        <v>0</v>
      </c>
      <c r="AD123" s="100">
        <v>0</v>
      </c>
      <c r="AE123" s="100">
        <v>6815406</v>
      </c>
      <c r="AF123" s="100">
        <v>3833665</v>
      </c>
      <c r="AG123" s="100">
        <v>0</v>
      </c>
      <c r="AH123" s="100">
        <v>10649071</v>
      </c>
      <c r="AI123" s="100">
        <v>2829825</v>
      </c>
      <c r="AJ123" s="100">
        <v>5433263</v>
      </c>
      <c r="AK123" s="100">
        <v>3056210</v>
      </c>
      <c r="AL123" s="100">
        <v>0</v>
      </c>
      <c r="AM123" s="100">
        <v>11319298</v>
      </c>
      <c r="AN123" s="100">
        <v>-2230657</v>
      </c>
      <c r="AO123" s="100">
        <v>-4282860</v>
      </c>
      <c r="AP123" s="100">
        <v>-2409109</v>
      </c>
      <c r="AQ123" s="100">
        <v>0</v>
      </c>
      <c r="AR123" s="100">
        <v>-8922626</v>
      </c>
      <c r="AS123" s="100">
        <v>-1285777.3700000001</v>
      </c>
      <c r="AT123" s="100">
        <v>-2468692</v>
      </c>
      <c r="AU123" s="100">
        <v>-1388640</v>
      </c>
      <c r="AV123" s="100">
        <v>0</v>
      </c>
      <c r="AW123" s="100">
        <v>-5143109.37</v>
      </c>
      <c r="AX123" s="100">
        <v>210354</v>
      </c>
      <c r="AY123" s="100">
        <v>403879</v>
      </c>
      <c r="AZ123" s="100">
        <v>227182</v>
      </c>
      <c r="BA123" s="100">
        <v>0</v>
      </c>
      <c r="BB123" s="100">
        <v>841415</v>
      </c>
      <c r="BC123" s="100">
        <v>-439452</v>
      </c>
      <c r="BD123" s="100">
        <v>-843748</v>
      </c>
      <c r="BE123" s="100">
        <v>-474608</v>
      </c>
      <c r="BF123" s="100">
        <v>0</v>
      </c>
      <c r="BG123" s="100">
        <v>-1757808</v>
      </c>
      <c r="BH123" s="100">
        <v>-1514875.37</v>
      </c>
      <c r="BI123" s="100">
        <v>-2908561</v>
      </c>
      <c r="BJ123" s="100">
        <v>-1636066</v>
      </c>
      <c r="BK123" s="100">
        <v>0</v>
      </c>
      <c r="BL123" s="100">
        <v>-6059502.3700000001</v>
      </c>
      <c r="BM123" s="100">
        <v>-2102858</v>
      </c>
      <c r="BN123" s="100">
        <v>-4037488</v>
      </c>
      <c r="BO123" s="100">
        <v>-2271087</v>
      </c>
      <c r="BP123" s="100">
        <v>0</v>
      </c>
      <c r="BQ123" s="100">
        <v>-8411433</v>
      </c>
      <c r="BR123" s="100">
        <v>778684</v>
      </c>
      <c r="BS123" s="100">
        <v>1495073</v>
      </c>
      <c r="BT123" s="100">
        <v>840978</v>
      </c>
      <c r="BU123" s="100">
        <v>0</v>
      </c>
      <c r="BV123" s="100">
        <v>3114735</v>
      </c>
      <c r="BW123" s="100">
        <v>-2881542</v>
      </c>
      <c r="BX123" s="100">
        <v>-5532561</v>
      </c>
      <c r="BY123" s="100">
        <v>-3112065</v>
      </c>
      <c r="BZ123" s="100">
        <v>0</v>
      </c>
      <c r="CA123" s="100">
        <v>-11526168</v>
      </c>
      <c r="CB123" s="100">
        <v>50701</v>
      </c>
      <c r="CC123" s="100">
        <v>97344</v>
      </c>
      <c r="CD123" s="100">
        <v>54756</v>
      </c>
      <c r="CE123" s="100">
        <v>0</v>
      </c>
      <c r="CF123" s="100">
        <v>202801</v>
      </c>
      <c r="CG123" s="100">
        <v>336162</v>
      </c>
      <c r="CH123" s="100">
        <v>645432</v>
      </c>
      <c r="CI123" s="100">
        <v>363056</v>
      </c>
      <c r="CJ123" s="100">
        <v>0</v>
      </c>
      <c r="CK123" s="100">
        <v>1344650</v>
      </c>
      <c r="CL123" s="100">
        <v>18665</v>
      </c>
      <c r="CM123" s="100">
        <v>35835</v>
      </c>
      <c r="CN123" s="100">
        <v>20157</v>
      </c>
      <c r="CO123" s="100">
        <v>0</v>
      </c>
      <c r="CP123" s="100">
        <v>74657</v>
      </c>
      <c r="CQ123" s="100">
        <v>-967272</v>
      </c>
      <c r="CR123" s="100">
        <v>-1857164</v>
      </c>
      <c r="CS123" s="100">
        <v>-1044655</v>
      </c>
      <c r="CT123" s="100">
        <v>0</v>
      </c>
      <c r="CU123" s="100">
        <v>-3869091</v>
      </c>
      <c r="CV123" s="100">
        <v>-2664602</v>
      </c>
      <c r="CW123" s="100">
        <v>-5116041</v>
      </c>
      <c r="CX123" s="100">
        <v>-2877773</v>
      </c>
      <c r="CY123" s="100">
        <v>0</v>
      </c>
      <c r="CZ123" s="100">
        <v>-10658416</v>
      </c>
      <c r="DA123" s="100">
        <v>848050</v>
      </c>
      <c r="DB123" s="100">
        <v>1628252</v>
      </c>
      <c r="DC123" s="100">
        <v>915891</v>
      </c>
      <c r="DD123" s="100">
        <v>0</v>
      </c>
      <c r="DE123" s="100">
        <v>3392193</v>
      </c>
      <c r="DF123" s="100">
        <v>-3512652</v>
      </c>
      <c r="DG123" s="100">
        <v>-6744293</v>
      </c>
      <c r="DH123" s="100">
        <v>-3793664</v>
      </c>
      <c r="DI123" s="100">
        <v>0</v>
      </c>
      <c r="DJ123" s="100">
        <v>-14050609</v>
      </c>
      <c r="DK123" s="100">
        <v>-378758.0700000003</v>
      </c>
      <c r="DL123" s="100">
        <v>1419438</v>
      </c>
      <c r="DM123" s="100">
        <v>720536</v>
      </c>
      <c r="DN123" s="100">
        <v>0</v>
      </c>
      <c r="DO123" s="100">
        <v>1761215.9299999997</v>
      </c>
      <c r="DP123" s="100">
        <v>-283663</v>
      </c>
      <c r="DQ123" s="100">
        <v>-1610861</v>
      </c>
      <c r="DR123" s="100">
        <v>-1079100</v>
      </c>
      <c r="DS123" s="100">
        <v>0</v>
      </c>
      <c r="DT123" s="100">
        <v>-2973624.0699999928</v>
      </c>
      <c r="DU123" s="100">
        <v>-95095.070000000298</v>
      </c>
      <c r="DV123" s="100">
        <v>3030299</v>
      </c>
      <c r="DW123" s="100">
        <v>1799636</v>
      </c>
      <c r="DX123" s="100">
        <v>0</v>
      </c>
      <c r="DY123" s="100">
        <v>4734839.9999999925</v>
      </c>
      <c r="DZ123" s="100">
        <v>18121486</v>
      </c>
      <c r="EA123" s="100">
        <v>34793252</v>
      </c>
      <c r="EB123" s="100">
        <v>19571204</v>
      </c>
      <c r="EC123" s="100">
        <v>0</v>
      </c>
      <c r="ED123" s="100">
        <v>72485942</v>
      </c>
      <c r="EE123" s="100">
        <v>17932544</v>
      </c>
      <c r="EF123" s="100">
        <v>34430484</v>
      </c>
      <c r="EG123" s="100">
        <v>19367148</v>
      </c>
      <c r="EH123" s="100">
        <v>0</v>
      </c>
      <c r="EI123" s="100">
        <v>71730176</v>
      </c>
      <c r="EJ123" s="100">
        <v>-188942</v>
      </c>
      <c r="EK123" s="100">
        <v>-362768</v>
      </c>
      <c r="EL123" s="100">
        <v>-204056</v>
      </c>
      <c r="EM123" s="100">
        <v>0</v>
      </c>
      <c r="EN123" s="100">
        <v>-755766</v>
      </c>
      <c r="EO123" s="100">
        <v>-284037.0700000003</v>
      </c>
      <c r="EP123" s="100">
        <v>2667531</v>
      </c>
      <c r="EQ123" s="100">
        <v>1595580</v>
      </c>
      <c r="ER123" s="100">
        <v>0</v>
      </c>
      <c r="ES123" s="100">
        <v>3979073.9999999925</v>
      </c>
      <c r="ET123" s="546">
        <v>0.25</v>
      </c>
      <c r="EU123" s="546">
        <v>0.48</v>
      </c>
      <c r="EV123" s="546">
        <v>0.27</v>
      </c>
      <c r="EW123" s="546">
        <v>0</v>
      </c>
      <c r="EX123" s="546">
        <v>1</v>
      </c>
      <c r="EY123" s="84" t="s">
        <v>1044</v>
      </c>
    </row>
    <row r="124" spans="1:155" s="84" customFormat="1" x14ac:dyDescent="0.25">
      <c r="A124" t="s">
        <v>1037</v>
      </c>
      <c r="B124" s="82" t="s">
        <v>607</v>
      </c>
      <c r="C124" s="85" t="s">
        <v>606</v>
      </c>
      <c r="D124" s="100">
        <v>21842139.769999996</v>
      </c>
      <c r="E124" s="100">
        <v>17473712</v>
      </c>
      <c r="F124" s="100">
        <v>3931585</v>
      </c>
      <c r="G124" s="100">
        <v>436843</v>
      </c>
      <c r="H124" s="100">
        <v>43684279.769999996</v>
      </c>
      <c r="I124" s="100">
        <v>0</v>
      </c>
      <c r="J124" s="100">
        <v>0</v>
      </c>
      <c r="K124" s="100">
        <v>21842139.769999996</v>
      </c>
      <c r="L124" s="100">
        <v>115639</v>
      </c>
      <c r="M124" s="100">
        <v>115639</v>
      </c>
      <c r="N124" s="100">
        <v>0</v>
      </c>
      <c r="O124" s="100">
        <v>0</v>
      </c>
      <c r="P124" s="100">
        <v>0</v>
      </c>
      <c r="Q124" s="100">
        <v>0</v>
      </c>
      <c r="R124" s="100">
        <v>0</v>
      </c>
      <c r="S124" s="100">
        <v>0</v>
      </c>
      <c r="T124" s="100">
        <v>0</v>
      </c>
      <c r="U124" s="100">
        <v>0</v>
      </c>
      <c r="V124" s="100">
        <v>0</v>
      </c>
      <c r="W124" s="100">
        <v>0</v>
      </c>
      <c r="X124" s="100">
        <v>0</v>
      </c>
      <c r="Y124" s="100">
        <v>0</v>
      </c>
      <c r="Z124" s="100">
        <v>0</v>
      </c>
      <c r="AA124" s="100">
        <v>0</v>
      </c>
      <c r="AB124" s="100">
        <v>0</v>
      </c>
      <c r="AC124" s="100">
        <v>0</v>
      </c>
      <c r="AD124" s="100">
        <v>0</v>
      </c>
      <c r="AE124" s="100">
        <v>1565255</v>
      </c>
      <c r="AF124" s="100">
        <v>331931</v>
      </c>
      <c r="AG124" s="100">
        <v>36882</v>
      </c>
      <c r="AH124" s="100">
        <v>1934068</v>
      </c>
      <c r="AI124" s="100">
        <v>2007750</v>
      </c>
      <c r="AJ124" s="100">
        <v>1606200</v>
      </c>
      <c r="AK124" s="100">
        <v>361395</v>
      </c>
      <c r="AL124" s="100">
        <v>40155</v>
      </c>
      <c r="AM124" s="100">
        <v>4015500</v>
      </c>
      <c r="AN124" s="100">
        <v>-421633</v>
      </c>
      <c r="AO124" s="100">
        <v>-337306</v>
      </c>
      <c r="AP124" s="100">
        <v>-75894</v>
      </c>
      <c r="AQ124" s="100">
        <v>-8433</v>
      </c>
      <c r="AR124" s="100">
        <v>-843266</v>
      </c>
      <c r="AS124" s="100">
        <v>-1010795</v>
      </c>
      <c r="AT124" s="100">
        <v>-808636</v>
      </c>
      <c r="AU124" s="100">
        <v>-181943</v>
      </c>
      <c r="AV124" s="100">
        <v>-20216</v>
      </c>
      <c r="AW124" s="100">
        <v>-2021590</v>
      </c>
      <c r="AX124" s="100">
        <v>19912</v>
      </c>
      <c r="AY124" s="100">
        <v>15930</v>
      </c>
      <c r="AZ124" s="100">
        <v>3584</v>
      </c>
      <c r="BA124" s="100">
        <v>398</v>
      </c>
      <c r="BB124" s="100">
        <v>39824</v>
      </c>
      <c r="BC124" s="100">
        <v>-173500</v>
      </c>
      <c r="BD124" s="100">
        <v>-138800</v>
      </c>
      <c r="BE124" s="100">
        <v>-31230</v>
      </c>
      <c r="BF124" s="100">
        <v>-3470</v>
      </c>
      <c r="BG124" s="100">
        <v>-347000</v>
      </c>
      <c r="BH124" s="100">
        <v>-1164383</v>
      </c>
      <c r="BI124" s="100">
        <v>-931506</v>
      </c>
      <c r="BJ124" s="100">
        <v>-209589</v>
      </c>
      <c r="BK124" s="100">
        <v>-23288</v>
      </c>
      <c r="BL124" s="100">
        <v>-2328766</v>
      </c>
      <c r="BM124" s="100">
        <v>-1266382</v>
      </c>
      <c r="BN124" s="100">
        <v>-1013106</v>
      </c>
      <c r="BO124" s="100">
        <v>-227949</v>
      </c>
      <c r="BP124" s="100">
        <v>-25328</v>
      </c>
      <c r="BQ124" s="100">
        <v>-2532765</v>
      </c>
      <c r="BR124" s="100">
        <v>-1218426</v>
      </c>
      <c r="BS124" s="100">
        <v>-974742</v>
      </c>
      <c r="BT124" s="100">
        <v>-219317</v>
      </c>
      <c r="BU124" s="100">
        <v>-24369</v>
      </c>
      <c r="BV124" s="100">
        <v>-2436854</v>
      </c>
      <c r="BW124" s="100">
        <v>-47956</v>
      </c>
      <c r="BX124" s="100">
        <v>-38364</v>
      </c>
      <c r="BY124" s="100">
        <v>-8632</v>
      </c>
      <c r="BZ124" s="100">
        <v>-959</v>
      </c>
      <c r="CA124" s="100">
        <v>-95911</v>
      </c>
      <c r="CB124" s="100">
        <v>865</v>
      </c>
      <c r="CC124" s="100">
        <v>692</v>
      </c>
      <c r="CD124" s="100">
        <v>156</v>
      </c>
      <c r="CE124" s="100">
        <v>17</v>
      </c>
      <c r="CF124" s="100">
        <v>1730</v>
      </c>
      <c r="CG124" s="100">
        <v>1769065</v>
      </c>
      <c r="CH124" s="100">
        <v>1415252</v>
      </c>
      <c r="CI124" s="100">
        <v>318432</v>
      </c>
      <c r="CJ124" s="100">
        <v>35381</v>
      </c>
      <c r="CK124" s="100">
        <v>3538130</v>
      </c>
      <c r="CL124" s="100">
        <v>429207</v>
      </c>
      <c r="CM124" s="100">
        <v>343366</v>
      </c>
      <c r="CN124" s="100">
        <v>77257</v>
      </c>
      <c r="CO124" s="100">
        <v>8584</v>
      </c>
      <c r="CP124" s="100">
        <v>858414</v>
      </c>
      <c r="CQ124" s="100">
        <v>-2316911</v>
      </c>
      <c r="CR124" s="100">
        <v>-1853528</v>
      </c>
      <c r="CS124" s="100">
        <v>-417044</v>
      </c>
      <c r="CT124" s="100">
        <v>-46338</v>
      </c>
      <c r="CU124" s="100">
        <v>-4633821</v>
      </c>
      <c r="CV124" s="100">
        <v>-1384156</v>
      </c>
      <c r="CW124" s="100">
        <v>-1107324</v>
      </c>
      <c r="CX124" s="100">
        <v>-249148</v>
      </c>
      <c r="CY124" s="100">
        <v>-27684</v>
      </c>
      <c r="CZ124" s="100">
        <v>-2768312</v>
      </c>
      <c r="DA124" s="100">
        <v>-788354</v>
      </c>
      <c r="DB124" s="100">
        <v>-630684</v>
      </c>
      <c r="DC124" s="100">
        <v>-141904</v>
      </c>
      <c r="DD124" s="100">
        <v>-15768</v>
      </c>
      <c r="DE124" s="100">
        <v>-1576710</v>
      </c>
      <c r="DF124" s="100">
        <v>-595802</v>
      </c>
      <c r="DG124" s="100">
        <v>-476640</v>
      </c>
      <c r="DH124" s="100">
        <v>-107244</v>
      </c>
      <c r="DI124" s="100">
        <v>-11916</v>
      </c>
      <c r="DJ124" s="100">
        <v>-1191602</v>
      </c>
      <c r="DK124" s="100">
        <v>-930660</v>
      </c>
      <c r="DL124" s="100">
        <v>-744530</v>
      </c>
      <c r="DM124" s="100">
        <v>-167519</v>
      </c>
      <c r="DN124" s="100">
        <v>-18614</v>
      </c>
      <c r="DO124" s="100">
        <v>-1861323</v>
      </c>
      <c r="DP124" s="100">
        <v>979046</v>
      </c>
      <c r="DQ124" s="100">
        <v>783237</v>
      </c>
      <c r="DR124" s="100">
        <v>176228</v>
      </c>
      <c r="DS124" s="100">
        <v>19581</v>
      </c>
      <c r="DT124" s="100">
        <v>1958092</v>
      </c>
      <c r="DU124" s="100">
        <v>-1909706</v>
      </c>
      <c r="DV124" s="100">
        <v>-1527767</v>
      </c>
      <c r="DW124" s="100">
        <v>-343747</v>
      </c>
      <c r="DX124" s="100">
        <v>-38195</v>
      </c>
      <c r="DY124" s="100">
        <v>-3819415</v>
      </c>
      <c r="DZ124" s="100">
        <v>22971303</v>
      </c>
      <c r="EA124" s="100">
        <v>18377043</v>
      </c>
      <c r="EB124" s="100">
        <v>4134835</v>
      </c>
      <c r="EC124" s="100">
        <v>459426</v>
      </c>
      <c r="ED124" s="100">
        <v>45942607</v>
      </c>
      <c r="EE124" s="100">
        <v>21842139.769999996</v>
      </c>
      <c r="EF124" s="100">
        <v>17473712</v>
      </c>
      <c r="EG124" s="100">
        <v>3931585</v>
      </c>
      <c r="EH124" s="100">
        <v>436843</v>
      </c>
      <c r="EI124" s="100">
        <v>43684279.769999996</v>
      </c>
      <c r="EJ124" s="100">
        <v>-1129163.2300000042</v>
      </c>
      <c r="EK124" s="100">
        <v>-903331</v>
      </c>
      <c r="EL124" s="100">
        <v>-203250</v>
      </c>
      <c r="EM124" s="100">
        <v>-22583</v>
      </c>
      <c r="EN124" s="100">
        <v>-2258327.2300000042</v>
      </c>
      <c r="EO124" s="100">
        <v>-3038869.2300000042</v>
      </c>
      <c r="EP124" s="100">
        <v>-2431098</v>
      </c>
      <c r="EQ124" s="100">
        <v>-546997</v>
      </c>
      <c r="ER124" s="100">
        <v>-60778</v>
      </c>
      <c r="ES124" s="100">
        <v>-6077742.2300000042</v>
      </c>
      <c r="ET124" s="546">
        <v>0.5</v>
      </c>
      <c r="EU124" s="546">
        <v>0.4</v>
      </c>
      <c r="EV124" s="546">
        <v>0.09</v>
      </c>
      <c r="EW124" s="546">
        <v>0.01</v>
      </c>
      <c r="EX124" s="546">
        <v>1</v>
      </c>
      <c r="EY124" s="84" t="s">
        <v>1029</v>
      </c>
    </row>
    <row r="125" spans="1:155" s="84" customFormat="1" x14ac:dyDescent="0.25">
      <c r="A125" t="s">
        <v>1026</v>
      </c>
      <c r="B125" s="82" t="s">
        <v>609</v>
      </c>
      <c r="C125" s="85" t="s">
        <v>608</v>
      </c>
      <c r="D125" s="100">
        <v>15621032</v>
      </c>
      <c r="E125" s="100">
        <v>32804168</v>
      </c>
      <c r="F125" s="100">
        <v>13434088</v>
      </c>
      <c r="G125" s="100">
        <v>624841</v>
      </c>
      <c r="H125" s="100">
        <v>62484129</v>
      </c>
      <c r="I125" s="100">
        <v>0</v>
      </c>
      <c r="J125" s="100">
        <v>0</v>
      </c>
      <c r="K125" s="100">
        <v>15621032</v>
      </c>
      <c r="L125" s="100">
        <v>283402</v>
      </c>
      <c r="M125" s="100">
        <v>283402</v>
      </c>
      <c r="N125" s="100">
        <v>0</v>
      </c>
      <c r="O125" s="100">
        <v>0</v>
      </c>
      <c r="P125" s="100">
        <v>0</v>
      </c>
      <c r="Q125" s="100">
        <v>224280</v>
      </c>
      <c r="R125" s="100">
        <v>224280</v>
      </c>
      <c r="S125" s="100">
        <v>0</v>
      </c>
      <c r="T125" s="100">
        <v>0</v>
      </c>
      <c r="U125" s="100">
        <v>0</v>
      </c>
      <c r="V125" s="100">
        <v>0</v>
      </c>
      <c r="W125" s="100">
        <v>0</v>
      </c>
      <c r="X125" s="100">
        <v>0</v>
      </c>
      <c r="Y125" s="100">
        <v>0</v>
      </c>
      <c r="Z125" s="100">
        <v>0</v>
      </c>
      <c r="AA125" s="100">
        <v>0</v>
      </c>
      <c r="AB125" s="100">
        <v>0</v>
      </c>
      <c r="AC125" s="100">
        <v>0</v>
      </c>
      <c r="AD125" s="100">
        <v>0</v>
      </c>
      <c r="AE125" s="100">
        <v>5612814</v>
      </c>
      <c r="AF125" s="100">
        <v>2305889</v>
      </c>
      <c r="AG125" s="100">
        <v>106911</v>
      </c>
      <c r="AH125" s="100">
        <v>8025614</v>
      </c>
      <c r="AI125" s="100">
        <v>737296</v>
      </c>
      <c r="AJ125" s="100">
        <v>1548323</v>
      </c>
      <c r="AK125" s="100">
        <v>634075</v>
      </c>
      <c r="AL125" s="100">
        <v>29492</v>
      </c>
      <c r="AM125" s="100">
        <v>2949186</v>
      </c>
      <c r="AN125" s="100">
        <v>-420159</v>
      </c>
      <c r="AO125" s="100">
        <v>-882332</v>
      </c>
      <c r="AP125" s="100">
        <v>-361336</v>
      </c>
      <c r="AQ125" s="100">
        <v>-16806</v>
      </c>
      <c r="AR125" s="100">
        <v>-1680633</v>
      </c>
      <c r="AS125" s="100">
        <v>-454058</v>
      </c>
      <c r="AT125" s="100">
        <v>-953521</v>
      </c>
      <c r="AU125" s="100">
        <v>-390490</v>
      </c>
      <c r="AV125" s="100">
        <v>-18162</v>
      </c>
      <c r="AW125" s="100">
        <v>-1816231</v>
      </c>
      <c r="AX125" s="100">
        <v>157939</v>
      </c>
      <c r="AY125" s="100">
        <v>331672</v>
      </c>
      <c r="AZ125" s="100">
        <v>135828</v>
      </c>
      <c r="BA125" s="100">
        <v>6318</v>
      </c>
      <c r="BB125" s="100">
        <v>631757</v>
      </c>
      <c r="BC125" s="100">
        <v>-190017</v>
      </c>
      <c r="BD125" s="100">
        <v>-399035</v>
      </c>
      <c r="BE125" s="100">
        <v>-163414</v>
      </c>
      <c r="BF125" s="100">
        <v>-7601</v>
      </c>
      <c r="BG125" s="100">
        <v>-760067</v>
      </c>
      <c r="BH125" s="100">
        <v>-486136</v>
      </c>
      <c r="BI125" s="100">
        <v>-1020884</v>
      </c>
      <c r="BJ125" s="100">
        <v>-418076</v>
      </c>
      <c r="BK125" s="100">
        <v>-19445</v>
      </c>
      <c r="BL125" s="100">
        <v>-1944541</v>
      </c>
      <c r="BM125" s="100">
        <v>-1859815</v>
      </c>
      <c r="BN125" s="100">
        <v>-3905613</v>
      </c>
      <c r="BO125" s="100">
        <v>-1599441</v>
      </c>
      <c r="BP125" s="100">
        <v>-74393</v>
      </c>
      <c r="BQ125" s="100">
        <v>-7439262</v>
      </c>
      <c r="BR125" s="100">
        <v>-405620</v>
      </c>
      <c r="BS125" s="100">
        <v>-851801</v>
      </c>
      <c r="BT125" s="100">
        <v>-348833</v>
      </c>
      <c r="BU125" s="100">
        <v>-16225</v>
      </c>
      <c r="BV125" s="100">
        <v>-1622479</v>
      </c>
      <c r="BW125" s="100">
        <v>-1454196</v>
      </c>
      <c r="BX125" s="100">
        <v>-3053811</v>
      </c>
      <c r="BY125" s="100">
        <v>-1250608</v>
      </c>
      <c r="BZ125" s="100">
        <v>-58168</v>
      </c>
      <c r="CA125" s="100">
        <v>-5816783</v>
      </c>
      <c r="CB125" s="100">
        <v>121982</v>
      </c>
      <c r="CC125" s="100">
        <v>256162</v>
      </c>
      <c r="CD125" s="100">
        <v>104905</v>
      </c>
      <c r="CE125" s="100">
        <v>4879</v>
      </c>
      <c r="CF125" s="100">
        <v>487928</v>
      </c>
      <c r="CG125" s="100">
        <v>82750</v>
      </c>
      <c r="CH125" s="100">
        <v>173774</v>
      </c>
      <c r="CI125" s="100">
        <v>71165</v>
      </c>
      <c r="CJ125" s="100">
        <v>3310</v>
      </c>
      <c r="CK125" s="100">
        <v>330999</v>
      </c>
      <c r="CL125" s="100">
        <v>-26089</v>
      </c>
      <c r="CM125" s="100">
        <v>-54788</v>
      </c>
      <c r="CN125" s="100">
        <v>-22437</v>
      </c>
      <c r="CO125" s="100">
        <v>-1044</v>
      </c>
      <c r="CP125" s="100">
        <v>-104358</v>
      </c>
      <c r="CQ125" s="100">
        <v>-335107</v>
      </c>
      <c r="CR125" s="100">
        <v>-703723</v>
      </c>
      <c r="CS125" s="100">
        <v>-288191</v>
      </c>
      <c r="CT125" s="100">
        <v>-13404</v>
      </c>
      <c r="CU125" s="100">
        <v>-1340425</v>
      </c>
      <c r="CV125" s="100">
        <v>-2016279</v>
      </c>
      <c r="CW125" s="100">
        <v>-4234188</v>
      </c>
      <c r="CX125" s="100">
        <v>-1733999</v>
      </c>
      <c r="CY125" s="100">
        <v>-80652</v>
      </c>
      <c r="CZ125" s="100">
        <v>-8065118</v>
      </c>
      <c r="DA125" s="100">
        <v>-309727</v>
      </c>
      <c r="DB125" s="100">
        <v>-650427</v>
      </c>
      <c r="DC125" s="100">
        <v>-266365</v>
      </c>
      <c r="DD125" s="100">
        <v>-12390</v>
      </c>
      <c r="DE125" s="100">
        <v>-1238909</v>
      </c>
      <c r="DF125" s="100">
        <v>-1706553</v>
      </c>
      <c r="DG125" s="100">
        <v>-3583760</v>
      </c>
      <c r="DH125" s="100">
        <v>-1467634</v>
      </c>
      <c r="DI125" s="100">
        <v>-68262</v>
      </c>
      <c r="DJ125" s="100">
        <v>-6826209</v>
      </c>
      <c r="DK125" s="100">
        <v>-351786</v>
      </c>
      <c r="DL125" s="100">
        <v>-757321</v>
      </c>
      <c r="DM125" s="100">
        <v>-110912</v>
      </c>
      <c r="DN125" s="100">
        <v>-12324</v>
      </c>
      <c r="DO125" s="100">
        <v>-1232343</v>
      </c>
      <c r="DP125" s="100">
        <v>-351788</v>
      </c>
      <c r="DQ125" s="100">
        <v>-326813</v>
      </c>
      <c r="DR125" s="100">
        <v>-67860</v>
      </c>
      <c r="DS125" s="100">
        <v>-7540</v>
      </c>
      <c r="DT125" s="100">
        <v>-754001</v>
      </c>
      <c r="DU125" s="100">
        <v>2</v>
      </c>
      <c r="DV125" s="100">
        <v>-430508</v>
      </c>
      <c r="DW125" s="100">
        <v>-43052</v>
      </c>
      <c r="DX125" s="100">
        <v>-4784</v>
      </c>
      <c r="DY125" s="100">
        <v>-478342</v>
      </c>
      <c r="DZ125" s="100">
        <v>15322855</v>
      </c>
      <c r="EA125" s="100">
        <v>32177995</v>
      </c>
      <c r="EB125" s="100">
        <v>13177655</v>
      </c>
      <c r="EC125" s="100">
        <v>612914</v>
      </c>
      <c r="ED125" s="100">
        <v>61291419</v>
      </c>
      <c r="EE125" s="100">
        <v>15621032</v>
      </c>
      <c r="EF125" s="100">
        <v>32804168</v>
      </c>
      <c r="EG125" s="100">
        <v>13434088</v>
      </c>
      <c r="EH125" s="100">
        <v>624841</v>
      </c>
      <c r="EI125" s="100">
        <v>62484129</v>
      </c>
      <c r="EJ125" s="100">
        <v>298177</v>
      </c>
      <c r="EK125" s="100">
        <v>626173</v>
      </c>
      <c r="EL125" s="100">
        <v>256433</v>
      </c>
      <c r="EM125" s="100">
        <v>11927</v>
      </c>
      <c r="EN125" s="100">
        <v>1192710</v>
      </c>
      <c r="EO125" s="100">
        <v>298179</v>
      </c>
      <c r="EP125" s="100">
        <v>195665</v>
      </c>
      <c r="EQ125" s="100">
        <v>213381</v>
      </c>
      <c r="ER125" s="100">
        <v>7143</v>
      </c>
      <c r="ES125" s="100">
        <v>714368</v>
      </c>
      <c r="ET125" s="546">
        <v>0.25</v>
      </c>
      <c r="EU125" s="546">
        <v>0.52500000000000002</v>
      </c>
      <c r="EV125" s="546">
        <v>0.215</v>
      </c>
      <c r="EW125" s="546">
        <v>0.01</v>
      </c>
      <c r="EX125" s="546">
        <v>1</v>
      </c>
      <c r="EY125" s="84" t="s">
        <v>1029</v>
      </c>
    </row>
    <row r="126" spans="1:155" s="84" customFormat="1" x14ac:dyDescent="0.25">
      <c r="A126" t="s">
        <v>1026</v>
      </c>
      <c r="B126" s="82" t="s">
        <v>611</v>
      </c>
      <c r="C126" s="85" t="s">
        <v>610</v>
      </c>
      <c r="D126" s="100">
        <v>12993587</v>
      </c>
      <c r="E126" s="100">
        <v>24947688</v>
      </c>
      <c r="F126" s="100">
        <v>14033074</v>
      </c>
      <c r="G126" s="100">
        <v>0</v>
      </c>
      <c r="H126" s="100">
        <v>51974349</v>
      </c>
      <c r="I126" s="100">
        <v>0</v>
      </c>
      <c r="J126" s="100">
        <v>0</v>
      </c>
      <c r="K126" s="100">
        <v>12993587</v>
      </c>
      <c r="L126" s="100">
        <v>244267</v>
      </c>
      <c r="M126" s="100">
        <v>244267</v>
      </c>
      <c r="N126" s="100">
        <v>0</v>
      </c>
      <c r="O126" s="100">
        <v>0</v>
      </c>
      <c r="P126" s="100">
        <v>0</v>
      </c>
      <c r="Q126" s="100">
        <v>0</v>
      </c>
      <c r="R126" s="100">
        <v>0</v>
      </c>
      <c r="S126" s="100">
        <v>0</v>
      </c>
      <c r="T126" s="100">
        <v>0</v>
      </c>
      <c r="U126" s="100">
        <v>0</v>
      </c>
      <c r="V126" s="100">
        <v>0</v>
      </c>
      <c r="W126" s="100">
        <v>0</v>
      </c>
      <c r="X126" s="100">
        <v>0</v>
      </c>
      <c r="Y126" s="100">
        <v>0</v>
      </c>
      <c r="Z126" s="100">
        <v>0</v>
      </c>
      <c r="AA126" s="100">
        <v>0</v>
      </c>
      <c r="AB126" s="100">
        <v>0</v>
      </c>
      <c r="AC126" s="100">
        <v>0</v>
      </c>
      <c r="AD126" s="100">
        <v>0</v>
      </c>
      <c r="AE126" s="100">
        <v>4678710</v>
      </c>
      <c r="AF126" s="100">
        <v>2631774</v>
      </c>
      <c r="AG126" s="100">
        <v>0</v>
      </c>
      <c r="AH126" s="100">
        <v>7310484</v>
      </c>
      <c r="AI126" s="100">
        <v>844341</v>
      </c>
      <c r="AJ126" s="100">
        <v>1621134</v>
      </c>
      <c r="AK126" s="100">
        <v>911888</v>
      </c>
      <c r="AL126" s="100">
        <v>0</v>
      </c>
      <c r="AM126" s="100">
        <v>3377363</v>
      </c>
      <c r="AN126" s="100">
        <v>-149682</v>
      </c>
      <c r="AO126" s="100">
        <v>-287388</v>
      </c>
      <c r="AP126" s="100">
        <v>-161656</v>
      </c>
      <c r="AQ126" s="100">
        <v>0</v>
      </c>
      <c r="AR126" s="100">
        <v>-598726</v>
      </c>
      <c r="AS126" s="100">
        <v>-655410</v>
      </c>
      <c r="AT126" s="100">
        <v>-1258389</v>
      </c>
      <c r="AU126" s="100">
        <v>-707844</v>
      </c>
      <c r="AV126" s="100">
        <v>0</v>
      </c>
      <c r="AW126" s="100">
        <v>-2621643</v>
      </c>
      <c r="AX126" s="100">
        <v>194262</v>
      </c>
      <c r="AY126" s="100">
        <v>372984</v>
      </c>
      <c r="AZ126" s="100">
        <v>209804</v>
      </c>
      <c r="BA126" s="100">
        <v>0</v>
      </c>
      <c r="BB126" s="100">
        <v>777050</v>
      </c>
      <c r="BC126" s="100">
        <v>-133600</v>
      </c>
      <c r="BD126" s="100">
        <v>-256512</v>
      </c>
      <c r="BE126" s="100">
        <v>-144288</v>
      </c>
      <c r="BF126" s="100">
        <v>0</v>
      </c>
      <c r="BG126" s="100">
        <v>-534400</v>
      </c>
      <c r="BH126" s="100">
        <v>-594748</v>
      </c>
      <c r="BI126" s="100">
        <v>-1141917</v>
      </c>
      <c r="BJ126" s="100">
        <v>-642328</v>
      </c>
      <c r="BK126" s="100">
        <v>0</v>
      </c>
      <c r="BL126" s="100">
        <v>-2378993</v>
      </c>
      <c r="BM126" s="100">
        <v>-1125000</v>
      </c>
      <c r="BN126" s="100">
        <v>-2160000</v>
      </c>
      <c r="BO126" s="100">
        <v>-1215000</v>
      </c>
      <c r="BP126" s="100">
        <v>0</v>
      </c>
      <c r="BQ126" s="100">
        <v>-4500000</v>
      </c>
      <c r="BR126" s="100">
        <v>-484850</v>
      </c>
      <c r="BS126" s="100">
        <v>-930913</v>
      </c>
      <c r="BT126" s="100">
        <v>-523639</v>
      </c>
      <c r="BU126" s="100">
        <v>0</v>
      </c>
      <c r="BV126" s="100">
        <v>-1939402</v>
      </c>
      <c r="BW126" s="100">
        <v>-640150</v>
      </c>
      <c r="BX126" s="100">
        <v>-1229087</v>
      </c>
      <c r="BY126" s="100">
        <v>-691361</v>
      </c>
      <c r="BZ126" s="100">
        <v>0</v>
      </c>
      <c r="CA126" s="100">
        <v>-2560598</v>
      </c>
      <c r="CB126" s="100">
        <v>622879</v>
      </c>
      <c r="CC126" s="100">
        <v>1195928</v>
      </c>
      <c r="CD126" s="100">
        <v>672709</v>
      </c>
      <c r="CE126" s="100">
        <v>0</v>
      </c>
      <c r="CF126" s="100">
        <v>2491516</v>
      </c>
      <c r="CG126" s="100">
        <v>799370</v>
      </c>
      <c r="CH126" s="100">
        <v>1534791</v>
      </c>
      <c r="CI126" s="100">
        <v>863320</v>
      </c>
      <c r="CJ126" s="100">
        <v>0</v>
      </c>
      <c r="CK126" s="100">
        <v>3197481</v>
      </c>
      <c r="CL126" s="100">
        <v>-138028</v>
      </c>
      <c r="CM126" s="100">
        <v>-265015</v>
      </c>
      <c r="CN126" s="100">
        <v>-149071</v>
      </c>
      <c r="CO126" s="100">
        <v>0</v>
      </c>
      <c r="CP126" s="100">
        <v>-552114</v>
      </c>
      <c r="CQ126" s="100">
        <v>-634221</v>
      </c>
      <c r="CR126" s="100">
        <v>-1217704</v>
      </c>
      <c r="CS126" s="100">
        <v>-684958</v>
      </c>
      <c r="CT126" s="100">
        <v>0</v>
      </c>
      <c r="CU126" s="100">
        <v>-2536883</v>
      </c>
      <c r="CV126" s="100">
        <v>-475000</v>
      </c>
      <c r="CW126" s="100">
        <v>-912000</v>
      </c>
      <c r="CX126" s="100">
        <v>-513000</v>
      </c>
      <c r="CY126" s="100">
        <v>0</v>
      </c>
      <c r="CZ126" s="100">
        <v>-1900000</v>
      </c>
      <c r="DA126" s="100">
        <v>1</v>
      </c>
      <c r="DB126" s="100">
        <v>0</v>
      </c>
      <c r="DC126" s="100">
        <v>-1</v>
      </c>
      <c r="DD126" s="100">
        <v>0</v>
      </c>
      <c r="DE126" s="100">
        <v>0</v>
      </c>
      <c r="DF126" s="100">
        <v>-475001</v>
      </c>
      <c r="DG126" s="100">
        <v>-912000</v>
      </c>
      <c r="DH126" s="100">
        <v>-512999</v>
      </c>
      <c r="DI126" s="100">
        <v>0</v>
      </c>
      <c r="DJ126" s="100">
        <v>-1900000</v>
      </c>
      <c r="DK126" s="100">
        <v>49063</v>
      </c>
      <c r="DL126" s="100">
        <v>-833971</v>
      </c>
      <c r="DM126" s="100">
        <v>-439186</v>
      </c>
      <c r="DN126" s="100">
        <v>0</v>
      </c>
      <c r="DO126" s="100">
        <v>-1224094</v>
      </c>
      <c r="DP126" s="100">
        <v>29120</v>
      </c>
      <c r="DQ126" s="100">
        <v>-779130</v>
      </c>
      <c r="DR126" s="100">
        <v>-420502</v>
      </c>
      <c r="DS126" s="100">
        <v>0</v>
      </c>
      <c r="DT126" s="100">
        <v>-1170512</v>
      </c>
      <c r="DU126" s="100">
        <v>19943</v>
      </c>
      <c r="DV126" s="100">
        <v>-54841</v>
      </c>
      <c r="DW126" s="100">
        <v>-18684</v>
      </c>
      <c r="DX126" s="100">
        <v>0</v>
      </c>
      <c r="DY126" s="100">
        <v>-53582</v>
      </c>
      <c r="DZ126" s="100">
        <v>12935225</v>
      </c>
      <c r="EA126" s="100">
        <v>24835632</v>
      </c>
      <c r="EB126" s="100">
        <v>13970043</v>
      </c>
      <c r="EC126" s="100">
        <v>0</v>
      </c>
      <c r="ED126" s="100">
        <v>51740900</v>
      </c>
      <c r="EE126" s="100">
        <v>12993587</v>
      </c>
      <c r="EF126" s="100">
        <v>24947688</v>
      </c>
      <c r="EG126" s="100">
        <v>14033074</v>
      </c>
      <c r="EH126" s="100">
        <v>0</v>
      </c>
      <c r="EI126" s="100">
        <v>51974349</v>
      </c>
      <c r="EJ126" s="100">
        <v>58362</v>
      </c>
      <c r="EK126" s="100">
        <v>112056</v>
      </c>
      <c r="EL126" s="100">
        <v>63031</v>
      </c>
      <c r="EM126" s="100">
        <v>0</v>
      </c>
      <c r="EN126" s="100">
        <v>233449</v>
      </c>
      <c r="EO126" s="100">
        <v>78305</v>
      </c>
      <c r="EP126" s="100">
        <v>57215</v>
      </c>
      <c r="EQ126" s="100">
        <v>44347</v>
      </c>
      <c r="ER126" s="100">
        <v>0</v>
      </c>
      <c r="ES126" s="100">
        <v>179867</v>
      </c>
      <c r="ET126" s="546">
        <v>0.25</v>
      </c>
      <c r="EU126" s="546">
        <v>0.48</v>
      </c>
      <c r="EV126" s="546">
        <v>0.27</v>
      </c>
      <c r="EW126" s="546">
        <v>0</v>
      </c>
      <c r="EX126" s="546">
        <v>1</v>
      </c>
      <c r="EY126" s="84" t="s">
        <v>1044</v>
      </c>
    </row>
    <row r="127" spans="1:155" s="84" customFormat="1" x14ac:dyDescent="0.25">
      <c r="A127" t="s">
        <v>1026</v>
      </c>
      <c r="B127" s="82" t="s">
        <v>613</v>
      </c>
      <c r="C127" s="85" t="s">
        <v>612</v>
      </c>
      <c r="D127" s="100">
        <v>15159119</v>
      </c>
      <c r="E127" s="100">
        <v>12127294</v>
      </c>
      <c r="F127" s="100">
        <v>2728641</v>
      </c>
      <c r="G127" s="100">
        <v>303182</v>
      </c>
      <c r="H127" s="100">
        <v>30318236</v>
      </c>
      <c r="I127" s="100">
        <v>0</v>
      </c>
      <c r="J127" s="100">
        <v>0</v>
      </c>
      <c r="K127" s="100">
        <v>15159119</v>
      </c>
      <c r="L127" s="100">
        <v>99445</v>
      </c>
      <c r="M127" s="100">
        <v>99445</v>
      </c>
      <c r="N127" s="100">
        <v>0</v>
      </c>
      <c r="O127" s="100">
        <v>0</v>
      </c>
      <c r="P127" s="100">
        <v>0</v>
      </c>
      <c r="Q127" s="100">
        <v>0</v>
      </c>
      <c r="R127" s="100">
        <v>0</v>
      </c>
      <c r="S127" s="100">
        <v>0</v>
      </c>
      <c r="T127" s="100">
        <v>0</v>
      </c>
      <c r="U127" s="100">
        <v>0</v>
      </c>
      <c r="V127" s="100">
        <v>0</v>
      </c>
      <c r="W127" s="100">
        <v>0</v>
      </c>
      <c r="X127" s="100">
        <v>0</v>
      </c>
      <c r="Y127" s="100">
        <v>0</v>
      </c>
      <c r="Z127" s="100">
        <v>0</v>
      </c>
      <c r="AA127" s="100">
        <v>0</v>
      </c>
      <c r="AB127" s="100">
        <v>0</v>
      </c>
      <c r="AC127" s="100">
        <v>0</v>
      </c>
      <c r="AD127" s="100">
        <v>0</v>
      </c>
      <c r="AE127" s="100">
        <v>1477938</v>
      </c>
      <c r="AF127" s="100">
        <v>332536</v>
      </c>
      <c r="AG127" s="100">
        <v>36949</v>
      </c>
      <c r="AH127" s="100">
        <v>1847423</v>
      </c>
      <c r="AI127" s="100">
        <v>818384</v>
      </c>
      <c r="AJ127" s="100">
        <v>654708</v>
      </c>
      <c r="AK127" s="100">
        <v>147309</v>
      </c>
      <c r="AL127" s="100">
        <v>16368</v>
      </c>
      <c r="AM127" s="100">
        <v>1636769</v>
      </c>
      <c r="AN127" s="100">
        <v>-531031</v>
      </c>
      <c r="AO127" s="100">
        <v>-424826</v>
      </c>
      <c r="AP127" s="100">
        <v>-95586</v>
      </c>
      <c r="AQ127" s="100">
        <v>-10621</v>
      </c>
      <c r="AR127" s="100">
        <v>-1062064</v>
      </c>
      <c r="AS127" s="100">
        <v>-513464</v>
      </c>
      <c r="AT127" s="100">
        <v>-410772</v>
      </c>
      <c r="AU127" s="100">
        <v>-92424</v>
      </c>
      <c r="AV127" s="100">
        <v>-10269</v>
      </c>
      <c r="AW127" s="100">
        <v>-1026929</v>
      </c>
      <c r="AX127" s="100">
        <v>-1</v>
      </c>
      <c r="AY127" s="100">
        <v>0</v>
      </c>
      <c r="AZ127" s="100">
        <v>0</v>
      </c>
      <c r="BA127" s="100">
        <v>0</v>
      </c>
      <c r="BB127" s="100">
        <v>-1</v>
      </c>
      <c r="BC127" s="100">
        <v>-61738</v>
      </c>
      <c r="BD127" s="100">
        <v>-49391</v>
      </c>
      <c r="BE127" s="100">
        <v>-11113</v>
      </c>
      <c r="BF127" s="100">
        <v>-1235</v>
      </c>
      <c r="BG127" s="100">
        <v>-123477</v>
      </c>
      <c r="BH127" s="100">
        <v>-575203</v>
      </c>
      <c r="BI127" s="100">
        <v>-460163</v>
      </c>
      <c r="BJ127" s="100">
        <v>-103537</v>
      </c>
      <c r="BK127" s="100">
        <v>-11504</v>
      </c>
      <c r="BL127" s="100">
        <v>-1150407</v>
      </c>
      <c r="BM127" s="100">
        <v>-417050.29999999981</v>
      </c>
      <c r="BN127" s="100">
        <v>-333641</v>
      </c>
      <c r="BO127" s="100">
        <v>-75069</v>
      </c>
      <c r="BP127" s="100">
        <v>-8341</v>
      </c>
      <c r="BQ127" s="100">
        <v>-834101.29999999981</v>
      </c>
      <c r="BR127" s="100">
        <v>-292481</v>
      </c>
      <c r="BS127" s="100">
        <v>-233986</v>
      </c>
      <c r="BT127" s="100">
        <v>-52647</v>
      </c>
      <c r="BU127" s="100">
        <v>-5850</v>
      </c>
      <c r="BV127" s="100">
        <v>-584964</v>
      </c>
      <c r="BW127" s="100">
        <v>-124569.29999999981</v>
      </c>
      <c r="BX127" s="100">
        <v>-99655</v>
      </c>
      <c r="BY127" s="100">
        <v>-22422</v>
      </c>
      <c r="BZ127" s="100">
        <v>-2491</v>
      </c>
      <c r="CA127" s="100">
        <v>-249137.29999999981</v>
      </c>
      <c r="CB127" s="100">
        <v>204965</v>
      </c>
      <c r="CC127" s="100">
        <v>163972</v>
      </c>
      <c r="CD127" s="100">
        <v>36894</v>
      </c>
      <c r="CE127" s="100">
        <v>4099</v>
      </c>
      <c r="CF127" s="100">
        <v>409930</v>
      </c>
      <c r="CG127" s="100">
        <v>0</v>
      </c>
      <c r="CH127" s="100">
        <v>0</v>
      </c>
      <c r="CI127" s="100">
        <v>0</v>
      </c>
      <c r="CJ127" s="100">
        <v>0</v>
      </c>
      <c r="CK127" s="100">
        <v>0</v>
      </c>
      <c r="CL127" s="100">
        <v>-116524</v>
      </c>
      <c r="CM127" s="100">
        <v>-93219</v>
      </c>
      <c r="CN127" s="100">
        <v>-20974</v>
      </c>
      <c r="CO127" s="100">
        <v>-2330</v>
      </c>
      <c r="CP127" s="100">
        <v>-233047</v>
      </c>
      <c r="CQ127" s="100">
        <v>-49191</v>
      </c>
      <c r="CR127" s="100">
        <v>-39353</v>
      </c>
      <c r="CS127" s="100">
        <v>-8854</v>
      </c>
      <c r="CT127" s="100">
        <v>-984</v>
      </c>
      <c r="CU127" s="100">
        <v>-98382</v>
      </c>
      <c r="CV127" s="100">
        <v>-377800.29999999981</v>
      </c>
      <c r="CW127" s="100">
        <v>-302241</v>
      </c>
      <c r="CX127" s="100">
        <v>-68003</v>
      </c>
      <c r="CY127" s="100">
        <v>-7556</v>
      </c>
      <c r="CZ127" s="100">
        <v>-755600.29999999981</v>
      </c>
      <c r="DA127" s="100">
        <v>-204040</v>
      </c>
      <c r="DB127" s="100">
        <v>-163233</v>
      </c>
      <c r="DC127" s="100">
        <v>-36727</v>
      </c>
      <c r="DD127" s="100">
        <v>-4081</v>
      </c>
      <c r="DE127" s="100">
        <v>-408081</v>
      </c>
      <c r="DF127" s="100">
        <v>-173760.29999999981</v>
      </c>
      <c r="DG127" s="100">
        <v>-139008</v>
      </c>
      <c r="DH127" s="100">
        <v>-31276</v>
      </c>
      <c r="DI127" s="100">
        <v>-3475</v>
      </c>
      <c r="DJ127" s="100">
        <v>-347519.29999999981</v>
      </c>
      <c r="DK127" s="100">
        <v>-136587</v>
      </c>
      <c r="DL127" s="100">
        <v>-109267</v>
      </c>
      <c r="DM127" s="100">
        <v>-24584</v>
      </c>
      <c r="DN127" s="100">
        <v>-2731</v>
      </c>
      <c r="DO127" s="100">
        <v>-273169</v>
      </c>
      <c r="DP127" s="100">
        <v>134239</v>
      </c>
      <c r="DQ127" s="100">
        <v>107391</v>
      </c>
      <c r="DR127" s="100">
        <v>24163</v>
      </c>
      <c r="DS127" s="100">
        <v>2685</v>
      </c>
      <c r="DT127" s="100">
        <v>268478</v>
      </c>
      <c r="DU127" s="100">
        <v>-270826</v>
      </c>
      <c r="DV127" s="100">
        <v>-216658</v>
      </c>
      <c r="DW127" s="100">
        <v>-48747</v>
      </c>
      <c r="DX127" s="100">
        <v>-5416</v>
      </c>
      <c r="DY127" s="100">
        <v>-541647</v>
      </c>
      <c r="DZ127" s="100">
        <v>15245762</v>
      </c>
      <c r="EA127" s="100">
        <v>12196610</v>
      </c>
      <c r="EB127" s="100">
        <v>2744237</v>
      </c>
      <c r="EC127" s="100">
        <v>304915</v>
      </c>
      <c r="ED127" s="100">
        <v>30491524</v>
      </c>
      <c r="EE127" s="100">
        <v>15159119</v>
      </c>
      <c r="EF127" s="100">
        <v>12127294</v>
      </c>
      <c r="EG127" s="100">
        <v>2728641</v>
      </c>
      <c r="EH127" s="100">
        <v>303182</v>
      </c>
      <c r="EI127" s="100">
        <v>30318236</v>
      </c>
      <c r="EJ127" s="100">
        <v>-86643</v>
      </c>
      <c r="EK127" s="100">
        <v>-69316</v>
      </c>
      <c r="EL127" s="100">
        <v>-15596</v>
      </c>
      <c r="EM127" s="100">
        <v>-1733</v>
      </c>
      <c r="EN127" s="100">
        <v>-173288</v>
      </c>
      <c r="EO127" s="100">
        <v>-357469</v>
      </c>
      <c r="EP127" s="100">
        <v>-285974</v>
      </c>
      <c r="EQ127" s="100">
        <v>-64343</v>
      </c>
      <c r="ER127" s="100">
        <v>-7149</v>
      </c>
      <c r="ES127" s="100">
        <v>-714935</v>
      </c>
      <c r="ET127" s="546">
        <v>0.5</v>
      </c>
      <c r="EU127" s="546">
        <v>0.4</v>
      </c>
      <c r="EV127" s="546">
        <v>0.09</v>
      </c>
      <c r="EW127" s="546">
        <v>0.01</v>
      </c>
      <c r="EX127" s="546">
        <v>1</v>
      </c>
      <c r="EY127" s="84" t="s">
        <v>1029</v>
      </c>
    </row>
    <row r="128" spans="1:155" s="84" customFormat="1" x14ac:dyDescent="0.25">
      <c r="A128" t="s">
        <v>1026</v>
      </c>
      <c r="B128" s="82" t="s">
        <v>615</v>
      </c>
      <c r="C128" s="85" t="s">
        <v>614</v>
      </c>
      <c r="D128" s="100">
        <v>17208772</v>
      </c>
      <c r="E128" s="100">
        <v>16864597</v>
      </c>
      <c r="F128" s="100">
        <v>0</v>
      </c>
      <c r="G128" s="100">
        <v>344175</v>
      </c>
      <c r="H128" s="100">
        <v>34417544</v>
      </c>
      <c r="I128" s="100">
        <v>37660</v>
      </c>
      <c r="J128" s="100">
        <v>37660</v>
      </c>
      <c r="K128" s="100">
        <v>17171112</v>
      </c>
      <c r="L128" s="100">
        <v>112331</v>
      </c>
      <c r="M128" s="100">
        <v>112331</v>
      </c>
      <c r="N128" s="100">
        <v>126682</v>
      </c>
      <c r="O128" s="100">
        <v>126682</v>
      </c>
      <c r="P128" s="100">
        <v>966114</v>
      </c>
      <c r="Q128" s="100">
        <v>0</v>
      </c>
      <c r="R128" s="100">
        <v>966114</v>
      </c>
      <c r="S128" s="100">
        <v>0</v>
      </c>
      <c r="T128" s="100">
        <v>0</v>
      </c>
      <c r="U128" s="100">
        <v>0</v>
      </c>
      <c r="V128" s="100">
        <v>0</v>
      </c>
      <c r="W128" s="100">
        <v>37605.811160896134</v>
      </c>
      <c r="X128" s="100">
        <v>0</v>
      </c>
      <c r="Y128" s="100">
        <v>54.685784114052957</v>
      </c>
      <c r="Z128" s="100">
        <v>37660.496945010185</v>
      </c>
      <c r="AA128" s="100">
        <v>0</v>
      </c>
      <c r="AB128" s="100">
        <v>0</v>
      </c>
      <c r="AC128" s="100">
        <v>0</v>
      </c>
      <c r="AD128" s="100">
        <v>0</v>
      </c>
      <c r="AE128" s="100">
        <v>2042797</v>
      </c>
      <c r="AF128" s="100">
        <v>0</v>
      </c>
      <c r="AG128" s="100">
        <v>40496</v>
      </c>
      <c r="AH128" s="100">
        <v>2083293</v>
      </c>
      <c r="AI128" s="100">
        <v>2322743</v>
      </c>
      <c r="AJ128" s="100">
        <v>2276288</v>
      </c>
      <c r="AK128" s="100">
        <v>0</v>
      </c>
      <c r="AL128" s="100">
        <v>46455</v>
      </c>
      <c r="AM128" s="100">
        <v>4645486</v>
      </c>
      <c r="AN128" s="100">
        <v>-798349</v>
      </c>
      <c r="AO128" s="100">
        <v>-782383</v>
      </c>
      <c r="AP128" s="100">
        <v>0</v>
      </c>
      <c r="AQ128" s="100">
        <v>-15967</v>
      </c>
      <c r="AR128" s="100">
        <v>-1596699</v>
      </c>
      <c r="AS128" s="100">
        <v>-501747</v>
      </c>
      <c r="AT128" s="100">
        <v>-491712</v>
      </c>
      <c r="AU128" s="100">
        <v>0</v>
      </c>
      <c r="AV128" s="100">
        <v>-10035</v>
      </c>
      <c r="AW128" s="100">
        <v>-1003494</v>
      </c>
      <c r="AX128" s="100">
        <v>96940</v>
      </c>
      <c r="AY128" s="100">
        <v>95002</v>
      </c>
      <c r="AZ128" s="100">
        <v>0</v>
      </c>
      <c r="BA128" s="100">
        <v>1939</v>
      </c>
      <c r="BB128" s="100">
        <v>193881</v>
      </c>
      <c r="BC128" s="100">
        <v>-456355</v>
      </c>
      <c r="BD128" s="100">
        <v>-447228</v>
      </c>
      <c r="BE128" s="100">
        <v>0</v>
      </c>
      <c r="BF128" s="100">
        <v>-9127</v>
      </c>
      <c r="BG128" s="100">
        <v>-912710</v>
      </c>
      <c r="BH128" s="100">
        <v>-861162</v>
      </c>
      <c r="BI128" s="100">
        <v>-843938</v>
      </c>
      <c r="BJ128" s="100">
        <v>0</v>
      </c>
      <c r="BK128" s="100">
        <v>-17223</v>
      </c>
      <c r="BL128" s="100">
        <v>-1722323</v>
      </c>
      <c r="BM128" s="100">
        <v>-2560551</v>
      </c>
      <c r="BN128" s="100">
        <v>-2509339</v>
      </c>
      <c r="BO128" s="100">
        <v>0</v>
      </c>
      <c r="BP128" s="100">
        <v>-51211</v>
      </c>
      <c r="BQ128" s="100">
        <v>-5121101</v>
      </c>
      <c r="BR128" s="100">
        <v>-2435551</v>
      </c>
      <c r="BS128" s="100">
        <v>-2386839</v>
      </c>
      <c r="BT128" s="100">
        <v>0</v>
      </c>
      <c r="BU128" s="100">
        <v>-48711</v>
      </c>
      <c r="BV128" s="100">
        <v>-4871101</v>
      </c>
      <c r="BW128" s="100">
        <v>-125000</v>
      </c>
      <c r="BX128" s="100">
        <v>-122500</v>
      </c>
      <c r="BY128" s="100">
        <v>0</v>
      </c>
      <c r="BZ128" s="100">
        <v>-2500</v>
      </c>
      <c r="CA128" s="100">
        <v>-250000</v>
      </c>
      <c r="CB128" s="100">
        <v>416996</v>
      </c>
      <c r="CC128" s="100">
        <v>408657</v>
      </c>
      <c r="CD128" s="100">
        <v>0</v>
      </c>
      <c r="CE128" s="100">
        <v>8340</v>
      </c>
      <c r="CF128" s="100">
        <v>833993</v>
      </c>
      <c r="CG128" s="100">
        <v>134322</v>
      </c>
      <c r="CH128" s="100">
        <v>131635</v>
      </c>
      <c r="CI128" s="100">
        <v>0</v>
      </c>
      <c r="CJ128" s="100">
        <v>2686</v>
      </c>
      <c r="CK128" s="100">
        <v>268643</v>
      </c>
      <c r="CL128" s="100">
        <v>1291722</v>
      </c>
      <c r="CM128" s="100">
        <v>1265888</v>
      </c>
      <c r="CN128" s="100">
        <v>0</v>
      </c>
      <c r="CO128" s="100">
        <v>25834</v>
      </c>
      <c r="CP128" s="100">
        <v>2583444</v>
      </c>
      <c r="CQ128" s="100">
        <v>-125000</v>
      </c>
      <c r="CR128" s="100">
        <v>-122500</v>
      </c>
      <c r="CS128" s="100">
        <v>0</v>
      </c>
      <c r="CT128" s="100">
        <v>-2500</v>
      </c>
      <c r="CU128" s="100">
        <v>-250000</v>
      </c>
      <c r="CV128" s="100">
        <v>-842511</v>
      </c>
      <c r="CW128" s="100">
        <v>-825659</v>
      </c>
      <c r="CX128" s="100">
        <v>0</v>
      </c>
      <c r="CY128" s="100">
        <v>-16851</v>
      </c>
      <c r="CZ128" s="100">
        <v>-1685021</v>
      </c>
      <c r="DA128" s="100">
        <v>-726833</v>
      </c>
      <c r="DB128" s="100">
        <v>-712294</v>
      </c>
      <c r="DC128" s="100">
        <v>0</v>
      </c>
      <c r="DD128" s="100">
        <v>-14537</v>
      </c>
      <c r="DE128" s="100">
        <v>-1453664</v>
      </c>
      <c r="DF128" s="100">
        <v>-115678</v>
      </c>
      <c r="DG128" s="100">
        <v>-113365</v>
      </c>
      <c r="DH128" s="100">
        <v>0</v>
      </c>
      <c r="DI128" s="100">
        <v>-2314</v>
      </c>
      <c r="DJ128" s="100">
        <v>-231357</v>
      </c>
      <c r="DK128" s="100">
        <v>-1361482</v>
      </c>
      <c r="DL128" s="100">
        <v>-1334251</v>
      </c>
      <c r="DM128" s="100">
        <v>0</v>
      </c>
      <c r="DN128" s="100">
        <v>-27231</v>
      </c>
      <c r="DO128" s="100">
        <v>-2722964</v>
      </c>
      <c r="DP128" s="100">
        <v>-268687</v>
      </c>
      <c r="DQ128" s="100">
        <v>-263314</v>
      </c>
      <c r="DR128" s="100">
        <v>0</v>
      </c>
      <c r="DS128" s="100">
        <v>-5374</v>
      </c>
      <c r="DT128" s="100">
        <v>-537375</v>
      </c>
      <c r="DU128" s="100">
        <v>-1092795</v>
      </c>
      <c r="DV128" s="100">
        <v>-1070937</v>
      </c>
      <c r="DW128" s="100">
        <v>0</v>
      </c>
      <c r="DX128" s="100">
        <v>-21857</v>
      </c>
      <c r="DY128" s="100">
        <v>-2185589</v>
      </c>
      <c r="DZ128" s="100">
        <v>15541673</v>
      </c>
      <c r="EA128" s="100">
        <v>15230839</v>
      </c>
      <c r="EB128" s="100">
        <v>0</v>
      </c>
      <c r="EC128" s="100">
        <v>310833</v>
      </c>
      <c r="ED128" s="100">
        <v>31083345</v>
      </c>
      <c r="EE128" s="100">
        <v>17208772</v>
      </c>
      <c r="EF128" s="100">
        <v>16864597</v>
      </c>
      <c r="EG128" s="100">
        <v>0</v>
      </c>
      <c r="EH128" s="100">
        <v>344175</v>
      </c>
      <c r="EI128" s="100">
        <v>34417544</v>
      </c>
      <c r="EJ128" s="100">
        <v>1667099</v>
      </c>
      <c r="EK128" s="100">
        <v>1633758</v>
      </c>
      <c r="EL128" s="100">
        <v>0</v>
      </c>
      <c r="EM128" s="100">
        <v>33342</v>
      </c>
      <c r="EN128" s="100">
        <v>3334199</v>
      </c>
      <c r="EO128" s="100">
        <v>574304</v>
      </c>
      <c r="EP128" s="100">
        <v>562821</v>
      </c>
      <c r="EQ128" s="100">
        <v>0</v>
      </c>
      <c r="ER128" s="100">
        <v>11485</v>
      </c>
      <c r="ES128" s="100">
        <v>1148610</v>
      </c>
      <c r="ET128" s="546">
        <v>0.5</v>
      </c>
      <c r="EU128" s="546">
        <v>0.49</v>
      </c>
      <c r="EV128" s="546">
        <v>0</v>
      </c>
      <c r="EW128" s="546">
        <v>0.01</v>
      </c>
      <c r="EX128" s="546">
        <v>1</v>
      </c>
      <c r="EY128" s="84" t="s">
        <v>1054</v>
      </c>
    </row>
    <row r="129" spans="1:155" s="84" customFormat="1" x14ac:dyDescent="0.25">
      <c r="A129" t="s">
        <v>1037</v>
      </c>
      <c r="B129" s="82" t="s">
        <v>617</v>
      </c>
      <c r="C129" s="85" t="s">
        <v>616</v>
      </c>
      <c r="D129" s="100">
        <v>5571974</v>
      </c>
      <c r="E129" s="100">
        <v>9806673</v>
      </c>
      <c r="F129" s="100">
        <v>5794852</v>
      </c>
      <c r="G129" s="100">
        <v>1114395</v>
      </c>
      <c r="H129" s="100">
        <v>22287894</v>
      </c>
      <c r="I129" s="100">
        <v>0</v>
      </c>
      <c r="J129" s="100">
        <v>0</v>
      </c>
      <c r="K129" s="100">
        <v>5571974</v>
      </c>
      <c r="L129" s="100">
        <v>132166</v>
      </c>
      <c r="M129" s="100">
        <v>132166</v>
      </c>
      <c r="N129" s="100">
        <v>0</v>
      </c>
      <c r="O129" s="100">
        <v>0</v>
      </c>
      <c r="P129" s="100">
        <v>0</v>
      </c>
      <c r="Q129" s="100">
        <v>0</v>
      </c>
      <c r="R129" s="100">
        <v>0</v>
      </c>
      <c r="S129" s="100">
        <v>0</v>
      </c>
      <c r="T129" s="100">
        <v>0</v>
      </c>
      <c r="U129" s="100">
        <v>0</v>
      </c>
      <c r="V129" s="100">
        <v>0</v>
      </c>
      <c r="W129" s="100">
        <v>0</v>
      </c>
      <c r="X129" s="100">
        <v>0</v>
      </c>
      <c r="Y129" s="100">
        <v>0</v>
      </c>
      <c r="Z129" s="100">
        <v>0</v>
      </c>
      <c r="AA129" s="100">
        <v>0</v>
      </c>
      <c r="AB129" s="100">
        <v>0</v>
      </c>
      <c r="AC129" s="100">
        <v>0</v>
      </c>
      <c r="AD129" s="100">
        <v>0</v>
      </c>
      <c r="AE129" s="100">
        <v>1766015</v>
      </c>
      <c r="AF129" s="100">
        <v>1043554</v>
      </c>
      <c r="AG129" s="100">
        <v>200682</v>
      </c>
      <c r="AH129" s="100">
        <v>3010251</v>
      </c>
      <c r="AI129" s="100">
        <v>543097</v>
      </c>
      <c r="AJ129" s="100">
        <v>955849</v>
      </c>
      <c r="AK129" s="100">
        <v>564820</v>
      </c>
      <c r="AL129" s="100">
        <v>108619</v>
      </c>
      <c r="AM129" s="100">
        <v>2172385</v>
      </c>
      <c r="AN129" s="100">
        <v>-94131</v>
      </c>
      <c r="AO129" s="100">
        <v>-165671</v>
      </c>
      <c r="AP129" s="100">
        <v>-97896</v>
      </c>
      <c r="AQ129" s="100">
        <v>-18826</v>
      </c>
      <c r="AR129" s="100">
        <v>-376524</v>
      </c>
      <c r="AS129" s="100">
        <v>-390457</v>
      </c>
      <c r="AT129" s="100">
        <v>-687205</v>
      </c>
      <c r="AU129" s="100">
        <v>-406076</v>
      </c>
      <c r="AV129" s="100">
        <v>-78092</v>
      </c>
      <c r="AW129" s="100">
        <v>-1561830</v>
      </c>
      <c r="AX129" s="100">
        <v>2718</v>
      </c>
      <c r="AY129" s="100">
        <v>4781</v>
      </c>
      <c r="AZ129" s="100">
        <v>2825</v>
      </c>
      <c r="BA129" s="100">
        <v>543</v>
      </c>
      <c r="BB129" s="100">
        <v>10867</v>
      </c>
      <c r="BC129" s="100">
        <v>-59109</v>
      </c>
      <c r="BD129" s="100">
        <v>-104032</v>
      </c>
      <c r="BE129" s="100">
        <v>-61473</v>
      </c>
      <c r="BF129" s="100">
        <v>-11822</v>
      </c>
      <c r="BG129" s="100">
        <v>-236436</v>
      </c>
      <c r="BH129" s="100">
        <v>-446848</v>
      </c>
      <c r="BI129" s="100">
        <v>-786456</v>
      </c>
      <c r="BJ129" s="100">
        <v>-464724</v>
      </c>
      <c r="BK129" s="100">
        <v>-89371</v>
      </c>
      <c r="BL129" s="100">
        <v>-1787399</v>
      </c>
      <c r="BM129" s="100">
        <v>-988750</v>
      </c>
      <c r="BN129" s="100">
        <v>-1740200</v>
      </c>
      <c r="BO129" s="100">
        <v>-1028300</v>
      </c>
      <c r="BP129" s="100">
        <v>-197750</v>
      </c>
      <c r="BQ129" s="100">
        <v>-3955000</v>
      </c>
      <c r="BR129" s="100">
        <v>-282000</v>
      </c>
      <c r="BS129" s="100">
        <v>-496320</v>
      </c>
      <c r="BT129" s="100">
        <v>-293280</v>
      </c>
      <c r="BU129" s="100">
        <v>-56400</v>
      </c>
      <c r="BV129" s="100">
        <v>-1128000</v>
      </c>
      <c r="BW129" s="100">
        <v>-706750</v>
      </c>
      <c r="BX129" s="100">
        <v>-1243880</v>
      </c>
      <c r="BY129" s="100">
        <v>-735020</v>
      </c>
      <c r="BZ129" s="100">
        <v>-141350</v>
      </c>
      <c r="CA129" s="100">
        <v>-2827000</v>
      </c>
      <c r="CB129" s="100">
        <v>209203</v>
      </c>
      <c r="CC129" s="100">
        <v>368198</v>
      </c>
      <c r="CD129" s="100">
        <v>217571</v>
      </c>
      <c r="CE129" s="100">
        <v>41841</v>
      </c>
      <c r="CF129" s="100">
        <v>836813</v>
      </c>
      <c r="CG129" s="100">
        <v>0</v>
      </c>
      <c r="CH129" s="100">
        <v>0</v>
      </c>
      <c r="CI129" s="100">
        <v>0</v>
      </c>
      <c r="CJ129" s="100">
        <v>0</v>
      </c>
      <c r="CK129" s="100">
        <v>0</v>
      </c>
      <c r="CL129" s="100">
        <v>17500</v>
      </c>
      <c r="CM129" s="100">
        <v>30800</v>
      </c>
      <c r="CN129" s="100">
        <v>18200</v>
      </c>
      <c r="CO129" s="100">
        <v>3500</v>
      </c>
      <c r="CP129" s="100">
        <v>70000</v>
      </c>
      <c r="CQ129" s="100">
        <v>-244203</v>
      </c>
      <c r="CR129" s="100">
        <v>-429798</v>
      </c>
      <c r="CS129" s="100">
        <v>-253971</v>
      </c>
      <c r="CT129" s="100">
        <v>-48841</v>
      </c>
      <c r="CU129" s="100">
        <v>-976813</v>
      </c>
      <c r="CV129" s="100">
        <v>-1006250</v>
      </c>
      <c r="CW129" s="100">
        <v>-1771000</v>
      </c>
      <c r="CX129" s="100">
        <v>-1046500</v>
      </c>
      <c r="CY129" s="100">
        <v>-201250</v>
      </c>
      <c r="CZ129" s="100">
        <v>-4025000</v>
      </c>
      <c r="DA129" s="100">
        <v>-55297</v>
      </c>
      <c r="DB129" s="100">
        <v>-97322</v>
      </c>
      <c r="DC129" s="100">
        <v>-57509</v>
      </c>
      <c r="DD129" s="100">
        <v>-11059</v>
      </c>
      <c r="DE129" s="100">
        <v>-221187</v>
      </c>
      <c r="DF129" s="100">
        <v>-950953</v>
      </c>
      <c r="DG129" s="100">
        <v>-1673678</v>
      </c>
      <c r="DH129" s="100">
        <v>-988991</v>
      </c>
      <c r="DI129" s="100">
        <v>-190191</v>
      </c>
      <c r="DJ129" s="100">
        <v>-3803813</v>
      </c>
      <c r="DK129" s="100">
        <v>-199461</v>
      </c>
      <c r="DL129" s="100">
        <v>-159569</v>
      </c>
      <c r="DM129" s="100">
        <v>-35903</v>
      </c>
      <c r="DN129" s="100">
        <v>-3991</v>
      </c>
      <c r="DO129" s="100">
        <v>-398924</v>
      </c>
      <c r="DP129" s="100">
        <v>35229</v>
      </c>
      <c r="DQ129" s="100">
        <v>28183</v>
      </c>
      <c r="DR129" s="100">
        <v>6341</v>
      </c>
      <c r="DS129" s="100">
        <v>705</v>
      </c>
      <c r="DT129" s="100">
        <v>70458</v>
      </c>
      <c r="DU129" s="100">
        <v>-234690</v>
      </c>
      <c r="DV129" s="100">
        <v>-187752</v>
      </c>
      <c r="DW129" s="100">
        <v>-42244</v>
      </c>
      <c r="DX129" s="100">
        <v>-4696</v>
      </c>
      <c r="DY129" s="100">
        <v>-469382</v>
      </c>
      <c r="DZ129" s="100">
        <v>5263207</v>
      </c>
      <c r="EA129" s="100">
        <v>9263245</v>
      </c>
      <c r="EB129" s="100">
        <v>5473736</v>
      </c>
      <c r="EC129" s="100">
        <v>1052642</v>
      </c>
      <c r="ED129" s="100">
        <v>21052830</v>
      </c>
      <c r="EE129" s="100">
        <v>5571974</v>
      </c>
      <c r="EF129" s="100">
        <v>9806673</v>
      </c>
      <c r="EG129" s="100">
        <v>5794852</v>
      </c>
      <c r="EH129" s="100">
        <v>1114395</v>
      </c>
      <c r="EI129" s="100">
        <v>22287894</v>
      </c>
      <c r="EJ129" s="100">
        <v>308767</v>
      </c>
      <c r="EK129" s="100">
        <v>543428</v>
      </c>
      <c r="EL129" s="100">
        <v>321116</v>
      </c>
      <c r="EM129" s="100">
        <v>61753</v>
      </c>
      <c r="EN129" s="100">
        <v>1235064</v>
      </c>
      <c r="EO129" s="100">
        <v>74077</v>
      </c>
      <c r="EP129" s="100">
        <v>355676</v>
      </c>
      <c r="EQ129" s="100">
        <v>278872</v>
      </c>
      <c r="ER129" s="100">
        <v>57057</v>
      </c>
      <c r="ES129" s="100">
        <v>765682</v>
      </c>
      <c r="ET129" s="546">
        <v>0.24999999999999994</v>
      </c>
      <c r="EU129" s="546">
        <v>0.44</v>
      </c>
      <c r="EV129" s="546">
        <v>0.26</v>
      </c>
      <c r="EW129" s="546">
        <v>0.05</v>
      </c>
      <c r="EX129" s="546">
        <v>1</v>
      </c>
      <c r="EY129" s="84" t="s">
        <v>1029</v>
      </c>
    </row>
    <row r="130" spans="1:155" s="84" customFormat="1" x14ac:dyDescent="0.25">
      <c r="A130" t="s">
        <v>1026</v>
      </c>
      <c r="B130" s="82" t="s">
        <v>619</v>
      </c>
      <c r="C130" s="85" t="s">
        <v>618</v>
      </c>
      <c r="D130" s="100">
        <v>15541705.27</v>
      </c>
      <c r="E130" s="100">
        <v>12433364</v>
      </c>
      <c r="F130" s="100">
        <v>2797507</v>
      </c>
      <c r="G130" s="100">
        <v>310834</v>
      </c>
      <c r="H130" s="100">
        <v>31083410.27</v>
      </c>
      <c r="I130" s="100">
        <v>0</v>
      </c>
      <c r="J130" s="100">
        <v>0</v>
      </c>
      <c r="K130" s="100">
        <v>15541705.27</v>
      </c>
      <c r="L130" s="100">
        <v>134514</v>
      </c>
      <c r="M130" s="100">
        <v>134514</v>
      </c>
      <c r="N130" s="100">
        <v>0</v>
      </c>
      <c r="O130" s="100">
        <v>0</v>
      </c>
      <c r="P130" s="100">
        <v>0</v>
      </c>
      <c r="Q130" s="100">
        <v>0</v>
      </c>
      <c r="R130" s="100">
        <v>0</v>
      </c>
      <c r="S130" s="100">
        <v>0</v>
      </c>
      <c r="T130" s="100">
        <v>0</v>
      </c>
      <c r="U130" s="100">
        <v>0</v>
      </c>
      <c r="V130" s="100">
        <v>0</v>
      </c>
      <c r="W130" s="100">
        <v>0</v>
      </c>
      <c r="X130" s="100">
        <v>0</v>
      </c>
      <c r="Y130" s="100">
        <v>0</v>
      </c>
      <c r="Z130" s="100">
        <v>0</v>
      </c>
      <c r="AA130" s="100">
        <v>0</v>
      </c>
      <c r="AB130" s="100">
        <v>0</v>
      </c>
      <c r="AC130" s="100">
        <v>0</v>
      </c>
      <c r="AD130" s="100">
        <v>0</v>
      </c>
      <c r="AE130" s="100">
        <v>1741979</v>
      </c>
      <c r="AF130" s="100">
        <v>391943</v>
      </c>
      <c r="AG130" s="100">
        <v>43549</v>
      </c>
      <c r="AH130" s="100">
        <v>2177471</v>
      </c>
      <c r="AI130" s="100">
        <v>215668</v>
      </c>
      <c r="AJ130" s="100">
        <v>172534</v>
      </c>
      <c r="AK130" s="100">
        <v>38820</v>
      </c>
      <c r="AL130" s="100">
        <v>4313</v>
      </c>
      <c r="AM130" s="100">
        <v>431335</v>
      </c>
      <c r="AN130" s="100">
        <v>-398139</v>
      </c>
      <c r="AO130" s="100">
        <v>-318512</v>
      </c>
      <c r="AP130" s="100">
        <v>-71665</v>
      </c>
      <c r="AQ130" s="100">
        <v>-7963</v>
      </c>
      <c r="AR130" s="100">
        <v>-796279</v>
      </c>
      <c r="AS130" s="100">
        <v>-136120</v>
      </c>
      <c r="AT130" s="100">
        <v>-108895</v>
      </c>
      <c r="AU130" s="100">
        <v>-24501</v>
      </c>
      <c r="AV130" s="100">
        <v>-2722</v>
      </c>
      <c r="AW130" s="100">
        <v>-272238</v>
      </c>
      <c r="AX130" s="100">
        <v>0</v>
      </c>
      <c r="AY130" s="100">
        <v>0</v>
      </c>
      <c r="AZ130" s="100">
        <v>0</v>
      </c>
      <c r="BA130" s="100">
        <v>0</v>
      </c>
      <c r="BB130" s="100">
        <v>0</v>
      </c>
      <c r="BC130" s="100">
        <v>-24848</v>
      </c>
      <c r="BD130" s="100">
        <v>-19878</v>
      </c>
      <c r="BE130" s="100">
        <v>-4473</v>
      </c>
      <c r="BF130" s="100">
        <v>-497</v>
      </c>
      <c r="BG130" s="100">
        <v>-49696</v>
      </c>
      <c r="BH130" s="100">
        <v>-160968</v>
      </c>
      <c r="BI130" s="100">
        <v>-128773</v>
      </c>
      <c r="BJ130" s="100">
        <v>-28974</v>
      </c>
      <c r="BK130" s="100">
        <v>-3219</v>
      </c>
      <c r="BL130" s="100">
        <v>-321934</v>
      </c>
      <c r="BM130" s="100">
        <v>-606203</v>
      </c>
      <c r="BN130" s="100">
        <v>-484962</v>
      </c>
      <c r="BO130" s="100">
        <v>-109117</v>
      </c>
      <c r="BP130" s="100">
        <v>-12124</v>
      </c>
      <c r="BQ130" s="100">
        <v>-1212406</v>
      </c>
      <c r="BR130" s="100">
        <v>-471491</v>
      </c>
      <c r="BS130" s="100">
        <v>-377193</v>
      </c>
      <c r="BT130" s="100">
        <v>-84868</v>
      </c>
      <c r="BU130" s="100">
        <v>-9430</v>
      </c>
      <c r="BV130" s="100">
        <v>-942982</v>
      </c>
      <c r="BW130" s="100">
        <v>-134712</v>
      </c>
      <c r="BX130" s="100">
        <v>-107770</v>
      </c>
      <c r="BY130" s="100">
        <v>-24248</v>
      </c>
      <c r="BZ130" s="100">
        <v>-2694</v>
      </c>
      <c r="CA130" s="100">
        <v>-269424</v>
      </c>
      <c r="CB130" s="100">
        <v>0</v>
      </c>
      <c r="CC130" s="100">
        <v>0</v>
      </c>
      <c r="CD130" s="100">
        <v>0</v>
      </c>
      <c r="CE130" s="100">
        <v>0</v>
      </c>
      <c r="CF130" s="100">
        <v>0</v>
      </c>
      <c r="CG130" s="100">
        <v>0</v>
      </c>
      <c r="CH130" s="100">
        <v>0</v>
      </c>
      <c r="CI130" s="100">
        <v>0</v>
      </c>
      <c r="CJ130" s="100">
        <v>0</v>
      </c>
      <c r="CK130" s="100">
        <v>0</v>
      </c>
      <c r="CL130" s="100">
        <v>-1028435.6299999999</v>
      </c>
      <c r="CM130" s="100">
        <v>-822749</v>
      </c>
      <c r="CN130" s="100">
        <v>-185118</v>
      </c>
      <c r="CO130" s="100">
        <v>-20569</v>
      </c>
      <c r="CP130" s="100">
        <v>-2056871.63</v>
      </c>
      <c r="CQ130" s="100">
        <v>-775586.10000000009</v>
      </c>
      <c r="CR130" s="100">
        <v>-620468</v>
      </c>
      <c r="CS130" s="100">
        <v>-139605</v>
      </c>
      <c r="CT130" s="100">
        <v>-15512</v>
      </c>
      <c r="CU130" s="100">
        <v>-1551171.1</v>
      </c>
      <c r="CV130" s="100">
        <v>-2410224.73</v>
      </c>
      <c r="CW130" s="100">
        <v>-1928179</v>
      </c>
      <c r="CX130" s="100">
        <v>-433840</v>
      </c>
      <c r="CY130" s="100">
        <v>-48205</v>
      </c>
      <c r="CZ130" s="100">
        <v>-4820448.7300000004</v>
      </c>
      <c r="DA130" s="100">
        <v>-1499926.63</v>
      </c>
      <c r="DB130" s="100">
        <v>-1199942</v>
      </c>
      <c r="DC130" s="100">
        <v>-269986</v>
      </c>
      <c r="DD130" s="100">
        <v>-29999</v>
      </c>
      <c r="DE130" s="100">
        <v>-2999853.63</v>
      </c>
      <c r="DF130" s="100">
        <v>-910298.10000000009</v>
      </c>
      <c r="DG130" s="100">
        <v>-728238</v>
      </c>
      <c r="DH130" s="100">
        <v>-163853</v>
      </c>
      <c r="DI130" s="100">
        <v>-18206</v>
      </c>
      <c r="DJ130" s="100">
        <v>-1820595.1</v>
      </c>
      <c r="DK130" s="100">
        <v>-190288</v>
      </c>
      <c r="DL130" s="100">
        <v>-152232</v>
      </c>
      <c r="DM130" s="100">
        <v>-34253</v>
      </c>
      <c r="DN130" s="100">
        <v>-3808</v>
      </c>
      <c r="DO130" s="100">
        <v>-380581</v>
      </c>
      <c r="DP130" s="100">
        <v>-257436</v>
      </c>
      <c r="DQ130" s="100">
        <v>-205950</v>
      </c>
      <c r="DR130" s="100">
        <v>-46339</v>
      </c>
      <c r="DS130" s="100">
        <v>-5149</v>
      </c>
      <c r="DT130" s="100">
        <v>-514874</v>
      </c>
      <c r="DU130" s="100">
        <v>67148</v>
      </c>
      <c r="DV130" s="100">
        <v>53718</v>
      </c>
      <c r="DW130" s="100">
        <v>12086</v>
      </c>
      <c r="DX130" s="100">
        <v>1341</v>
      </c>
      <c r="DY130" s="100">
        <v>134293</v>
      </c>
      <c r="DZ130" s="100">
        <v>17146222</v>
      </c>
      <c r="EA130" s="100">
        <v>13716977</v>
      </c>
      <c r="EB130" s="100">
        <v>3086320</v>
      </c>
      <c r="EC130" s="100">
        <v>342924</v>
      </c>
      <c r="ED130" s="100">
        <v>34292443</v>
      </c>
      <c r="EE130" s="100">
        <v>15541705.27</v>
      </c>
      <c r="EF130" s="100">
        <v>12433364</v>
      </c>
      <c r="EG130" s="100">
        <v>2797507</v>
      </c>
      <c r="EH130" s="100">
        <v>310834</v>
      </c>
      <c r="EI130" s="100">
        <v>31083410.27</v>
      </c>
      <c r="EJ130" s="100">
        <v>-1604516.7300000004</v>
      </c>
      <c r="EK130" s="100">
        <v>-1283613</v>
      </c>
      <c r="EL130" s="100">
        <v>-288813</v>
      </c>
      <c r="EM130" s="100">
        <v>-32090</v>
      </c>
      <c r="EN130" s="100">
        <v>-3209032.7300000004</v>
      </c>
      <c r="EO130" s="100">
        <v>-1537368.7300000004</v>
      </c>
      <c r="EP130" s="100">
        <v>-1229895</v>
      </c>
      <c r="EQ130" s="100">
        <v>-276727</v>
      </c>
      <c r="ER130" s="100">
        <v>-30749</v>
      </c>
      <c r="ES130" s="100">
        <v>-3074739.7300000004</v>
      </c>
      <c r="ET130" s="546">
        <v>0.5</v>
      </c>
      <c r="EU130" s="546">
        <v>0.4</v>
      </c>
      <c r="EV130" s="546">
        <v>0.09</v>
      </c>
      <c r="EW130" s="546">
        <v>0.01</v>
      </c>
      <c r="EX130" s="546">
        <v>1</v>
      </c>
      <c r="EY130" s="84" t="s">
        <v>1029</v>
      </c>
    </row>
    <row r="131" spans="1:155" s="84" customFormat="1" x14ac:dyDescent="0.25">
      <c r="A131" t="s">
        <v>1037</v>
      </c>
      <c r="B131" s="82" t="s">
        <v>621</v>
      </c>
      <c r="C131" s="85" t="s">
        <v>620</v>
      </c>
      <c r="D131" s="100">
        <v>19222484</v>
      </c>
      <c r="E131" s="100">
        <v>36907169</v>
      </c>
      <c r="F131" s="100">
        <v>20760282</v>
      </c>
      <c r="G131" s="100">
        <v>0</v>
      </c>
      <c r="H131" s="100">
        <v>76889935</v>
      </c>
      <c r="I131" s="100">
        <v>0</v>
      </c>
      <c r="J131" s="100">
        <v>0</v>
      </c>
      <c r="K131" s="100">
        <v>19222484</v>
      </c>
      <c r="L131" s="100">
        <v>271673</v>
      </c>
      <c r="M131" s="100">
        <v>271673</v>
      </c>
      <c r="N131" s="100">
        <v>0</v>
      </c>
      <c r="O131" s="100">
        <v>0</v>
      </c>
      <c r="P131" s="100">
        <v>0</v>
      </c>
      <c r="Q131" s="100">
        <v>0</v>
      </c>
      <c r="R131" s="100">
        <v>0</v>
      </c>
      <c r="S131" s="100">
        <v>0</v>
      </c>
      <c r="T131" s="100">
        <v>0</v>
      </c>
      <c r="U131" s="100">
        <v>0</v>
      </c>
      <c r="V131" s="100">
        <v>0</v>
      </c>
      <c r="W131" s="100">
        <v>0</v>
      </c>
      <c r="X131" s="100">
        <v>0</v>
      </c>
      <c r="Y131" s="100">
        <v>0</v>
      </c>
      <c r="Z131" s="100">
        <v>0</v>
      </c>
      <c r="AA131" s="100">
        <v>0</v>
      </c>
      <c r="AB131" s="100">
        <v>0</v>
      </c>
      <c r="AC131" s="100">
        <v>0</v>
      </c>
      <c r="AD131" s="100">
        <v>0</v>
      </c>
      <c r="AE131" s="100">
        <v>5397039</v>
      </c>
      <c r="AF131" s="100">
        <v>3035834</v>
      </c>
      <c r="AG131" s="100">
        <v>0</v>
      </c>
      <c r="AH131" s="100">
        <v>8432873</v>
      </c>
      <c r="AI131" s="100">
        <v>687066</v>
      </c>
      <c r="AJ131" s="100">
        <v>1319168</v>
      </c>
      <c r="AK131" s="100">
        <v>742032</v>
      </c>
      <c r="AL131" s="100">
        <v>0</v>
      </c>
      <c r="AM131" s="100">
        <v>2748266</v>
      </c>
      <c r="AN131" s="100">
        <v>-1358298</v>
      </c>
      <c r="AO131" s="100">
        <v>-2607933</v>
      </c>
      <c r="AP131" s="100">
        <v>-1466962</v>
      </c>
      <c r="AQ131" s="100">
        <v>0</v>
      </c>
      <c r="AR131" s="100">
        <v>-5433193</v>
      </c>
      <c r="AS131" s="100">
        <v>-549806.83000000007</v>
      </c>
      <c r="AT131" s="100">
        <v>-1055630</v>
      </c>
      <c r="AU131" s="100">
        <v>-593792</v>
      </c>
      <c r="AV131" s="100">
        <v>0</v>
      </c>
      <c r="AW131" s="100">
        <v>-2199228.83</v>
      </c>
      <c r="AX131" s="100">
        <v>331346</v>
      </c>
      <c r="AY131" s="100">
        <v>636184</v>
      </c>
      <c r="AZ131" s="100">
        <v>357853</v>
      </c>
      <c r="BA131" s="100">
        <v>0</v>
      </c>
      <c r="BB131" s="100">
        <v>1325383</v>
      </c>
      <c r="BC131" s="100">
        <v>-134122</v>
      </c>
      <c r="BD131" s="100">
        <v>-257515</v>
      </c>
      <c r="BE131" s="100">
        <v>-144852</v>
      </c>
      <c r="BF131" s="100">
        <v>0</v>
      </c>
      <c r="BG131" s="100">
        <v>-536489</v>
      </c>
      <c r="BH131" s="100">
        <v>-352582.83000000007</v>
      </c>
      <c r="BI131" s="100">
        <v>-676961</v>
      </c>
      <c r="BJ131" s="100">
        <v>-380791</v>
      </c>
      <c r="BK131" s="100">
        <v>0</v>
      </c>
      <c r="BL131" s="100">
        <v>-1410334.83</v>
      </c>
      <c r="BM131" s="100">
        <v>-2678046.4000000004</v>
      </c>
      <c r="BN131" s="100">
        <v>-5141850</v>
      </c>
      <c r="BO131" s="100">
        <v>-2892291</v>
      </c>
      <c r="BP131" s="100">
        <v>0</v>
      </c>
      <c r="BQ131" s="100">
        <v>-10712187.4</v>
      </c>
      <c r="BR131" s="100">
        <v>7423</v>
      </c>
      <c r="BS131" s="100">
        <v>14251</v>
      </c>
      <c r="BT131" s="100">
        <v>8016</v>
      </c>
      <c r="BU131" s="100">
        <v>0</v>
      </c>
      <c r="BV131" s="100">
        <v>29690</v>
      </c>
      <c r="BW131" s="100">
        <v>-2685469.4000000004</v>
      </c>
      <c r="BX131" s="100">
        <v>-5156101</v>
      </c>
      <c r="BY131" s="100">
        <v>-2900307</v>
      </c>
      <c r="BZ131" s="100">
        <v>0</v>
      </c>
      <c r="CA131" s="100">
        <v>-10741877.4</v>
      </c>
      <c r="CB131" s="100">
        <v>237530</v>
      </c>
      <c r="CC131" s="100">
        <v>456057</v>
      </c>
      <c r="CD131" s="100">
        <v>256532</v>
      </c>
      <c r="CE131" s="100">
        <v>0</v>
      </c>
      <c r="CF131" s="100">
        <v>950119</v>
      </c>
      <c r="CG131" s="100">
        <v>223019</v>
      </c>
      <c r="CH131" s="100">
        <v>428197</v>
      </c>
      <c r="CI131" s="100">
        <v>240861</v>
      </c>
      <c r="CJ131" s="100">
        <v>0</v>
      </c>
      <c r="CK131" s="100">
        <v>892077</v>
      </c>
      <c r="CL131" s="100">
        <v>-1387700</v>
      </c>
      <c r="CM131" s="100">
        <v>-2664384</v>
      </c>
      <c r="CN131" s="100">
        <v>-1498716</v>
      </c>
      <c r="CO131" s="100">
        <v>0</v>
      </c>
      <c r="CP131" s="100">
        <v>-5550800</v>
      </c>
      <c r="CQ131" s="100">
        <v>404068</v>
      </c>
      <c r="CR131" s="100">
        <v>775812</v>
      </c>
      <c r="CS131" s="100">
        <v>436394</v>
      </c>
      <c r="CT131" s="100">
        <v>0</v>
      </c>
      <c r="CU131" s="100">
        <v>1616274</v>
      </c>
      <c r="CV131" s="100">
        <v>-3201129.4000000004</v>
      </c>
      <c r="CW131" s="100">
        <v>-6146168</v>
      </c>
      <c r="CX131" s="100">
        <v>-3457220</v>
      </c>
      <c r="CY131" s="100">
        <v>0</v>
      </c>
      <c r="CZ131" s="100">
        <v>-12804517.4</v>
      </c>
      <c r="DA131" s="100">
        <v>-1142747</v>
      </c>
      <c r="DB131" s="100">
        <v>-2194076</v>
      </c>
      <c r="DC131" s="100">
        <v>-1234168</v>
      </c>
      <c r="DD131" s="100">
        <v>0</v>
      </c>
      <c r="DE131" s="100">
        <v>-4570991</v>
      </c>
      <c r="DF131" s="100">
        <v>-2058382.4000000004</v>
      </c>
      <c r="DG131" s="100">
        <v>-3952092</v>
      </c>
      <c r="DH131" s="100">
        <v>-2223052</v>
      </c>
      <c r="DI131" s="100">
        <v>0</v>
      </c>
      <c r="DJ131" s="100">
        <v>-8233526.4000000004</v>
      </c>
      <c r="DK131" s="100">
        <v>219398.73999999464</v>
      </c>
      <c r="DL131" s="100">
        <v>-902540</v>
      </c>
      <c r="DM131" s="100">
        <v>-327749</v>
      </c>
      <c r="DN131" s="100">
        <v>0</v>
      </c>
      <c r="DO131" s="100">
        <v>-1010890.2600000054</v>
      </c>
      <c r="DP131" s="100">
        <v>248055</v>
      </c>
      <c r="DQ131" s="100">
        <v>-585138</v>
      </c>
      <c r="DR131" s="100">
        <v>-177864</v>
      </c>
      <c r="DS131" s="100">
        <v>0</v>
      </c>
      <c r="DT131" s="100">
        <v>-514947.26000000536</v>
      </c>
      <c r="DU131" s="100">
        <v>-28656.260000005364</v>
      </c>
      <c r="DV131" s="100">
        <v>-317402</v>
      </c>
      <c r="DW131" s="100">
        <v>-149885</v>
      </c>
      <c r="DX131" s="100">
        <v>0</v>
      </c>
      <c r="DY131" s="100">
        <v>-495943</v>
      </c>
      <c r="DZ131" s="100">
        <v>19830539</v>
      </c>
      <c r="EA131" s="100">
        <v>38074634</v>
      </c>
      <c r="EB131" s="100">
        <v>21416982</v>
      </c>
      <c r="EC131" s="100">
        <v>0</v>
      </c>
      <c r="ED131" s="100">
        <v>79322155</v>
      </c>
      <c r="EE131" s="100">
        <v>19222484</v>
      </c>
      <c r="EF131" s="100">
        <v>36907169</v>
      </c>
      <c r="EG131" s="100">
        <v>20760282</v>
      </c>
      <c r="EH131" s="100">
        <v>0</v>
      </c>
      <c r="EI131" s="100">
        <v>76889935</v>
      </c>
      <c r="EJ131" s="100">
        <v>-608055</v>
      </c>
      <c r="EK131" s="100">
        <v>-1167465</v>
      </c>
      <c r="EL131" s="100">
        <v>-656700</v>
      </c>
      <c r="EM131" s="100">
        <v>0</v>
      </c>
      <c r="EN131" s="100">
        <v>-2432220</v>
      </c>
      <c r="EO131" s="100">
        <v>-636711.26000000536</v>
      </c>
      <c r="EP131" s="100">
        <v>-1484867</v>
      </c>
      <c r="EQ131" s="100">
        <v>-806585</v>
      </c>
      <c r="ER131" s="100">
        <v>0</v>
      </c>
      <c r="ES131" s="100">
        <v>-2928163</v>
      </c>
      <c r="ET131" s="546">
        <v>0.25</v>
      </c>
      <c r="EU131" s="546">
        <v>0.48</v>
      </c>
      <c r="EV131" s="546">
        <v>0.27</v>
      </c>
      <c r="EW131" s="546">
        <v>0</v>
      </c>
      <c r="EX131" s="546">
        <v>1</v>
      </c>
      <c r="EY131" s="84" t="s">
        <v>1044</v>
      </c>
    </row>
    <row r="132" spans="1:155" s="84" customFormat="1" x14ac:dyDescent="0.25">
      <c r="A132" t="s">
        <v>1026</v>
      </c>
      <c r="B132" s="82" t="s">
        <v>623</v>
      </c>
      <c r="C132" s="85" t="s">
        <v>622</v>
      </c>
      <c r="D132" s="100">
        <v>23520253</v>
      </c>
      <c r="E132" s="100">
        <v>23049847</v>
      </c>
      <c r="F132" s="100">
        <v>0</v>
      </c>
      <c r="G132" s="100">
        <v>470405</v>
      </c>
      <c r="H132" s="100">
        <v>47040505</v>
      </c>
      <c r="I132" s="100">
        <v>456051</v>
      </c>
      <c r="J132" s="100">
        <v>456051</v>
      </c>
      <c r="K132" s="100">
        <v>23064202</v>
      </c>
      <c r="L132" s="100">
        <v>300739</v>
      </c>
      <c r="M132" s="100">
        <v>300739</v>
      </c>
      <c r="N132" s="100">
        <v>98970</v>
      </c>
      <c r="O132" s="100">
        <v>98970</v>
      </c>
      <c r="P132" s="100">
        <v>198248</v>
      </c>
      <c r="Q132" s="100">
        <v>0</v>
      </c>
      <c r="R132" s="100">
        <v>198248</v>
      </c>
      <c r="S132" s="100">
        <v>0</v>
      </c>
      <c r="T132" s="100">
        <v>0</v>
      </c>
      <c r="U132" s="100">
        <v>0</v>
      </c>
      <c r="V132" s="100">
        <v>0</v>
      </c>
      <c r="W132" s="100">
        <v>456051.14663951122</v>
      </c>
      <c r="X132" s="100">
        <v>0</v>
      </c>
      <c r="Y132" s="100">
        <v>0</v>
      </c>
      <c r="Z132" s="100">
        <v>456051.14663951122</v>
      </c>
      <c r="AA132" s="100">
        <v>0</v>
      </c>
      <c r="AB132" s="100">
        <v>0</v>
      </c>
      <c r="AC132" s="100">
        <v>0</v>
      </c>
      <c r="AD132" s="100">
        <v>0</v>
      </c>
      <c r="AE132" s="100">
        <v>4871081</v>
      </c>
      <c r="AF132" s="100">
        <v>0</v>
      </c>
      <c r="AG132" s="100">
        <v>97858</v>
      </c>
      <c r="AH132" s="100">
        <v>4968939</v>
      </c>
      <c r="AI132" s="100">
        <v>982958</v>
      </c>
      <c r="AJ132" s="100">
        <v>963298</v>
      </c>
      <c r="AK132" s="100">
        <v>0</v>
      </c>
      <c r="AL132" s="100">
        <v>19659</v>
      </c>
      <c r="AM132" s="100">
        <v>1965915</v>
      </c>
      <c r="AN132" s="100">
        <v>-634942</v>
      </c>
      <c r="AO132" s="100">
        <v>-622243</v>
      </c>
      <c r="AP132" s="100">
        <v>0</v>
      </c>
      <c r="AQ132" s="100">
        <v>-12699</v>
      </c>
      <c r="AR132" s="100">
        <v>-1269884</v>
      </c>
      <c r="AS132" s="100">
        <v>-300855.42000000004</v>
      </c>
      <c r="AT132" s="100">
        <v>-294839</v>
      </c>
      <c r="AU132" s="100">
        <v>0</v>
      </c>
      <c r="AV132" s="100">
        <v>-6017</v>
      </c>
      <c r="AW132" s="100">
        <v>-601711.42000000004</v>
      </c>
      <c r="AX132" s="100">
        <v>65724</v>
      </c>
      <c r="AY132" s="100">
        <v>64411</v>
      </c>
      <c r="AZ132" s="100">
        <v>0</v>
      </c>
      <c r="BA132" s="100">
        <v>1315</v>
      </c>
      <c r="BB132" s="100">
        <v>131450</v>
      </c>
      <c r="BC132" s="100">
        <v>-216197</v>
      </c>
      <c r="BD132" s="100">
        <v>-211874</v>
      </c>
      <c r="BE132" s="100">
        <v>0</v>
      </c>
      <c r="BF132" s="100">
        <v>-4324</v>
      </c>
      <c r="BG132" s="100">
        <v>-432395</v>
      </c>
      <c r="BH132" s="100">
        <v>-451328.42000000004</v>
      </c>
      <c r="BI132" s="100">
        <v>-442302</v>
      </c>
      <c r="BJ132" s="100">
        <v>0</v>
      </c>
      <c r="BK132" s="100">
        <v>-9026</v>
      </c>
      <c r="BL132" s="100">
        <v>-902656.42</v>
      </c>
      <c r="BM132" s="100">
        <v>-4407494</v>
      </c>
      <c r="BN132" s="100">
        <v>-4319344</v>
      </c>
      <c r="BO132" s="100">
        <v>0</v>
      </c>
      <c r="BP132" s="100">
        <v>-88150</v>
      </c>
      <c r="BQ132" s="100">
        <v>-8814988</v>
      </c>
      <c r="BR132" s="100">
        <v>-1937788</v>
      </c>
      <c r="BS132" s="100">
        <v>-1899032</v>
      </c>
      <c r="BT132" s="100">
        <v>0</v>
      </c>
      <c r="BU132" s="100">
        <v>-38756</v>
      </c>
      <c r="BV132" s="100">
        <v>-3875576</v>
      </c>
      <c r="BW132" s="100">
        <v>-2469706</v>
      </c>
      <c r="BX132" s="100">
        <v>-2420312</v>
      </c>
      <c r="BY132" s="100">
        <v>0</v>
      </c>
      <c r="BZ132" s="100">
        <v>-49394</v>
      </c>
      <c r="CA132" s="100">
        <v>-4939412</v>
      </c>
      <c r="CB132" s="100">
        <v>101007</v>
      </c>
      <c r="CC132" s="100">
        <v>98986</v>
      </c>
      <c r="CD132" s="100">
        <v>0</v>
      </c>
      <c r="CE132" s="100">
        <v>2020</v>
      </c>
      <c r="CF132" s="100">
        <v>202013</v>
      </c>
      <c r="CG132" s="100">
        <v>0</v>
      </c>
      <c r="CH132" s="100">
        <v>0</v>
      </c>
      <c r="CI132" s="100">
        <v>0</v>
      </c>
      <c r="CJ132" s="100">
        <v>0</v>
      </c>
      <c r="CK132" s="100">
        <v>0</v>
      </c>
      <c r="CL132" s="100">
        <v>170448</v>
      </c>
      <c r="CM132" s="100">
        <v>167040</v>
      </c>
      <c r="CN132" s="100">
        <v>0</v>
      </c>
      <c r="CO132" s="100">
        <v>3409</v>
      </c>
      <c r="CP132" s="100">
        <v>340897</v>
      </c>
      <c r="CQ132" s="100">
        <v>-123426</v>
      </c>
      <c r="CR132" s="100">
        <v>-120957</v>
      </c>
      <c r="CS132" s="100">
        <v>0</v>
      </c>
      <c r="CT132" s="100">
        <v>-2469</v>
      </c>
      <c r="CU132" s="100">
        <v>-246852</v>
      </c>
      <c r="CV132" s="100">
        <v>-4259465</v>
      </c>
      <c r="CW132" s="100">
        <v>-4174275</v>
      </c>
      <c r="CX132" s="100">
        <v>0</v>
      </c>
      <c r="CY132" s="100">
        <v>-85190</v>
      </c>
      <c r="CZ132" s="100">
        <v>-8518930</v>
      </c>
      <c r="DA132" s="100">
        <v>-1666333</v>
      </c>
      <c r="DB132" s="100">
        <v>-1633006</v>
      </c>
      <c r="DC132" s="100">
        <v>0</v>
      </c>
      <c r="DD132" s="100">
        <v>-33327</v>
      </c>
      <c r="DE132" s="100">
        <v>-3332666</v>
      </c>
      <c r="DF132" s="100">
        <v>-2593132</v>
      </c>
      <c r="DG132" s="100">
        <v>-2541269</v>
      </c>
      <c r="DH132" s="100">
        <v>0</v>
      </c>
      <c r="DI132" s="100">
        <v>-51863</v>
      </c>
      <c r="DJ132" s="100">
        <v>-5186264</v>
      </c>
      <c r="DK132" s="100">
        <v>181195</v>
      </c>
      <c r="DL132" s="100">
        <v>177571</v>
      </c>
      <c r="DM132" s="100">
        <v>0</v>
      </c>
      <c r="DN132" s="100">
        <v>3624</v>
      </c>
      <c r="DO132" s="100">
        <v>362390</v>
      </c>
      <c r="DP132" s="100">
        <v>-938259</v>
      </c>
      <c r="DQ132" s="100">
        <v>-919493</v>
      </c>
      <c r="DR132" s="100">
        <v>0</v>
      </c>
      <c r="DS132" s="100">
        <v>-18765</v>
      </c>
      <c r="DT132" s="100">
        <v>-1876517</v>
      </c>
      <c r="DU132" s="100">
        <v>1119454</v>
      </c>
      <c r="DV132" s="100">
        <v>1097064</v>
      </c>
      <c r="DW132" s="100">
        <v>0</v>
      </c>
      <c r="DX132" s="100">
        <v>22389</v>
      </c>
      <c r="DY132" s="100">
        <v>2238907</v>
      </c>
      <c r="DZ132" s="100">
        <v>22927080</v>
      </c>
      <c r="EA132" s="100">
        <v>22468538</v>
      </c>
      <c r="EB132" s="100">
        <v>0</v>
      </c>
      <c r="EC132" s="100">
        <v>458542</v>
      </c>
      <c r="ED132" s="100">
        <v>45854160</v>
      </c>
      <c r="EE132" s="100">
        <v>23520253</v>
      </c>
      <c r="EF132" s="100">
        <v>23049847</v>
      </c>
      <c r="EG132" s="100">
        <v>0</v>
      </c>
      <c r="EH132" s="100">
        <v>470405</v>
      </c>
      <c r="EI132" s="100">
        <v>47040505</v>
      </c>
      <c r="EJ132" s="100">
        <v>593173</v>
      </c>
      <c r="EK132" s="100">
        <v>581309</v>
      </c>
      <c r="EL132" s="100">
        <v>0</v>
      </c>
      <c r="EM132" s="100">
        <v>11863</v>
      </c>
      <c r="EN132" s="100">
        <v>1186345</v>
      </c>
      <c r="EO132" s="100">
        <v>1712627</v>
      </c>
      <c r="EP132" s="100">
        <v>1678373</v>
      </c>
      <c r="EQ132" s="100">
        <v>0</v>
      </c>
      <c r="ER132" s="100">
        <v>34252</v>
      </c>
      <c r="ES132" s="100">
        <v>3425252</v>
      </c>
      <c r="ET132" s="546">
        <v>0.5</v>
      </c>
      <c r="EU132" s="546">
        <v>0.49</v>
      </c>
      <c r="EV132" s="546">
        <v>0</v>
      </c>
      <c r="EW132" s="546">
        <v>0.01</v>
      </c>
      <c r="EX132" s="546">
        <v>1</v>
      </c>
      <c r="EY132" s="84" t="s">
        <v>1054</v>
      </c>
    </row>
    <row r="133" spans="1:155" s="84" customFormat="1" x14ac:dyDescent="0.25">
      <c r="A133" t="s">
        <v>1026</v>
      </c>
      <c r="B133" s="82" t="s">
        <v>625</v>
      </c>
      <c r="C133" s="85" t="s">
        <v>624</v>
      </c>
      <c r="D133" s="100">
        <v>12594237</v>
      </c>
      <c r="E133" s="100">
        <v>17631932</v>
      </c>
      <c r="F133" s="100">
        <v>20150779</v>
      </c>
      <c r="G133" s="100">
        <v>0</v>
      </c>
      <c r="H133" s="100">
        <v>50376948</v>
      </c>
      <c r="I133" s="100">
        <v>0</v>
      </c>
      <c r="J133" s="100">
        <v>0</v>
      </c>
      <c r="K133" s="100">
        <v>12594237</v>
      </c>
      <c r="L133" s="100">
        <v>147134</v>
      </c>
      <c r="M133" s="100">
        <v>147134</v>
      </c>
      <c r="N133" s="100">
        <v>0</v>
      </c>
      <c r="O133" s="100">
        <v>0</v>
      </c>
      <c r="P133" s="100">
        <v>0</v>
      </c>
      <c r="Q133" s="100">
        <v>0</v>
      </c>
      <c r="R133" s="100">
        <v>0</v>
      </c>
      <c r="S133" s="100">
        <v>0</v>
      </c>
      <c r="T133" s="100">
        <v>0</v>
      </c>
      <c r="U133" s="100">
        <v>0</v>
      </c>
      <c r="V133" s="100">
        <v>0</v>
      </c>
      <c r="W133" s="100">
        <v>0</v>
      </c>
      <c r="X133" s="100">
        <v>0</v>
      </c>
      <c r="Y133" s="100">
        <v>0</v>
      </c>
      <c r="Z133" s="100">
        <v>0</v>
      </c>
      <c r="AA133" s="100">
        <v>0</v>
      </c>
      <c r="AB133" s="100">
        <v>0</v>
      </c>
      <c r="AC133" s="100">
        <v>0</v>
      </c>
      <c r="AD133" s="100">
        <v>0</v>
      </c>
      <c r="AE133" s="100">
        <v>1930023</v>
      </c>
      <c r="AF133" s="100">
        <v>2205741</v>
      </c>
      <c r="AG133" s="100">
        <v>0</v>
      </c>
      <c r="AH133" s="100">
        <v>4135764</v>
      </c>
      <c r="AI133" s="100">
        <v>493558</v>
      </c>
      <c r="AJ133" s="100">
        <v>690981</v>
      </c>
      <c r="AK133" s="100">
        <v>789692</v>
      </c>
      <c r="AL133" s="100">
        <v>0</v>
      </c>
      <c r="AM133" s="100">
        <v>1974231</v>
      </c>
      <c r="AN133" s="100">
        <v>-280424</v>
      </c>
      <c r="AO133" s="100">
        <v>-392594</v>
      </c>
      <c r="AP133" s="100">
        <v>-448679</v>
      </c>
      <c r="AQ133" s="100">
        <v>0</v>
      </c>
      <c r="AR133" s="100">
        <v>-1121697</v>
      </c>
      <c r="AS133" s="100">
        <v>-154264.34999999998</v>
      </c>
      <c r="AT133" s="100">
        <v>-215970</v>
      </c>
      <c r="AU133" s="100">
        <v>-246823</v>
      </c>
      <c r="AV133" s="100">
        <v>0</v>
      </c>
      <c r="AW133" s="100">
        <v>-617057.35</v>
      </c>
      <c r="AX133" s="100">
        <v>34227</v>
      </c>
      <c r="AY133" s="100">
        <v>47917</v>
      </c>
      <c r="AZ133" s="100">
        <v>54763</v>
      </c>
      <c r="BA133" s="100">
        <v>0</v>
      </c>
      <c r="BB133" s="100">
        <v>136907</v>
      </c>
      <c r="BC133" s="100">
        <v>-112108</v>
      </c>
      <c r="BD133" s="100">
        <v>-156951</v>
      </c>
      <c r="BE133" s="100">
        <v>-179372</v>
      </c>
      <c r="BF133" s="100">
        <v>0</v>
      </c>
      <c r="BG133" s="100">
        <v>-448431</v>
      </c>
      <c r="BH133" s="100">
        <v>-232145.34999999998</v>
      </c>
      <c r="BI133" s="100">
        <v>-325004</v>
      </c>
      <c r="BJ133" s="100">
        <v>-371432</v>
      </c>
      <c r="BK133" s="100">
        <v>0</v>
      </c>
      <c r="BL133" s="100">
        <v>-928581.35</v>
      </c>
      <c r="BM133" s="100">
        <v>-2138953</v>
      </c>
      <c r="BN133" s="100">
        <v>-2994534</v>
      </c>
      <c r="BO133" s="100">
        <v>-3422325</v>
      </c>
      <c r="BP133" s="100">
        <v>0</v>
      </c>
      <c r="BQ133" s="100">
        <v>-8555812</v>
      </c>
      <c r="BR133" s="100">
        <v>-517718</v>
      </c>
      <c r="BS133" s="100">
        <v>-724805</v>
      </c>
      <c r="BT133" s="100">
        <v>-828348</v>
      </c>
      <c r="BU133" s="100">
        <v>0</v>
      </c>
      <c r="BV133" s="100">
        <v>-2070871</v>
      </c>
      <c r="BW133" s="100">
        <v>-1621236</v>
      </c>
      <c r="BX133" s="100">
        <v>-2269729</v>
      </c>
      <c r="BY133" s="100">
        <v>-2593976</v>
      </c>
      <c r="BZ133" s="100">
        <v>0</v>
      </c>
      <c r="CA133" s="100">
        <v>-6484941</v>
      </c>
      <c r="CB133" s="100">
        <v>112297</v>
      </c>
      <c r="CC133" s="100">
        <v>157216</v>
      </c>
      <c r="CD133" s="100">
        <v>179675</v>
      </c>
      <c r="CE133" s="100">
        <v>0</v>
      </c>
      <c r="CF133" s="100">
        <v>449188</v>
      </c>
      <c r="CG133" s="100">
        <v>0</v>
      </c>
      <c r="CH133" s="100">
        <v>0</v>
      </c>
      <c r="CI133" s="100">
        <v>0</v>
      </c>
      <c r="CJ133" s="100">
        <v>0</v>
      </c>
      <c r="CK133" s="100">
        <v>0</v>
      </c>
      <c r="CL133" s="100">
        <v>-39409</v>
      </c>
      <c r="CM133" s="100">
        <v>-55173</v>
      </c>
      <c r="CN133" s="100">
        <v>-63054</v>
      </c>
      <c r="CO133" s="100">
        <v>0</v>
      </c>
      <c r="CP133" s="100">
        <v>-157636</v>
      </c>
      <c r="CQ133" s="100">
        <v>586232</v>
      </c>
      <c r="CR133" s="100">
        <v>820724</v>
      </c>
      <c r="CS133" s="100">
        <v>937970</v>
      </c>
      <c r="CT133" s="100">
        <v>0</v>
      </c>
      <c r="CU133" s="100">
        <v>2344926</v>
      </c>
      <c r="CV133" s="100">
        <v>-1479833</v>
      </c>
      <c r="CW133" s="100">
        <v>-2071767</v>
      </c>
      <c r="CX133" s="100">
        <v>-2367734</v>
      </c>
      <c r="CY133" s="100">
        <v>0</v>
      </c>
      <c r="CZ133" s="100">
        <v>-5919334</v>
      </c>
      <c r="DA133" s="100">
        <v>-444830</v>
      </c>
      <c r="DB133" s="100">
        <v>-622762</v>
      </c>
      <c r="DC133" s="100">
        <v>-711727</v>
      </c>
      <c r="DD133" s="100">
        <v>0</v>
      </c>
      <c r="DE133" s="100">
        <v>-1779319</v>
      </c>
      <c r="DF133" s="100">
        <v>-1035004</v>
      </c>
      <c r="DG133" s="100">
        <v>-1449005</v>
      </c>
      <c r="DH133" s="100">
        <v>-1656006</v>
      </c>
      <c r="DI133" s="100">
        <v>0</v>
      </c>
      <c r="DJ133" s="100">
        <v>-4140015</v>
      </c>
      <c r="DK133" s="100">
        <v>-682641</v>
      </c>
      <c r="DL133" s="100">
        <v>-546116</v>
      </c>
      <c r="DM133" s="100">
        <v>-136528</v>
      </c>
      <c r="DN133" s="100">
        <v>0</v>
      </c>
      <c r="DO133" s="100">
        <v>-1365285</v>
      </c>
      <c r="DP133" s="100">
        <v>-612537</v>
      </c>
      <c r="DQ133" s="100">
        <v>-490029</v>
      </c>
      <c r="DR133" s="100">
        <v>-122507</v>
      </c>
      <c r="DS133" s="100">
        <v>0</v>
      </c>
      <c r="DT133" s="100">
        <v>-1225073</v>
      </c>
      <c r="DU133" s="100">
        <v>-70104</v>
      </c>
      <c r="DV133" s="100">
        <v>-56087</v>
      </c>
      <c r="DW133" s="100">
        <v>-14021</v>
      </c>
      <c r="DX133" s="100">
        <v>0</v>
      </c>
      <c r="DY133" s="100">
        <v>-140212</v>
      </c>
      <c r="DZ133" s="100">
        <v>11330172</v>
      </c>
      <c r="EA133" s="100">
        <v>15862240</v>
      </c>
      <c r="EB133" s="100">
        <v>18128274</v>
      </c>
      <c r="EC133" s="100">
        <v>0</v>
      </c>
      <c r="ED133" s="100">
        <v>45320686</v>
      </c>
      <c r="EE133" s="100">
        <v>12594237</v>
      </c>
      <c r="EF133" s="100">
        <v>17631932</v>
      </c>
      <c r="EG133" s="100">
        <v>20150779</v>
      </c>
      <c r="EH133" s="100">
        <v>0</v>
      </c>
      <c r="EI133" s="100">
        <v>50376948</v>
      </c>
      <c r="EJ133" s="100">
        <v>1264065</v>
      </c>
      <c r="EK133" s="100">
        <v>1769692</v>
      </c>
      <c r="EL133" s="100">
        <v>2022505</v>
      </c>
      <c r="EM133" s="100">
        <v>0</v>
      </c>
      <c r="EN133" s="100">
        <v>5056262</v>
      </c>
      <c r="EO133" s="100">
        <v>1193961</v>
      </c>
      <c r="EP133" s="100">
        <v>1713605</v>
      </c>
      <c r="EQ133" s="100">
        <v>2008484</v>
      </c>
      <c r="ER133" s="100">
        <v>0</v>
      </c>
      <c r="ES133" s="100">
        <v>4916050</v>
      </c>
      <c r="ET133" s="546">
        <v>0.25</v>
      </c>
      <c r="EU133" s="546">
        <v>0.35</v>
      </c>
      <c r="EV133" s="546">
        <v>0.4</v>
      </c>
      <c r="EW133" s="546">
        <v>0</v>
      </c>
      <c r="EX133" s="546">
        <v>1</v>
      </c>
      <c r="EY133" s="84" t="s">
        <v>1029</v>
      </c>
    </row>
    <row r="134" spans="1:155" s="84" customFormat="1" x14ac:dyDescent="0.25">
      <c r="A134" t="s">
        <v>1026</v>
      </c>
      <c r="B134" s="82" t="s">
        <v>627</v>
      </c>
      <c r="C134" s="85" t="s">
        <v>626</v>
      </c>
      <c r="D134" s="100">
        <v>12957128</v>
      </c>
      <c r="E134" s="100">
        <v>10365702</v>
      </c>
      <c r="F134" s="100">
        <v>2332283</v>
      </c>
      <c r="G134" s="100">
        <v>259143</v>
      </c>
      <c r="H134" s="100">
        <v>25914256</v>
      </c>
      <c r="I134" s="100">
        <v>0</v>
      </c>
      <c r="J134" s="100">
        <v>0</v>
      </c>
      <c r="K134" s="100">
        <v>12957128</v>
      </c>
      <c r="L134" s="100">
        <v>133103</v>
      </c>
      <c r="M134" s="100">
        <v>133103</v>
      </c>
      <c r="N134" s="100">
        <v>0</v>
      </c>
      <c r="O134" s="100">
        <v>0</v>
      </c>
      <c r="P134" s="100">
        <v>0</v>
      </c>
      <c r="Q134" s="100">
        <v>0</v>
      </c>
      <c r="R134" s="100">
        <v>0</v>
      </c>
      <c r="S134" s="100">
        <v>0</v>
      </c>
      <c r="T134" s="100">
        <v>0</v>
      </c>
      <c r="U134" s="100">
        <v>0</v>
      </c>
      <c r="V134" s="100">
        <v>0</v>
      </c>
      <c r="W134" s="100">
        <v>0</v>
      </c>
      <c r="X134" s="100">
        <v>0</v>
      </c>
      <c r="Y134" s="100">
        <v>0</v>
      </c>
      <c r="Z134" s="100">
        <v>0</v>
      </c>
      <c r="AA134" s="100">
        <v>0</v>
      </c>
      <c r="AB134" s="100">
        <v>0</v>
      </c>
      <c r="AC134" s="100">
        <v>0</v>
      </c>
      <c r="AD134" s="100">
        <v>0</v>
      </c>
      <c r="AE134" s="100">
        <v>1920683</v>
      </c>
      <c r="AF134" s="100">
        <v>432154</v>
      </c>
      <c r="AG134" s="100">
        <v>48018</v>
      </c>
      <c r="AH134" s="100">
        <v>2400855</v>
      </c>
      <c r="AI134" s="100">
        <v>405286</v>
      </c>
      <c r="AJ134" s="100">
        <v>324228</v>
      </c>
      <c r="AK134" s="100">
        <v>72951</v>
      </c>
      <c r="AL134" s="100">
        <v>8106</v>
      </c>
      <c r="AM134" s="100">
        <v>810571</v>
      </c>
      <c r="AN134" s="100">
        <v>-144086</v>
      </c>
      <c r="AO134" s="100">
        <v>-115268</v>
      </c>
      <c r="AP134" s="100">
        <v>-25935</v>
      </c>
      <c r="AQ134" s="100">
        <v>-2882</v>
      </c>
      <c r="AR134" s="100">
        <v>-288171</v>
      </c>
      <c r="AS134" s="100">
        <v>-441948</v>
      </c>
      <c r="AT134" s="100">
        <v>-353558</v>
      </c>
      <c r="AU134" s="100">
        <v>-79551</v>
      </c>
      <c r="AV134" s="100">
        <v>-8839</v>
      </c>
      <c r="AW134" s="100">
        <v>-883896</v>
      </c>
      <c r="AX134" s="100">
        <v>281557</v>
      </c>
      <c r="AY134" s="100">
        <v>225245</v>
      </c>
      <c r="AZ134" s="100">
        <v>50680</v>
      </c>
      <c r="BA134" s="100">
        <v>5631</v>
      </c>
      <c r="BB134" s="100">
        <v>563113</v>
      </c>
      <c r="BC134" s="100">
        <v>-106943</v>
      </c>
      <c r="BD134" s="100">
        <v>-85555</v>
      </c>
      <c r="BE134" s="100">
        <v>-19250</v>
      </c>
      <c r="BF134" s="100">
        <v>-2139</v>
      </c>
      <c r="BG134" s="100">
        <v>-213887</v>
      </c>
      <c r="BH134" s="100">
        <v>-267334</v>
      </c>
      <c r="BI134" s="100">
        <v>-213868</v>
      </c>
      <c r="BJ134" s="100">
        <v>-48121</v>
      </c>
      <c r="BK134" s="100">
        <v>-5347</v>
      </c>
      <c r="BL134" s="100">
        <v>-534670</v>
      </c>
      <c r="BM134" s="100">
        <v>-1547451</v>
      </c>
      <c r="BN134" s="100">
        <v>-1237961</v>
      </c>
      <c r="BO134" s="100">
        <v>-278541</v>
      </c>
      <c r="BP134" s="100">
        <v>-30949</v>
      </c>
      <c r="BQ134" s="100">
        <v>-3094902</v>
      </c>
      <c r="BR134" s="100">
        <v>-342962</v>
      </c>
      <c r="BS134" s="100">
        <v>-274370</v>
      </c>
      <c r="BT134" s="100">
        <v>-61733</v>
      </c>
      <c r="BU134" s="100">
        <v>-6859</v>
      </c>
      <c r="BV134" s="100">
        <v>-685924</v>
      </c>
      <c r="BW134" s="100">
        <v>-1204489</v>
      </c>
      <c r="BX134" s="100">
        <v>-963591</v>
      </c>
      <c r="BY134" s="100">
        <v>-216808</v>
      </c>
      <c r="BZ134" s="100">
        <v>-24090</v>
      </c>
      <c r="CA134" s="100">
        <v>-2408978</v>
      </c>
      <c r="CB134" s="100">
        <v>34231</v>
      </c>
      <c r="CC134" s="100">
        <v>27385</v>
      </c>
      <c r="CD134" s="100">
        <v>6162</v>
      </c>
      <c r="CE134" s="100">
        <v>685</v>
      </c>
      <c r="CF134" s="100">
        <v>68463</v>
      </c>
      <c r="CG134" s="100">
        <v>120449</v>
      </c>
      <c r="CH134" s="100">
        <v>96359</v>
      </c>
      <c r="CI134" s="100">
        <v>21681</v>
      </c>
      <c r="CJ134" s="100">
        <v>2409</v>
      </c>
      <c r="CK134" s="100">
        <v>240898</v>
      </c>
      <c r="CL134" s="100">
        <v>25291</v>
      </c>
      <c r="CM134" s="100">
        <v>20232</v>
      </c>
      <c r="CN134" s="100">
        <v>4552</v>
      </c>
      <c r="CO134" s="100">
        <v>506</v>
      </c>
      <c r="CP134" s="100">
        <v>50581</v>
      </c>
      <c r="CQ134" s="100">
        <v>-799697</v>
      </c>
      <c r="CR134" s="100">
        <v>-639758</v>
      </c>
      <c r="CS134" s="100">
        <v>-143945</v>
      </c>
      <c r="CT134" s="100">
        <v>-15994</v>
      </c>
      <c r="CU134" s="100">
        <v>-1599394</v>
      </c>
      <c r="CV134" s="100">
        <v>-2167177</v>
      </c>
      <c r="CW134" s="100">
        <v>-1733743</v>
      </c>
      <c r="CX134" s="100">
        <v>-390091</v>
      </c>
      <c r="CY134" s="100">
        <v>-43343</v>
      </c>
      <c r="CZ134" s="100">
        <v>-4334354</v>
      </c>
      <c r="DA134" s="100">
        <v>-283440</v>
      </c>
      <c r="DB134" s="100">
        <v>-226753</v>
      </c>
      <c r="DC134" s="100">
        <v>-51019</v>
      </c>
      <c r="DD134" s="100">
        <v>-5668</v>
      </c>
      <c r="DE134" s="100">
        <v>-566880</v>
      </c>
      <c r="DF134" s="100">
        <v>-1883737</v>
      </c>
      <c r="DG134" s="100">
        <v>-1506990</v>
      </c>
      <c r="DH134" s="100">
        <v>-339072</v>
      </c>
      <c r="DI134" s="100">
        <v>-37675</v>
      </c>
      <c r="DJ134" s="100">
        <v>-3767474</v>
      </c>
      <c r="DK134" s="100">
        <v>244603</v>
      </c>
      <c r="DL134" s="100">
        <v>40313</v>
      </c>
      <c r="DM134" s="100">
        <v>-108232</v>
      </c>
      <c r="DN134" s="100">
        <v>1784</v>
      </c>
      <c r="DO134" s="100">
        <v>178468</v>
      </c>
      <c r="DP134" s="100">
        <v>244602</v>
      </c>
      <c r="DQ134" s="100">
        <v>80128</v>
      </c>
      <c r="DR134" s="100">
        <v>-69214</v>
      </c>
      <c r="DS134" s="100">
        <v>2581</v>
      </c>
      <c r="DT134" s="100">
        <v>258097</v>
      </c>
      <c r="DU134" s="100">
        <v>1</v>
      </c>
      <c r="DV134" s="100">
        <v>-39815</v>
      </c>
      <c r="DW134" s="100">
        <v>-39018</v>
      </c>
      <c r="DX134" s="100">
        <v>-797</v>
      </c>
      <c r="DY134" s="100">
        <v>-79629</v>
      </c>
      <c r="DZ134" s="100">
        <v>12828484</v>
      </c>
      <c r="EA134" s="100">
        <v>10262788</v>
      </c>
      <c r="EB134" s="100">
        <v>2309127</v>
      </c>
      <c r="EC134" s="100">
        <v>256570</v>
      </c>
      <c r="ED134" s="100">
        <v>25656969</v>
      </c>
      <c r="EE134" s="100">
        <v>12957128</v>
      </c>
      <c r="EF134" s="100">
        <v>10365702</v>
      </c>
      <c r="EG134" s="100">
        <v>2332283</v>
      </c>
      <c r="EH134" s="100">
        <v>259143</v>
      </c>
      <c r="EI134" s="100">
        <v>25914256</v>
      </c>
      <c r="EJ134" s="100">
        <v>128644</v>
      </c>
      <c r="EK134" s="100">
        <v>102914</v>
      </c>
      <c r="EL134" s="100">
        <v>23156</v>
      </c>
      <c r="EM134" s="100">
        <v>2573</v>
      </c>
      <c r="EN134" s="100">
        <v>257287</v>
      </c>
      <c r="EO134" s="100">
        <v>128645</v>
      </c>
      <c r="EP134" s="100">
        <v>63099</v>
      </c>
      <c r="EQ134" s="100">
        <v>-15862</v>
      </c>
      <c r="ER134" s="100">
        <v>1776</v>
      </c>
      <c r="ES134" s="100">
        <v>177658</v>
      </c>
      <c r="ET134" s="546">
        <v>0.5</v>
      </c>
      <c r="EU134" s="546">
        <v>0.4</v>
      </c>
      <c r="EV134" s="546">
        <v>0.09</v>
      </c>
      <c r="EW134" s="546">
        <v>0.01</v>
      </c>
      <c r="EX134" s="546">
        <v>1</v>
      </c>
      <c r="EY134" s="84" t="s">
        <v>1029</v>
      </c>
    </row>
    <row r="135" spans="1:155" s="84" customFormat="1" x14ac:dyDescent="0.25">
      <c r="A135" t="s">
        <v>1026</v>
      </c>
      <c r="B135" s="82" t="s">
        <v>629</v>
      </c>
      <c r="C135" s="85" t="s">
        <v>628</v>
      </c>
      <c r="D135" s="100">
        <v>92325789</v>
      </c>
      <c r="E135" s="100">
        <v>177265516</v>
      </c>
      <c r="F135" s="100">
        <v>99711853</v>
      </c>
      <c r="G135" s="100">
        <v>0</v>
      </c>
      <c r="H135" s="100">
        <v>369303158</v>
      </c>
      <c r="I135" s="100">
        <v>0</v>
      </c>
      <c r="J135" s="100">
        <v>0</v>
      </c>
      <c r="K135" s="100">
        <v>92325789</v>
      </c>
      <c r="L135" s="100">
        <v>571919</v>
      </c>
      <c r="M135" s="100">
        <v>571919</v>
      </c>
      <c r="N135" s="100">
        <v>0</v>
      </c>
      <c r="O135" s="100">
        <v>0</v>
      </c>
      <c r="P135" s="100">
        <v>0</v>
      </c>
      <c r="Q135" s="100">
        <v>0</v>
      </c>
      <c r="R135" s="100">
        <v>0</v>
      </c>
      <c r="S135" s="100">
        <v>0</v>
      </c>
      <c r="T135" s="100">
        <v>0</v>
      </c>
      <c r="U135" s="100">
        <v>0</v>
      </c>
      <c r="V135" s="100">
        <v>0</v>
      </c>
      <c r="W135" s="100">
        <v>0</v>
      </c>
      <c r="X135" s="100">
        <v>0</v>
      </c>
      <c r="Y135" s="100">
        <v>0</v>
      </c>
      <c r="Z135" s="100">
        <v>0</v>
      </c>
      <c r="AA135" s="100">
        <v>0</v>
      </c>
      <c r="AB135" s="100">
        <v>0</v>
      </c>
      <c r="AC135" s="100">
        <v>0</v>
      </c>
      <c r="AD135" s="100">
        <v>0</v>
      </c>
      <c r="AE135" s="100">
        <v>9561821</v>
      </c>
      <c r="AF135" s="100">
        <v>5378525</v>
      </c>
      <c r="AG135" s="100">
        <v>0</v>
      </c>
      <c r="AH135" s="100">
        <v>14940346</v>
      </c>
      <c r="AI135" s="100">
        <v>2010080</v>
      </c>
      <c r="AJ135" s="100">
        <v>3859353</v>
      </c>
      <c r="AK135" s="100">
        <v>2170886</v>
      </c>
      <c r="AL135" s="100">
        <v>0</v>
      </c>
      <c r="AM135" s="100">
        <v>8040319</v>
      </c>
      <c r="AN135" s="100">
        <v>-2714141</v>
      </c>
      <c r="AO135" s="100">
        <v>-5211150</v>
      </c>
      <c r="AP135" s="100">
        <v>-2931272</v>
      </c>
      <c r="AQ135" s="100">
        <v>0</v>
      </c>
      <c r="AR135" s="100">
        <v>-10856563</v>
      </c>
      <c r="AS135" s="100">
        <v>673127</v>
      </c>
      <c r="AT135" s="100">
        <v>1292402</v>
      </c>
      <c r="AU135" s="100">
        <v>726976</v>
      </c>
      <c r="AV135" s="100">
        <v>0</v>
      </c>
      <c r="AW135" s="100">
        <v>2692505</v>
      </c>
      <c r="AX135" s="100">
        <v>183642</v>
      </c>
      <c r="AY135" s="100">
        <v>352593</v>
      </c>
      <c r="AZ135" s="100">
        <v>198333</v>
      </c>
      <c r="BA135" s="100">
        <v>0</v>
      </c>
      <c r="BB135" s="100">
        <v>734568</v>
      </c>
      <c r="BC135" s="100">
        <v>-74566</v>
      </c>
      <c r="BD135" s="100">
        <v>-143166</v>
      </c>
      <c r="BE135" s="100">
        <v>-80531</v>
      </c>
      <c r="BF135" s="100">
        <v>0</v>
      </c>
      <c r="BG135" s="100">
        <v>-298263</v>
      </c>
      <c r="BH135" s="100">
        <v>782203</v>
      </c>
      <c r="BI135" s="100">
        <v>1501829</v>
      </c>
      <c r="BJ135" s="100">
        <v>844778</v>
      </c>
      <c r="BK135" s="100">
        <v>0</v>
      </c>
      <c r="BL135" s="100">
        <v>3128810</v>
      </c>
      <c r="BM135" s="100">
        <v>-719276</v>
      </c>
      <c r="BN135" s="100">
        <v>-1381011</v>
      </c>
      <c r="BO135" s="100">
        <v>-776819</v>
      </c>
      <c r="BP135" s="100">
        <v>0</v>
      </c>
      <c r="BQ135" s="100">
        <v>-2877106</v>
      </c>
      <c r="BR135" s="100">
        <v>553704</v>
      </c>
      <c r="BS135" s="100">
        <v>1063112</v>
      </c>
      <c r="BT135" s="100">
        <v>598000</v>
      </c>
      <c r="BU135" s="100">
        <v>0</v>
      </c>
      <c r="BV135" s="100">
        <v>2214816</v>
      </c>
      <c r="BW135" s="100">
        <v>-1272980</v>
      </c>
      <c r="BX135" s="100">
        <v>-2444123</v>
      </c>
      <c r="BY135" s="100">
        <v>-1374819</v>
      </c>
      <c r="BZ135" s="100">
        <v>0</v>
      </c>
      <c r="CA135" s="100">
        <v>-5091922</v>
      </c>
      <c r="CB135" s="100">
        <v>239480</v>
      </c>
      <c r="CC135" s="100">
        <v>459801</v>
      </c>
      <c r="CD135" s="100">
        <v>258638</v>
      </c>
      <c r="CE135" s="100">
        <v>0</v>
      </c>
      <c r="CF135" s="100">
        <v>957919</v>
      </c>
      <c r="CG135" s="100">
        <v>0</v>
      </c>
      <c r="CH135" s="100">
        <v>0</v>
      </c>
      <c r="CI135" s="100">
        <v>0</v>
      </c>
      <c r="CJ135" s="100">
        <v>0</v>
      </c>
      <c r="CK135" s="100">
        <v>0</v>
      </c>
      <c r="CL135" s="100">
        <v>-140818</v>
      </c>
      <c r="CM135" s="100">
        <v>-270371</v>
      </c>
      <c r="CN135" s="100">
        <v>-152083</v>
      </c>
      <c r="CO135" s="100">
        <v>0</v>
      </c>
      <c r="CP135" s="100">
        <v>-563272</v>
      </c>
      <c r="CQ135" s="100">
        <v>0</v>
      </c>
      <c r="CR135" s="100">
        <v>0</v>
      </c>
      <c r="CS135" s="100">
        <v>0</v>
      </c>
      <c r="CT135" s="100">
        <v>0</v>
      </c>
      <c r="CU135" s="100">
        <v>0</v>
      </c>
      <c r="CV135" s="100">
        <v>-620614</v>
      </c>
      <c r="CW135" s="100">
        <v>-1191581</v>
      </c>
      <c r="CX135" s="100">
        <v>-670264</v>
      </c>
      <c r="CY135" s="100">
        <v>0</v>
      </c>
      <c r="CZ135" s="100">
        <v>-2482459</v>
      </c>
      <c r="DA135" s="100">
        <v>652366</v>
      </c>
      <c r="DB135" s="100">
        <v>1252542</v>
      </c>
      <c r="DC135" s="100">
        <v>704555</v>
      </c>
      <c r="DD135" s="100">
        <v>0</v>
      </c>
      <c r="DE135" s="100">
        <v>2609463</v>
      </c>
      <c r="DF135" s="100">
        <v>-1272980</v>
      </c>
      <c r="DG135" s="100">
        <v>-2444123</v>
      </c>
      <c r="DH135" s="100">
        <v>-1374819</v>
      </c>
      <c r="DI135" s="100">
        <v>0</v>
      </c>
      <c r="DJ135" s="100">
        <v>-5091922</v>
      </c>
      <c r="DK135" s="100">
        <v>-957991</v>
      </c>
      <c r="DL135" s="100">
        <v>-302538</v>
      </c>
      <c r="DM135" s="100">
        <v>-754741</v>
      </c>
      <c r="DN135" s="100">
        <v>0</v>
      </c>
      <c r="DO135" s="100">
        <v>-2015270</v>
      </c>
      <c r="DP135" s="100">
        <v>-958199</v>
      </c>
      <c r="DQ135" s="100">
        <v>1359950</v>
      </c>
      <c r="DR135" s="100">
        <v>180616</v>
      </c>
      <c r="DS135" s="100">
        <v>0</v>
      </c>
      <c r="DT135" s="100">
        <v>582367</v>
      </c>
      <c r="DU135" s="100">
        <v>208</v>
      </c>
      <c r="DV135" s="100">
        <v>-1662488</v>
      </c>
      <c r="DW135" s="100">
        <v>-935357</v>
      </c>
      <c r="DX135" s="100">
        <v>0</v>
      </c>
      <c r="DY135" s="100">
        <v>-2597637</v>
      </c>
      <c r="DZ135" s="100">
        <v>92193703</v>
      </c>
      <c r="EA135" s="100">
        <v>177011910</v>
      </c>
      <c r="EB135" s="100">
        <v>99569200</v>
      </c>
      <c r="EC135" s="100">
        <v>0</v>
      </c>
      <c r="ED135" s="100">
        <v>368774813</v>
      </c>
      <c r="EE135" s="100">
        <v>92325789</v>
      </c>
      <c r="EF135" s="100">
        <v>177265516</v>
      </c>
      <c r="EG135" s="100">
        <v>99711853</v>
      </c>
      <c r="EH135" s="100">
        <v>0</v>
      </c>
      <c r="EI135" s="100">
        <v>369303158</v>
      </c>
      <c r="EJ135" s="100">
        <v>132086</v>
      </c>
      <c r="EK135" s="100">
        <v>253606</v>
      </c>
      <c r="EL135" s="100">
        <v>142653</v>
      </c>
      <c r="EM135" s="100">
        <v>0</v>
      </c>
      <c r="EN135" s="100">
        <v>528345</v>
      </c>
      <c r="EO135" s="100">
        <v>132294</v>
      </c>
      <c r="EP135" s="100">
        <v>-1408882</v>
      </c>
      <c r="EQ135" s="100">
        <v>-792704</v>
      </c>
      <c r="ER135" s="100">
        <v>0</v>
      </c>
      <c r="ES135" s="100">
        <v>-2069292</v>
      </c>
      <c r="ET135" s="546">
        <v>0.25</v>
      </c>
      <c r="EU135" s="546">
        <v>0.48</v>
      </c>
      <c r="EV135" s="546">
        <v>0.27</v>
      </c>
      <c r="EW135" s="546">
        <v>0</v>
      </c>
      <c r="EX135" s="546">
        <v>1</v>
      </c>
      <c r="EY135" s="84" t="s">
        <v>1044</v>
      </c>
    </row>
    <row r="136" spans="1:155" s="84" customFormat="1" x14ac:dyDescent="0.25">
      <c r="A136" t="s">
        <v>1026</v>
      </c>
      <c r="B136" s="82" t="s">
        <v>631</v>
      </c>
      <c r="C136" s="85" t="s">
        <v>630</v>
      </c>
      <c r="D136" s="100">
        <v>8568607</v>
      </c>
      <c r="E136" s="100">
        <v>12852911</v>
      </c>
      <c r="F136" s="100">
        <v>12510166</v>
      </c>
      <c r="G136" s="100">
        <v>342744</v>
      </c>
      <c r="H136" s="100">
        <v>34274428</v>
      </c>
      <c r="I136" s="100">
        <v>178649</v>
      </c>
      <c r="J136" s="100">
        <v>178649</v>
      </c>
      <c r="K136" s="100">
        <v>8389958</v>
      </c>
      <c r="L136" s="100">
        <v>124824</v>
      </c>
      <c r="M136" s="100">
        <v>124824</v>
      </c>
      <c r="N136" s="100">
        <v>206948</v>
      </c>
      <c r="O136" s="100">
        <v>206948</v>
      </c>
      <c r="P136" s="100">
        <v>183</v>
      </c>
      <c r="Q136" s="100">
        <v>0</v>
      </c>
      <c r="R136" s="100">
        <v>183</v>
      </c>
      <c r="S136" s="100">
        <v>0</v>
      </c>
      <c r="T136" s="100">
        <v>0</v>
      </c>
      <c r="U136" s="100">
        <v>0</v>
      </c>
      <c r="V136" s="100">
        <v>0</v>
      </c>
      <c r="W136" s="100">
        <v>178648.83299389004</v>
      </c>
      <c r="X136" s="100">
        <v>0</v>
      </c>
      <c r="Y136" s="100">
        <v>0</v>
      </c>
      <c r="Z136" s="100">
        <v>178648.83299389004</v>
      </c>
      <c r="AA136" s="100">
        <v>0</v>
      </c>
      <c r="AB136" s="100">
        <v>0</v>
      </c>
      <c r="AC136" s="100">
        <v>0</v>
      </c>
      <c r="AD136" s="100">
        <v>0</v>
      </c>
      <c r="AE136" s="100">
        <v>1770554</v>
      </c>
      <c r="AF136" s="100">
        <v>1715082</v>
      </c>
      <c r="AG136" s="100">
        <v>46988</v>
      </c>
      <c r="AH136" s="100">
        <v>3532624</v>
      </c>
      <c r="AI136" s="100">
        <v>204230</v>
      </c>
      <c r="AJ136" s="100">
        <v>306345</v>
      </c>
      <c r="AK136" s="100">
        <v>298175</v>
      </c>
      <c r="AL136" s="100">
        <v>8169</v>
      </c>
      <c r="AM136" s="100">
        <v>816919</v>
      </c>
      <c r="AN136" s="100">
        <v>-32357</v>
      </c>
      <c r="AO136" s="100">
        <v>-48536</v>
      </c>
      <c r="AP136" s="100">
        <v>-47242</v>
      </c>
      <c r="AQ136" s="100">
        <v>-1294</v>
      </c>
      <c r="AR136" s="100">
        <v>-129429</v>
      </c>
      <c r="AS136" s="100">
        <v>-13740</v>
      </c>
      <c r="AT136" s="100">
        <v>-20612</v>
      </c>
      <c r="AU136" s="100">
        <v>-20062</v>
      </c>
      <c r="AV136" s="100">
        <v>-550</v>
      </c>
      <c r="AW136" s="100">
        <v>-54964</v>
      </c>
      <c r="AX136" s="100">
        <v>13740</v>
      </c>
      <c r="AY136" s="100">
        <v>20612</v>
      </c>
      <c r="AZ136" s="100">
        <v>20062</v>
      </c>
      <c r="BA136" s="100">
        <v>550</v>
      </c>
      <c r="BB136" s="100">
        <v>54964</v>
      </c>
      <c r="BC136" s="100">
        <v>-24153</v>
      </c>
      <c r="BD136" s="100">
        <v>-36228</v>
      </c>
      <c r="BE136" s="100">
        <v>-35262</v>
      </c>
      <c r="BF136" s="100">
        <v>-966</v>
      </c>
      <c r="BG136" s="100">
        <v>-96609</v>
      </c>
      <c r="BH136" s="100">
        <v>-24153</v>
      </c>
      <c r="BI136" s="100">
        <v>-36228</v>
      </c>
      <c r="BJ136" s="100">
        <v>-35262</v>
      </c>
      <c r="BK136" s="100">
        <v>-966</v>
      </c>
      <c r="BL136" s="100">
        <v>-96609</v>
      </c>
      <c r="BM136" s="100">
        <v>-845964</v>
      </c>
      <c r="BN136" s="100">
        <v>-1268947</v>
      </c>
      <c r="BO136" s="100">
        <v>-1235108</v>
      </c>
      <c r="BP136" s="100">
        <v>-33839</v>
      </c>
      <c r="BQ136" s="100">
        <v>-3383858</v>
      </c>
      <c r="BR136" s="100">
        <v>-251438</v>
      </c>
      <c r="BS136" s="100">
        <v>-377158</v>
      </c>
      <c r="BT136" s="100">
        <v>-367101</v>
      </c>
      <c r="BU136" s="100">
        <v>-10058</v>
      </c>
      <c r="BV136" s="100">
        <v>-1005755</v>
      </c>
      <c r="BW136" s="100">
        <v>-594525</v>
      </c>
      <c r="BX136" s="100">
        <v>-891789</v>
      </c>
      <c r="BY136" s="100">
        <v>-868008</v>
      </c>
      <c r="BZ136" s="100">
        <v>-23781</v>
      </c>
      <c r="CA136" s="100">
        <v>-2378103</v>
      </c>
      <c r="CB136" s="100">
        <v>190077</v>
      </c>
      <c r="CC136" s="100">
        <v>285114</v>
      </c>
      <c r="CD136" s="100">
        <v>277511</v>
      </c>
      <c r="CE136" s="100">
        <v>7603</v>
      </c>
      <c r="CF136" s="100">
        <v>760305</v>
      </c>
      <c r="CG136" s="100">
        <v>54442</v>
      </c>
      <c r="CH136" s="100">
        <v>81665</v>
      </c>
      <c r="CI136" s="100">
        <v>79487</v>
      </c>
      <c r="CJ136" s="100">
        <v>2178</v>
      </c>
      <c r="CK136" s="100">
        <v>217772</v>
      </c>
      <c r="CL136" s="100">
        <v>-135545</v>
      </c>
      <c r="CM136" s="100">
        <v>-203317</v>
      </c>
      <c r="CN136" s="100">
        <v>-197895</v>
      </c>
      <c r="CO136" s="100">
        <v>-5422</v>
      </c>
      <c r="CP136" s="100">
        <v>-542179</v>
      </c>
      <c r="CQ136" s="100">
        <v>228699</v>
      </c>
      <c r="CR136" s="100">
        <v>343049</v>
      </c>
      <c r="CS136" s="100">
        <v>333901</v>
      </c>
      <c r="CT136" s="100">
        <v>9148</v>
      </c>
      <c r="CU136" s="100">
        <v>914797</v>
      </c>
      <c r="CV136" s="100">
        <v>-508291</v>
      </c>
      <c r="CW136" s="100">
        <v>-762436</v>
      </c>
      <c r="CX136" s="100">
        <v>-742104</v>
      </c>
      <c r="CY136" s="100">
        <v>-20332</v>
      </c>
      <c r="CZ136" s="100">
        <v>-2033163</v>
      </c>
      <c r="DA136" s="100">
        <v>-196906</v>
      </c>
      <c r="DB136" s="100">
        <v>-295361</v>
      </c>
      <c r="DC136" s="100">
        <v>-287485</v>
      </c>
      <c r="DD136" s="100">
        <v>-7877</v>
      </c>
      <c r="DE136" s="100">
        <v>-787629</v>
      </c>
      <c r="DF136" s="100">
        <v>-311384</v>
      </c>
      <c r="DG136" s="100">
        <v>-467075</v>
      </c>
      <c r="DH136" s="100">
        <v>-454620</v>
      </c>
      <c r="DI136" s="100">
        <v>-12455</v>
      </c>
      <c r="DJ136" s="100">
        <v>-1245534</v>
      </c>
      <c r="DK136" s="100">
        <v>-40874</v>
      </c>
      <c r="DL136" s="100">
        <v>-32699</v>
      </c>
      <c r="DM136" s="100">
        <v>-7357</v>
      </c>
      <c r="DN136" s="100">
        <v>-818</v>
      </c>
      <c r="DO136" s="100">
        <v>-81748</v>
      </c>
      <c r="DP136" s="100">
        <v>-321164</v>
      </c>
      <c r="DQ136" s="100">
        <v>-256931</v>
      </c>
      <c r="DR136" s="100">
        <v>-57809</v>
      </c>
      <c r="DS136" s="100">
        <v>-6423</v>
      </c>
      <c r="DT136" s="100">
        <v>-642327</v>
      </c>
      <c r="DU136" s="100">
        <v>280290</v>
      </c>
      <c r="DV136" s="100">
        <v>224232</v>
      </c>
      <c r="DW136" s="100">
        <v>50452</v>
      </c>
      <c r="DX136" s="100">
        <v>5605</v>
      </c>
      <c r="DY136" s="100">
        <v>560579</v>
      </c>
      <c r="DZ136" s="100">
        <v>8255944</v>
      </c>
      <c r="EA136" s="100">
        <v>12383917</v>
      </c>
      <c r="EB136" s="100">
        <v>12053679</v>
      </c>
      <c r="EC136" s="100">
        <v>330238</v>
      </c>
      <c r="ED136" s="100">
        <v>33023778</v>
      </c>
      <c r="EE136" s="100">
        <v>8568607</v>
      </c>
      <c r="EF136" s="100">
        <v>12852911</v>
      </c>
      <c r="EG136" s="100">
        <v>12510166</v>
      </c>
      <c r="EH136" s="100">
        <v>342744</v>
      </c>
      <c r="EI136" s="100">
        <v>34274428</v>
      </c>
      <c r="EJ136" s="100">
        <v>312663</v>
      </c>
      <c r="EK136" s="100">
        <v>468994</v>
      </c>
      <c r="EL136" s="100">
        <v>456487</v>
      </c>
      <c r="EM136" s="100">
        <v>12506</v>
      </c>
      <c r="EN136" s="100">
        <v>1250650</v>
      </c>
      <c r="EO136" s="100">
        <v>592953</v>
      </c>
      <c r="EP136" s="100">
        <v>693226</v>
      </c>
      <c r="EQ136" s="100">
        <v>506939</v>
      </c>
      <c r="ER136" s="100">
        <v>18111</v>
      </c>
      <c r="ES136" s="100">
        <v>1811229</v>
      </c>
      <c r="ET136" s="546">
        <v>0.25</v>
      </c>
      <c r="EU136" s="546">
        <v>0.375</v>
      </c>
      <c r="EV136" s="546">
        <v>0.36499999999999999</v>
      </c>
      <c r="EW136" s="546">
        <v>0.01</v>
      </c>
      <c r="EX136" s="546">
        <v>1</v>
      </c>
      <c r="EY136" s="84" t="s">
        <v>1029</v>
      </c>
    </row>
    <row r="137" spans="1:155" s="84" customFormat="1" x14ac:dyDescent="0.25">
      <c r="A137" t="s">
        <v>1026</v>
      </c>
      <c r="B137" s="82" t="s">
        <v>633</v>
      </c>
      <c r="C137" s="85" t="s">
        <v>632</v>
      </c>
      <c r="D137" s="100">
        <v>11018640</v>
      </c>
      <c r="E137" s="100">
        <v>8814912</v>
      </c>
      <c r="F137" s="100">
        <v>24241009</v>
      </c>
      <c r="G137" s="100">
        <v>0</v>
      </c>
      <c r="H137" s="100">
        <v>44074561</v>
      </c>
      <c r="I137" s="100">
        <v>0</v>
      </c>
      <c r="J137" s="100">
        <v>0</v>
      </c>
      <c r="K137" s="100">
        <v>11018640</v>
      </c>
      <c r="L137" s="100">
        <v>184780</v>
      </c>
      <c r="M137" s="100">
        <v>184780</v>
      </c>
      <c r="N137" s="100">
        <v>0</v>
      </c>
      <c r="O137" s="100">
        <v>0</v>
      </c>
      <c r="P137" s="100">
        <v>94681</v>
      </c>
      <c r="Q137" s="100">
        <v>0</v>
      </c>
      <c r="R137" s="100">
        <v>94681</v>
      </c>
      <c r="S137" s="100">
        <v>0</v>
      </c>
      <c r="T137" s="100">
        <v>0</v>
      </c>
      <c r="U137" s="100">
        <v>0</v>
      </c>
      <c r="V137" s="100">
        <v>0</v>
      </c>
      <c r="W137" s="100">
        <v>0</v>
      </c>
      <c r="X137" s="100">
        <v>0</v>
      </c>
      <c r="Y137" s="100">
        <v>0</v>
      </c>
      <c r="Z137" s="100">
        <v>0</v>
      </c>
      <c r="AA137" s="100">
        <v>0</v>
      </c>
      <c r="AB137" s="100">
        <v>0</v>
      </c>
      <c r="AC137" s="100">
        <v>0</v>
      </c>
      <c r="AD137" s="100">
        <v>0</v>
      </c>
      <c r="AE137" s="100">
        <v>1353882</v>
      </c>
      <c r="AF137" s="100">
        <v>3714695</v>
      </c>
      <c r="AG137" s="100">
        <v>0</v>
      </c>
      <c r="AH137" s="100">
        <v>5068577</v>
      </c>
      <c r="AI137" s="100">
        <v>407654</v>
      </c>
      <c r="AJ137" s="100">
        <v>326123</v>
      </c>
      <c r="AK137" s="100">
        <v>896839</v>
      </c>
      <c r="AL137" s="100">
        <v>0</v>
      </c>
      <c r="AM137" s="100">
        <v>1630616</v>
      </c>
      <c r="AN137" s="100">
        <v>-211674</v>
      </c>
      <c r="AO137" s="100">
        <v>-169340</v>
      </c>
      <c r="AP137" s="100">
        <v>-465684</v>
      </c>
      <c r="AQ137" s="100">
        <v>0</v>
      </c>
      <c r="AR137" s="100">
        <v>-846698</v>
      </c>
      <c r="AS137" s="100">
        <v>-322865</v>
      </c>
      <c r="AT137" s="100">
        <v>-258292</v>
      </c>
      <c r="AU137" s="100">
        <v>-710302</v>
      </c>
      <c r="AV137" s="100">
        <v>0</v>
      </c>
      <c r="AW137" s="100">
        <v>-1291459</v>
      </c>
      <c r="AX137" s="100">
        <v>125680.56</v>
      </c>
      <c r="AY137" s="100">
        <v>100545</v>
      </c>
      <c r="AZ137" s="100">
        <v>276497</v>
      </c>
      <c r="BA137" s="100">
        <v>0</v>
      </c>
      <c r="BB137" s="100">
        <v>502722.56</v>
      </c>
      <c r="BC137" s="100">
        <v>-55906</v>
      </c>
      <c r="BD137" s="100">
        <v>-44725</v>
      </c>
      <c r="BE137" s="100">
        <v>-122994</v>
      </c>
      <c r="BF137" s="100">
        <v>0</v>
      </c>
      <c r="BG137" s="100">
        <v>-223625</v>
      </c>
      <c r="BH137" s="100">
        <v>-253090.44</v>
      </c>
      <c r="BI137" s="100">
        <v>-202472</v>
      </c>
      <c r="BJ137" s="100">
        <v>-556799</v>
      </c>
      <c r="BK137" s="100">
        <v>0</v>
      </c>
      <c r="BL137" s="100">
        <v>-1012361.44</v>
      </c>
      <c r="BM137" s="100">
        <v>-1558269</v>
      </c>
      <c r="BN137" s="100">
        <v>-1246615</v>
      </c>
      <c r="BO137" s="100">
        <v>-3428192</v>
      </c>
      <c r="BP137" s="100">
        <v>0</v>
      </c>
      <c r="BQ137" s="100">
        <v>-6233076</v>
      </c>
      <c r="BR137" s="100">
        <v>-363485</v>
      </c>
      <c r="BS137" s="100">
        <v>-290788</v>
      </c>
      <c r="BT137" s="100">
        <v>-799666</v>
      </c>
      <c r="BU137" s="100">
        <v>0</v>
      </c>
      <c r="BV137" s="100">
        <v>-1453939</v>
      </c>
      <c r="BW137" s="100">
        <v>-1194785</v>
      </c>
      <c r="BX137" s="100">
        <v>-955827</v>
      </c>
      <c r="BY137" s="100">
        <v>-2628525</v>
      </c>
      <c r="BZ137" s="100">
        <v>0</v>
      </c>
      <c r="CA137" s="100">
        <v>-4779137</v>
      </c>
      <c r="CB137" s="100">
        <v>79519</v>
      </c>
      <c r="CC137" s="100">
        <v>63615</v>
      </c>
      <c r="CD137" s="100">
        <v>174942</v>
      </c>
      <c r="CE137" s="100">
        <v>0</v>
      </c>
      <c r="CF137" s="100">
        <v>318076</v>
      </c>
      <c r="CG137" s="100">
        <v>45422</v>
      </c>
      <c r="CH137" s="100">
        <v>36338</v>
      </c>
      <c r="CI137" s="100">
        <v>99930</v>
      </c>
      <c r="CJ137" s="100">
        <v>0</v>
      </c>
      <c r="CK137" s="100">
        <v>181690</v>
      </c>
      <c r="CL137" s="100">
        <v>-5762</v>
      </c>
      <c r="CM137" s="100">
        <v>-4609</v>
      </c>
      <c r="CN137" s="100">
        <v>-12676</v>
      </c>
      <c r="CO137" s="100">
        <v>0</v>
      </c>
      <c r="CP137" s="100">
        <v>-23047</v>
      </c>
      <c r="CQ137" s="100">
        <v>37665</v>
      </c>
      <c r="CR137" s="100">
        <v>30132</v>
      </c>
      <c r="CS137" s="100">
        <v>82862</v>
      </c>
      <c r="CT137" s="100">
        <v>0</v>
      </c>
      <c r="CU137" s="100">
        <v>150659</v>
      </c>
      <c r="CV137" s="100">
        <v>-1401425</v>
      </c>
      <c r="CW137" s="100">
        <v>-1121139</v>
      </c>
      <c r="CX137" s="100">
        <v>-3083134</v>
      </c>
      <c r="CY137" s="100">
        <v>0</v>
      </c>
      <c r="CZ137" s="100">
        <v>-5605698</v>
      </c>
      <c r="DA137" s="100">
        <v>-289728</v>
      </c>
      <c r="DB137" s="100">
        <v>-231782</v>
      </c>
      <c r="DC137" s="100">
        <v>-637400</v>
      </c>
      <c r="DD137" s="100">
        <v>0</v>
      </c>
      <c r="DE137" s="100">
        <v>-1158910</v>
      </c>
      <c r="DF137" s="100">
        <v>-1111698</v>
      </c>
      <c r="DG137" s="100">
        <v>-889357</v>
      </c>
      <c r="DH137" s="100">
        <v>-2445733</v>
      </c>
      <c r="DI137" s="100">
        <v>0</v>
      </c>
      <c r="DJ137" s="100">
        <v>-4446788</v>
      </c>
      <c r="DK137" s="100">
        <v>-1369576</v>
      </c>
      <c r="DL137" s="100">
        <v>-1095661</v>
      </c>
      <c r="DM137" s="100">
        <v>-273916</v>
      </c>
      <c r="DN137" s="100">
        <v>0</v>
      </c>
      <c r="DO137" s="100">
        <v>-2739153</v>
      </c>
      <c r="DP137" s="100">
        <v>-17101</v>
      </c>
      <c r="DQ137" s="100">
        <v>-13681</v>
      </c>
      <c r="DR137" s="100">
        <v>-3420</v>
      </c>
      <c r="DS137" s="100">
        <v>0</v>
      </c>
      <c r="DT137" s="100">
        <v>-34202</v>
      </c>
      <c r="DU137" s="100">
        <v>-1352475</v>
      </c>
      <c r="DV137" s="100">
        <v>-1081980</v>
      </c>
      <c r="DW137" s="100">
        <v>-270496</v>
      </c>
      <c r="DX137" s="100">
        <v>0</v>
      </c>
      <c r="DY137" s="100">
        <v>-2704951</v>
      </c>
      <c r="DZ137" s="100">
        <v>10759108</v>
      </c>
      <c r="EA137" s="100">
        <v>8607287</v>
      </c>
      <c r="EB137" s="100">
        <v>23670039</v>
      </c>
      <c r="EC137" s="100">
        <v>0</v>
      </c>
      <c r="ED137" s="100">
        <v>43036434</v>
      </c>
      <c r="EE137" s="100">
        <v>11018640</v>
      </c>
      <c r="EF137" s="100">
        <v>8814912</v>
      </c>
      <c r="EG137" s="100">
        <v>24241009</v>
      </c>
      <c r="EH137" s="100">
        <v>0</v>
      </c>
      <c r="EI137" s="100">
        <v>44074561</v>
      </c>
      <c r="EJ137" s="100">
        <v>259532</v>
      </c>
      <c r="EK137" s="100">
        <v>207625</v>
      </c>
      <c r="EL137" s="100">
        <v>570970</v>
      </c>
      <c r="EM137" s="100">
        <v>0</v>
      </c>
      <c r="EN137" s="100">
        <v>1038127</v>
      </c>
      <c r="EO137" s="100">
        <v>-1092943</v>
      </c>
      <c r="EP137" s="100">
        <v>-874355</v>
      </c>
      <c r="EQ137" s="100">
        <v>300474</v>
      </c>
      <c r="ER137" s="100">
        <v>0</v>
      </c>
      <c r="ES137" s="100">
        <v>-1666824</v>
      </c>
      <c r="ET137" s="546">
        <v>0.24999999999999994</v>
      </c>
      <c r="EU137" s="546">
        <v>0.2</v>
      </c>
      <c r="EV137" s="546">
        <v>0.55000000000000004</v>
      </c>
      <c r="EW137" s="546">
        <v>0</v>
      </c>
      <c r="EX137" s="546">
        <v>1</v>
      </c>
      <c r="EY137" s="84" t="s">
        <v>1029</v>
      </c>
    </row>
    <row r="138" spans="1:155" s="84" customFormat="1" x14ac:dyDescent="0.25">
      <c r="A138" t="s">
        <v>1026</v>
      </c>
      <c r="B138" s="82" t="s">
        <v>635</v>
      </c>
      <c r="C138" s="85" t="s">
        <v>634</v>
      </c>
      <c r="D138" s="100">
        <v>48753216</v>
      </c>
      <c r="E138" s="100">
        <v>93606176</v>
      </c>
      <c r="F138" s="100">
        <v>52653474</v>
      </c>
      <c r="G138" s="100">
        <v>0</v>
      </c>
      <c r="H138" s="100">
        <v>195012866</v>
      </c>
      <c r="I138" s="100">
        <v>0</v>
      </c>
      <c r="J138" s="100">
        <v>0</v>
      </c>
      <c r="K138" s="100">
        <v>48753216</v>
      </c>
      <c r="L138" s="100">
        <v>411597</v>
      </c>
      <c r="M138" s="100">
        <v>411597</v>
      </c>
      <c r="N138" s="100">
        <v>0</v>
      </c>
      <c r="O138" s="100">
        <v>0</v>
      </c>
      <c r="P138" s="100">
        <v>0</v>
      </c>
      <c r="Q138" s="100">
        <v>0</v>
      </c>
      <c r="R138" s="100">
        <v>0</v>
      </c>
      <c r="S138" s="100">
        <v>0</v>
      </c>
      <c r="T138" s="100">
        <v>0</v>
      </c>
      <c r="U138" s="100">
        <v>0</v>
      </c>
      <c r="V138" s="100">
        <v>0</v>
      </c>
      <c r="W138" s="100">
        <v>0</v>
      </c>
      <c r="X138" s="100">
        <v>0</v>
      </c>
      <c r="Y138" s="100">
        <v>0</v>
      </c>
      <c r="Z138" s="100">
        <v>0</v>
      </c>
      <c r="AA138" s="100">
        <v>0</v>
      </c>
      <c r="AB138" s="100">
        <v>0</v>
      </c>
      <c r="AC138" s="100">
        <v>0</v>
      </c>
      <c r="AD138" s="100">
        <v>0</v>
      </c>
      <c r="AE138" s="100">
        <v>6898523</v>
      </c>
      <c r="AF138" s="100">
        <v>3880419</v>
      </c>
      <c r="AG138" s="100">
        <v>0</v>
      </c>
      <c r="AH138" s="100">
        <v>10778942</v>
      </c>
      <c r="AI138" s="100">
        <v>2149063</v>
      </c>
      <c r="AJ138" s="100">
        <v>4126202</v>
      </c>
      <c r="AK138" s="100">
        <v>2320989</v>
      </c>
      <c r="AL138" s="100">
        <v>0</v>
      </c>
      <c r="AM138" s="100">
        <v>8596254</v>
      </c>
      <c r="AN138" s="100">
        <v>-2604378</v>
      </c>
      <c r="AO138" s="100">
        <v>-5000407</v>
      </c>
      <c r="AP138" s="100">
        <v>-2812729</v>
      </c>
      <c r="AQ138" s="100">
        <v>0</v>
      </c>
      <c r="AR138" s="100">
        <v>-10417514</v>
      </c>
      <c r="AS138" s="100">
        <v>-600000</v>
      </c>
      <c r="AT138" s="100">
        <v>-1152000</v>
      </c>
      <c r="AU138" s="100">
        <v>-648000</v>
      </c>
      <c r="AV138" s="100">
        <v>0</v>
      </c>
      <c r="AW138" s="100">
        <v>-2400000</v>
      </c>
      <c r="AX138" s="100">
        <v>-59022</v>
      </c>
      <c r="AY138" s="100">
        <v>-113322</v>
      </c>
      <c r="AZ138" s="100">
        <v>-63744</v>
      </c>
      <c r="BA138" s="100">
        <v>0</v>
      </c>
      <c r="BB138" s="100">
        <v>-236088</v>
      </c>
      <c r="BC138" s="100">
        <v>-240978</v>
      </c>
      <c r="BD138" s="100">
        <v>-462678</v>
      </c>
      <c r="BE138" s="100">
        <v>-260256</v>
      </c>
      <c r="BF138" s="100">
        <v>0</v>
      </c>
      <c r="BG138" s="100">
        <v>-963912</v>
      </c>
      <c r="BH138" s="100">
        <v>-900000</v>
      </c>
      <c r="BI138" s="100">
        <v>-1728000</v>
      </c>
      <c r="BJ138" s="100">
        <v>-972000</v>
      </c>
      <c r="BK138" s="100">
        <v>0</v>
      </c>
      <c r="BL138" s="100">
        <v>-3600000</v>
      </c>
      <c r="BM138" s="100">
        <v>-2774899</v>
      </c>
      <c r="BN138" s="100">
        <v>-5327806</v>
      </c>
      <c r="BO138" s="100">
        <v>-2996891</v>
      </c>
      <c r="BP138" s="100">
        <v>0</v>
      </c>
      <c r="BQ138" s="100">
        <v>-11099596</v>
      </c>
      <c r="BR138" s="100">
        <v>1350000</v>
      </c>
      <c r="BS138" s="100">
        <v>2592000</v>
      </c>
      <c r="BT138" s="100">
        <v>1458000</v>
      </c>
      <c r="BU138" s="100">
        <v>0</v>
      </c>
      <c r="BV138" s="100">
        <v>5400000</v>
      </c>
      <c r="BW138" s="100">
        <v>-4124899</v>
      </c>
      <c r="BX138" s="100">
        <v>-7919806</v>
      </c>
      <c r="BY138" s="100">
        <v>-4454891</v>
      </c>
      <c r="BZ138" s="100">
        <v>0</v>
      </c>
      <c r="CA138" s="100">
        <v>-16499596</v>
      </c>
      <c r="CB138" s="100">
        <v>225000</v>
      </c>
      <c r="CC138" s="100">
        <v>432000</v>
      </c>
      <c r="CD138" s="100">
        <v>243000</v>
      </c>
      <c r="CE138" s="100">
        <v>0</v>
      </c>
      <c r="CF138" s="100">
        <v>900000</v>
      </c>
      <c r="CG138" s="100">
        <v>3099899</v>
      </c>
      <c r="CH138" s="100">
        <v>5951806</v>
      </c>
      <c r="CI138" s="100">
        <v>3347891</v>
      </c>
      <c r="CJ138" s="100">
        <v>0</v>
      </c>
      <c r="CK138" s="100">
        <v>12399596</v>
      </c>
      <c r="CL138" s="100">
        <v>-3050000</v>
      </c>
      <c r="CM138" s="100">
        <v>-5856000</v>
      </c>
      <c r="CN138" s="100">
        <v>-3294000</v>
      </c>
      <c r="CO138" s="100">
        <v>0</v>
      </c>
      <c r="CP138" s="100">
        <v>-12200000</v>
      </c>
      <c r="CQ138" s="100">
        <v>-1550000</v>
      </c>
      <c r="CR138" s="100">
        <v>-2976000</v>
      </c>
      <c r="CS138" s="100">
        <v>-1674000</v>
      </c>
      <c r="CT138" s="100">
        <v>0</v>
      </c>
      <c r="CU138" s="100">
        <v>-6200000</v>
      </c>
      <c r="CV138" s="100">
        <v>-4050000</v>
      </c>
      <c r="CW138" s="100">
        <v>-7776000</v>
      </c>
      <c r="CX138" s="100">
        <v>-4374000</v>
      </c>
      <c r="CY138" s="100">
        <v>0</v>
      </c>
      <c r="CZ138" s="100">
        <v>-16200000</v>
      </c>
      <c r="DA138" s="100">
        <v>-1475000</v>
      </c>
      <c r="DB138" s="100">
        <v>-2832000</v>
      </c>
      <c r="DC138" s="100">
        <v>-1593000</v>
      </c>
      <c r="DD138" s="100">
        <v>0</v>
      </c>
      <c r="DE138" s="100">
        <v>-5900000</v>
      </c>
      <c r="DF138" s="100">
        <v>-2575000</v>
      </c>
      <c r="DG138" s="100">
        <v>-4944000</v>
      </c>
      <c r="DH138" s="100">
        <v>-2781000</v>
      </c>
      <c r="DI138" s="100">
        <v>0</v>
      </c>
      <c r="DJ138" s="100">
        <v>-10300000</v>
      </c>
      <c r="DK138" s="100">
        <v>-871647.65000000037</v>
      </c>
      <c r="DL138" s="100">
        <v>-13630100.390000001</v>
      </c>
      <c r="DM138" s="100">
        <v>-8195818.2599999998</v>
      </c>
      <c r="DN138" s="100">
        <v>0</v>
      </c>
      <c r="DO138" s="100">
        <v>-22697566</v>
      </c>
      <c r="DP138" s="100">
        <v>-869980</v>
      </c>
      <c r="DQ138" s="100">
        <v>-11992299</v>
      </c>
      <c r="DR138" s="100">
        <v>-7276224</v>
      </c>
      <c r="DS138" s="100">
        <v>0</v>
      </c>
      <c r="DT138" s="100">
        <v>-20138503.25999999</v>
      </c>
      <c r="DU138" s="100">
        <v>-1667.6500000003725</v>
      </c>
      <c r="DV138" s="100">
        <v>-1637801.3900000006</v>
      </c>
      <c r="DW138" s="100">
        <v>-919594.25999999978</v>
      </c>
      <c r="DX138" s="100">
        <v>0</v>
      </c>
      <c r="DY138" s="100">
        <v>-2559062.7400000095</v>
      </c>
      <c r="DZ138" s="100">
        <v>51017623</v>
      </c>
      <c r="EA138" s="100">
        <v>97953837</v>
      </c>
      <c r="EB138" s="100">
        <v>55099033</v>
      </c>
      <c r="EC138" s="100">
        <v>0</v>
      </c>
      <c r="ED138" s="100">
        <v>204070493</v>
      </c>
      <c r="EE138" s="100">
        <v>48753216</v>
      </c>
      <c r="EF138" s="100">
        <v>93606176</v>
      </c>
      <c r="EG138" s="100">
        <v>52653474</v>
      </c>
      <c r="EH138" s="100">
        <v>0</v>
      </c>
      <c r="EI138" s="100">
        <v>195012866</v>
      </c>
      <c r="EJ138" s="100">
        <v>-2264407</v>
      </c>
      <c r="EK138" s="100">
        <v>-4347661</v>
      </c>
      <c r="EL138" s="100">
        <v>-2445559</v>
      </c>
      <c r="EM138" s="100">
        <v>0</v>
      </c>
      <c r="EN138" s="100">
        <v>-9057627</v>
      </c>
      <c r="EO138" s="100">
        <v>-2266074.6500000004</v>
      </c>
      <c r="EP138" s="100">
        <v>-5985462.3900000006</v>
      </c>
      <c r="EQ138" s="100">
        <v>-3365153.26</v>
      </c>
      <c r="ER138" s="100">
        <v>0</v>
      </c>
      <c r="ES138" s="100">
        <v>-11616689.74000001</v>
      </c>
      <c r="ET138" s="546">
        <v>0.25</v>
      </c>
      <c r="EU138" s="546">
        <v>0.48</v>
      </c>
      <c r="EV138" s="546">
        <v>0.27</v>
      </c>
      <c r="EW138" s="546">
        <v>0</v>
      </c>
      <c r="EX138" s="546">
        <v>1</v>
      </c>
      <c r="EY138" s="84" t="s">
        <v>1044</v>
      </c>
    </row>
    <row r="139" spans="1:155" s="84" customFormat="1" x14ac:dyDescent="0.25">
      <c r="A139" t="s">
        <v>1026</v>
      </c>
      <c r="B139" s="82" t="s">
        <v>637</v>
      </c>
      <c r="C139" s="85" t="s">
        <v>636</v>
      </c>
      <c r="D139" s="100">
        <v>29856625</v>
      </c>
      <c r="E139" s="100">
        <v>23885300</v>
      </c>
      <c r="F139" s="100">
        <v>5374193</v>
      </c>
      <c r="G139" s="100">
        <v>597133</v>
      </c>
      <c r="H139" s="100">
        <v>59713251</v>
      </c>
      <c r="I139" s="100">
        <v>343766</v>
      </c>
      <c r="J139" s="100">
        <v>343766</v>
      </c>
      <c r="K139" s="100">
        <v>29512859</v>
      </c>
      <c r="L139" s="100">
        <v>216658</v>
      </c>
      <c r="M139" s="100">
        <v>216658</v>
      </c>
      <c r="N139" s="100">
        <v>638142</v>
      </c>
      <c r="O139" s="100">
        <v>638142</v>
      </c>
      <c r="P139" s="100">
        <v>908853</v>
      </c>
      <c r="Q139" s="100">
        <v>0</v>
      </c>
      <c r="R139" s="100">
        <v>908853</v>
      </c>
      <c r="S139" s="100">
        <v>0</v>
      </c>
      <c r="T139" s="100">
        <v>0</v>
      </c>
      <c r="U139" s="100">
        <v>0</v>
      </c>
      <c r="V139" s="100">
        <v>0</v>
      </c>
      <c r="W139" s="100">
        <v>343765.61914460285</v>
      </c>
      <c r="X139" s="100">
        <v>0</v>
      </c>
      <c r="Y139" s="100">
        <v>0</v>
      </c>
      <c r="Z139" s="100">
        <v>343765.61914460285</v>
      </c>
      <c r="AA139" s="100">
        <v>0</v>
      </c>
      <c r="AB139" s="100">
        <v>0</v>
      </c>
      <c r="AC139" s="100">
        <v>0</v>
      </c>
      <c r="AD139" s="100">
        <v>0</v>
      </c>
      <c r="AE139" s="100">
        <v>3090454</v>
      </c>
      <c r="AF139" s="100">
        <v>681424</v>
      </c>
      <c r="AG139" s="100">
        <v>75712</v>
      </c>
      <c r="AH139" s="100">
        <v>3847590</v>
      </c>
      <c r="AI139" s="100">
        <v>368831</v>
      </c>
      <c r="AJ139" s="100">
        <v>295064</v>
      </c>
      <c r="AK139" s="100">
        <v>66389</v>
      </c>
      <c r="AL139" s="100">
        <v>7377</v>
      </c>
      <c r="AM139" s="100">
        <v>737661</v>
      </c>
      <c r="AN139" s="100">
        <v>-86078</v>
      </c>
      <c r="AO139" s="100">
        <v>-68862</v>
      </c>
      <c r="AP139" s="100">
        <v>-15494</v>
      </c>
      <c r="AQ139" s="100">
        <v>-1722</v>
      </c>
      <c r="AR139" s="100">
        <v>-172156</v>
      </c>
      <c r="AS139" s="100">
        <v>-104973</v>
      </c>
      <c r="AT139" s="100">
        <v>-83978</v>
      </c>
      <c r="AU139" s="100">
        <v>-18895</v>
      </c>
      <c r="AV139" s="100">
        <v>-2099</v>
      </c>
      <c r="AW139" s="100">
        <v>-209945</v>
      </c>
      <c r="AX139" s="100">
        <v>55253</v>
      </c>
      <c r="AY139" s="100">
        <v>44202</v>
      </c>
      <c r="AZ139" s="100">
        <v>9945</v>
      </c>
      <c r="BA139" s="100">
        <v>1105</v>
      </c>
      <c r="BB139" s="100">
        <v>110505</v>
      </c>
      <c r="BC139" s="100">
        <v>-12456</v>
      </c>
      <c r="BD139" s="100">
        <v>-9964</v>
      </c>
      <c r="BE139" s="100">
        <v>-2242</v>
      </c>
      <c r="BF139" s="100">
        <v>-249</v>
      </c>
      <c r="BG139" s="100">
        <v>-24911</v>
      </c>
      <c r="BH139" s="100">
        <v>-62176</v>
      </c>
      <c r="BI139" s="100">
        <v>-49740</v>
      </c>
      <c r="BJ139" s="100">
        <v>-11192</v>
      </c>
      <c r="BK139" s="100">
        <v>-1243</v>
      </c>
      <c r="BL139" s="100">
        <v>-124351</v>
      </c>
      <c r="BM139" s="100">
        <v>-1941174</v>
      </c>
      <c r="BN139" s="100">
        <v>-1552940</v>
      </c>
      <c r="BO139" s="100">
        <v>-349412</v>
      </c>
      <c r="BP139" s="100">
        <v>-38824</v>
      </c>
      <c r="BQ139" s="100">
        <v>-3882350</v>
      </c>
      <c r="BR139" s="100">
        <v>-388509</v>
      </c>
      <c r="BS139" s="100">
        <v>-310806</v>
      </c>
      <c r="BT139" s="100">
        <v>-69931</v>
      </c>
      <c r="BU139" s="100">
        <v>-7770</v>
      </c>
      <c r="BV139" s="100">
        <v>-777016</v>
      </c>
      <c r="BW139" s="100">
        <v>-1552667</v>
      </c>
      <c r="BX139" s="100">
        <v>-1242134</v>
      </c>
      <c r="BY139" s="100">
        <v>-279480</v>
      </c>
      <c r="BZ139" s="100">
        <v>-31053</v>
      </c>
      <c r="CA139" s="100">
        <v>-3105334</v>
      </c>
      <c r="CB139" s="100">
        <v>452178</v>
      </c>
      <c r="CC139" s="100">
        <v>361743</v>
      </c>
      <c r="CD139" s="100">
        <v>81392</v>
      </c>
      <c r="CE139" s="100">
        <v>9044</v>
      </c>
      <c r="CF139" s="100">
        <v>904357</v>
      </c>
      <c r="CG139" s="100">
        <v>0</v>
      </c>
      <c r="CH139" s="100">
        <v>0</v>
      </c>
      <c r="CI139" s="100">
        <v>0</v>
      </c>
      <c r="CJ139" s="100">
        <v>0</v>
      </c>
      <c r="CK139" s="100">
        <v>0</v>
      </c>
      <c r="CL139" s="100">
        <v>-1212009</v>
      </c>
      <c r="CM139" s="100">
        <v>-969608</v>
      </c>
      <c r="CN139" s="100">
        <v>-218162</v>
      </c>
      <c r="CO139" s="100">
        <v>-24240</v>
      </c>
      <c r="CP139" s="100">
        <v>-2424019</v>
      </c>
      <c r="CQ139" s="100">
        <v>272089</v>
      </c>
      <c r="CR139" s="100">
        <v>217671</v>
      </c>
      <c r="CS139" s="100">
        <v>48976</v>
      </c>
      <c r="CT139" s="100">
        <v>5442</v>
      </c>
      <c r="CU139" s="100">
        <v>544178</v>
      </c>
      <c r="CV139" s="100">
        <v>-2428916</v>
      </c>
      <c r="CW139" s="100">
        <v>-1943134</v>
      </c>
      <c r="CX139" s="100">
        <v>-437206</v>
      </c>
      <c r="CY139" s="100">
        <v>-48578</v>
      </c>
      <c r="CZ139" s="100">
        <v>-4857834</v>
      </c>
      <c r="DA139" s="100">
        <v>-1148340</v>
      </c>
      <c r="DB139" s="100">
        <v>-918671</v>
      </c>
      <c r="DC139" s="100">
        <v>-206701</v>
      </c>
      <c r="DD139" s="100">
        <v>-22966</v>
      </c>
      <c r="DE139" s="100">
        <v>-2296678</v>
      </c>
      <c r="DF139" s="100">
        <v>-1280578</v>
      </c>
      <c r="DG139" s="100">
        <v>-1024463</v>
      </c>
      <c r="DH139" s="100">
        <v>-230504</v>
      </c>
      <c r="DI139" s="100">
        <v>-25611</v>
      </c>
      <c r="DJ139" s="100">
        <v>-2561156</v>
      </c>
      <c r="DK139" s="100">
        <v>-640174</v>
      </c>
      <c r="DL139" s="100">
        <v>-512139</v>
      </c>
      <c r="DM139" s="100">
        <v>-115231</v>
      </c>
      <c r="DN139" s="100">
        <v>-12804</v>
      </c>
      <c r="DO139" s="100">
        <v>-1280348</v>
      </c>
      <c r="DP139" s="100">
        <v>793984</v>
      </c>
      <c r="DQ139" s="100">
        <v>635188</v>
      </c>
      <c r="DR139" s="100">
        <v>142917</v>
      </c>
      <c r="DS139" s="100">
        <v>15880</v>
      </c>
      <c r="DT139" s="100">
        <v>1587969</v>
      </c>
      <c r="DU139" s="100">
        <v>-1434158</v>
      </c>
      <c r="DV139" s="100">
        <v>-1147327</v>
      </c>
      <c r="DW139" s="100">
        <v>-258148</v>
      </c>
      <c r="DX139" s="100">
        <v>-28684</v>
      </c>
      <c r="DY139" s="100">
        <v>-2868317</v>
      </c>
      <c r="DZ139" s="100">
        <v>28795976</v>
      </c>
      <c r="EA139" s="100">
        <v>23036781</v>
      </c>
      <c r="EB139" s="100">
        <v>5183276</v>
      </c>
      <c r="EC139" s="100">
        <v>575920</v>
      </c>
      <c r="ED139" s="100">
        <v>57591953</v>
      </c>
      <c r="EE139" s="100">
        <v>29856625</v>
      </c>
      <c r="EF139" s="100">
        <v>23885300</v>
      </c>
      <c r="EG139" s="100">
        <v>5374193</v>
      </c>
      <c r="EH139" s="100">
        <v>597133</v>
      </c>
      <c r="EI139" s="100">
        <v>59713251</v>
      </c>
      <c r="EJ139" s="100">
        <v>1060649</v>
      </c>
      <c r="EK139" s="100">
        <v>848519</v>
      </c>
      <c r="EL139" s="100">
        <v>190917</v>
      </c>
      <c r="EM139" s="100">
        <v>21213</v>
      </c>
      <c r="EN139" s="100">
        <v>2121298</v>
      </c>
      <c r="EO139" s="100">
        <v>-373509</v>
      </c>
      <c r="EP139" s="100">
        <v>-298808</v>
      </c>
      <c r="EQ139" s="100">
        <v>-67231</v>
      </c>
      <c r="ER139" s="100">
        <v>-7471</v>
      </c>
      <c r="ES139" s="100">
        <v>-747019</v>
      </c>
      <c r="ET139" s="546">
        <v>0.5</v>
      </c>
      <c r="EU139" s="546">
        <v>0.4</v>
      </c>
      <c r="EV139" s="546">
        <v>0.09</v>
      </c>
      <c r="EW139" s="546">
        <v>0.01</v>
      </c>
      <c r="EX139" s="546">
        <v>1</v>
      </c>
      <c r="EY139" s="84" t="s">
        <v>1029</v>
      </c>
    </row>
    <row r="140" spans="1:155" s="84" customFormat="1" x14ac:dyDescent="0.25">
      <c r="A140" t="s">
        <v>1026</v>
      </c>
      <c r="B140" s="82" t="s">
        <v>639</v>
      </c>
      <c r="C140" s="85" t="s">
        <v>638</v>
      </c>
      <c r="D140" s="100">
        <v>4161354</v>
      </c>
      <c r="E140" s="100">
        <v>9321432</v>
      </c>
      <c r="F140" s="100">
        <v>2912947</v>
      </c>
      <c r="G140" s="100">
        <v>249681</v>
      </c>
      <c r="H140" s="100">
        <v>16645414</v>
      </c>
      <c r="I140" s="100">
        <v>0</v>
      </c>
      <c r="J140" s="100">
        <v>0</v>
      </c>
      <c r="K140" s="100">
        <v>4161354</v>
      </c>
      <c r="L140" s="100">
        <v>121292</v>
      </c>
      <c r="M140" s="100">
        <v>121292</v>
      </c>
      <c r="N140" s="100">
        <v>0</v>
      </c>
      <c r="O140" s="100">
        <v>0</v>
      </c>
      <c r="P140" s="100">
        <v>0</v>
      </c>
      <c r="Q140" s="100">
        <v>0</v>
      </c>
      <c r="R140" s="100">
        <v>0</v>
      </c>
      <c r="S140" s="100">
        <v>0</v>
      </c>
      <c r="T140" s="100">
        <v>0</v>
      </c>
      <c r="U140" s="100">
        <v>0</v>
      </c>
      <c r="V140" s="100">
        <v>0</v>
      </c>
      <c r="W140" s="100">
        <v>0</v>
      </c>
      <c r="X140" s="100">
        <v>0</v>
      </c>
      <c r="Y140" s="100">
        <v>0</v>
      </c>
      <c r="Z140" s="100">
        <v>0</v>
      </c>
      <c r="AA140" s="100">
        <v>0</v>
      </c>
      <c r="AB140" s="100">
        <v>0</v>
      </c>
      <c r="AC140" s="100">
        <v>0</v>
      </c>
      <c r="AD140" s="100">
        <v>0</v>
      </c>
      <c r="AE140" s="100">
        <v>2063269</v>
      </c>
      <c r="AF140" s="100">
        <v>644772</v>
      </c>
      <c r="AG140" s="100">
        <v>55265</v>
      </c>
      <c r="AH140" s="100">
        <v>2763306</v>
      </c>
      <c r="AI140" s="100">
        <v>625354</v>
      </c>
      <c r="AJ140" s="100">
        <v>1400792</v>
      </c>
      <c r="AK140" s="100">
        <v>437747</v>
      </c>
      <c r="AL140" s="100">
        <v>37521</v>
      </c>
      <c r="AM140" s="100">
        <v>2501414</v>
      </c>
      <c r="AN140" s="100">
        <v>-205185</v>
      </c>
      <c r="AO140" s="100">
        <v>-459615</v>
      </c>
      <c r="AP140" s="100">
        <v>-143630</v>
      </c>
      <c r="AQ140" s="100">
        <v>-12311</v>
      </c>
      <c r="AR140" s="100">
        <v>-820741</v>
      </c>
      <c r="AS140" s="100">
        <v>-471012</v>
      </c>
      <c r="AT140" s="100">
        <v>-1055069</v>
      </c>
      <c r="AU140" s="100">
        <v>-329709</v>
      </c>
      <c r="AV140" s="100">
        <v>-28261</v>
      </c>
      <c r="AW140" s="100">
        <v>-1884051</v>
      </c>
      <c r="AX140" s="100">
        <v>138972</v>
      </c>
      <c r="AY140" s="100">
        <v>311297</v>
      </c>
      <c r="AZ140" s="100">
        <v>97280</v>
      </c>
      <c r="BA140" s="100">
        <v>8338</v>
      </c>
      <c r="BB140" s="100">
        <v>555887</v>
      </c>
      <c r="BC140" s="100">
        <v>-168208</v>
      </c>
      <c r="BD140" s="100">
        <v>-376788</v>
      </c>
      <c r="BE140" s="100">
        <v>-117746</v>
      </c>
      <c r="BF140" s="100">
        <v>-10093</v>
      </c>
      <c r="BG140" s="100">
        <v>-672835</v>
      </c>
      <c r="BH140" s="100">
        <v>-500248</v>
      </c>
      <c r="BI140" s="100">
        <v>-1120560</v>
      </c>
      <c r="BJ140" s="100">
        <v>-350175</v>
      </c>
      <c r="BK140" s="100">
        <v>-30016</v>
      </c>
      <c r="BL140" s="100">
        <v>-2000999</v>
      </c>
      <c r="BM140" s="100">
        <v>-993388.20000000019</v>
      </c>
      <c r="BN140" s="100">
        <v>-2225189</v>
      </c>
      <c r="BO140" s="100">
        <v>-695371</v>
      </c>
      <c r="BP140" s="100">
        <v>-59603</v>
      </c>
      <c r="BQ140" s="100">
        <v>-3973551.2</v>
      </c>
      <c r="BR140" s="100">
        <v>-704171</v>
      </c>
      <c r="BS140" s="100">
        <v>-1577342</v>
      </c>
      <c r="BT140" s="100">
        <v>-492920</v>
      </c>
      <c r="BU140" s="100">
        <v>-42250</v>
      </c>
      <c r="BV140" s="100">
        <v>-2816683</v>
      </c>
      <c r="BW140" s="100">
        <v>-289217.20000000019</v>
      </c>
      <c r="BX140" s="100">
        <v>-647846</v>
      </c>
      <c r="BY140" s="100">
        <v>-202452</v>
      </c>
      <c r="BZ140" s="100">
        <v>-17353</v>
      </c>
      <c r="CA140" s="100">
        <v>-1156868.2000000002</v>
      </c>
      <c r="CB140" s="100">
        <v>335</v>
      </c>
      <c r="CC140" s="100">
        <v>749</v>
      </c>
      <c r="CD140" s="100">
        <v>234</v>
      </c>
      <c r="CE140" s="100">
        <v>20</v>
      </c>
      <c r="CF140" s="100">
        <v>1338</v>
      </c>
      <c r="CG140" s="100">
        <v>0</v>
      </c>
      <c r="CH140" s="100">
        <v>0</v>
      </c>
      <c r="CI140" s="100">
        <v>0</v>
      </c>
      <c r="CJ140" s="100">
        <v>0</v>
      </c>
      <c r="CK140" s="100">
        <v>0</v>
      </c>
      <c r="CL140" s="100">
        <v>-419712</v>
      </c>
      <c r="CM140" s="100">
        <v>-940154</v>
      </c>
      <c r="CN140" s="100">
        <v>-293798</v>
      </c>
      <c r="CO140" s="100">
        <v>-25183</v>
      </c>
      <c r="CP140" s="100">
        <v>-1678847</v>
      </c>
      <c r="CQ140" s="100">
        <v>-407371</v>
      </c>
      <c r="CR140" s="100">
        <v>-912509</v>
      </c>
      <c r="CS140" s="100">
        <v>-285159</v>
      </c>
      <c r="CT140" s="100">
        <v>-24442</v>
      </c>
      <c r="CU140" s="100">
        <v>-1629481</v>
      </c>
      <c r="CV140" s="100">
        <v>-1820136.2000000002</v>
      </c>
      <c r="CW140" s="100">
        <v>-4077103</v>
      </c>
      <c r="CX140" s="100">
        <v>-1274094</v>
      </c>
      <c r="CY140" s="100">
        <v>-109208</v>
      </c>
      <c r="CZ140" s="100">
        <v>-7280541.2000000002</v>
      </c>
      <c r="DA140" s="100">
        <v>-1123548</v>
      </c>
      <c r="DB140" s="100">
        <v>-2516747</v>
      </c>
      <c r="DC140" s="100">
        <v>-786484</v>
      </c>
      <c r="DD140" s="100">
        <v>-67413</v>
      </c>
      <c r="DE140" s="100">
        <v>-4494192</v>
      </c>
      <c r="DF140" s="100">
        <v>-696588.20000000019</v>
      </c>
      <c r="DG140" s="100">
        <v>-1560355</v>
      </c>
      <c r="DH140" s="100">
        <v>-487611</v>
      </c>
      <c r="DI140" s="100">
        <v>-41795</v>
      </c>
      <c r="DJ140" s="100">
        <v>-2786349.2</v>
      </c>
      <c r="DK140" s="100">
        <v>415487</v>
      </c>
      <c r="DL140" s="100">
        <v>332394</v>
      </c>
      <c r="DM140" s="100">
        <v>74789</v>
      </c>
      <c r="DN140" s="100">
        <v>8310</v>
      </c>
      <c r="DO140" s="100">
        <v>830980</v>
      </c>
      <c r="DP140" s="100">
        <v>227748</v>
      </c>
      <c r="DQ140" s="100">
        <v>182198</v>
      </c>
      <c r="DR140" s="100">
        <v>40995</v>
      </c>
      <c r="DS140" s="100">
        <v>4555</v>
      </c>
      <c r="DT140" s="100">
        <v>455496</v>
      </c>
      <c r="DU140" s="100">
        <v>187739</v>
      </c>
      <c r="DV140" s="100">
        <v>150196</v>
      </c>
      <c r="DW140" s="100">
        <v>33794</v>
      </c>
      <c r="DX140" s="100">
        <v>3755</v>
      </c>
      <c r="DY140" s="100">
        <v>375484</v>
      </c>
      <c r="DZ140" s="100">
        <v>3978600</v>
      </c>
      <c r="EA140" s="100">
        <v>8912066</v>
      </c>
      <c r="EB140" s="100">
        <v>2785021</v>
      </c>
      <c r="EC140" s="100">
        <v>238716</v>
      </c>
      <c r="ED140" s="100">
        <v>15914403</v>
      </c>
      <c r="EE140" s="100">
        <v>4161354</v>
      </c>
      <c r="EF140" s="100">
        <v>9321432</v>
      </c>
      <c r="EG140" s="100">
        <v>2912947</v>
      </c>
      <c r="EH140" s="100">
        <v>249681</v>
      </c>
      <c r="EI140" s="100">
        <v>16645414</v>
      </c>
      <c r="EJ140" s="100">
        <v>182754</v>
      </c>
      <c r="EK140" s="100">
        <v>409366</v>
      </c>
      <c r="EL140" s="100">
        <v>127926</v>
      </c>
      <c r="EM140" s="100">
        <v>10965</v>
      </c>
      <c r="EN140" s="100">
        <v>731011</v>
      </c>
      <c r="EO140" s="100">
        <v>370493</v>
      </c>
      <c r="EP140" s="100">
        <v>559562</v>
      </c>
      <c r="EQ140" s="100">
        <v>161720</v>
      </c>
      <c r="ER140" s="100">
        <v>14720</v>
      </c>
      <c r="ES140" s="100">
        <v>1106495</v>
      </c>
      <c r="ET140" s="546">
        <v>0.25</v>
      </c>
      <c r="EU140" s="546">
        <v>0.56000000000000005</v>
      </c>
      <c r="EV140" s="546">
        <v>0.17499999999999999</v>
      </c>
      <c r="EW140" s="546">
        <v>1.4999999999999999E-2</v>
      </c>
      <c r="EX140" s="546">
        <v>1</v>
      </c>
      <c r="EY140" s="84" t="s">
        <v>1029</v>
      </c>
    </row>
    <row r="141" spans="1:155" s="84" customFormat="1" x14ac:dyDescent="0.25">
      <c r="A141" t="s">
        <v>1026</v>
      </c>
      <c r="B141" s="82" t="s">
        <v>641</v>
      </c>
      <c r="C141" s="85" t="s">
        <v>640</v>
      </c>
      <c r="D141" s="100">
        <v>25472370</v>
      </c>
      <c r="E141" s="100">
        <v>20377896</v>
      </c>
      <c r="F141" s="100">
        <v>5094474</v>
      </c>
      <c r="G141" s="100">
        <v>0</v>
      </c>
      <c r="H141" s="100">
        <v>50944740</v>
      </c>
      <c r="I141" s="100">
        <v>237033</v>
      </c>
      <c r="J141" s="100">
        <v>237033</v>
      </c>
      <c r="K141" s="100">
        <v>25235337</v>
      </c>
      <c r="L141" s="100">
        <v>188841</v>
      </c>
      <c r="M141" s="100">
        <v>188841</v>
      </c>
      <c r="N141" s="100">
        <v>581697</v>
      </c>
      <c r="O141" s="100">
        <v>581697</v>
      </c>
      <c r="P141" s="100">
        <v>2748</v>
      </c>
      <c r="Q141" s="100">
        <v>110</v>
      </c>
      <c r="R141" s="100">
        <v>2858</v>
      </c>
      <c r="S141" s="100">
        <v>0</v>
      </c>
      <c r="T141" s="100">
        <v>0</v>
      </c>
      <c r="U141" s="100">
        <v>0</v>
      </c>
      <c r="V141" s="100">
        <v>0</v>
      </c>
      <c r="W141" s="100">
        <v>237033.34215885948</v>
      </c>
      <c r="X141" s="100">
        <v>0</v>
      </c>
      <c r="Y141" s="100">
        <v>0</v>
      </c>
      <c r="Z141" s="100">
        <v>237033.34215885948</v>
      </c>
      <c r="AA141" s="100">
        <v>0</v>
      </c>
      <c r="AB141" s="100">
        <v>0</v>
      </c>
      <c r="AC141" s="100">
        <v>0</v>
      </c>
      <c r="AD141" s="100">
        <v>0</v>
      </c>
      <c r="AE141" s="100">
        <v>2416181</v>
      </c>
      <c r="AF141" s="100">
        <v>597708</v>
      </c>
      <c r="AG141" s="100">
        <v>0</v>
      </c>
      <c r="AH141" s="100">
        <v>3013889</v>
      </c>
      <c r="AI141" s="100">
        <v>1081554</v>
      </c>
      <c r="AJ141" s="100">
        <v>865243</v>
      </c>
      <c r="AK141" s="100">
        <v>216311</v>
      </c>
      <c r="AL141" s="100">
        <v>0</v>
      </c>
      <c r="AM141" s="100">
        <v>2163108</v>
      </c>
      <c r="AN141" s="100">
        <v>-167294</v>
      </c>
      <c r="AO141" s="100">
        <v>-133835</v>
      </c>
      <c r="AP141" s="100">
        <v>-33459</v>
      </c>
      <c r="AQ141" s="100">
        <v>0</v>
      </c>
      <c r="AR141" s="100">
        <v>-334588</v>
      </c>
      <c r="AS141" s="100">
        <v>-499947</v>
      </c>
      <c r="AT141" s="100">
        <v>-399958</v>
      </c>
      <c r="AU141" s="100">
        <v>-99989</v>
      </c>
      <c r="AV141" s="100">
        <v>0</v>
      </c>
      <c r="AW141" s="100">
        <v>-999894</v>
      </c>
      <c r="AX141" s="100">
        <v>234012</v>
      </c>
      <c r="AY141" s="100">
        <v>187210</v>
      </c>
      <c r="AZ141" s="100">
        <v>46802</v>
      </c>
      <c r="BA141" s="100">
        <v>0</v>
      </c>
      <c r="BB141" s="100">
        <v>468024</v>
      </c>
      <c r="BC141" s="100">
        <v>-320064</v>
      </c>
      <c r="BD141" s="100">
        <v>-256051</v>
      </c>
      <c r="BE141" s="100">
        <v>-64013</v>
      </c>
      <c r="BF141" s="100">
        <v>0</v>
      </c>
      <c r="BG141" s="100">
        <v>-640128</v>
      </c>
      <c r="BH141" s="100">
        <v>-585999</v>
      </c>
      <c r="BI141" s="100">
        <v>-468799</v>
      </c>
      <c r="BJ141" s="100">
        <v>-117200</v>
      </c>
      <c r="BK141" s="100">
        <v>0</v>
      </c>
      <c r="BL141" s="100">
        <v>-1171998</v>
      </c>
      <c r="BM141" s="100">
        <v>-1147187</v>
      </c>
      <c r="BN141" s="100">
        <v>-917749</v>
      </c>
      <c r="BO141" s="100">
        <v>-229437</v>
      </c>
      <c r="BP141" s="100">
        <v>0</v>
      </c>
      <c r="BQ141" s="100">
        <v>-2294373</v>
      </c>
      <c r="BR141" s="100">
        <v>-282239</v>
      </c>
      <c r="BS141" s="100">
        <v>-225792</v>
      </c>
      <c r="BT141" s="100">
        <v>-56448</v>
      </c>
      <c r="BU141" s="100">
        <v>0</v>
      </c>
      <c r="BV141" s="100">
        <v>-564479</v>
      </c>
      <c r="BW141" s="100">
        <v>-864947</v>
      </c>
      <c r="BX141" s="100">
        <v>-691958</v>
      </c>
      <c r="BY141" s="100">
        <v>-172989</v>
      </c>
      <c r="BZ141" s="100">
        <v>0</v>
      </c>
      <c r="CA141" s="100">
        <v>-1729894</v>
      </c>
      <c r="CB141" s="100">
        <v>453036</v>
      </c>
      <c r="CC141" s="100">
        <v>362428</v>
      </c>
      <c r="CD141" s="100">
        <v>90607</v>
      </c>
      <c r="CE141" s="100">
        <v>0</v>
      </c>
      <c r="CF141" s="100">
        <v>906071</v>
      </c>
      <c r="CG141" s="100">
        <v>23449</v>
      </c>
      <c r="CH141" s="100">
        <v>18760</v>
      </c>
      <c r="CI141" s="100">
        <v>4690</v>
      </c>
      <c r="CJ141" s="100">
        <v>0</v>
      </c>
      <c r="CK141" s="100">
        <v>46899</v>
      </c>
      <c r="CL141" s="100">
        <v>-685684</v>
      </c>
      <c r="CM141" s="100">
        <v>-548548</v>
      </c>
      <c r="CN141" s="100">
        <v>-137137</v>
      </c>
      <c r="CO141" s="100">
        <v>0</v>
      </c>
      <c r="CP141" s="100">
        <v>-1371369</v>
      </c>
      <c r="CQ141" s="100">
        <v>-1240282</v>
      </c>
      <c r="CR141" s="100">
        <v>-992226</v>
      </c>
      <c r="CS141" s="100">
        <v>-248056</v>
      </c>
      <c r="CT141" s="100">
        <v>0</v>
      </c>
      <c r="CU141" s="100">
        <v>-2480564</v>
      </c>
      <c r="CV141" s="100">
        <v>-2596668</v>
      </c>
      <c r="CW141" s="100">
        <v>-2077335</v>
      </c>
      <c r="CX141" s="100">
        <v>-519333</v>
      </c>
      <c r="CY141" s="100">
        <v>0</v>
      </c>
      <c r="CZ141" s="100">
        <v>-5193336</v>
      </c>
      <c r="DA141" s="100">
        <v>-514887</v>
      </c>
      <c r="DB141" s="100">
        <v>-411912</v>
      </c>
      <c r="DC141" s="100">
        <v>-102978</v>
      </c>
      <c r="DD141" s="100">
        <v>0</v>
      </c>
      <c r="DE141" s="100">
        <v>-1029777</v>
      </c>
      <c r="DF141" s="100">
        <v>-2081780</v>
      </c>
      <c r="DG141" s="100">
        <v>-1665424</v>
      </c>
      <c r="DH141" s="100">
        <v>-416355</v>
      </c>
      <c r="DI141" s="100">
        <v>0</v>
      </c>
      <c r="DJ141" s="100">
        <v>-4163559</v>
      </c>
      <c r="DK141" s="100">
        <v>-976670</v>
      </c>
      <c r="DL141" s="100">
        <v>-1715199</v>
      </c>
      <c r="DM141" s="100">
        <v>-428801</v>
      </c>
      <c r="DN141" s="100">
        <v>0</v>
      </c>
      <c r="DO141" s="100">
        <v>-3120670</v>
      </c>
      <c r="DP141" s="100">
        <v>-976671</v>
      </c>
      <c r="DQ141" s="100">
        <v>-743922</v>
      </c>
      <c r="DR141" s="100">
        <v>-185980</v>
      </c>
      <c r="DS141" s="100">
        <v>0</v>
      </c>
      <c r="DT141" s="100">
        <v>-1906573</v>
      </c>
      <c r="DU141" s="100">
        <v>1</v>
      </c>
      <c r="DV141" s="100">
        <v>-971277</v>
      </c>
      <c r="DW141" s="100">
        <v>-242821</v>
      </c>
      <c r="DX141" s="100">
        <v>0</v>
      </c>
      <c r="DY141" s="100">
        <v>-1214097</v>
      </c>
      <c r="DZ141" s="100">
        <v>26579405</v>
      </c>
      <c r="EA141" s="100">
        <v>21263524</v>
      </c>
      <c r="EB141" s="100">
        <v>5315881</v>
      </c>
      <c r="EC141" s="100">
        <v>0</v>
      </c>
      <c r="ED141" s="100">
        <v>53158810</v>
      </c>
      <c r="EE141" s="100">
        <v>25472370</v>
      </c>
      <c r="EF141" s="100">
        <v>20377896</v>
      </c>
      <c r="EG141" s="100">
        <v>5094474</v>
      </c>
      <c r="EH141" s="100">
        <v>0</v>
      </c>
      <c r="EI141" s="100">
        <v>50944740</v>
      </c>
      <c r="EJ141" s="100">
        <v>-1107035</v>
      </c>
      <c r="EK141" s="100">
        <v>-885628</v>
      </c>
      <c r="EL141" s="100">
        <v>-221407</v>
      </c>
      <c r="EM141" s="100">
        <v>0</v>
      </c>
      <c r="EN141" s="100">
        <v>-2214070</v>
      </c>
      <c r="EO141" s="100">
        <v>-1107034</v>
      </c>
      <c r="EP141" s="100">
        <v>-1856905</v>
      </c>
      <c r="EQ141" s="100">
        <v>-464228</v>
      </c>
      <c r="ER141" s="100">
        <v>0</v>
      </c>
      <c r="ES141" s="100">
        <v>-3428167</v>
      </c>
      <c r="ET141" s="546">
        <v>0.5</v>
      </c>
      <c r="EU141" s="546">
        <v>0.4</v>
      </c>
      <c r="EV141" s="546">
        <v>0.1</v>
      </c>
      <c r="EW141" s="546">
        <v>0</v>
      </c>
      <c r="EX141" s="546">
        <v>1</v>
      </c>
      <c r="EY141" s="84" t="s">
        <v>1029</v>
      </c>
    </row>
    <row r="142" spans="1:155" s="84" customFormat="1" x14ac:dyDescent="0.25">
      <c r="A142" t="s">
        <v>1026</v>
      </c>
      <c r="B142" s="82" t="s">
        <v>643</v>
      </c>
      <c r="C142" s="85" t="s">
        <v>642</v>
      </c>
      <c r="D142" s="100">
        <v>9542339</v>
      </c>
      <c r="E142" s="100">
        <v>28627019</v>
      </c>
      <c r="F142" s="100">
        <v>0</v>
      </c>
      <c r="G142" s="100">
        <v>0</v>
      </c>
      <c r="H142" s="100">
        <v>38169358</v>
      </c>
      <c r="I142" s="100">
        <v>0</v>
      </c>
      <c r="J142" s="100">
        <v>0</v>
      </c>
      <c r="K142" s="100">
        <v>9542339</v>
      </c>
      <c r="L142" s="100">
        <v>264699</v>
      </c>
      <c r="M142" s="100">
        <v>264699</v>
      </c>
      <c r="N142" s="100">
        <v>0</v>
      </c>
      <c r="O142" s="100">
        <v>0</v>
      </c>
      <c r="P142" s="100">
        <v>268017</v>
      </c>
      <c r="Q142" s="100">
        <v>0</v>
      </c>
      <c r="R142" s="100">
        <v>268017</v>
      </c>
      <c r="S142" s="100">
        <v>0</v>
      </c>
      <c r="T142" s="100">
        <v>0</v>
      </c>
      <c r="U142" s="100">
        <v>0</v>
      </c>
      <c r="V142" s="100">
        <v>0</v>
      </c>
      <c r="W142" s="100">
        <v>0</v>
      </c>
      <c r="X142" s="100">
        <v>0</v>
      </c>
      <c r="Y142" s="100">
        <v>0</v>
      </c>
      <c r="Z142" s="100">
        <v>0</v>
      </c>
      <c r="AA142" s="100">
        <v>0</v>
      </c>
      <c r="AB142" s="100">
        <v>0</v>
      </c>
      <c r="AC142" s="100">
        <v>0</v>
      </c>
      <c r="AD142" s="100">
        <v>0</v>
      </c>
      <c r="AE142" s="100">
        <v>6388548</v>
      </c>
      <c r="AF142" s="100">
        <v>0</v>
      </c>
      <c r="AG142" s="100">
        <v>0</v>
      </c>
      <c r="AH142" s="100">
        <v>6388548</v>
      </c>
      <c r="AI142" s="100">
        <v>361558</v>
      </c>
      <c r="AJ142" s="100">
        <v>1084673</v>
      </c>
      <c r="AK142" s="100">
        <v>0</v>
      </c>
      <c r="AL142" s="100">
        <v>0</v>
      </c>
      <c r="AM142" s="100">
        <v>1446231</v>
      </c>
      <c r="AN142" s="100">
        <v>-137464</v>
      </c>
      <c r="AO142" s="100">
        <v>-412393</v>
      </c>
      <c r="AP142" s="100">
        <v>0</v>
      </c>
      <c r="AQ142" s="100">
        <v>0</v>
      </c>
      <c r="AR142" s="100">
        <v>-549857</v>
      </c>
      <c r="AS142" s="100">
        <v>-120023</v>
      </c>
      <c r="AT142" s="100">
        <v>-360071</v>
      </c>
      <c r="AU142" s="100">
        <v>0</v>
      </c>
      <c r="AV142" s="100">
        <v>0</v>
      </c>
      <c r="AW142" s="100">
        <v>-480094</v>
      </c>
      <c r="AX142" s="100">
        <v>21592</v>
      </c>
      <c r="AY142" s="100">
        <v>64778</v>
      </c>
      <c r="AZ142" s="100">
        <v>0</v>
      </c>
      <c r="BA142" s="100">
        <v>0</v>
      </c>
      <c r="BB142" s="100">
        <v>86370</v>
      </c>
      <c r="BC142" s="100">
        <v>-121855</v>
      </c>
      <c r="BD142" s="100">
        <v>-365564</v>
      </c>
      <c r="BE142" s="100">
        <v>0</v>
      </c>
      <c r="BF142" s="100">
        <v>0</v>
      </c>
      <c r="BG142" s="100">
        <v>-487419</v>
      </c>
      <c r="BH142" s="100">
        <v>-220286</v>
      </c>
      <c r="BI142" s="100">
        <v>-660857</v>
      </c>
      <c r="BJ142" s="100">
        <v>0</v>
      </c>
      <c r="BK142" s="100">
        <v>0</v>
      </c>
      <c r="BL142" s="100">
        <v>-881143</v>
      </c>
      <c r="BM142" s="100">
        <v>-1709404</v>
      </c>
      <c r="BN142" s="100">
        <v>-5128212</v>
      </c>
      <c r="BO142" s="100">
        <v>0</v>
      </c>
      <c r="BP142" s="100">
        <v>0</v>
      </c>
      <c r="BQ142" s="100">
        <v>-6837616</v>
      </c>
      <c r="BR142" s="100">
        <v>-781063</v>
      </c>
      <c r="BS142" s="100">
        <v>-2343191</v>
      </c>
      <c r="BT142" s="100">
        <v>0</v>
      </c>
      <c r="BU142" s="100">
        <v>0</v>
      </c>
      <c r="BV142" s="100">
        <v>-3124254</v>
      </c>
      <c r="BW142" s="100">
        <v>-928340</v>
      </c>
      <c r="BX142" s="100">
        <v>-2785022</v>
      </c>
      <c r="BY142" s="100">
        <v>0</v>
      </c>
      <c r="BZ142" s="100">
        <v>0</v>
      </c>
      <c r="CA142" s="100">
        <v>-3713362</v>
      </c>
      <c r="CB142" s="100">
        <v>26738</v>
      </c>
      <c r="CC142" s="100">
        <v>80216</v>
      </c>
      <c r="CD142" s="100">
        <v>0</v>
      </c>
      <c r="CE142" s="100">
        <v>0</v>
      </c>
      <c r="CF142" s="100">
        <v>106954</v>
      </c>
      <c r="CG142" s="100">
        <v>63052</v>
      </c>
      <c r="CH142" s="100">
        <v>189158</v>
      </c>
      <c r="CI142" s="100">
        <v>0</v>
      </c>
      <c r="CJ142" s="100">
        <v>0</v>
      </c>
      <c r="CK142" s="100">
        <v>252210</v>
      </c>
      <c r="CL142" s="100">
        <v>173650</v>
      </c>
      <c r="CM142" s="100">
        <v>520952</v>
      </c>
      <c r="CN142" s="100">
        <v>0</v>
      </c>
      <c r="CO142" s="100">
        <v>0</v>
      </c>
      <c r="CP142" s="100">
        <v>694602</v>
      </c>
      <c r="CQ142" s="100">
        <v>-551992</v>
      </c>
      <c r="CR142" s="100">
        <v>-1655976</v>
      </c>
      <c r="CS142" s="100">
        <v>0</v>
      </c>
      <c r="CT142" s="100">
        <v>0</v>
      </c>
      <c r="CU142" s="100">
        <v>-2207968</v>
      </c>
      <c r="CV142" s="100">
        <v>-1997956</v>
      </c>
      <c r="CW142" s="100">
        <v>-5993862</v>
      </c>
      <c r="CX142" s="100">
        <v>0</v>
      </c>
      <c r="CY142" s="100">
        <v>0</v>
      </c>
      <c r="CZ142" s="100">
        <v>-7991818</v>
      </c>
      <c r="DA142" s="100">
        <v>-580675</v>
      </c>
      <c r="DB142" s="100">
        <v>-1742023</v>
      </c>
      <c r="DC142" s="100">
        <v>0</v>
      </c>
      <c r="DD142" s="100">
        <v>0</v>
      </c>
      <c r="DE142" s="100">
        <v>-2322698</v>
      </c>
      <c r="DF142" s="100">
        <v>-1417280</v>
      </c>
      <c r="DG142" s="100">
        <v>-4251840</v>
      </c>
      <c r="DH142" s="100">
        <v>0</v>
      </c>
      <c r="DI142" s="100">
        <v>0</v>
      </c>
      <c r="DJ142" s="100">
        <v>-5669120</v>
      </c>
      <c r="DK142" s="100">
        <v>-369312</v>
      </c>
      <c r="DL142" s="100">
        <v>-212317</v>
      </c>
      <c r="DM142" s="100">
        <v>0</v>
      </c>
      <c r="DN142" s="100">
        <v>0</v>
      </c>
      <c r="DO142" s="100">
        <v>-581629</v>
      </c>
      <c r="DP142" s="100">
        <v>-369312</v>
      </c>
      <c r="DQ142" s="100">
        <v>-500000</v>
      </c>
      <c r="DR142" s="100">
        <v>0</v>
      </c>
      <c r="DS142" s="100">
        <v>0</v>
      </c>
      <c r="DT142" s="100">
        <v>-869312</v>
      </c>
      <c r="DU142" s="100">
        <v>0</v>
      </c>
      <c r="DV142" s="100">
        <v>287683</v>
      </c>
      <c r="DW142" s="100">
        <v>0</v>
      </c>
      <c r="DX142" s="100">
        <v>0</v>
      </c>
      <c r="DY142" s="100">
        <v>287683</v>
      </c>
      <c r="DZ142" s="100">
        <v>9624545</v>
      </c>
      <c r="EA142" s="100">
        <v>28873636</v>
      </c>
      <c r="EB142" s="100">
        <v>0</v>
      </c>
      <c r="EC142" s="100">
        <v>0</v>
      </c>
      <c r="ED142" s="100">
        <v>38498181</v>
      </c>
      <c r="EE142" s="100">
        <v>9542339</v>
      </c>
      <c r="EF142" s="100">
        <v>28627019</v>
      </c>
      <c r="EG142" s="100">
        <v>0</v>
      </c>
      <c r="EH142" s="100">
        <v>0</v>
      </c>
      <c r="EI142" s="100">
        <v>38169358</v>
      </c>
      <c r="EJ142" s="100">
        <v>-82206</v>
      </c>
      <c r="EK142" s="100">
        <v>-246617</v>
      </c>
      <c r="EL142" s="100">
        <v>0</v>
      </c>
      <c r="EM142" s="100">
        <v>0</v>
      </c>
      <c r="EN142" s="100">
        <v>-328823</v>
      </c>
      <c r="EO142" s="100">
        <v>-82206</v>
      </c>
      <c r="EP142" s="100">
        <v>41066</v>
      </c>
      <c r="EQ142" s="100">
        <v>0</v>
      </c>
      <c r="ER142" s="100">
        <v>0</v>
      </c>
      <c r="ES142" s="100">
        <v>-41140</v>
      </c>
      <c r="ET142" s="546">
        <v>0.25</v>
      </c>
      <c r="EU142" s="546">
        <v>0.75</v>
      </c>
      <c r="EV142" s="546">
        <v>0</v>
      </c>
      <c r="EW142" s="546">
        <v>0</v>
      </c>
      <c r="EX142" s="546">
        <v>1</v>
      </c>
      <c r="EY142" s="84" t="s">
        <v>1054</v>
      </c>
    </row>
    <row r="143" spans="1:155" s="84" customFormat="1" x14ac:dyDescent="0.25">
      <c r="A143" t="s">
        <v>1026</v>
      </c>
      <c r="B143" s="82" t="s">
        <v>645</v>
      </c>
      <c r="C143" s="85" t="s">
        <v>644</v>
      </c>
      <c r="D143" s="100">
        <v>772500</v>
      </c>
      <c r="E143" s="100">
        <v>772500</v>
      </c>
      <c r="F143" s="100">
        <v>0</v>
      </c>
      <c r="G143" s="100">
        <v>0</v>
      </c>
      <c r="H143" s="100">
        <v>1545000</v>
      </c>
      <c r="I143" s="100">
        <v>0</v>
      </c>
      <c r="J143" s="100">
        <v>0</v>
      </c>
      <c r="K143" s="100">
        <v>772500</v>
      </c>
      <c r="L143" s="100">
        <v>23703</v>
      </c>
      <c r="M143" s="100">
        <v>23703</v>
      </c>
      <c r="N143" s="100">
        <v>0</v>
      </c>
      <c r="O143" s="100">
        <v>0</v>
      </c>
      <c r="P143" s="100">
        <v>0</v>
      </c>
      <c r="Q143" s="100">
        <v>0</v>
      </c>
      <c r="R143" s="100">
        <v>0</v>
      </c>
      <c r="S143" s="100">
        <v>0</v>
      </c>
      <c r="T143" s="100">
        <v>0</v>
      </c>
      <c r="U143" s="100">
        <v>0</v>
      </c>
      <c r="V143" s="100">
        <v>0</v>
      </c>
      <c r="W143" s="100">
        <v>0</v>
      </c>
      <c r="X143" s="100">
        <v>0</v>
      </c>
      <c r="Y143" s="100">
        <v>0</v>
      </c>
      <c r="Z143" s="100">
        <v>0</v>
      </c>
      <c r="AA143" s="100">
        <v>0</v>
      </c>
      <c r="AB143" s="100">
        <v>0</v>
      </c>
      <c r="AC143" s="100">
        <v>0</v>
      </c>
      <c r="AD143" s="100">
        <v>0</v>
      </c>
      <c r="AE143" s="100">
        <v>271934</v>
      </c>
      <c r="AF143" s="100">
        <v>0</v>
      </c>
      <c r="AG143" s="100">
        <v>0</v>
      </c>
      <c r="AH143" s="100">
        <v>271934</v>
      </c>
      <c r="AI143" s="100">
        <v>45659</v>
      </c>
      <c r="AJ143" s="100">
        <v>45660</v>
      </c>
      <c r="AK143" s="100">
        <v>0</v>
      </c>
      <c r="AL143" s="100">
        <v>0</v>
      </c>
      <c r="AM143" s="100">
        <v>91319</v>
      </c>
      <c r="AN143" s="100">
        <v>-8917</v>
      </c>
      <c r="AO143" s="100">
        <v>-8917</v>
      </c>
      <c r="AP143" s="100">
        <v>0</v>
      </c>
      <c r="AQ143" s="100">
        <v>0</v>
      </c>
      <c r="AR143" s="100">
        <v>-17834</v>
      </c>
      <c r="AS143" s="100">
        <v>-22952</v>
      </c>
      <c r="AT143" s="100">
        <v>-22953</v>
      </c>
      <c r="AU143" s="100">
        <v>0</v>
      </c>
      <c r="AV143" s="100">
        <v>0</v>
      </c>
      <c r="AW143" s="100">
        <v>-45905</v>
      </c>
      <c r="AX143" s="100">
        <v>0</v>
      </c>
      <c r="AY143" s="100">
        <v>0</v>
      </c>
      <c r="AZ143" s="100">
        <v>0</v>
      </c>
      <c r="BA143" s="100">
        <v>0</v>
      </c>
      <c r="BB143" s="100">
        <v>0</v>
      </c>
      <c r="BC143" s="100">
        <v>-4980</v>
      </c>
      <c r="BD143" s="100">
        <v>-4980</v>
      </c>
      <c r="BE143" s="100">
        <v>0</v>
      </c>
      <c r="BF143" s="100">
        <v>0</v>
      </c>
      <c r="BG143" s="100">
        <v>-9960</v>
      </c>
      <c r="BH143" s="100">
        <v>-27932</v>
      </c>
      <c r="BI143" s="100">
        <v>-27933</v>
      </c>
      <c r="BJ143" s="100">
        <v>0</v>
      </c>
      <c r="BK143" s="100">
        <v>0</v>
      </c>
      <c r="BL143" s="100">
        <v>-55865</v>
      </c>
      <c r="BM143" s="100">
        <v>-94238</v>
      </c>
      <c r="BN143" s="100">
        <v>-94238</v>
      </c>
      <c r="BO143" s="100">
        <v>0</v>
      </c>
      <c r="BP143" s="100">
        <v>0</v>
      </c>
      <c r="BQ143" s="100">
        <v>-188476</v>
      </c>
      <c r="BR143" s="100">
        <v>-58238</v>
      </c>
      <c r="BS143" s="100">
        <v>-58238</v>
      </c>
      <c r="BT143" s="100">
        <v>0</v>
      </c>
      <c r="BU143" s="100">
        <v>0</v>
      </c>
      <c r="BV143" s="100">
        <v>-116476</v>
      </c>
      <c r="BW143" s="100">
        <v>-36000</v>
      </c>
      <c r="BX143" s="100">
        <v>-36000</v>
      </c>
      <c r="BY143" s="100">
        <v>0</v>
      </c>
      <c r="BZ143" s="100">
        <v>0</v>
      </c>
      <c r="CA143" s="100">
        <v>-72000</v>
      </c>
      <c r="CB143" s="100">
        <v>0</v>
      </c>
      <c r="CC143" s="100">
        <v>0</v>
      </c>
      <c r="CD143" s="100">
        <v>0</v>
      </c>
      <c r="CE143" s="100">
        <v>0</v>
      </c>
      <c r="CF143" s="100">
        <v>0</v>
      </c>
      <c r="CG143" s="100">
        <v>0</v>
      </c>
      <c r="CH143" s="100">
        <v>0</v>
      </c>
      <c r="CI143" s="100">
        <v>0</v>
      </c>
      <c r="CJ143" s="100">
        <v>0</v>
      </c>
      <c r="CK143" s="100">
        <v>0</v>
      </c>
      <c r="CL143" s="100">
        <v>58238</v>
      </c>
      <c r="CM143" s="100">
        <v>58238</v>
      </c>
      <c r="CN143" s="100">
        <v>0</v>
      </c>
      <c r="CO143" s="100">
        <v>0</v>
      </c>
      <c r="CP143" s="100">
        <v>116476</v>
      </c>
      <c r="CQ143" s="100">
        <v>152</v>
      </c>
      <c r="CR143" s="100">
        <v>152</v>
      </c>
      <c r="CS143" s="100">
        <v>0</v>
      </c>
      <c r="CT143" s="100">
        <v>0</v>
      </c>
      <c r="CU143" s="100">
        <v>304</v>
      </c>
      <c r="CV143" s="100">
        <v>-35848</v>
      </c>
      <c r="CW143" s="100">
        <v>-35848</v>
      </c>
      <c r="CX143" s="100">
        <v>0</v>
      </c>
      <c r="CY143" s="100">
        <v>0</v>
      </c>
      <c r="CZ143" s="100">
        <v>-71696</v>
      </c>
      <c r="DA143" s="100">
        <v>0</v>
      </c>
      <c r="DB143" s="100">
        <v>0</v>
      </c>
      <c r="DC143" s="100">
        <v>0</v>
      </c>
      <c r="DD143" s="100">
        <v>0</v>
      </c>
      <c r="DE143" s="100">
        <v>0</v>
      </c>
      <c r="DF143" s="100">
        <v>-35848</v>
      </c>
      <c r="DG143" s="100">
        <v>-35848</v>
      </c>
      <c r="DH143" s="100">
        <v>0</v>
      </c>
      <c r="DI143" s="100">
        <v>0</v>
      </c>
      <c r="DJ143" s="100">
        <v>-71696</v>
      </c>
      <c r="DK143" s="100">
        <v>5039</v>
      </c>
      <c r="DL143" s="100">
        <v>5038</v>
      </c>
      <c r="DM143" s="100">
        <v>0</v>
      </c>
      <c r="DN143" s="100">
        <v>0</v>
      </c>
      <c r="DO143" s="100">
        <v>10077</v>
      </c>
      <c r="DP143" s="100">
        <v>0</v>
      </c>
      <c r="DQ143" s="100">
        <v>0</v>
      </c>
      <c r="DR143" s="100">
        <v>0</v>
      </c>
      <c r="DS143" s="100">
        <v>0</v>
      </c>
      <c r="DT143" s="100">
        <v>0</v>
      </c>
      <c r="DU143" s="100">
        <v>5039</v>
      </c>
      <c r="DV143" s="100">
        <v>5038</v>
      </c>
      <c r="DW143" s="100">
        <v>0</v>
      </c>
      <c r="DX143" s="100">
        <v>0</v>
      </c>
      <c r="DY143" s="100">
        <v>10077</v>
      </c>
      <c r="DZ143" s="100">
        <v>684179</v>
      </c>
      <c r="EA143" s="100">
        <v>684180</v>
      </c>
      <c r="EB143" s="100">
        <v>0</v>
      </c>
      <c r="EC143" s="100">
        <v>0</v>
      </c>
      <c r="ED143" s="100">
        <v>1368359</v>
      </c>
      <c r="EE143" s="100">
        <v>772500</v>
      </c>
      <c r="EF143" s="100">
        <v>772500</v>
      </c>
      <c r="EG143" s="100">
        <v>0</v>
      </c>
      <c r="EH143" s="100">
        <v>0</v>
      </c>
      <c r="EI143" s="100">
        <v>1545000</v>
      </c>
      <c r="EJ143" s="100">
        <v>88321</v>
      </c>
      <c r="EK143" s="100">
        <v>88320</v>
      </c>
      <c r="EL143" s="100">
        <v>0</v>
      </c>
      <c r="EM143" s="100">
        <v>0</v>
      </c>
      <c r="EN143" s="100">
        <v>176641</v>
      </c>
      <c r="EO143" s="100">
        <v>93360</v>
      </c>
      <c r="EP143" s="100">
        <v>93358</v>
      </c>
      <c r="EQ143" s="100">
        <v>0</v>
      </c>
      <c r="ER143" s="100">
        <v>0</v>
      </c>
      <c r="ES143" s="100">
        <v>186718</v>
      </c>
      <c r="ET143" s="546">
        <v>0.5</v>
      </c>
      <c r="EU143" s="546">
        <v>0.5</v>
      </c>
      <c r="EV143" s="546">
        <v>0</v>
      </c>
      <c r="EW143" s="546">
        <v>0</v>
      </c>
      <c r="EX143" s="546">
        <v>1</v>
      </c>
      <c r="EY143" s="84" t="s">
        <v>1054</v>
      </c>
    </row>
    <row r="144" spans="1:155" s="84" customFormat="1" x14ac:dyDescent="0.25">
      <c r="A144" t="s">
        <v>1026</v>
      </c>
      <c r="B144" s="82" t="s">
        <v>647</v>
      </c>
      <c r="C144" s="85" t="s">
        <v>646</v>
      </c>
      <c r="D144" s="100">
        <v>72132508.930000007</v>
      </c>
      <c r="E144" s="100">
        <v>138494417</v>
      </c>
      <c r="F144" s="100">
        <v>77903109</v>
      </c>
      <c r="G144" s="100">
        <v>0</v>
      </c>
      <c r="H144" s="100">
        <v>288530034.93000001</v>
      </c>
      <c r="I144" s="100">
        <v>0</v>
      </c>
      <c r="J144" s="100">
        <v>0</v>
      </c>
      <c r="K144" s="100">
        <v>72132508.930000007</v>
      </c>
      <c r="L144" s="100">
        <v>711439</v>
      </c>
      <c r="M144" s="100">
        <v>711439</v>
      </c>
      <c r="N144" s="100">
        <v>0</v>
      </c>
      <c r="O144" s="100">
        <v>0</v>
      </c>
      <c r="P144" s="100">
        <v>78076</v>
      </c>
      <c r="Q144" s="100">
        <v>0</v>
      </c>
      <c r="R144" s="100">
        <v>78076</v>
      </c>
      <c r="S144" s="100">
        <v>0</v>
      </c>
      <c r="T144" s="100">
        <v>0</v>
      </c>
      <c r="U144" s="100">
        <v>0</v>
      </c>
      <c r="V144" s="100">
        <v>0</v>
      </c>
      <c r="W144" s="100">
        <v>0</v>
      </c>
      <c r="X144" s="100">
        <v>0</v>
      </c>
      <c r="Y144" s="100">
        <v>0</v>
      </c>
      <c r="Z144" s="100">
        <v>0</v>
      </c>
      <c r="AA144" s="100">
        <v>0</v>
      </c>
      <c r="AB144" s="100">
        <v>0</v>
      </c>
      <c r="AC144" s="100">
        <v>0</v>
      </c>
      <c r="AD144" s="100">
        <v>0</v>
      </c>
      <c r="AE144" s="100">
        <v>11121673</v>
      </c>
      <c r="AF144" s="100">
        <v>6254509</v>
      </c>
      <c r="AG144" s="100">
        <v>0</v>
      </c>
      <c r="AH144" s="100">
        <v>17376182</v>
      </c>
      <c r="AI144" s="100">
        <v>5399082</v>
      </c>
      <c r="AJ144" s="100">
        <v>10366238</v>
      </c>
      <c r="AK144" s="100">
        <v>5831009</v>
      </c>
      <c r="AL144" s="100">
        <v>0</v>
      </c>
      <c r="AM144" s="100">
        <v>21596329</v>
      </c>
      <c r="AN144" s="100">
        <v>-5138214</v>
      </c>
      <c r="AO144" s="100">
        <v>-9865372</v>
      </c>
      <c r="AP144" s="100">
        <v>-5549272</v>
      </c>
      <c r="AQ144" s="100">
        <v>0</v>
      </c>
      <c r="AR144" s="100">
        <v>-20552858</v>
      </c>
      <c r="AS144" s="100">
        <v>-4125220</v>
      </c>
      <c r="AT144" s="100">
        <v>-7920421</v>
      </c>
      <c r="AU144" s="100">
        <v>-4455237</v>
      </c>
      <c r="AV144" s="100">
        <v>0</v>
      </c>
      <c r="AW144" s="100">
        <v>-16500878</v>
      </c>
      <c r="AX144" s="100">
        <v>639023</v>
      </c>
      <c r="AY144" s="100">
        <v>1226925</v>
      </c>
      <c r="AZ144" s="100">
        <v>690145</v>
      </c>
      <c r="BA144" s="100">
        <v>0</v>
      </c>
      <c r="BB144" s="100">
        <v>2556093</v>
      </c>
      <c r="BC144" s="100">
        <v>-552541</v>
      </c>
      <c r="BD144" s="100">
        <v>-1060878</v>
      </c>
      <c r="BE144" s="100">
        <v>-596744</v>
      </c>
      <c r="BF144" s="100">
        <v>0</v>
      </c>
      <c r="BG144" s="100">
        <v>-2210163</v>
      </c>
      <c r="BH144" s="100">
        <v>-4038738</v>
      </c>
      <c r="BI144" s="100">
        <v>-7754374</v>
      </c>
      <c r="BJ144" s="100">
        <v>-4361836</v>
      </c>
      <c r="BK144" s="100">
        <v>0</v>
      </c>
      <c r="BL144" s="100">
        <v>-16154948</v>
      </c>
      <c r="BM144" s="100">
        <v>-6444358</v>
      </c>
      <c r="BN144" s="100">
        <v>-12373167</v>
      </c>
      <c r="BO144" s="100">
        <v>-6959906</v>
      </c>
      <c r="BP144" s="100">
        <v>0</v>
      </c>
      <c r="BQ144" s="100">
        <v>-25777431</v>
      </c>
      <c r="BR144" s="100">
        <v>-1461623</v>
      </c>
      <c r="BS144" s="100">
        <v>-2806315</v>
      </c>
      <c r="BT144" s="100">
        <v>-1578552</v>
      </c>
      <c r="BU144" s="100">
        <v>0</v>
      </c>
      <c r="BV144" s="100">
        <v>-5846490</v>
      </c>
      <c r="BW144" s="100">
        <v>-4982735</v>
      </c>
      <c r="BX144" s="100">
        <v>-9566852</v>
      </c>
      <c r="BY144" s="100">
        <v>-5381354</v>
      </c>
      <c r="BZ144" s="100">
        <v>0</v>
      </c>
      <c r="CA144" s="100">
        <v>-19930941</v>
      </c>
      <c r="CB144" s="100">
        <v>1805545</v>
      </c>
      <c r="CC144" s="100">
        <v>3466647</v>
      </c>
      <c r="CD144" s="100">
        <v>1949989</v>
      </c>
      <c r="CE144" s="100">
        <v>0</v>
      </c>
      <c r="CF144" s="100">
        <v>7222181</v>
      </c>
      <c r="CG144" s="100">
        <v>0</v>
      </c>
      <c r="CH144" s="100">
        <v>0</v>
      </c>
      <c r="CI144" s="100">
        <v>0</v>
      </c>
      <c r="CJ144" s="100">
        <v>0</v>
      </c>
      <c r="CK144" s="100">
        <v>0</v>
      </c>
      <c r="CL144" s="100">
        <v>-829582.06999999983</v>
      </c>
      <c r="CM144" s="100">
        <v>-1592798</v>
      </c>
      <c r="CN144" s="100">
        <v>-895949</v>
      </c>
      <c r="CO144" s="100">
        <v>0</v>
      </c>
      <c r="CP144" s="100">
        <v>-3318329.07</v>
      </c>
      <c r="CQ144" s="100">
        <v>-2838151</v>
      </c>
      <c r="CR144" s="100">
        <v>-5449248</v>
      </c>
      <c r="CS144" s="100">
        <v>-3065202</v>
      </c>
      <c r="CT144" s="100">
        <v>0</v>
      </c>
      <c r="CU144" s="100">
        <v>-11352601</v>
      </c>
      <c r="CV144" s="100">
        <v>-8306546.0700000003</v>
      </c>
      <c r="CW144" s="100">
        <v>-15948566</v>
      </c>
      <c r="CX144" s="100">
        <v>-8971068</v>
      </c>
      <c r="CY144" s="100">
        <v>0</v>
      </c>
      <c r="CZ144" s="100">
        <v>-33226180.07</v>
      </c>
      <c r="DA144" s="100">
        <v>-485660.06999999983</v>
      </c>
      <c r="DB144" s="100">
        <v>-932466</v>
      </c>
      <c r="DC144" s="100">
        <v>-524512</v>
      </c>
      <c r="DD144" s="100">
        <v>0</v>
      </c>
      <c r="DE144" s="100">
        <v>-1942638.0699999998</v>
      </c>
      <c r="DF144" s="100">
        <v>-7820886</v>
      </c>
      <c r="DG144" s="100">
        <v>-15016100</v>
      </c>
      <c r="DH144" s="100">
        <v>-8446556</v>
      </c>
      <c r="DI144" s="100">
        <v>0</v>
      </c>
      <c r="DJ144" s="100">
        <v>-31283542</v>
      </c>
      <c r="DK144" s="100">
        <v>1066950</v>
      </c>
      <c r="DL144" s="100">
        <v>7486257</v>
      </c>
      <c r="DM144" s="100">
        <v>4861698</v>
      </c>
      <c r="DN144" s="100">
        <v>0</v>
      </c>
      <c r="DO144" s="100">
        <v>13414905</v>
      </c>
      <c r="DP144" s="100">
        <v>1066949</v>
      </c>
      <c r="DQ144" s="100">
        <v>2706775</v>
      </c>
      <c r="DR144" s="100">
        <v>2173238</v>
      </c>
      <c r="DS144" s="100">
        <v>0</v>
      </c>
      <c r="DT144" s="100">
        <v>5946962</v>
      </c>
      <c r="DU144" s="100">
        <v>1</v>
      </c>
      <c r="DV144" s="100">
        <v>4779482</v>
      </c>
      <c r="DW144" s="100">
        <v>2688460</v>
      </c>
      <c r="DX144" s="100">
        <v>0</v>
      </c>
      <c r="DY144" s="100">
        <v>7467943</v>
      </c>
      <c r="DZ144" s="100">
        <v>70560205</v>
      </c>
      <c r="EA144" s="100">
        <v>135475593</v>
      </c>
      <c r="EB144" s="100">
        <v>76205021</v>
      </c>
      <c r="EC144" s="100">
        <v>0</v>
      </c>
      <c r="ED144" s="100">
        <v>282240819</v>
      </c>
      <c r="EE144" s="100">
        <v>72132508.930000007</v>
      </c>
      <c r="EF144" s="100">
        <v>138494417</v>
      </c>
      <c r="EG144" s="100">
        <v>77903109</v>
      </c>
      <c r="EH144" s="100">
        <v>0</v>
      </c>
      <c r="EI144" s="100">
        <v>288530034.93000001</v>
      </c>
      <c r="EJ144" s="100">
        <v>1572303.9300000072</v>
      </c>
      <c r="EK144" s="100">
        <v>3018824</v>
      </c>
      <c r="EL144" s="100">
        <v>1698088</v>
      </c>
      <c r="EM144" s="100">
        <v>0</v>
      </c>
      <c r="EN144" s="100">
        <v>6289215.9300000072</v>
      </c>
      <c r="EO144" s="100">
        <v>1572304.9300000072</v>
      </c>
      <c r="EP144" s="100">
        <v>7798306</v>
      </c>
      <c r="EQ144" s="100">
        <v>4386548</v>
      </c>
      <c r="ER144" s="100">
        <v>0</v>
      </c>
      <c r="ES144" s="100">
        <v>13757158.930000007</v>
      </c>
      <c r="ET144" s="546">
        <v>0.25</v>
      </c>
      <c r="EU144" s="546">
        <v>0.48</v>
      </c>
      <c r="EV144" s="546">
        <v>0.27</v>
      </c>
      <c r="EW144" s="546">
        <v>0</v>
      </c>
      <c r="EX144" s="546">
        <v>1</v>
      </c>
      <c r="EY144" s="84" t="s">
        <v>1073</v>
      </c>
    </row>
    <row r="145" spans="1:155" s="84" customFormat="1" x14ac:dyDescent="0.25">
      <c r="A145" t="s">
        <v>1026</v>
      </c>
      <c r="B145" s="82" t="s">
        <v>649</v>
      </c>
      <c r="C145" s="85" t="s">
        <v>648</v>
      </c>
      <c r="D145" s="100">
        <v>87546797</v>
      </c>
      <c r="E145" s="100">
        <v>168089849</v>
      </c>
      <c r="F145" s="100">
        <v>94550540</v>
      </c>
      <c r="G145" s="100">
        <v>0</v>
      </c>
      <c r="H145" s="100">
        <v>350187186</v>
      </c>
      <c r="I145" s="100">
        <v>0</v>
      </c>
      <c r="J145" s="100">
        <v>0</v>
      </c>
      <c r="K145" s="100">
        <v>87546797</v>
      </c>
      <c r="L145" s="100">
        <v>643432</v>
      </c>
      <c r="M145" s="100">
        <v>643432</v>
      </c>
      <c r="N145" s="100">
        <v>0</v>
      </c>
      <c r="O145" s="100">
        <v>0</v>
      </c>
      <c r="P145" s="100">
        <v>0</v>
      </c>
      <c r="Q145" s="100">
        <v>0</v>
      </c>
      <c r="R145" s="100">
        <v>0</v>
      </c>
      <c r="S145" s="100">
        <v>0</v>
      </c>
      <c r="T145" s="100">
        <v>0</v>
      </c>
      <c r="U145" s="100">
        <v>0</v>
      </c>
      <c r="V145" s="100">
        <v>0</v>
      </c>
      <c r="W145" s="100">
        <v>0</v>
      </c>
      <c r="X145" s="100">
        <v>0</v>
      </c>
      <c r="Y145" s="100">
        <v>0</v>
      </c>
      <c r="Z145" s="100">
        <v>0</v>
      </c>
      <c r="AA145" s="100">
        <v>0</v>
      </c>
      <c r="AB145" s="100">
        <v>0</v>
      </c>
      <c r="AC145" s="100">
        <v>0</v>
      </c>
      <c r="AD145" s="100">
        <v>0</v>
      </c>
      <c r="AE145" s="100">
        <v>10314655</v>
      </c>
      <c r="AF145" s="100">
        <v>5801993</v>
      </c>
      <c r="AG145" s="100">
        <v>0</v>
      </c>
      <c r="AH145" s="100">
        <v>16116648</v>
      </c>
      <c r="AI145" s="100">
        <v>5635584</v>
      </c>
      <c r="AJ145" s="100">
        <v>10820321</v>
      </c>
      <c r="AK145" s="100">
        <v>6086430</v>
      </c>
      <c r="AL145" s="100">
        <v>0</v>
      </c>
      <c r="AM145" s="100">
        <v>22542335</v>
      </c>
      <c r="AN145" s="100">
        <v>-2598478</v>
      </c>
      <c r="AO145" s="100">
        <v>-4989078</v>
      </c>
      <c r="AP145" s="100">
        <v>-2806357</v>
      </c>
      <c r="AQ145" s="100">
        <v>0</v>
      </c>
      <c r="AR145" s="100">
        <v>-10393913</v>
      </c>
      <c r="AS145" s="100">
        <v>-1352181</v>
      </c>
      <c r="AT145" s="100">
        <v>-2596188</v>
      </c>
      <c r="AU145" s="100">
        <v>-1460355</v>
      </c>
      <c r="AV145" s="100">
        <v>0</v>
      </c>
      <c r="AW145" s="100">
        <v>-5408724</v>
      </c>
      <c r="AX145" s="100">
        <v>-188872</v>
      </c>
      <c r="AY145" s="100">
        <v>-362634</v>
      </c>
      <c r="AZ145" s="100">
        <v>-203981</v>
      </c>
      <c r="BA145" s="100">
        <v>0</v>
      </c>
      <c r="BB145" s="100">
        <v>-755487</v>
      </c>
      <c r="BC145" s="100">
        <v>-1326175</v>
      </c>
      <c r="BD145" s="100">
        <v>-2546257</v>
      </c>
      <c r="BE145" s="100">
        <v>-1432270</v>
      </c>
      <c r="BF145" s="100">
        <v>0</v>
      </c>
      <c r="BG145" s="100">
        <v>-5304702</v>
      </c>
      <c r="BH145" s="100">
        <v>-2867228</v>
      </c>
      <c r="BI145" s="100">
        <v>-5505079</v>
      </c>
      <c r="BJ145" s="100">
        <v>-3096606</v>
      </c>
      <c r="BK145" s="100">
        <v>0</v>
      </c>
      <c r="BL145" s="100">
        <v>-11468913</v>
      </c>
      <c r="BM145" s="100">
        <v>-12233651</v>
      </c>
      <c r="BN145" s="100">
        <v>-23488609</v>
      </c>
      <c r="BO145" s="100">
        <v>-13212343</v>
      </c>
      <c r="BP145" s="100">
        <v>0</v>
      </c>
      <c r="BQ145" s="100">
        <v>-48934603</v>
      </c>
      <c r="BR145" s="100">
        <v>-1037621</v>
      </c>
      <c r="BS145" s="100">
        <v>-1992233</v>
      </c>
      <c r="BT145" s="100">
        <v>-1120631</v>
      </c>
      <c r="BU145" s="100">
        <v>0</v>
      </c>
      <c r="BV145" s="100">
        <v>-4150485</v>
      </c>
      <c r="BW145" s="100">
        <v>-11196029</v>
      </c>
      <c r="BX145" s="100">
        <v>-21496377</v>
      </c>
      <c r="BY145" s="100">
        <v>-12091712</v>
      </c>
      <c r="BZ145" s="100">
        <v>0</v>
      </c>
      <c r="CA145" s="100">
        <v>-44784118</v>
      </c>
      <c r="CB145" s="100">
        <v>294423</v>
      </c>
      <c r="CC145" s="100">
        <v>565293</v>
      </c>
      <c r="CD145" s="100">
        <v>317977</v>
      </c>
      <c r="CE145" s="100">
        <v>0</v>
      </c>
      <c r="CF145" s="100">
        <v>1177693</v>
      </c>
      <c r="CG145" s="100">
        <v>3014137</v>
      </c>
      <c r="CH145" s="100">
        <v>5787144</v>
      </c>
      <c r="CI145" s="100">
        <v>3255268</v>
      </c>
      <c r="CJ145" s="100">
        <v>0</v>
      </c>
      <c r="CK145" s="100">
        <v>12056549</v>
      </c>
      <c r="CL145" s="100">
        <v>-804245</v>
      </c>
      <c r="CM145" s="100">
        <v>-1544151</v>
      </c>
      <c r="CN145" s="100">
        <v>-868585</v>
      </c>
      <c r="CO145" s="100">
        <v>0</v>
      </c>
      <c r="CP145" s="100">
        <v>-3216981</v>
      </c>
      <c r="CQ145" s="100">
        <v>-196534</v>
      </c>
      <c r="CR145" s="100">
        <v>-377345</v>
      </c>
      <c r="CS145" s="100">
        <v>-212257</v>
      </c>
      <c r="CT145" s="100">
        <v>0</v>
      </c>
      <c r="CU145" s="100">
        <v>-786136</v>
      </c>
      <c r="CV145" s="100">
        <v>-9925870</v>
      </c>
      <c r="CW145" s="100">
        <v>-19057668</v>
      </c>
      <c r="CX145" s="100">
        <v>-10719940</v>
      </c>
      <c r="CY145" s="100">
        <v>0</v>
      </c>
      <c r="CZ145" s="100">
        <v>-39703478</v>
      </c>
      <c r="DA145" s="100">
        <v>-1547443</v>
      </c>
      <c r="DB145" s="100">
        <v>-2971091</v>
      </c>
      <c r="DC145" s="100">
        <v>-1671239</v>
      </c>
      <c r="DD145" s="100">
        <v>0</v>
      </c>
      <c r="DE145" s="100">
        <v>-6189773</v>
      </c>
      <c r="DF145" s="100">
        <v>-8378426</v>
      </c>
      <c r="DG145" s="100">
        <v>-16086578</v>
      </c>
      <c r="DH145" s="100">
        <v>-9048701</v>
      </c>
      <c r="DI145" s="100">
        <v>0</v>
      </c>
      <c r="DJ145" s="100">
        <v>-33513705</v>
      </c>
      <c r="DK145" s="100">
        <v>-1202458</v>
      </c>
      <c r="DL145" s="100">
        <v>1644423</v>
      </c>
      <c r="DM145" s="100">
        <v>189326</v>
      </c>
      <c r="DN145" s="100">
        <v>0</v>
      </c>
      <c r="DO145" s="100">
        <v>631291</v>
      </c>
      <c r="DP145" s="100">
        <v>-1203915</v>
      </c>
      <c r="DQ145" s="100">
        <v>3417490</v>
      </c>
      <c r="DR145" s="100">
        <v>1188133</v>
      </c>
      <c r="DS145" s="100">
        <v>0</v>
      </c>
      <c r="DT145" s="100">
        <v>3401708</v>
      </c>
      <c r="DU145" s="100">
        <v>1457</v>
      </c>
      <c r="DV145" s="100">
        <v>-1773067</v>
      </c>
      <c r="DW145" s="100">
        <v>-998807</v>
      </c>
      <c r="DX145" s="100">
        <v>0</v>
      </c>
      <c r="DY145" s="100">
        <v>-2770417</v>
      </c>
      <c r="DZ145" s="100">
        <v>83379013</v>
      </c>
      <c r="EA145" s="100">
        <v>160087706</v>
      </c>
      <c r="EB145" s="100">
        <v>90049335</v>
      </c>
      <c r="EC145" s="100">
        <v>0</v>
      </c>
      <c r="ED145" s="100">
        <v>333516054</v>
      </c>
      <c r="EE145" s="100">
        <v>87546797</v>
      </c>
      <c r="EF145" s="100">
        <v>168089849</v>
      </c>
      <c r="EG145" s="100">
        <v>94550540</v>
      </c>
      <c r="EH145" s="100">
        <v>0</v>
      </c>
      <c r="EI145" s="100">
        <v>350187186</v>
      </c>
      <c r="EJ145" s="100">
        <v>4167784</v>
      </c>
      <c r="EK145" s="100">
        <v>8002143</v>
      </c>
      <c r="EL145" s="100">
        <v>4501205</v>
      </c>
      <c r="EM145" s="100">
        <v>0</v>
      </c>
      <c r="EN145" s="100">
        <v>16671132</v>
      </c>
      <c r="EO145" s="100">
        <v>4169241</v>
      </c>
      <c r="EP145" s="100">
        <v>6229076</v>
      </c>
      <c r="EQ145" s="100">
        <v>3502398</v>
      </c>
      <c r="ER145" s="100">
        <v>0</v>
      </c>
      <c r="ES145" s="100">
        <v>13900715</v>
      </c>
      <c r="ET145" s="546">
        <v>0.25</v>
      </c>
      <c r="EU145" s="546">
        <v>0.48</v>
      </c>
      <c r="EV145" s="546">
        <v>0.27</v>
      </c>
      <c r="EW145" s="546">
        <v>0</v>
      </c>
      <c r="EX145" s="546">
        <v>1</v>
      </c>
      <c r="EY145" s="84" t="s">
        <v>1073</v>
      </c>
    </row>
    <row r="146" spans="1:155" s="84" customFormat="1" x14ac:dyDescent="0.25">
      <c r="A146" t="s">
        <v>1026</v>
      </c>
      <c r="B146" s="82" t="s">
        <v>651</v>
      </c>
      <c r="C146" s="85" t="s">
        <v>650</v>
      </c>
      <c r="D146" s="100">
        <v>8317188</v>
      </c>
      <c r="E146" s="100">
        <v>13307500</v>
      </c>
      <c r="F146" s="100">
        <v>11311375</v>
      </c>
      <c r="G146" s="100">
        <v>332688</v>
      </c>
      <c r="H146" s="100">
        <v>33268751</v>
      </c>
      <c r="I146" s="100">
        <v>0</v>
      </c>
      <c r="J146" s="100">
        <v>0</v>
      </c>
      <c r="K146" s="100">
        <v>8317188</v>
      </c>
      <c r="L146" s="100">
        <v>112109</v>
      </c>
      <c r="M146" s="100">
        <v>112109</v>
      </c>
      <c r="N146" s="100">
        <v>0</v>
      </c>
      <c r="O146" s="100">
        <v>0</v>
      </c>
      <c r="P146" s="100">
        <v>346545</v>
      </c>
      <c r="Q146" s="100">
        <v>0</v>
      </c>
      <c r="R146" s="100">
        <v>346545</v>
      </c>
      <c r="S146" s="100">
        <v>0</v>
      </c>
      <c r="T146" s="100">
        <v>0</v>
      </c>
      <c r="U146" s="100">
        <v>0</v>
      </c>
      <c r="V146" s="100">
        <v>0</v>
      </c>
      <c r="W146" s="100">
        <v>0</v>
      </c>
      <c r="X146" s="100">
        <v>0</v>
      </c>
      <c r="Y146" s="100">
        <v>0</v>
      </c>
      <c r="Z146" s="100">
        <v>0</v>
      </c>
      <c r="AA146" s="100">
        <v>0</v>
      </c>
      <c r="AB146" s="100">
        <v>0</v>
      </c>
      <c r="AC146" s="100">
        <v>0</v>
      </c>
      <c r="AD146" s="100">
        <v>0</v>
      </c>
      <c r="AE146" s="100">
        <v>1522453</v>
      </c>
      <c r="AF146" s="100">
        <v>1284488</v>
      </c>
      <c r="AG146" s="100">
        <v>37780</v>
      </c>
      <c r="AH146" s="100">
        <v>2844721</v>
      </c>
      <c r="AI146" s="100">
        <v>68423</v>
      </c>
      <c r="AJ146" s="100">
        <v>109476</v>
      </c>
      <c r="AK146" s="100">
        <v>93055</v>
      </c>
      <c r="AL146" s="100">
        <v>2737</v>
      </c>
      <c r="AM146" s="100">
        <v>273691</v>
      </c>
      <c r="AN146" s="100">
        <v>-83231</v>
      </c>
      <c r="AO146" s="100">
        <v>-133170</v>
      </c>
      <c r="AP146" s="100">
        <v>-113195</v>
      </c>
      <c r="AQ146" s="100">
        <v>-3329</v>
      </c>
      <c r="AR146" s="100">
        <v>-332925</v>
      </c>
      <c r="AS146" s="100">
        <v>-17795</v>
      </c>
      <c r="AT146" s="100">
        <v>-28474</v>
      </c>
      <c r="AU146" s="100">
        <v>-24203</v>
      </c>
      <c r="AV146" s="100">
        <v>-712</v>
      </c>
      <c r="AW146" s="100">
        <v>-71184</v>
      </c>
      <c r="AX146" s="100">
        <v>36216</v>
      </c>
      <c r="AY146" s="100">
        <v>57945</v>
      </c>
      <c r="AZ146" s="100">
        <v>49253</v>
      </c>
      <c r="BA146" s="100">
        <v>1449</v>
      </c>
      <c r="BB146" s="100">
        <v>144863</v>
      </c>
      <c r="BC146" s="100">
        <v>-37123</v>
      </c>
      <c r="BD146" s="100">
        <v>-59396</v>
      </c>
      <c r="BE146" s="100">
        <v>-50487</v>
      </c>
      <c r="BF146" s="100">
        <v>-1485</v>
      </c>
      <c r="BG146" s="100">
        <v>-148491</v>
      </c>
      <c r="BH146" s="100">
        <v>-18702</v>
      </c>
      <c r="BI146" s="100">
        <v>-29925</v>
      </c>
      <c r="BJ146" s="100">
        <v>-25437</v>
      </c>
      <c r="BK146" s="100">
        <v>-748</v>
      </c>
      <c r="BL146" s="100">
        <v>-74812</v>
      </c>
      <c r="BM146" s="100">
        <v>-1073986</v>
      </c>
      <c r="BN146" s="100">
        <v>-1718377</v>
      </c>
      <c r="BO146" s="100">
        <v>-1460620</v>
      </c>
      <c r="BP146" s="100">
        <v>-42959</v>
      </c>
      <c r="BQ146" s="100">
        <v>-4295942</v>
      </c>
      <c r="BR146" s="100">
        <v>-749638</v>
      </c>
      <c r="BS146" s="100">
        <v>-1199422</v>
      </c>
      <c r="BT146" s="100">
        <v>-1019509</v>
      </c>
      <c r="BU146" s="100">
        <v>-29986</v>
      </c>
      <c r="BV146" s="100">
        <v>-2998555</v>
      </c>
      <c r="BW146" s="100">
        <v>-324346</v>
      </c>
      <c r="BX146" s="100">
        <v>-518955</v>
      </c>
      <c r="BY146" s="100">
        <v>-441112</v>
      </c>
      <c r="BZ146" s="100">
        <v>-12974</v>
      </c>
      <c r="CA146" s="100">
        <v>-1297387</v>
      </c>
      <c r="CB146" s="100">
        <v>8359</v>
      </c>
      <c r="CC146" s="100">
        <v>13375</v>
      </c>
      <c r="CD146" s="100">
        <v>11369</v>
      </c>
      <c r="CE146" s="100">
        <v>334</v>
      </c>
      <c r="CF146" s="100">
        <v>33437</v>
      </c>
      <c r="CG146" s="100">
        <v>63238</v>
      </c>
      <c r="CH146" s="100">
        <v>101180</v>
      </c>
      <c r="CI146" s="100">
        <v>86003</v>
      </c>
      <c r="CJ146" s="100">
        <v>2530</v>
      </c>
      <c r="CK146" s="100">
        <v>252951</v>
      </c>
      <c r="CL146" s="100">
        <v>354695</v>
      </c>
      <c r="CM146" s="100">
        <v>567514</v>
      </c>
      <c r="CN146" s="100">
        <v>482387</v>
      </c>
      <c r="CO146" s="100">
        <v>14188</v>
      </c>
      <c r="CP146" s="100">
        <v>1418784</v>
      </c>
      <c r="CQ146" s="100">
        <v>-289730</v>
      </c>
      <c r="CR146" s="100">
        <v>-463568</v>
      </c>
      <c r="CS146" s="100">
        <v>-394032</v>
      </c>
      <c r="CT146" s="100">
        <v>-11589</v>
      </c>
      <c r="CU146" s="100">
        <v>-1158919</v>
      </c>
      <c r="CV146" s="100">
        <v>-937424</v>
      </c>
      <c r="CW146" s="100">
        <v>-1499876</v>
      </c>
      <c r="CX146" s="100">
        <v>-1274893</v>
      </c>
      <c r="CY146" s="100">
        <v>-37496</v>
      </c>
      <c r="CZ146" s="100">
        <v>-3749689</v>
      </c>
      <c r="DA146" s="100">
        <v>-386584</v>
      </c>
      <c r="DB146" s="100">
        <v>-618533</v>
      </c>
      <c r="DC146" s="100">
        <v>-525753</v>
      </c>
      <c r="DD146" s="100">
        <v>-15464</v>
      </c>
      <c r="DE146" s="100">
        <v>-1546334</v>
      </c>
      <c r="DF146" s="100">
        <v>-550838</v>
      </c>
      <c r="DG146" s="100">
        <v>-881343</v>
      </c>
      <c r="DH146" s="100">
        <v>-749141</v>
      </c>
      <c r="DI146" s="100">
        <v>-22033</v>
      </c>
      <c r="DJ146" s="100">
        <v>-2203355</v>
      </c>
      <c r="DK146" s="100">
        <v>298388</v>
      </c>
      <c r="DL146" s="100">
        <v>238709</v>
      </c>
      <c r="DM146" s="100">
        <v>59678</v>
      </c>
      <c r="DN146" s="100">
        <v>0</v>
      </c>
      <c r="DO146" s="100">
        <v>596775</v>
      </c>
      <c r="DP146" s="100">
        <v>677196</v>
      </c>
      <c r="DQ146" s="100">
        <v>541756</v>
      </c>
      <c r="DR146" s="100">
        <v>135439</v>
      </c>
      <c r="DS146" s="100">
        <v>0</v>
      </c>
      <c r="DT146" s="100">
        <v>1354391</v>
      </c>
      <c r="DU146" s="100">
        <v>-378808</v>
      </c>
      <c r="DV146" s="100">
        <v>-303047</v>
      </c>
      <c r="DW146" s="100">
        <v>-75761</v>
      </c>
      <c r="DX146" s="100">
        <v>0</v>
      </c>
      <c r="DY146" s="100">
        <v>-757616</v>
      </c>
      <c r="DZ146" s="100">
        <v>7998088</v>
      </c>
      <c r="EA146" s="100">
        <v>12796942</v>
      </c>
      <c r="EB146" s="100">
        <v>10877400</v>
      </c>
      <c r="EC146" s="100">
        <v>319924</v>
      </c>
      <c r="ED146" s="100">
        <v>31992354</v>
      </c>
      <c r="EE146" s="100">
        <v>8317188</v>
      </c>
      <c r="EF146" s="100">
        <v>13307500</v>
      </c>
      <c r="EG146" s="100">
        <v>11311375</v>
      </c>
      <c r="EH146" s="100">
        <v>332688</v>
      </c>
      <c r="EI146" s="100">
        <v>33268751</v>
      </c>
      <c r="EJ146" s="100">
        <v>319100</v>
      </c>
      <c r="EK146" s="100">
        <v>510558</v>
      </c>
      <c r="EL146" s="100">
        <v>433975</v>
      </c>
      <c r="EM146" s="100">
        <v>12764</v>
      </c>
      <c r="EN146" s="100">
        <v>1276397</v>
      </c>
      <c r="EO146" s="100">
        <v>-59708</v>
      </c>
      <c r="EP146" s="100">
        <v>207511</v>
      </c>
      <c r="EQ146" s="100">
        <v>358214</v>
      </c>
      <c r="ER146" s="100">
        <v>12764</v>
      </c>
      <c r="ES146" s="100">
        <v>518781</v>
      </c>
      <c r="ET146" s="546">
        <v>0.25</v>
      </c>
      <c r="EU146" s="546">
        <v>0.4</v>
      </c>
      <c r="EV146" s="546">
        <v>0.33999999999999997</v>
      </c>
      <c r="EW146" s="546">
        <v>0.01</v>
      </c>
      <c r="EX146" s="546">
        <v>1</v>
      </c>
      <c r="EY146" s="84" t="s">
        <v>1029</v>
      </c>
    </row>
    <row r="147" spans="1:155" s="84" customFormat="1" x14ac:dyDescent="0.25">
      <c r="A147" t="s">
        <v>1037</v>
      </c>
      <c r="B147" s="82" t="s">
        <v>653</v>
      </c>
      <c r="C147" s="85" t="s">
        <v>652</v>
      </c>
      <c r="D147" s="100">
        <v>11397828</v>
      </c>
      <c r="E147" s="100">
        <v>19376308</v>
      </c>
      <c r="F147" s="100">
        <v>14817176</v>
      </c>
      <c r="G147" s="100">
        <v>0</v>
      </c>
      <c r="H147" s="100">
        <v>45591312</v>
      </c>
      <c r="I147" s="100">
        <v>60994</v>
      </c>
      <c r="J147" s="100">
        <v>60994</v>
      </c>
      <c r="K147" s="100">
        <v>11336834</v>
      </c>
      <c r="L147" s="100">
        <v>223618</v>
      </c>
      <c r="M147" s="100">
        <v>223618</v>
      </c>
      <c r="N147" s="100">
        <v>11357</v>
      </c>
      <c r="O147" s="100">
        <v>11357</v>
      </c>
      <c r="P147" s="100">
        <v>2467526</v>
      </c>
      <c r="Q147" s="100">
        <v>0</v>
      </c>
      <c r="R147" s="100">
        <v>2467526</v>
      </c>
      <c r="S147" s="100">
        <v>0</v>
      </c>
      <c r="T147" s="100">
        <v>0</v>
      </c>
      <c r="U147" s="100">
        <v>0</v>
      </c>
      <c r="V147" s="100">
        <v>0</v>
      </c>
      <c r="W147" s="100">
        <v>60993.855397148684</v>
      </c>
      <c r="X147" s="100">
        <v>0</v>
      </c>
      <c r="Y147" s="100">
        <v>0</v>
      </c>
      <c r="Z147" s="100">
        <v>60993.855397148684</v>
      </c>
      <c r="AA147" s="100">
        <v>0</v>
      </c>
      <c r="AB147" s="100">
        <v>0</v>
      </c>
      <c r="AC147" s="100">
        <v>0</v>
      </c>
      <c r="AD147" s="100">
        <v>0</v>
      </c>
      <c r="AE147" s="100">
        <v>3252909</v>
      </c>
      <c r="AF147" s="100">
        <v>2419802</v>
      </c>
      <c r="AG147" s="100">
        <v>0</v>
      </c>
      <c r="AH147" s="100">
        <v>5672711</v>
      </c>
      <c r="AI147" s="100">
        <v>304846</v>
      </c>
      <c r="AJ147" s="100">
        <v>518238</v>
      </c>
      <c r="AK147" s="100">
        <v>396299</v>
      </c>
      <c r="AL147" s="100">
        <v>0</v>
      </c>
      <c r="AM147" s="100">
        <v>1219383</v>
      </c>
      <c r="AN147" s="100">
        <v>-129417</v>
      </c>
      <c r="AO147" s="100">
        <v>-220010</v>
      </c>
      <c r="AP147" s="100">
        <v>-168243</v>
      </c>
      <c r="AQ147" s="100">
        <v>0</v>
      </c>
      <c r="AR147" s="100">
        <v>-517670</v>
      </c>
      <c r="AS147" s="100">
        <v>-82661</v>
      </c>
      <c r="AT147" s="100">
        <v>-140524</v>
      </c>
      <c r="AU147" s="100">
        <v>-107460</v>
      </c>
      <c r="AV147" s="100">
        <v>0</v>
      </c>
      <c r="AW147" s="100">
        <v>-330645</v>
      </c>
      <c r="AX147" s="100">
        <v>33891</v>
      </c>
      <c r="AY147" s="100">
        <v>57616</v>
      </c>
      <c r="AZ147" s="100">
        <v>44059</v>
      </c>
      <c r="BA147" s="100">
        <v>0</v>
      </c>
      <c r="BB147" s="100">
        <v>135566</v>
      </c>
      <c r="BC147" s="100">
        <v>-50997</v>
      </c>
      <c r="BD147" s="100">
        <v>-86694</v>
      </c>
      <c r="BE147" s="100">
        <v>-66296</v>
      </c>
      <c r="BF147" s="100">
        <v>0</v>
      </c>
      <c r="BG147" s="100">
        <v>-203987</v>
      </c>
      <c r="BH147" s="100">
        <v>-99767</v>
      </c>
      <c r="BI147" s="100">
        <v>-169602</v>
      </c>
      <c r="BJ147" s="100">
        <v>-129697</v>
      </c>
      <c r="BK147" s="100">
        <v>0</v>
      </c>
      <c r="BL147" s="100">
        <v>-399066</v>
      </c>
      <c r="BM147" s="100">
        <v>-1332806.5999999996</v>
      </c>
      <c r="BN147" s="100">
        <v>-2265771</v>
      </c>
      <c r="BO147" s="100">
        <v>-1732649</v>
      </c>
      <c r="BP147" s="100">
        <v>0</v>
      </c>
      <c r="BQ147" s="100">
        <v>-5331226.5999999996</v>
      </c>
      <c r="BR147" s="100">
        <v>-181338</v>
      </c>
      <c r="BS147" s="100">
        <v>-308275</v>
      </c>
      <c r="BT147" s="100">
        <v>-235739</v>
      </c>
      <c r="BU147" s="100">
        <v>0</v>
      </c>
      <c r="BV147" s="100">
        <v>-725352</v>
      </c>
      <c r="BW147" s="100">
        <v>-1151468.5999999996</v>
      </c>
      <c r="BX147" s="100">
        <v>-1957497</v>
      </c>
      <c r="BY147" s="100">
        <v>-1496909</v>
      </c>
      <c r="BZ147" s="100">
        <v>0</v>
      </c>
      <c r="CA147" s="100">
        <v>-4605874.5999999996</v>
      </c>
      <c r="CB147" s="100">
        <v>51211</v>
      </c>
      <c r="CC147" s="100">
        <v>87059</v>
      </c>
      <c r="CD147" s="100">
        <v>66575</v>
      </c>
      <c r="CE147" s="100">
        <v>0</v>
      </c>
      <c r="CF147" s="100">
        <v>204845</v>
      </c>
      <c r="CG147" s="100">
        <v>33431</v>
      </c>
      <c r="CH147" s="100">
        <v>56832</v>
      </c>
      <c r="CI147" s="100">
        <v>43460</v>
      </c>
      <c r="CJ147" s="100">
        <v>0</v>
      </c>
      <c r="CK147" s="100">
        <v>133723</v>
      </c>
      <c r="CL147" s="100">
        <v>-49353</v>
      </c>
      <c r="CM147" s="100">
        <v>-83899</v>
      </c>
      <c r="CN147" s="100">
        <v>-64158</v>
      </c>
      <c r="CO147" s="100">
        <v>0</v>
      </c>
      <c r="CP147" s="100">
        <v>-197410</v>
      </c>
      <c r="CQ147" s="100">
        <v>497808</v>
      </c>
      <c r="CR147" s="100">
        <v>846273</v>
      </c>
      <c r="CS147" s="100">
        <v>647150</v>
      </c>
      <c r="CT147" s="100">
        <v>0</v>
      </c>
      <c r="CU147" s="100">
        <v>1991231</v>
      </c>
      <c r="CV147" s="100">
        <v>-799709.59999999963</v>
      </c>
      <c r="CW147" s="100">
        <v>-1359506</v>
      </c>
      <c r="CX147" s="100">
        <v>-1039622</v>
      </c>
      <c r="CY147" s="100">
        <v>0</v>
      </c>
      <c r="CZ147" s="100">
        <v>-3198837.5999999996</v>
      </c>
      <c r="DA147" s="100">
        <v>-179480</v>
      </c>
      <c r="DB147" s="100">
        <v>-305115</v>
      </c>
      <c r="DC147" s="100">
        <v>-233322</v>
      </c>
      <c r="DD147" s="100">
        <v>0</v>
      </c>
      <c r="DE147" s="100">
        <v>-717917</v>
      </c>
      <c r="DF147" s="100">
        <v>-620229.59999999963</v>
      </c>
      <c r="DG147" s="100">
        <v>-1054392</v>
      </c>
      <c r="DH147" s="100">
        <v>-806299</v>
      </c>
      <c r="DI147" s="100">
        <v>0</v>
      </c>
      <c r="DJ147" s="100">
        <v>-2480920.5999999996</v>
      </c>
      <c r="DK147" s="100">
        <v>-276796</v>
      </c>
      <c r="DL147" s="100">
        <v>-221438</v>
      </c>
      <c r="DM147" s="100">
        <v>-55361</v>
      </c>
      <c r="DN147" s="100">
        <v>0</v>
      </c>
      <c r="DO147" s="100">
        <v>-553595</v>
      </c>
      <c r="DP147" s="100">
        <v>-172614</v>
      </c>
      <c r="DQ147" s="100">
        <v>-138092</v>
      </c>
      <c r="DR147" s="100">
        <v>-34523</v>
      </c>
      <c r="DS147" s="100">
        <v>0</v>
      </c>
      <c r="DT147" s="100">
        <v>-345229</v>
      </c>
      <c r="DU147" s="100">
        <v>-104182</v>
      </c>
      <c r="DV147" s="100">
        <v>-83346</v>
      </c>
      <c r="DW147" s="100">
        <v>-20838</v>
      </c>
      <c r="DX147" s="100">
        <v>0</v>
      </c>
      <c r="DY147" s="100">
        <v>-208366</v>
      </c>
      <c r="DZ147" s="100">
        <v>10984195</v>
      </c>
      <c r="EA147" s="100">
        <v>18673131</v>
      </c>
      <c r="EB147" s="100">
        <v>14279453</v>
      </c>
      <c r="EC147" s="100">
        <v>0</v>
      </c>
      <c r="ED147" s="100">
        <v>43936779</v>
      </c>
      <c r="EE147" s="100">
        <v>11397828</v>
      </c>
      <c r="EF147" s="100">
        <v>19376308</v>
      </c>
      <c r="EG147" s="100">
        <v>14817176</v>
      </c>
      <c r="EH147" s="100">
        <v>0</v>
      </c>
      <c r="EI147" s="100">
        <v>45591312</v>
      </c>
      <c r="EJ147" s="100">
        <v>413633</v>
      </c>
      <c r="EK147" s="100">
        <v>703177</v>
      </c>
      <c r="EL147" s="100">
        <v>537723</v>
      </c>
      <c r="EM147" s="100">
        <v>0</v>
      </c>
      <c r="EN147" s="100">
        <v>1654533</v>
      </c>
      <c r="EO147" s="100">
        <v>309451</v>
      </c>
      <c r="EP147" s="100">
        <v>619831</v>
      </c>
      <c r="EQ147" s="100">
        <v>516885</v>
      </c>
      <c r="ER147" s="100">
        <v>0</v>
      </c>
      <c r="ES147" s="100">
        <v>1446167</v>
      </c>
      <c r="ET147" s="546">
        <v>0.25000000000000006</v>
      </c>
      <c r="EU147" s="546">
        <v>0.42499999999999999</v>
      </c>
      <c r="EV147" s="546">
        <v>0.32500000000000001</v>
      </c>
      <c r="EW147" s="546">
        <v>0</v>
      </c>
      <c r="EX147" s="546">
        <v>1</v>
      </c>
      <c r="EY147" s="84" t="s">
        <v>1029</v>
      </c>
    </row>
    <row r="148" spans="1:155" s="84" customFormat="1" x14ac:dyDescent="0.25">
      <c r="A148" t="s">
        <v>1026</v>
      </c>
      <c r="B148" s="82" t="s">
        <v>655</v>
      </c>
      <c r="C148" s="85" t="s">
        <v>654</v>
      </c>
      <c r="D148" s="100">
        <v>43952293</v>
      </c>
      <c r="E148" s="100">
        <v>43073248</v>
      </c>
      <c r="F148" s="100">
        <v>0</v>
      </c>
      <c r="G148" s="100">
        <v>879046</v>
      </c>
      <c r="H148" s="100">
        <v>87904587</v>
      </c>
      <c r="I148" s="100">
        <v>337382</v>
      </c>
      <c r="J148" s="100">
        <v>337382</v>
      </c>
      <c r="K148" s="100">
        <v>43614911</v>
      </c>
      <c r="L148" s="100">
        <v>356423</v>
      </c>
      <c r="M148" s="100">
        <v>356423</v>
      </c>
      <c r="N148" s="100">
        <v>2761511</v>
      </c>
      <c r="O148" s="100">
        <v>2761511</v>
      </c>
      <c r="P148" s="100">
        <v>83003</v>
      </c>
      <c r="Q148" s="100">
        <v>0</v>
      </c>
      <c r="R148" s="100">
        <v>83003</v>
      </c>
      <c r="S148" s="100">
        <v>0</v>
      </c>
      <c r="T148" s="100">
        <v>0</v>
      </c>
      <c r="U148" s="100">
        <v>0</v>
      </c>
      <c r="V148" s="100">
        <v>0</v>
      </c>
      <c r="W148" s="100">
        <v>337382.16904276988</v>
      </c>
      <c r="X148" s="100">
        <v>0</v>
      </c>
      <c r="Y148" s="100">
        <v>0</v>
      </c>
      <c r="Z148" s="100">
        <v>337382.16904276988</v>
      </c>
      <c r="AA148" s="100">
        <v>0</v>
      </c>
      <c r="AB148" s="100">
        <v>0</v>
      </c>
      <c r="AC148" s="100">
        <v>0</v>
      </c>
      <c r="AD148" s="100">
        <v>0</v>
      </c>
      <c r="AE148" s="100">
        <v>5639390</v>
      </c>
      <c r="AF148" s="100">
        <v>0</v>
      </c>
      <c r="AG148" s="100">
        <v>112991</v>
      </c>
      <c r="AH148" s="100">
        <v>5752381</v>
      </c>
      <c r="AI148" s="100">
        <v>1624637</v>
      </c>
      <c r="AJ148" s="100">
        <v>1592144</v>
      </c>
      <c r="AK148" s="100">
        <v>0</v>
      </c>
      <c r="AL148" s="100">
        <v>32493</v>
      </c>
      <c r="AM148" s="100">
        <v>3249274</v>
      </c>
      <c r="AN148" s="100">
        <v>-510401</v>
      </c>
      <c r="AO148" s="100">
        <v>-500192</v>
      </c>
      <c r="AP148" s="100">
        <v>0</v>
      </c>
      <c r="AQ148" s="100">
        <v>-10208</v>
      </c>
      <c r="AR148" s="100">
        <v>-1020801</v>
      </c>
      <c r="AS148" s="100">
        <v>-476653</v>
      </c>
      <c r="AT148" s="100">
        <v>-467119</v>
      </c>
      <c r="AU148" s="100">
        <v>0</v>
      </c>
      <c r="AV148" s="100">
        <v>-9533</v>
      </c>
      <c r="AW148" s="100">
        <v>-953305</v>
      </c>
      <c r="AX148" s="100">
        <v>-376671</v>
      </c>
      <c r="AY148" s="100">
        <v>-369137</v>
      </c>
      <c r="AZ148" s="100">
        <v>0</v>
      </c>
      <c r="BA148" s="100">
        <v>-7533</v>
      </c>
      <c r="BB148" s="100">
        <v>-753341</v>
      </c>
      <c r="BC148" s="100">
        <v>375000</v>
      </c>
      <c r="BD148" s="100">
        <v>367500</v>
      </c>
      <c r="BE148" s="100">
        <v>0</v>
      </c>
      <c r="BF148" s="100">
        <v>7500</v>
      </c>
      <c r="BG148" s="100">
        <v>750000</v>
      </c>
      <c r="BH148" s="100">
        <v>-478324</v>
      </c>
      <c r="BI148" s="100">
        <v>-468756</v>
      </c>
      <c r="BJ148" s="100">
        <v>0</v>
      </c>
      <c r="BK148" s="100">
        <v>-9566</v>
      </c>
      <c r="BL148" s="100">
        <v>-956646</v>
      </c>
      <c r="BM148" s="100">
        <v>-6027000</v>
      </c>
      <c r="BN148" s="100">
        <v>-5906460</v>
      </c>
      <c r="BO148" s="100">
        <v>0</v>
      </c>
      <c r="BP148" s="100">
        <v>-120540</v>
      </c>
      <c r="BQ148" s="100">
        <v>-12054000</v>
      </c>
      <c r="BR148" s="100">
        <v>-2500000</v>
      </c>
      <c r="BS148" s="100">
        <v>-2450000</v>
      </c>
      <c r="BT148" s="100">
        <v>0</v>
      </c>
      <c r="BU148" s="100">
        <v>-50000</v>
      </c>
      <c r="BV148" s="100">
        <v>-5000000</v>
      </c>
      <c r="BW148" s="100">
        <v>-3527000</v>
      </c>
      <c r="BX148" s="100">
        <v>-3456460</v>
      </c>
      <c r="BY148" s="100">
        <v>0</v>
      </c>
      <c r="BZ148" s="100">
        <v>-70540</v>
      </c>
      <c r="CA148" s="100">
        <v>-7054000</v>
      </c>
      <c r="CB148" s="100">
        <v>1056930</v>
      </c>
      <c r="CC148" s="100">
        <v>1035791</v>
      </c>
      <c r="CD148" s="100">
        <v>0</v>
      </c>
      <c r="CE148" s="100">
        <v>21139</v>
      </c>
      <c r="CF148" s="100">
        <v>2113860</v>
      </c>
      <c r="CG148" s="100">
        <v>981493</v>
      </c>
      <c r="CH148" s="100">
        <v>961863</v>
      </c>
      <c r="CI148" s="100">
        <v>0</v>
      </c>
      <c r="CJ148" s="100">
        <v>19630</v>
      </c>
      <c r="CK148" s="100">
        <v>1962986</v>
      </c>
      <c r="CL148" s="100">
        <v>-65000</v>
      </c>
      <c r="CM148" s="100">
        <v>-63700</v>
      </c>
      <c r="CN148" s="100">
        <v>0</v>
      </c>
      <c r="CO148" s="100">
        <v>-1300</v>
      </c>
      <c r="CP148" s="100">
        <v>-130000</v>
      </c>
      <c r="CQ148" s="100">
        <v>-400000</v>
      </c>
      <c r="CR148" s="100">
        <v>-392000</v>
      </c>
      <c r="CS148" s="100">
        <v>0</v>
      </c>
      <c r="CT148" s="100">
        <v>-8000</v>
      </c>
      <c r="CU148" s="100">
        <v>-800000</v>
      </c>
      <c r="CV148" s="100">
        <v>-4453577</v>
      </c>
      <c r="CW148" s="100">
        <v>-4364506</v>
      </c>
      <c r="CX148" s="100">
        <v>0</v>
      </c>
      <c r="CY148" s="100">
        <v>-89071</v>
      </c>
      <c r="CZ148" s="100">
        <v>-8907154</v>
      </c>
      <c r="DA148" s="100">
        <v>-1508070</v>
      </c>
      <c r="DB148" s="100">
        <v>-1477909</v>
      </c>
      <c r="DC148" s="100">
        <v>0</v>
      </c>
      <c r="DD148" s="100">
        <v>-30161</v>
      </c>
      <c r="DE148" s="100">
        <v>-3016140</v>
      </c>
      <c r="DF148" s="100">
        <v>-2945507</v>
      </c>
      <c r="DG148" s="100">
        <v>-2886597</v>
      </c>
      <c r="DH148" s="100">
        <v>0</v>
      </c>
      <c r="DI148" s="100">
        <v>-58910</v>
      </c>
      <c r="DJ148" s="100">
        <v>-5891014</v>
      </c>
      <c r="DK148" s="100">
        <v>-7580339</v>
      </c>
      <c r="DL148" s="100">
        <v>-7428732</v>
      </c>
      <c r="DM148" s="100">
        <v>0</v>
      </c>
      <c r="DN148" s="100">
        <v>-151607</v>
      </c>
      <c r="DO148" s="100">
        <v>-15160678</v>
      </c>
      <c r="DP148" s="100">
        <v>-2096254</v>
      </c>
      <c r="DQ148" s="100">
        <v>-2054328</v>
      </c>
      <c r="DR148" s="100">
        <v>0</v>
      </c>
      <c r="DS148" s="100">
        <v>-41925</v>
      </c>
      <c r="DT148" s="100">
        <v>-4192507</v>
      </c>
      <c r="DU148" s="100">
        <v>-5484085</v>
      </c>
      <c r="DV148" s="100">
        <v>-5374404</v>
      </c>
      <c r="DW148" s="100">
        <v>0</v>
      </c>
      <c r="DX148" s="100">
        <v>-109682</v>
      </c>
      <c r="DY148" s="100">
        <v>-10968171</v>
      </c>
      <c r="DZ148" s="100">
        <v>42046959</v>
      </c>
      <c r="EA148" s="100">
        <v>41206019</v>
      </c>
      <c r="EB148" s="100">
        <v>0</v>
      </c>
      <c r="EC148" s="100">
        <v>840939</v>
      </c>
      <c r="ED148" s="100">
        <v>84093917</v>
      </c>
      <c r="EE148" s="100">
        <v>43952293</v>
      </c>
      <c r="EF148" s="100">
        <v>43073248</v>
      </c>
      <c r="EG148" s="100">
        <v>0</v>
      </c>
      <c r="EH148" s="100">
        <v>879046</v>
      </c>
      <c r="EI148" s="100">
        <v>87904587</v>
      </c>
      <c r="EJ148" s="100">
        <v>1905334</v>
      </c>
      <c r="EK148" s="100">
        <v>1867229</v>
      </c>
      <c r="EL148" s="100">
        <v>0</v>
      </c>
      <c r="EM148" s="100">
        <v>38107</v>
      </c>
      <c r="EN148" s="100">
        <v>3810670</v>
      </c>
      <c r="EO148" s="100">
        <v>-3578751</v>
      </c>
      <c r="EP148" s="100">
        <v>-3507175</v>
      </c>
      <c r="EQ148" s="100">
        <v>0</v>
      </c>
      <c r="ER148" s="100">
        <v>-71575</v>
      </c>
      <c r="ES148" s="100">
        <v>-7157501</v>
      </c>
      <c r="ET148" s="546">
        <v>0.5</v>
      </c>
      <c r="EU148" s="546">
        <v>0.49</v>
      </c>
      <c r="EV148" s="546">
        <v>0</v>
      </c>
      <c r="EW148" s="546">
        <v>0.01</v>
      </c>
      <c r="EX148" s="546">
        <v>1</v>
      </c>
      <c r="EY148" s="84" t="s">
        <v>1054</v>
      </c>
    </row>
    <row r="149" spans="1:155" s="84" customFormat="1" x14ac:dyDescent="0.25">
      <c r="A149" t="s">
        <v>1026</v>
      </c>
      <c r="B149" s="82" t="s">
        <v>657</v>
      </c>
      <c r="C149" s="85" t="s">
        <v>656</v>
      </c>
      <c r="D149" s="100">
        <v>21275199.159999996</v>
      </c>
      <c r="E149" s="100">
        <v>40848384</v>
      </c>
      <c r="F149" s="100">
        <v>22977216</v>
      </c>
      <c r="G149" s="100">
        <v>0</v>
      </c>
      <c r="H149" s="100">
        <v>85100799.159999996</v>
      </c>
      <c r="I149" s="100">
        <v>0</v>
      </c>
      <c r="J149" s="100">
        <v>0</v>
      </c>
      <c r="K149" s="100">
        <v>21275199.159999996</v>
      </c>
      <c r="L149" s="100">
        <v>238803</v>
      </c>
      <c r="M149" s="100">
        <v>238803</v>
      </c>
      <c r="N149" s="100">
        <v>0</v>
      </c>
      <c r="O149" s="100">
        <v>0</v>
      </c>
      <c r="P149" s="100">
        <v>0</v>
      </c>
      <c r="Q149" s="100">
        <v>0</v>
      </c>
      <c r="R149" s="100">
        <v>0</v>
      </c>
      <c r="S149" s="100">
        <v>0</v>
      </c>
      <c r="T149" s="100">
        <v>0</v>
      </c>
      <c r="U149" s="100">
        <v>0</v>
      </c>
      <c r="V149" s="100">
        <v>0</v>
      </c>
      <c r="W149" s="100">
        <v>0</v>
      </c>
      <c r="X149" s="100">
        <v>0</v>
      </c>
      <c r="Y149" s="100">
        <v>0</v>
      </c>
      <c r="Z149" s="100">
        <v>0</v>
      </c>
      <c r="AA149" s="100">
        <v>0</v>
      </c>
      <c r="AB149" s="100">
        <v>0</v>
      </c>
      <c r="AC149" s="100">
        <v>0</v>
      </c>
      <c r="AD149" s="100">
        <v>0</v>
      </c>
      <c r="AE149" s="100">
        <v>4083454</v>
      </c>
      <c r="AF149" s="100">
        <v>2296941</v>
      </c>
      <c r="AG149" s="100">
        <v>0</v>
      </c>
      <c r="AH149" s="100">
        <v>6380395</v>
      </c>
      <c r="AI149" s="100">
        <v>1546373</v>
      </c>
      <c r="AJ149" s="100">
        <v>2969038</v>
      </c>
      <c r="AK149" s="100">
        <v>1670084</v>
      </c>
      <c r="AL149" s="100">
        <v>0</v>
      </c>
      <c r="AM149" s="100">
        <v>6185495</v>
      </c>
      <c r="AN149" s="100">
        <v>-242000</v>
      </c>
      <c r="AO149" s="100">
        <v>-464641</v>
      </c>
      <c r="AP149" s="100">
        <v>-261361</v>
      </c>
      <c r="AQ149" s="100">
        <v>0</v>
      </c>
      <c r="AR149" s="100">
        <v>-968002</v>
      </c>
      <c r="AS149" s="100">
        <v>-1502215</v>
      </c>
      <c r="AT149" s="100">
        <v>-2884252</v>
      </c>
      <c r="AU149" s="100">
        <v>-1622392</v>
      </c>
      <c r="AV149" s="100">
        <v>0</v>
      </c>
      <c r="AW149" s="100">
        <v>-6008859</v>
      </c>
      <c r="AX149" s="100">
        <v>194679</v>
      </c>
      <c r="AY149" s="100">
        <v>373784</v>
      </c>
      <c r="AZ149" s="100">
        <v>210253</v>
      </c>
      <c r="BA149" s="100">
        <v>0</v>
      </c>
      <c r="BB149" s="100">
        <v>778716</v>
      </c>
      <c r="BC149" s="100">
        <v>0</v>
      </c>
      <c r="BD149" s="100">
        <v>0</v>
      </c>
      <c r="BE149" s="100">
        <v>0</v>
      </c>
      <c r="BF149" s="100">
        <v>0</v>
      </c>
      <c r="BG149" s="100">
        <v>0</v>
      </c>
      <c r="BH149" s="100">
        <v>-1307536</v>
      </c>
      <c r="BI149" s="100">
        <v>-2510468</v>
      </c>
      <c r="BJ149" s="100">
        <v>-1412139</v>
      </c>
      <c r="BK149" s="100">
        <v>0</v>
      </c>
      <c r="BL149" s="100">
        <v>-5230143</v>
      </c>
      <c r="BM149" s="100">
        <v>-597561</v>
      </c>
      <c r="BN149" s="100">
        <v>-1147318</v>
      </c>
      <c r="BO149" s="100">
        <v>-645366</v>
      </c>
      <c r="BP149" s="100">
        <v>0</v>
      </c>
      <c r="BQ149" s="100">
        <v>-2390245</v>
      </c>
      <c r="BR149" s="100">
        <v>-182898</v>
      </c>
      <c r="BS149" s="100">
        <v>-351163</v>
      </c>
      <c r="BT149" s="100">
        <v>-197529</v>
      </c>
      <c r="BU149" s="100">
        <v>0</v>
      </c>
      <c r="BV149" s="100">
        <v>-731590</v>
      </c>
      <c r="BW149" s="100">
        <v>-414664</v>
      </c>
      <c r="BX149" s="100">
        <v>-796154</v>
      </c>
      <c r="BY149" s="100">
        <v>-447837</v>
      </c>
      <c r="BZ149" s="100">
        <v>0</v>
      </c>
      <c r="CA149" s="100">
        <v>-1658655</v>
      </c>
      <c r="CB149" s="100">
        <v>182817</v>
      </c>
      <c r="CC149" s="100">
        <v>351009</v>
      </c>
      <c r="CD149" s="100">
        <v>197442</v>
      </c>
      <c r="CE149" s="100">
        <v>0</v>
      </c>
      <c r="CF149" s="100">
        <v>731268</v>
      </c>
      <c r="CG149" s="100">
        <v>544704</v>
      </c>
      <c r="CH149" s="100">
        <v>1045833</v>
      </c>
      <c r="CI149" s="100">
        <v>588281</v>
      </c>
      <c r="CJ149" s="100">
        <v>0</v>
      </c>
      <c r="CK149" s="100">
        <v>2178818</v>
      </c>
      <c r="CL149" s="100">
        <v>-35192</v>
      </c>
      <c r="CM149" s="100">
        <v>-67569</v>
      </c>
      <c r="CN149" s="100">
        <v>-38008</v>
      </c>
      <c r="CO149" s="100">
        <v>0</v>
      </c>
      <c r="CP149" s="100">
        <v>-140769</v>
      </c>
      <c r="CQ149" s="100">
        <v>-694644</v>
      </c>
      <c r="CR149" s="100">
        <v>-1333716</v>
      </c>
      <c r="CS149" s="100">
        <v>-750215</v>
      </c>
      <c r="CT149" s="100">
        <v>0</v>
      </c>
      <c r="CU149" s="100">
        <v>-2778575</v>
      </c>
      <c r="CV149" s="100">
        <v>-599876</v>
      </c>
      <c r="CW149" s="100">
        <v>-1151761</v>
      </c>
      <c r="CX149" s="100">
        <v>-647866</v>
      </c>
      <c r="CY149" s="100">
        <v>0</v>
      </c>
      <c r="CZ149" s="100">
        <v>-2399503</v>
      </c>
      <c r="DA149" s="100">
        <v>-35273</v>
      </c>
      <c r="DB149" s="100">
        <v>-67723</v>
      </c>
      <c r="DC149" s="100">
        <v>-38095</v>
      </c>
      <c r="DD149" s="100">
        <v>0</v>
      </c>
      <c r="DE149" s="100">
        <v>-141091</v>
      </c>
      <c r="DF149" s="100">
        <v>-564604</v>
      </c>
      <c r="DG149" s="100">
        <v>-1084037</v>
      </c>
      <c r="DH149" s="100">
        <v>-609771</v>
      </c>
      <c r="DI149" s="100">
        <v>0</v>
      </c>
      <c r="DJ149" s="100">
        <v>-2258412</v>
      </c>
      <c r="DK149" s="100">
        <v>1629931</v>
      </c>
      <c r="DL149" s="100">
        <v>523186</v>
      </c>
      <c r="DM149" s="100">
        <v>1288368</v>
      </c>
      <c r="DN149" s="100">
        <v>0</v>
      </c>
      <c r="DO149" s="100">
        <v>3441485</v>
      </c>
      <c r="DP149" s="100">
        <v>1629972</v>
      </c>
      <c r="DQ149" s="100">
        <v>1034076</v>
      </c>
      <c r="DR149" s="100">
        <v>1575703</v>
      </c>
      <c r="DS149" s="100">
        <v>0</v>
      </c>
      <c r="DT149" s="100">
        <v>4239751</v>
      </c>
      <c r="DU149" s="100">
        <v>-41</v>
      </c>
      <c r="DV149" s="100">
        <v>-510890</v>
      </c>
      <c r="DW149" s="100">
        <v>-287335</v>
      </c>
      <c r="DX149" s="100">
        <v>0</v>
      </c>
      <c r="DY149" s="100">
        <v>-798266</v>
      </c>
      <c r="DZ149" s="100">
        <v>21640541</v>
      </c>
      <c r="EA149" s="100">
        <v>41549837</v>
      </c>
      <c r="EB149" s="100">
        <v>23371783</v>
      </c>
      <c r="EC149" s="100">
        <v>0</v>
      </c>
      <c r="ED149" s="100">
        <v>86562161</v>
      </c>
      <c r="EE149" s="100">
        <v>21275199.159999996</v>
      </c>
      <c r="EF149" s="100">
        <v>40848384</v>
      </c>
      <c r="EG149" s="100">
        <v>22977216</v>
      </c>
      <c r="EH149" s="100">
        <v>0</v>
      </c>
      <c r="EI149" s="100">
        <v>85100799.159999996</v>
      </c>
      <c r="EJ149" s="100">
        <v>-365341.84000000358</v>
      </c>
      <c r="EK149" s="100">
        <v>-701453</v>
      </c>
      <c r="EL149" s="100">
        <v>-394567</v>
      </c>
      <c r="EM149" s="100">
        <v>0</v>
      </c>
      <c r="EN149" s="100">
        <v>-1461361.8400000036</v>
      </c>
      <c r="EO149" s="100">
        <v>-365382.84000000358</v>
      </c>
      <c r="EP149" s="100">
        <v>-1212343</v>
      </c>
      <c r="EQ149" s="100">
        <v>-681902</v>
      </c>
      <c r="ER149" s="100">
        <v>0</v>
      </c>
      <c r="ES149" s="100">
        <v>-2259627.8400000036</v>
      </c>
      <c r="ET149" s="546">
        <v>0.25</v>
      </c>
      <c r="EU149" s="546">
        <v>0.48</v>
      </c>
      <c r="EV149" s="546">
        <v>0.27</v>
      </c>
      <c r="EW149" s="546">
        <v>0</v>
      </c>
      <c r="EX149" s="546">
        <v>1</v>
      </c>
      <c r="EY149" s="84" t="s">
        <v>1044</v>
      </c>
    </row>
    <row r="150" spans="1:155" s="84" customFormat="1" x14ac:dyDescent="0.25">
      <c r="A150" t="s">
        <v>1026</v>
      </c>
      <c r="B150" s="82" t="s">
        <v>659</v>
      </c>
      <c r="C150" s="85" t="s">
        <v>658</v>
      </c>
      <c r="D150" s="100">
        <v>26160863.489999995</v>
      </c>
      <c r="E150" s="100">
        <v>77436158</v>
      </c>
      <c r="F150" s="100">
        <v>0</v>
      </c>
      <c r="G150" s="100">
        <v>1046435</v>
      </c>
      <c r="H150" s="100">
        <v>104643456.48999999</v>
      </c>
      <c r="I150" s="100">
        <v>163285</v>
      </c>
      <c r="J150" s="100">
        <v>163285</v>
      </c>
      <c r="K150" s="100">
        <v>25997578.489999995</v>
      </c>
      <c r="L150" s="100">
        <v>590235</v>
      </c>
      <c r="M150" s="100">
        <v>590235</v>
      </c>
      <c r="N150" s="100">
        <v>240652</v>
      </c>
      <c r="O150" s="100">
        <v>240652</v>
      </c>
      <c r="P150" s="100">
        <v>0</v>
      </c>
      <c r="Q150" s="100">
        <v>0</v>
      </c>
      <c r="R150" s="100">
        <v>0</v>
      </c>
      <c r="S150" s="100">
        <v>0</v>
      </c>
      <c r="T150" s="100">
        <v>0</v>
      </c>
      <c r="U150" s="100">
        <v>0</v>
      </c>
      <c r="V150" s="100">
        <v>0</v>
      </c>
      <c r="W150" s="100">
        <v>163284.97759674134</v>
      </c>
      <c r="X150" s="100">
        <v>0</v>
      </c>
      <c r="Y150" s="100">
        <v>0</v>
      </c>
      <c r="Z150" s="100">
        <v>163284.97759674134</v>
      </c>
      <c r="AA150" s="100">
        <v>0</v>
      </c>
      <c r="AB150" s="100">
        <v>0</v>
      </c>
      <c r="AC150" s="100">
        <v>0</v>
      </c>
      <c r="AD150" s="100">
        <v>0</v>
      </c>
      <c r="AE150" s="100">
        <v>15429385</v>
      </c>
      <c r="AF150" s="100">
        <v>0</v>
      </c>
      <c r="AG150" s="100">
        <v>208399</v>
      </c>
      <c r="AH150" s="100">
        <v>15637784</v>
      </c>
      <c r="AI150" s="100">
        <v>1108541</v>
      </c>
      <c r="AJ150" s="100">
        <v>3281284</v>
      </c>
      <c r="AK150" s="100">
        <v>0</v>
      </c>
      <c r="AL150" s="100">
        <v>44342</v>
      </c>
      <c r="AM150" s="100">
        <v>4434167</v>
      </c>
      <c r="AN150" s="100">
        <v>-186415</v>
      </c>
      <c r="AO150" s="100">
        <v>-551791</v>
      </c>
      <c r="AP150" s="100">
        <v>0</v>
      </c>
      <c r="AQ150" s="100">
        <v>-7457</v>
      </c>
      <c r="AR150" s="100">
        <v>-745663</v>
      </c>
      <c r="AS150" s="100">
        <v>-604704</v>
      </c>
      <c r="AT150" s="100">
        <v>-1789923</v>
      </c>
      <c r="AU150" s="100">
        <v>0</v>
      </c>
      <c r="AV150" s="100">
        <v>-24188</v>
      </c>
      <c r="AW150" s="100">
        <v>-2418815</v>
      </c>
      <c r="AX150" s="100">
        <v>322470</v>
      </c>
      <c r="AY150" s="100">
        <v>954511</v>
      </c>
      <c r="AZ150" s="100">
        <v>0</v>
      </c>
      <c r="BA150" s="100">
        <v>12899</v>
      </c>
      <c r="BB150" s="100">
        <v>1289880</v>
      </c>
      <c r="BC150" s="100">
        <v>-471502</v>
      </c>
      <c r="BD150" s="100">
        <v>-1395644</v>
      </c>
      <c r="BE150" s="100">
        <v>0</v>
      </c>
      <c r="BF150" s="100">
        <v>-18860</v>
      </c>
      <c r="BG150" s="100">
        <v>-1886006</v>
      </c>
      <c r="BH150" s="100">
        <v>-753736</v>
      </c>
      <c r="BI150" s="100">
        <v>-2231056</v>
      </c>
      <c r="BJ150" s="100">
        <v>0</v>
      </c>
      <c r="BK150" s="100">
        <v>-30149</v>
      </c>
      <c r="BL150" s="100">
        <v>-3014941</v>
      </c>
      <c r="BM150" s="100">
        <v>-1200039.1218889989</v>
      </c>
      <c r="BN150" s="100">
        <v>-3552117</v>
      </c>
      <c r="BO150" s="100">
        <v>0</v>
      </c>
      <c r="BP150" s="100">
        <v>-48002</v>
      </c>
      <c r="BQ150" s="100">
        <v>-4800158.1218889989</v>
      </c>
      <c r="BR150" s="100">
        <v>-1028069</v>
      </c>
      <c r="BS150" s="100">
        <v>-3043086</v>
      </c>
      <c r="BT150" s="100">
        <v>0</v>
      </c>
      <c r="BU150" s="100">
        <v>-41123</v>
      </c>
      <c r="BV150" s="100">
        <v>-4112278</v>
      </c>
      <c r="BW150" s="100">
        <v>-171970.1218889989</v>
      </c>
      <c r="BX150" s="100">
        <v>-509031</v>
      </c>
      <c r="BY150" s="100">
        <v>0</v>
      </c>
      <c r="BZ150" s="100">
        <v>-6879</v>
      </c>
      <c r="CA150" s="100">
        <v>-687880.1218889989</v>
      </c>
      <c r="CB150" s="100">
        <v>474362</v>
      </c>
      <c r="CC150" s="100">
        <v>1404110</v>
      </c>
      <c r="CD150" s="100">
        <v>0</v>
      </c>
      <c r="CE150" s="100">
        <v>18974</v>
      </c>
      <c r="CF150" s="100">
        <v>1897446</v>
      </c>
      <c r="CG150" s="100">
        <v>25495</v>
      </c>
      <c r="CH150" s="100">
        <v>75467</v>
      </c>
      <c r="CI150" s="100">
        <v>0</v>
      </c>
      <c r="CJ150" s="100">
        <v>1020</v>
      </c>
      <c r="CK150" s="100">
        <v>101982</v>
      </c>
      <c r="CL150" s="100">
        <v>215483</v>
      </c>
      <c r="CM150" s="100">
        <v>637830</v>
      </c>
      <c r="CN150" s="100">
        <v>0</v>
      </c>
      <c r="CO150" s="100">
        <v>8619</v>
      </c>
      <c r="CP150" s="100">
        <v>861932</v>
      </c>
      <c r="CQ150" s="100">
        <v>-160065.51</v>
      </c>
      <c r="CR150" s="100">
        <v>-473796</v>
      </c>
      <c r="CS150" s="100">
        <v>0</v>
      </c>
      <c r="CT150" s="100">
        <v>-6403</v>
      </c>
      <c r="CU150" s="100">
        <v>-640264.51</v>
      </c>
      <c r="CV150" s="100">
        <v>-644764.63188899891</v>
      </c>
      <c r="CW150" s="100">
        <v>-1908506</v>
      </c>
      <c r="CX150" s="100">
        <v>0</v>
      </c>
      <c r="CY150" s="100">
        <v>-25792</v>
      </c>
      <c r="CZ150" s="100">
        <v>-2579062.6318889987</v>
      </c>
      <c r="DA150" s="100">
        <v>-338224</v>
      </c>
      <c r="DB150" s="100">
        <v>-1001146</v>
      </c>
      <c r="DC150" s="100">
        <v>0</v>
      </c>
      <c r="DD150" s="100">
        <v>-13530</v>
      </c>
      <c r="DE150" s="100">
        <v>-1352900</v>
      </c>
      <c r="DF150" s="100">
        <v>-306540.63188899891</v>
      </c>
      <c r="DG150" s="100">
        <v>-907360</v>
      </c>
      <c r="DH150" s="100">
        <v>0</v>
      </c>
      <c r="DI150" s="100">
        <v>-12262</v>
      </c>
      <c r="DJ150" s="100">
        <v>-1226162.6318889989</v>
      </c>
      <c r="DK150" s="100">
        <v>5654.8781110048294</v>
      </c>
      <c r="DL150" s="100">
        <v>8700371</v>
      </c>
      <c r="DM150" s="100">
        <v>0</v>
      </c>
      <c r="DN150" s="100">
        <v>87939</v>
      </c>
      <c r="DO150" s="100">
        <v>8793964.8781110048</v>
      </c>
      <c r="DP150" s="100">
        <v>5656</v>
      </c>
      <c r="DQ150" s="100">
        <v>6923354</v>
      </c>
      <c r="DR150" s="100">
        <v>0</v>
      </c>
      <c r="DS150" s="100">
        <v>69990</v>
      </c>
      <c r="DT150" s="100">
        <v>6998999.8781110048</v>
      </c>
      <c r="DU150" s="100">
        <v>-1.1218889951705933</v>
      </c>
      <c r="DV150" s="100">
        <v>1777017</v>
      </c>
      <c r="DW150" s="100">
        <v>0</v>
      </c>
      <c r="DX150" s="100">
        <v>17949</v>
      </c>
      <c r="DY150" s="100">
        <v>1794965</v>
      </c>
      <c r="DZ150" s="100">
        <v>25516173</v>
      </c>
      <c r="EA150" s="100">
        <v>75527871</v>
      </c>
      <c r="EB150" s="100">
        <v>0</v>
      </c>
      <c r="EC150" s="100">
        <v>1020647</v>
      </c>
      <c r="ED150" s="100">
        <v>102064691</v>
      </c>
      <c r="EE150" s="100">
        <v>26160863.489999995</v>
      </c>
      <c r="EF150" s="100">
        <v>77436158</v>
      </c>
      <c r="EG150" s="100">
        <v>0</v>
      </c>
      <c r="EH150" s="100">
        <v>1046435</v>
      </c>
      <c r="EI150" s="100">
        <v>104643456.48999999</v>
      </c>
      <c r="EJ150" s="100">
        <v>644690.48999999464</v>
      </c>
      <c r="EK150" s="100">
        <v>1908287</v>
      </c>
      <c r="EL150" s="100">
        <v>0</v>
      </c>
      <c r="EM150" s="100">
        <v>25788</v>
      </c>
      <c r="EN150" s="100">
        <v>2578765.4899999946</v>
      </c>
      <c r="EO150" s="100">
        <v>644689.36811099946</v>
      </c>
      <c r="EP150" s="100">
        <v>3685304</v>
      </c>
      <c r="EQ150" s="100">
        <v>0</v>
      </c>
      <c r="ER150" s="100">
        <v>43737</v>
      </c>
      <c r="ES150" s="100">
        <v>4373730.4899999946</v>
      </c>
      <c r="ET150" s="546">
        <v>0.25</v>
      </c>
      <c r="EU150" s="546">
        <v>0.74</v>
      </c>
      <c r="EV150" s="546">
        <v>0</v>
      </c>
      <c r="EW150" s="546">
        <v>0.01</v>
      </c>
      <c r="EX150" s="546">
        <v>1</v>
      </c>
      <c r="EY150" s="84" t="s">
        <v>1047</v>
      </c>
    </row>
    <row r="151" spans="1:155" s="84" customFormat="1" x14ac:dyDescent="0.25">
      <c r="A151" t="s">
        <v>1026</v>
      </c>
      <c r="B151" s="82" t="s">
        <v>661</v>
      </c>
      <c r="C151" s="85" t="s">
        <v>660</v>
      </c>
      <c r="D151" s="100">
        <v>0</v>
      </c>
      <c r="E151" s="100">
        <v>50110440</v>
      </c>
      <c r="F151" s="100">
        <v>0</v>
      </c>
      <c r="G151" s="100">
        <v>506166</v>
      </c>
      <c r="H151" s="100">
        <v>50616606</v>
      </c>
      <c r="I151" s="100">
        <v>0</v>
      </c>
      <c r="J151" s="100">
        <v>0</v>
      </c>
      <c r="K151" s="100">
        <v>0</v>
      </c>
      <c r="L151" s="100">
        <v>138289</v>
      </c>
      <c r="M151" s="100">
        <v>138289</v>
      </c>
      <c r="N151" s="100">
        <v>0</v>
      </c>
      <c r="O151" s="100">
        <v>0</v>
      </c>
      <c r="P151" s="100">
        <v>0</v>
      </c>
      <c r="Q151" s="100">
        <v>0</v>
      </c>
      <c r="R151" s="100">
        <v>0</v>
      </c>
      <c r="S151" s="100">
        <v>0</v>
      </c>
      <c r="T151" s="100">
        <v>0</v>
      </c>
      <c r="U151" s="100">
        <v>0</v>
      </c>
      <c r="V151" s="100">
        <v>0</v>
      </c>
      <c r="W151" s="100">
        <v>0</v>
      </c>
      <c r="X151" s="100">
        <v>0</v>
      </c>
      <c r="Y151" s="100">
        <v>0</v>
      </c>
      <c r="Z151" s="100">
        <v>0</v>
      </c>
      <c r="AA151" s="100">
        <v>0</v>
      </c>
      <c r="AB151" s="100">
        <v>0</v>
      </c>
      <c r="AC151" s="100">
        <v>0</v>
      </c>
      <c r="AD151" s="100">
        <v>0</v>
      </c>
      <c r="AE151" s="100">
        <v>4717201</v>
      </c>
      <c r="AF151" s="100">
        <v>0</v>
      </c>
      <c r="AG151" s="100">
        <v>47649</v>
      </c>
      <c r="AH151" s="100">
        <v>4764850</v>
      </c>
      <c r="AI151" s="100">
        <v>0</v>
      </c>
      <c r="AJ151" s="100">
        <v>4719049</v>
      </c>
      <c r="AK151" s="100">
        <v>0</v>
      </c>
      <c r="AL151" s="100">
        <v>47667</v>
      </c>
      <c r="AM151" s="100">
        <v>4766716</v>
      </c>
      <c r="AN151" s="100">
        <v>0</v>
      </c>
      <c r="AO151" s="100">
        <v>-1414280</v>
      </c>
      <c r="AP151" s="100">
        <v>0</v>
      </c>
      <c r="AQ151" s="100">
        <v>-14286</v>
      </c>
      <c r="AR151" s="100">
        <v>-1428566</v>
      </c>
      <c r="AS151" s="100">
        <v>-0.26000000000931323</v>
      </c>
      <c r="AT151" s="100">
        <v>-2067317</v>
      </c>
      <c r="AU151" s="100">
        <v>0</v>
      </c>
      <c r="AV151" s="100">
        <v>-20882</v>
      </c>
      <c r="AW151" s="100">
        <v>-2088199.26</v>
      </c>
      <c r="AX151" s="100">
        <v>0</v>
      </c>
      <c r="AY151" s="100">
        <v>24586.240000000002</v>
      </c>
      <c r="AZ151" s="100">
        <v>0</v>
      </c>
      <c r="BA151" s="100">
        <v>248</v>
      </c>
      <c r="BB151" s="100">
        <v>24834.240000000002</v>
      </c>
      <c r="BC151" s="100">
        <v>0</v>
      </c>
      <c r="BD151" s="100">
        <v>0</v>
      </c>
      <c r="BE151" s="100">
        <v>0</v>
      </c>
      <c r="BF151" s="100">
        <v>0</v>
      </c>
      <c r="BG151" s="100">
        <v>0</v>
      </c>
      <c r="BH151" s="100">
        <v>0</v>
      </c>
      <c r="BI151" s="100">
        <v>-2042731.02</v>
      </c>
      <c r="BJ151" s="100">
        <v>0</v>
      </c>
      <c r="BK151" s="100">
        <v>-20634</v>
      </c>
      <c r="BL151" s="100">
        <v>-2063365.02</v>
      </c>
      <c r="BM151" s="100">
        <v>0</v>
      </c>
      <c r="BN151" s="100">
        <v>-7279991</v>
      </c>
      <c r="BO151" s="100">
        <v>0</v>
      </c>
      <c r="BP151" s="100">
        <v>-73535</v>
      </c>
      <c r="BQ151" s="100">
        <v>-7353526</v>
      </c>
      <c r="BR151" s="100">
        <v>0</v>
      </c>
      <c r="BS151" s="100">
        <v>-3934385</v>
      </c>
      <c r="BT151" s="100">
        <v>0</v>
      </c>
      <c r="BU151" s="100">
        <v>-39741</v>
      </c>
      <c r="BV151" s="100">
        <v>-3974126</v>
      </c>
      <c r="BW151" s="100">
        <v>0</v>
      </c>
      <c r="BX151" s="100">
        <v>-3345606</v>
      </c>
      <c r="BY151" s="100">
        <v>0</v>
      </c>
      <c r="BZ151" s="100">
        <v>-33794</v>
      </c>
      <c r="CA151" s="100">
        <v>-3379400</v>
      </c>
      <c r="CB151" s="100">
        <v>0</v>
      </c>
      <c r="CC151" s="100">
        <v>1641008</v>
      </c>
      <c r="CD151" s="100">
        <v>0</v>
      </c>
      <c r="CE151" s="100">
        <v>16576</v>
      </c>
      <c r="CF151" s="100">
        <v>1657584</v>
      </c>
      <c r="CG151" s="100">
        <v>0</v>
      </c>
      <c r="CH151" s="100">
        <v>0</v>
      </c>
      <c r="CI151" s="100">
        <v>0</v>
      </c>
      <c r="CJ151" s="100">
        <v>0</v>
      </c>
      <c r="CK151" s="100">
        <v>0</v>
      </c>
      <c r="CL151" s="100">
        <v>0</v>
      </c>
      <c r="CM151" s="100">
        <v>27725</v>
      </c>
      <c r="CN151" s="100">
        <v>0</v>
      </c>
      <c r="CO151" s="100">
        <v>280</v>
      </c>
      <c r="CP151" s="100">
        <v>28005</v>
      </c>
      <c r="CQ151" s="100">
        <v>0</v>
      </c>
      <c r="CR151" s="100">
        <v>2957559</v>
      </c>
      <c r="CS151" s="100">
        <v>0</v>
      </c>
      <c r="CT151" s="100">
        <v>29874</v>
      </c>
      <c r="CU151" s="100">
        <v>2987433</v>
      </c>
      <c r="CV151" s="100">
        <v>0</v>
      </c>
      <c r="CW151" s="100">
        <v>-2653699</v>
      </c>
      <c r="CX151" s="100">
        <v>0</v>
      </c>
      <c r="CY151" s="100">
        <v>-26805</v>
      </c>
      <c r="CZ151" s="100">
        <v>-2680504</v>
      </c>
      <c r="DA151" s="100">
        <v>0</v>
      </c>
      <c r="DB151" s="100">
        <v>-2265652</v>
      </c>
      <c r="DC151" s="100">
        <v>0</v>
      </c>
      <c r="DD151" s="100">
        <v>-22885</v>
      </c>
      <c r="DE151" s="100">
        <v>-2288537</v>
      </c>
      <c r="DF151" s="100">
        <v>0</v>
      </c>
      <c r="DG151" s="100">
        <v>-388047</v>
      </c>
      <c r="DH151" s="100">
        <v>0</v>
      </c>
      <c r="DI151" s="100">
        <v>-3920</v>
      </c>
      <c r="DJ151" s="100">
        <v>-391967</v>
      </c>
      <c r="DK151" s="100">
        <v>1</v>
      </c>
      <c r="DL151" s="100">
        <v>782348</v>
      </c>
      <c r="DM151" s="100">
        <v>0</v>
      </c>
      <c r="DN151" s="100">
        <v>7902</v>
      </c>
      <c r="DO151" s="100">
        <v>787607</v>
      </c>
      <c r="DP151" s="100">
        <v>0</v>
      </c>
      <c r="DQ151" s="100">
        <v>782348</v>
      </c>
      <c r="DR151" s="100">
        <v>0</v>
      </c>
      <c r="DS151" s="100">
        <v>7903</v>
      </c>
      <c r="DT151" s="100">
        <v>790251</v>
      </c>
      <c r="DU151" s="100">
        <v>1</v>
      </c>
      <c r="DV151" s="100">
        <v>0</v>
      </c>
      <c r="DW151" s="100">
        <v>0</v>
      </c>
      <c r="DX151" s="100">
        <v>-1</v>
      </c>
      <c r="DY151" s="100">
        <v>-2644</v>
      </c>
      <c r="DZ151" s="100">
        <v>0</v>
      </c>
      <c r="EA151" s="100">
        <v>45732000</v>
      </c>
      <c r="EB151" s="100">
        <v>0</v>
      </c>
      <c r="EC151" s="100">
        <v>461939</v>
      </c>
      <c r="ED151" s="100">
        <v>46193939</v>
      </c>
      <c r="EE151" s="100">
        <v>0</v>
      </c>
      <c r="EF151" s="100">
        <v>50110440</v>
      </c>
      <c r="EG151" s="100">
        <v>0</v>
      </c>
      <c r="EH151" s="100">
        <v>506166</v>
      </c>
      <c r="EI151" s="100">
        <v>50616606</v>
      </c>
      <c r="EJ151" s="100">
        <v>0</v>
      </c>
      <c r="EK151" s="100">
        <v>4378440</v>
      </c>
      <c r="EL151" s="100">
        <v>0</v>
      </c>
      <c r="EM151" s="100">
        <v>44227</v>
      </c>
      <c r="EN151" s="100">
        <v>4422667</v>
      </c>
      <c r="EO151" s="100">
        <v>1</v>
      </c>
      <c r="EP151" s="100">
        <v>4378440</v>
      </c>
      <c r="EQ151" s="100">
        <v>0</v>
      </c>
      <c r="ER151" s="100">
        <v>44226</v>
      </c>
      <c r="ES151" s="100">
        <v>4420023</v>
      </c>
      <c r="ET151" s="546">
        <v>0</v>
      </c>
      <c r="EU151" s="546">
        <v>0.99</v>
      </c>
      <c r="EV151" s="546">
        <v>0</v>
      </c>
      <c r="EW151" s="546">
        <v>0.01</v>
      </c>
      <c r="EX151" s="546">
        <v>1</v>
      </c>
      <c r="EY151" s="84" t="s">
        <v>1047</v>
      </c>
    </row>
    <row r="152" spans="1:155" s="84" customFormat="1" x14ac:dyDescent="0.25">
      <c r="A152" t="s">
        <v>1026</v>
      </c>
      <c r="B152" s="82" t="s">
        <v>663</v>
      </c>
      <c r="C152" s="85" t="s">
        <v>662</v>
      </c>
      <c r="D152" s="100">
        <v>43767834</v>
      </c>
      <c r="E152" s="100">
        <v>84034242</v>
      </c>
      <c r="F152" s="100">
        <v>47269261</v>
      </c>
      <c r="G152" s="100">
        <v>0</v>
      </c>
      <c r="H152" s="100">
        <v>175071337</v>
      </c>
      <c r="I152" s="100">
        <v>0</v>
      </c>
      <c r="J152" s="100">
        <v>0</v>
      </c>
      <c r="K152" s="100">
        <v>43767834</v>
      </c>
      <c r="L152" s="100">
        <v>495121</v>
      </c>
      <c r="M152" s="100">
        <v>495121</v>
      </c>
      <c r="N152" s="100">
        <v>36512</v>
      </c>
      <c r="O152" s="100">
        <v>36512</v>
      </c>
      <c r="P152" s="100">
        <v>0</v>
      </c>
      <c r="Q152" s="100">
        <v>0</v>
      </c>
      <c r="R152" s="100">
        <v>0</v>
      </c>
      <c r="S152" s="100">
        <v>0</v>
      </c>
      <c r="T152" s="100">
        <v>0</v>
      </c>
      <c r="U152" s="100">
        <v>0</v>
      </c>
      <c r="V152" s="100">
        <v>0</v>
      </c>
      <c r="W152" s="100">
        <v>0</v>
      </c>
      <c r="X152" s="100">
        <v>0</v>
      </c>
      <c r="Y152" s="100">
        <v>0</v>
      </c>
      <c r="Z152" s="100">
        <v>0</v>
      </c>
      <c r="AA152" s="100">
        <v>0</v>
      </c>
      <c r="AB152" s="100">
        <v>0</v>
      </c>
      <c r="AC152" s="100">
        <v>0</v>
      </c>
      <c r="AD152" s="100">
        <v>0</v>
      </c>
      <c r="AE152" s="100">
        <v>8373449</v>
      </c>
      <c r="AF152" s="100">
        <v>4703455</v>
      </c>
      <c r="AG152" s="100">
        <v>0</v>
      </c>
      <c r="AH152" s="100">
        <v>13076904</v>
      </c>
      <c r="AI152" s="100">
        <v>1523958</v>
      </c>
      <c r="AJ152" s="100">
        <v>2925998</v>
      </c>
      <c r="AK152" s="100">
        <v>1645874</v>
      </c>
      <c r="AL152" s="100">
        <v>0</v>
      </c>
      <c r="AM152" s="100">
        <v>6095830</v>
      </c>
      <c r="AN152" s="100">
        <v>-3232539</v>
      </c>
      <c r="AO152" s="100">
        <v>-6206474</v>
      </c>
      <c r="AP152" s="100">
        <v>-3491142</v>
      </c>
      <c r="AQ152" s="100">
        <v>0</v>
      </c>
      <c r="AR152" s="100">
        <v>-12930155</v>
      </c>
      <c r="AS152" s="100">
        <v>-895265</v>
      </c>
      <c r="AT152" s="100">
        <v>-1718910</v>
      </c>
      <c r="AU152" s="100">
        <v>-966887</v>
      </c>
      <c r="AV152" s="100">
        <v>0</v>
      </c>
      <c r="AW152" s="100">
        <v>-3581062</v>
      </c>
      <c r="AX152" s="100">
        <v>208682</v>
      </c>
      <c r="AY152" s="100">
        <v>400669</v>
      </c>
      <c r="AZ152" s="100">
        <v>225376</v>
      </c>
      <c r="BA152" s="100">
        <v>0</v>
      </c>
      <c r="BB152" s="100">
        <v>834727</v>
      </c>
      <c r="BC152" s="100">
        <v>274367</v>
      </c>
      <c r="BD152" s="100">
        <v>526786</v>
      </c>
      <c r="BE152" s="100">
        <v>296317</v>
      </c>
      <c r="BF152" s="100">
        <v>0</v>
      </c>
      <c r="BG152" s="100">
        <v>1097470</v>
      </c>
      <c r="BH152" s="100">
        <v>-412216</v>
      </c>
      <c r="BI152" s="100">
        <v>-791455</v>
      </c>
      <c r="BJ152" s="100">
        <v>-445194</v>
      </c>
      <c r="BK152" s="100">
        <v>0</v>
      </c>
      <c r="BL152" s="100">
        <v>-1648865</v>
      </c>
      <c r="BM152" s="100">
        <v>-2236039</v>
      </c>
      <c r="BN152" s="100">
        <v>-4293194</v>
      </c>
      <c r="BO152" s="100">
        <v>-2414921</v>
      </c>
      <c r="BP152" s="100">
        <v>0</v>
      </c>
      <c r="BQ152" s="100">
        <v>-8944154</v>
      </c>
      <c r="BR152" s="100">
        <v>-1264234</v>
      </c>
      <c r="BS152" s="100">
        <v>-2427329</v>
      </c>
      <c r="BT152" s="100">
        <v>-1365372</v>
      </c>
      <c r="BU152" s="100">
        <v>0</v>
      </c>
      <c r="BV152" s="100">
        <v>-5056935</v>
      </c>
      <c r="BW152" s="100">
        <v>-971805</v>
      </c>
      <c r="BX152" s="100">
        <v>-1865865</v>
      </c>
      <c r="BY152" s="100">
        <v>-1049549</v>
      </c>
      <c r="BZ152" s="100">
        <v>0</v>
      </c>
      <c r="CA152" s="100">
        <v>-3887219</v>
      </c>
      <c r="CB152" s="100">
        <v>248128</v>
      </c>
      <c r="CC152" s="100">
        <v>476406</v>
      </c>
      <c r="CD152" s="100">
        <v>267979</v>
      </c>
      <c r="CE152" s="100">
        <v>0</v>
      </c>
      <c r="CF152" s="100">
        <v>992513</v>
      </c>
      <c r="CG152" s="100">
        <v>542279</v>
      </c>
      <c r="CH152" s="100">
        <v>1041176</v>
      </c>
      <c r="CI152" s="100">
        <v>585662</v>
      </c>
      <c r="CJ152" s="100">
        <v>0</v>
      </c>
      <c r="CK152" s="100">
        <v>2169117</v>
      </c>
      <c r="CL152" s="100">
        <v>725073</v>
      </c>
      <c r="CM152" s="100">
        <v>1392140</v>
      </c>
      <c r="CN152" s="100">
        <v>783079</v>
      </c>
      <c r="CO152" s="100">
        <v>0</v>
      </c>
      <c r="CP152" s="100">
        <v>2900292</v>
      </c>
      <c r="CQ152" s="100">
        <v>-868850</v>
      </c>
      <c r="CR152" s="100">
        <v>-1668192</v>
      </c>
      <c r="CS152" s="100">
        <v>-938358</v>
      </c>
      <c r="CT152" s="100">
        <v>0</v>
      </c>
      <c r="CU152" s="100">
        <v>-3475400</v>
      </c>
      <c r="CV152" s="100">
        <v>-1589409</v>
      </c>
      <c r="CW152" s="100">
        <v>-3051664</v>
      </c>
      <c r="CX152" s="100">
        <v>-1716559</v>
      </c>
      <c r="CY152" s="100">
        <v>0</v>
      </c>
      <c r="CZ152" s="100">
        <v>-6357632</v>
      </c>
      <c r="DA152" s="100">
        <v>-291033</v>
      </c>
      <c r="DB152" s="100">
        <v>-558783</v>
      </c>
      <c r="DC152" s="100">
        <v>-314314</v>
      </c>
      <c r="DD152" s="100">
        <v>0</v>
      </c>
      <c r="DE152" s="100">
        <v>-1164130</v>
      </c>
      <c r="DF152" s="100">
        <v>-1298376</v>
      </c>
      <c r="DG152" s="100">
        <v>-2492881</v>
      </c>
      <c r="DH152" s="100">
        <v>-1402245</v>
      </c>
      <c r="DI152" s="100">
        <v>0</v>
      </c>
      <c r="DJ152" s="100">
        <v>-5193502</v>
      </c>
      <c r="DK152" s="100">
        <v>2265771</v>
      </c>
      <c r="DL152" s="100">
        <v>8381813</v>
      </c>
      <c r="DM152" s="100">
        <v>5555630</v>
      </c>
      <c r="DN152" s="100">
        <v>0</v>
      </c>
      <c r="DO152" s="100">
        <v>16203214</v>
      </c>
      <c r="DP152" s="100">
        <v>1929765</v>
      </c>
      <c r="DQ152" s="100">
        <v>7336102</v>
      </c>
      <c r="DR152" s="100">
        <v>5303422</v>
      </c>
      <c r="DS152" s="100">
        <v>0</v>
      </c>
      <c r="DT152" s="100">
        <v>14569289</v>
      </c>
      <c r="DU152" s="100">
        <v>336006</v>
      </c>
      <c r="DV152" s="100">
        <v>1045711</v>
      </c>
      <c r="DW152" s="100">
        <v>252208</v>
      </c>
      <c r="DX152" s="100">
        <v>0</v>
      </c>
      <c r="DY152" s="100">
        <v>1633925</v>
      </c>
      <c r="DZ152" s="100">
        <v>42000140</v>
      </c>
      <c r="EA152" s="100">
        <v>80640267</v>
      </c>
      <c r="EB152" s="100">
        <v>45360150</v>
      </c>
      <c r="EC152" s="100">
        <v>0</v>
      </c>
      <c r="ED152" s="100">
        <v>168000557</v>
      </c>
      <c r="EE152" s="100">
        <v>43767834</v>
      </c>
      <c r="EF152" s="100">
        <v>84034242</v>
      </c>
      <c r="EG152" s="100">
        <v>47269261</v>
      </c>
      <c r="EH152" s="100">
        <v>0</v>
      </c>
      <c r="EI152" s="100">
        <v>175071337</v>
      </c>
      <c r="EJ152" s="100">
        <v>1767694</v>
      </c>
      <c r="EK152" s="100">
        <v>3393975</v>
      </c>
      <c r="EL152" s="100">
        <v>1909111</v>
      </c>
      <c r="EM152" s="100">
        <v>0</v>
      </c>
      <c r="EN152" s="100">
        <v>7070780</v>
      </c>
      <c r="EO152" s="100">
        <v>2103700</v>
      </c>
      <c r="EP152" s="100">
        <v>4439686</v>
      </c>
      <c r="EQ152" s="100">
        <v>2161319</v>
      </c>
      <c r="ER152" s="100">
        <v>0</v>
      </c>
      <c r="ES152" s="100">
        <v>8704705</v>
      </c>
      <c r="ET152" s="546">
        <v>0.25</v>
      </c>
      <c r="EU152" s="546">
        <v>0.48</v>
      </c>
      <c r="EV152" s="546">
        <v>0.27</v>
      </c>
      <c r="EW152" s="546">
        <v>0</v>
      </c>
      <c r="EX152" s="546">
        <v>1</v>
      </c>
      <c r="EY152" s="84" t="s">
        <v>1073</v>
      </c>
    </row>
    <row r="153" spans="1:155" s="84" customFormat="1" x14ac:dyDescent="0.25">
      <c r="A153" t="s">
        <v>1037</v>
      </c>
      <c r="B153" s="82" t="s">
        <v>665</v>
      </c>
      <c r="C153" s="85" t="s">
        <v>664</v>
      </c>
      <c r="D153" s="100">
        <v>30220047.219999999</v>
      </c>
      <c r="E153" s="100">
        <v>24176038</v>
      </c>
      <c r="F153" s="100">
        <v>5439609</v>
      </c>
      <c r="G153" s="100">
        <v>604401</v>
      </c>
      <c r="H153" s="100">
        <v>60440095.219999999</v>
      </c>
      <c r="I153" s="100">
        <v>0</v>
      </c>
      <c r="J153" s="100">
        <v>0</v>
      </c>
      <c r="K153" s="100">
        <v>30220047.219999999</v>
      </c>
      <c r="L153" s="100">
        <v>212740</v>
      </c>
      <c r="M153" s="100">
        <v>212740</v>
      </c>
      <c r="N153" s="100">
        <v>0</v>
      </c>
      <c r="O153" s="100">
        <v>0</v>
      </c>
      <c r="P153" s="100">
        <v>2991761</v>
      </c>
      <c r="Q153" s="100">
        <v>12113</v>
      </c>
      <c r="R153" s="100">
        <v>3003874</v>
      </c>
      <c r="S153" s="100">
        <v>0</v>
      </c>
      <c r="T153" s="100">
        <v>0</v>
      </c>
      <c r="U153" s="100">
        <v>0</v>
      </c>
      <c r="V153" s="100">
        <v>0</v>
      </c>
      <c r="W153" s="100">
        <v>0</v>
      </c>
      <c r="X153" s="100">
        <v>0</v>
      </c>
      <c r="Y153" s="100">
        <v>0</v>
      </c>
      <c r="Z153" s="100">
        <v>0</v>
      </c>
      <c r="AA153" s="100">
        <v>0</v>
      </c>
      <c r="AB153" s="100">
        <v>0</v>
      </c>
      <c r="AC153" s="100">
        <v>0</v>
      </c>
      <c r="AD153" s="100">
        <v>0</v>
      </c>
      <c r="AE153" s="100">
        <v>2908346</v>
      </c>
      <c r="AF153" s="100">
        <v>632837</v>
      </c>
      <c r="AG153" s="100">
        <v>70273</v>
      </c>
      <c r="AH153" s="100">
        <v>3611456</v>
      </c>
      <c r="AI153" s="100">
        <v>649351</v>
      </c>
      <c r="AJ153" s="100">
        <v>519480</v>
      </c>
      <c r="AK153" s="100">
        <v>116883</v>
      </c>
      <c r="AL153" s="100">
        <v>12987</v>
      </c>
      <c r="AM153" s="100">
        <v>1298701</v>
      </c>
      <c r="AN153" s="100">
        <v>-100111</v>
      </c>
      <c r="AO153" s="100">
        <v>-80089</v>
      </c>
      <c r="AP153" s="100">
        <v>-18020</v>
      </c>
      <c r="AQ153" s="100">
        <v>-2002</v>
      </c>
      <c r="AR153" s="100">
        <v>-200222</v>
      </c>
      <c r="AS153" s="100">
        <v>-150001</v>
      </c>
      <c r="AT153" s="100">
        <v>-120002</v>
      </c>
      <c r="AU153" s="100">
        <v>-27000</v>
      </c>
      <c r="AV153" s="100">
        <v>-3000</v>
      </c>
      <c r="AW153" s="100">
        <v>-300003</v>
      </c>
      <c r="AX153" s="100">
        <v>150000</v>
      </c>
      <c r="AY153" s="100">
        <v>120000</v>
      </c>
      <c r="AZ153" s="100">
        <v>27000</v>
      </c>
      <c r="BA153" s="100">
        <v>3000</v>
      </c>
      <c r="BB153" s="100">
        <v>300000</v>
      </c>
      <c r="BC153" s="100">
        <v>-205000</v>
      </c>
      <c r="BD153" s="100">
        <v>-164000</v>
      </c>
      <c r="BE153" s="100">
        <v>-36900</v>
      </c>
      <c r="BF153" s="100">
        <v>-4100</v>
      </c>
      <c r="BG153" s="100">
        <v>-410000</v>
      </c>
      <c r="BH153" s="100">
        <v>-205001</v>
      </c>
      <c r="BI153" s="100">
        <v>-164002</v>
      </c>
      <c r="BJ153" s="100">
        <v>-36900</v>
      </c>
      <c r="BK153" s="100">
        <v>-4100</v>
      </c>
      <c r="BL153" s="100">
        <v>-410003</v>
      </c>
      <c r="BM153" s="100">
        <v>-4626308</v>
      </c>
      <c r="BN153" s="100">
        <v>-3701046</v>
      </c>
      <c r="BO153" s="100">
        <v>-832735</v>
      </c>
      <c r="BP153" s="100">
        <v>-92526</v>
      </c>
      <c r="BQ153" s="100">
        <v>-9252615</v>
      </c>
      <c r="BR153" s="100">
        <v>0</v>
      </c>
      <c r="BS153" s="100">
        <v>0</v>
      </c>
      <c r="BT153" s="100">
        <v>0</v>
      </c>
      <c r="BU153" s="100">
        <v>0</v>
      </c>
      <c r="BV153" s="100">
        <v>0</v>
      </c>
      <c r="BW153" s="100">
        <v>-4626308</v>
      </c>
      <c r="BX153" s="100">
        <v>-3701046</v>
      </c>
      <c r="BY153" s="100">
        <v>-832735</v>
      </c>
      <c r="BZ153" s="100">
        <v>-92526</v>
      </c>
      <c r="CA153" s="100">
        <v>-9252615</v>
      </c>
      <c r="CB153" s="100">
        <v>0</v>
      </c>
      <c r="CC153" s="100">
        <v>0</v>
      </c>
      <c r="CD153" s="100">
        <v>0</v>
      </c>
      <c r="CE153" s="100">
        <v>0</v>
      </c>
      <c r="CF153" s="100">
        <v>0</v>
      </c>
      <c r="CG153" s="100">
        <v>0</v>
      </c>
      <c r="CH153" s="100">
        <v>0</v>
      </c>
      <c r="CI153" s="100">
        <v>0</v>
      </c>
      <c r="CJ153" s="100">
        <v>0</v>
      </c>
      <c r="CK153" s="100">
        <v>0</v>
      </c>
      <c r="CL153" s="100">
        <v>-96372</v>
      </c>
      <c r="CM153" s="100">
        <v>-77097</v>
      </c>
      <c r="CN153" s="100">
        <v>-17347</v>
      </c>
      <c r="CO153" s="100">
        <v>-1927</v>
      </c>
      <c r="CP153" s="100">
        <v>-192743</v>
      </c>
      <c r="CQ153" s="100">
        <v>-2291148</v>
      </c>
      <c r="CR153" s="100">
        <v>-1832919</v>
      </c>
      <c r="CS153" s="100">
        <v>-412407</v>
      </c>
      <c r="CT153" s="100">
        <v>-45823</v>
      </c>
      <c r="CU153" s="100">
        <v>-4582297</v>
      </c>
      <c r="CV153" s="100">
        <v>-7013828</v>
      </c>
      <c r="CW153" s="100">
        <v>-5611062</v>
      </c>
      <c r="CX153" s="100">
        <v>-1262489</v>
      </c>
      <c r="CY153" s="100">
        <v>-140276</v>
      </c>
      <c r="CZ153" s="100">
        <v>-14027655</v>
      </c>
      <c r="DA153" s="100">
        <v>-96372</v>
      </c>
      <c r="DB153" s="100">
        <v>-77097</v>
      </c>
      <c r="DC153" s="100">
        <v>-17347</v>
      </c>
      <c r="DD153" s="100">
        <v>-1927</v>
      </c>
      <c r="DE153" s="100">
        <v>-192743</v>
      </c>
      <c r="DF153" s="100">
        <v>-6917456</v>
      </c>
      <c r="DG153" s="100">
        <v>-5533965</v>
      </c>
      <c r="DH153" s="100">
        <v>-1245142</v>
      </c>
      <c r="DI153" s="100">
        <v>-138349</v>
      </c>
      <c r="DJ153" s="100">
        <v>-13834912</v>
      </c>
      <c r="DK153" s="100">
        <v>748426</v>
      </c>
      <c r="DL153" s="100">
        <v>598742</v>
      </c>
      <c r="DM153" s="100">
        <v>134718</v>
      </c>
      <c r="DN153" s="100">
        <v>14968</v>
      </c>
      <c r="DO153" s="100">
        <v>1496854</v>
      </c>
      <c r="DP153" s="100">
        <v>369541</v>
      </c>
      <c r="DQ153" s="100">
        <v>295632</v>
      </c>
      <c r="DR153" s="100">
        <v>66517</v>
      </c>
      <c r="DS153" s="100">
        <v>7391</v>
      </c>
      <c r="DT153" s="100">
        <v>739081</v>
      </c>
      <c r="DU153" s="100">
        <v>378885</v>
      </c>
      <c r="DV153" s="100">
        <v>303110</v>
      </c>
      <c r="DW153" s="100">
        <v>68201</v>
      </c>
      <c r="DX153" s="100">
        <v>7577</v>
      </c>
      <c r="DY153" s="100">
        <v>757773</v>
      </c>
      <c r="DZ153" s="100">
        <v>31091710</v>
      </c>
      <c r="EA153" s="100">
        <v>24873368</v>
      </c>
      <c r="EB153" s="100">
        <v>5596508</v>
      </c>
      <c r="EC153" s="100">
        <v>621834</v>
      </c>
      <c r="ED153" s="100">
        <v>62183420</v>
      </c>
      <c r="EE153" s="100">
        <v>30220047.219999999</v>
      </c>
      <c r="EF153" s="100">
        <v>24176038</v>
      </c>
      <c r="EG153" s="100">
        <v>5439609</v>
      </c>
      <c r="EH153" s="100">
        <v>604401</v>
      </c>
      <c r="EI153" s="100">
        <v>60440095.219999999</v>
      </c>
      <c r="EJ153" s="100">
        <v>-871662.78000000119</v>
      </c>
      <c r="EK153" s="100">
        <v>-697330</v>
      </c>
      <c r="EL153" s="100">
        <v>-156899</v>
      </c>
      <c r="EM153" s="100">
        <v>-17433</v>
      </c>
      <c r="EN153" s="100">
        <v>-1743324.7800000012</v>
      </c>
      <c r="EO153" s="100">
        <v>-492777.78000000119</v>
      </c>
      <c r="EP153" s="100">
        <v>-394220</v>
      </c>
      <c r="EQ153" s="100">
        <v>-88698</v>
      </c>
      <c r="ER153" s="100">
        <v>-9856</v>
      </c>
      <c r="ES153" s="100">
        <v>-985551.78000000119</v>
      </c>
      <c r="ET153" s="546">
        <v>0.5</v>
      </c>
      <c r="EU153" s="546">
        <v>0.4</v>
      </c>
      <c r="EV153" s="546">
        <v>0.09</v>
      </c>
      <c r="EW153" s="546">
        <v>0.01</v>
      </c>
      <c r="EX153" s="546">
        <v>1</v>
      </c>
      <c r="EY153" s="84" t="s">
        <v>1029</v>
      </c>
    </row>
    <row r="154" spans="1:155" s="84" customFormat="1" x14ac:dyDescent="0.25">
      <c r="A154" t="s">
        <v>1026</v>
      </c>
      <c r="B154" s="82" t="s">
        <v>667</v>
      </c>
      <c r="C154" s="85" t="s">
        <v>666</v>
      </c>
      <c r="D154" s="100">
        <v>89872511</v>
      </c>
      <c r="E154" s="100">
        <v>266022633</v>
      </c>
      <c r="F154" s="100">
        <v>0</v>
      </c>
      <c r="G154" s="100">
        <v>3594900</v>
      </c>
      <c r="H154" s="100">
        <v>359490044</v>
      </c>
      <c r="I154" s="100">
        <v>456288</v>
      </c>
      <c r="J154" s="100">
        <v>456288</v>
      </c>
      <c r="K154" s="100">
        <v>89416223</v>
      </c>
      <c r="L154" s="100">
        <v>1217027</v>
      </c>
      <c r="M154" s="100">
        <v>1217027</v>
      </c>
      <c r="N154" s="100">
        <v>1363189</v>
      </c>
      <c r="O154" s="100">
        <v>1363189</v>
      </c>
      <c r="P154" s="100">
        <v>206848</v>
      </c>
      <c r="Q154" s="100">
        <v>0</v>
      </c>
      <c r="R154" s="100">
        <v>206848</v>
      </c>
      <c r="S154" s="100">
        <v>0</v>
      </c>
      <c r="T154" s="100">
        <v>0</v>
      </c>
      <c r="U154" s="100">
        <v>0</v>
      </c>
      <c r="V154" s="100">
        <v>0</v>
      </c>
      <c r="W154" s="100">
        <v>456287.60896130349</v>
      </c>
      <c r="X154" s="100">
        <v>0</v>
      </c>
      <c r="Y154" s="100">
        <v>0</v>
      </c>
      <c r="Z154" s="100">
        <v>456287.60896130349</v>
      </c>
      <c r="AA154" s="100">
        <v>0</v>
      </c>
      <c r="AB154" s="100">
        <v>0</v>
      </c>
      <c r="AC154" s="100">
        <v>0</v>
      </c>
      <c r="AD154" s="100">
        <v>0</v>
      </c>
      <c r="AE154" s="100">
        <v>30754785</v>
      </c>
      <c r="AF154" s="100">
        <v>0</v>
      </c>
      <c r="AG154" s="100">
        <v>414906</v>
      </c>
      <c r="AH154" s="100">
        <v>31169691</v>
      </c>
      <c r="AI154" s="100">
        <v>3044353</v>
      </c>
      <c r="AJ154" s="100">
        <v>9011285</v>
      </c>
      <c r="AK154" s="100">
        <v>0</v>
      </c>
      <c r="AL154" s="100">
        <v>121774</v>
      </c>
      <c r="AM154" s="100">
        <v>12177412</v>
      </c>
      <c r="AN154" s="100">
        <v>-1803754</v>
      </c>
      <c r="AO154" s="100">
        <v>-5339110</v>
      </c>
      <c r="AP154" s="100">
        <v>0</v>
      </c>
      <c r="AQ154" s="100">
        <v>-72150</v>
      </c>
      <c r="AR154" s="100">
        <v>-7215014</v>
      </c>
      <c r="AS154" s="100">
        <v>-1521713</v>
      </c>
      <c r="AT154" s="100">
        <v>-4504270</v>
      </c>
      <c r="AU154" s="100">
        <v>0</v>
      </c>
      <c r="AV154" s="100">
        <v>-60869</v>
      </c>
      <c r="AW154" s="100">
        <v>-6086852</v>
      </c>
      <c r="AX154" s="100">
        <v>1216274</v>
      </c>
      <c r="AY154" s="100">
        <v>3600170</v>
      </c>
      <c r="AZ154" s="100">
        <v>0</v>
      </c>
      <c r="BA154" s="100">
        <v>48651</v>
      </c>
      <c r="BB154" s="100">
        <v>4865095</v>
      </c>
      <c r="BC154" s="100">
        <v>-1757262</v>
      </c>
      <c r="BD154" s="100">
        <v>-5201494</v>
      </c>
      <c r="BE154" s="100">
        <v>0</v>
      </c>
      <c r="BF154" s="100">
        <v>-70290</v>
      </c>
      <c r="BG154" s="100">
        <v>-7029046</v>
      </c>
      <c r="BH154" s="100">
        <v>-2062701</v>
      </c>
      <c r="BI154" s="100">
        <v>-6105594</v>
      </c>
      <c r="BJ154" s="100">
        <v>0</v>
      </c>
      <c r="BK154" s="100">
        <v>-82508</v>
      </c>
      <c r="BL154" s="100">
        <v>-8250803</v>
      </c>
      <c r="BM154" s="100">
        <v>-5251560</v>
      </c>
      <c r="BN154" s="100">
        <v>-15544618</v>
      </c>
      <c r="BO154" s="100">
        <v>0</v>
      </c>
      <c r="BP154" s="100">
        <v>-210062</v>
      </c>
      <c r="BQ154" s="100">
        <v>-21006240</v>
      </c>
      <c r="BR154" s="100">
        <v>-3450254</v>
      </c>
      <c r="BS154" s="100">
        <v>-10212750</v>
      </c>
      <c r="BT154" s="100">
        <v>0</v>
      </c>
      <c r="BU154" s="100">
        <v>-138010</v>
      </c>
      <c r="BV154" s="100">
        <v>-13801014</v>
      </c>
      <c r="BW154" s="100">
        <v>-1801307</v>
      </c>
      <c r="BX154" s="100">
        <v>-5331867</v>
      </c>
      <c r="BY154" s="100">
        <v>0</v>
      </c>
      <c r="BZ154" s="100">
        <v>-72052</v>
      </c>
      <c r="CA154" s="100">
        <v>-7205226</v>
      </c>
      <c r="CB154" s="100">
        <v>1165188</v>
      </c>
      <c r="CC154" s="100">
        <v>3448958</v>
      </c>
      <c r="CD154" s="100">
        <v>0</v>
      </c>
      <c r="CE154" s="100">
        <v>46608</v>
      </c>
      <c r="CF154" s="100">
        <v>4660754</v>
      </c>
      <c r="CG154" s="100">
        <v>367808</v>
      </c>
      <c r="CH154" s="100">
        <v>1088710</v>
      </c>
      <c r="CI154" s="100">
        <v>0</v>
      </c>
      <c r="CJ154" s="100">
        <v>14712</v>
      </c>
      <c r="CK154" s="100">
        <v>1471230</v>
      </c>
      <c r="CL154" s="100">
        <v>117735</v>
      </c>
      <c r="CM154" s="100">
        <v>348494</v>
      </c>
      <c r="CN154" s="100">
        <v>0</v>
      </c>
      <c r="CO154" s="100">
        <v>4709</v>
      </c>
      <c r="CP154" s="100">
        <v>470938</v>
      </c>
      <c r="CQ154" s="100">
        <v>-3348561</v>
      </c>
      <c r="CR154" s="100">
        <v>-9911739</v>
      </c>
      <c r="CS154" s="100">
        <v>0</v>
      </c>
      <c r="CT154" s="100">
        <v>-133942</v>
      </c>
      <c r="CU154" s="100">
        <v>-13394242</v>
      </c>
      <c r="CV154" s="100">
        <v>-6949390</v>
      </c>
      <c r="CW154" s="100">
        <v>-20570195</v>
      </c>
      <c r="CX154" s="100">
        <v>0</v>
      </c>
      <c r="CY154" s="100">
        <v>-277975</v>
      </c>
      <c r="CZ154" s="100">
        <v>-27797560</v>
      </c>
      <c r="DA154" s="100">
        <v>-2167331</v>
      </c>
      <c r="DB154" s="100">
        <v>-6415298</v>
      </c>
      <c r="DC154" s="100">
        <v>0</v>
      </c>
      <c r="DD154" s="100">
        <v>-86693</v>
      </c>
      <c r="DE154" s="100">
        <v>-8669322</v>
      </c>
      <c r="DF154" s="100">
        <v>-4782060</v>
      </c>
      <c r="DG154" s="100">
        <v>-14154896</v>
      </c>
      <c r="DH154" s="100">
        <v>0</v>
      </c>
      <c r="DI154" s="100">
        <v>-191282</v>
      </c>
      <c r="DJ154" s="100">
        <v>-19128238</v>
      </c>
      <c r="DK154" s="100">
        <v>-2760321</v>
      </c>
      <c r="DL154" s="100">
        <v>-6370983</v>
      </c>
      <c r="DM154" s="100">
        <v>0</v>
      </c>
      <c r="DN154" s="100">
        <v>-92235</v>
      </c>
      <c r="DO154" s="100">
        <v>-9223539</v>
      </c>
      <c r="DP154" s="100">
        <v>-2760321</v>
      </c>
      <c r="DQ154" s="100">
        <v>-606694</v>
      </c>
      <c r="DR154" s="100">
        <v>0</v>
      </c>
      <c r="DS154" s="100">
        <v>-34010</v>
      </c>
      <c r="DT154" s="100">
        <v>-3401025</v>
      </c>
      <c r="DU154" s="100">
        <v>0</v>
      </c>
      <c r="DV154" s="100">
        <v>-5764289</v>
      </c>
      <c r="DW154" s="100">
        <v>0</v>
      </c>
      <c r="DX154" s="100">
        <v>-58225</v>
      </c>
      <c r="DY154" s="100">
        <v>-5822514</v>
      </c>
      <c r="DZ154" s="100">
        <v>92414744</v>
      </c>
      <c r="EA154" s="100">
        <v>273547642</v>
      </c>
      <c r="EB154" s="100">
        <v>0</v>
      </c>
      <c r="EC154" s="100">
        <v>3696590</v>
      </c>
      <c r="ED154" s="100">
        <v>369658976</v>
      </c>
      <c r="EE154" s="100">
        <v>89872511</v>
      </c>
      <c r="EF154" s="100">
        <v>266022633</v>
      </c>
      <c r="EG154" s="100">
        <v>0</v>
      </c>
      <c r="EH154" s="100">
        <v>3594900</v>
      </c>
      <c r="EI154" s="100">
        <v>359490044</v>
      </c>
      <c r="EJ154" s="100">
        <v>-2542233</v>
      </c>
      <c r="EK154" s="100">
        <v>-7525009</v>
      </c>
      <c r="EL154" s="100">
        <v>0</v>
      </c>
      <c r="EM154" s="100">
        <v>-101690</v>
      </c>
      <c r="EN154" s="100">
        <v>-10168932</v>
      </c>
      <c r="EO154" s="100">
        <v>-2542233</v>
      </c>
      <c r="EP154" s="100">
        <v>-13289298</v>
      </c>
      <c r="EQ154" s="100">
        <v>0</v>
      </c>
      <c r="ER154" s="100">
        <v>-159915</v>
      </c>
      <c r="ES154" s="100">
        <v>-15991446</v>
      </c>
      <c r="ET154" s="546">
        <v>0.25</v>
      </c>
      <c r="EU154" s="546">
        <v>0.74</v>
      </c>
      <c r="EV154" s="546">
        <v>0</v>
      </c>
      <c r="EW154" s="546">
        <v>0.01</v>
      </c>
      <c r="EX154" s="546">
        <v>1</v>
      </c>
      <c r="EY154" s="84" t="s">
        <v>1047</v>
      </c>
    </row>
    <row r="155" spans="1:155" s="84" customFormat="1" x14ac:dyDescent="0.25">
      <c r="A155" t="s">
        <v>1026</v>
      </c>
      <c r="B155" s="82" t="s">
        <v>669</v>
      </c>
      <c r="C155" s="85" t="s">
        <v>668</v>
      </c>
      <c r="D155" s="100">
        <v>28053889.390000001</v>
      </c>
      <c r="E155" s="100">
        <v>83039512</v>
      </c>
      <c r="F155" s="100">
        <v>0</v>
      </c>
      <c r="G155" s="100">
        <v>1122156</v>
      </c>
      <c r="H155" s="100">
        <v>112215557.39</v>
      </c>
      <c r="I155" s="100">
        <v>15003</v>
      </c>
      <c r="J155" s="100">
        <v>15003</v>
      </c>
      <c r="K155" s="100">
        <v>28038886.390000001</v>
      </c>
      <c r="L155" s="100">
        <v>482569</v>
      </c>
      <c r="M155" s="100">
        <v>482569</v>
      </c>
      <c r="N155" s="100">
        <v>0</v>
      </c>
      <c r="O155" s="100">
        <v>0</v>
      </c>
      <c r="P155" s="100">
        <v>0</v>
      </c>
      <c r="Q155" s="100">
        <v>0</v>
      </c>
      <c r="R155" s="100">
        <v>0</v>
      </c>
      <c r="S155" s="100">
        <v>0</v>
      </c>
      <c r="T155" s="100">
        <v>0</v>
      </c>
      <c r="U155" s="100">
        <v>0</v>
      </c>
      <c r="V155" s="100">
        <v>0</v>
      </c>
      <c r="W155" s="100">
        <v>15003.482688391039</v>
      </c>
      <c r="X155" s="100">
        <v>0</v>
      </c>
      <c r="Y155" s="100">
        <v>0</v>
      </c>
      <c r="Z155" s="100">
        <v>15003.482688391039</v>
      </c>
      <c r="AA155" s="100">
        <v>0</v>
      </c>
      <c r="AB155" s="100">
        <v>0</v>
      </c>
      <c r="AC155" s="100">
        <v>0</v>
      </c>
      <c r="AD155" s="100">
        <v>0</v>
      </c>
      <c r="AE155" s="100">
        <v>12866455</v>
      </c>
      <c r="AF155" s="100">
        <v>0</v>
      </c>
      <c r="AG155" s="100">
        <v>168482</v>
      </c>
      <c r="AH155" s="100">
        <v>13034937</v>
      </c>
      <c r="AI155" s="100">
        <v>2993163</v>
      </c>
      <c r="AJ155" s="100">
        <v>8859764</v>
      </c>
      <c r="AK155" s="100">
        <v>0</v>
      </c>
      <c r="AL155" s="100">
        <v>119727</v>
      </c>
      <c r="AM155" s="100">
        <v>11972654</v>
      </c>
      <c r="AN155" s="100">
        <v>-244163</v>
      </c>
      <c r="AO155" s="100">
        <v>-722720</v>
      </c>
      <c r="AP155" s="100">
        <v>0</v>
      </c>
      <c r="AQ155" s="100">
        <v>-9766</v>
      </c>
      <c r="AR155" s="100">
        <v>-976649</v>
      </c>
      <c r="AS155" s="100">
        <v>-1008925</v>
      </c>
      <c r="AT155" s="100">
        <v>-2986419</v>
      </c>
      <c r="AU155" s="100">
        <v>0</v>
      </c>
      <c r="AV155" s="100">
        <v>-40357</v>
      </c>
      <c r="AW155" s="100">
        <v>-4035701</v>
      </c>
      <c r="AX155" s="100">
        <v>469705</v>
      </c>
      <c r="AY155" s="100">
        <v>1390328</v>
      </c>
      <c r="AZ155" s="100">
        <v>0</v>
      </c>
      <c r="BA155" s="100">
        <v>18788</v>
      </c>
      <c r="BB155" s="100">
        <v>1878821</v>
      </c>
      <c r="BC155" s="100">
        <v>-650448.60999999987</v>
      </c>
      <c r="BD155" s="100">
        <v>-1925329</v>
      </c>
      <c r="BE155" s="100">
        <v>0</v>
      </c>
      <c r="BF155" s="100">
        <v>-26018</v>
      </c>
      <c r="BG155" s="100">
        <v>-2601795.61</v>
      </c>
      <c r="BH155" s="100">
        <v>-1189668.6099999999</v>
      </c>
      <c r="BI155" s="100">
        <v>-3521420</v>
      </c>
      <c r="BJ155" s="100">
        <v>0</v>
      </c>
      <c r="BK155" s="100">
        <v>-47587</v>
      </c>
      <c r="BL155" s="100">
        <v>-4758675.6099999994</v>
      </c>
      <c r="BM155" s="100">
        <v>-3533929</v>
      </c>
      <c r="BN155" s="100">
        <v>-10460430</v>
      </c>
      <c r="BO155" s="100">
        <v>0</v>
      </c>
      <c r="BP155" s="100">
        <v>-141357</v>
      </c>
      <c r="BQ155" s="100">
        <v>-14135716</v>
      </c>
      <c r="BR155" s="100">
        <v>-855720</v>
      </c>
      <c r="BS155" s="100">
        <v>-2532932</v>
      </c>
      <c r="BT155" s="100">
        <v>0</v>
      </c>
      <c r="BU155" s="100">
        <v>-34229</v>
      </c>
      <c r="BV155" s="100">
        <v>-3422881</v>
      </c>
      <c r="BW155" s="100">
        <v>-2678209</v>
      </c>
      <c r="BX155" s="100">
        <v>-7927498</v>
      </c>
      <c r="BY155" s="100">
        <v>0</v>
      </c>
      <c r="BZ155" s="100">
        <v>-107128</v>
      </c>
      <c r="CA155" s="100">
        <v>-10712835</v>
      </c>
      <c r="CB155" s="100">
        <v>134069</v>
      </c>
      <c r="CC155" s="100">
        <v>396846</v>
      </c>
      <c r="CD155" s="100">
        <v>0</v>
      </c>
      <c r="CE155" s="100">
        <v>5363</v>
      </c>
      <c r="CF155" s="100">
        <v>536278</v>
      </c>
      <c r="CG155" s="100">
        <v>511038</v>
      </c>
      <c r="CH155" s="100">
        <v>1512672</v>
      </c>
      <c r="CI155" s="100">
        <v>0</v>
      </c>
      <c r="CJ155" s="100">
        <v>20442</v>
      </c>
      <c r="CK155" s="100">
        <v>2044152</v>
      </c>
      <c r="CL155" s="100">
        <v>-63533</v>
      </c>
      <c r="CM155" s="100">
        <v>-188055</v>
      </c>
      <c r="CN155" s="100">
        <v>0</v>
      </c>
      <c r="CO155" s="100">
        <v>-2541</v>
      </c>
      <c r="CP155" s="100">
        <v>-254129</v>
      </c>
      <c r="CQ155" s="100">
        <v>-979457</v>
      </c>
      <c r="CR155" s="100">
        <v>-2899192</v>
      </c>
      <c r="CS155" s="100">
        <v>0</v>
      </c>
      <c r="CT155" s="100">
        <v>-39178</v>
      </c>
      <c r="CU155" s="100">
        <v>-3917827</v>
      </c>
      <c r="CV155" s="100">
        <v>-3931812</v>
      </c>
      <c r="CW155" s="100">
        <v>-11638159</v>
      </c>
      <c r="CX155" s="100">
        <v>0</v>
      </c>
      <c r="CY155" s="100">
        <v>-157271</v>
      </c>
      <c r="CZ155" s="100">
        <v>-15727242</v>
      </c>
      <c r="DA155" s="100">
        <v>-785184</v>
      </c>
      <c r="DB155" s="100">
        <v>-2324141</v>
      </c>
      <c r="DC155" s="100">
        <v>0</v>
      </c>
      <c r="DD155" s="100">
        <v>-31407</v>
      </c>
      <c r="DE155" s="100">
        <v>-3140732</v>
      </c>
      <c r="DF155" s="100">
        <v>-3146628</v>
      </c>
      <c r="DG155" s="100">
        <v>-9314018</v>
      </c>
      <c r="DH155" s="100">
        <v>0</v>
      </c>
      <c r="DI155" s="100">
        <v>-125864</v>
      </c>
      <c r="DJ155" s="100">
        <v>-12586510</v>
      </c>
      <c r="DK155" s="100">
        <v>-4069335.75</v>
      </c>
      <c r="DL155" s="100">
        <v>-3987949.0350000001</v>
      </c>
      <c r="DM155" s="100">
        <v>0</v>
      </c>
      <c r="DN155" s="100">
        <v>-81386.714999999997</v>
      </c>
      <c r="DO155" s="100">
        <v>-8138671.5</v>
      </c>
      <c r="DP155" s="100">
        <v>-3679278</v>
      </c>
      <c r="DQ155" s="100">
        <v>-3605693</v>
      </c>
      <c r="DR155" s="100">
        <v>0</v>
      </c>
      <c r="DS155" s="100">
        <v>-73586</v>
      </c>
      <c r="DT155" s="100">
        <v>-7358557</v>
      </c>
      <c r="DU155" s="100">
        <v>-390057.75</v>
      </c>
      <c r="DV155" s="100">
        <v>-382256.03500000015</v>
      </c>
      <c r="DW155" s="100">
        <v>0</v>
      </c>
      <c r="DX155" s="100">
        <v>-7800.7149999999965</v>
      </c>
      <c r="DY155" s="100">
        <v>-780114.5</v>
      </c>
      <c r="DZ155" s="100">
        <v>27418738</v>
      </c>
      <c r="EA155" s="100">
        <v>81159467</v>
      </c>
      <c r="EB155" s="100">
        <v>0</v>
      </c>
      <c r="EC155" s="100">
        <v>1096750</v>
      </c>
      <c r="ED155" s="100">
        <v>109674955</v>
      </c>
      <c r="EE155" s="100">
        <v>28053889.390000001</v>
      </c>
      <c r="EF155" s="100">
        <v>83039512</v>
      </c>
      <c r="EG155" s="100">
        <v>0</v>
      </c>
      <c r="EH155" s="100">
        <v>1122156</v>
      </c>
      <c r="EI155" s="100">
        <v>112215557.39</v>
      </c>
      <c r="EJ155" s="100">
        <v>635151.3900000006</v>
      </c>
      <c r="EK155" s="100">
        <v>1880045</v>
      </c>
      <c r="EL155" s="100">
        <v>0</v>
      </c>
      <c r="EM155" s="100">
        <v>25406</v>
      </c>
      <c r="EN155" s="100">
        <v>2540602.3900000006</v>
      </c>
      <c r="EO155" s="100">
        <v>245093.6400000006</v>
      </c>
      <c r="EP155" s="100">
        <v>1497788.9649999999</v>
      </c>
      <c r="EQ155" s="100">
        <v>0</v>
      </c>
      <c r="ER155" s="100">
        <v>17605.285000000003</v>
      </c>
      <c r="ES155" s="100">
        <v>1760487.8900000006</v>
      </c>
      <c r="ET155" s="546">
        <v>0.25</v>
      </c>
      <c r="EU155" s="546">
        <v>0.74</v>
      </c>
      <c r="EV155" s="546">
        <v>0</v>
      </c>
      <c r="EW155" s="546">
        <v>0.01</v>
      </c>
      <c r="EX155" s="546">
        <v>1</v>
      </c>
      <c r="EY155" s="84" t="s">
        <v>1054</v>
      </c>
    </row>
    <row r="156" spans="1:155" s="84" customFormat="1" x14ac:dyDescent="0.25">
      <c r="A156" t="s">
        <v>1037</v>
      </c>
      <c r="B156" s="82" t="s">
        <v>671</v>
      </c>
      <c r="C156" s="85" t="s">
        <v>670</v>
      </c>
      <c r="D156" s="100">
        <v>6607436</v>
      </c>
      <c r="E156" s="100">
        <v>11629088</v>
      </c>
      <c r="F156" s="100">
        <v>6871734</v>
      </c>
      <c r="G156" s="100">
        <v>1321487</v>
      </c>
      <c r="H156" s="100">
        <v>26429745</v>
      </c>
      <c r="I156" s="100">
        <v>0</v>
      </c>
      <c r="J156" s="100">
        <v>0</v>
      </c>
      <c r="K156" s="100">
        <v>6607436</v>
      </c>
      <c r="L156" s="100">
        <v>138330</v>
      </c>
      <c r="M156" s="100">
        <v>138330</v>
      </c>
      <c r="N156" s="100">
        <v>325237</v>
      </c>
      <c r="O156" s="100">
        <v>325237</v>
      </c>
      <c r="P156" s="100">
        <v>0</v>
      </c>
      <c r="Q156" s="100">
        <v>0</v>
      </c>
      <c r="R156" s="100">
        <v>0</v>
      </c>
      <c r="S156" s="100">
        <v>0</v>
      </c>
      <c r="T156" s="100">
        <v>0</v>
      </c>
      <c r="U156" s="100">
        <v>0</v>
      </c>
      <c r="V156" s="100">
        <v>0</v>
      </c>
      <c r="W156" s="100">
        <v>0</v>
      </c>
      <c r="X156" s="100">
        <v>0</v>
      </c>
      <c r="Y156" s="100">
        <v>0</v>
      </c>
      <c r="Z156" s="100">
        <v>0</v>
      </c>
      <c r="AA156" s="100">
        <v>0</v>
      </c>
      <c r="AB156" s="100">
        <v>0</v>
      </c>
      <c r="AC156" s="100">
        <v>0</v>
      </c>
      <c r="AD156" s="100">
        <v>0</v>
      </c>
      <c r="AE156" s="100">
        <v>2435247</v>
      </c>
      <c r="AF156" s="100">
        <v>1230330</v>
      </c>
      <c r="AG156" s="100">
        <v>236603</v>
      </c>
      <c r="AH156" s="100">
        <v>3902180</v>
      </c>
      <c r="AI156" s="100">
        <v>489162</v>
      </c>
      <c r="AJ156" s="100">
        <v>860926</v>
      </c>
      <c r="AK156" s="100">
        <v>508729</v>
      </c>
      <c r="AL156" s="100">
        <v>97832</v>
      </c>
      <c r="AM156" s="100">
        <v>1956649</v>
      </c>
      <c r="AN156" s="100">
        <v>-214047</v>
      </c>
      <c r="AO156" s="100">
        <v>-376721</v>
      </c>
      <c r="AP156" s="100">
        <v>-222608</v>
      </c>
      <c r="AQ156" s="100">
        <v>-42809</v>
      </c>
      <c r="AR156" s="100">
        <v>-856185</v>
      </c>
      <c r="AS156" s="100">
        <v>-94588</v>
      </c>
      <c r="AT156" s="100">
        <v>-166474</v>
      </c>
      <c r="AU156" s="100">
        <v>-98371</v>
      </c>
      <c r="AV156" s="100">
        <v>-18918</v>
      </c>
      <c r="AW156" s="100">
        <v>-378351</v>
      </c>
      <c r="AX156" s="100">
        <v>16261</v>
      </c>
      <c r="AY156" s="100">
        <v>28620</v>
      </c>
      <c r="AZ156" s="100">
        <v>16912</v>
      </c>
      <c r="BA156" s="100">
        <v>3252</v>
      </c>
      <c r="BB156" s="100">
        <v>65045</v>
      </c>
      <c r="BC156" s="100">
        <v>-45701</v>
      </c>
      <c r="BD156" s="100">
        <v>-80435</v>
      </c>
      <c r="BE156" s="100">
        <v>-47530</v>
      </c>
      <c r="BF156" s="100">
        <v>-9140</v>
      </c>
      <c r="BG156" s="100">
        <v>-182806</v>
      </c>
      <c r="BH156" s="100">
        <v>-124028</v>
      </c>
      <c r="BI156" s="100">
        <v>-218289</v>
      </c>
      <c r="BJ156" s="100">
        <v>-128989</v>
      </c>
      <c r="BK156" s="100">
        <v>-24806</v>
      </c>
      <c r="BL156" s="100">
        <v>-496112</v>
      </c>
      <c r="BM156" s="100">
        <v>-657822</v>
      </c>
      <c r="BN156" s="100">
        <v>-1157766</v>
      </c>
      <c r="BO156" s="100">
        <v>-684134</v>
      </c>
      <c r="BP156" s="100">
        <v>-131564</v>
      </c>
      <c r="BQ156" s="100">
        <v>-2631286</v>
      </c>
      <c r="BR156" s="100">
        <v>-174554</v>
      </c>
      <c r="BS156" s="100">
        <v>-307215</v>
      </c>
      <c r="BT156" s="100">
        <v>-181536</v>
      </c>
      <c r="BU156" s="100">
        <v>-34911</v>
      </c>
      <c r="BV156" s="100">
        <v>-698216</v>
      </c>
      <c r="BW156" s="100">
        <v>-483267</v>
      </c>
      <c r="BX156" s="100">
        <v>-850551</v>
      </c>
      <c r="BY156" s="100">
        <v>-502598</v>
      </c>
      <c r="BZ156" s="100">
        <v>-96654</v>
      </c>
      <c r="CA156" s="100">
        <v>-1933070</v>
      </c>
      <c r="CB156" s="100">
        <v>0</v>
      </c>
      <c r="CC156" s="100">
        <v>0</v>
      </c>
      <c r="CD156" s="100">
        <v>0</v>
      </c>
      <c r="CE156" s="100">
        <v>0</v>
      </c>
      <c r="CF156" s="100">
        <v>0</v>
      </c>
      <c r="CG156" s="100">
        <v>0</v>
      </c>
      <c r="CH156" s="100">
        <v>0</v>
      </c>
      <c r="CI156" s="100">
        <v>0</v>
      </c>
      <c r="CJ156" s="100">
        <v>0</v>
      </c>
      <c r="CK156" s="100">
        <v>0</v>
      </c>
      <c r="CL156" s="100">
        <v>38035</v>
      </c>
      <c r="CM156" s="100">
        <v>66942</v>
      </c>
      <c r="CN156" s="100">
        <v>39557</v>
      </c>
      <c r="CO156" s="100">
        <v>7607</v>
      </c>
      <c r="CP156" s="100">
        <v>152141</v>
      </c>
      <c r="CQ156" s="100">
        <v>282022</v>
      </c>
      <c r="CR156" s="100">
        <v>496357</v>
      </c>
      <c r="CS156" s="100">
        <v>293302</v>
      </c>
      <c r="CT156" s="100">
        <v>56404</v>
      </c>
      <c r="CU156" s="100">
        <v>1128085</v>
      </c>
      <c r="CV156" s="100">
        <v>-337765</v>
      </c>
      <c r="CW156" s="100">
        <v>-594467</v>
      </c>
      <c r="CX156" s="100">
        <v>-351275</v>
      </c>
      <c r="CY156" s="100">
        <v>-67553</v>
      </c>
      <c r="CZ156" s="100">
        <v>-1351060</v>
      </c>
      <c r="DA156" s="100">
        <v>-136519</v>
      </c>
      <c r="DB156" s="100">
        <v>-240273</v>
      </c>
      <c r="DC156" s="100">
        <v>-141979</v>
      </c>
      <c r="DD156" s="100">
        <v>-27304</v>
      </c>
      <c r="DE156" s="100">
        <v>-546075</v>
      </c>
      <c r="DF156" s="100">
        <v>-201245</v>
      </c>
      <c r="DG156" s="100">
        <v>-354194</v>
      </c>
      <c r="DH156" s="100">
        <v>-209296</v>
      </c>
      <c r="DI156" s="100">
        <v>-40250</v>
      </c>
      <c r="DJ156" s="100">
        <v>-804985</v>
      </c>
      <c r="DK156" s="100">
        <v>52592</v>
      </c>
      <c r="DL156" s="100">
        <v>42074</v>
      </c>
      <c r="DM156" s="100">
        <v>9465</v>
      </c>
      <c r="DN156" s="100">
        <v>1052</v>
      </c>
      <c r="DO156" s="100">
        <v>105183</v>
      </c>
      <c r="DP156" s="100">
        <v>112352</v>
      </c>
      <c r="DQ156" s="100">
        <v>89881</v>
      </c>
      <c r="DR156" s="100">
        <v>20223</v>
      </c>
      <c r="DS156" s="100">
        <v>2247</v>
      </c>
      <c r="DT156" s="100">
        <v>224703</v>
      </c>
      <c r="DU156" s="100">
        <v>-59760</v>
      </c>
      <c r="DV156" s="100">
        <v>-47807</v>
      </c>
      <c r="DW156" s="100">
        <v>-10758</v>
      </c>
      <c r="DX156" s="100">
        <v>-1195</v>
      </c>
      <c r="DY156" s="100">
        <v>-119520</v>
      </c>
      <c r="DZ156" s="100">
        <v>6213843</v>
      </c>
      <c r="EA156" s="100">
        <v>10936363</v>
      </c>
      <c r="EB156" s="100">
        <v>6462396</v>
      </c>
      <c r="EC156" s="100">
        <v>1242769</v>
      </c>
      <c r="ED156" s="100">
        <v>24855371</v>
      </c>
      <c r="EE156" s="100">
        <v>6607436</v>
      </c>
      <c r="EF156" s="100">
        <v>11629088</v>
      </c>
      <c r="EG156" s="100">
        <v>6871734</v>
      </c>
      <c r="EH156" s="100">
        <v>1321487</v>
      </c>
      <c r="EI156" s="100">
        <v>26429745</v>
      </c>
      <c r="EJ156" s="100">
        <v>393593</v>
      </c>
      <c r="EK156" s="100">
        <v>692725</v>
      </c>
      <c r="EL156" s="100">
        <v>409338</v>
      </c>
      <c r="EM156" s="100">
        <v>78718</v>
      </c>
      <c r="EN156" s="100">
        <v>1574374</v>
      </c>
      <c r="EO156" s="100">
        <v>333833</v>
      </c>
      <c r="EP156" s="100">
        <v>644918</v>
      </c>
      <c r="EQ156" s="100">
        <v>398580</v>
      </c>
      <c r="ER156" s="100">
        <v>77523</v>
      </c>
      <c r="ES156" s="100">
        <v>1454854</v>
      </c>
      <c r="ET156" s="546">
        <v>0.24999999999999994</v>
      </c>
      <c r="EU156" s="546">
        <v>0.44</v>
      </c>
      <c r="EV156" s="546">
        <v>0.26</v>
      </c>
      <c r="EW156" s="546">
        <v>0.05</v>
      </c>
      <c r="EX156" s="546">
        <v>1</v>
      </c>
      <c r="EY156" s="84" t="s">
        <v>1029</v>
      </c>
    </row>
    <row r="157" spans="1:155" s="84" customFormat="1" x14ac:dyDescent="0.25">
      <c r="A157" t="s">
        <v>1026</v>
      </c>
      <c r="B157" s="82" t="s">
        <v>673</v>
      </c>
      <c r="C157" s="85" t="s">
        <v>672</v>
      </c>
      <c r="D157" s="100">
        <v>15450974</v>
      </c>
      <c r="E157" s="100">
        <v>29665872</v>
      </c>
      <c r="F157" s="100">
        <v>16687053</v>
      </c>
      <c r="G157" s="100">
        <v>0</v>
      </c>
      <c r="H157" s="100">
        <v>61803899</v>
      </c>
      <c r="I157" s="100">
        <v>0</v>
      </c>
      <c r="J157" s="100">
        <v>0</v>
      </c>
      <c r="K157" s="100">
        <v>15450974</v>
      </c>
      <c r="L157" s="100">
        <v>299726</v>
      </c>
      <c r="M157" s="100">
        <v>299726</v>
      </c>
      <c r="N157" s="100">
        <v>0</v>
      </c>
      <c r="O157" s="100">
        <v>0</v>
      </c>
      <c r="P157" s="100">
        <v>0</v>
      </c>
      <c r="Q157" s="100">
        <v>0</v>
      </c>
      <c r="R157" s="100">
        <v>0</v>
      </c>
      <c r="S157" s="100">
        <v>0</v>
      </c>
      <c r="T157" s="100">
        <v>0</v>
      </c>
      <c r="U157" s="100">
        <v>0</v>
      </c>
      <c r="V157" s="100">
        <v>0</v>
      </c>
      <c r="W157" s="100">
        <v>0</v>
      </c>
      <c r="X157" s="100">
        <v>0</v>
      </c>
      <c r="Y157" s="100">
        <v>0</v>
      </c>
      <c r="Z157" s="100">
        <v>0</v>
      </c>
      <c r="AA157" s="100">
        <v>0</v>
      </c>
      <c r="AB157" s="100">
        <v>0</v>
      </c>
      <c r="AC157" s="100">
        <v>0</v>
      </c>
      <c r="AD157" s="100">
        <v>0</v>
      </c>
      <c r="AE157" s="100">
        <v>5304045</v>
      </c>
      <c r="AF157" s="100">
        <v>2983526</v>
      </c>
      <c r="AG157" s="100">
        <v>0</v>
      </c>
      <c r="AH157" s="100">
        <v>8287571</v>
      </c>
      <c r="AI157" s="100">
        <v>1145076</v>
      </c>
      <c r="AJ157" s="100">
        <v>2198547</v>
      </c>
      <c r="AK157" s="100">
        <v>1236683</v>
      </c>
      <c r="AL157" s="100">
        <v>0</v>
      </c>
      <c r="AM157" s="100">
        <v>4580306</v>
      </c>
      <c r="AN157" s="100">
        <v>-3032557</v>
      </c>
      <c r="AO157" s="100">
        <v>-5822508</v>
      </c>
      <c r="AP157" s="100">
        <v>-3275161</v>
      </c>
      <c r="AQ157" s="100">
        <v>0</v>
      </c>
      <c r="AR157" s="100">
        <v>-12130226</v>
      </c>
      <c r="AS157" s="100">
        <v>-401667.5</v>
      </c>
      <c r="AT157" s="100">
        <v>-771202</v>
      </c>
      <c r="AU157" s="100">
        <v>-433801</v>
      </c>
      <c r="AV157" s="100">
        <v>0</v>
      </c>
      <c r="AW157" s="100">
        <v>-1606670.5</v>
      </c>
      <c r="AX157" s="100">
        <v>67113</v>
      </c>
      <c r="AY157" s="100">
        <v>128856</v>
      </c>
      <c r="AZ157" s="100">
        <v>72482</v>
      </c>
      <c r="BA157" s="100">
        <v>0</v>
      </c>
      <c r="BB157" s="100">
        <v>268451</v>
      </c>
      <c r="BC157" s="100">
        <v>-199117</v>
      </c>
      <c r="BD157" s="100">
        <v>-382306</v>
      </c>
      <c r="BE157" s="100">
        <v>-215047</v>
      </c>
      <c r="BF157" s="100">
        <v>0</v>
      </c>
      <c r="BG157" s="100">
        <v>-796470</v>
      </c>
      <c r="BH157" s="100">
        <v>-533671.5</v>
      </c>
      <c r="BI157" s="100">
        <v>-1024652</v>
      </c>
      <c r="BJ157" s="100">
        <v>-576366</v>
      </c>
      <c r="BK157" s="100">
        <v>0</v>
      </c>
      <c r="BL157" s="100">
        <v>-2134689.5</v>
      </c>
      <c r="BM157" s="100">
        <v>-376474</v>
      </c>
      <c r="BN157" s="100">
        <v>-722832</v>
      </c>
      <c r="BO157" s="100">
        <v>-406593</v>
      </c>
      <c r="BP157" s="100">
        <v>0</v>
      </c>
      <c r="BQ157" s="100">
        <v>-1505899</v>
      </c>
      <c r="BR157" s="100">
        <v>-4436</v>
      </c>
      <c r="BS157" s="100">
        <v>-8519</v>
      </c>
      <c r="BT157" s="100">
        <v>-4792</v>
      </c>
      <c r="BU157" s="100">
        <v>0</v>
      </c>
      <c r="BV157" s="100">
        <v>-17747</v>
      </c>
      <c r="BW157" s="100">
        <v>-372038</v>
      </c>
      <c r="BX157" s="100">
        <v>-714313</v>
      </c>
      <c r="BY157" s="100">
        <v>-401801</v>
      </c>
      <c r="BZ157" s="100">
        <v>0</v>
      </c>
      <c r="CA157" s="100">
        <v>-1488152</v>
      </c>
      <c r="CB157" s="100">
        <v>1019</v>
      </c>
      <c r="CC157" s="100">
        <v>1956</v>
      </c>
      <c r="CD157" s="100">
        <v>1101</v>
      </c>
      <c r="CE157" s="100">
        <v>0</v>
      </c>
      <c r="CF157" s="100">
        <v>4076</v>
      </c>
      <c r="CG157" s="100">
        <v>105499</v>
      </c>
      <c r="CH157" s="100">
        <v>202560</v>
      </c>
      <c r="CI157" s="100">
        <v>113940</v>
      </c>
      <c r="CJ157" s="100">
        <v>0</v>
      </c>
      <c r="CK157" s="100">
        <v>421999</v>
      </c>
      <c r="CL157" s="100">
        <v>3418</v>
      </c>
      <c r="CM157" s="100">
        <v>6562</v>
      </c>
      <c r="CN157" s="100">
        <v>3691</v>
      </c>
      <c r="CO157" s="100">
        <v>0</v>
      </c>
      <c r="CP157" s="100">
        <v>13671</v>
      </c>
      <c r="CQ157" s="100">
        <v>-872437</v>
      </c>
      <c r="CR157" s="100">
        <v>-1675078</v>
      </c>
      <c r="CS157" s="100">
        <v>-942231</v>
      </c>
      <c r="CT157" s="100">
        <v>0</v>
      </c>
      <c r="CU157" s="100">
        <v>-3489746</v>
      </c>
      <c r="CV157" s="100">
        <v>-1138975</v>
      </c>
      <c r="CW157" s="100">
        <v>-2186832</v>
      </c>
      <c r="CX157" s="100">
        <v>-1230092</v>
      </c>
      <c r="CY157" s="100">
        <v>0</v>
      </c>
      <c r="CZ157" s="100">
        <v>-4555899</v>
      </c>
      <c r="DA157" s="100">
        <v>1</v>
      </c>
      <c r="DB157" s="100">
        <v>-1</v>
      </c>
      <c r="DC157" s="100">
        <v>0</v>
      </c>
      <c r="DD157" s="100">
        <v>0</v>
      </c>
      <c r="DE157" s="100">
        <v>0</v>
      </c>
      <c r="DF157" s="100">
        <v>-1138976</v>
      </c>
      <c r="DG157" s="100">
        <v>-2186831</v>
      </c>
      <c r="DH157" s="100">
        <v>-1230092</v>
      </c>
      <c r="DI157" s="100">
        <v>0</v>
      </c>
      <c r="DJ157" s="100">
        <v>-4555899</v>
      </c>
      <c r="DK157" s="100">
        <v>740097</v>
      </c>
      <c r="DL157" s="100">
        <v>-903815</v>
      </c>
      <c r="DM157" s="100">
        <v>-57049</v>
      </c>
      <c r="DN157" s="100">
        <v>0</v>
      </c>
      <c r="DO157" s="100">
        <v>-220766.800000002</v>
      </c>
      <c r="DP157" s="100">
        <v>740097</v>
      </c>
      <c r="DQ157" s="100">
        <v>107589</v>
      </c>
      <c r="DR157" s="100">
        <v>511866</v>
      </c>
      <c r="DS157" s="100">
        <v>0</v>
      </c>
      <c r="DT157" s="100">
        <v>1359552</v>
      </c>
      <c r="DU157" s="100">
        <v>0</v>
      </c>
      <c r="DV157" s="100">
        <v>-1011404</v>
      </c>
      <c r="DW157" s="100">
        <v>-568915</v>
      </c>
      <c r="DX157" s="100">
        <v>0</v>
      </c>
      <c r="DY157" s="100">
        <v>-1580318.8000000019</v>
      </c>
      <c r="DZ157" s="100">
        <v>15922757</v>
      </c>
      <c r="EA157" s="100">
        <v>30571693</v>
      </c>
      <c r="EB157" s="100">
        <v>17196577</v>
      </c>
      <c r="EC157" s="100">
        <v>0</v>
      </c>
      <c r="ED157" s="100">
        <v>63691027</v>
      </c>
      <c r="EE157" s="100">
        <v>15450974</v>
      </c>
      <c r="EF157" s="100">
        <v>29665872</v>
      </c>
      <c r="EG157" s="100">
        <v>16687053</v>
      </c>
      <c r="EH157" s="100">
        <v>0</v>
      </c>
      <c r="EI157" s="100">
        <v>61803899</v>
      </c>
      <c r="EJ157" s="100">
        <v>-471783</v>
      </c>
      <c r="EK157" s="100">
        <v>-905821</v>
      </c>
      <c r="EL157" s="100">
        <v>-509524</v>
      </c>
      <c r="EM157" s="100">
        <v>0</v>
      </c>
      <c r="EN157" s="100">
        <v>-1887128</v>
      </c>
      <c r="EO157" s="100">
        <v>-471783</v>
      </c>
      <c r="EP157" s="100">
        <v>-1917225</v>
      </c>
      <c r="EQ157" s="100">
        <v>-1078439</v>
      </c>
      <c r="ER157" s="100">
        <v>0</v>
      </c>
      <c r="ES157" s="100">
        <v>-3467446.8000000017</v>
      </c>
      <c r="ET157" s="546">
        <v>0.25</v>
      </c>
      <c r="EU157" s="546">
        <v>0.48</v>
      </c>
      <c r="EV157" s="546">
        <v>0.27</v>
      </c>
      <c r="EW157" s="546">
        <v>0</v>
      </c>
      <c r="EX157" s="546">
        <v>1</v>
      </c>
      <c r="EY157" s="84" t="s">
        <v>1073</v>
      </c>
    </row>
    <row r="158" spans="1:155" s="84" customFormat="1" x14ac:dyDescent="0.25">
      <c r="A158" t="s">
        <v>1026</v>
      </c>
      <c r="B158" s="82" t="s">
        <v>675</v>
      </c>
      <c r="C158" s="85" t="s">
        <v>674</v>
      </c>
      <c r="D158" s="100">
        <v>9012824</v>
      </c>
      <c r="E158" s="100">
        <v>14420520</v>
      </c>
      <c r="F158" s="100">
        <v>12257442</v>
      </c>
      <c r="G158" s="100">
        <v>360513</v>
      </c>
      <c r="H158" s="100">
        <v>36051299</v>
      </c>
      <c r="I158" s="100">
        <v>0</v>
      </c>
      <c r="J158" s="100">
        <v>0</v>
      </c>
      <c r="K158" s="100">
        <v>9012824</v>
      </c>
      <c r="L158" s="100">
        <v>122484</v>
      </c>
      <c r="M158" s="100">
        <v>122484</v>
      </c>
      <c r="N158" s="100">
        <v>0</v>
      </c>
      <c r="O158" s="100">
        <v>0</v>
      </c>
      <c r="P158" s="100">
        <v>0</v>
      </c>
      <c r="Q158" s="100">
        <v>0</v>
      </c>
      <c r="R158" s="100">
        <v>0</v>
      </c>
      <c r="S158" s="100">
        <v>0</v>
      </c>
      <c r="T158" s="100">
        <v>0</v>
      </c>
      <c r="U158" s="100">
        <v>0</v>
      </c>
      <c r="V158" s="100">
        <v>0</v>
      </c>
      <c r="W158" s="100">
        <v>0</v>
      </c>
      <c r="X158" s="100">
        <v>0</v>
      </c>
      <c r="Y158" s="100">
        <v>0</v>
      </c>
      <c r="Z158" s="100">
        <v>0</v>
      </c>
      <c r="AA158" s="100">
        <v>0</v>
      </c>
      <c r="AB158" s="100">
        <v>0</v>
      </c>
      <c r="AC158" s="100">
        <v>0</v>
      </c>
      <c r="AD158" s="100">
        <v>0</v>
      </c>
      <c r="AE158" s="100">
        <v>1963213</v>
      </c>
      <c r="AF158" s="100">
        <v>1668733</v>
      </c>
      <c r="AG158" s="100">
        <v>49080</v>
      </c>
      <c r="AH158" s="100">
        <v>3681026</v>
      </c>
      <c r="AI158" s="100">
        <v>138865</v>
      </c>
      <c r="AJ158" s="100">
        <v>222185</v>
      </c>
      <c r="AK158" s="100">
        <v>188857</v>
      </c>
      <c r="AL158" s="100">
        <v>5555</v>
      </c>
      <c r="AM158" s="100">
        <v>555462</v>
      </c>
      <c r="AN158" s="100">
        <v>-169254</v>
      </c>
      <c r="AO158" s="100">
        <v>-270806</v>
      </c>
      <c r="AP158" s="100">
        <v>-230185</v>
      </c>
      <c r="AQ158" s="100">
        <v>-6770</v>
      </c>
      <c r="AR158" s="100">
        <v>-677015</v>
      </c>
      <c r="AS158" s="100">
        <v>-94966.599999999977</v>
      </c>
      <c r="AT158" s="100">
        <v>-151947</v>
      </c>
      <c r="AU158" s="100">
        <v>-129155</v>
      </c>
      <c r="AV158" s="100">
        <v>-3799</v>
      </c>
      <c r="AW158" s="100">
        <v>-379867.6</v>
      </c>
      <c r="AX158" s="100">
        <v>107021.03999999998</v>
      </c>
      <c r="AY158" s="100">
        <v>171234</v>
      </c>
      <c r="AZ158" s="100">
        <v>145549</v>
      </c>
      <c r="BA158" s="100">
        <v>4281</v>
      </c>
      <c r="BB158" s="100">
        <v>428085.04</v>
      </c>
      <c r="BC158" s="100">
        <v>-84248</v>
      </c>
      <c r="BD158" s="100">
        <v>-134797</v>
      </c>
      <c r="BE158" s="100">
        <v>-114578</v>
      </c>
      <c r="BF158" s="100">
        <v>-3370</v>
      </c>
      <c r="BG158" s="100">
        <v>-336993</v>
      </c>
      <c r="BH158" s="100">
        <v>-72193.56</v>
      </c>
      <c r="BI158" s="100">
        <v>-115510</v>
      </c>
      <c r="BJ158" s="100">
        <v>-98184</v>
      </c>
      <c r="BK158" s="100">
        <v>-2888</v>
      </c>
      <c r="BL158" s="100">
        <v>-288775.56</v>
      </c>
      <c r="BM158" s="100">
        <v>-725000</v>
      </c>
      <c r="BN158" s="100">
        <v>-1160000</v>
      </c>
      <c r="BO158" s="100">
        <v>-986000</v>
      </c>
      <c r="BP158" s="100">
        <v>-29000</v>
      </c>
      <c r="BQ158" s="100">
        <v>-2900000</v>
      </c>
      <c r="BR158" s="100">
        <v>-408396</v>
      </c>
      <c r="BS158" s="100">
        <v>-653435</v>
      </c>
      <c r="BT158" s="100">
        <v>-555420</v>
      </c>
      <c r="BU158" s="100">
        <v>-16336</v>
      </c>
      <c r="BV158" s="100">
        <v>-1633587</v>
      </c>
      <c r="BW158" s="100">
        <v>-316604</v>
      </c>
      <c r="BX158" s="100">
        <v>-506565</v>
      </c>
      <c r="BY158" s="100">
        <v>-430580</v>
      </c>
      <c r="BZ158" s="100">
        <v>-12664</v>
      </c>
      <c r="CA158" s="100">
        <v>-1266413</v>
      </c>
      <c r="CB158" s="100">
        <v>2988</v>
      </c>
      <c r="CC158" s="100">
        <v>4782</v>
      </c>
      <c r="CD158" s="100">
        <v>4064</v>
      </c>
      <c r="CE158" s="100">
        <v>120</v>
      </c>
      <c r="CF158" s="100">
        <v>11954</v>
      </c>
      <c r="CG158" s="100">
        <v>110683</v>
      </c>
      <c r="CH158" s="100">
        <v>177092</v>
      </c>
      <c r="CI158" s="100">
        <v>150528</v>
      </c>
      <c r="CJ158" s="100">
        <v>4427</v>
      </c>
      <c r="CK158" s="100">
        <v>442730</v>
      </c>
      <c r="CL158" s="100">
        <v>69366</v>
      </c>
      <c r="CM158" s="100">
        <v>110986</v>
      </c>
      <c r="CN158" s="100">
        <v>94338</v>
      </c>
      <c r="CO158" s="100">
        <v>2775</v>
      </c>
      <c r="CP158" s="100">
        <v>277465</v>
      </c>
      <c r="CQ158" s="100">
        <v>-233037</v>
      </c>
      <c r="CR158" s="100">
        <v>-372860</v>
      </c>
      <c r="CS158" s="100">
        <v>-316931</v>
      </c>
      <c r="CT158" s="100">
        <v>-9321</v>
      </c>
      <c r="CU158" s="100">
        <v>-932149</v>
      </c>
      <c r="CV158" s="100">
        <v>-775000</v>
      </c>
      <c r="CW158" s="100">
        <v>-1240000</v>
      </c>
      <c r="CX158" s="100">
        <v>-1054001</v>
      </c>
      <c r="CY158" s="100">
        <v>-30999</v>
      </c>
      <c r="CZ158" s="100">
        <v>-3100000</v>
      </c>
      <c r="DA158" s="100">
        <v>-336042</v>
      </c>
      <c r="DB158" s="100">
        <v>-537667</v>
      </c>
      <c r="DC158" s="100">
        <v>-457018</v>
      </c>
      <c r="DD158" s="100">
        <v>-13441</v>
      </c>
      <c r="DE158" s="100">
        <v>-1344168</v>
      </c>
      <c r="DF158" s="100">
        <v>-438958</v>
      </c>
      <c r="DG158" s="100">
        <v>-702333</v>
      </c>
      <c r="DH158" s="100">
        <v>-596983</v>
      </c>
      <c r="DI158" s="100">
        <v>-17558</v>
      </c>
      <c r="DJ158" s="100">
        <v>-1755832</v>
      </c>
      <c r="DK158" s="100">
        <v>299404</v>
      </c>
      <c r="DL158" s="100">
        <v>239523</v>
      </c>
      <c r="DM158" s="100">
        <v>53894</v>
      </c>
      <c r="DN158" s="100">
        <v>5988</v>
      </c>
      <c r="DO158" s="100">
        <v>598809</v>
      </c>
      <c r="DP158" s="100">
        <v>266000</v>
      </c>
      <c r="DQ158" s="100">
        <v>212800</v>
      </c>
      <c r="DR158" s="100">
        <v>47880</v>
      </c>
      <c r="DS158" s="100">
        <v>5320</v>
      </c>
      <c r="DT158" s="100">
        <v>532000</v>
      </c>
      <c r="DU158" s="100">
        <v>33404</v>
      </c>
      <c r="DV158" s="100">
        <v>26723</v>
      </c>
      <c r="DW158" s="100">
        <v>6014</v>
      </c>
      <c r="DX158" s="100">
        <v>668</v>
      </c>
      <c r="DY158" s="100">
        <v>66809</v>
      </c>
      <c r="DZ158" s="100">
        <v>8359181</v>
      </c>
      <c r="EA158" s="100">
        <v>13374690</v>
      </c>
      <c r="EB158" s="100">
        <v>11368487</v>
      </c>
      <c r="EC158" s="100">
        <v>334367</v>
      </c>
      <c r="ED158" s="100">
        <v>33436725</v>
      </c>
      <c r="EE158" s="100">
        <v>9012824</v>
      </c>
      <c r="EF158" s="100">
        <v>14420520</v>
      </c>
      <c r="EG158" s="100">
        <v>12257442</v>
      </c>
      <c r="EH158" s="100">
        <v>360513</v>
      </c>
      <c r="EI158" s="100">
        <v>36051299</v>
      </c>
      <c r="EJ158" s="100">
        <v>653643</v>
      </c>
      <c r="EK158" s="100">
        <v>1045830</v>
      </c>
      <c r="EL158" s="100">
        <v>888955</v>
      </c>
      <c r="EM158" s="100">
        <v>26146</v>
      </c>
      <c r="EN158" s="100">
        <v>2614574</v>
      </c>
      <c r="EO158" s="100">
        <v>687047</v>
      </c>
      <c r="EP158" s="100">
        <v>1072553</v>
      </c>
      <c r="EQ158" s="100">
        <v>894969</v>
      </c>
      <c r="ER158" s="100">
        <v>26814</v>
      </c>
      <c r="ES158" s="100">
        <v>2681383</v>
      </c>
      <c r="ET158" s="546">
        <v>0.25</v>
      </c>
      <c r="EU158" s="546">
        <v>0.4</v>
      </c>
      <c r="EV158" s="546">
        <v>0.33999999999999997</v>
      </c>
      <c r="EW158" s="546">
        <v>0.01</v>
      </c>
      <c r="EX158" s="546">
        <v>1</v>
      </c>
      <c r="EY158" s="84" t="s">
        <v>1029</v>
      </c>
    </row>
    <row r="159" spans="1:155" s="84" customFormat="1" x14ac:dyDescent="0.25">
      <c r="A159" t="s">
        <v>1026</v>
      </c>
      <c r="B159" s="82" t="s">
        <v>677</v>
      </c>
      <c r="C159" s="85" t="s">
        <v>676</v>
      </c>
      <c r="D159" s="100">
        <v>21798782</v>
      </c>
      <c r="E159" s="100">
        <v>17439026</v>
      </c>
      <c r="F159" s="100">
        <v>4359756</v>
      </c>
      <c r="G159" s="100">
        <v>0</v>
      </c>
      <c r="H159" s="100">
        <v>43597564</v>
      </c>
      <c r="I159" s="100">
        <v>0</v>
      </c>
      <c r="J159" s="100">
        <v>0</v>
      </c>
      <c r="K159" s="100">
        <v>21798782</v>
      </c>
      <c r="L159" s="100">
        <v>145322</v>
      </c>
      <c r="M159" s="100">
        <v>145322</v>
      </c>
      <c r="N159" s="100">
        <v>0</v>
      </c>
      <c r="O159" s="100">
        <v>0</v>
      </c>
      <c r="P159" s="100">
        <v>0</v>
      </c>
      <c r="Q159" s="100">
        <v>0</v>
      </c>
      <c r="R159" s="100">
        <v>0</v>
      </c>
      <c r="S159" s="100">
        <v>0</v>
      </c>
      <c r="T159" s="100">
        <v>0</v>
      </c>
      <c r="U159" s="100">
        <v>0</v>
      </c>
      <c r="V159" s="100">
        <v>0</v>
      </c>
      <c r="W159" s="100">
        <v>0</v>
      </c>
      <c r="X159" s="100">
        <v>0</v>
      </c>
      <c r="Y159" s="100">
        <v>0</v>
      </c>
      <c r="Z159" s="100">
        <v>0</v>
      </c>
      <c r="AA159" s="100">
        <v>0</v>
      </c>
      <c r="AB159" s="100">
        <v>0</v>
      </c>
      <c r="AC159" s="100">
        <v>0</v>
      </c>
      <c r="AD159" s="100">
        <v>0</v>
      </c>
      <c r="AE159" s="100">
        <v>2098940</v>
      </c>
      <c r="AF159" s="100">
        <v>524737</v>
      </c>
      <c r="AG159" s="100">
        <v>0</v>
      </c>
      <c r="AH159" s="100">
        <v>2623677</v>
      </c>
      <c r="AI159" s="100">
        <v>538292</v>
      </c>
      <c r="AJ159" s="100">
        <v>430634</v>
      </c>
      <c r="AK159" s="100">
        <v>107658</v>
      </c>
      <c r="AL159" s="100">
        <v>0</v>
      </c>
      <c r="AM159" s="100">
        <v>1076584</v>
      </c>
      <c r="AN159" s="100">
        <v>-418893</v>
      </c>
      <c r="AO159" s="100">
        <v>-335115</v>
      </c>
      <c r="AP159" s="100">
        <v>-83779</v>
      </c>
      <c r="AQ159" s="100">
        <v>0</v>
      </c>
      <c r="AR159" s="100">
        <v>-837787</v>
      </c>
      <c r="AS159" s="100">
        <v>-271746</v>
      </c>
      <c r="AT159" s="100">
        <v>-217397</v>
      </c>
      <c r="AU159" s="100">
        <v>-54349</v>
      </c>
      <c r="AV159" s="100">
        <v>0</v>
      </c>
      <c r="AW159" s="100">
        <v>-543492</v>
      </c>
      <c r="AX159" s="100">
        <v>271448</v>
      </c>
      <c r="AY159" s="100">
        <v>217159</v>
      </c>
      <c r="AZ159" s="100">
        <v>54290</v>
      </c>
      <c r="BA159" s="100">
        <v>0</v>
      </c>
      <c r="BB159" s="100">
        <v>542897</v>
      </c>
      <c r="BC159" s="100">
        <v>-190952</v>
      </c>
      <c r="BD159" s="100">
        <v>-152761</v>
      </c>
      <c r="BE159" s="100">
        <v>-38190</v>
      </c>
      <c r="BF159" s="100">
        <v>0</v>
      </c>
      <c r="BG159" s="100">
        <v>-381903</v>
      </c>
      <c r="BH159" s="100">
        <v>-191250</v>
      </c>
      <c r="BI159" s="100">
        <v>-152999</v>
      </c>
      <c r="BJ159" s="100">
        <v>-38249</v>
      </c>
      <c r="BK159" s="100">
        <v>0</v>
      </c>
      <c r="BL159" s="100">
        <v>-382498</v>
      </c>
      <c r="BM159" s="100">
        <v>-2738355</v>
      </c>
      <c r="BN159" s="100">
        <v>-2190684</v>
      </c>
      <c r="BO159" s="100">
        <v>-547671</v>
      </c>
      <c r="BP159" s="100">
        <v>0</v>
      </c>
      <c r="BQ159" s="100">
        <v>-5476710</v>
      </c>
      <c r="BR159" s="100">
        <v>1076779</v>
      </c>
      <c r="BS159" s="100">
        <v>861423</v>
      </c>
      <c r="BT159" s="100">
        <v>215356</v>
      </c>
      <c r="BU159" s="100">
        <v>0</v>
      </c>
      <c r="BV159" s="100">
        <v>2153558</v>
      </c>
      <c r="BW159" s="100">
        <v>-3815134</v>
      </c>
      <c r="BX159" s="100">
        <v>-3052107</v>
      </c>
      <c r="BY159" s="100">
        <v>-763027</v>
      </c>
      <c r="BZ159" s="100">
        <v>0</v>
      </c>
      <c r="CA159" s="100">
        <v>-7630268</v>
      </c>
      <c r="CB159" s="100">
        <v>28936</v>
      </c>
      <c r="CC159" s="100">
        <v>23149</v>
      </c>
      <c r="CD159" s="100">
        <v>5787</v>
      </c>
      <c r="CE159" s="100">
        <v>0</v>
      </c>
      <c r="CF159" s="100">
        <v>57872</v>
      </c>
      <c r="CG159" s="100">
        <v>0</v>
      </c>
      <c r="CH159" s="100">
        <v>0</v>
      </c>
      <c r="CI159" s="100">
        <v>0</v>
      </c>
      <c r="CJ159" s="100">
        <v>0</v>
      </c>
      <c r="CK159" s="100">
        <v>0</v>
      </c>
      <c r="CL159" s="100">
        <v>-2602486</v>
      </c>
      <c r="CM159" s="100">
        <v>-2081988</v>
      </c>
      <c r="CN159" s="100">
        <v>-520497</v>
      </c>
      <c r="CO159" s="100">
        <v>0</v>
      </c>
      <c r="CP159" s="100">
        <v>-5204971</v>
      </c>
      <c r="CQ159" s="100">
        <v>2468377</v>
      </c>
      <c r="CR159" s="100">
        <v>1974701</v>
      </c>
      <c r="CS159" s="100">
        <v>493675</v>
      </c>
      <c r="CT159" s="100">
        <v>0</v>
      </c>
      <c r="CU159" s="100">
        <v>4936753</v>
      </c>
      <c r="CV159" s="100">
        <v>-2843528</v>
      </c>
      <c r="CW159" s="100">
        <v>-2274822</v>
      </c>
      <c r="CX159" s="100">
        <v>-568706</v>
      </c>
      <c r="CY159" s="100">
        <v>0</v>
      </c>
      <c r="CZ159" s="100">
        <v>-5687056</v>
      </c>
      <c r="DA159" s="100">
        <v>-1496771</v>
      </c>
      <c r="DB159" s="100">
        <v>-1197416</v>
      </c>
      <c r="DC159" s="100">
        <v>-299354</v>
      </c>
      <c r="DD159" s="100">
        <v>0</v>
      </c>
      <c r="DE159" s="100">
        <v>-2993541</v>
      </c>
      <c r="DF159" s="100">
        <v>-1346757</v>
      </c>
      <c r="DG159" s="100">
        <v>-1077406</v>
      </c>
      <c r="DH159" s="100">
        <v>-269352</v>
      </c>
      <c r="DI159" s="100">
        <v>0</v>
      </c>
      <c r="DJ159" s="100">
        <v>-2693515</v>
      </c>
      <c r="DK159" s="100">
        <v>-169260</v>
      </c>
      <c r="DL159" s="100">
        <v>1016022</v>
      </c>
      <c r="DM159" s="100">
        <v>733770</v>
      </c>
      <c r="DN159" s="100">
        <v>0</v>
      </c>
      <c r="DO159" s="100">
        <v>1580531.7599999979</v>
      </c>
      <c r="DP159" s="100">
        <v>-169261</v>
      </c>
      <c r="DQ159" s="100">
        <v>1545946</v>
      </c>
      <c r="DR159" s="100">
        <v>1087051</v>
      </c>
      <c r="DS159" s="100">
        <v>0</v>
      </c>
      <c r="DT159" s="100">
        <v>2463736</v>
      </c>
      <c r="DU159" s="100">
        <v>1</v>
      </c>
      <c r="DV159" s="100">
        <v>-529924</v>
      </c>
      <c r="DW159" s="100">
        <v>-353281</v>
      </c>
      <c r="DX159" s="100">
        <v>0</v>
      </c>
      <c r="DY159" s="100">
        <v>-883204.24000000209</v>
      </c>
      <c r="DZ159" s="100">
        <v>20988522</v>
      </c>
      <c r="EA159" s="100">
        <v>16790818</v>
      </c>
      <c r="EB159" s="100">
        <v>4197705</v>
      </c>
      <c r="EC159" s="100">
        <v>0</v>
      </c>
      <c r="ED159" s="100">
        <v>41977045</v>
      </c>
      <c r="EE159" s="100">
        <v>21798782</v>
      </c>
      <c r="EF159" s="100">
        <v>17439026</v>
      </c>
      <c r="EG159" s="100">
        <v>4359756</v>
      </c>
      <c r="EH159" s="100">
        <v>0</v>
      </c>
      <c r="EI159" s="100">
        <v>43597564</v>
      </c>
      <c r="EJ159" s="100">
        <v>810260</v>
      </c>
      <c r="EK159" s="100">
        <v>648208</v>
      </c>
      <c r="EL159" s="100">
        <v>162051</v>
      </c>
      <c r="EM159" s="100">
        <v>0</v>
      </c>
      <c r="EN159" s="100">
        <v>1620519</v>
      </c>
      <c r="EO159" s="100">
        <v>810261</v>
      </c>
      <c r="EP159" s="100">
        <v>118284</v>
      </c>
      <c r="EQ159" s="100">
        <v>-191230</v>
      </c>
      <c r="ER159" s="100">
        <v>0</v>
      </c>
      <c r="ES159" s="100">
        <v>737314.75999999791</v>
      </c>
      <c r="ET159" s="546">
        <v>0.5</v>
      </c>
      <c r="EU159" s="546">
        <v>0.4</v>
      </c>
      <c r="EV159" s="546">
        <v>0.1</v>
      </c>
      <c r="EW159" s="546">
        <v>0</v>
      </c>
      <c r="EX159" s="546">
        <v>1</v>
      </c>
      <c r="EY159" s="84" t="s">
        <v>1029</v>
      </c>
    </row>
    <row r="160" spans="1:155" s="84" customFormat="1" x14ac:dyDescent="0.25">
      <c r="A160" t="s">
        <v>1026</v>
      </c>
      <c r="B160" s="82" t="s">
        <v>679</v>
      </c>
      <c r="C160" s="85" t="s">
        <v>678</v>
      </c>
      <c r="D160" s="100">
        <v>0</v>
      </c>
      <c r="E160" s="100">
        <v>193385974</v>
      </c>
      <c r="F160" s="100">
        <v>0</v>
      </c>
      <c r="G160" s="100">
        <v>1953394</v>
      </c>
      <c r="H160" s="100">
        <v>195339368</v>
      </c>
      <c r="I160" s="100">
        <v>0</v>
      </c>
      <c r="J160" s="100">
        <v>0</v>
      </c>
      <c r="K160" s="100">
        <v>0</v>
      </c>
      <c r="L160" s="100">
        <v>766343</v>
      </c>
      <c r="M160" s="100">
        <v>766343</v>
      </c>
      <c r="N160" s="100">
        <v>0</v>
      </c>
      <c r="O160" s="100">
        <v>0</v>
      </c>
      <c r="P160" s="100">
        <v>0</v>
      </c>
      <c r="Q160" s="100">
        <v>0</v>
      </c>
      <c r="R160" s="100">
        <v>0</v>
      </c>
      <c r="S160" s="100">
        <v>0</v>
      </c>
      <c r="T160" s="100">
        <v>0</v>
      </c>
      <c r="U160" s="100">
        <v>0</v>
      </c>
      <c r="V160" s="100">
        <v>0</v>
      </c>
      <c r="W160" s="100">
        <v>0</v>
      </c>
      <c r="X160" s="100">
        <v>0</v>
      </c>
      <c r="Y160" s="100">
        <v>0</v>
      </c>
      <c r="Z160" s="100">
        <v>0</v>
      </c>
      <c r="AA160" s="100">
        <v>0</v>
      </c>
      <c r="AB160" s="100">
        <v>0</v>
      </c>
      <c r="AC160" s="100">
        <v>0</v>
      </c>
      <c r="AD160" s="100">
        <v>0</v>
      </c>
      <c r="AE160" s="100">
        <v>23641702</v>
      </c>
      <c r="AF160" s="100">
        <v>0</v>
      </c>
      <c r="AG160" s="100">
        <v>221564</v>
      </c>
      <c r="AH160" s="100">
        <v>23863266</v>
      </c>
      <c r="AI160" s="100">
        <v>0</v>
      </c>
      <c r="AJ160" s="100">
        <v>31347943</v>
      </c>
      <c r="AK160" s="100">
        <v>0</v>
      </c>
      <c r="AL160" s="100">
        <v>316646</v>
      </c>
      <c r="AM160" s="100">
        <v>31664589</v>
      </c>
      <c r="AN160" s="100">
        <v>0</v>
      </c>
      <c r="AO160" s="100">
        <v>-4037780</v>
      </c>
      <c r="AP160" s="100">
        <v>0</v>
      </c>
      <c r="AQ160" s="100">
        <v>-40786</v>
      </c>
      <c r="AR160" s="100">
        <v>-4078566</v>
      </c>
      <c r="AS160" s="100">
        <v>0</v>
      </c>
      <c r="AT160" s="100">
        <v>-27959529</v>
      </c>
      <c r="AU160" s="100">
        <v>0</v>
      </c>
      <c r="AV160" s="100">
        <v>-282419</v>
      </c>
      <c r="AW160" s="100">
        <v>-28241948</v>
      </c>
      <c r="AX160" s="100">
        <v>0</v>
      </c>
      <c r="AY160" s="100">
        <v>8814328</v>
      </c>
      <c r="AZ160" s="100">
        <v>0</v>
      </c>
      <c r="BA160" s="100">
        <v>89034</v>
      </c>
      <c r="BB160" s="100">
        <v>8903362</v>
      </c>
      <c r="BC160" s="100">
        <v>0</v>
      </c>
      <c r="BD160" s="100">
        <v>-7661396</v>
      </c>
      <c r="BE160" s="100">
        <v>0</v>
      </c>
      <c r="BF160" s="100">
        <v>-77388</v>
      </c>
      <c r="BG160" s="100">
        <v>-7738784</v>
      </c>
      <c r="BH160" s="100">
        <v>0</v>
      </c>
      <c r="BI160" s="100">
        <v>-26806597</v>
      </c>
      <c r="BJ160" s="100">
        <v>0</v>
      </c>
      <c r="BK160" s="100">
        <v>-270773</v>
      </c>
      <c r="BL160" s="100">
        <v>-27077370</v>
      </c>
      <c r="BM160" s="100">
        <v>0</v>
      </c>
      <c r="BN160" s="100">
        <v>-36300962</v>
      </c>
      <c r="BO160" s="100">
        <v>0</v>
      </c>
      <c r="BP160" s="100">
        <v>-366676</v>
      </c>
      <c r="BQ160" s="100">
        <v>-36667638</v>
      </c>
      <c r="BR160" s="100">
        <v>0</v>
      </c>
      <c r="BS160" s="100">
        <v>-514224</v>
      </c>
      <c r="BT160" s="100">
        <v>0</v>
      </c>
      <c r="BU160" s="100">
        <v>-5194</v>
      </c>
      <c r="BV160" s="100">
        <v>-519418</v>
      </c>
      <c r="BW160" s="100">
        <v>0</v>
      </c>
      <c r="BX160" s="100">
        <v>-35786738</v>
      </c>
      <c r="BY160" s="100">
        <v>0</v>
      </c>
      <c r="BZ160" s="100">
        <v>-361482</v>
      </c>
      <c r="CA160" s="100">
        <v>-36148220</v>
      </c>
      <c r="CB160" s="100">
        <v>0</v>
      </c>
      <c r="CC160" s="100">
        <v>4496235</v>
      </c>
      <c r="CD160" s="100">
        <v>0</v>
      </c>
      <c r="CE160" s="100">
        <v>45417</v>
      </c>
      <c r="CF160" s="100">
        <v>4541652</v>
      </c>
      <c r="CG160" s="100">
        <v>0</v>
      </c>
      <c r="CH160" s="100">
        <v>0</v>
      </c>
      <c r="CI160" s="100">
        <v>0</v>
      </c>
      <c r="CJ160" s="100">
        <v>0</v>
      </c>
      <c r="CK160" s="100">
        <v>0</v>
      </c>
      <c r="CL160" s="100">
        <v>0</v>
      </c>
      <c r="CM160" s="100">
        <v>-11057078</v>
      </c>
      <c r="CN160" s="100">
        <v>0</v>
      </c>
      <c r="CO160" s="100">
        <v>-111688</v>
      </c>
      <c r="CP160" s="100">
        <v>-11168766</v>
      </c>
      <c r="CQ160" s="100">
        <v>0</v>
      </c>
      <c r="CR160" s="100">
        <v>0</v>
      </c>
      <c r="CS160" s="100">
        <v>0</v>
      </c>
      <c r="CT160" s="100">
        <v>0</v>
      </c>
      <c r="CU160" s="100">
        <v>0</v>
      </c>
      <c r="CV160" s="100">
        <v>0</v>
      </c>
      <c r="CW160" s="100">
        <v>-42861805</v>
      </c>
      <c r="CX160" s="100">
        <v>0</v>
      </c>
      <c r="CY160" s="100">
        <v>-432947</v>
      </c>
      <c r="CZ160" s="100">
        <v>-43294752</v>
      </c>
      <c r="DA160" s="100">
        <v>0</v>
      </c>
      <c r="DB160" s="100">
        <v>-7075067</v>
      </c>
      <c r="DC160" s="100">
        <v>0</v>
      </c>
      <c r="DD160" s="100">
        <v>-71465</v>
      </c>
      <c r="DE160" s="100">
        <v>-7146532</v>
      </c>
      <c r="DF160" s="100">
        <v>0</v>
      </c>
      <c r="DG160" s="100">
        <v>-35786738</v>
      </c>
      <c r="DH160" s="100">
        <v>0</v>
      </c>
      <c r="DI160" s="100">
        <v>-361482</v>
      </c>
      <c r="DJ160" s="100">
        <v>-36148220</v>
      </c>
      <c r="DK160" s="100">
        <v>1106</v>
      </c>
      <c r="DL160" s="100">
        <v>3709763</v>
      </c>
      <c r="DM160" s="100">
        <v>0</v>
      </c>
      <c r="DN160" s="100">
        <v>37484</v>
      </c>
      <c r="DO160" s="100">
        <v>3748353</v>
      </c>
      <c r="DP160" s="100">
        <v>0</v>
      </c>
      <c r="DQ160" s="100">
        <v>3649530</v>
      </c>
      <c r="DR160" s="100">
        <v>0</v>
      </c>
      <c r="DS160" s="100">
        <v>36864</v>
      </c>
      <c r="DT160" s="100">
        <v>3686394</v>
      </c>
      <c r="DU160" s="100">
        <v>1106</v>
      </c>
      <c r="DV160" s="100">
        <v>60233</v>
      </c>
      <c r="DW160" s="100">
        <v>0</v>
      </c>
      <c r="DX160" s="100">
        <v>620</v>
      </c>
      <c r="DY160" s="100">
        <v>61959</v>
      </c>
      <c r="DZ160" s="100">
        <v>0</v>
      </c>
      <c r="EA160" s="100">
        <v>192065842</v>
      </c>
      <c r="EB160" s="100">
        <v>0</v>
      </c>
      <c r="EC160" s="100">
        <v>1940059</v>
      </c>
      <c r="ED160" s="100">
        <v>194005901</v>
      </c>
      <c r="EE160" s="100">
        <v>0</v>
      </c>
      <c r="EF160" s="100">
        <v>193385974</v>
      </c>
      <c r="EG160" s="100">
        <v>0</v>
      </c>
      <c r="EH160" s="100">
        <v>1953394</v>
      </c>
      <c r="EI160" s="100">
        <v>195339368</v>
      </c>
      <c r="EJ160" s="100">
        <v>0</v>
      </c>
      <c r="EK160" s="100">
        <v>1320132</v>
      </c>
      <c r="EL160" s="100">
        <v>0</v>
      </c>
      <c r="EM160" s="100">
        <v>13335</v>
      </c>
      <c r="EN160" s="100">
        <v>1333467</v>
      </c>
      <c r="EO160" s="100">
        <v>1106</v>
      </c>
      <c r="EP160" s="100">
        <v>1380365</v>
      </c>
      <c r="EQ160" s="100">
        <v>0</v>
      </c>
      <c r="ER160" s="100">
        <v>13955</v>
      </c>
      <c r="ES160" s="100">
        <v>1395426</v>
      </c>
      <c r="ET160" s="546">
        <v>0</v>
      </c>
      <c r="EU160" s="546">
        <v>0.99</v>
      </c>
      <c r="EV160" s="546">
        <v>0</v>
      </c>
      <c r="EW160" s="546">
        <v>0.01</v>
      </c>
      <c r="EX160" s="546">
        <v>1</v>
      </c>
      <c r="EY160" s="84" t="s">
        <v>1047</v>
      </c>
    </row>
    <row r="161" spans="1:155" s="84" customFormat="1" x14ac:dyDescent="0.25">
      <c r="A161" t="s">
        <v>1037</v>
      </c>
      <c r="B161" s="82" t="s">
        <v>681</v>
      </c>
      <c r="C161" s="85" t="s">
        <v>680</v>
      </c>
      <c r="D161" s="100">
        <v>32185624.769999996</v>
      </c>
      <c r="E161" s="100">
        <v>31541911</v>
      </c>
      <c r="F161" s="100">
        <v>0</v>
      </c>
      <c r="G161" s="100">
        <v>643712</v>
      </c>
      <c r="H161" s="100">
        <v>64371247.769999996</v>
      </c>
      <c r="I161" s="100">
        <v>0</v>
      </c>
      <c r="J161" s="100">
        <v>0</v>
      </c>
      <c r="K161" s="100">
        <v>32185624.769999996</v>
      </c>
      <c r="L161" s="100">
        <v>240365</v>
      </c>
      <c r="M161" s="100">
        <v>240365</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0">
        <v>4174001</v>
      </c>
      <c r="AF161" s="100">
        <v>0</v>
      </c>
      <c r="AG161" s="100">
        <v>84580</v>
      </c>
      <c r="AH161" s="100">
        <v>4258581</v>
      </c>
      <c r="AI161" s="100">
        <v>6506883</v>
      </c>
      <c r="AJ161" s="100">
        <v>6376746</v>
      </c>
      <c r="AK161" s="100">
        <v>0</v>
      </c>
      <c r="AL161" s="100">
        <v>130138</v>
      </c>
      <c r="AM161" s="100">
        <v>13013767</v>
      </c>
      <c r="AN161" s="100">
        <v>-2274532</v>
      </c>
      <c r="AO161" s="100">
        <v>-2229041</v>
      </c>
      <c r="AP161" s="100">
        <v>0</v>
      </c>
      <c r="AQ161" s="100">
        <v>-45491</v>
      </c>
      <c r="AR161" s="100">
        <v>-4549064</v>
      </c>
      <c r="AS161" s="100">
        <v>-4161504</v>
      </c>
      <c r="AT161" s="100">
        <v>-4078273</v>
      </c>
      <c r="AU161" s="100">
        <v>0</v>
      </c>
      <c r="AV161" s="100">
        <v>-83230</v>
      </c>
      <c r="AW161" s="100">
        <v>-8323007</v>
      </c>
      <c r="AX161" s="100">
        <v>1680014</v>
      </c>
      <c r="AY161" s="100">
        <v>1646414</v>
      </c>
      <c r="AZ161" s="100">
        <v>0</v>
      </c>
      <c r="BA161" s="100">
        <v>33600</v>
      </c>
      <c r="BB161" s="100">
        <v>3360028</v>
      </c>
      <c r="BC161" s="100">
        <v>-1852367</v>
      </c>
      <c r="BD161" s="100">
        <v>-1815320</v>
      </c>
      <c r="BE161" s="100">
        <v>0</v>
      </c>
      <c r="BF161" s="100">
        <v>-37047</v>
      </c>
      <c r="BG161" s="100">
        <v>-3704734</v>
      </c>
      <c r="BH161" s="100">
        <v>-4333857</v>
      </c>
      <c r="BI161" s="100">
        <v>-4247179</v>
      </c>
      <c r="BJ161" s="100">
        <v>0</v>
      </c>
      <c r="BK161" s="100">
        <v>-86677</v>
      </c>
      <c r="BL161" s="100">
        <v>-8667713</v>
      </c>
      <c r="BM161" s="100">
        <v>-5207677</v>
      </c>
      <c r="BN161" s="100">
        <v>-5103524</v>
      </c>
      <c r="BO161" s="100">
        <v>0</v>
      </c>
      <c r="BP161" s="100">
        <v>-104154</v>
      </c>
      <c r="BQ161" s="100">
        <v>-10415355</v>
      </c>
      <c r="BR161" s="100">
        <v>-1891629</v>
      </c>
      <c r="BS161" s="100">
        <v>-1853797</v>
      </c>
      <c r="BT161" s="100">
        <v>0</v>
      </c>
      <c r="BU161" s="100">
        <v>-37833</v>
      </c>
      <c r="BV161" s="100">
        <v>-3783259</v>
      </c>
      <c r="BW161" s="100">
        <v>-3316048</v>
      </c>
      <c r="BX161" s="100">
        <v>-3249727</v>
      </c>
      <c r="BY161" s="100">
        <v>0</v>
      </c>
      <c r="BZ161" s="100">
        <v>-66321</v>
      </c>
      <c r="CA161" s="100">
        <v>-6632096</v>
      </c>
      <c r="CB161" s="100">
        <v>386128</v>
      </c>
      <c r="CC161" s="100">
        <v>378406</v>
      </c>
      <c r="CD161" s="100">
        <v>0</v>
      </c>
      <c r="CE161" s="100">
        <v>7723</v>
      </c>
      <c r="CF161" s="100">
        <v>772257</v>
      </c>
      <c r="CG161" s="100">
        <v>91398</v>
      </c>
      <c r="CH161" s="100">
        <v>89570</v>
      </c>
      <c r="CI161" s="100">
        <v>0</v>
      </c>
      <c r="CJ161" s="100">
        <v>1828</v>
      </c>
      <c r="CK161" s="100">
        <v>182796</v>
      </c>
      <c r="CL161" s="100">
        <v>155490</v>
      </c>
      <c r="CM161" s="100">
        <v>152380</v>
      </c>
      <c r="CN161" s="100">
        <v>0</v>
      </c>
      <c r="CO161" s="100">
        <v>3110</v>
      </c>
      <c r="CP161" s="100">
        <v>310980</v>
      </c>
      <c r="CQ161" s="100">
        <v>-1639263</v>
      </c>
      <c r="CR161" s="100">
        <v>-1606478</v>
      </c>
      <c r="CS161" s="100">
        <v>0</v>
      </c>
      <c r="CT161" s="100">
        <v>-32785</v>
      </c>
      <c r="CU161" s="100">
        <v>-3278526</v>
      </c>
      <c r="CV161" s="100">
        <v>-6213924</v>
      </c>
      <c r="CW161" s="100">
        <v>-6089646</v>
      </c>
      <c r="CX161" s="100">
        <v>0</v>
      </c>
      <c r="CY161" s="100">
        <v>-124278</v>
      </c>
      <c r="CZ161" s="100">
        <v>-12427848</v>
      </c>
      <c r="DA161" s="100">
        <v>-1350011</v>
      </c>
      <c r="DB161" s="100">
        <v>-1323011</v>
      </c>
      <c r="DC161" s="100">
        <v>0</v>
      </c>
      <c r="DD161" s="100">
        <v>-27000</v>
      </c>
      <c r="DE161" s="100">
        <v>-2700022</v>
      </c>
      <c r="DF161" s="100">
        <v>-4863913</v>
      </c>
      <c r="DG161" s="100">
        <v>-4766635</v>
      </c>
      <c r="DH161" s="100">
        <v>0</v>
      </c>
      <c r="DI161" s="100">
        <v>-97278</v>
      </c>
      <c r="DJ161" s="100">
        <v>-9727826</v>
      </c>
      <c r="DK161" s="100">
        <v>-563828</v>
      </c>
      <c r="DL161" s="100">
        <v>-552551</v>
      </c>
      <c r="DM161" s="100">
        <v>0</v>
      </c>
      <c r="DN161" s="100">
        <v>-11277</v>
      </c>
      <c r="DO161" s="100">
        <v>-1127656</v>
      </c>
      <c r="DP161" s="100">
        <v>-1763239</v>
      </c>
      <c r="DQ161" s="100">
        <v>-1727974</v>
      </c>
      <c r="DR161" s="100">
        <v>0</v>
      </c>
      <c r="DS161" s="100">
        <v>-35265</v>
      </c>
      <c r="DT161" s="100">
        <v>-3526478</v>
      </c>
      <c r="DU161" s="100">
        <v>1199411</v>
      </c>
      <c r="DV161" s="100">
        <v>1175423</v>
      </c>
      <c r="DW161" s="100">
        <v>0</v>
      </c>
      <c r="DX161" s="100">
        <v>23988</v>
      </c>
      <c r="DY161" s="100">
        <v>2398822</v>
      </c>
      <c r="DZ161" s="100">
        <v>32191879</v>
      </c>
      <c r="EA161" s="100">
        <v>31548042</v>
      </c>
      <c r="EB161" s="100">
        <v>0</v>
      </c>
      <c r="EC161" s="100">
        <v>643838</v>
      </c>
      <c r="ED161" s="100">
        <v>64383759</v>
      </c>
      <c r="EE161" s="100">
        <v>32185624.769999996</v>
      </c>
      <c r="EF161" s="100">
        <v>31541911</v>
      </c>
      <c r="EG161" s="100">
        <v>0</v>
      </c>
      <c r="EH161" s="100">
        <v>643712</v>
      </c>
      <c r="EI161" s="100">
        <v>64371247.769999996</v>
      </c>
      <c r="EJ161" s="100">
        <v>-6254.2300000041723</v>
      </c>
      <c r="EK161" s="100">
        <v>-6131</v>
      </c>
      <c r="EL161" s="100">
        <v>0</v>
      </c>
      <c r="EM161" s="100">
        <v>-126</v>
      </c>
      <c r="EN161" s="100">
        <v>-12511.230000004172</v>
      </c>
      <c r="EO161" s="100">
        <v>1193156.7699999958</v>
      </c>
      <c r="EP161" s="100">
        <v>1169292</v>
      </c>
      <c r="EQ161" s="100">
        <v>0</v>
      </c>
      <c r="ER161" s="100">
        <v>23862</v>
      </c>
      <c r="ES161" s="100">
        <v>2386310.7699999958</v>
      </c>
      <c r="ET161" s="546">
        <v>0.5</v>
      </c>
      <c r="EU161" s="546">
        <v>0.49</v>
      </c>
      <c r="EV161" s="546">
        <v>0</v>
      </c>
      <c r="EW161" s="546">
        <v>0.01</v>
      </c>
      <c r="EX161" s="546">
        <v>1</v>
      </c>
      <c r="EY161" s="84" t="s">
        <v>1054</v>
      </c>
    </row>
    <row r="162" spans="1:155" s="84" customFormat="1" x14ac:dyDescent="0.25">
      <c r="A162" t="s">
        <v>1026</v>
      </c>
      <c r="B162" s="82" t="s">
        <v>683</v>
      </c>
      <c r="C162" s="85" t="s">
        <v>682</v>
      </c>
      <c r="D162" s="100">
        <v>28694199</v>
      </c>
      <c r="E162" s="100">
        <v>22955359</v>
      </c>
      <c r="F162" s="100">
        <v>5164956</v>
      </c>
      <c r="G162" s="100">
        <v>573884</v>
      </c>
      <c r="H162" s="100">
        <v>57388398</v>
      </c>
      <c r="I162" s="100">
        <v>113467</v>
      </c>
      <c r="J162" s="100">
        <v>113467</v>
      </c>
      <c r="K162" s="100">
        <v>28580732</v>
      </c>
      <c r="L162" s="100">
        <v>205043</v>
      </c>
      <c r="M162" s="100">
        <v>205043</v>
      </c>
      <c r="N162" s="100">
        <v>129856</v>
      </c>
      <c r="O162" s="100">
        <v>129856</v>
      </c>
      <c r="P162" s="100">
        <v>43492</v>
      </c>
      <c r="Q162" s="100">
        <v>0</v>
      </c>
      <c r="R162" s="100">
        <v>43492</v>
      </c>
      <c r="S162" s="100">
        <v>0</v>
      </c>
      <c r="T162" s="100">
        <v>0</v>
      </c>
      <c r="U162" s="100">
        <v>0</v>
      </c>
      <c r="V162" s="100">
        <v>0</v>
      </c>
      <c r="W162" s="100">
        <v>113466.80651731162</v>
      </c>
      <c r="X162" s="100">
        <v>0</v>
      </c>
      <c r="Y162" s="100">
        <v>0</v>
      </c>
      <c r="Z162" s="100">
        <v>113466.80651731162</v>
      </c>
      <c r="AA162" s="100">
        <v>0</v>
      </c>
      <c r="AB162" s="100">
        <v>0</v>
      </c>
      <c r="AC162" s="100">
        <v>0</v>
      </c>
      <c r="AD162" s="100">
        <v>0</v>
      </c>
      <c r="AE162" s="100">
        <v>2973740</v>
      </c>
      <c r="AF162" s="100">
        <v>667820</v>
      </c>
      <c r="AG162" s="100">
        <v>74202</v>
      </c>
      <c r="AH162" s="100">
        <v>3715762</v>
      </c>
      <c r="AI162" s="100">
        <v>1837951</v>
      </c>
      <c r="AJ162" s="100">
        <v>1470360</v>
      </c>
      <c r="AK162" s="100">
        <v>330831</v>
      </c>
      <c r="AL162" s="100">
        <v>36759</v>
      </c>
      <c r="AM162" s="100">
        <v>3675901</v>
      </c>
      <c r="AN162" s="100">
        <v>-275306</v>
      </c>
      <c r="AO162" s="100">
        <v>-220245</v>
      </c>
      <c r="AP162" s="100">
        <v>-49555</v>
      </c>
      <c r="AQ162" s="100">
        <v>-5506</v>
      </c>
      <c r="AR162" s="100">
        <v>-550612</v>
      </c>
      <c r="AS162" s="100">
        <v>-1144537.8999999999</v>
      </c>
      <c r="AT162" s="100">
        <v>-915631</v>
      </c>
      <c r="AU162" s="100">
        <v>-206017</v>
      </c>
      <c r="AV162" s="100">
        <v>-22891</v>
      </c>
      <c r="AW162" s="100">
        <v>-2289076.9</v>
      </c>
      <c r="AX162" s="100">
        <v>411650</v>
      </c>
      <c r="AY162" s="100">
        <v>329320</v>
      </c>
      <c r="AZ162" s="100">
        <v>74097</v>
      </c>
      <c r="BA162" s="100">
        <v>8233</v>
      </c>
      <c r="BB162" s="100">
        <v>823300</v>
      </c>
      <c r="BC162" s="100">
        <v>-471380</v>
      </c>
      <c r="BD162" s="100">
        <v>-377104</v>
      </c>
      <c r="BE162" s="100">
        <v>-84848</v>
      </c>
      <c r="BF162" s="100">
        <v>-9428</v>
      </c>
      <c r="BG162" s="100">
        <v>-942760</v>
      </c>
      <c r="BH162" s="100">
        <v>-1204267.8999999999</v>
      </c>
      <c r="BI162" s="100">
        <v>-963415</v>
      </c>
      <c r="BJ162" s="100">
        <v>-216768</v>
      </c>
      <c r="BK162" s="100">
        <v>-24086</v>
      </c>
      <c r="BL162" s="100">
        <v>-2408536.9</v>
      </c>
      <c r="BM162" s="100">
        <v>-2357566</v>
      </c>
      <c r="BN162" s="100">
        <v>-1886053</v>
      </c>
      <c r="BO162" s="100">
        <v>-424362</v>
      </c>
      <c r="BP162" s="100">
        <v>-47151</v>
      </c>
      <c r="BQ162" s="100">
        <v>-4715132</v>
      </c>
      <c r="BR162" s="100">
        <v>-1033746</v>
      </c>
      <c r="BS162" s="100">
        <v>-826996</v>
      </c>
      <c r="BT162" s="100">
        <v>-186074</v>
      </c>
      <c r="BU162" s="100">
        <v>-20675</v>
      </c>
      <c r="BV162" s="100">
        <v>-2067491</v>
      </c>
      <c r="BW162" s="100">
        <v>-1323821</v>
      </c>
      <c r="BX162" s="100">
        <v>-1059056</v>
      </c>
      <c r="BY162" s="100">
        <v>-238288</v>
      </c>
      <c r="BZ162" s="100">
        <v>-26476</v>
      </c>
      <c r="CA162" s="100">
        <v>-2647641</v>
      </c>
      <c r="CB162" s="100">
        <v>128212</v>
      </c>
      <c r="CC162" s="100">
        <v>102569</v>
      </c>
      <c r="CD162" s="100">
        <v>23078</v>
      </c>
      <c r="CE162" s="100">
        <v>2564</v>
      </c>
      <c r="CF162" s="100">
        <v>256423</v>
      </c>
      <c r="CG162" s="100">
        <v>244558</v>
      </c>
      <c r="CH162" s="100">
        <v>195646</v>
      </c>
      <c r="CI162" s="100">
        <v>44020</v>
      </c>
      <c r="CJ162" s="100">
        <v>4891</v>
      </c>
      <c r="CK162" s="100">
        <v>489115</v>
      </c>
      <c r="CL162" s="100">
        <v>-211716</v>
      </c>
      <c r="CM162" s="100">
        <v>-169373</v>
      </c>
      <c r="CN162" s="100">
        <v>-38109</v>
      </c>
      <c r="CO162" s="100">
        <v>-4234</v>
      </c>
      <c r="CP162" s="100">
        <v>-423432</v>
      </c>
      <c r="CQ162" s="100">
        <v>-465529</v>
      </c>
      <c r="CR162" s="100">
        <v>-372424</v>
      </c>
      <c r="CS162" s="100">
        <v>-83795</v>
      </c>
      <c r="CT162" s="100">
        <v>-9311</v>
      </c>
      <c r="CU162" s="100">
        <v>-931059</v>
      </c>
      <c r="CV162" s="100">
        <v>-2662041</v>
      </c>
      <c r="CW162" s="100">
        <v>-2129635</v>
      </c>
      <c r="CX162" s="100">
        <v>-479168</v>
      </c>
      <c r="CY162" s="100">
        <v>-53241</v>
      </c>
      <c r="CZ162" s="100">
        <v>-5324085</v>
      </c>
      <c r="DA162" s="100">
        <v>-1117250</v>
      </c>
      <c r="DB162" s="100">
        <v>-893800</v>
      </c>
      <c r="DC162" s="100">
        <v>-201105</v>
      </c>
      <c r="DD162" s="100">
        <v>-22345</v>
      </c>
      <c r="DE162" s="100">
        <v>-2234500</v>
      </c>
      <c r="DF162" s="100">
        <v>-1544792</v>
      </c>
      <c r="DG162" s="100">
        <v>-1235834</v>
      </c>
      <c r="DH162" s="100">
        <v>-278063</v>
      </c>
      <c r="DI162" s="100">
        <v>-30896</v>
      </c>
      <c r="DJ162" s="100">
        <v>-3089585</v>
      </c>
      <c r="DK162" s="100">
        <v>-2511902</v>
      </c>
      <c r="DL162" s="100">
        <v>-1383339</v>
      </c>
      <c r="DM162" s="100">
        <v>471476</v>
      </c>
      <c r="DN162" s="100">
        <v>-34582</v>
      </c>
      <c r="DO162" s="100">
        <v>-3458347</v>
      </c>
      <c r="DP162" s="100">
        <v>-2511901</v>
      </c>
      <c r="DQ162" s="100">
        <v>-495227</v>
      </c>
      <c r="DR162" s="100">
        <v>1781442</v>
      </c>
      <c r="DS162" s="100">
        <v>-12381</v>
      </c>
      <c r="DT162" s="100">
        <v>-1238067</v>
      </c>
      <c r="DU162" s="100">
        <v>-1</v>
      </c>
      <c r="DV162" s="100">
        <v>-888112</v>
      </c>
      <c r="DW162" s="100">
        <v>-1309966</v>
      </c>
      <c r="DX162" s="100">
        <v>-22201</v>
      </c>
      <c r="DY162" s="100">
        <v>-2220280</v>
      </c>
      <c r="DZ162" s="100">
        <v>27922878</v>
      </c>
      <c r="EA162" s="100">
        <v>22338302</v>
      </c>
      <c r="EB162" s="100">
        <v>5026118</v>
      </c>
      <c r="EC162" s="100">
        <v>558458</v>
      </c>
      <c r="ED162" s="100">
        <v>55845756</v>
      </c>
      <c r="EE162" s="100">
        <v>28694199</v>
      </c>
      <c r="EF162" s="100">
        <v>22955359</v>
      </c>
      <c r="EG162" s="100">
        <v>5164956</v>
      </c>
      <c r="EH162" s="100">
        <v>573884</v>
      </c>
      <c r="EI162" s="100">
        <v>57388398</v>
      </c>
      <c r="EJ162" s="100">
        <v>771321</v>
      </c>
      <c r="EK162" s="100">
        <v>617057</v>
      </c>
      <c r="EL162" s="100">
        <v>138838</v>
      </c>
      <c r="EM162" s="100">
        <v>15426</v>
      </c>
      <c r="EN162" s="100">
        <v>1542642</v>
      </c>
      <c r="EO162" s="100">
        <v>771320</v>
      </c>
      <c r="EP162" s="100">
        <v>-271055</v>
      </c>
      <c r="EQ162" s="100">
        <v>-1171128</v>
      </c>
      <c r="ER162" s="100">
        <v>-6775</v>
      </c>
      <c r="ES162" s="100">
        <v>-677638</v>
      </c>
      <c r="ET162" s="546">
        <v>0.5</v>
      </c>
      <c r="EU162" s="546">
        <v>0.4</v>
      </c>
      <c r="EV162" s="546">
        <v>0.09</v>
      </c>
      <c r="EW162" s="546">
        <v>0.01</v>
      </c>
      <c r="EX162" s="546">
        <v>1</v>
      </c>
      <c r="EY162" s="84" t="s">
        <v>1029</v>
      </c>
    </row>
    <row r="163" spans="1:155" s="84" customFormat="1" x14ac:dyDescent="0.25">
      <c r="A163" t="s">
        <v>1026</v>
      </c>
      <c r="B163" s="82" t="s">
        <v>685</v>
      </c>
      <c r="C163" s="85" t="s">
        <v>684</v>
      </c>
      <c r="D163" s="100">
        <v>6728171</v>
      </c>
      <c r="E163" s="100">
        <v>5382536</v>
      </c>
      <c r="F163" s="100">
        <v>1211071</v>
      </c>
      <c r="G163" s="100">
        <v>134563</v>
      </c>
      <c r="H163" s="100">
        <v>13456341</v>
      </c>
      <c r="I163" s="100">
        <v>0</v>
      </c>
      <c r="J163" s="100">
        <v>0</v>
      </c>
      <c r="K163" s="100">
        <v>6728171</v>
      </c>
      <c r="L163" s="100">
        <v>89723</v>
      </c>
      <c r="M163" s="100">
        <v>89723</v>
      </c>
      <c r="N163" s="100">
        <v>0</v>
      </c>
      <c r="O163" s="100">
        <v>0</v>
      </c>
      <c r="P163" s="100">
        <v>731907</v>
      </c>
      <c r="Q163" s="100">
        <v>0</v>
      </c>
      <c r="R163" s="100">
        <v>731907</v>
      </c>
      <c r="S163" s="100">
        <v>0</v>
      </c>
      <c r="T163" s="100">
        <v>0</v>
      </c>
      <c r="U163" s="100">
        <v>0</v>
      </c>
      <c r="V163" s="100">
        <v>0</v>
      </c>
      <c r="W163" s="100">
        <v>0</v>
      </c>
      <c r="X163" s="100">
        <v>0</v>
      </c>
      <c r="Y163" s="100">
        <v>0</v>
      </c>
      <c r="Z163" s="100">
        <v>0</v>
      </c>
      <c r="AA163" s="100">
        <v>0</v>
      </c>
      <c r="AB163" s="100">
        <v>0</v>
      </c>
      <c r="AC163" s="100">
        <v>0</v>
      </c>
      <c r="AD163" s="100">
        <v>0</v>
      </c>
      <c r="AE163" s="100">
        <v>1308683</v>
      </c>
      <c r="AF163" s="100">
        <v>289088</v>
      </c>
      <c r="AG163" s="100">
        <v>32120</v>
      </c>
      <c r="AH163" s="100">
        <v>1629891</v>
      </c>
      <c r="AI163" s="100">
        <v>355602</v>
      </c>
      <c r="AJ163" s="100">
        <v>284481</v>
      </c>
      <c r="AK163" s="100">
        <v>64008</v>
      </c>
      <c r="AL163" s="100">
        <v>7112</v>
      </c>
      <c r="AM163" s="100">
        <v>711203</v>
      </c>
      <c r="AN163" s="100">
        <v>-69279</v>
      </c>
      <c r="AO163" s="100">
        <v>-55423</v>
      </c>
      <c r="AP163" s="100">
        <v>-12470</v>
      </c>
      <c r="AQ163" s="100">
        <v>-1386</v>
      </c>
      <c r="AR163" s="100">
        <v>-138558</v>
      </c>
      <c r="AS163" s="100">
        <v>-177500.12</v>
      </c>
      <c r="AT163" s="100">
        <v>-142000</v>
      </c>
      <c r="AU163" s="100">
        <v>-31950</v>
      </c>
      <c r="AV163" s="100">
        <v>-3550</v>
      </c>
      <c r="AW163" s="100">
        <v>-355000.12</v>
      </c>
      <c r="AX163" s="100">
        <v>1008</v>
      </c>
      <c r="AY163" s="100">
        <v>806</v>
      </c>
      <c r="AZ163" s="100">
        <v>181</v>
      </c>
      <c r="BA163" s="100">
        <v>20</v>
      </c>
      <c r="BB163" s="100">
        <v>2015</v>
      </c>
      <c r="BC163" s="100">
        <v>-50144</v>
      </c>
      <c r="BD163" s="100">
        <v>-40116</v>
      </c>
      <c r="BE163" s="100">
        <v>-9026</v>
      </c>
      <c r="BF163" s="100">
        <v>-1003</v>
      </c>
      <c r="BG163" s="100">
        <v>-100289</v>
      </c>
      <c r="BH163" s="100">
        <v>-226636.12</v>
      </c>
      <c r="BI163" s="100">
        <v>-181310</v>
      </c>
      <c r="BJ163" s="100">
        <v>-40795</v>
      </c>
      <c r="BK163" s="100">
        <v>-4533</v>
      </c>
      <c r="BL163" s="100">
        <v>-453274.12</v>
      </c>
      <c r="BM163" s="100">
        <v>-1284208</v>
      </c>
      <c r="BN163" s="100">
        <v>-1027366</v>
      </c>
      <c r="BO163" s="100">
        <v>-231157</v>
      </c>
      <c r="BP163" s="100">
        <v>-25684</v>
      </c>
      <c r="BQ163" s="100">
        <v>-2568415</v>
      </c>
      <c r="BR163" s="100">
        <v>-562633</v>
      </c>
      <c r="BS163" s="100">
        <v>-450106</v>
      </c>
      <c r="BT163" s="100">
        <v>-101274</v>
      </c>
      <c r="BU163" s="100">
        <v>-11253</v>
      </c>
      <c r="BV163" s="100">
        <v>-1125266</v>
      </c>
      <c r="BW163" s="100">
        <v>-721575</v>
      </c>
      <c r="BX163" s="100">
        <v>-577260</v>
      </c>
      <c r="BY163" s="100">
        <v>-129883</v>
      </c>
      <c r="BZ163" s="100">
        <v>-14431</v>
      </c>
      <c r="CA163" s="100">
        <v>-1443149</v>
      </c>
      <c r="CB163" s="100">
        <v>195424</v>
      </c>
      <c r="CC163" s="100">
        <v>156340</v>
      </c>
      <c r="CD163" s="100">
        <v>35177</v>
      </c>
      <c r="CE163" s="100">
        <v>3909</v>
      </c>
      <c r="CF163" s="100">
        <v>390850</v>
      </c>
      <c r="CG163" s="100">
        <v>0</v>
      </c>
      <c r="CH163" s="100">
        <v>0</v>
      </c>
      <c r="CI163" s="100">
        <v>0</v>
      </c>
      <c r="CJ163" s="100">
        <v>0</v>
      </c>
      <c r="CK163" s="100">
        <v>0</v>
      </c>
      <c r="CL163" s="100">
        <v>-648503</v>
      </c>
      <c r="CM163" s="100">
        <v>-518802</v>
      </c>
      <c r="CN163" s="100">
        <v>-116730</v>
      </c>
      <c r="CO163" s="100">
        <v>-12970</v>
      </c>
      <c r="CP163" s="100">
        <v>-1297005</v>
      </c>
      <c r="CQ163" s="100">
        <v>0</v>
      </c>
      <c r="CR163" s="100">
        <v>0</v>
      </c>
      <c r="CS163" s="100">
        <v>0</v>
      </c>
      <c r="CT163" s="100">
        <v>0</v>
      </c>
      <c r="CU163" s="100">
        <v>0</v>
      </c>
      <c r="CV163" s="100">
        <v>-1737287</v>
      </c>
      <c r="CW163" s="100">
        <v>-1389828</v>
      </c>
      <c r="CX163" s="100">
        <v>-312710</v>
      </c>
      <c r="CY163" s="100">
        <v>-34745</v>
      </c>
      <c r="CZ163" s="100">
        <v>-3474570</v>
      </c>
      <c r="DA163" s="100">
        <v>-1015712</v>
      </c>
      <c r="DB163" s="100">
        <v>-812568</v>
      </c>
      <c r="DC163" s="100">
        <v>-182827</v>
      </c>
      <c r="DD163" s="100">
        <v>-20314</v>
      </c>
      <c r="DE163" s="100">
        <v>-2031421</v>
      </c>
      <c r="DF163" s="100">
        <v>-721575</v>
      </c>
      <c r="DG163" s="100">
        <v>-577260</v>
      </c>
      <c r="DH163" s="100">
        <v>-129883</v>
      </c>
      <c r="DI163" s="100">
        <v>-14431</v>
      </c>
      <c r="DJ163" s="100">
        <v>-1443149</v>
      </c>
      <c r="DK163" s="100">
        <v>-527777.41000000015</v>
      </c>
      <c r="DL163" s="100">
        <v>-422223</v>
      </c>
      <c r="DM163" s="100">
        <v>-95001</v>
      </c>
      <c r="DN163" s="100">
        <v>-10556</v>
      </c>
      <c r="DO163" s="100">
        <v>-1055557.4100000001</v>
      </c>
      <c r="DP163" s="100">
        <v>177312</v>
      </c>
      <c r="DQ163" s="100">
        <v>141849</v>
      </c>
      <c r="DR163" s="100">
        <v>31916</v>
      </c>
      <c r="DS163" s="100">
        <v>3546</v>
      </c>
      <c r="DT163" s="100">
        <v>354623</v>
      </c>
      <c r="DU163" s="100">
        <v>-705089.41000000015</v>
      </c>
      <c r="DV163" s="100">
        <v>-564072</v>
      </c>
      <c r="DW163" s="100">
        <v>-126917</v>
      </c>
      <c r="DX163" s="100">
        <v>-14102</v>
      </c>
      <c r="DY163" s="100">
        <v>-1410180.4100000001</v>
      </c>
      <c r="DZ163" s="100">
        <v>6519414</v>
      </c>
      <c r="EA163" s="100">
        <v>5215532</v>
      </c>
      <c r="EB163" s="100">
        <v>1173495</v>
      </c>
      <c r="EC163" s="100">
        <v>130388</v>
      </c>
      <c r="ED163" s="100">
        <v>13038829</v>
      </c>
      <c r="EE163" s="100">
        <v>6728171</v>
      </c>
      <c r="EF163" s="100">
        <v>5382536</v>
      </c>
      <c r="EG163" s="100">
        <v>1211071</v>
      </c>
      <c r="EH163" s="100">
        <v>134563</v>
      </c>
      <c r="EI163" s="100">
        <v>13456341</v>
      </c>
      <c r="EJ163" s="100">
        <v>208757</v>
      </c>
      <c r="EK163" s="100">
        <v>167004</v>
      </c>
      <c r="EL163" s="100">
        <v>37576</v>
      </c>
      <c r="EM163" s="100">
        <v>4175</v>
      </c>
      <c r="EN163" s="100">
        <v>417512</v>
      </c>
      <c r="EO163" s="100">
        <v>-496332.41000000015</v>
      </c>
      <c r="EP163" s="100">
        <v>-397068</v>
      </c>
      <c r="EQ163" s="100">
        <v>-89341</v>
      </c>
      <c r="ER163" s="100">
        <v>-9927</v>
      </c>
      <c r="ES163" s="100">
        <v>-992668.41000000015</v>
      </c>
      <c r="ET163" s="546">
        <v>0.5</v>
      </c>
      <c r="EU163" s="546">
        <v>0.4</v>
      </c>
      <c r="EV163" s="546">
        <v>0.09</v>
      </c>
      <c r="EW163" s="546">
        <v>0.01</v>
      </c>
      <c r="EX163" s="546">
        <v>1</v>
      </c>
      <c r="EY163" s="84" t="s">
        <v>1029</v>
      </c>
    </row>
    <row r="164" spans="1:155" s="84" customFormat="1" x14ac:dyDescent="0.25">
      <c r="A164" t="s">
        <v>1026</v>
      </c>
      <c r="B164" s="82" t="s">
        <v>687</v>
      </c>
      <c r="C164" s="85" t="s">
        <v>686</v>
      </c>
      <c r="D164" s="100">
        <v>4856322</v>
      </c>
      <c r="E164" s="100">
        <v>0</v>
      </c>
      <c r="F164" s="100">
        <v>14374715</v>
      </c>
      <c r="G164" s="100">
        <v>194253</v>
      </c>
      <c r="H164" s="100">
        <v>19425290</v>
      </c>
      <c r="I164" s="100">
        <v>0</v>
      </c>
      <c r="J164" s="100">
        <v>0</v>
      </c>
      <c r="K164" s="100">
        <v>4856322</v>
      </c>
      <c r="L164" s="100">
        <v>105408</v>
      </c>
      <c r="M164" s="100">
        <v>105408</v>
      </c>
      <c r="N164" s="100">
        <v>0</v>
      </c>
      <c r="O164" s="100">
        <v>0</v>
      </c>
      <c r="P164" s="100">
        <v>0</v>
      </c>
      <c r="Q164" s="100">
        <v>0</v>
      </c>
      <c r="R164" s="100">
        <v>0</v>
      </c>
      <c r="S164" s="100">
        <v>0</v>
      </c>
      <c r="T164" s="100">
        <v>0</v>
      </c>
      <c r="U164" s="100">
        <v>0</v>
      </c>
      <c r="V164" s="100">
        <v>0</v>
      </c>
      <c r="W164" s="100">
        <v>0</v>
      </c>
      <c r="X164" s="100">
        <v>0</v>
      </c>
      <c r="Y164" s="100">
        <v>0</v>
      </c>
      <c r="Z164" s="100">
        <v>0</v>
      </c>
      <c r="AA164" s="100">
        <v>0</v>
      </c>
      <c r="AB164" s="100">
        <v>0</v>
      </c>
      <c r="AC164" s="100">
        <v>0</v>
      </c>
      <c r="AD164" s="100">
        <v>0</v>
      </c>
      <c r="AE164" s="100">
        <v>0</v>
      </c>
      <c r="AF164" s="100">
        <v>2802752</v>
      </c>
      <c r="AG164" s="100">
        <v>37875</v>
      </c>
      <c r="AH164" s="100">
        <v>2840627</v>
      </c>
      <c r="AI164" s="100">
        <v>0</v>
      </c>
      <c r="AJ164" s="100">
        <v>0</v>
      </c>
      <c r="AK164" s="100">
        <v>0</v>
      </c>
      <c r="AL164" s="100">
        <v>0</v>
      </c>
      <c r="AM164" s="100">
        <v>0</v>
      </c>
      <c r="AN164" s="100">
        <v>0</v>
      </c>
      <c r="AO164" s="100">
        <v>0</v>
      </c>
      <c r="AP164" s="100">
        <v>0</v>
      </c>
      <c r="AQ164" s="100">
        <v>0</v>
      </c>
      <c r="AR164" s="100">
        <v>0</v>
      </c>
      <c r="AS164" s="100">
        <v>35356</v>
      </c>
      <c r="AT164" s="100">
        <v>0</v>
      </c>
      <c r="AU164" s="100">
        <v>104653</v>
      </c>
      <c r="AV164" s="100">
        <v>1414</v>
      </c>
      <c r="AW164" s="100">
        <v>141423</v>
      </c>
      <c r="AX164" s="100">
        <v>-5630</v>
      </c>
      <c r="AY164" s="100">
        <v>0</v>
      </c>
      <c r="AZ164" s="100">
        <v>-16664</v>
      </c>
      <c r="BA164" s="100">
        <v>-225</v>
      </c>
      <c r="BB164" s="100">
        <v>-22519</v>
      </c>
      <c r="BC164" s="100">
        <v>-8697</v>
      </c>
      <c r="BD164" s="100">
        <v>0</v>
      </c>
      <c r="BE164" s="100">
        <v>-25743</v>
      </c>
      <c r="BF164" s="100">
        <v>-348</v>
      </c>
      <c r="BG164" s="100">
        <v>-34788</v>
      </c>
      <c r="BH164" s="100">
        <v>21029</v>
      </c>
      <c r="BI164" s="100">
        <v>0</v>
      </c>
      <c r="BJ164" s="100">
        <v>62246</v>
      </c>
      <c r="BK164" s="100">
        <v>841</v>
      </c>
      <c r="BL164" s="100">
        <v>84116</v>
      </c>
      <c r="BM164" s="100">
        <v>-786363</v>
      </c>
      <c r="BN164" s="100">
        <v>0</v>
      </c>
      <c r="BO164" s="100">
        <v>-2327636</v>
      </c>
      <c r="BP164" s="100">
        <v>-31455</v>
      </c>
      <c r="BQ164" s="100">
        <v>-3145454</v>
      </c>
      <c r="BR164" s="100">
        <v>-269563</v>
      </c>
      <c r="BS164" s="100">
        <v>0</v>
      </c>
      <c r="BT164" s="100">
        <v>-797908</v>
      </c>
      <c r="BU164" s="100">
        <v>-10783</v>
      </c>
      <c r="BV164" s="100">
        <v>-1078254</v>
      </c>
      <c r="BW164" s="100">
        <v>-516800.40000000037</v>
      </c>
      <c r="BX164" s="100">
        <v>0</v>
      </c>
      <c r="BY164" s="100">
        <v>-1529728</v>
      </c>
      <c r="BZ164" s="100">
        <v>-20672</v>
      </c>
      <c r="CA164" s="100">
        <v>-2067200.4000000004</v>
      </c>
      <c r="CB164" s="100">
        <v>39420</v>
      </c>
      <c r="CC164" s="100">
        <v>0</v>
      </c>
      <c r="CD164" s="100">
        <v>116684</v>
      </c>
      <c r="CE164" s="100">
        <v>1577</v>
      </c>
      <c r="CF164" s="100">
        <v>157681</v>
      </c>
      <c r="CG164" s="100">
        <v>0</v>
      </c>
      <c r="CH164" s="100">
        <v>0</v>
      </c>
      <c r="CI164" s="100">
        <v>0</v>
      </c>
      <c r="CJ164" s="100">
        <v>0</v>
      </c>
      <c r="CK164" s="100">
        <v>0</v>
      </c>
      <c r="CL164" s="100">
        <v>230143</v>
      </c>
      <c r="CM164" s="100">
        <v>0</v>
      </c>
      <c r="CN164" s="100">
        <v>681225</v>
      </c>
      <c r="CO164" s="100">
        <v>9206</v>
      </c>
      <c r="CP164" s="100">
        <v>920574</v>
      </c>
      <c r="CQ164" s="100">
        <v>516800</v>
      </c>
      <c r="CR164" s="100">
        <v>0</v>
      </c>
      <c r="CS164" s="100">
        <v>1529728</v>
      </c>
      <c r="CT164" s="100">
        <v>20672</v>
      </c>
      <c r="CU164" s="100">
        <v>2067200</v>
      </c>
      <c r="CV164" s="100">
        <v>0</v>
      </c>
      <c r="CW164" s="100">
        <v>0</v>
      </c>
      <c r="CX164" s="100">
        <v>1</v>
      </c>
      <c r="CY164" s="100">
        <v>0</v>
      </c>
      <c r="CZ164" s="100">
        <v>1</v>
      </c>
      <c r="DA164" s="100">
        <v>0</v>
      </c>
      <c r="DB164" s="100">
        <v>0</v>
      </c>
      <c r="DC164" s="100">
        <v>1</v>
      </c>
      <c r="DD164" s="100">
        <v>0</v>
      </c>
      <c r="DE164" s="100">
        <v>1</v>
      </c>
      <c r="DF164" s="100">
        <v>-0.40000000037252903</v>
      </c>
      <c r="DG164" s="100">
        <v>0</v>
      </c>
      <c r="DH164" s="100">
        <v>0</v>
      </c>
      <c r="DI164" s="100">
        <v>0</v>
      </c>
      <c r="DJ164" s="100">
        <v>-0.40000000037252903</v>
      </c>
      <c r="DK164" s="100">
        <v>1111732.5</v>
      </c>
      <c r="DL164" s="100">
        <v>889387.2</v>
      </c>
      <c r="DM164" s="100">
        <v>200113.27000000002</v>
      </c>
      <c r="DN164" s="100">
        <v>22235.03</v>
      </c>
      <c r="DO164" s="100">
        <v>2173801</v>
      </c>
      <c r="DP164" s="100">
        <v>1125826</v>
      </c>
      <c r="DQ164" s="100">
        <v>900661</v>
      </c>
      <c r="DR164" s="100">
        <v>202649</v>
      </c>
      <c r="DS164" s="100">
        <v>22517</v>
      </c>
      <c r="DT164" s="100">
        <v>2251653</v>
      </c>
      <c r="DU164" s="100">
        <v>-14093.5</v>
      </c>
      <c r="DV164" s="100">
        <v>-11273.800000000047</v>
      </c>
      <c r="DW164" s="100">
        <v>-2535.7299999999814</v>
      </c>
      <c r="DX164" s="100">
        <v>-281.97000000000116</v>
      </c>
      <c r="DY164" s="100">
        <v>-77852</v>
      </c>
      <c r="DZ164" s="100">
        <v>3561636</v>
      </c>
      <c r="EA164" s="100">
        <v>0</v>
      </c>
      <c r="EB164" s="100">
        <v>10542441</v>
      </c>
      <c r="EC164" s="100">
        <v>142465</v>
      </c>
      <c r="ED164" s="100">
        <v>14246542</v>
      </c>
      <c r="EE164" s="100">
        <v>4856322</v>
      </c>
      <c r="EF164" s="100">
        <v>0</v>
      </c>
      <c r="EG164" s="100">
        <v>14374715</v>
      </c>
      <c r="EH164" s="100">
        <v>194253</v>
      </c>
      <c r="EI164" s="100">
        <v>19425290</v>
      </c>
      <c r="EJ164" s="100">
        <v>1294686</v>
      </c>
      <c r="EK164" s="100">
        <v>0</v>
      </c>
      <c r="EL164" s="100">
        <v>3832274</v>
      </c>
      <c r="EM164" s="100">
        <v>51788</v>
      </c>
      <c r="EN164" s="100">
        <v>5178748</v>
      </c>
      <c r="EO164" s="100">
        <v>1280592.5</v>
      </c>
      <c r="EP164" s="100">
        <v>-11273.800000000047</v>
      </c>
      <c r="EQ164" s="100">
        <v>3829738.27</v>
      </c>
      <c r="ER164" s="100">
        <v>51506.03</v>
      </c>
      <c r="ES164" s="100">
        <v>5100896</v>
      </c>
      <c r="ET164" s="546">
        <v>0.25</v>
      </c>
      <c r="EU164" s="546">
        <v>0</v>
      </c>
      <c r="EV164" s="546">
        <v>0.74</v>
      </c>
      <c r="EW164" s="546">
        <v>0.01</v>
      </c>
      <c r="EX164" s="546">
        <v>1</v>
      </c>
      <c r="EY164" s="84" t="s">
        <v>1029</v>
      </c>
    </row>
    <row r="165" spans="1:155" s="84" customFormat="1" x14ac:dyDescent="0.25">
      <c r="A165" t="s">
        <v>1026</v>
      </c>
      <c r="B165" s="82" t="s">
        <v>689</v>
      </c>
      <c r="C165" s="85" t="s">
        <v>688</v>
      </c>
      <c r="D165" s="100">
        <v>0</v>
      </c>
      <c r="E165" s="100">
        <v>340003717</v>
      </c>
      <c r="F165" s="100">
        <v>0</v>
      </c>
      <c r="G165" s="100">
        <v>3434381</v>
      </c>
      <c r="H165" s="100">
        <v>343438098</v>
      </c>
      <c r="I165" s="100">
        <v>0</v>
      </c>
      <c r="J165" s="100">
        <v>0</v>
      </c>
      <c r="K165" s="100">
        <v>0</v>
      </c>
      <c r="L165" s="100">
        <v>1123529</v>
      </c>
      <c r="M165" s="100">
        <v>1123529</v>
      </c>
      <c r="N165" s="100">
        <v>547788</v>
      </c>
      <c r="O165" s="100">
        <v>547788</v>
      </c>
      <c r="P165" s="100">
        <v>0</v>
      </c>
      <c r="Q165" s="100">
        <v>0</v>
      </c>
      <c r="R165" s="100">
        <v>0</v>
      </c>
      <c r="S165" s="100">
        <v>0</v>
      </c>
      <c r="T165" s="100">
        <v>0</v>
      </c>
      <c r="U165" s="100">
        <v>0</v>
      </c>
      <c r="V165" s="100">
        <v>0</v>
      </c>
      <c r="W165" s="100">
        <v>0</v>
      </c>
      <c r="X165" s="100">
        <v>0</v>
      </c>
      <c r="Y165" s="100">
        <v>0</v>
      </c>
      <c r="Z165" s="100">
        <v>0</v>
      </c>
      <c r="AA165" s="100">
        <v>0</v>
      </c>
      <c r="AB165" s="100">
        <v>0</v>
      </c>
      <c r="AC165" s="100">
        <v>0</v>
      </c>
      <c r="AD165" s="100">
        <v>0</v>
      </c>
      <c r="AE165" s="100">
        <v>33982456</v>
      </c>
      <c r="AF165" s="100">
        <v>0</v>
      </c>
      <c r="AG165" s="100">
        <v>329057</v>
      </c>
      <c r="AH165" s="100">
        <v>34311513</v>
      </c>
      <c r="AI165" s="100">
        <v>0</v>
      </c>
      <c r="AJ165" s="100">
        <v>28955904</v>
      </c>
      <c r="AK165" s="100">
        <v>0</v>
      </c>
      <c r="AL165" s="100">
        <v>292484</v>
      </c>
      <c r="AM165" s="100">
        <v>29248388</v>
      </c>
      <c r="AN165" s="100">
        <v>0</v>
      </c>
      <c r="AO165" s="100">
        <v>-15590827</v>
      </c>
      <c r="AP165" s="100">
        <v>0</v>
      </c>
      <c r="AQ165" s="100">
        <v>-157483</v>
      </c>
      <c r="AR165" s="100">
        <v>-15748310</v>
      </c>
      <c r="AS165" s="100">
        <v>0</v>
      </c>
      <c r="AT165" s="100">
        <v>-23703371</v>
      </c>
      <c r="AU165" s="100">
        <v>0</v>
      </c>
      <c r="AV165" s="100">
        <v>-239428</v>
      </c>
      <c r="AW165" s="100">
        <v>-23942799</v>
      </c>
      <c r="AX165" s="100">
        <v>0</v>
      </c>
      <c r="AY165" s="100">
        <v>10228001</v>
      </c>
      <c r="AZ165" s="100">
        <v>0</v>
      </c>
      <c r="BA165" s="100">
        <v>103313</v>
      </c>
      <c r="BB165" s="100">
        <v>10331314</v>
      </c>
      <c r="BC165" s="100">
        <v>0</v>
      </c>
      <c r="BD165" s="100">
        <v>-9777193.0000000019</v>
      </c>
      <c r="BE165" s="100">
        <v>0</v>
      </c>
      <c r="BF165" s="100">
        <v>-98760</v>
      </c>
      <c r="BG165" s="100">
        <v>-9875953.0000000019</v>
      </c>
      <c r="BH165" s="100">
        <v>0</v>
      </c>
      <c r="BI165" s="100">
        <v>-23252563</v>
      </c>
      <c r="BJ165" s="100">
        <v>0</v>
      </c>
      <c r="BK165" s="100">
        <v>-234875</v>
      </c>
      <c r="BL165" s="100">
        <v>-23487438</v>
      </c>
      <c r="BM165" s="100">
        <v>0</v>
      </c>
      <c r="BN165" s="100">
        <v>-78776225</v>
      </c>
      <c r="BO165" s="100">
        <v>0</v>
      </c>
      <c r="BP165" s="100">
        <v>-795719</v>
      </c>
      <c r="BQ165" s="100">
        <v>-79571944</v>
      </c>
      <c r="BR165" s="100">
        <v>0</v>
      </c>
      <c r="BS165" s="100">
        <v>-32152844</v>
      </c>
      <c r="BT165" s="100">
        <v>0</v>
      </c>
      <c r="BU165" s="100">
        <v>-324776</v>
      </c>
      <c r="BV165" s="100">
        <v>-32477620</v>
      </c>
      <c r="BW165" s="100">
        <v>0</v>
      </c>
      <c r="BX165" s="100">
        <v>-46623381</v>
      </c>
      <c r="BY165" s="100">
        <v>0</v>
      </c>
      <c r="BZ165" s="100">
        <v>-470943</v>
      </c>
      <c r="CA165" s="100">
        <v>-47094324</v>
      </c>
      <c r="CB165" s="100">
        <v>0</v>
      </c>
      <c r="CC165" s="100">
        <v>3625650</v>
      </c>
      <c r="CD165" s="100">
        <v>0</v>
      </c>
      <c r="CE165" s="100">
        <v>36623</v>
      </c>
      <c r="CF165" s="100">
        <v>3662273</v>
      </c>
      <c r="CG165" s="100">
        <v>0</v>
      </c>
      <c r="CH165" s="100">
        <v>5572361</v>
      </c>
      <c r="CI165" s="100">
        <v>0</v>
      </c>
      <c r="CJ165" s="100">
        <v>56286</v>
      </c>
      <c r="CK165" s="100">
        <v>5628647</v>
      </c>
      <c r="CL165" s="100">
        <v>0</v>
      </c>
      <c r="CM165" s="100">
        <v>5531696</v>
      </c>
      <c r="CN165" s="100">
        <v>0</v>
      </c>
      <c r="CO165" s="100">
        <v>55876</v>
      </c>
      <c r="CP165" s="100">
        <v>5587572</v>
      </c>
      <c r="CQ165" s="100">
        <v>0</v>
      </c>
      <c r="CR165" s="100">
        <v>-26953186</v>
      </c>
      <c r="CS165" s="100">
        <v>0</v>
      </c>
      <c r="CT165" s="100">
        <v>-272254</v>
      </c>
      <c r="CU165" s="100">
        <v>-27225440</v>
      </c>
      <c r="CV165" s="100">
        <v>0</v>
      </c>
      <c r="CW165" s="100">
        <v>-90999704</v>
      </c>
      <c r="CX165" s="100">
        <v>0</v>
      </c>
      <c r="CY165" s="100">
        <v>-919188</v>
      </c>
      <c r="CZ165" s="100">
        <v>-91918892</v>
      </c>
      <c r="DA165" s="100">
        <v>0</v>
      </c>
      <c r="DB165" s="100">
        <v>-22995498</v>
      </c>
      <c r="DC165" s="100">
        <v>0</v>
      </c>
      <c r="DD165" s="100">
        <v>-232277</v>
      </c>
      <c r="DE165" s="100">
        <v>-23227775</v>
      </c>
      <c r="DF165" s="100">
        <v>0</v>
      </c>
      <c r="DG165" s="100">
        <v>-68004206</v>
      </c>
      <c r="DH165" s="100">
        <v>0</v>
      </c>
      <c r="DI165" s="100">
        <v>-686911</v>
      </c>
      <c r="DJ165" s="100">
        <v>-68691117</v>
      </c>
      <c r="DK165" s="100">
        <v>0</v>
      </c>
      <c r="DL165" s="100">
        <v>15732057</v>
      </c>
      <c r="DM165" s="100">
        <v>0</v>
      </c>
      <c r="DN165" s="100">
        <v>158910</v>
      </c>
      <c r="DO165" s="100">
        <v>15890967</v>
      </c>
      <c r="DP165" s="100">
        <v>0</v>
      </c>
      <c r="DQ165" s="100">
        <v>13270643</v>
      </c>
      <c r="DR165" s="100">
        <v>0</v>
      </c>
      <c r="DS165" s="100">
        <v>134047</v>
      </c>
      <c r="DT165" s="100">
        <v>13404690</v>
      </c>
      <c r="DU165" s="100">
        <v>0</v>
      </c>
      <c r="DV165" s="100">
        <v>2461414</v>
      </c>
      <c r="DW165" s="100">
        <v>0</v>
      </c>
      <c r="DX165" s="100">
        <v>24863</v>
      </c>
      <c r="DY165" s="100">
        <v>2486277</v>
      </c>
      <c r="DZ165" s="100">
        <v>0</v>
      </c>
      <c r="EA165" s="100">
        <v>329567382</v>
      </c>
      <c r="EB165" s="100">
        <v>0</v>
      </c>
      <c r="EC165" s="100">
        <v>3328963</v>
      </c>
      <c r="ED165" s="100">
        <v>332896345</v>
      </c>
      <c r="EE165" s="100">
        <v>0</v>
      </c>
      <c r="EF165" s="100">
        <v>340003717</v>
      </c>
      <c r="EG165" s="100">
        <v>0</v>
      </c>
      <c r="EH165" s="100">
        <v>3434381</v>
      </c>
      <c r="EI165" s="100">
        <v>343438098</v>
      </c>
      <c r="EJ165" s="100">
        <v>0</v>
      </c>
      <c r="EK165" s="100">
        <v>10436335</v>
      </c>
      <c r="EL165" s="100">
        <v>0</v>
      </c>
      <c r="EM165" s="100">
        <v>105418</v>
      </c>
      <c r="EN165" s="100">
        <v>10541753</v>
      </c>
      <c r="EO165" s="100">
        <v>0</v>
      </c>
      <c r="EP165" s="100">
        <v>12897749</v>
      </c>
      <c r="EQ165" s="100">
        <v>0</v>
      </c>
      <c r="ER165" s="100">
        <v>130281</v>
      </c>
      <c r="ES165" s="100">
        <v>13028030</v>
      </c>
      <c r="ET165" s="546">
        <v>0</v>
      </c>
      <c r="EU165" s="546">
        <v>0.99</v>
      </c>
      <c r="EV165" s="546">
        <v>0</v>
      </c>
      <c r="EW165" s="546">
        <v>0.01</v>
      </c>
      <c r="EX165" s="546">
        <v>1</v>
      </c>
      <c r="EY165" s="84" t="s">
        <v>1047</v>
      </c>
    </row>
    <row r="166" spans="1:155" s="84" customFormat="1" x14ac:dyDescent="0.25">
      <c r="A166" t="s">
        <v>1026</v>
      </c>
      <c r="B166" s="82" t="s">
        <v>691</v>
      </c>
      <c r="C166" s="85" t="s">
        <v>690</v>
      </c>
      <c r="D166" s="100">
        <v>14553101</v>
      </c>
      <c r="E166" s="100">
        <v>11642480</v>
      </c>
      <c r="F166" s="100">
        <v>2619558</v>
      </c>
      <c r="G166" s="100">
        <v>291062</v>
      </c>
      <c r="H166" s="100">
        <v>29106201</v>
      </c>
      <c r="I166" s="100">
        <v>0</v>
      </c>
      <c r="J166" s="100">
        <v>0</v>
      </c>
      <c r="K166" s="100">
        <v>14553101</v>
      </c>
      <c r="L166" s="100">
        <v>126142</v>
      </c>
      <c r="M166" s="100">
        <v>126142</v>
      </c>
      <c r="N166" s="100">
        <v>0</v>
      </c>
      <c r="O166" s="100">
        <v>0</v>
      </c>
      <c r="P166" s="100">
        <v>68249</v>
      </c>
      <c r="Q166" s="100">
        <v>0</v>
      </c>
      <c r="R166" s="100">
        <v>68249</v>
      </c>
      <c r="S166" s="100">
        <v>0</v>
      </c>
      <c r="T166" s="100">
        <v>0</v>
      </c>
      <c r="U166" s="100">
        <v>0</v>
      </c>
      <c r="V166" s="100">
        <v>0</v>
      </c>
      <c r="W166" s="100">
        <v>0</v>
      </c>
      <c r="X166" s="100">
        <v>0</v>
      </c>
      <c r="Y166" s="100">
        <v>0</v>
      </c>
      <c r="Z166" s="100">
        <v>0</v>
      </c>
      <c r="AA166" s="100">
        <v>0</v>
      </c>
      <c r="AB166" s="100">
        <v>0</v>
      </c>
      <c r="AC166" s="100">
        <v>0</v>
      </c>
      <c r="AD166" s="100">
        <v>0</v>
      </c>
      <c r="AE166" s="100">
        <v>1548351</v>
      </c>
      <c r="AF166" s="100">
        <v>347878</v>
      </c>
      <c r="AG166" s="100">
        <v>38653</v>
      </c>
      <c r="AH166" s="100">
        <v>1934882</v>
      </c>
      <c r="AI166" s="100">
        <v>472625</v>
      </c>
      <c r="AJ166" s="100">
        <v>378099</v>
      </c>
      <c r="AK166" s="100">
        <v>85072</v>
      </c>
      <c r="AL166" s="100">
        <v>9452</v>
      </c>
      <c r="AM166" s="100">
        <v>945248</v>
      </c>
      <c r="AN166" s="100">
        <v>-100541</v>
      </c>
      <c r="AO166" s="100">
        <v>-80434</v>
      </c>
      <c r="AP166" s="100">
        <v>-18098</v>
      </c>
      <c r="AQ166" s="100">
        <v>-2011</v>
      </c>
      <c r="AR166" s="100">
        <v>-201084</v>
      </c>
      <c r="AS166" s="100">
        <v>-324844</v>
      </c>
      <c r="AT166" s="100">
        <v>-259875</v>
      </c>
      <c r="AU166" s="100">
        <v>-58472</v>
      </c>
      <c r="AV166" s="100">
        <v>-6497</v>
      </c>
      <c r="AW166" s="100">
        <v>-649688</v>
      </c>
      <c r="AX166" s="100">
        <v>157872</v>
      </c>
      <c r="AY166" s="100">
        <v>126297</v>
      </c>
      <c r="AZ166" s="100">
        <v>28417</v>
      </c>
      <c r="BA166" s="100">
        <v>3157</v>
      </c>
      <c r="BB166" s="100">
        <v>315743</v>
      </c>
      <c r="BC166" s="100">
        <v>-326996</v>
      </c>
      <c r="BD166" s="100">
        <v>-261596</v>
      </c>
      <c r="BE166" s="100">
        <v>-58859</v>
      </c>
      <c r="BF166" s="100">
        <v>-6540</v>
      </c>
      <c r="BG166" s="100">
        <v>-653991</v>
      </c>
      <c r="BH166" s="100">
        <v>-493968</v>
      </c>
      <c r="BI166" s="100">
        <v>-395174</v>
      </c>
      <c r="BJ166" s="100">
        <v>-88914</v>
      </c>
      <c r="BK166" s="100">
        <v>-9880</v>
      </c>
      <c r="BL166" s="100">
        <v>-987936</v>
      </c>
      <c r="BM166" s="100">
        <v>-3308009</v>
      </c>
      <c r="BN166" s="100">
        <v>-2646407</v>
      </c>
      <c r="BO166" s="100">
        <v>-595442</v>
      </c>
      <c r="BP166" s="100">
        <v>-66160</v>
      </c>
      <c r="BQ166" s="100">
        <v>-6616018</v>
      </c>
      <c r="BR166" s="100">
        <v>-98251</v>
      </c>
      <c r="BS166" s="100">
        <v>-78601</v>
      </c>
      <c r="BT166" s="100">
        <v>-17685</v>
      </c>
      <c r="BU166" s="100">
        <v>-1965</v>
      </c>
      <c r="BV166" s="100">
        <v>-196502</v>
      </c>
      <c r="BW166" s="100">
        <v>-3209759</v>
      </c>
      <c r="BX166" s="100">
        <v>-2567806</v>
      </c>
      <c r="BY166" s="100">
        <v>-577756</v>
      </c>
      <c r="BZ166" s="100">
        <v>-64195</v>
      </c>
      <c r="CA166" s="100">
        <v>-6419516</v>
      </c>
      <c r="CB166" s="100">
        <v>29675</v>
      </c>
      <c r="CC166" s="100">
        <v>23740</v>
      </c>
      <c r="CD166" s="100">
        <v>5341</v>
      </c>
      <c r="CE166" s="100">
        <v>593</v>
      </c>
      <c r="CF166" s="100">
        <v>59349</v>
      </c>
      <c r="CG166" s="100">
        <v>38320</v>
      </c>
      <c r="CH166" s="100">
        <v>30656</v>
      </c>
      <c r="CI166" s="100">
        <v>6898</v>
      </c>
      <c r="CJ166" s="100">
        <v>766</v>
      </c>
      <c r="CK166" s="100">
        <v>76640</v>
      </c>
      <c r="CL166" s="100">
        <v>-1205336</v>
      </c>
      <c r="CM166" s="100">
        <v>-964268</v>
      </c>
      <c r="CN166" s="100">
        <v>-216960</v>
      </c>
      <c r="CO166" s="100">
        <v>-24107</v>
      </c>
      <c r="CP166" s="100">
        <v>-2410671</v>
      </c>
      <c r="CQ166" s="100">
        <v>1244198</v>
      </c>
      <c r="CR166" s="100">
        <v>995358</v>
      </c>
      <c r="CS166" s="100">
        <v>223956</v>
      </c>
      <c r="CT166" s="100">
        <v>24884</v>
      </c>
      <c r="CU166" s="100">
        <v>2488396</v>
      </c>
      <c r="CV166" s="100">
        <v>-3201152</v>
      </c>
      <c r="CW166" s="100">
        <v>-2560921</v>
      </c>
      <c r="CX166" s="100">
        <v>-576207</v>
      </c>
      <c r="CY166" s="100">
        <v>-64024</v>
      </c>
      <c r="CZ166" s="100">
        <v>-6402304</v>
      </c>
      <c r="DA166" s="100">
        <v>-1273912</v>
      </c>
      <c r="DB166" s="100">
        <v>-1019129</v>
      </c>
      <c r="DC166" s="100">
        <v>-229304</v>
      </c>
      <c r="DD166" s="100">
        <v>-25479</v>
      </c>
      <c r="DE166" s="100">
        <v>-2547824</v>
      </c>
      <c r="DF166" s="100">
        <v>-1927241</v>
      </c>
      <c r="DG166" s="100">
        <v>-1541792</v>
      </c>
      <c r="DH166" s="100">
        <v>-346902</v>
      </c>
      <c r="DI166" s="100">
        <v>-38545</v>
      </c>
      <c r="DJ166" s="100">
        <v>-3854480</v>
      </c>
      <c r="DK166" s="100">
        <v>-1404506</v>
      </c>
      <c r="DL166" s="100">
        <v>-1123606</v>
      </c>
      <c r="DM166" s="100">
        <v>-252812</v>
      </c>
      <c r="DN166" s="100">
        <v>-28091</v>
      </c>
      <c r="DO166" s="100">
        <v>-2809015</v>
      </c>
      <c r="DP166" s="100">
        <v>-1196364</v>
      </c>
      <c r="DQ166" s="100">
        <v>-957090</v>
      </c>
      <c r="DR166" s="100">
        <v>-215345</v>
      </c>
      <c r="DS166" s="100">
        <v>-23927</v>
      </c>
      <c r="DT166" s="100">
        <v>-2392726</v>
      </c>
      <c r="DU166" s="100">
        <v>-208142</v>
      </c>
      <c r="DV166" s="100">
        <v>-166516</v>
      </c>
      <c r="DW166" s="100">
        <v>-37467</v>
      </c>
      <c r="DX166" s="100">
        <v>-4164</v>
      </c>
      <c r="DY166" s="100">
        <v>-416289</v>
      </c>
      <c r="DZ166" s="100">
        <v>14040795</v>
      </c>
      <c r="EA166" s="100">
        <v>11232636</v>
      </c>
      <c r="EB166" s="100">
        <v>2527343</v>
      </c>
      <c r="EC166" s="100">
        <v>280816</v>
      </c>
      <c r="ED166" s="100">
        <v>28081590</v>
      </c>
      <c r="EE166" s="100">
        <v>14553101</v>
      </c>
      <c r="EF166" s="100">
        <v>11642480</v>
      </c>
      <c r="EG166" s="100">
        <v>2619558</v>
      </c>
      <c r="EH166" s="100">
        <v>291062</v>
      </c>
      <c r="EI166" s="100">
        <v>29106201</v>
      </c>
      <c r="EJ166" s="100">
        <v>512306</v>
      </c>
      <c r="EK166" s="100">
        <v>409844</v>
      </c>
      <c r="EL166" s="100">
        <v>92215</v>
      </c>
      <c r="EM166" s="100">
        <v>10246</v>
      </c>
      <c r="EN166" s="100">
        <v>1024611</v>
      </c>
      <c r="EO166" s="100">
        <v>304164</v>
      </c>
      <c r="EP166" s="100">
        <v>243328</v>
      </c>
      <c r="EQ166" s="100">
        <v>54748</v>
      </c>
      <c r="ER166" s="100">
        <v>6082</v>
      </c>
      <c r="ES166" s="100">
        <v>608322</v>
      </c>
      <c r="ET166" s="546">
        <v>0.5</v>
      </c>
      <c r="EU166" s="546">
        <v>0.4</v>
      </c>
      <c r="EV166" s="546">
        <v>0.09</v>
      </c>
      <c r="EW166" s="546">
        <v>0.01</v>
      </c>
      <c r="EX166" s="546">
        <v>1</v>
      </c>
      <c r="EY166" s="84" t="s">
        <v>1029</v>
      </c>
    </row>
    <row r="167" spans="1:155" s="84" customFormat="1" x14ac:dyDescent="0.25">
      <c r="A167" t="s">
        <v>1026</v>
      </c>
      <c r="B167" s="82" t="s">
        <v>693</v>
      </c>
      <c r="C167" s="85" t="s">
        <v>692</v>
      </c>
      <c r="D167" s="100">
        <v>45073046</v>
      </c>
      <c r="E167" s="100">
        <v>44171586</v>
      </c>
      <c r="F167" s="100">
        <v>0</v>
      </c>
      <c r="G167" s="100">
        <v>901461</v>
      </c>
      <c r="H167" s="100">
        <v>90146093</v>
      </c>
      <c r="I167" s="100">
        <v>0</v>
      </c>
      <c r="J167" s="100">
        <v>0</v>
      </c>
      <c r="K167" s="100">
        <v>45073046</v>
      </c>
      <c r="L167" s="100">
        <v>266820</v>
      </c>
      <c r="M167" s="100">
        <v>266820</v>
      </c>
      <c r="N167" s="100">
        <v>0</v>
      </c>
      <c r="O167" s="100">
        <v>0</v>
      </c>
      <c r="P167" s="100">
        <v>238477</v>
      </c>
      <c r="Q167" s="100">
        <v>0</v>
      </c>
      <c r="R167" s="100">
        <v>238477</v>
      </c>
      <c r="S167" s="100">
        <v>0</v>
      </c>
      <c r="T167" s="100">
        <v>0</v>
      </c>
      <c r="U167" s="100">
        <v>0</v>
      </c>
      <c r="V167" s="100">
        <v>0</v>
      </c>
      <c r="W167" s="100">
        <v>0</v>
      </c>
      <c r="X167" s="100">
        <v>0</v>
      </c>
      <c r="Y167" s="100">
        <v>0</v>
      </c>
      <c r="Z167" s="100">
        <v>0</v>
      </c>
      <c r="AA167" s="100">
        <v>0</v>
      </c>
      <c r="AB167" s="100">
        <v>0</v>
      </c>
      <c r="AC167" s="100">
        <v>0</v>
      </c>
      <c r="AD167" s="100">
        <v>0</v>
      </c>
      <c r="AE167" s="100">
        <v>5267418</v>
      </c>
      <c r="AF167" s="100">
        <v>0</v>
      </c>
      <c r="AG167" s="100">
        <v>107255</v>
      </c>
      <c r="AH167" s="100">
        <v>5374673</v>
      </c>
      <c r="AI167" s="100">
        <v>3684850</v>
      </c>
      <c r="AJ167" s="100">
        <v>3611153</v>
      </c>
      <c r="AK167" s="100">
        <v>0</v>
      </c>
      <c r="AL167" s="100">
        <v>73697</v>
      </c>
      <c r="AM167" s="100">
        <v>7369700</v>
      </c>
      <c r="AN167" s="100">
        <v>-832647</v>
      </c>
      <c r="AO167" s="100">
        <v>-815994</v>
      </c>
      <c r="AP167" s="100">
        <v>0</v>
      </c>
      <c r="AQ167" s="100">
        <v>-16653</v>
      </c>
      <c r="AR167" s="100">
        <v>-1665294</v>
      </c>
      <c r="AS167" s="100">
        <v>-1209172</v>
      </c>
      <c r="AT167" s="100">
        <v>-1184989</v>
      </c>
      <c r="AU167" s="100">
        <v>0</v>
      </c>
      <c r="AV167" s="100">
        <v>-24183</v>
      </c>
      <c r="AW167" s="100">
        <v>-2418344</v>
      </c>
      <c r="AX167" s="100">
        <v>339454</v>
      </c>
      <c r="AY167" s="100">
        <v>332664</v>
      </c>
      <c r="AZ167" s="100">
        <v>0</v>
      </c>
      <c r="BA167" s="100">
        <v>6789</v>
      </c>
      <c r="BB167" s="100">
        <v>678907</v>
      </c>
      <c r="BC167" s="100">
        <v>-457648</v>
      </c>
      <c r="BD167" s="100">
        <v>-448495</v>
      </c>
      <c r="BE167" s="100">
        <v>0</v>
      </c>
      <c r="BF167" s="100">
        <v>-9153</v>
      </c>
      <c r="BG167" s="100">
        <v>-915296</v>
      </c>
      <c r="BH167" s="100">
        <v>-1327366</v>
      </c>
      <c r="BI167" s="100">
        <v>-1300820</v>
      </c>
      <c r="BJ167" s="100">
        <v>0</v>
      </c>
      <c r="BK167" s="100">
        <v>-26547</v>
      </c>
      <c r="BL167" s="100">
        <v>-2654733</v>
      </c>
      <c r="BM167" s="100">
        <v>-6580017</v>
      </c>
      <c r="BN167" s="100">
        <v>-6448416</v>
      </c>
      <c r="BO167" s="100">
        <v>0</v>
      </c>
      <c r="BP167" s="100">
        <v>-131600</v>
      </c>
      <c r="BQ167" s="100">
        <v>-13160033</v>
      </c>
      <c r="BR167" s="100">
        <v>-3082417</v>
      </c>
      <c r="BS167" s="100">
        <v>-3020769</v>
      </c>
      <c r="BT167" s="100">
        <v>0</v>
      </c>
      <c r="BU167" s="100">
        <v>-61648</v>
      </c>
      <c r="BV167" s="100">
        <v>-6164834</v>
      </c>
      <c r="BW167" s="100">
        <v>-3497599</v>
      </c>
      <c r="BX167" s="100">
        <v>-3427648</v>
      </c>
      <c r="BY167" s="100">
        <v>0</v>
      </c>
      <c r="BZ167" s="100">
        <v>-69952</v>
      </c>
      <c r="CA167" s="100">
        <v>-6995199</v>
      </c>
      <c r="CB167" s="100">
        <v>762313</v>
      </c>
      <c r="CC167" s="100">
        <v>747066</v>
      </c>
      <c r="CD167" s="100">
        <v>0</v>
      </c>
      <c r="CE167" s="100">
        <v>15246</v>
      </c>
      <c r="CF167" s="100">
        <v>1524625</v>
      </c>
      <c r="CG167" s="100">
        <v>0</v>
      </c>
      <c r="CH167" s="100">
        <v>0</v>
      </c>
      <c r="CI167" s="100">
        <v>0</v>
      </c>
      <c r="CJ167" s="100">
        <v>0</v>
      </c>
      <c r="CK167" s="100">
        <v>0</v>
      </c>
      <c r="CL167" s="100">
        <v>-132430</v>
      </c>
      <c r="CM167" s="100">
        <v>-129781</v>
      </c>
      <c r="CN167" s="100">
        <v>0</v>
      </c>
      <c r="CO167" s="100">
        <v>-2649</v>
      </c>
      <c r="CP167" s="100">
        <v>-264860</v>
      </c>
      <c r="CQ167" s="100">
        <v>0</v>
      </c>
      <c r="CR167" s="100">
        <v>0</v>
      </c>
      <c r="CS167" s="100">
        <v>0</v>
      </c>
      <c r="CT167" s="100">
        <v>0</v>
      </c>
      <c r="CU167" s="100">
        <v>0</v>
      </c>
      <c r="CV167" s="100">
        <v>-5950134</v>
      </c>
      <c r="CW167" s="100">
        <v>-5831131</v>
      </c>
      <c r="CX167" s="100">
        <v>0</v>
      </c>
      <c r="CY167" s="100">
        <v>-119003</v>
      </c>
      <c r="CZ167" s="100">
        <v>-11900268</v>
      </c>
      <c r="DA167" s="100">
        <v>-2452534</v>
      </c>
      <c r="DB167" s="100">
        <v>-2403484</v>
      </c>
      <c r="DC167" s="100">
        <v>0</v>
      </c>
      <c r="DD167" s="100">
        <v>-49051</v>
      </c>
      <c r="DE167" s="100">
        <v>-4905069</v>
      </c>
      <c r="DF167" s="100">
        <v>-3497599</v>
      </c>
      <c r="DG167" s="100">
        <v>-3427648</v>
      </c>
      <c r="DH167" s="100">
        <v>0</v>
      </c>
      <c r="DI167" s="100">
        <v>-69952</v>
      </c>
      <c r="DJ167" s="100">
        <v>-6995199</v>
      </c>
      <c r="DK167" s="100">
        <v>-2926309</v>
      </c>
      <c r="DL167" s="100">
        <v>-982765</v>
      </c>
      <c r="DM167" s="100">
        <v>0</v>
      </c>
      <c r="DN167" s="100">
        <v>-39486</v>
      </c>
      <c r="DO167" s="100">
        <v>-3948560</v>
      </c>
      <c r="DP167" s="100">
        <v>-2926310</v>
      </c>
      <c r="DQ167" s="100">
        <v>82112</v>
      </c>
      <c r="DR167" s="100">
        <v>0</v>
      </c>
      <c r="DS167" s="100">
        <v>-28729</v>
      </c>
      <c r="DT167" s="100">
        <v>-2872927</v>
      </c>
      <c r="DU167" s="100">
        <v>1</v>
      </c>
      <c r="DV167" s="100">
        <v>-1064877</v>
      </c>
      <c r="DW167" s="100">
        <v>0</v>
      </c>
      <c r="DX167" s="100">
        <v>-10757</v>
      </c>
      <c r="DY167" s="100">
        <v>-1075633</v>
      </c>
      <c r="DZ167" s="100">
        <v>44913696</v>
      </c>
      <c r="EA167" s="100">
        <v>44015423</v>
      </c>
      <c r="EB167" s="100">
        <v>0</v>
      </c>
      <c r="EC167" s="100">
        <v>898274</v>
      </c>
      <c r="ED167" s="100">
        <v>89827393</v>
      </c>
      <c r="EE167" s="100">
        <v>45073046</v>
      </c>
      <c r="EF167" s="100">
        <v>44171586</v>
      </c>
      <c r="EG167" s="100">
        <v>0</v>
      </c>
      <c r="EH167" s="100">
        <v>901461</v>
      </c>
      <c r="EI167" s="100">
        <v>90146093</v>
      </c>
      <c r="EJ167" s="100">
        <v>159350</v>
      </c>
      <c r="EK167" s="100">
        <v>156163</v>
      </c>
      <c r="EL167" s="100">
        <v>0</v>
      </c>
      <c r="EM167" s="100">
        <v>3187</v>
      </c>
      <c r="EN167" s="100">
        <v>318700</v>
      </c>
      <c r="EO167" s="100">
        <v>159351</v>
      </c>
      <c r="EP167" s="100">
        <v>-908714</v>
      </c>
      <c r="EQ167" s="100">
        <v>0</v>
      </c>
      <c r="ER167" s="100">
        <v>-7570</v>
      </c>
      <c r="ES167" s="100">
        <v>-756933</v>
      </c>
      <c r="ET167" s="546">
        <v>0.5</v>
      </c>
      <c r="EU167" s="546">
        <v>0.49</v>
      </c>
      <c r="EV167" s="546">
        <v>0</v>
      </c>
      <c r="EW167" s="546">
        <v>0.01</v>
      </c>
      <c r="EX167" s="546">
        <v>1</v>
      </c>
      <c r="EY167" s="84" t="s">
        <v>1054</v>
      </c>
    </row>
    <row r="168" spans="1:155" s="84" customFormat="1" x14ac:dyDescent="0.25">
      <c r="A168" t="s">
        <v>1026</v>
      </c>
      <c r="B168" s="82" t="s">
        <v>695</v>
      </c>
      <c r="C168" s="85" t="s">
        <v>694</v>
      </c>
      <c r="D168" s="100">
        <v>3707731</v>
      </c>
      <c r="E168" s="100">
        <v>5561596</v>
      </c>
      <c r="F168" s="100">
        <v>5413287</v>
      </c>
      <c r="G168" s="100">
        <v>148309</v>
      </c>
      <c r="H168" s="100">
        <v>14830923</v>
      </c>
      <c r="I168" s="100">
        <v>0</v>
      </c>
      <c r="J168" s="100">
        <v>0</v>
      </c>
      <c r="K168" s="100">
        <v>3707731</v>
      </c>
      <c r="L168" s="100">
        <v>60848</v>
      </c>
      <c r="M168" s="100">
        <v>60848</v>
      </c>
      <c r="N168" s="100">
        <v>0</v>
      </c>
      <c r="O168" s="100">
        <v>0</v>
      </c>
      <c r="P168" s="100">
        <v>135859</v>
      </c>
      <c r="Q168" s="100">
        <v>0</v>
      </c>
      <c r="R168" s="100">
        <v>135859</v>
      </c>
      <c r="S168" s="100">
        <v>0</v>
      </c>
      <c r="T168" s="100">
        <v>0</v>
      </c>
      <c r="U168" s="100">
        <v>0</v>
      </c>
      <c r="V168" s="100">
        <v>0</v>
      </c>
      <c r="W168" s="100">
        <v>0</v>
      </c>
      <c r="X168" s="100">
        <v>0</v>
      </c>
      <c r="Y168" s="100">
        <v>0</v>
      </c>
      <c r="Z168" s="100">
        <v>0</v>
      </c>
      <c r="AA168" s="100">
        <v>0</v>
      </c>
      <c r="AB168" s="100">
        <v>0</v>
      </c>
      <c r="AC168" s="100">
        <v>0</v>
      </c>
      <c r="AD168" s="100">
        <v>0</v>
      </c>
      <c r="AE168" s="100">
        <v>977520</v>
      </c>
      <c r="AF168" s="100">
        <v>947143</v>
      </c>
      <c r="AG168" s="100">
        <v>25948</v>
      </c>
      <c r="AH168" s="100">
        <v>1950611</v>
      </c>
      <c r="AI168" s="100">
        <v>118318</v>
      </c>
      <c r="AJ168" s="100">
        <v>177479</v>
      </c>
      <c r="AK168" s="100">
        <v>172746</v>
      </c>
      <c r="AL168" s="100">
        <v>4733</v>
      </c>
      <c r="AM168" s="100">
        <v>473276</v>
      </c>
      <c r="AN168" s="100">
        <v>-79151</v>
      </c>
      <c r="AO168" s="100">
        <v>-118725</v>
      </c>
      <c r="AP168" s="100">
        <v>-115559</v>
      </c>
      <c r="AQ168" s="100">
        <v>-3166</v>
      </c>
      <c r="AR168" s="100">
        <v>-316601</v>
      </c>
      <c r="AS168" s="100">
        <v>-20780.110000000015</v>
      </c>
      <c r="AT168" s="100">
        <v>-31171</v>
      </c>
      <c r="AU168" s="100">
        <v>-30340</v>
      </c>
      <c r="AV168" s="100">
        <v>-831</v>
      </c>
      <c r="AW168" s="100">
        <v>-83122.110000000015</v>
      </c>
      <c r="AX168" s="100">
        <v>12280</v>
      </c>
      <c r="AY168" s="100">
        <v>18421</v>
      </c>
      <c r="AZ168" s="100">
        <v>17930</v>
      </c>
      <c r="BA168" s="100">
        <v>491</v>
      </c>
      <c r="BB168" s="100">
        <v>49122</v>
      </c>
      <c r="BC168" s="100">
        <v>-14388</v>
      </c>
      <c r="BD168" s="100">
        <v>-21583</v>
      </c>
      <c r="BE168" s="100">
        <v>-21008</v>
      </c>
      <c r="BF168" s="100">
        <v>-576</v>
      </c>
      <c r="BG168" s="100">
        <v>-57555</v>
      </c>
      <c r="BH168" s="100">
        <v>-22888.110000000015</v>
      </c>
      <c r="BI168" s="100">
        <v>-34333</v>
      </c>
      <c r="BJ168" s="100">
        <v>-33418</v>
      </c>
      <c r="BK168" s="100">
        <v>-916</v>
      </c>
      <c r="BL168" s="100">
        <v>-91555.110000000015</v>
      </c>
      <c r="BM168" s="100">
        <v>-317030.18999999994</v>
      </c>
      <c r="BN168" s="100">
        <v>-475544</v>
      </c>
      <c r="BO168" s="100">
        <v>-462863</v>
      </c>
      <c r="BP168" s="100">
        <v>-12681</v>
      </c>
      <c r="BQ168" s="100">
        <v>-1268118.19</v>
      </c>
      <c r="BR168" s="100">
        <v>31482</v>
      </c>
      <c r="BS168" s="100">
        <v>47223</v>
      </c>
      <c r="BT168" s="100">
        <v>45963</v>
      </c>
      <c r="BU168" s="100">
        <v>1259</v>
      </c>
      <c r="BV168" s="100">
        <v>125927</v>
      </c>
      <c r="BW168" s="100">
        <v>-348512.18999999994</v>
      </c>
      <c r="BX168" s="100">
        <v>-522767</v>
      </c>
      <c r="BY168" s="100">
        <v>-508826</v>
      </c>
      <c r="BZ168" s="100">
        <v>-13940</v>
      </c>
      <c r="CA168" s="100">
        <v>-1394045.19</v>
      </c>
      <c r="CB168" s="100">
        <v>15437</v>
      </c>
      <c r="CC168" s="100">
        <v>23157</v>
      </c>
      <c r="CD168" s="100">
        <v>22539</v>
      </c>
      <c r="CE168" s="100">
        <v>618</v>
      </c>
      <c r="CF168" s="100">
        <v>61751</v>
      </c>
      <c r="CG168" s="100">
        <v>84141</v>
      </c>
      <c r="CH168" s="100">
        <v>126211</v>
      </c>
      <c r="CI168" s="100">
        <v>122845</v>
      </c>
      <c r="CJ168" s="100">
        <v>3366</v>
      </c>
      <c r="CK168" s="100">
        <v>336563</v>
      </c>
      <c r="CL168" s="100">
        <v>-11468</v>
      </c>
      <c r="CM168" s="100">
        <v>-17202</v>
      </c>
      <c r="CN168" s="100">
        <v>-16743</v>
      </c>
      <c r="CO168" s="100">
        <v>-459</v>
      </c>
      <c r="CP168" s="100">
        <v>-45872</v>
      </c>
      <c r="CQ168" s="100">
        <v>-99859</v>
      </c>
      <c r="CR168" s="100">
        <v>-149788</v>
      </c>
      <c r="CS168" s="100">
        <v>-145794</v>
      </c>
      <c r="CT168" s="100">
        <v>-3994</v>
      </c>
      <c r="CU168" s="100">
        <v>-399435</v>
      </c>
      <c r="CV168" s="100">
        <v>-328779.18999999994</v>
      </c>
      <c r="CW168" s="100">
        <v>-493166</v>
      </c>
      <c r="CX168" s="100">
        <v>-480016</v>
      </c>
      <c r="CY168" s="100">
        <v>-13150</v>
      </c>
      <c r="CZ168" s="100">
        <v>-1315111.19</v>
      </c>
      <c r="DA168" s="100">
        <v>35451</v>
      </c>
      <c r="DB168" s="100">
        <v>53178</v>
      </c>
      <c r="DC168" s="100">
        <v>51759</v>
      </c>
      <c r="DD168" s="100">
        <v>1418</v>
      </c>
      <c r="DE168" s="100">
        <v>141806</v>
      </c>
      <c r="DF168" s="100">
        <v>-364230.18999999994</v>
      </c>
      <c r="DG168" s="100">
        <v>-546344</v>
      </c>
      <c r="DH168" s="100">
        <v>-531775</v>
      </c>
      <c r="DI168" s="100">
        <v>-14568</v>
      </c>
      <c r="DJ168" s="100">
        <v>-1456917.19</v>
      </c>
      <c r="DK168" s="100">
        <v>-220928.59999999963</v>
      </c>
      <c r="DL168" s="100">
        <v>-176741</v>
      </c>
      <c r="DM168" s="100">
        <v>-39766</v>
      </c>
      <c r="DN168" s="100">
        <v>-4417</v>
      </c>
      <c r="DO168" s="100">
        <v>-441851.299999999</v>
      </c>
      <c r="DP168" s="100">
        <v>-58856</v>
      </c>
      <c r="DQ168" s="100">
        <v>-47084</v>
      </c>
      <c r="DR168" s="100">
        <v>-10594</v>
      </c>
      <c r="DS168" s="100">
        <v>-1177</v>
      </c>
      <c r="DT168" s="100">
        <v>-117710.59999999963</v>
      </c>
      <c r="DU168" s="100">
        <v>-162072.59999999963</v>
      </c>
      <c r="DV168" s="100">
        <v>-129657</v>
      </c>
      <c r="DW168" s="100">
        <v>-29172</v>
      </c>
      <c r="DX168" s="100">
        <v>-3240</v>
      </c>
      <c r="DY168" s="100">
        <v>-324140.69999999937</v>
      </c>
      <c r="DZ168" s="100">
        <v>3748640</v>
      </c>
      <c r="EA168" s="100">
        <v>5622960</v>
      </c>
      <c r="EB168" s="100">
        <v>5473015</v>
      </c>
      <c r="EC168" s="100">
        <v>149946</v>
      </c>
      <c r="ED168" s="100">
        <v>14994561</v>
      </c>
      <c r="EE168" s="100">
        <v>3707731</v>
      </c>
      <c r="EF168" s="100">
        <v>5561596</v>
      </c>
      <c r="EG168" s="100">
        <v>5413287</v>
      </c>
      <c r="EH168" s="100">
        <v>148309</v>
      </c>
      <c r="EI168" s="100">
        <v>14830923</v>
      </c>
      <c r="EJ168" s="100">
        <v>-40909</v>
      </c>
      <c r="EK168" s="100">
        <v>-61364</v>
      </c>
      <c r="EL168" s="100">
        <v>-59728</v>
      </c>
      <c r="EM168" s="100">
        <v>-1637</v>
      </c>
      <c r="EN168" s="100">
        <v>-163638</v>
      </c>
      <c r="EO168" s="100">
        <v>-202981.59999999963</v>
      </c>
      <c r="EP168" s="100">
        <v>-191021</v>
      </c>
      <c r="EQ168" s="100">
        <v>-88900</v>
      </c>
      <c r="ER168" s="100">
        <v>-4877</v>
      </c>
      <c r="ES168" s="100">
        <v>-487778.69999999937</v>
      </c>
      <c r="ET168" s="546">
        <v>0.25</v>
      </c>
      <c r="EU168" s="546">
        <v>0.375</v>
      </c>
      <c r="EV168" s="546">
        <v>0.36499999999999999</v>
      </c>
      <c r="EW168" s="546">
        <v>0.01</v>
      </c>
      <c r="EX168" s="546">
        <v>1</v>
      </c>
      <c r="EY168" s="84" t="s">
        <v>1029</v>
      </c>
    </row>
    <row r="169" spans="1:155" s="84" customFormat="1" x14ac:dyDescent="0.25">
      <c r="A169" t="s">
        <v>1026</v>
      </c>
      <c r="B169" s="82" t="s">
        <v>697</v>
      </c>
      <c r="C169" s="85" t="s">
        <v>696</v>
      </c>
      <c r="D169" s="100">
        <v>8846097.7899999991</v>
      </c>
      <c r="E169" s="100">
        <v>15569132</v>
      </c>
      <c r="F169" s="100">
        <v>10615317</v>
      </c>
      <c r="G169" s="100">
        <v>353844</v>
      </c>
      <c r="H169" s="100">
        <v>35384390.789999999</v>
      </c>
      <c r="I169" s="100">
        <v>0</v>
      </c>
      <c r="J169" s="100">
        <v>0</v>
      </c>
      <c r="K169" s="100">
        <v>8846097.7899999991</v>
      </c>
      <c r="L169" s="100">
        <v>166507</v>
      </c>
      <c r="M169" s="100">
        <v>166507</v>
      </c>
      <c r="N169" s="100">
        <v>0</v>
      </c>
      <c r="O169" s="100">
        <v>0</v>
      </c>
      <c r="P169" s="100">
        <v>36512</v>
      </c>
      <c r="Q169" s="100">
        <v>0</v>
      </c>
      <c r="R169" s="100">
        <v>36512</v>
      </c>
      <c r="S169" s="100">
        <v>0</v>
      </c>
      <c r="T169" s="100">
        <v>0</v>
      </c>
      <c r="U169" s="100">
        <v>0</v>
      </c>
      <c r="V169" s="100">
        <v>0</v>
      </c>
      <c r="W169" s="100">
        <v>0</v>
      </c>
      <c r="X169" s="100">
        <v>0</v>
      </c>
      <c r="Y169" s="100">
        <v>0</v>
      </c>
      <c r="Z169" s="100">
        <v>0</v>
      </c>
      <c r="AA169" s="100">
        <v>0</v>
      </c>
      <c r="AB169" s="100">
        <v>0</v>
      </c>
      <c r="AC169" s="100">
        <v>0</v>
      </c>
      <c r="AD169" s="100">
        <v>0</v>
      </c>
      <c r="AE169" s="100">
        <v>2857701</v>
      </c>
      <c r="AF169" s="100">
        <v>1947624</v>
      </c>
      <c r="AG169" s="100">
        <v>64922</v>
      </c>
      <c r="AH169" s="100">
        <v>4870247</v>
      </c>
      <c r="AI169" s="100">
        <v>221667</v>
      </c>
      <c r="AJ169" s="100">
        <v>390135</v>
      </c>
      <c r="AK169" s="100">
        <v>266001</v>
      </c>
      <c r="AL169" s="100">
        <v>8867</v>
      </c>
      <c r="AM169" s="100">
        <v>886670</v>
      </c>
      <c r="AN169" s="100">
        <v>-185350</v>
      </c>
      <c r="AO169" s="100">
        <v>-326217</v>
      </c>
      <c r="AP169" s="100">
        <v>-222421</v>
      </c>
      <c r="AQ169" s="100">
        <v>-7414</v>
      </c>
      <c r="AR169" s="100">
        <v>-741402</v>
      </c>
      <c r="AS169" s="100">
        <v>-119514</v>
      </c>
      <c r="AT169" s="100">
        <v>-210346</v>
      </c>
      <c r="AU169" s="100">
        <v>-143417</v>
      </c>
      <c r="AV169" s="100">
        <v>-4781</v>
      </c>
      <c r="AW169" s="100">
        <v>-478058</v>
      </c>
      <c r="AX169" s="100">
        <v>48858</v>
      </c>
      <c r="AY169" s="100">
        <v>85988</v>
      </c>
      <c r="AZ169" s="100">
        <v>58628</v>
      </c>
      <c r="BA169" s="100">
        <v>1954</v>
      </c>
      <c r="BB169" s="100">
        <v>195428</v>
      </c>
      <c r="BC169" s="100">
        <v>-54630.209999999992</v>
      </c>
      <c r="BD169" s="100">
        <v>-96150</v>
      </c>
      <c r="BE169" s="100">
        <v>-65557</v>
      </c>
      <c r="BF169" s="100">
        <v>-2185</v>
      </c>
      <c r="BG169" s="100">
        <v>-218522.21</v>
      </c>
      <c r="BH169" s="100">
        <v>-125286.20999999999</v>
      </c>
      <c r="BI169" s="100">
        <v>-220508</v>
      </c>
      <c r="BJ169" s="100">
        <v>-150346</v>
      </c>
      <c r="BK169" s="100">
        <v>-5012</v>
      </c>
      <c r="BL169" s="100">
        <v>-501152.20999999996</v>
      </c>
      <c r="BM169" s="100">
        <v>-254295</v>
      </c>
      <c r="BN169" s="100">
        <v>-447559</v>
      </c>
      <c r="BO169" s="100">
        <v>-305154</v>
      </c>
      <c r="BP169" s="100">
        <v>-10172</v>
      </c>
      <c r="BQ169" s="100">
        <v>-1017180</v>
      </c>
      <c r="BR169" s="100">
        <v>-197276</v>
      </c>
      <c r="BS169" s="100">
        <v>-347206</v>
      </c>
      <c r="BT169" s="100">
        <v>-236732</v>
      </c>
      <c r="BU169" s="100">
        <v>-7891</v>
      </c>
      <c r="BV169" s="100">
        <v>-789105</v>
      </c>
      <c r="BW169" s="100">
        <v>-57018</v>
      </c>
      <c r="BX169" s="100">
        <v>-100353</v>
      </c>
      <c r="BY169" s="100">
        <v>-68423</v>
      </c>
      <c r="BZ169" s="100">
        <v>-2281</v>
      </c>
      <c r="CA169" s="100">
        <v>-228075</v>
      </c>
      <c r="CB169" s="100">
        <v>93095</v>
      </c>
      <c r="CC169" s="100">
        <v>163847</v>
      </c>
      <c r="CD169" s="100">
        <v>111714</v>
      </c>
      <c r="CE169" s="100">
        <v>3724</v>
      </c>
      <c r="CF169" s="100">
        <v>372380</v>
      </c>
      <c r="CG169" s="100">
        <v>0</v>
      </c>
      <c r="CH169" s="100">
        <v>0</v>
      </c>
      <c r="CI169" s="100">
        <v>0</v>
      </c>
      <c r="CJ169" s="100">
        <v>0</v>
      </c>
      <c r="CK169" s="100">
        <v>0</v>
      </c>
      <c r="CL169" s="100">
        <v>-84462</v>
      </c>
      <c r="CM169" s="100">
        <v>-148655</v>
      </c>
      <c r="CN169" s="100">
        <v>-101356</v>
      </c>
      <c r="CO169" s="100">
        <v>-3379</v>
      </c>
      <c r="CP169" s="100">
        <v>-337852</v>
      </c>
      <c r="CQ169" s="100">
        <v>-14773</v>
      </c>
      <c r="CR169" s="100">
        <v>-26000</v>
      </c>
      <c r="CS169" s="100">
        <v>-17727</v>
      </c>
      <c r="CT169" s="100">
        <v>-591</v>
      </c>
      <c r="CU169" s="100">
        <v>-59091</v>
      </c>
      <c r="CV169" s="100">
        <v>-260435</v>
      </c>
      <c r="CW169" s="100">
        <v>-458367</v>
      </c>
      <c r="CX169" s="100">
        <v>-312523</v>
      </c>
      <c r="CY169" s="100">
        <v>-10418</v>
      </c>
      <c r="CZ169" s="100">
        <v>-1041743</v>
      </c>
      <c r="DA169" s="100">
        <v>-188643</v>
      </c>
      <c r="DB169" s="100">
        <v>-332014</v>
      </c>
      <c r="DC169" s="100">
        <v>-226374</v>
      </c>
      <c r="DD169" s="100">
        <v>-7546</v>
      </c>
      <c r="DE169" s="100">
        <v>-754577</v>
      </c>
      <c r="DF169" s="100">
        <v>-71791</v>
      </c>
      <c r="DG169" s="100">
        <v>-126353</v>
      </c>
      <c r="DH169" s="100">
        <v>-86150</v>
      </c>
      <c r="DI169" s="100">
        <v>-2872</v>
      </c>
      <c r="DJ169" s="100">
        <v>-287166</v>
      </c>
      <c r="DK169" s="100">
        <v>-986324</v>
      </c>
      <c r="DL169" s="100">
        <v>-789060</v>
      </c>
      <c r="DM169" s="100">
        <v>-177540</v>
      </c>
      <c r="DN169" s="100">
        <v>-19727</v>
      </c>
      <c r="DO169" s="100">
        <v>-1972651</v>
      </c>
      <c r="DP169" s="100">
        <v>-1132949</v>
      </c>
      <c r="DQ169" s="100">
        <v>-906359</v>
      </c>
      <c r="DR169" s="100">
        <v>-203931</v>
      </c>
      <c r="DS169" s="100">
        <v>-22659</v>
      </c>
      <c r="DT169" s="100">
        <v>-2265898</v>
      </c>
      <c r="DU169" s="100">
        <v>146625</v>
      </c>
      <c r="DV169" s="100">
        <v>117299</v>
      </c>
      <c r="DW169" s="100">
        <v>26391</v>
      </c>
      <c r="DX169" s="100">
        <v>2932</v>
      </c>
      <c r="DY169" s="100">
        <v>293247</v>
      </c>
      <c r="DZ169" s="100">
        <v>8870332</v>
      </c>
      <c r="EA169" s="100">
        <v>15611784</v>
      </c>
      <c r="EB169" s="100">
        <v>10644398</v>
      </c>
      <c r="EC169" s="100">
        <v>354813</v>
      </c>
      <c r="ED169" s="100">
        <v>35481327</v>
      </c>
      <c r="EE169" s="100">
        <v>8846097.7899999991</v>
      </c>
      <c r="EF169" s="100">
        <v>15569132</v>
      </c>
      <c r="EG169" s="100">
        <v>10615317</v>
      </c>
      <c r="EH169" s="100">
        <v>353844</v>
      </c>
      <c r="EI169" s="100">
        <v>35384390.789999999</v>
      </c>
      <c r="EJ169" s="100">
        <v>-24234.210000000894</v>
      </c>
      <c r="EK169" s="100">
        <v>-42652</v>
      </c>
      <c r="EL169" s="100">
        <v>-29081</v>
      </c>
      <c r="EM169" s="100">
        <v>-969</v>
      </c>
      <c r="EN169" s="100">
        <v>-96936.210000000894</v>
      </c>
      <c r="EO169" s="100">
        <v>122390.78999999911</v>
      </c>
      <c r="EP169" s="100">
        <v>74647</v>
      </c>
      <c r="EQ169" s="100">
        <v>-2690</v>
      </c>
      <c r="ER169" s="100">
        <v>1963</v>
      </c>
      <c r="ES169" s="100">
        <v>196310.78999999911</v>
      </c>
      <c r="ET169" s="546">
        <v>0.24999999999999994</v>
      </c>
      <c r="EU169" s="546">
        <v>0.44</v>
      </c>
      <c r="EV169" s="546">
        <v>0.3</v>
      </c>
      <c r="EW169" s="546">
        <v>0.01</v>
      </c>
      <c r="EX169" s="546">
        <v>1</v>
      </c>
      <c r="EY169" s="84" t="s">
        <v>1029</v>
      </c>
    </row>
    <row r="170" spans="1:155" s="84" customFormat="1" x14ac:dyDescent="0.25">
      <c r="A170" t="s">
        <v>1026</v>
      </c>
      <c r="B170" s="82" t="s">
        <v>699</v>
      </c>
      <c r="C170" s="85" t="s">
        <v>698</v>
      </c>
      <c r="D170" s="100">
        <v>21127618</v>
      </c>
      <c r="E170" s="100">
        <v>40565028</v>
      </c>
      <c r="F170" s="100">
        <v>22817828</v>
      </c>
      <c r="G170" s="100">
        <v>0</v>
      </c>
      <c r="H170" s="100">
        <v>84510474</v>
      </c>
      <c r="I170" s="100">
        <v>0</v>
      </c>
      <c r="J170" s="100">
        <v>0</v>
      </c>
      <c r="K170" s="100">
        <v>21127618</v>
      </c>
      <c r="L170" s="100">
        <v>360923</v>
      </c>
      <c r="M170" s="100">
        <v>360923</v>
      </c>
      <c r="N170" s="100">
        <v>0</v>
      </c>
      <c r="O170" s="100">
        <v>0</v>
      </c>
      <c r="P170" s="100">
        <v>0</v>
      </c>
      <c r="Q170" s="100">
        <v>0</v>
      </c>
      <c r="R170" s="100">
        <v>0</v>
      </c>
      <c r="S170" s="100">
        <v>0</v>
      </c>
      <c r="T170" s="100">
        <v>0</v>
      </c>
      <c r="U170" s="100">
        <v>0</v>
      </c>
      <c r="V170" s="100">
        <v>0</v>
      </c>
      <c r="W170" s="100">
        <v>0</v>
      </c>
      <c r="X170" s="100">
        <v>0</v>
      </c>
      <c r="Y170" s="100">
        <v>0</v>
      </c>
      <c r="Z170" s="100">
        <v>0</v>
      </c>
      <c r="AA170" s="100">
        <v>0</v>
      </c>
      <c r="AB170" s="100">
        <v>0</v>
      </c>
      <c r="AC170" s="100">
        <v>0</v>
      </c>
      <c r="AD170" s="100">
        <v>0</v>
      </c>
      <c r="AE170" s="100">
        <v>4187704</v>
      </c>
      <c r="AF170" s="100">
        <v>2355584</v>
      </c>
      <c r="AG170" s="100">
        <v>0</v>
      </c>
      <c r="AH170" s="100">
        <v>6543288</v>
      </c>
      <c r="AI170" s="100">
        <v>883591</v>
      </c>
      <c r="AJ170" s="100">
        <v>1696496</v>
      </c>
      <c r="AK170" s="100">
        <v>954279</v>
      </c>
      <c r="AL170" s="100">
        <v>0</v>
      </c>
      <c r="AM170" s="100">
        <v>3534366</v>
      </c>
      <c r="AN170" s="100">
        <v>-550162</v>
      </c>
      <c r="AO170" s="100">
        <v>-1056312</v>
      </c>
      <c r="AP170" s="100">
        <v>-594176</v>
      </c>
      <c r="AQ170" s="100">
        <v>0</v>
      </c>
      <c r="AR170" s="100">
        <v>-2200650</v>
      </c>
      <c r="AS170" s="100">
        <v>-642246</v>
      </c>
      <c r="AT170" s="100">
        <v>-1233112</v>
      </c>
      <c r="AU170" s="100">
        <v>-693626</v>
      </c>
      <c r="AV170" s="100">
        <v>0</v>
      </c>
      <c r="AW170" s="100">
        <v>-2568984</v>
      </c>
      <c r="AX170" s="100">
        <v>126878</v>
      </c>
      <c r="AY170" s="100">
        <v>243607</v>
      </c>
      <c r="AZ170" s="100">
        <v>137029</v>
      </c>
      <c r="BA170" s="100">
        <v>0</v>
      </c>
      <c r="BB170" s="100">
        <v>507514</v>
      </c>
      <c r="BC170" s="100">
        <v>-59620</v>
      </c>
      <c r="BD170" s="100">
        <v>-114469</v>
      </c>
      <c r="BE170" s="100">
        <v>-64389</v>
      </c>
      <c r="BF170" s="100">
        <v>0</v>
      </c>
      <c r="BG170" s="100">
        <v>-238478</v>
      </c>
      <c r="BH170" s="100">
        <v>-574988</v>
      </c>
      <c r="BI170" s="100">
        <v>-1103974</v>
      </c>
      <c r="BJ170" s="100">
        <v>-620986</v>
      </c>
      <c r="BK170" s="100">
        <v>0</v>
      </c>
      <c r="BL170" s="100">
        <v>-2299948</v>
      </c>
      <c r="BM170" s="100">
        <v>-3112400</v>
      </c>
      <c r="BN170" s="100">
        <v>-5975807</v>
      </c>
      <c r="BO170" s="100">
        <v>-3361391</v>
      </c>
      <c r="BP170" s="100">
        <v>0</v>
      </c>
      <c r="BQ170" s="100">
        <v>-12449598</v>
      </c>
      <c r="BR170" s="100">
        <v>-1669370</v>
      </c>
      <c r="BS170" s="100">
        <v>-3205190</v>
      </c>
      <c r="BT170" s="100">
        <v>-1802920</v>
      </c>
      <c r="BU170" s="100">
        <v>0</v>
      </c>
      <c r="BV170" s="100">
        <v>-6677480</v>
      </c>
      <c r="BW170" s="100">
        <v>-1443029</v>
      </c>
      <c r="BX170" s="100">
        <v>-2770617</v>
      </c>
      <c r="BY170" s="100">
        <v>-1558472</v>
      </c>
      <c r="BZ170" s="100">
        <v>0</v>
      </c>
      <c r="CA170" s="100">
        <v>-5772118</v>
      </c>
      <c r="CB170" s="100">
        <v>184122</v>
      </c>
      <c r="CC170" s="100">
        <v>353513</v>
      </c>
      <c r="CD170" s="100">
        <v>198851</v>
      </c>
      <c r="CE170" s="100">
        <v>0</v>
      </c>
      <c r="CF170" s="100">
        <v>736486</v>
      </c>
      <c r="CG170" s="100">
        <v>214395</v>
      </c>
      <c r="CH170" s="100">
        <v>411638</v>
      </c>
      <c r="CI170" s="100">
        <v>231547</v>
      </c>
      <c r="CJ170" s="100">
        <v>0</v>
      </c>
      <c r="CK170" s="100">
        <v>857580</v>
      </c>
      <c r="CL170" s="100">
        <v>-375947</v>
      </c>
      <c r="CM170" s="100">
        <v>-721818</v>
      </c>
      <c r="CN170" s="100">
        <v>-406022</v>
      </c>
      <c r="CO170" s="100">
        <v>0</v>
      </c>
      <c r="CP170" s="100">
        <v>-1503787</v>
      </c>
      <c r="CQ170" s="100">
        <v>-751894</v>
      </c>
      <c r="CR170" s="100">
        <v>-1443636</v>
      </c>
      <c r="CS170" s="100">
        <v>-812045</v>
      </c>
      <c r="CT170" s="100">
        <v>0</v>
      </c>
      <c r="CU170" s="100">
        <v>-3007575</v>
      </c>
      <c r="CV170" s="100">
        <v>-3841724</v>
      </c>
      <c r="CW170" s="100">
        <v>-7376110</v>
      </c>
      <c r="CX170" s="100">
        <v>-4149060</v>
      </c>
      <c r="CY170" s="100">
        <v>0</v>
      </c>
      <c r="CZ170" s="100">
        <v>-15366894</v>
      </c>
      <c r="DA170" s="100">
        <v>-1861195</v>
      </c>
      <c r="DB170" s="100">
        <v>-3573495</v>
      </c>
      <c r="DC170" s="100">
        <v>-2010091</v>
      </c>
      <c r="DD170" s="100">
        <v>0</v>
      </c>
      <c r="DE170" s="100">
        <v>-7444781</v>
      </c>
      <c r="DF170" s="100">
        <v>-1980528</v>
      </c>
      <c r="DG170" s="100">
        <v>-3802615</v>
      </c>
      <c r="DH170" s="100">
        <v>-2138970</v>
      </c>
      <c r="DI170" s="100">
        <v>0</v>
      </c>
      <c r="DJ170" s="100">
        <v>-7922113</v>
      </c>
      <c r="DK170" s="100">
        <v>340078</v>
      </c>
      <c r="DL170" s="100">
        <v>-2634903</v>
      </c>
      <c r="DM170" s="100">
        <v>-1274781</v>
      </c>
      <c r="DN170" s="100">
        <v>0</v>
      </c>
      <c r="DO170" s="100">
        <v>-3569606</v>
      </c>
      <c r="DP170" s="100">
        <v>340052</v>
      </c>
      <c r="DQ170" s="100">
        <v>-3250166</v>
      </c>
      <c r="DR170" s="100">
        <v>-1620837</v>
      </c>
      <c r="DS170" s="100">
        <v>0</v>
      </c>
      <c r="DT170" s="100">
        <v>-4530951</v>
      </c>
      <c r="DU170" s="100">
        <v>26</v>
      </c>
      <c r="DV170" s="100">
        <v>615263</v>
      </c>
      <c r="DW170" s="100">
        <v>346056</v>
      </c>
      <c r="DX170" s="100">
        <v>0</v>
      </c>
      <c r="DY170" s="100">
        <v>961345</v>
      </c>
      <c r="DZ170" s="100">
        <v>22015144</v>
      </c>
      <c r="EA170" s="100">
        <v>42269076</v>
      </c>
      <c r="EB170" s="100">
        <v>23776356</v>
      </c>
      <c r="EC170" s="100">
        <v>0</v>
      </c>
      <c r="ED170" s="100">
        <v>88060576</v>
      </c>
      <c r="EE170" s="100">
        <v>21127618</v>
      </c>
      <c r="EF170" s="100">
        <v>40565028</v>
      </c>
      <c r="EG170" s="100">
        <v>22817828</v>
      </c>
      <c r="EH170" s="100">
        <v>0</v>
      </c>
      <c r="EI170" s="100">
        <v>84510474</v>
      </c>
      <c r="EJ170" s="100">
        <v>-887526</v>
      </c>
      <c r="EK170" s="100">
        <v>-1704048</v>
      </c>
      <c r="EL170" s="100">
        <v>-958528</v>
      </c>
      <c r="EM170" s="100">
        <v>0</v>
      </c>
      <c r="EN170" s="100">
        <v>-3550102</v>
      </c>
      <c r="EO170" s="100">
        <v>-887500</v>
      </c>
      <c r="EP170" s="100">
        <v>-1088785</v>
      </c>
      <c r="EQ170" s="100">
        <v>-612472</v>
      </c>
      <c r="ER170" s="100">
        <v>0</v>
      </c>
      <c r="ES170" s="100">
        <v>-2588757</v>
      </c>
      <c r="ET170" s="546">
        <v>0.25</v>
      </c>
      <c r="EU170" s="546">
        <v>0.48</v>
      </c>
      <c r="EV170" s="546">
        <v>0.27</v>
      </c>
      <c r="EW170" s="546">
        <v>0</v>
      </c>
      <c r="EX170" s="546">
        <v>1</v>
      </c>
      <c r="EY170" s="84" t="s">
        <v>1044</v>
      </c>
    </row>
    <row r="171" spans="1:155" s="84" customFormat="1" x14ac:dyDescent="0.25">
      <c r="A171" t="s">
        <v>1026</v>
      </c>
      <c r="B171" s="82" t="s">
        <v>701</v>
      </c>
      <c r="C171" s="85" t="s">
        <v>700</v>
      </c>
      <c r="D171" s="100">
        <v>7765831</v>
      </c>
      <c r="E171" s="100">
        <v>6212666</v>
      </c>
      <c r="F171" s="100">
        <v>1397850</v>
      </c>
      <c r="G171" s="100">
        <v>155317</v>
      </c>
      <c r="H171" s="100">
        <v>15531664</v>
      </c>
      <c r="I171" s="100">
        <v>0</v>
      </c>
      <c r="J171" s="100">
        <v>0</v>
      </c>
      <c r="K171" s="100">
        <v>7765831</v>
      </c>
      <c r="L171" s="100">
        <v>108822</v>
      </c>
      <c r="M171" s="100">
        <v>108822</v>
      </c>
      <c r="N171" s="100">
        <v>0</v>
      </c>
      <c r="O171" s="100">
        <v>0</v>
      </c>
      <c r="P171" s="100">
        <v>36768</v>
      </c>
      <c r="Q171" s="100">
        <v>110046</v>
      </c>
      <c r="R171" s="100">
        <v>146814</v>
      </c>
      <c r="S171" s="100">
        <v>0</v>
      </c>
      <c r="T171" s="100">
        <v>0</v>
      </c>
      <c r="U171" s="100">
        <v>0</v>
      </c>
      <c r="V171" s="100">
        <v>0</v>
      </c>
      <c r="W171" s="100">
        <v>0</v>
      </c>
      <c r="X171" s="100">
        <v>0</v>
      </c>
      <c r="Y171" s="100">
        <v>0</v>
      </c>
      <c r="Z171" s="100">
        <v>0</v>
      </c>
      <c r="AA171" s="100">
        <v>0</v>
      </c>
      <c r="AB171" s="100">
        <v>0</v>
      </c>
      <c r="AC171" s="100">
        <v>0</v>
      </c>
      <c r="AD171" s="100">
        <v>0</v>
      </c>
      <c r="AE171" s="100">
        <v>1540826</v>
      </c>
      <c r="AF171" s="100">
        <v>350003</v>
      </c>
      <c r="AG171" s="100">
        <v>38493</v>
      </c>
      <c r="AH171" s="100">
        <v>1929322</v>
      </c>
      <c r="AI171" s="100">
        <v>280986</v>
      </c>
      <c r="AJ171" s="100">
        <v>224789</v>
      </c>
      <c r="AK171" s="100">
        <v>50577</v>
      </c>
      <c r="AL171" s="100">
        <v>5620</v>
      </c>
      <c r="AM171" s="100">
        <v>561972</v>
      </c>
      <c r="AN171" s="100">
        <v>-119408</v>
      </c>
      <c r="AO171" s="100">
        <v>-95527</v>
      </c>
      <c r="AP171" s="100">
        <v>-21494</v>
      </c>
      <c r="AQ171" s="100">
        <v>-2388</v>
      </c>
      <c r="AR171" s="100">
        <v>-238817</v>
      </c>
      <c r="AS171" s="100">
        <v>-96901</v>
      </c>
      <c r="AT171" s="100">
        <v>-77521</v>
      </c>
      <c r="AU171" s="100">
        <v>-17442</v>
      </c>
      <c r="AV171" s="100">
        <v>-1938</v>
      </c>
      <c r="AW171" s="100">
        <v>-193802</v>
      </c>
      <c r="AX171" s="100">
        <v>12860</v>
      </c>
      <c r="AY171" s="100">
        <v>10288</v>
      </c>
      <c r="AZ171" s="100">
        <v>2315</v>
      </c>
      <c r="BA171" s="100">
        <v>257</v>
      </c>
      <c r="BB171" s="100">
        <v>25720</v>
      </c>
      <c r="BC171" s="100">
        <v>-91306</v>
      </c>
      <c r="BD171" s="100">
        <v>-73045</v>
      </c>
      <c r="BE171" s="100">
        <v>-16435</v>
      </c>
      <c r="BF171" s="100">
        <v>-1826</v>
      </c>
      <c r="BG171" s="100">
        <v>-182612</v>
      </c>
      <c r="BH171" s="100">
        <v>-175347</v>
      </c>
      <c r="BI171" s="100">
        <v>-140278</v>
      </c>
      <c r="BJ171" s="100">
        <v>-31562</v>
      </c>
      <c r="BK171" s="100">
        <v>-3507</v>
      </c>
      <c r="BL171" s="100">
        <v>-350694</v>
      </c>
      <c r="BM171" s="100">
        <v>-693154</v>
      </c>
      <c r="BN171" s="100">
        <v>-554524</v>
      </c>
      <c r="BO171" s="100">
        <v>-124768</v>
      </c>
      <c r="BP171" s="100">
        <v>-13863</v>
      </c>
      <c r="BQ171" s="100">
        <v>-1386309</v>
      </c>
      <c r="BR171" s="100">
        <v>-469231</v>
      </c>
      <c r="BS171" s="100">
        <v>-375385</v>
      </c>
      <c r="BT171" s="100">
        <v>-84462</v>
      </c>
      <c r="BU171" s="100">
        <v>-9385</v>
      </c>
      <c r="BV171" s="100">
        <v>-938463</v>
      </c>
      <c r="BW171" s="100">
        <v>-223924</v>
      </c>
      <c r="BX171" s="100">
        <v>-179138</v>
      </c>
      <c r="BY171" s="100">
        <v>-40306</v>
      </c>
      <c r="BZ171" s="100">
        <v>-4478</v>
      </c>
      <c r="CA171" s="100">
        <v>-447846</v>
      </c>
      <c r="CB171" s="100">
        <v>34240</v>
      </c>
      <c r="CC171" s="100">
        <v>27392</v>
      </c>
      <c r="CD171" s="100">
        <v>6163</v>
      </c>
      <c r="CE171" s="100">
        <v>685</v>
      </c>
      <c r="CF171" s="100">
        <v>68480</v>
      </c>
      <c r="CG171" s="100">
        <v>66021</v>
      </c>
      <c r="CH171" s="100">
        <v>52817</v>
      </c>
      <c r="CI171" s="100">
        <v>11884</v>
      </c>
      <c r="CJ171" s="100">
        <v>1320</v>
      </c>
      <c r="CK171" s="100">
        <v>132042</v>
      </c>
      <c r="CL171" s="100">
        <v>390986</v>
      </c>
      <c r="CM171" s="100">
        <v>312789</v>
      </c>
      <c r="CN171" s="100">
        <v>70377</v>
      </c>
      <c r="CO171" s="100">
        <v>7820</v>
      </c>
      <c r="CP171" s="100">
        <v>781972</v>
      </c>
      <c r="CQ171" s="100">
        <v>-491247</v>
      </c>
      <c r="CR171" s="100">
        <v>-392998</v>
      </c>
      <c r="CS171" s="100">
        <v>-88424</v>
      </c>
      <c r="CT171" s="100">
        <v>-9825</v>
      </c>
      <c r="CU171" s="100">
        <v>-982494</v>
      </c>
      <c r="CV171" s="100">
        <v>-693154</v>
      </c>
      <c r="CW171" s="100">
        <v>-554524</v>
      </c>
      <c r="CX171" s="100">
        <v>-124768</v>
      </c>
      <c r="CY171" s="100">
        <v>-13863</v>
      </c>
      <c r="CZ171" s="100">
        <v>-1386309</v>
      </c>
      <c r="DA171" s="100">
        <v>-44005</v>
      </c>
      <c r="DB171" s="100">
        <v>-35204</v>
      </c>
      <c r="DC171" s="100">
        <v>-7922</v>
      </c>
      <c r="DD171" s="100">
        <v>-880</v>
      </c>
      <c r="DE171" s="100">
        <v>-88011</v>
      </c>
      <c r="DF171" s="100">
        <v>-649150</v>
      </c>
      <c r="DG171" s="100">
        <v>-519319</v>
      </c>
      <c r="DH171" s="100">
        <v>-116846</v>
      </c>
      <c r="DI171" s="100">
        <v>-12983</v>
      </c>
      <c r="DJ171" s="100">
        <v>-1298298</v>
      </c>
      <c r="DK171" s="100">
        <v>-354367</v>
      </c>
      <c r="DL171" s="100">
        <v>-707689</v>
      </c>
      <c r="DM171" s="100">
        <v>-689476</v>
      </c>
      <c r="DN171" s="100">
        <v>-17692</v>
      </c>
      <c r="DO171" s="100">
        <v>-1769224</v>
      </c>
      <c r="DP171" s="100">
        <v>-354368</v>
      </c>
      <c r="DQ171" s="100">
        <v>-778906</v>
      </c>
      <c r="DR171" s="100">
        <v>-794520</v>
      </c>
      <c r="DS171" s="100">
        <v>-19472</v>
      </c>
      <c r="DT171" s="100">
        <v>-1947266</v>
      </c>
      <c r="DU171" s="100">
        <v>1</v>
      </c>
      <c r="DV171" s="100">
        <v>71217</v>
      </c>
      <c r="DW171" s="100">
        <v>105044</v>
      </c>
      <c r="DX171" s="100">
        <v>1780</v>
      </c>
      <c r="DY171" s="100">
        <v>178042</v>
      </c>
      <c r="DZ171" s="100">
        <v>7749870</v>
      </c>
      <c r="EA171" s="100">
        <v>6199895</v>
      </c>
      <c r="EB171" s="100">
        <v>1394976</v>
      </c>
      <c r="EC171" s="100">
        <v>154997</v>
      </c>
      <c r="ED171" s="100">
        <v>15499738</v>
      </c>
      <c r="EE171" s="100">
        <v>7765831</v>
      </c>
      <c r="EF171" s="100">
        <v>6212666</v>
      </c>
      <c r="EG171" s="100">
        <v>1397850</v>
      </c>
      <c r="EH171" s="100">
        <v>155317</v>
      </c>
      <c r="EI171" s="100">
        <v>15531664</v>
      </c>
      <c r="EJ171" s="100">
        <v>15961</v>
      </c>
      <c r="EK171" s="100">
        <v>12771</v>
      </c>
      <c r="EL171" s="100">
        <v>2874</v>
      </c>
      <c r="EM171" s="100">
        <v>320</v>
      </c>
      <c r="EN171" s="100">
        <v>31926</v>
      </c>
      <c r="EO171" s="100">
        <v>15962</v>
      </c>
      <c r="EP171" s="100">
        <v>83988</v>
      </c>
      <c r="EQ171" s="100">
        <v>107918</v>
      </c>
      <c r="ER171" s="100">
        <v>2100</v>
      </c>
      <c r="ES171" s="100">
        <v>209968</v>
      </c>
      <c r="ET171" s="546">
        <v>0.5</v>
      </c>
      <c r="EU171" s="546">
        <v>0.4</v>
      </c>
      <c r="EV171" s="546">
        <v>0.09</v>
      </c>
      <c r="EW171" s="546">
        <v>0.01</v>
      </c>
      <c r="EX171" s="546">
        <v>1</v>
      </c>
      <c r="EY171" s="84" t="s">
        <v>1029</v>
      </c>
    </row>
    <row r="172" spans="1:155" s="84" customFormat="1" x14ac:dyDescent="0.25">
      <c r="A172" t="s">
        <v>1026</v>
      </c>
      <c r="B172" s="82" t="s">
        <v>703</v>
      </c>
      <c r="C172" s="85" t="s">
        <v>702</v>
      </c>
      <c r="D172" s="100">
        <v>10983332</v>
      </c>
      <c r="E172" s="100">
        <v>8786666</v>
      </c>
      <c r="F172" s="100">
        <v>2196667</v>
      </c>
      <c r="G172" s="100">
        <v>0</v>
      </c>
      <c r="H172" s="100">
        <v>21966665</v>
      </c>
      <c r="I172" s="100">
        <v>0</v>
      </c>
      <c r="J172" s="100">
        <v>0</v>
      </c>
      <c r="K172" s="100">
        <v>10983332</v>
      </c>
      <c r="L172" s="100">
        <v>125575</v>
      </c>
      <c r="M172" s="100">
        <v>125575</v>
      </c>
      <c r="N172" s="100">
        <v>0</v>
      </c>
      <c r="O172" s="100">
        <v>0</v>
      </c>
      <c r="P172" s="100">
        <v>150652</v>
      </c>
      <c r="Q172" s="100">
        <v>182225</v>
      </c>
      <c r="R172" s="100">
        <v>332877</v>
      </c>
      <c r="S172" s="100">
        <v>0</v>
      </c>
      <c r="T172" s="100">
        <v>0</v>
      </c>
      <c r="U172" s="100">
        <v>0</v>
      </c>
      <c r="V172" s="100">
        <v>0</v>
      </c>
      <c r="W172" s="100">
        <v>0</v>
      </c>
      <c r="X172" s="100">
        <v>0</v>
      </c>
      <c r="Y172" s="100">
        <v>0</v>
      </c>
      <c r="Z172" s="100">
        <v>0</v>
      </c>
      <c r="AA172" s="100">
        <v>0</v>
      </c>
      <c r="AB172" s="100">
        <v>0</v>
      </c>
      <c r="AC172" s="100">
        <v>0</v>
      </c>
      <c r="AD172" s="100">
        <v>0</v>
      </c>
      <c r="AE172" s="100">
        <v>1621448</v>
      </c>
      <c r="AF172" s="100">
        <v>410073</v>
      </c>
      <c r="AG172" s="100">
        <v>0</v>
      </c>
      <c r="AH172" s="100">
        <v>2031521</v>
      </c>
      <c r="AI172" s="100">
        <v>258872</v>
      </c>
      <c r="AJ172" s="100">
        <v>207097</v>
      </c>
      <c r="AK172" s="100">
        <v>51774</v>
      </c>
      <c r="AL172" s="100">
        <v>0</v>
      </c>
      <c r="AM172" s="100">
        <v>517743</v>
      </c>
      <c r="AN172" s="100">
        <v>-145298</v>
      </c>
      <c r="AO172" s="100">
        <v>-116238</v>
      </c>
      <c r="AP172" s="100">
        <v>-29060</v>
      </c>
      <c r="AQ172" s="100">
        <v>0</v>
      </c>
      <c r="AR172" s="100">
        <v>-290596</v>
      </c>
      <c r="AS172" s="100">
        <v>-34254</v>
      </c>
      <c r="AT172" s="100">
        <v>-27403</v>
      </c>
      <c r="AU172" s="100">
        <v>-6851</v>
      </c>
      <c r="AV172" s="100">
        <v>0</v>
      </c>
      <c r="AW172" s="100">
        <v>-68508</v>
      </c>
      <c r="AX172" s="100">
        <v>34254</v>
      </c>
      <c r="AY172" s="100">
        <v>27403</v>
      </c>
      <c r="AZ172" s="100">
        <v>6851</v>
      </c>
      <c r="BA172" s="100">
        <v>0</v>
      </c>
      <c r="BB172" s="100">
        <v>68508</v>
      </c>
      <c r="BC172" s="100">
        <v>-111164</v>
      </c>
      <c r="BD172" s="100">
        <v>-88932</v>
      </c>
      <c r="BE172" s="100">
        <v>-22233</v>
      </c>
      <c r="BF172" s="100">
        <v>0</v>
      </c>
      <c r="BG172" s="100">
        <v>-222329</v>
      </c>
      <c r="BH172" s="100">
        <v>-111164</v>
      </c>
      <c r="BI172" s="100">
        <v>-88932</v>
      </c>
      <c r="BJ172" s="100">
        <v>-22233</v>
      </c>
      <c r="BK172" s="100">
        <v>0</v>
      </c>
      <c r="BL172" s="100">
        <v>-222329</v>
      </c>
      <c r="BM172" s="100">
        <v>-1027816</v>
      </c>
      <c r="BN172" s="100">
        <v>-822252</v>
      </c>
      <c r="BO172" s="100">
        <v>-205563</v>
      </c>
      <c r="BP172" s="100">
        <v>0</v>
      </c>
      <c r="BQ172" s="100">
        <v>-2055631</v>
      </c>
      <c r="BR172" s="100">
        <v>-245599</v>
      </c>
      <c r="BS172" s="100">
        <v>-196479</v>
      </c>
      <c r="BT172" s="100">
        <v>-49120</v>
      </c>
      <c r="BU172" s="100">
        <v>0</v>
      </c>
      <c r="BV172" s="100">
        <v>-491198</v>
      </c>
      <c r="BW172" s="100">
        <v>-782217</v>
      </c>
      <c r="BX172" s="100">
        <v>-625773</v>
      </c>
      <c r="BY172" s="100">
        <v>-156443</v>
      </c>
      <c r="BZ172" s="100">
        <v>0</v>
      </c>
      <c r="CA172" s="100">
        <v>-1564433</v>
      </c>
      <c r="CB172" s="100">
        <v>72637</v>
      </c>
      <c r="CC172" s="100">
        <v>58110</v>
      </c>
      <c r="CD172" s="100">
        <v>14527</v>
      </c>
      <c r="CE172" s="100">
        <v>0</v>
      </c>
      <c r="CF172" s="100">
        <v>145274</v>
      </c>
      <c r="CG172" s="100">
        <v>0</v>
      </c>
      <c r="CH172" s="100">
        <v>0</v>
      </c>
      <c r="CI172" s="100">
        <v>0</v>
      </c>
      <c r="CJ172" s="100">
        <v>0</v>
      </c>
      <c r="CK172" s="100">
        <v>0</v>
      </c>
      <c r="CL172" s="100">
        <v>13827</v>
      </c>
      <c r="CM172" s="100">
        <v>11061</v>
      </c>
      <c r="CN172" s="100">
        <v>2765</v>
      </c>
      <c r="CO172" s="100">
        <v>0</v>
      </c>
      <c r="CP172" s="100">
        <v>27653</v>
      </c>
      <c r="CQ172" s="100">
        <v>-740401</v>
      </c>
      <c r="CR172" s="100">
        <v>-592320</v>
      </c>
      <c r="CS172" s="100">
        <v>-148080</v>
      </c>
      <c r="CT172" s="100">
        <v>0</v>
      </c>
      <c r="CU172" s="100">
        <v>-1480801</v>
      </c>
      <c r="CV172" s="100">
        <v>-1681753</v>
      </c>
      <c r="CW172" s="100">
        <v>-1345401</v>
      </c>
      <c r="CX172" s="100">
        <v>-336351</v>
      </c>
      <c r="CY172" s="100">
        <v>0</v>
      </c>
      <c r="CZ172" s="100">
        <v>-3363505</v>
      </c>
      <c r="DA172" s="100">
        <v>-159135</v>
      </c>
      <c r="DB172" s="100">
        <v>-127308</v>
      </c>
      <c r="DC172" s="100">
        <v>-31828</v>
      </c>
      <c r="DD172" s="100">
        <v>0</v>
      </c>
      <c r="DE172" s="100">
        <v>-318271</v>
      </c>
      <c r="DF172" s="100">
        <v>-1522618</v>
      </c>
      <c r="DG172" s="100">
        <v>-1218093</v>
      </c>
      <c r="DH172" s="100">
        <v>-304523</v>
      </c>
      <c r="DI172" s="100">
        <v>0</v>
      </c>
      <c r="DJ172" s="100">
        <v>-3045234</v>
      </c>
      <c r="DK172" s="100">
        <v>-193863</v>
      </c>
      <c r="DL172" s="100">
        <v>-793831</v>
      </c>
      <c r="DM172" s="100">
        <v>-198456</v>
      </c>
      <c r="DN172" s="100">
        <v>0</v>
      </c>
      <c r="DO172" s="100">
        <v>-1186150</v>
      </c>
      <c r="DP172" s="100">
        <v>-193862</v>
      </c>
      <c r="DQ172" s="100">
        <v>-933837</v>
      </c>
      <c r="DR172" s="100">
        <v>-233459</v>
      </c>
      <c r="DS172" s="100">
        <v>0</v>
      </c>
      <c r="DT172" s="100">
        <v>-1361158</v>
      </c>
      <c r="DU172" s="100">
        <v>-1</v>
      </c>
      <c r="DV172" s="100">
        <v>140006</v>
      </c>
      <c r="DW172" s="100">
        <v>35003</v>
      </c>
      <c r="DX172" s="100">
        <v>0</v>
      </c>
      <c r="DY172" s="100">
        <v>175008</v>
      </c>
      <c r="DZ172" s="100">
        <v>11202557</v>
      </c>
      <c r="EA172" s="100">
        <v>8962045</v>
      </c>
      <c r="EB172" s="100">
        <v>2240511</v>
      </c>
      <c r="EC172" s="100">
        <v>0</v>
      </c>
      <c r="ED172" s="100">
        <v>22405113</v>
      </c>
      <c r="EE172" s="100">
        <v>10983332</v>
      </c>
      <c r="EF172" s="100">
        <v>8786666</v>
      </c>
      <c r="EG172" s="100">
        <v>2196667</v>
      </c>
      <c r="EH172" s="100">
        <v>0</v>
      </c>
      <c r="EI172" s="100">
        <v>21966665</v>
      </c>
      <c r="EJ172" s="100">
        <v>-219225</v>
      </c>
      <c r="EK172" s="100">
        <v>-175379</v>
      </c>
      <c r="EL172" s="100">
        <v>-43844</v>
      </c>
      <c r="EM172" s="100">
        <v>0</v>
      </c>
      <c r="EN172" s="100">
        <v>-438448</v>
      </c>
      <c r="EO172" s="100">
        <v>-219226</v>
      </c>
      <c r="EP172" s="100">
        <v>-35373</v>
      </c>
      <c r="EQ172" s="100">
        <v>-8841</v>
      </c>
      <c r="ER172" s="100">
        <v>0</v>
      </c>
      <c r="ES172" s="100">
        <v>-263440</v>
      </c>
      <c r="ET172" s="546">
        <v>0.5</v>
      </c>
      <c r="EU172" s="546">
        <v>0.4</v>
      </c>
      <c r="EV172" s="546">
        <v>0.1</v>
      </c>
      <c r="EW172" s="546">
        <v>0</v>
      </c>
      <c r="EX172" s="546">
        <v>1</v>
      </c>
      <c r="EY172" s="84" t="s">
        <v>1029</v>
      </c>
    </row>
    <row r="173" spans="1:155" s="84" customFormat="1" x14ac:dyDescent="0.25">
      <c r="A173" t="s">
        <v>1026</v>
      </c>
      <c r="B173" s="82" t="s">
        <v>705</v>
      </c>
      <c r="C173" s="85" t="s">
        <v>704</v>
      </c>
      <c r="D173" s="100">
        <v>12054880</v>
      </c>
      <c r="E173" s="100">
        <v>9643904</v>
      </c>
      <c r="F173" s="100">
        <v>26520736</v>
      </c>
      <c r="G173" s="100">
        <v>0</v>
      </c>
      <c r="H173" s="100">
        <v>48219520</v>
      </c>
      <c r="I173" s="100">
        <v>0</v>
      </c>
      <c r="J173" s="100">
        <v>0</v>
      </c>
      <c r="K173" s="100">
        <v>12054880</v>
      </c>
      <c r="L173" s="100">
        <v>172026</v>
      </c>
      <c r="M173" s="100">
        <v>172026</v>
      </c>
      <c r="N173" s="100">
        <v>0</v>
      </c>
      <c r="O173" s="100">
        <v>0</v>
      </c>
      <c r="P173" s="100">
        <v>0</v>
      </c>
      <c r="Q173" s="100">
        <v>0</v>
      </c>
      <c r="R173" s="100">
        <v>0</v>
      </c>
      <c r="S173" s="100">
        <v>0</v>
      </c>
      <c r="T173" s="100">
        <v>0</v>
      </c>
      <c r="U173" s="100">
        <v>0</v>
      </c>
      <c r="V173" s="100">
        <v>0</v>
      </c>
      <c r="W173" s="100">
        <v>0</v>
      </c>
      <c r="X173" s="100">
        <v>0</v>
      </c>
      <c r="Y173" s="100">
        <v>0</v>
      </c>
      <c r="Z173" s="100">
        <v>0</v>
      </c>
      <c r="AA173" s="100">
        <v>0</v>
      </c>
      <c r="AB173" s="100">
        <v>0</v>
      </c>
      <c r="AC173" s="100">
        <v>0</v>
      </c>
      <c r="AD173" s="100">
        <v>0</v>
      </c>
      <c r="AE173" s="100">
        <v>1395163</v>
      </c>
      <c r="AF173" s="100">
        <v>3836697</v>
      </c>
      <c r="AG173" s="100">
        <v>0</v>
      </c>
      <c r="AH173" s="100">
        <v>5231860</v>
      </c>
      <c r="AI173" s="100">
        <v>1039077</v>
      </c>
      <c r="AJ173" s="100">
        <v>831262</v>
      </c>
      <c r="AK173" s="100">
        <v>2285971</v>
      </c>
      <c r="AL173" s="100">
        <v>0</v>
      </c>
      <c r="AM173" s="100">
        <v>4156310</v>
      </c>
      <c r="AN173" s="100">
        <v>-465195</v>
      </c>
      <c r="AO173" s="100">
        <v>-372155</v>
      </c>
      <c r="AP173" s="100">
        <v>-1023427</v>
      </c>
      <c r="AQ173" s="100">
        <v>0</v>
      </c>
      <c r="AR173" s="100">
        <v>-1860777</v>
      </c>
      <c r="AS173" s="100">
        <v>-364952</v>
      </c>
      <c r="AT173" s="100">
        <v>-291961</v>
      </c>
      <c r="AU173" s="100">
        <v>-802894</v>
      </c>
      <c r="AV173" s="100">
        <v>0</v>
      </c>
      <c r="AW173" s="100">
        <v>-1459807</v>
      </c>
      <c r="AX173" s="100">
        <v>62558</v>
      </c>
      <c r="AY173" s="100">
        <v>50047</v>
      </c>
      <c r="AZ173" s="100">
        <v>137629</v>
      </c>
      <c r="BA173" s="100">
        <v>0</v>
      </c>
      <c r="BB173" s="100">
        <v>250234</v>
      </c>
      <c r="BC173" s="100">
        <v>-4581</v>
      </c>
      <c r="BD173" s="100">
        <v>-3665</v>
      </c>
      <c r="BE173" s="100">
        <v>-10079</v>
      </c>
      <c r="BF173" s="100">
        <v>0</v>
      </c>
      <c r="BG173" s="100">
        <v>-18325</v>
      </c>
      <c r="BH173" s="100">
        <v>-306975</v>
      </c>
      <c r="BI173" s="100">
        <v>-245579</v>
      </c>
      <c r="BJ173" s="100">
        <v>-675344</v>
      </c>
      <c r="BK173" s="100">
        <v>0</v>
      </c>
      <c r="BL173" s="100">
        <v>-1227898</v>
      </c>
      <c r="BM173" s="100">
        <v>-1385251</v>
      </c>
      <c r="BN173" s="100">
        <v>-1108201</v>
      </c>
      <c r="BO173" s="100">
        <v>-3047553</v>
      </c>
      <c r="BP173" s="100">
        <v>0</v>
      </c>
      <c r="BQ173" s="100">
        <v>-5541005</v>
      </c>
      <c r="BR173" s="100">
        <v>-425705</v>
      </c>
      <c r="BS173" s="100">
        <v>-340564</v>
      </c>
      <c r="BT173" s="100">
        <v>-936551</v>
      </c>
      <c r="BU173" s="100">
        <v>0</v>
      </c>
      <c r="BV173" s="100">
        <v>-1702820</v>
      </c>
      <c r="BW173" s="100">
        <v>-959546</v>
      </c>
      <c r="BX173" s="100">
        <v>-767637</v>
      </c>
      <c r="BY173" s="100">
        <v>-2111002</v>
      </c>
      <c r="BZ173" s="100">
        <v>0</v>
      </c>
      <c r="CA173" s="100">
        <v>-3838185</v>
      </c>
      <c r="CB173" s="100">
        <v>291</v>
      </c>
      <c r="CC173" s="100">
        <v>233</v>
      </c>
      <c r="CD173" s="100">
        <v>640</v>
      </c>
      <c r="CE173" s="100">
        <v>0</v>
      </c>
      <c r="CF173" s="100">
        <v>1164</v>
      </c>
      <c r="CG173" s="100">
        <v>567855</v>
      </c>
      <c r="CH173" s="100">
        <v>454285</v>
      </c>
      <c r="CI173" s="100">
        <v>1249283</v>
      </c>
      <c r="CJ173" s="100">
        <v>0</v>
      </c>
      <c r="CK173" s="100">
        <v>2271423</v>
      </c>
      <c r="CL173" s="100">
        <v>6306</v>
      </c>
      <c r="CM173" s="100">
        <v>5045</v>
      </c>
      <c r="CN173" s="100">
        <v>13874</v>
      </c>
      <c r="CO173" s="100">
        <v>0</v>
      </c>
      <c r="CP173" s="100">
        <v>25225</v>
      </c>
      <c r="CQ173" s="100">
        <v>-869122</v>
      </c>
      <c r="CR173" s="100">
        <v>-695298</v>
      </c>
      <c r="CS173" s="100">
        <v>-1912070</v>
      </c>
      <c r="CT173" s="100">
        <v>0</v>
      </c>
      <c r="CU173" s="100">
        <v>-3476490</v>
      </c>
      <c r="CV173" s="100">
        <v>-1679921</v>
      </c>
      <c r="CW173" s="100">
        <v>-1343936</v>
      </c>
      <c r="CX173" s="100">
        <v>-3695826</v>
      </c>
      <c r="CY173" s="100">
        <v>0</v>
      </c>
      <c r="CZ173" s="100">
        <v>-6719683</v>
      </c>
      <c r="DA173" s="100">
        <v>-419108</v>
      </c>
      <c r="DB173" s="100">
        <v>-335286</v>
      </c>
      <c r="DC173" s="100">
        <v>-922037</v>
      </c>
      <c r="DD173" s="100">
        <v>0</v>
      </c>
      <c r="DE173" s="100">
        <v>-1676431</v>
      </c>
      <c r="DF173" s="100">
        <v>-1260813</v>
      </c>
      <c r="DG173" s="100">
        <v>-1008650</v>
      </c>
      <c r="DH173" s="100">
        <v>-2773789</v>
      </c>
      <c r="DI173" s="100">
        <v>0</v>
      </c>
      <c r="DJ173" s="100">
        <v>-5043252</v>
      </c>
      <c r="DK173" s="100">
        <v>-536481.72</v>
      </c>
      <c r="DL173" s="100">
        <v>-429185.37599999999</v>
      </c>
      <c r="DM173" s="100">
        <v>-107296.344</v>
      </c>
      <c r="DN173" s="100">
        <v>0</v>
      </c>
      <c r="DO173" s="100">
        <v>-1072963.44</v>
      </c>
      <c r="DP173" s="100">
        <v>557785</v>
      </c>
      <c r="DQ173" s="100">
        <v>446228</v>
      </c>
      <c r="DR173" s="100">
        <v>111557</v>
      </c>
      <c r="DS173" s="100">
        <v>0</v>
      </c>
      <c r="DT173" s="100">
        <v>1115570</v>
      </c>
      <c r="DU173" s="100">
        <v>-1094266.72</v>
      </c>
      <c r="DV173" s="100">
        <v>-875413.37599999993</v>
      </c>
      <c r="DW173" s="100">
        <v>-218853.34399999998</v>
      </c>
      <c r="DX173" s="100">
        <v>0</v>
      </c>
      <c r="DY173" s="100">
        <v>-2188533.44</v>
      </c>
      <c r="DZ173" s="100">
        <v>11148066</v>
      </c>
      <c r="EA173" s="100">
        <v>8918452</v>
      </c>
      <c r="EB173" s="100">
        <v>24525744</v>
      </c>
      <c r="EC173" s="100">
        <v>0</v>
      </c>
      <c r="ED173" s="100">
        <v>44592262</v>
      </c>
      <c r="EE173" s="100">
        <v>12054880</v>
      </c>
      <c r="EF173" s="100">
        <v>9643904</v>
      </c>
      <c r="EG173" s="100">
        <v>26520736</v>
      </c>
      <c r="EH173" s="100">
        <v>0</v>
      </c>
      <c r="EI173" s="100">
        <v>48219520</v>
      </c>
      <c r="EJ173" s="100">
        <v>906814</v>
      </c>
      <c r="EK173" s="100">
        <v>725452</v>
      </c>
      <c r="EL173" s="100">
        <v>1994992</v>
      </c>
      <c r="EM173" s="100">
        <v>0</v>
      </c>
      <c r="EN173" s="100">
        <v>3627258</v>
      </c>
      <c r="EO173" s="100">
        <v>-187452.71999999997</v>
      </c>
      <c r="EP173" s="100">
        <v>-149961.37599999993</v>
      </c>
      <c r="EQ173" s="100">
        <v>1776138.656</v>
      </c>
      <c r="ER173" s="100">
        <v>0</v>
      </c>
      <c r="ES173" s="100">
        <v>1438724.56</v>
      </c>
      <c r="ET173" s="546">
        <v>0.24999999999999994</v>
      </c>
      <c r="EU173" s="546">
        <v>0.2</v>
      </c>
      <c r="EV173" s="546">
        <v>0.55000000000000004</v>
      </c>
      <c r="EW173" s="546">
        <v>0</v>
      </c>
      <c r="EX173" s="546">
        <v>1</v>
      </c>
      <c r="EY173" s="84" t="s">
        <v>1029</v>
      </c>
    </row>
    <row r="174" spans="1:155" s="84" customFormat="1" x14ac:dyDescent="0.25">
      <c r="A174" t="s">
        <v>1026</v>
      </c>
      <c r="B174" s="82" t="s">
        <v>707</v>
      </c>
      <c r="C174" s="85" t="s">
        <v>706</v>
      </c>
      <c r="D174" s="100">
        <v>17596911</v>
      </c>
      <c r="E174" s="100">
        <v>17244973</v>
      </c>
      <c r="F174" s="100">
        <v>0</v>
      </c>
      <c r="G174" s="100">
        <v>351938</v>
      </c>
      <c r="H174" s="100">
        <v>35193822</v>
      </c>
      <c r="I174" s="100">
        <v>171811</v>
      </c>
      <c r="J174" s="100">
        <v>171811</v>
      </c>
      <c r="K174" s="100">
        <v>17425100</v>
      </c>
      <c r="L174" s="100">
        <v>172157</v>
      </c>
      <c r="M174" s="100">
        <v>172157</v>
      </c>
      <c r="N174" s="100">
        <v>14048</v>
      </c>
      <c r="O174" s="100">
        <v>14048</v>
      </c>
      <c r="P174" s="100">
        <v>130295</v>
      </c>
      <c r="Q174" s="100">
        <v>0</v>
      </c>
      <c r="R174" s="100">
        <v>130295</v>
      </c>
      <c r="S174" s="100">
        <v>0</v>
      </c>
      <c r="T174" s="100">
        <v>0</v>
      </c>
      <c r="U174" s="100">
        <v>0</v>
      </c>
      <c r="V174" s="100">
        <v>0</v>
      </c>
      <c r="W174" s="100">
        <v>171811.04480651731</v>
      </c>
      <c r="X174" s="100">
        <v>0</v>
      </c>
      <c r="Y174" s="100">
        <v>0</v>
      </c>
      <c r="Z174" s="100">
        <v>171811.04480651731</v>
      </c>
      <c r="AA174" s="100">
        <v>0</v>
      </c>
      <c r="AB174" s="100">
        <v>0</v>
      </c>
      <c r="AC174" s="100">
        <v>0</v>
      </c>
      <c r="AD174" s="100">
        <v>0</v>
      </c>
      <c r="AE174" s="100">
        <v>3037251</v>
      </c>
      <c r="AF174" s="100">
        <v>0</v>
      </c>
      <c r="AG174" s="100">
        <v>54500</v>
      </c>
      <c r="AH174" s="100">
        <v>3091751</v>
      </c>
      <c r="AI174" s="100">
        <v>5047699</v>
      </c>
      <c r="AJ174" s="100">
        <v>4946745</v>
      </c>
      <c r="AK174" s="100">
        <v>0</v>
      </c>
      <c r="AL174" s="100">
        <v>100954</v>
      </c>
      <c r="AM174" s="100">
        <v>10095398</v>
      </c>
      <c r="AN174" s="100">
        <v>-1209925</v>
      </c>
      <c r="AO174" s="100">
        <v>-1185726</v>
      </c>
      <c r="AP174" s="100">
        <v>0</v>
      </c>
      <c r="AQ174" s="100">
        <v>-24198</v>
      </c>
      <c r="AR174" s="100">
        <v>-2419849</v>
      </c>
      <c r="AS174" s="100">
        <v>-2876852</v>
      </c>
      <c r="AT174" s="100">
        <v>-2819315</v>
      </c>
      <c r="AU174" s="100">
        <v>0</v>
      </c>
      <c r="AV174" s="100">
        <v>-57537</v>
      </c>
      <c r="AW174" s="100">
        <v>-5753704</v>
      </c>
      <c r="AX174" s="100">
        <v>93554</v>
      </c>
      <c r="AY174" s="100">
        <v>91683</v>
      </c>
      <c r="AZ174" s="100">
        <v>0</v>
      </c>
      <c r="BA174" s="100">
        <v>1871</v>
      </c>
      <c r="BB174" s="100">
        <v>187108</v>
      </c>
      <c r="BC174" s="100">
        <v>-711135</v>
      </c>
      <c r="BD174" s="100">
        <v>-696912</v>
      </c>
      <c r="BE174" s="100">
        <v>0</v>
      </c>
      <c r="BF174" s="100">
        <v>-14223</v>
      </c>
      <c r="BG174" s="100">
        <v>-1422270</v>
      </c>
      <c r="BH174" s="100">
        <v>-3494433</v>
      </c>
      <c r="BI174" s="100">
        <v>-3424544</v>
      </c>
      <c r="BJ174" s="100">
        <v>0</v>
      </c>
      <c r="BK174" s="100">
        <v>-69889</v>
      </c>
      <c r="BL174" s="100">
        <v>-6988866</v>
      </c>
      <c r="BM174" s="100">
        <v>-2640276</v>
      </c>
      <c r="BN174" s="100">
        <v>-2587470</v>
      </c>
      <c r="BO174" s="100">
        <v>0</v>
      </c>
      <c r="BP174" s="100">
        <v>-52806</v>
      </c>
      <c r="BQ174" s="100">
        <v>-5280552</v>
      </c>
      <c r="BR174" s="100">
        <v>-1658676</v>
      </c>
      <c r="BS174" s="100">
        <v>-1625502</v>
      </c>
      <c r="BT174" s="100">
        <v>0</v>
      </c>
      <c r="BU174" s="100">
        <v>-33174</v>
      </c>
      <c r="BV174" s="100">
        <v>-3317352</v>
      </c>
      <c r="BW174" s="100">
        <v>-981600</v>
      </c>
      <c r="BX174" s="100">
        <v>-961968</v>
      </c>
      <c r="BY174" s="100">
        <v>0</v>
      </c>
      <c r="BZ174" s="100">
        <v>-19632</v>
      </c>
      <c r="CA174" s="100">
        <v>-1963200</v>
      </c>
      <c r="CB174" s="100">
        <v>128730</v>
      </c>
      <c r="CC174" s="100">
        <v>126155</v>
      </c>
      <c r="CD174" s="100">
        <v>0</v>
      </c>
      <c r="CE174" s="100">
        <v>2575</v>
      </c>
      <c r="CF174" s="100">
        <v>257460</v>
      </c>
      <c r="CG174" s="100">
        <v>269351</v>
      </c>
      <c r="CH174" s="100">
        <v>263964</v>
      </c>
      <c r="CI174" s="100">
        <v>0</v>
      </c>
      <c r="CJ174" s="100">
        <v>5387</v>
      </c>
      <c r="CK174" s="100">
        <v>538702</v>
      </c>
      <c r="CL174" s="100">
        <v>360787</v>
      </c>
      <c r="CM174" s="100">
        <v>353572</v>
      </c>
      <c r="CN174" s="100">
        <v>0</v>
      </c>
      <c r="CO174" s="100">
        <v>7216</v>
      </c>
      <c r="CP174" s="100">
        <v>721575</v>
      </c>
      <c r="CQ174" s="100">
        <v>-598742</v>
      </c>
      <c r="CR174" s="100">
        <v>-586767</v>
      </c>
      <c r="CS174" s="100">
        <v>0</v>
      </c>
      <c r="CT174" s="100">
        <v>-11975</v>
      </c>
      <c r="CU174" s="100">
        <v>-1197484</v>
      </c>
      <c r="CV174" s="100">
        <v>-2480150</v>
      </c>
      <c r="CW174" s="100">
        <v>-2430546</v>
      </c>
      <c r="CX174" s="100">
        <v>0</v>
      </c>
      <c r="CY174" s="100">
        <v>-49603</v>
      </c>
      <c r="CZ174" s="100">
        <v>-4960299</v>
      </c>
      <c r="DA174" s="100">
        <v>-1169159</v>
      </c>
      <c r="DB174" s="100">
        <v>-1145775</v>
      </c>
      <c r="DC174" s="100">
        <v>0</v>
      </c>
      <c r="DD174" s="100">
        <v>-23383</v>
      </c>
      <c r="DE174" s="100">
        <v>-2338317</v>
      </c>
      <c r="DF174" s="100">
        <v>-1310991</v>
      </c>
      <c r="DG174" s="100">
        <v>-1284771</v>
      </c>
      <c r="DH174" s="100">
        <v>0</v>
      </c>
      <c r="DI174" s="100">
        <v>-26220</v>
      </c>
      <c r="DJ174" s="100">
        <v>-2621982</v>
      </c>
      <c r="DK174" s="100">
        <v>179417</v>
      </c>
      <c r="DL174" s="100">
        <v>175830</v>
      </c>
      <c r="DM174" s="100">
        <v>0</v>
      </c>
      <c r="DN174" s="100">
        <v>3588</v>
      </c>
      <c r="DO174" s="100">
        <v>358835</v>
      </c>
      <c r="DP174" s="100">
        <v>-245264</v>
      </c>
      <c r="DQ174" s="100">
        <v>-240358</v>
      </c>
      <c r="DR174" s="100">
        <v>0</v>
      </c>
      <c r="DS174" s="100">
        <v>-4905</v>
      </c>
      <c r="DT174" s="100">
        <v>-490527</v>
      </c>
      <c r="DU174" s="100">
        <v>424681</v>
      </c>
      <c r="DV174" s="100">
        <v>416188</v>
      </c>
      <c r="DW174" s="100">
        <v>0</v>
      </c>
      <c r="DX174" s="100">
        <v>8493</v>
      </c>
      <c r="DY174" s="100">
        <v>849362</v>
      </c>
      <c r="DZ174" s="100">
        <v>17807291</v>
      </c>
      <c r="EA174" s="100">
        <v>17451146</v>
      </c>
      <c r="EB174" s="100">
        <v>0</v>
      </c>
      <c r="EC174" s="100">
        <v>356146</v>
      </c>
      <c r="ED174" s="100">
        <v>35614583</v>
      </c>
      <c r="EE174" s="100">
        <v>17596911</v>
      </c>
      <c r="EF174" s="100">
        <v>17244973</v>
      </c>
      <c r="EG174" s="100">
        <v>0</v>
      </c>
      <c r="EH174" s="100">
        <v>351938</v>
      </c>
      <c r="EI174" s="100">
        <v>35193822</v>
      </c>
      <c r="EJ174" s="100">
        <v>-210380</v>
      </c>
      <c r="EK174" s="100">
        <v>-206173</v>
      </c>
      <c r="EL174" s="100">
        <v>0</v>
      </c>
      <c r="EM174" s="100">
        <v>-4208</v>
      </c>
      <c r="EN174" s="100">
        <v>-420761</v>
      </c>
      <c r="EO174" s="100">
        <v>214301</v>
      </c>
      <c r="EP174" s="100">
        <v>210015</v>
      </c>
      <c r="EQ174" s="100">
        <v>0</v>
      </c>
      <c r="ER174" s="100">
        <v>4285</v>
      </c>
      <c r="ES174" s="100">
        <v>428601</v>
      </c>
      <c r="ET174" s="546">
        <v>0.5</v>
      </c>
      <c r="EU174" s="546">
        <v>0.49</v>
      </c>
      <c r="EV174" s="546">
        <v>0</v>
      </c>
      <c r="EW174" s="546">
        <v>0.01</v>
      </c>
      <c r="EX174" s="546">
        <v>1</v>
      </c>
      <c r="EY174" s="84" t="s">
        <v>1054</v>
      </c>
    </row>
    <row r="175" spans="1:155" s="84" customFormat="1" x14ac:dyDescent="0.25">
      <c r="A175" t="s">
        <v>1026</v>
      </c>
      <c r="B175" s="82" t="s">
        <v>709</v>
      </c>
      <c r="C175" s="85" t="s">
        <v>1093</v>
      </c>
      <c r="D175" s="100">
        <v>96148713</v>
      </c>
      <c r="E175" s="100">
        <v>94225738</v>
      </c>
      <c r="F175" s="100">
        <v>0</v>
      </c>
      <c r="G175" s="100">
        <v>1922974</v>
      </c>
      <c r="H175" s="100">
        <v>192297425</v>
      </c>
      <c r="I175" s="100">
        <v>0</v>
      </c>
      <c r="J175" s="100">
        <v>0</v>
      </c>
      <c r="K175" s="100">
        <v>96148713</v>
      </c>
      <c r="L175" s="100">
        <v>391871</v>
      </c>
      <c r="M175" s="100">
        <v>391871</v>
      </c>
      <c r="N175" s="100">
        <v>0</v>
      </c>
      <c r="O175" s="100">
        <v>0</v>
      </c>
      <c r="P175" s="100">
        <v>285775</v>
      </c>
      <c r="Q175" s="100">
        <v>0</v>
      </c>
      <c r="R175" s="100">
        <v>285775</v>
      </c>
      <c r="S175" s="100">
        <v>0</v>
      </c>
      <c r="T175" s="100">
        <v>0</v>
      </c>
      <c r="U175" s="100">
        <v>0</v>
      </c>
      <c r="V175" s="100">
        <v>0</v>
      </c>
      <c r="W175" s="100">
        <v>0</v>
      </c>
      <c r="X175" s="100">
        <v>0</v>
      </c>
      <c r="Y175" s="100">
        <v>0</v>
      </c>
      <c r="Z175" s="100">
        <v>0</v>
      </c>
      <c r="AA175" s="100">
        <v>0</v>
      </c>
      <c r="AB175" s="100">
        <v>0</v>
      </c>
      <c r="AC175" s="100">
        <v>0</v>
      </c>
      <c r="AD175" s="100">
        <v>0</v>
      </c>
      <c r="AE175" s="100">
        <v>6928783</v>
      </c>
      <c r="AF175" s="100">
        <v>0</v>
      </c>
      <c r="AG175" s="100">
        <v>141212</v>
      </c>
      <c r="AH175" s="100">
        <v>7069995</v>
      </c>
      <c r="AI175" s="100">
        <v>1702597</v>
      </c>
      <c r="AJ175" s="100">
        <v>1668545</v>
      </c>
      <c r="AK175" s="100">
        <v>0</v>
      </c>
      <c r="AL175" s="100">
        <v>34052</v>
      </c>
      <c r="AM175" s="100">
        <v>3405194</v>
      </c>
      <c r="AN175" s="100">
        <v>-424967</v>
      </c>
      <c r="AO175" s="100">
        <v>-416467</v>
      </c>
      <c r="AP175" s="100">
        <v>0</v>
      </c>
      <c r="AQ175" s="100">
        <v>-8499</v>
      </c>
      <c r="AR175" s="100">
        <v>-849933</v>
      </c>
      <c r="AS175" s="100">
        <v>-1000000</v>
      </c>
      <c r="AT175" s="100">
        <v>-980000</v>
      </c>
      <c r="AU175" s="100">
        <v>0</v>
      </c>
      <c r="AV175" s="100">
        <v>-20000</v>
      </c>
      <c r="AW175" s="100">
        <v>-2000000</v>
      </c>
      <c r="AX175" s="100">
        <v>700293</v>
      </c>
      <c r="AY175" s="100">
        <v>686287</v>
      </c>
      <c r="AZ175" s="100">
        <v>0</v>
      </c>
      <c r="BA175" s="100">
        <v>14006</v>
      </c>
      <c r="BB175" s="100">
        <v>1400586</v>
      </c>
      <c r="BC175" s="100">
        <v>-545293</v>
      </c>
      <c r="BD175" s="100">
        <v>-534387</v>
      </c>
      <c r="BE175" s="100">
        <v>0</v>
      </c>
      <c r="BF175" s="100">
        <v>-10906</v>
      </c>
      <c r="BG175" s="100">
        <v>-1090586</v>
      </c>
      <c r="BH175" s="100">
        <v>-845000</v>
      </c>
      <c r="BI175" s="100">
        <v>-828100</v>
      </c>
      <c r="BJ175" s="100">
        <v>0</v>
      </c>
      <c r="BK175" s="100">
        <v>-16900</v>
      </c>
      <c r="BL175" s="100">
        <v>-1690000</v>
      </c>
      <c r="BM175" s="100">
        <v>-31550000</v>
      </c>
      <c r="BN175" s="100">
        <v>-30919000</v>
      </c>
      <c r="BO175" s="100">
        <v>0</v>
      </c>
      <c r="BP175" s="100">
        <v>-631000</v>
      </c>
      <c r="BQ175" s="100">
        <v>-63100000</v>
      </c>
      <c r="BR175" s="100">
        <v>-5341046</v>
      </c>
      <c r="BS175" s="100">
        <v>-5234225</v>
      </c>
      <c r="BT175" s="100">
        <v>0</v>
      </c>
      <c r="BU175" s="100">
        <v>-106821</v>
      </c>
      <c r="BV175" s="100">
        <v>-10682092</v>
      </c>
      <c r="BW175" s="100">
        <v>-26208954</v>
      </c>
      <c r="BX175" s="100">
        <v>-25684775</v>
      </c>
      <c r="BY175" s="100">
        <v>0</v>
      </c>
      <c r="BZ175" s="100">
        <v>-524179</v>
      </c>
      <c r="CA175" s="100">
        <v>-52417908</v>
      </c>
      <c r="CB175" s="100">
        <v>699578</v>
      </c>
      <c r="CC175" s="100">
        <v>685586</v>
      </c>
      <c r="CD175" s="100">
        <v>0</v>
      </c>
      <c r="CE175" s="100">
        <v>13992</v>
      </c>
      <c r="CF175" s="100">
        <v>1399156</v>
      </c>
      <c r="CG175" s="100">
        <v>1360065</v>
      </c>
      <c r="CH175" s="100">
        <v>1332864</v>
      </c>
      <c r="CI175" s="100">
        <v>0</v>
      </c>
      <c r="CJ175" s="100">
        <v>27201</v>
      </c>
      <c r="CK175" s="100">
        <v>2720130</v>
      </c>
      <c r="CL175" s="100">
        <v>-850032</v>
      </c>
      <c r="CM175" s="100">
        <v>-833031</v>
      </c>
      <c r="CN175" s="100">
        <v>0</v>
      </c>
      <c r="CO175" s="100">
        <v>-17001</v>
      </c>
      <c r="CP175" s="100">
        <v>-1700064</v>
      </c>
      <c r="CQ175" s="100">
        <v>6943889</v>
      </c>
      <c r="CR175" s="100">
        <v>6805011</v>
      </c>
      <c r="CS175" s="100">
        <v>0</v>
      </c>
      <c r="CT175" s="100">
        <v>138878</v>
      </c>
      <c r="CU175" s="100">
        <v>13887778</v>
      </c>
      <c r="CV175" s="100">
        <v>-23396500</v>
      </c>
      <c r="CW175" s="100">
        <v>-22928570</v>
      </c>
      <c r="CX175" s="100">
        <v>0</v>
      </c>
      <c r="CY175" s="100">
        <v>-467930</v>
      </c>
      <c r="CZ175" s="100">
        <v>-46793000</v>
      </c>
      <c r="DA175" s="100">
        <v>-5491500</v>
      </c>
      <c r="DB175" s="100">
        <v>-5381670</v>
      </c>
      <c r="DC175" s="100">
        <v>0</v>
      </c>
      <c r="DD175" s="100">
        <v>-109830</v>
      </c>
      <c r="DE175" s="100">
        <v>-10983000</v>
      </c>
      <c r="DF175" s="100">
        <v>-17905000</v>
      </c>
      <c r="DG175" s="100">
        <v>-17546900</v>
      </c>
      <c r="DH175" s="100">
        <v>0</v>
      </c>
      <c r="DI175" s="100">
        <v>-358100</v>
      </c>
      <c r="DJ175" s="100">
        <v>-35810000</v>
      </c>
      <c r="DK175" s="100">
        <v>2361035</v>
      </c>
      <c r="DL175" s="100">
        <v>2313815</v>
      </c>
      <c r="DM175" s="100">
        <v>0</v>
      </c>
      <c r="DN175" s="100">
        <v>47221</v>
      </c>
      <c r="DO175" s="100">
        <v>4722071</v>
      </c>
      <c r="DP175" s="100">
        <v>239045</v>
      </c>
      <c r="DQ175" s="100">
        <v>234264</v>
      </c>
      <c r="DR175" s="100">
        <v>0</v>
      </c>
      <c r="DS175" s="100">
        <v>4781</v>
      </c>
      <c r="DT175" s="100">
        <v>478090</v>
      </c>
      <c r="DU175" s="100">
        <v>2121990</v>
      </c>
      <c r="DV175" s="100">
        <v>2079551</v>
      </c>
      <c r="DW175" s="100">
        <v>0</v>
      </c>
      <c r="DX175" s="100">
        <v>42440</v>
      </c>
      <c r="DY175" s="100">
        <v>4243981</v>
      </c>
      <c r="DZ175" s="100">
        <v>76548446</v>
      </c>
      <c r="EA175" s="100">
        <v>75017477</v>
      </c>
      <c r="EB175" s="100">
        <v>0</v>
      </c>
      <c r="EC175" s="100">
        <v>1530969</v>
      </c>
      <c r="ED175" s="100">
        <v>153096892</v>
      </c>
      <c r="EE175" s="100">
        <v>96148713</v>
      </c>
      <c r="EF175" s="100">
        <v>94225738</v>
      </c>
      <c r="EG175" s="100">
        <v>0</v>
      </c>
      <c r="EH175" s="100">
        <v>1922974</v>
      </c>
      <c r="EI175" s="100">
        <v>192297425</v>
      </c>
      <c r="EJ175" s="100">
        <v>19600267</v>
      </c>
      <c r="EK175" s="100">
        <v>19208261</v>
      </c>
      <c r="EL175" s="100">
        <v>0</v>
      </c>
      <c r="EM175" s="100">
        <v>392005</v>
      </c>
      <c r="EN175" s="100">
        <v>39200533</v>
      </c>
      <c r="EO175" s="100">
        <v>21722257</v>
      </c>
      <c r="EP175" s="100">
        <v>21287812</v>
      </c>
      <c r="EQ175" s="100">
        <v>0</v>
      </c>
      <c r="ER175" s="100">
        <v>434445</v>
      </c>
      <c r="ES175" s="100">
        <v>43444514</v>
      </c>
      <c r="ET175" s="546">
        <v>0.5</v>
      </c>
      <c r="EU175" s="546">
        <v>0.49</v>
      </c>
      <c r="EV175" s="546">
        <v>0</v>
      </c>
      <c r="EW175" s="546">
        <v>0.01</v>
      </c>
      <c r="EX175" s="546">
        <v>1</v>
      </c>
      <c r="EY175" s="84" t="s">
        <v>1054</v>
      </c>
    </row>
    <row r="176" spans="1:155" s="84" customFormat="1" x14ac:dyDescent="0.25">
      <c r="A176" t="s">
        <v>1026</v>
      </c>
      <c r="B176" s="82" t="s">
        <v>711</v>
      </c>
      <c r="C176" s="85" t="s">
        <v>710</v>
      </c>
      <c r="D176" s="100">
        <v>21365465.350000001</v>
      </c>
      <c r="E176" s="100">
        <v>17092373</v>
      </c>
      <c r="F176" s="100">
        <v>4273093</v>
      </c>
      <c r="G176" s="100">
        <v>0</v>
      </c>
      <c r="H176" s="100">
        <v>42730931.350000001</v>
      </c>
      <c r="I176" s="100">
        <v>0</v>
      </c>
      <c r="J176" s="100">
        <v>0</v>
      </c>
      <c r="K176" s="100">
        <v>21365465.350000001</v>
      </c>
      <c r="L176" s="100">
        <v>151158</v>
      </c>
      <c r="M176" s="100">
        <v>151158</v>
      </c>
      <c r="N176" s="100">
        <v>0</v>
      </c>
      <c r="O176" s="100">
        <v>0</v>
      </c>
      <c r="P176" s="100">
        <v>0</v>
      </c>
      <c r="Q176" s="100">
        <v>0</v>
      </c>
      <c r="R176" s="100">
        <v>0</v>
      </c>
      <c r="S176" s="100">
        <v>0</v>
      </c>
      <c r="T176" s="100">
        <v>0</v>
      </c>
      <c r="U176" s="100">
        <v>0</v>
      </c>
      <c r="V176" s="100">
        <v>0</v>
      </c>
      <c r="W176" s="100">
        <v>0</v>
      </c>
      <c r="X176" s="100">
        <v>0</v>
      </c>
      <c r="Y176" s="100">
        <v>0</v>
      </c>
      <c r="Z176" s="100">
        <v>0</v>
      </c>
      <c r="AA176" s="100">
        <v>0</v>
      </c>
      <c r="AB176" s="100">
        <v>0</v>
      </c>
      <c r="AC176" s="100">
        <v>0</v>
      </c>
      <c r="AD176" s="100">
        <v>0</v>
      </c>
      <c r="AE176" s="100">
        <v>2060473</v>
      </c>
      <c r="AF176" s="100">
        <v>515119</v>
      </c>
      <c r="AG176" s="100">
        <v>0</v>
      </c>
      <c r="AH176" s="100">
        <v>2575592</v>
      </c>
      <c r="AI176" s="100">
        <v>1402757</v>
      </c>
      <c r="AJ176" s="100">
        <v>1122206</v>
      </c>
      <c r="AK176" s="100">
        <v>280552</v>
      </c>
      <c r="AL176" s="100">
        <v>0</v>
      </c>
      <c r="AM176" s="100">
        <v>2805515</v>
      </c>
      <c r="AN176" s="100">
        <v>-310122</v>
      </c>
      <c r="AO176" s="100">
        <v>-248098</v>
      </c>
      <c r="AP176" s="100">
        <v>-62025</v>
      </c>
      <c r="AQ176" s="100">
        <v>0</v>
      </c>
      <c r="AR176" s="100">
        <v>-620245</v>
      </c>
      <c r="AS176" s="100">
        <v>-389430</v>
      </c>
      <c r="AT176" s="100">
        <v>-311544</v>
      </c>
      <c r="AU176" s="100">
        <v>-77886</v>
      </c>
      <c r="AV176" s="100">
        <v>0</v>
      </c>
      <c r="AW176" s="100">
        <v>-778860</v>
      </c>
      <c r="AX176" s="100">
        <v>31106.14</v>
      </c>
      <c r="AY176" s="100">
        <v>24884</v>
      </c>
      <c r="AZ176" s="100">
        <v>6221</v>
      </c>
      <c r="BA176" s="100">
        <v>0</v>
      </c>
      <c r="BB176" s="100">
        <v>62211.14</v>
      </c>
      <c r="BC176" s="100">
        <v>-76513.929999999993</v>
      </c>
      <c r="BD176" s="100">
        <v>-61211</v>
      </c>
      <c r="BE176" s="100">
        <v>-15303</v>
      </c>
      <c r="BF176" s="100">
        <v>0</v>
      </c>
      <c r="BG176" s="100">
        <v>-153027.93</v>
      </c>
      <c r="BH176" s="100">
        <v>-434837.79</v>
      </c>
      <c r="BI176" s="100">
        <v>-347871</v>
      </c>
      <c r="BJ176" s="100">
        <v>-86968</v>
      </c>
      <c r="BK176" s="100">
        <v>0</v>
      </c>
      <c r="BL176" s="100">
        <v>-869676.79</v>
      </c>
      <c r="BM176" s="100">
        <v>-583595</v>
      </c>
      <c r="BN176" s="100">
        <v>-466876</v>
      </c>
      <c r="BO176" s="100">
        <v>-116719</v>
      </c>
      <c r="BP176" s="100">
        <v>0</v>
      </c>
      <c r="BQ176" s="100">
        <v>-1167190</v>
      </c>
      <c r="BR176" s="100">
        <v>-581627</v>
      </c>
      <c r="BS176" s="100">
        <v>-465301</v>
      </c>
      <c r="BT176" s="100">
        <v>-116325</v>
      </c>
      <c r="BU176" s="100">
        <v>0</v>
      </c>
      <c r="BV176" s="100">
        <v>-1163253</v>
      </c>
      <c r="BW176" s="100">
        <v>-1968</v>
      </c>
      <c r="BX176" s="100">
        <v>-1575</v>
      </c>
      <c r="BY176" s="100">
        <v>-394</v>
      </c>
      <c r="BZ176" s="100">
        <v>0</v>
      </c>
      <c r="CA176" s="100">
        <v>-3937</v>
      </c>
      <c r="CB176" s="100">
        <v>42123</v>
      </c>
      <c r="CC176" s="100">
        <v>33699</v>
      </c>
      <c r="CD176" s="100">
        <v>8425</v>
      </c>
      <c r="CE176" s="100">
        <v>0</v>
      </c>
      <c r="CF176" s="100">
        <v>84247</v>
      </c>
      <c r="CG176" s="100">
        <v>69807</v>
      </c>
      <c r="CH176" s="100">
        <v>55845</v>
      </c>
      <c r="CI176" s="100">
        <v>13961</v>
      </c>
      <c r="CJ176" s="100">
        <v>0</v>
      </c>
      <c r="CK176" s="100">
        <v>139613</v>
      </c>
      <c r="CL176" s="100">
        <v>-62975.72</v>
      </c>
      <c r="CM176" s="100">
        <v>-50381</v>
      </c>
      <c r="CN176" s="100">
        <v>-12595</v>
      </c>
      <c r="CO176" s="100">
        <v>0</v>
      </c>
      <c r="CP176" s="100">
        <v>-125951.72</v>
      </c>
      <c r="CQ176" s="100">
        <v>-99902</v>
      </c>
      <c r="CR176" s="100">
        <v>-79922</v>
      </c>
      <c r="CS176" s="100">
        <v>-19981</v>
      </c>
      <c r="CT176" s="100">
        <v>0</v>
      </c>
      <c r="CU176" s="100">
        <v>-199805</v>
      </c>
      <c r="CV176" s="100">
        <v>-634542.72</v>
      </c>
      <c r="CW176" s="100">
        <v>-507635</v>
      </c>
      <c r="CX176" s="100">
        <v>-126909</v>
      </c>
      <c r="CY176" s="100">
        <v>0</v>
      </c>
      <c r="CZ176" s="100">
        <v>-1269086.72</v>
      </c>
      <c r="DA176" s="100">
        <v>-602479.72</v>
      </c>
      <c r="DB176" s="100">
        <v>-481983</v>
      </c>
      <c r="DC176" s="100">
        <v>-120495</v>
      </c>
      <c r="DD176" s="100">
        <v>0</v>
      </c>
      <c r="DE176" s="100">
        <v>-1204957.72</v>
      </c>
      <c r="DF176" s="100">
        <v>-32063</v>
      </c>
      <c r="DG176" s="100">
        <v>-25652</v>
      </c>
      <c r="DH176" s="100">
        <v>-6414</v>
      </c>
      <c r="DI176" s="100">
        <v>0</v>
      </c>
      <c r="DJ176" s="100">
        <v>-64129</v>
      </c>
      <c r="DK176" s="100">
        <v>-1469309</v>
      </c>
      <c r="DL176" s="100">
        <v>-706032</v>
      </c>
      <c r="DM176" s="100">
        <v>801447</v>
      </c>
      <c r="DN176" s="100">
        <v>0</v>
      </c>
      <c r="DO176" s="100">
        <v>-1373894</v>
      </c>
      <c r="DP176" s="100">
        <v>-1469311</v>
      </c>
      <c r="DQ176" s="100">
        <v>-1286382</v>
      </c>
      <c r="DR176" s="100">
        <v>-552706</v>
      </c>
      <c r="DS176" s="100">
        <v>0</v>
      </c>
      <c r="DT176" s="100">
        <v>-3308399</v>
      </c>
      <c r="DU176" s="100">
        <v>2</v>
      </c>
      <c r="DV176" s="100">
        <v>580350</v>
      </c>
      <c r="DW176" s="100">
        <v>1354153</v>
      </c>
      <c r="DX176" s="100">
        <v>0</v>
      </c>
      <c r="DY176" s="100">
        <v>1934505</v>
      </c>
      <c r="DZ176" s="100">
        <v>21638862</v>
      </c>
      <c r="EA176" s="100">
        <v>17311090</v>
      </c>
      <c r="EB176" s="100">
        <v>4327773</v>
      </c>
      <c r="EC176" s="100">
        <v>0</v>
      </c>
      <c r="ED176" s="100">
        <v>43277725</v>
      </c>
      <c r="EE176" s="100">
        <v>21365465.350000001</v>
      </c>
      <c r="EF176" s="100">
        <v>17092373</v>
      </c>
      <c r="EG176" s="100">
        <v>4273093</v>
      </c>
      <c r="EH176" s="100">
        <v>0</v>
      </c>
      <c r="EI176" s="100">
        <v>42730931.350000001</v>
      </c>
      <c r="EJ176" s="100">
        <v>-273396.64999999851</v>
      </c>
      <c r="EK176" s="100">
        <v>-218717</v>
      </c>
      <c r="EL176" s="100">
        <v>-54680</v>
      </c>
      <c r="EM176" s="100">
        <v>0</v>
      </c>
      <c r="EN176" s="100">
        <v>-546793.64999999851</v>
      </c>
      <c r="EO176" s="100">
        <v>-273394.64999999851</v>
      </c>
      <c r="EP176" s="100">
        <v>361633</v>
      </c>
      <c r="EQ176" s="100">
        <v>1299473</v>
      </c>
      <c r="ER176" s="100">
        <v>0</v>
      </c>
      <c r="ES176" s="100">
        <v>1387711.3500000015</v>
      </c>
      <c r="ET176" s="546">
        <v>0.5</v>
      </c>
      <c r="EU176" s="546">
        <v>0.4</v>
      </c>
      <c r="EV176" s="546">
        <v>0.1</v>
      </c>
      <c r="EW176" s="546">
        <v>0</v>
      </c>
      <c r="EX176" s="546">
        <v>1</v>
      </c>
      <c r="EY176" s="84" t="s">
        <v>1029</v>
      </c>
    </row>
    <row r="177" spans="1:155" s="84" customFormat="1" x14ac:dyDescent="0.25">
      <c r="A177" t="s">
        <v>1026</v>
      </c>
      <c r="B177" s="82" t="s">
        <v>713</v>
      </c>
      <c r="C177" s="85" t="s">
        <v>712</v>
      </c>
      <c r="D177" s="100">
        <v>33731867</v>
      </c>
      <c r="E177" s="100">
        <v>26985493</v>
      </c>
      <c r="F177" s="100">
        <v>6071736</v>
      </c>
      <c r="G177" s="100">
        <v>674637</v>
      </c>
      <c r="H177" s="100">
        <v>67463733</v>
      </c>
      <c r="I177" s="100">
        <v>0</v>
      </c>
      <c r="J177" s="100">
        <v>0</v>
      </c>
      <c r="K177" s="100">
        <v>33731867</v>
      </c>
      <c r="L177" s="100">
        <v>276084</v>
      </c>
      <c r="M177" s="100">
        <v>276084</v>
      </c>
      <c r="N177" s="100">
        <v>0</v>
      </c>
      <c r="O177" s="100">
        <v>0</v>
      </c>
      <c r="P177" s="100">
        <v>9947</v>
      </c>
      <c r="Q177" s="100">
        <v>0</v>
      </c>
      <c r="R177" s="100">
        <v>9947</v>
      </c>
      <c r="S177" s="100">
        <v>0</v>
      </c>
      <c r="T177" s="100">
        <v>0</v>
      </c>
      <c r="U177" s="100">
        <v>0</v>
      </c>
      <c r="V177" s="100">
        <v>0</v>
      </c>
      <c r="W177" s="100">
        <v>0</v>
      </c>
      <c r="X177" s="100">
        <v>0</v>
      </c>
      <c r="Y177" s="100">
        <v>0</v>
      </c>
      <c r="Z177" s="100">
        <v>0</v>
      </c>
      <c r="AA177" s="100">
        <v>0</v>
      </c>
      <c r="AB177" s="100">
        <v>0</v>
      </c>
      <c r="AC177" s="100">
        <v>0</v>
      </c>
      <c r="AD177" s="100">
        <v>0</v>
      </c>
      <c r="AE177" s="100">
        <v>4101080</v>
      </c>
      <c r="AF177" s="100">
        <v>922669</v>
      </c>
      <c r="AG177" s="100">
        <v>102518</v>
      </c>
      <c r="AH177" s="100">
        <v>5126267</v>
      </c>
      <c r="AI177" s="100">
        <v>445003</v>
      </c>
      <c r="AJ177" s="100">
        <v>356002</v>
      </c>
      <c r="AK177" s="100">
        <v>80101</v>
      </c>
      <c r="AL177" s="100">
        <v>8900</v>
      </c>
      <c r="AM177" s="100">
        <v>890006</v>
      </c>
      <c r="AN177" s="100">
        <v>-222523</v>
      </c>
      <c r="AO177" s="100">
        <v>-178018</v>
      </c>
      <c r="AP177" s="100">
        <v>-40054</v>
      </c>
      <c r="AQ177" s="100">
        <v>-4450</v>
      </c>
      <c r="AR177" s="100">
        <v>-445045</v>
      </c>
      <c r="AS177" s="100">
        <v>-122549</v>
      </c>
      <c r="AT177" s="100">
        <v>-98040</v>
      </c>
      <c r="AU177" s="100">
        <v>-22059</v>
      </c>
      <c r="AV177" s="100">
        <v>-2451</v>
      </c>
      <c r="AW177" s="100">
        <v>-245099</v>
      </c>
      <c r="AX177" s="100">
        <v>122550</v>
      </c>
      <c r="AY177" s="100">
        <v>98040</v>
      </c>
      <c r="AZ177" s="100">
        <v>22059</v>
      </c>
      <c r="BA177" s="100">
        <v>2451</v>
      </c>
      <c r="BB177" s="100">
        <v>245100</v>
      </c>
      <c r="BC177" s="100">
        <v>-136705</v>
      </c>
      <c r="BD177" s="100">
        <v>-109364</v>
      </c>
      <c r="BE177" s="100">
        <v>-24607</v>
      </c>
      <c r="BF177" s="100">
        <v>-2734</v>
      </c>
      <c r="BG177" s="100">
        <v>-273410</v>
      </c>
      <c r="BH177" s="100">
        <v>-136704</v>
      </c>
      <c r="BI177" s="100">
        <v>-109364</v>
      </c>
      <c r="BJ177" s="100">
        <v>-24607</v>
      </c>
      <c r="BK177" s="100">
        <v>-2734</v>
      </c>
      <c r="BL177" s="100">
        <v>-273409</v>
      </c>
      <c r="BM177" s="100">
        <v>-4987000</v>
      </c>
      <c r="BN177" s="100">
        <v>-3989600</v>
      </c>
      <c r="BO177" s="100">
        <v>-897660</v>
      </c>
      <c r="BP177" s="100">
        <v>-99740</v>
      </c>
      <c r="BQ177" s="100">
        <v>-9974000</v>
      </c>
      <c r="BR177" s="100">
        <v>-2139500</v>
      </c>
      <c r="BS177" s="100">
        <v>-1711600</v>
      </c>
      <c r="BT177" s="100">
        <v>-385110</v>
      </c>
      <c r="BU177" s="100">
        <v>-42790</v>
      </c>
      <c r="BV177" s="100">
        <v>-4279000</v>
      </c>
      <c r="BW177" s="100">
        <v>-2847500</v>
      </c>
      <c r="BX177" s="100">
        <v>-2278000</v>
      </c>
      <c r="BY177" s="100">
        <v>-512550</v>
      </c>
      <c r="BZ177" s="100">
        <v>-56950</v>
      </c>
      <c r="CA177" s="100">
        <v>-5695000</v>
      </c>
      <c r="CB177" s="100">
        <v>484804</v>
      </c>
      <c r="CC177" s="100">
        <v>387844</v>
      </c>
      <c r="CD177" s="100">
        <v>87265</v>
      </c>
      <c r="CE177" s="100">
        <v>9696</v>
      </c>
      <c r="CF177" s="100">
        <v>969609</v>
      </c>
      <c r="CG177" s="100">
        <v>887297</v>
      </c>
      <c r="CH177" s="100">
        <v>709838</v>
      </c>
      <c r="CI177" s="100">
        <v>159714</v>
      </c>
      <c r="CJ177" s="100">
        <v>17746</v>
      </c>
      <c r="CK177" s="100">
        <v>1774595</v>
      </c>
      <c r="CL177" s="100">
        <v>0</v>
      </c>
      <c r="CM177" s="100">
        <v>0</v>
      </c>
      <c r="CN177" s="100">
        <v>0</v>
      </c>
      <c r="CO177" s="100">
        <v>0</v>
      </c>
      <c r="CP177" s="100">
        <v>0</v>
      </c>
      <c r="CQ177" s="100">
        <v>-1170102</v>
      </c>
      <c r="CR177" s="100">
        <v>-936082</v>
      </c>
      <c r="CS177" s="100">
        <v>-210618</v>
      </c>
      <c r="CT177" s="100">
        <v>-23402</v>
      </c>
      <c r="CU177" s="100">
        <v>-2340204</v>
      </c>
      <c r="CV177" s="100">
        <v>-4785001</v>
      </c>
      <c r="CW177" s="100">
        <v>-3828000</v>
      </c>
      <c r="CX177" s="100">
        <v>-861299</v>
      </c>
      <c r="CY177" s="100">
        <v>-95700</v>
      </c>
      <c r="CZ177" s="100">
        <v>-9570000</v>
      </c>
      <c r="DA177" s="100">
        <v>-1654696</v>
      </c>
      <c r="DB177" s="100">
        <v>-1323756</v>
      </c>
      <c r="DC177" s="100">
        <v>-297845</v>
      </c>
      <c r="DD177" s="100">
        <v>-33094</v>
      </c>
      <c r="DE177" s="100">
        <v>-3309391</v>
      </c>
      <c r="DF177" s="100">
        <v>-3130305</v>
      </c>
      <c r="DG177" s="100">
        <v>-2504244</v>
      </c>
      <c r="DH177" s="100">
        <v>-563454</v>
      </c>
      <c r="DI177" s="100">
        <v>-62606</v>
      </c>
      <c r="DJ177" s="100">
        <v>-6260609</v>
      </c>
      <c r="DK177" s="100">
        <v>193688</v>
      </c>
      <c r="DL177" s="100">
        <v>154951</v>
      </c>
      <c r="DM177" s="100">
        <v>34864</v>
      </c>
      <c r="DN177" s="100">
        <v>3874</v>
      </c>
      <c r="DO177" s="100">
        <v>387377</v>
      </c>
      <c r="DP177" s="100">
        <v>207635</v>
      </c>
      <c r="DQ177" s="100">
        <v>166108</v>
      </c>
      <c r="DR177" s="100">
        <v>37374</v>
      </c>
      <c r="DS177" s="100">
        <v>4153</v>
      </c>
      <c r="DT177" s="100">
        <v>415270</v>
      </c>
      <c r="DU177" s="100">
        <v>-13947</v>
      </c>
      <c r="DV177" s="100">
        <v>-11157</v>
      </c>
      <c r="DW177" s="100">
        <v>-2510</v>
      </c>
      <c r="DX177" s="100">
        <v>-279</v>
      </c>
      <c r="DY177" s="100">
        <v>-27893</v>
      </c>
      <c r="DZ177" s="100">
        <v>33097296</v>
      </c>
      <c r="EA177" s="100">
        <v>26477836</v>
      </c>
      <c r="EB177" s="100">
        <v>5957513</v>
      </c>
      <c r="EC177" s="100">
        <v>661946</v>
      </c>
      <c r="ED177" s="100">
        <v>66194591</v>
      </c>
      <c r="EE177" s="100">
        <v>33731867</v>
      </c>
      <c r="EF177" s="100">
        <v>26985493</v>
      </c>
      <c r="EG177" s="100">
        <v>6071736</v>
      </c>
      <c r="EH177" s="100">
        <v>674637</v>
      </c>
      <c r="EI177" s="100">
        <v>67463733</v>
      </c>
      <c r="EJ177" s="100">
        <v>634571</v>
      </c>
      <c r="EK177" s="100">
        <v>507657</v>
      </c>
      <c r="EL177" s="100">
        <v>114223</v>
      </c>
      <c r="EM177" s="100">
        <v>12691</v>
      </c>
      <c r="EN177" s="100">
        <v>1269142</v>
      </c>
      <c r="EO177" s="100">
        <v>620624</v>
      </c>
      <c r="EP177" s="100">
        <v>496500</v>
      </c>
      <c r="EQ177" s="100">
        <v>111713</v>
      </c>
      <c r="ER177" s="100">
        <v>12412</v>
      </c>
      <c r="ES177" s="100">
        <v>1241249</v>
      </c>
      <c r="ET177" s="546">
        <v>0.5</v>
      </c>
      <c r="EU177" s="546">
        <v>0.4</v>
      </c>
      <c r="EV177" s="546">
        <v>0.09</v>
      </c>
      <c r="EW177" s="546">
        <v>0.01</v>
      </c>
      <c r="EX177" s="546">
        <v>1</v>
      </c>
      <c r="EY177" s="84" t="s">
        <v>1029</v>
      </c>
    </row>
    <row r="178" spans="1:155" s="84" customFormat="1" x14ac:dyDescent="0.25">
      <c r="A178" t="s">
        <v>1026</v>
      </c>
      <c r="B178" s="82" t="s">
        <v>715</v>
      </c>
      <c r="C178" s="85" t="s">
        <v>714</v>
      </c>
      <c r="D178" s="100">
        <v>23313431</v>
      </c>
      <c r="E178" s="100">
        <v>18650746</v>
      </c>
      <c r="F178" s="100">
        <v>4196418</v>
      </c>
      <c r="G178" s="100">
        <v>466269</v>
      </c>
      <c r="H178" s="100">
        <v>46626864</v>
      </c>
      <c r="I178" s="100">
        <v>0</v>
      </c>
      <c r="J178" s="100">
        <v>0</v>
      </c>
      <c r="K178" s="100">
        <v>23313431</v>
      </c>
      <c r="L178" s="100">
        <v>162930</v>
      </c>
      <c r="M178" s="100">
        <v>162930</v>
      </c>
      <c r="N178" s="100">
        <v>0</v>
      </c>
      <c r="O178" s="100">
        <v>0</v>
      </c>
      <c r="P178" s="100">
        <v>644637</v>
      </c>
      <c r="Q178" s="100">
        <v>92979</v>
      </c>
      <c r="R178" s="100">
        <v>737616</v>
      </c>
      <c r="S178" s="100">
        <v>0</v>
      </c>
      <c r="T178" s="100">
        <v>0</v>
      </c>
      <c r="U178" s="100">
        <v>0</v>
      </c>
      <c r="V178" s="100">
        <v>0</v>
      </c>
      <c r="W178" s="100">
        <v>0</v>
      </c>
      <c r="X178" s="100">
        <v>0</v>
      </c>
      <c r="Y178" s="100">
        <v>0</v>
      </c>
      <c r="Z178" s="100">
        <v>0</v>
      </c>
      <c r="AA178" s="100">
        <v>0</v>
      </c>
      <c r="AB178" s="100">
        <v>0</v>
      </c>
      <c r="AC178" s="100">
        <v>0</v>
      </c>
      <c r="AD178" s="100">
        <v>0</v>
      </c>
      <c r="AE178" s="100">
        <v>2401715</v>
      </c>
      <c r="AF178" s="100">
        <v>538689</v>
      </c>
      <c r="AG178" s="100">
        <v>59518</v>
      </c>
      <c r="AH178" s="100">
        <v>2999922</v>
      </c>
      <c r="AI178" s="100">
        <v>667698</v>
      </c>
      <c r="AJ178" s="100">
        <v>534158</v>
      </c>
      <c r="AK178" s="100">
        <v>120186</v>
      </c>
      <c r="AL178" s="100">
        <v>13354</v>
      </c>
      <c r="AM178" s="100">
        <v>1335396</v>
      </c>
      <c r="AN178" s="100">
        <v>-414686</v>
      </c>
      <c r="AO178" s="100">
        <v>-331750</v>
      </c>
      <c r="AP178" s="100">
        <v>-74644</v>
      </c>
      <c r="AQ178" s="100">
        <v>-8294</v>
      </c>
      <c r="AR178" s="100">
        <v>-829374</v>
      </c>
      <c r="AS178" s="100">
        <v>-216903</v>
      </c>
      <c r="AT178" s="100">
        <v>-173522</v>
      </c>
      <c r="AU178" s="100">
        <v>-39043</v>
      </c>
      <c r="AV178" s="100">
        <v>-4338</v>
      </c>
      <c r="AW178" s="100">
        <v>-433806</v>
      </c>
      <c r="AX178" s="100">
        <v>67864</v>
      </c>
      <c r="AY178" s="100">
        <v>54290</v>
      </c>
      <c r="AZ178" s="100">
        <v>12215</v>
      </c>
      <c r="BA178" s="100">
        <v>1357</v>
      </c>
      <c r="BB178" s="100">
        <v>135726</v>
      </c>
      <c r="BC178" s="100">
        <v>-126412</v>
      </c>
      <c r="BD178" s="100">
        <v>-101129</v>
      </c>
      <c r="BE178" s="100">
        <v>-22754</v>
      </c>
      <c r="BF178" s="100">
        <v>-2528</v>
      </c>
      <c r="BG178" s="100">
        <v>-252823</v>
      </c>
      <c r="BH178" s="100">
        <v>-275451</v>
      </c>
      <c r="BI178" s="100">
        <v>-220361</v>
      </c>
      <c r="BJ178" s="100">
        <v>-49582</v>
      </c>
      <c r="BK178" s="100">
        <v>-5509</v>
      </c>
      <c r="BL178" s="100">
        <v>-550903</v>
      </c>
      <c r="BM178" s="100">
        <v>-4256278</v>
      </c>
      <c r="BN178" s="100">
        <v>-3405023</v>
      </c>
      <c r="BO178" s="100">
        <v>-766130</v>
      </c>
      <c r="BP178" s="100">
        <v>-85126</v>
      </c>
      <c r="BQ178" s="100">
        <v>-8512557</v>
      </c>
      <c r="BR178" s="100">
        <v>-1935192</v>
      </c>
      <c r="BS178" s="100">
        <v>-1548153</v>
      </c>
      <c r="BT178" s="100">
        <v>-348334</v>
      </c>
      <c r="BU178" s="100">
        <v>-38704</v>
      </c>
      <c r="BV178" s="100">
        <v>-3870383</v>
      </c>
      <c r="BW178" s="100">
        <v>-2321086</v>
      </c>
      <c r="BX178" s="100">
        <v>-1856870</v>
      </c>
      <c r="BY178" s="100">
        <v>-417796</v>
      </c>
      <c r="BZ178" s="100">
        <v>-46422</v>
      </c>
      <c r="CA178" s="100">
        <v>-4642174</v>
      </c>
      <c r="CB178" s="100">
        <v>416638</v>
      </c>
      <c r="CC178" s="100">
        <v>333311</v>
      </c>
      <c r="CD178" s="100">
        <v>74995</v>
      </c>
      <c r="CE178" s="100">
        <v>8333</v>
      </c>
      <c r="CF178" s="100">
        <v>833277</v>
      </c>
      <c r="CG178" s="100">
        <v>251866</v>
      </c>
      <c r="CH178" s="100">
        <v>201492</v>
      </c>
      <c r="CI178" s="100">
        <v>45336</v>
      </c>
      <c r="CJ178" s="100">
        <v>5037</v>
      </c>
      <c r="CK178" s="100">
        <v>503731</v>
      </c>
      <c r="CL178" s="100">
        <v>1030183</v>
      </c>
      <c r="CM178" s="100">
        <v>824147</v>
      </c>
      <c r="CN178" s="100">
        <v>185433</v>
      </c>
      <c r="CO178" s="100">
        <v>20604</v>
      </c>
      <c r="CP178" s="100">
        <v>2060367</v>
      </c>
      <c r="CQ178" s="100">
        <v>458870</v>
      </c>
      <c r="CR178" s="100">
        <v>367096</v>
      </c>
      <c r="CS178" s="100">
        <v>82597</v>
      </c>
      <c r="CT178" s="100">
        <v>9177</v>
      </c>
      <c r="CU178" s="100">
        <v>917740</v>
      </c>
      <c r="CV178" s="100">
        <v>-2098721</v>
      </c>
      <c r="CW178" s="100">
        <v>-1678977</v>
      </c>
      <c r="CX178" s="100">
        <v>-377769</v>
      </c>
      <c r="CY178" s="100">
        <v>-41975</v>
      </c>
      <c r="CZ178" s="100">
        <v>-4197442</v>
      </c>
      <c r="DA178" s="100">
        <v>-488371</v>
      </c>
      <c r="DB178" s="100">
        <v>-390695</v>
      </c>
      <c r="DC178" s="100">
        <v>-87906</v>
      </c>
      <c r="DD178" s="100">
        <v>-9767</v>
      </c>
      <c r="DE178" s="100">
        <v>-976739</v>
      </c>
      <c r="DF178" s="100">
        <v>-1610350</v>
      </c>
      <c r="DG178" s="100">
        <v>-1288282</v>
      </c>
      <c r="DH178" s="100">
        <v>-289863</v>
      </c>
      <c r="DI178" s="100">
        <v>-32208</v>
      </c>
      <c r="DJ178" s="100">
        <v>-3220703</v>
      </c>
      <c r="DK178" s="100">
        <v>825788</v>
      </c>
      <c r="DL178" s="100">
        <v>660632</v>
      </c>
      <c r="DM178" s="100">
        <v>148642</v>
      </c>
      <c r="DN178" s="100">
        <v>16517</v>
      </c>
      <c r="DO178" s="100">
        <v>1651579</v>
      </c>
      <c r="DP178" s="100">
        <v>937984</v>
      </c>
      <c r="DQ178" s="100">
        <v>750388</v>
      </c>
      <c r="DR178" s="100">
        <v>168837</v>
      </c>
      <c r="DS178" s="100">
        <v>18760</v>
      </c>
      <c r="DT178" s="100">
        <v>1875969</v>
      </c>
      <c r="DU178" s="100">
        <v>-112196</v>
      </c>
      <c r="DV178" s="100">
        <v>-89756</v>
      </c>
      <c r="DW178" s="100">
        <v>-20195</v>
      </c>
      <c r="DX178" s="100">
        <v>-2243</v>
      </c>
      <c r="DY178" s="100">
        <v>-224390</v>
      </c>
      <c r="DZ178" s="100">
        <v>20640100</v>
      </c>
      <c r="EA178" s="100">
        <v>16512080</v>
      </c>
      <c r="EB178" s="100">
        <v>3715218</v>
      </c>
      <c r="EC178" s="100">
        <v>412802</v>
      </c>
      <c r="ED178" s="100">
        <v>41280200</v>
      </c>
      <c r="EE178" s="100">
        <v>23313431</v>
      </c>
      <c r="EF178" s="100">
        <v>18650746</v>
      </c>
      <c r="EG178" s="100">
        <v>4196418</v>
      </c>
      <c r="EH178" s="100">
        <v>466269</v>
      </c>
      <c r="EI178" s="100">
        <v>46626864</v>
      </c>
      <c r="EJ178" s="100">
        <v>2673331</v>
      </c>
      <c r="EK178" s="100">
        <v>2138666</v>
      </c>
      <c r="EL178" s="100">
        <v>481200</v>
      </c>
      <c r="EM178" s="100">
        <v>53467</v>
      </c>
      <c r="EN178" s="100">
        <v>5346664</v>
      </c>
      <c r="EO178" s="100">
        <v>2561135</v>
      </c>
      <c r="EP178" s="100">
        <v>2048910</v>
      </c>
      <c r="EQ178" s="100">
        <v>461005</v>
      </c>
      <c r="ER178" s="100">
        <v>51224</v>
      </c>
      <c r="ES178" s="100">
        <v>5122274</v>
      </c>
      <c r="ET178" s="546">
        <v>0.5</v>
      </c>
      <c r="EU178" s="546">
        <v>0.4</v>
      </c>
      <c r="EV178" s="546">
        <v>0.09</v>
      </c>
      <c r="EW178" s="546">
        <v>0.01</v>
      </c>
      <c r="EX178" s="546">
        <v>1</v>
      </c>
      <c r="EY178" s="84" t="s">
        <v>1029</v>
      </c>
    </row>
    <row r="179" spans="1:155" s="84" customFormat="1" x14ac:dyDescent="0.25">
      <c r="A179" t="s">
        <v>1026</v>
      </c>
      <c r="B179" s="82" t="s">
        <v>717</v>
      </c>
      <c r="C179" s="85" t="s">
        <v>716</v>
      </c>
      <c r="D179" s="100">
        <v>34746402</v>
      </c>
      <c r="E179" s="100">
        <v>102849349</v>
      </c>
      <c r="F179" s="100">
        <v>0</v>
      </c>
      <c r="G179" s="100">
        <v>1389856</v>
      </c>
      <c r="H179" s="100">
        <v>138985607</v>
      </c>
      <c r="I179" s="100">
        <v>0</v>
      </c>
      <c r="J179" s="100">
        <v>0</v>
      </c>
      <c r="K179" s="100">
        <v>34746402</v>
      </c>
      <c r="L179" s="100">
        <v>469104</v>
      </c>
      <c r="M179" s="100">
        <v>469104</v>
      </c>
      <c r="N179" s="100">
        <v>2511959</v>
      </c>
      <c r="O179" s="100">
        <v>2511959</v>
      </c>
      <c r="P179" s="100">
        <v>0</v>
      </c>
      <c r="Q179" s="100">
        <v>0</v>
      </c>
      <c r="R179" s="100">
        <v>0</v>
      </c>
      <c r="S179" s="100">
        <v>0</v>
      </c>
      <c r="T179" s="100">
        <v>0</v>
      </c>
      <c r="U179" s="100">
        <v>0</v>
      </c>
      <c r="V179" s="100">
        <v>0</v>
      </c>
      <c r="W179" s="100">
        <v>0</v>
      </c>
      <c r="X179" s="100">
        <v>0</v>
      </c>
      <c r="Y179" s="100">
        <v>0</v>
      </c>
      <c r="Z179" s="100">
        <v>0</v>
      </c>
      <c r="AA179" s="100">
        <v>0</v>
      </c>
      <c r="AB179" s="100">
        <v>0</v>
      </c>
      <c r="AC179" s="100">
        <v>0</v>
      </c>
      <c r="AD179" s="100">
        <v>0</v>
      </c>
      <c r="AE179" s="100">
        <v>11028699</v>
      </c>
      <c r="AF179" s="100">
        <v>0</v>
      </c>
      <c r="AG179" s="100">
        <v>146347</v>
      </c>
      <c r="AH179" s="100">
        <v>11175046</v>
      </c>
      <c r="AI179" s="100">
        <v>2447747</v>
      </c>
      <c r="AJ179" s="100">
        <v>7245330</v>
      </c>
      <c r="AK179" s="100">
        <v>0</v>
      </c>
      <c r="AL179" s="100">
        <v>97910</v>
      </c>
      <c r="AM179" s="100">
        <v>9790987</v>
      </c>
      <c r="AN179" s="100">
        <v>-1846958</v>
      </c>
      <c r="AO179" s="100">
        <v>-5466994</v>
      </c>
      <c r="AP179" s="100">
        <v>0</v>
      </c>
      <c r="AQ179" s="100">
        <v>-73878</v>
      </c>
      <c r="AR179" s="100">
        <v>-7387830</v>
      </c>
      <c r="AS179" s="100">
        <v>-1036203</v>
      </c>
      <c r="AT179" s="100">
        <v>-3067159</v>
      </c>
      <c r="AU179" s="100">
        <v>0</v>
      </c>
      <c r="AV179" s="100">
        <v>-41448</v>
      </c>
      <c r="AW179" s="100">
        <v>-4144810</v>
      </c>
      <c r="AX179" s="100">
        <v>192574</v>
      </c>
      <c r="AY179" s="100">
        <v>570019</v>
      </c>
      <c r="AZ179" s="100">
        <v>0</v>
      </c>
      <c r="BA179" s="100">
        <v>7703</v>
      </c>
      <c r="BB179" s="100">
        <v>770296</v>
      </c>
      <c r="BC179" s="100">
        <v>-545226</v>
      </c>
      <c r="BD179" s="100">
        <v>-1613867</v>
      </c>
      <c r="BE179" s="100">
        <v>0</v>
      </c>
      <c r="BF179" s="100">
        <v>-21809</v>
      </c>
      <c r="BG179" s="100">
        <v>-2180902</v>
      </c>
      <c r="BH179" s="100">
        <v>-1388855</v>
      </c>
      <c r="BI179" s="100">
        <v>-4111007</v>
      </c>
      <c r="BJ179" s="100">
        <v>0</v>
      </c>
      <c r="BK179" s="100">
        <v>-55554</v>
      </c>
      <c r="BL179" s="100">
        <v>-5555416</v>
      </c>
      <c r="BM179" s="100">
        <v>-6389031</v>
      </c>
      <c r="BN179" s="100">
        <v>-18911531</v>
      </c>
      <c r="BO179" s="100">
        <v>0</v>
      </c>
      <c r="BP179" s="100">
        <v>-255561</v>
      </c>
      <c r="BQ179" s="100">
        <v>-25556123</v>
      </c>
      <c r="BR179" s="100">
        <v>-2656524</v>
      </c>
      <c r="BS179" s="100">
        <v>-7863310</v>
      </c>
      <c r="BT179" s="100">
        <v>0</v>
      </c>
      <c r="BU179" s="100">
        <v>-106261</v>
      </c>
      <c r="BV179" s="100">
        <v>-10626095</v>
      </c>
      <c r="BW179" s="100">
        <v>-3732507</v>
      </c>
      <c r="BX179" s="100">
        <v>-11048221</v>
      </c>
      <c r="BY179" s="100">
        <v>0</v>
      </c>
      <c r="BZ179" s="100">
        <v>-149300</v>
      </c>
      <c r="CA179" s="100">
        <v>-14930028</v>
      </c>
      <c r="CB179" s="100">
        <v>279410</v>
      </c>
      <c r="CC179" s="100">
        <v>827054</v>
      </c>
      <c r="CD179" s="100">
        <v>0</v>
      </c>
      <c r="CE179" s="100">
        <v>11176</v>
      </c>
      <c r="CF179" s="100">
        <v>1117640</v>
      </c>
      <c r="CG179" s="100">
        <v>605385</v>
      </c>
      <c r="CH179" s="100">
        <v>1791939</v>
      </c>
      <c r="CI179" s="100">
        <v>0</v>
      </c>
      <c r="CJ179" s="100">
        <v>24215</v>
      </c>
      <c r="CK179" s="100">
        <v>2421539</v>
      </c>
      <c r="CL179" s="100">
        <v>932104</v>
      </c>
      <c r="CM179" s="100">
        <v>2759026</v>
      </c>
      <c r="CN179" s="100">
        <v>0</v>
      </c>
      <c r="CO179" s="100">
        <v>37284</v>
      </c>
      <c r="CP179" s="100">
        <v>3728414</v>
      </c>
      <c r="CQ179" s="100">
        <v>-1847620</v>
      </c>
      <c r="CR179" s="100">
        <v>-5468957</v>
      </c>
      <c r="CS179" s="100">
        <v>0</v>
      </c>
      <c r="CT179" s="100">
        <v>-73905</v>
      </c>
      <c r="CU179" s="100">
        <v>-7390482</v>
      </c>
      <c r="CV179" s="100">
        <v>-6419752</v>
      </c>
      <c r="CW179" s="100">
        <v>-19002469</v>
      </c>
      <c r="CX179" s="100">
        <v>0</v>
      </c>
      <c r="CY179" s="100">
        <v>-256791</v>
      </c>
      <c r="CZ179" s="100">
        <v>-25679012</v>
      </c>
      <c r="DA179" s="100">
        <v>-1445010</v>
      </c>
      <c r="DB179" s="100">
        <v>-4277230</v>
      </c>
      <c r="DC179" s="100">
        <v>0</v>
      </c>
      <c r="DD179" s="100">
        <v>-57801</v>
      </c>
      <c r="DE179" s="100">
        <v>-5780041</v>
      </c>
      <c r="DF179" s="100">
        <v>-4974742</v>
      </c>
      <c r="DG179" s="100">
        <v>-14725239</v>
      </c>
      <c r="DH179" s="100">
        <v>0</v>
      </c>
      <c r="DI179" s="100">
        <v>-198990</v>
      </c>
      <c r="DJ179" s="100">
        <v>-19898971</v>
      </c>
      <c r="DK179" s="100">
        <v>-2592228</v>
      </c>
      <c r="DL179" s="100">
        <v>-2540385</v>
      </c>
      <c r="DM179" s="100">
        <v>0</v>
      </c>
      <c r="DN179" s="100">
        <v>-51845</v>
      </c>
      <c r="DO179" s="100">
        <v>-5184458</v>
      </c>
      <c r="DP179" s="100">
        <v>-1450343</v>
      </c>
      <c r="DQ179" s="100">
        <v>-1421336</v>
      </c>
      <c r="DR179" s="100">
        <v>0</v>
      </c>
      <c r="DS179" s="100">
        <v>-29007</v>
      </c>
      <c r="DT179" s="100">
        <v>-2900686</v>
      </c>
      <c r="DU179" s="100">
        <v>-1141885</v>
      </c>
      <c r="DV179" s="100">
        <v>-1119049</v>
      </c>
      <c r="DW179" s="100">
        <v>0</v>
      </c>
      <c r="DX179" s="100">
        <v>-22838</v>
      </c>
      <c r="DY179" s="100">
        <v>-2283772</v>
      </c>
      <c r="DZ179" s="100">
        <v>33732718</v>
      </c>
      <c r="EA179" s="100">
        <v>99848845</v>
      </c>
      <c r="EB179" s="100">
        <v>0</v>
      </c>
      <c r="EC179" s="100">
        <v>1349309</v>
      </c>
      <c r="ED179" s="100">
        <v>134930872</v>
      </c>
      <c r="EE179" s="100">
        <v>34746402</v>
      </c>
      <c r="EF179" s="100">
        <v>102849349</v>
      </c>
      <c r="EG179" s="100">
        <v>0</v>
      </c>
      <c r="EH179" s="100">
        <v>1389856</v>
      </c>
      <c r="EI179" s="100">
        <v>138985607</v>
      </c>
      <c r="EJ179" s="100">
        <v>1013684</v>
      </c>
      <c r="EK179" s="100">
        <v>3000504</v>
      </c>
      <c r="EL179" s="100">
        <v>0</v>
      </c>
      <c r="EM179" s="100">
        <v>40547</v>
      </c>
      <c r="EN179" s="100">
        <v>4054735</v>
      </c>
      <c r="EO179" s="100">
        <v>-128201</v>
      </c>
      <c r="EP179" s="100">
        <v>1881455</v>
      </c>
      <c r="EQ179" s="100">
        <v>0</v>
      </c>
      <c r="ER179" s="100">
        <v>17709</v>
      </c>
      <c r="ES179" s="100">
        <v>1770963</v>
      </c>
      <c r="ET179" s="546">
        <v>0.25</v>
      </c>
      <c r="EU179" s="546">
        <v>0.74</v>
      </c>
      <c r="EV179" s="546">
        <v>0</v>
      </c>
      <c r="EW179" s="546">
        <v>0.01</v>
      </c>
      <c r="EX179" s="546">
        <v>1</v>
      </c>
      <c r="EY179" s="84" t="s">
        <v>1047</v>
      </c>
    </row>
    <row r="180" spans="1:155" s="84" customFormat="1" x14ac:dyDescent="0.25">
      <c r="A180" t="s">
        <v>1026</v>
      </c>
      <c r="B180" s="82" t="s">
        <v>719</v>
      </c>
      <c r="C180" s="85" t="s">
        <v>718</v>
      </c>
      <c r="D180" s="100">
        <v>8546926</v>
      </c>
      <c r="E180" s="100">
        <v>13675082</v>
      </c>
      <c r="F180" s="100">
        <v>11623820</v>
      </c>
      <c r="G180" s="100">
        <v>341877</v>
      </c>
      <c r="H180" s="100">
        <v>34187705</v>
      </c>
      <c r="I180" s="100">
        <v>0</v>
      </c>
      <c r="J180" s="100">
        <v>0</v>
      </c>
      <c r="K180" s="100">
        <v>8546926</v>
      </c>
      <c r="L180" s="100">
        <v>138888</v>
      </c>
      <c r="M180" s="100">
        <v>138888</v>
      </c>
      <c r="N180" s="100">
        <v>0</v>
      </c>
      <c r="O180" s="100">
        <v>0</v>
      </c>
      <c r="P180" s="100">
        <v>0</v>
      </c>
      <c r="Q180" s="100">
        <v>0</v>
      </c>
      <c r="R180" s="100">
        <v>0</v>
      </c>
      <c r="S180" s="100">
        <v>0</v>
      </c>
      <c r="T180" s="100">
        <v>0</v>
      </c>
      <c r="U180" s="100">
        <v>0</v>
      </c>
      <c r="V180" s="100">
        <v>0</v>
      </c>
      <c r="W180" s="100">
        <v>0</v>
      </c>
      <c r="X180" s="100">
        <v>0</v>
      </c>
      <c r="Y180" s="100">
        <v>0</v>
      </c>
      <c r="Z180" s="100">
        <v>0</v>
      </c>
      <c r="AA180" s="100">
        <v>0</v>
      </c>
      <c r="AB180" s="100">
        <v>0</v>
      </c>
      <c r="AC180" s="100">
        <v>0</v>
      </c>
      <c r="AD180" s="100">
        <v>0</v>
      </c>
      <c r="AE180" s="100">
        <v>1923969</v>
      </c>
      <c r="AF180" s="100">
        <v>1635373</v>
      </c>
      <c r="AG180" s="100">
        <v>48099</v>
      </c>
      <c r="AH180" s="100">
        <v>3607441</v>
      </c>
      <c r="AI180" s="100">
        <v>514368</v>
      </c>
      <c r="AJ180" s="100">
        <v>822990</v>
      </c>
      <c r="AK180" s="100">
        <v>699541</v>
      </c>
      <c r="AL180" s="100">
        <v>20575</v>
      </c>
      <c r="AM180" s="100">
        <v>2057474</v>
      </c>
      <c r="AN180" s="100">
        <v>-443915</v>
      </c>
      <c r="AO180" s="100">
        <v>-710264</v>
      </c>
      <c r="AP180" s="100">
        <v>-603724</v>
      </c>
      <c r="AQ180" s="100">
        <v>-17757</v>
      </c>
      <c r="AR180" s="100">
        <v>-1775660</v>
      </c>
      <c r="AS180" s="100">
        <v>-91102</v>
      </c>
      <c r="AT180" s="100">
        <v>-145762</v>
      </c>
      <c r="AU180" s="100">
        <v>-123898</v>
      </c>
      <c r="AV180" s="100">
        <v>-3644</v>
      </c>
      <c r="AW180" s="100">
        <v>-364406</v>
      </c>
      <c r="AX180" s="100">
        <v>4962</v>
      </c>
      <c r="AY180" s="100">
        <v>7941</v>
      </c>
      <c r="AZ180" s="100">
        <v>6750</v>
      </c>
      <c r="BA180" s="100">
        <v>199</v>
      </c>
      <c r="BB180" s="100">
        <v>19852</v>
      </c>
      <c r="BC180" s="100">
        <v>-36074</v>
      </c>
      <c r="BD180" s="100">
        <v>-57720</v>
      </c>
      <c r="BE180" s="100">
        <v>-49062</v>
      </c>
      <c r="BF180" s="100">
        <v>-1443</v>
      </c>
      <c r="BG180" s="100">
        <v>-144299</v>
      </c>
      <c r="BH180" s="100">
        <v>-122214</v>
      </c>
      <c r="BI180" s="100">
        <v>-195541</v>
      </c>
      <c r="BJ180" s="100">
        <v>-166210</v>
      </c>
      <c r="BK180" s="100">
        <v>-4888</v>
      </c>
      <c r="BL180" s="100">
        <v>-488853</v>
      </c>
      <c r="BM180" s="100">
        <v>-1286883</v>
      </c>
      <c r="BN180" s="100">
        <v>-2059012</v>
      </c>
      <c r="BO180" s="100">
        <v>-1750161</v>
      </c>
      <c r="BP180" s="100">
        <v>-51475</v>
      </c>
      <c r="BQ180" s="100">
        <v>-5147531</v>
      </c>
      <c r="BR180" s="100">
        <v>-795580</v>
      </c>
      <c r="BS180" s="100">
        <v>-1272928</v>
      </c>
      <c r="BT180" s="100">
        <v>-1081989</v>
      </c>
      <c r="BU180" s="100">
        <v>-31823</v>
      </c>
      <c r="BV180" s="100">
        <v>-3182320</v>
      </c>
      <c r="BW180" s="100">
        <v>-491303</v>
      </c>
      <c r="BX180" s="100">
        <v>-786084</v>
      </c>
      <c r="BY180" s="100">
        <v>-668172</v>
      </c>
      <c r="BZ180" s="100">
        <v>-19652</v>
      </c>
      <c r="CA180" s="100">
        <v>-1965211</v>
      </c>
      <c r="CB180" s="100">
        <v>0</v>
      </c>
      <c r="CC180" s="100">
        <v>0</v>
      </c>
      <c r="CD180" s="100">
        <v>0</v>
      </c>
      <c r="CE180" s="100">
        <v>0</v>
      </c>
      <c r="CF180" s="100">
        <v>0</v>
      </c>
      <c r="CG180" s="100">
        <v>0</v>
      </c>
      <c r="CH180" s="100">
        <v>0</v>
      </c>
      <c r="CI180" s="100">
        <v>0</v>
      </c>
      <c r="CJ180" s="100">
        <v>0</v>
      </c>
      <c r="CK180" s="100">
        <v>0</v>
      </c>
      <c r="CL180" s="100">
        <v>226857</v>
      </c>
      <c r="CM180" s="100">
        <v>362971</v>
      </c>
      <c r="CN180" s="100">
        <v>308525</v>
      </c>
      <c r="CO180" s="100">
        <v>9074</v>
      </c>
      <c r="CP180" s="100">
        <v>907427</v>
      </c>
      <c r="CQ180" s="100">
        <v>-38908</v>
      </c>
      <c r="CR180" s="100">
        <v>-62254</v>
      </c>
      <c r="CS180" s="100">
        <v>-52916</v>
      </c>
      <c r="CT180" s="100">
        <v>-1556</v>
      </c>
      <c r="CU180" s="100">
        <v>-155634</v>
      </c>
      <c r="CV180" s="100">
        <v>-1098934</v>
      </c>
      <c r="CW180" s="100">
        <v>-1758295</v>
      </c>
      <c r="CX180" s="100">
        <v>-1494552</v>
      </c>
      <c r="CY180" s="100">
        <v>-43957</v>
      </c>
      <c r="CZ180" s="100">
        <v>-4395738</v>
      </c>
      <c r="DA180" s="100">
        <v>-568723</v>
      </c>
      <c r="DB180" s="100">
        <v>-909957</v>
      </c>
      <c r="DC180" s="100">
        <v>-773464</v>
      </c>
      <c r="DD180" s="100">
        <v>-22749</v>
      </c>
      <c r="DE180" s="100">
        <v>-2274893</v>
      </c>
      <c r="DF180" s="100">
        <v>-530211</v>
      </c>
      <c r="DG180" s="100">
        <v>-848338</v>
      </c>
      <c r="DH180" s="100">
        <v>-721088</v>
      </c>
      <c r="DI180" s="100">
        <v>-21208</v>
      </c>
      <c r="DJ180" s="100">
        <v>-2120845</v>
      </c>
      <c r="DK180" s="100">
        <v>-89858</v>
      </c>
      <c r="DL180" s="100">
        <v>-71887</v>
      </c>
      <c r="DM180" s="100">
        <v>-16175</v>
      </c>
      <c r="DN180" s="100">
        <v>-1797</v>
      </c>
      <c r="DO180" s="100">
        <v>-179716.69999999899</v>
      </c>
      <c r="DP180" s="100">
        <v>-358284</v>
      </c>
      <c r="DQ180" s="100">
        <v>-286627</v>
      </c>
      <c r="DR180" s="100">
        <v>-64491</v>
      </c>
      <c r="DS180" s="100">
        <v>-7166</v>
      </c>
      <c r="DT180" s="100">
        <v>-716568</v>
      </c>
      <c r="DU180" s="100">
        <v>268426</v>
      </c>
      <c r="DV180" s="100">
        <v>214740</v>
      </c>
      <c r="DW180" s="100">
        <v>48316</v>
      </c>
      <c r="DX180" s="100">
        <v>5369</v>
      </c>
      <c r="DY180" s="100">
        <v>536851.30000000098</v>
      </c>
      <c r="DZ180" s="100">
        <v>7448508</v>
      </c>
      <c r="EA180" s="100">
        <v>11917613</v>
      </c>
      <c r="EB180" s="100">
        <v>10129971</v>
      </c>
      <c r="EC180" s="100">
        <v>297940</v>
      </c>
      <c r="ED180" s="100">
        <v>29794032</v>
      </c>
      <c r="EE180" s="100">
        <v>8546926</v>
      </c>
      <c r="EF180" s="100">
        <v>13675082</v>
      </c>
      <c r="EG180" s="100">
        <v>11623820</v>
      </c>
      <c r="EH180" s="100">
        <v>341877</v>
      </c>
      <c r="EI180" s="100">
        <v>34187705</v>
      </c>
      <c r="EJ180" s="100">
        <v>1098418</v>
      </c>
      <c r="EK180" s="100">
        <v>1757469</v>
      </c>
      <c r="EL180" s="100">
        <v>1493849</v>
      </c>
      <c r="EM180" s="100">
        <v>43937</v>
      </c>
      <c r="EN180" s="100">
        <v>4393673</v>
      </c>
      <c r="EO180" s="100">
        <v>1366844</v>
      </c>
      <c r="EP180" s="100">
        <v>1972209</v>
      </c>
      <c r="EQ180" s="100">
        <v>1542165</v>
      </c>
      <c r="ER180" s="100">
        <v>49306</v>
      </c>
      <c r="ES180" s="100">
        <v>4930524.3000000007</v>
      </c>
      <c r="ET180" s="546">
        <v>0.25</v>
      </c>
      <c r="EU180" s="546">
        <v>0.4</v>
      </c>
      <c r="EV180" s="546">
        <v>0.33999999999999997</v>
      </c>
      <c r="EW180" s="546">
        <v>0.01</v>
      </c>
      <c r="EX180" s="546">
        <v>1</v>
      </c>
      <c r="EY180" s="84" t="s">
        <v>1029</v>
      </c>
    </row>
    <row r="181" spans="1:155" s="84" customFormat="1" x14ac:dyDescent="0.25">
      <c r="A181" t="s">
        <v>1026</v>
      </c>
      <c r="B181" s="82" t="s">
        <v>721</v>
      </c>
      <c r="C181" s="85" t="s">
        <v>720</v>
      </c>
      <c r="D181" s="100">
        <v>39537928</v>
      </c>
      <c r="E181" s="100">
        <v>75912822</v>
      </c>
      <c r="F181" s="100">
        <v>42700962</v>
      </c>
      <c r="G181" s="100">
        <v>0</v>
      </c>
      <c r="H181" s="100">
        <v>158151712</v>
      </c>
      <c r="I181" s="100">
        <v>471055</v>
      </c>
      <c r="J181" s="100">
        <v>471055</v>
      </c>
      <c r="K181" s="100">
        <v>39066873</v>
      </c>
      <c r="L181" s="100">
        <v>372814</v>
      </c>
      <c r="M181" s="100">
        <v>372814</v>
      </c>
      <c r="N181" s="100">
        <v>1806256</v>
      </c>
      <c r="O181" s="100">
        <v>1806256</v>
      </c>
      <c r="P181" s="100">
        <v>0</v>
      </c>
      <c r="Q181" s="100">
        <v>0</v>
      </c>
      <c r="R181" s="100">
        <v>0</v>
      </c>
      <c r="S181" s="100">
        <v>0</v>
      </c>
      <c r="T181" s="100">
        <v>0</v>
      </c>
      <c r="U181" s="100">
        <v>0</v>
      </c>
      <c r="V181" s="100">
        <v>0</v>
      </c>
      <c r="W181" s="100">
        <v>471054.62932790228</v>
      </c>
      <c r="X181" s="100">
        <v>0</v>
      </c>
      <c r="Y181" s="100">
        <v>0</v>
      </c>
      <c r="Z181" s="100">
        <v>471054.62932790228</v>
      </c>
      <c r="AA181" s="100">
        <v>0</v>
      </c>
      <c r="AB181" s="100">
        <v>0</v>
      </c>
      <c r="AC181" s="100">
        <v>0</v>
      </c>
      <c r="AD181" s="100">
        <v>0</v>
      </c>
      <c r="AE181" s="100">
        <v>8410259</v>
      </c>
      <c r="AF181" s="100">
        <v>4683346</v>
      </c>
      <c r="AG181" s="100">
        <v>0</v>
      </c>
      <c r="AH181" s="100">
        <v>13093605</v>
      </c>
      <c r="AI181" s="100">
        <v>1623096</v>
      </c>
      <c r="AJ181" s="100">
        <v>3116344</v>
      </c>
      <c r="AK181" s="100">
        <v>1752944</v>
      </c>
      <c r="AL181" s="100">
        <v>0</v>
      </c>
      <c r="AM181" s="100">
        <v>6492384</v>
      </c>
      <c r="AN181" s="100">
        <v>-1056964</v>
      </c>
      <c r="AO181" s="100">
        <v>-2029369</v>
      </c>
      <c r="AP181" s="100">
        <v>-1141520</v>
      </c>
      <c r="AQ181" s="100">
        <v>0</v>
      </c>
      <c r="AR181" s="100">
        <v>-4227853</v>
      </c>
      <c r="AS181" s="100">
        <v>-755676.55999999959</v>
      </c>
      <c r="AT181" s="100">
        <v>-1450898</v>
      </c>
      <c r="AU181" s="100">
        <v>-816130</v>
      </c>
      <c r="AV181" s="100">
        <v>0</v>
      </c>
      <c r="AW181" s="100">
        <v>-3022704.5599999996</v>
      </c>
      <c r="AX181" s="100">
        <v>176502</v>
      </c>
      <c r="AY181" s="100">
        <v>338883</v>
      </c>
      <c r="AZ181" s="100">
        <v>190622</v>
      </c>
      <c r="BA181" s="100">
        <v>0</v>
      </c>
      <c r="BB181" s="100">
        <v>706007</v>
      </c>
      <c r="BC181" s="100">
        <v>-106709</v>
      </c>
      <c r="BD181" s="100">
        <v>-204883</v>
      </c>
      <c r="BE181" s="100">
        <v>-115247</v>
      </c>
      <c r="BF181" s="100">
        <v>0</v>
      </c>
      <c r="BG181" s="100">
        <v>-426839</v>
      </c>
      <c r="BH181" s="100">
        <v>-685883.55999999959</v>
      </c>
      <c r="BI181" s="100">
        <v>-1316898</v>
      </c>
      <c r="BJ181" s="100">
        <v>-740755</v>
      </c>
      <c r="BK181" s="100">
        <v>0</v>
      </c>
      <c r="BL181" s="100">
        <v>-2743536.5599999996</v>
      </c>
      <c r="BM181" s="100">
        <v>-6618055</v>
      </c>
      <c r="BN181" s="100">
        <v>-12706666</v>
      </c>
      <c r="BO181" s="100">
        <v>-7147499</v>
      </c>
      <c r="BP181" s="100">
        <v>0</v>
      </c>
      <c r="BQ181" s="100">
        <v>-26472220</v>
      </c>
      <c r="BR181" s="100">
        <v>636495</v>
      </c>
      <c r="BS181" s="100">
        <v>1222071</v>
      </c>
      <c r="BT181" s="100">
        <v>687415</v>
      </c>
      <c r="BU181" s="100">
        <v>0</v>
      </c>
      <c r="BV181" s="100">
        <v>2545981</v>
      </c>
      <c r="BW181" s="100">
        <v>-7254551</v>
      </c>
      <c r="BX181" s="100">
        <v>-13928736</v>
      </c>
      <c r="BY181" s="100">
        <v>-7834914</v>
      </c>
      <c r="BZ181" s="100">
        <v>0</v>
      </c>
      <c r="CA181" s="100">
        <v>-29018201</v>
      </c>
      <c r="CB181" s="100">
        <v>29169</v>
      </c>
      <c r="CC181" s="100">
        <v>56004</v>
      </c>
      <c r="CD181" s="100">
        <v>31503</v>
      </c>
      <c r="CE181" s="100">
        <v>0</v>
      </c>
      <c r="CF181" s="100">
        <v>116676</v>
      </c>
      <c r="CG181" s="100">
        <v>0</v>
      </c>
      <c r="CH181" s="100">
        <v>0</v>
      </c>
      <c r="CI181" s="100">
        <v>0</v>
      </c>
      <c r="CJ181" s="100">
        <v>0</v>
      </c>
      <c r="CK181" s="100">
        <v>0</v>
      </c>
      <c r="CL181" s="100">
        <v>1400756</v>
      </c>
      <c r="CM181" s="100">
        <v>2689452</v>
      </c>
      <c r="CN181" s="100">
        <v>1512816</v>
      </c>
      <c r="CO181" s="100">
        <v>0</v>
      </c>
      <c r="CP181" s="100">
        <v>5603024</v>
      </c>
      <c r="CQ181" s="100">
        <v>-2620311</v>
      </c>
      <c r="CR181" s="100">
        <v>-5030999</v>
      </c>
      <c r="CS181" s="100">
        <v>-2829937</v>
      </c>
      <c r="CT181" s="100">
        <v>0</v>
      </c>
      <c r="CU181" s="100">
        <v>-10481247</v>
      </c>
      <c r="CV181" s="100">
        <v>-7808441</v>
      </c>
      <c r="CW181" s="100">
        <v>-14992209</v>
      </c>
      <c r="CX181" s="100">
        <v>-8433117</v>
      </c>
      <c r="CY181" s="100">
        <v>0</v>
      </c>
      <c r="CZ181" s="100">
        <v>-31233767</v>
      </c>
      <c r="DA181" s="100">
        <v>2066420</v>
      </c>
      <c r="DB181" s="100">
        <v>3967527</v>
      </c>
      <c r="DC181" s="100">
        <v>2231734</v>
      </c>
      <c r="DD181" s="100">
        <v>0</v>
      </c>
      <c r="DE181" s="100">
        <v>8265681</v>
      </c>
      <c r="DF181" s="100">
        <v>-9874862</v>
      </c>
      <c r="DG181" s="100">
        <v>-18959735</v>
      </c>
      <c r="DH181" s="100">
        <v>-10664851</v>
      </c>
      <c r="DI181" s="100">
        <v>0</v>
      </c>
      <c r="DJ181" s="100">
        <v>-39499448</v>
      </c>
      <c r="DK181" s="100">
        <v>2301904</v>
      </c>
      <c r="DL181" s="100">
        <v>-4847404</v>
      </c>
      <c r="DM181" s="100">
        <v>-1020027</v>
      </c>
      <c r="DN181" s="100">
        <v>0</v>
      </c>
      <c r="DO181" s="100">
        <v>-3565527</v>
      </c>
      <c r="DP181" s="100">
        <v>2490012</v>
      </c>
      <c r="DQ181" s="100">
        <v>-4336845</v>
      </c>
      <c r="DR181" s="100">
        <v>-920946</v>
      </c>
      <c r="DS181" s="100">
        <v>0</v>
      </c>
      <c r="DT181" s="100">
        <v>-2767779</v>
      </c>
      <c r="DU181" s="100">
        <v>-188108</v>
      </c>
      <c r="DV181" s="100">
        <v>-510559</v>
      </c>
      <c r="DW181" s="100">
        <v>-99081</v>
      </c>
      <c r="DX181" s="100">
        <v>0</v>
      </c>
      <c r="DY181" s="100">
        <v>-797748</v>
      </c>
      <c r="DZ181" s="100">
        <v>35517807</v>
      </c>
      <c r="EA181" s="100">
        <v>68194189</v>
      </c>
      <c r="EB181" s="100">
        <v>38359232</v>
      </c>
      <c r="EC181" s="100">
        <v>0</v>
      </c>
      <c r="ED181" s="100">
        <v>142071228</v>
      </c>
      <c r="EE181" s="100">
        <v>39537928</v>
      </c>
      <c r="EF181" s="100">
        <v>75912822</v>
      </c>
      <c r="EG181" s="100">
        <v>42700962</v>
      </c>
      <c r="EH181" s="100">
        <v>0</v>
      </c>
      <c r="EI181" s="100">
        <v>158151712</v>
      </c>
      <c r="EJ181" s="100">
        <v>4020121</v>
      </c>
      <c r="EK181" s="100">
        <v>7718633</v>
      </c>
      <c r="EL181" s="100">
        <v>4341730</v>
      </c>
      <c r="EM181" s="100">
        <v>0</v>
      </c>
      <c r="EN181" s="100">
        <v>16080484</v>
      </c>
      <c r="EO181" s="100">
        <v>3832013</v>
      </c>
      <c r="EP181" s="100">
        <v>7208074</v>
      </c>
      <c r="EQ181" s="100">
        <v>4242649</v>
      </c>
      <c r="ER181" s="100">
        <v>0</v>
      </c>
      <c r="ES181" s="100">
        <v>15282736</v>
      </c>
      <c r="ET181" s="546">
        <v>0.25</v>
      </c>
      <c r="EU181" s="546">
        <v>0.48</v>
      </c>
      <c r="EV181" s="546">
        <v>0.27</v>
      </c>
      <c r="EW181" s="546">
        <v>0</v>
      </c>
      <c r="EX181" s="546">
        <v>1</v>
      </c>
      <c r="EY181" s="84" t="s">
        <v>1044</v>
      </c>
    </row>
    <row r="182" spans="1:155" s="84" customFormat="1" x14ac:dyDescent="0.25">
      <c r="A182" t="s">
        <v>1026</v>
      </c>
      <c r="B182" s="82" t="s">
        <v>723</v>
      </c>
      <c r="C182" s="85" t="s">
        <v>722</v>
      </c>
      <c r="D182" s="100">
        <v>15567362</v>
      </c>
      <c r="E182" s="100">
        <v>12453890</v>
      </c>
      <c r="F182" s="100">
        <v>2802125</v>
      </c>
      <c r="G182" s="100">
        <v>311347</v>
      </c>
      <c r="H182" s="100">
        <v>31134724</v>
      </c>
      <c r="I182" s="100">
        <v>0</v>
      </c>
      <c r="J182" s="100">
        <v>0</v>
      </c>
      <c r="K182" s="100">
        <v>15567362</v>
      </c>
      <c r="L182" s="100">
        <v>208861</v>
      </c>
      <c r="M182" s="100">
        <v>208861</v>
      </c>
      <c r="N182" s="100">
        <v>0</v>
      </c>
      <c r="O182" s="100">
        <v>0</v>
      </c>
      <c r="P182" s="100">
        <v>224662</v>
      </c>
      <c r="Q182" s="100">
        <v>0</v>
      </c>
      <c r="R182" s="100">
        <v>224662</v>
      </c>
      <c r="S182" s="100">
        <v>0</v>
      </c>
      <c r="T182" s="100">
        <v>0</v>
      </c>
      <c r="U182" s="100">
        <v>0</v>
      </c>
      <c r="V182" s="100">
        <v>0</v>
      </c>
      <c r="W182" s="100">
        <v>0</v>
      </c>
      <c r="X182" s="100">
        <v>0</v>
      </c>
      <c r="Y182" s="100">
        <v>0</v>
      </c>
      <c r="Z182" s="100">
        <v>0</v>
      </c>
      <c r="AA182" s="100">
        <v>0</v>
      </c>
      <c r="AB182" s="100">
        <v>0</v>
      </c>
      <c r="AC182" s="100">
        <v>0</v>
      </c>
      <c r="AD182" s="100">
        <v>0</v>
      </c>
      <c r="AE182" s="100">
        <v>3116006</v>
      </c>
      <c r="AF182" s="100">
        <v>699454</v>
      </c>
      <c r="AG182" s="100">
        <v>77717</v>
      </c>
      <c r="AH182" s="100">
        <v>3893177</v>
      </c>
      <c r="AI182" s="100">
        <v>671247</v>
      </c>
      <c r="AJ182" s="100">
        <v>536998</v>
      </c>
      <c r="AK182" s="100">
        <v>120825</v>
      </c>
      <c r="AL182" s="100">
        <v>13425</v>
      </c>
      <c r="AM182" s="100">
        <v>1342495</v>
      </c>
      <c r="AN182" s="100">
        <v>-152930</v>
      </c>
      <c r="AO182" s="100">
        <v>-122344</v>
      </c>
      <c r="AP182" s="100">
        <v>-27527</v>
      </c>
      <c r="AQ182" s="100">
        <v>-3059</v>
      </c>
      <c r="AR182" s="100">
        <v>-305860</v>
      </c>
      <c r="AS182" s="100">
        <v>-328411</v>
      </c>
      <c r="AT182" s="100">
        <v>-262728</v>
      </c>
      <c r="AU182" s="100">
        <v>-59114</v>
      </c>
      <c r="AV182" s="100">
        <v>-6568</v>
      </c>
      <c r="AW182" s="100">
        <v>-656821</v>
      </c>
      <c r="AX182" s="100">
        <v>129255</v>
      </c>
      <c r="AY182" s="100">
        <v>103404</v>
      </c>
      <c r="AZ182" s="100">
        <v>23266</v>
      </c>
      <c r="BA182" s="100">
        <v>2585</v>
      </c>
      <c r="BB182" s="100">
        <v>258510</v>
      </c>
      <c r="BC182" s="100">
        <v>-150996</v>
      </c>
      <c r="BD182" s="100">
        <v>-120797</v>
      </c>
      <c r="BE182" s="100">
        <v>-27179</v>
      </c>
      <c r="BF182" s="100">
        <v>-3020</v>
      </c>
      <c r="BG182" s="100">
        <v>-301992</v>
      </c>
      <c r="BH182" s="100">
        <v>-350152</v>
      </c>
      <c r="BI182" s="100">
        <v>-280121</v>
      </c>
      <c r="BJ182" s="100">
        <v>-63027</v>
      </c>
      <c r="BK182" s="100">
        <v>-7003</v>
      </c>
      <c r="BL182" s="100">
        <v>-700303</v>
      </c>
      <c r="BM182" s="100">
        <v>-750533</v>
      </c>
      <c r="BN182" s="100">
        <v>-600426</v>
      </c>
      <c r="BO182" s="100">
        <v>-135096</v>
      </c>
      <c r="BP182" s="100">
        <v>-15011</v>
      </c>
      <c r="BQ182" s="100">
        <v>-1501066</v>
      </c>
      <c r="BR182" s="100">
        <v>-385413</v>
      </c>
      <c r="BS182" s="100">
        <v>-308330</v>
      </c>
      <c r="BT182" s="100">
        <v>-69374</v>
      </c>
      <c r="BU182" s="100">
        <v>-7708</v>
      </c>
      <c r="BV182" s="100">
        <v>-770825</v>
      </c>
      <c r="BW182" s="100">
        <v>-365121</v>
      </c>
      <c r="BX182" s="100">
        <v>-292096</v>
      </c>
      <c r="BY182" s="100">
        <v>-65722</v>
      </c>
      <c r="BZ182" s="100">
        <v>-7302</v>
      </c>
      <c r="CA182" s="100">
        <v>-730241</v>
      </c>
      <c r="CB182" s="100">
        <v>101071</v>
      </c>
      <c r="CC182" s="100">
        <v>80856</v>
      </c>
      <c r="CD182" s="100">
        <v>18193</v>
      </c>
      <c r="CE182" s="100">
        <v>2021</v>
      </c>
      <c r="CF182" s="100">
        <v>202141</v>
      </c>
      <c r="CG182" s="100">
        <v>169665</v>
      </c>
      <c r="CH182" s="100">
        <v>135732</v>
      </c>
      <c r="CI182" s="100">
        <v>30540</v>
      </c>
      <c r="CJ182" s="100">
        <v>3393</v>
      </c>
      <c r="CK182" s="100">
        <v>339330</v>
      </c>
      <c r="CL182" s="100">
        <v>38886</v>
      </c>
      <c r="CM182" s="100">
        <v>31109</v>
      </c>
      <c r="CN182" s="100">
        <v>7000</v>
      </c>
      <c r="CO182" s="100">
        <v>778</v>
      </c>
      <c r="CP182" s="100">
        <v>77773</v>
      </c>
      <c r="CQ182" s="100">
        <v>-346722</v>
      </c>
      <c r="CR182" s="100">
        <v>-277377</v>
      </c>
      <c r="CS182" s="100">
        <v>-62410</v>
      </c>
      <c r="CT182" s="100">
        <v>-6934</v>
      </c>
      <c r="CU182" s="100">
        <v>-693443</v>
      </c>
      <c r="CV182" s="100">
        <v>-787633</v>
      </c>
      <c r="CW182" s="100">
        <v>-630106</v>
      </c>
      <c r="CX182" s="100">
        <v>-141773</v>
      </c>
      <c r="CY182" s="100">
        <v>-15753</v>
      </c>
      <c r="CZ182" s="100">
        <v>-1575265</v>
      </c>
      <c r="DA182" s="100">
        <v>-245456</v>
      </c>
      <c r="DB182" s="100">
        <v>-196365</v>
      </c>
      <c r="DC182" s="100">
        <v>-44181</v>
      </c>
      <c r="DD182" s="100">
        <v>-4909</v>
      </c>
      <c r="DE182" s="100">
        <v>-490911</v>
      </c>
      <c r="DF182" s="100">
        <v>-542178</v>
      </c>
      <c r="DG182" s="100">
        <v>-433741</v>
      </c>
      <c r="DH182" s="100">
        <v>-97592</v>
      </c>
      <c r="DI182" s="100">
        <v>-10843</v>
      </c>
      <c r="DJ182" s="100">
        <v>-1084354</v>
      </c>
      <c r="DK182" s="100">
        <v>-214421</v>
      </c>
      <c r="DL182" s="100">
        <v>-353322</v>
      </c>
      <c r="DM182" s="100">
        <v>-306731</v>
      </c>
      <c r="DN182" s="100">
        <v>-8832</v>
      </c>
      <c r="DO182" s="100">
        <v>-883307</v>
      </c>
      <c r="DP182" s="100">
        <v>-214419</v>
      </c>
      <c r="DQ182" s="100">
        <v>-284600</v>
      </c>
      <c r="DR182" s="100">
        <v>-205366</v>
      </c>
      <c r="DS182" s="100">
        <v>-7115</v>
      </c>
      <c r="DT182" s="100">
        <v>-711500</v>
      </c>
      <c r="DU182" s="100">
        <v>-2</v>
      </c>
      <c r="DV182" s="100">
        <v>-68722</v>
      </c>
      <c r="DW182" s="100">
        <v>-101365</v>
      </c>
      <c r="DX182" s="100">
        <v>-1717</v>
      </c>
      <c r="DY182" s="100">
        <v>-171807</v>
      </c>
      <c r="DZ182" s="100">
        <v>15538792</v>
      </c>
      <c r="EA182" s="100">
        <v>12431034</v>
      </c>
      <c r="EB182" s="100">
        <v>2796983</v>
      </c>
      <c r="EC182" s="100">
        <v>310776</v>
      </c>
      <c r="ED182" s="100">
        <v>31077585</v>
      </c>
      <c r="EE182" s="100">
        <v>15567362</v>
      </c>
      <c r="EF182" s="100">
        <v>12453890</v>
      </c>
      <c r="EG182" s="100">
        <v>2802125</v>
      </c>
      <c r="EH182" s="100">
        <v>311347</v>
      </c>
      <c r="EI182" s="100">
        <v>31134724</v>
      </c>
      <c r="EJ182" s="100">
        <v>28570</v>
      </c>
      <c r="EK182" s="100">
        <v>22856</v>
      </c>
      <c r="EL182" s="100">
        <v>5142</v>
      </c>
      <c r="EM182" s="100">
        <v>571</v>
      </c>
      <c r="EN182" s="100">
        <v>57139</v>
      </c>
      <c r="EO182" s="100">
        <v>28568</v>
      </c>
      <c r="EP182" s="100">
        <v>-45866</v>
      </c>
      <c r="EQ182" s="100">
        <v>-96223</v>
      </c>
      <c r="ER182" s="100">
        <v>-1146</v>
      </c>
      <c r="ES182" s="100">
        <v>-114668</v>
      </c>
      <c r="ET182" s="546">
        <v>0.5</v>
      </c>
      <c r="EU182" s="546">
        <v>0.4</v>
      </c>
      <c r="EV182" s="546">
        <v>0.09</v>
      </c>
      <c r="EW182" s="546">
        <v>0.01</v>
      </c>
      <c r="EX182" s="546">
        <v>1</v>
      </c>
      <c r="EY182" s="84" t="s">
        <v>1029</v>
      </c>
    </row>
    <row r="183" spans="1:155" s="84" customFormat="1" x14ac:dyDescent="0.25">
      <c r="A183" t="s">
        <v>1026</v>
      </c>
      <c r="B183" s="82" t="s">
        <v>725</v>
      </c>
      <c r="C183" s="85" t="s">
        <v>724</v>
      </c>
      <c r="D183" s="100">
        <v>9037778</v>
      </c>
      <c r="E183" s="100">
        <v>7230223</v>
      </c>
      <c r="F183" s="100">
        <v>1626800</v>
      </c>
      <c r="G183" s="100">
        <v>180756</v>
      </c>
      <c r="H183" s="100">
        <v>18075557</v>
      </c>
      <c r="I183" s="100">
        <v>0</v>
      </c>
      <c r="J183" s="100">
        <v>0</v>
      </c>
      <c r="K183" s="100">
        <v>9037778</v>
      </c>
      <c r="L183" s="100">
        <v>101044</v>
      </c>
      <c r="M183" s="100">
        <v>101044</v>
      </c>
      <c r="N183" s="100">
        <v>0</v>
      </c>
      <c r="O183" s="100">
        <v>0</v>
      </c>
      <c r="P183" s="100">
        <v>0</v>
      </c>
      <c r="Q183" s="100">
        <v>0</v>
      </c>
      <c r="R183" s="100">
        <v>0</v>
      </c>
      <c r="S183" s="100">
        <v>0</v>
      </c>
      <c r="T183" s="100">
        <v>0</v>
      </c>
      <c r="U183" s="100">
        <v>0</v>
      </c>
      <c r="V183" s="100">
        <v>0</v>
      </c>
      <c r="W183" s="100">
        <v>0</v>
      </c>
      <c r="X183" s="100">
        <v>0</v>
      </c>
      <c r="Y183" s="100">
        <v>0</v>
      </c>
      <c r="Z183" s="100">
        <v>0</v>
      </c>
      <c r="AA183" s="100">
        <v>0</v>
      </c>
      <c r="AB183" s="100">
        <v>0</v>
      </c>
      <c r="AC183" s="100">
        <v>0</v>
      </c>
      <c r="AD183" s="100">
        <v>0</v>
      </c>
      <c r="AE183" s="100">
        <v>1416862</v>
      </c>
      <c r="AF183" s="100">
        <v>318796</v>
      </c>
      <c r="AG183" s="100">
        <v>35420</v>
      </c>
      <c r="AH183" s="100">
        <v>1771078</v>
      </c>
      <c r="AI183" s="100">
        <v>396875</v>
      </c>
      <c r="AJ183" s="100">
        <v>317499</v>
      </c>
      <c r="AK183" s="100">
        <v>71437</v>
      </c>
      <c r="AL183" s="100">
        <v>7937</v>
      </c>
      <c r="AM183" s="100">
        <v>793748</v>
      </c>
      <c r="AN183" s="100">
        <v>-45151</v>
      </c>
      <c r="AO183" s="100">
        <v>-36120</v>
      </c>
      <c r="AP183" s="100">
        <v>-8127</v>
      </c>
      <c r="AQ183" s="100">
        <v>-903</v>
      </c>
      <c r="AR183" s="100">
        <v>-90301</v>
      </c>
      <c r="AS183" s="100">
        <v>-45105</v>
      </c>
      <c r="AT183" s="100">
        <v>-36084</v>
      </c>
      <c r="AU183" s="100">
        <v>-8119</v>
      </c>
      <c r="AV183" s="100">
        <v>-902</v>
      </c>
      <c r="AW183" s="100">
        <v>-90210</v>
      </c>
      <c r="AX183" s="100">
        <v>41394</v>
      </c>
      <c r="AY183" s="100">
        <v>33116</v>
      </c>
      <c r="AZ183" s="100">
        <v>7451</v>
      </c>
      <c r="BA183" s="100">
        <v>828</v>
      </c>
      <c r="BB183" s="100">
        <v>82789</v>
      </c>
      <c r="BC183" s="100">
        <v>-46590</v>
      </c>
      <c r="BD183" s="100">
        <v>-37272</v>
      </c>
      <c r="BE183" s="100">
        <v>-8386</v>
      </c>
      <c r="BF183" s="100">
        <v>-932</v>
      </c>
      <c r="BG183" s="100">
        <v>-93180</v>
      </c>
      <c r="BH183" s="100">
        <v>-50301</v>
      </c>
      <c r="BI183" s="100">
        <v>-40240</v>
      </c>
      <c r="BJ183" s="100">
        <v>-9054</v>
      </c>
      <c r="BK183" s="100">
        <v>-1006</v>
      </c>
      <c r="BL183" s="100">
        <v>-100601</v>
      </c>
      <c r="BM183" s="100">
        <v>-1842511.2000000002</v>
      </c>
      <c r="BN183" s="100">
        <v>-1474008</v>
      </c>
      <c r="BO183" s="100">
        <v>-331652</v>
      </c>
      <c r="BP183" s="100">
        <v>-36850</v>
      </c>
      <c r="BQ183" s="100">
        <v>-3685021.2</v>
      </c>
      <c r="BR183" s="100">
        <v>-626825</v>
      </c>
      <c r="BS183" s="100">
        <v>-501461</v>
      </c>
      <c r="BT183" s="100">
        <v>-112829</v>
      </c>
      <c r="BU183" s="100">
        <v>-12537</v>
      </c>
      <c r="BV183" s="100">
        <v>-1253652</v>
      </c>
      <c r="BW183" s="100">
        <v>-1215684.2000000002</v>
      </c>
      <c r="BX183" s="100">
        <v>-972548</v>
      </c>
      <c r="BY183" s="100">
        <v>-218823</v>
      </c>
      <c r="BZ183" s="100">
        <v>-24314</v>
      </c>
      <c r="CA183" s="100">
        <v>-2431369.2000000002</v>
      </c>
      <c r="CB183" s="100">
        <v>7953</v>
      </c>
      <c r="CC183" s="100">
        <v>6362</v>
      </c>
      <c r="CD183" s="100">
        <v>1432</v>
      </c>
      <c r="CE183" s="100">
        <v>159</v>
      </c>
      <c r="CF183" s="100">
        <v>15906</v>
      </c>
      <c r="CG183" s="100">
        <v>183313</v>
      </c>
      <c r="CH183" s="100">
        <v>146650</v>
      </c>
      <c r="CI183" s="100">
        <v>32996</v>
      </c>
      <c r="CJ183" s="100">
        <v>3666</v>
      </c>
      <c r="CK183" s="100">
        <v>366625</v>
      </c>
      <c r="CL183" s="100">
        <v>0</v>
      </c>
      <c r="CM183" s="100">
        <v>0</v>
      </c>
      <c r="CN183" s="100">
        <v>0</v>
      </c>
      <c r="CO183" s="100">
        <v>0</v>
      </c>
      <c r="CP183" s="100">
        <v>0</v>
      </c>
      <c r="CQ183" s="100">
        <v>-35997</v>
      </c>
      <c r="CR183" s="100">
        <v>-28798</v>
      </c>
      <c r="CS183" s="100">
        <v>-6480</v>
      </c>
      <c r="CT183" s="100">
        <v>-720</v>
      </c>
      <c r="CU183" s="100">
        <v>-71995</v>
      </c>
      <c r="CV183" s="100">
        <v>-1687242.2000000002</v>
      </c>
      <c r="CW183" s="100">
        <v>-1349794</v>
      </c>
      <c r="CX183" s="100">
        <v>-303704</v>
      </c>
      <c r="CY183" s="100">
        <v>-33745</v>
      </c>
      <c r="CZ183" s="100">
        <v>-3374485.2</v>
      </c>
      <c r="DA183" s="100">
        <v>-618872</v>
      </c>
      <c r="DB183" s="100">
        <v>-495099</v>
      </c>
      <c r="DC183" s="100">
        <v>-111397</v>
      </c>
      <c r="DD183" s="100">
        <v>-12378</v>
      </c>
      <c r="DE183" s="100">
        <v>-1237746</v>
      </c>
      <c r="DF183" s="100">
        <v>-1068368.2000000002</v>
      </c>
      <c r="DG183" s="100">
        <v>-854696</v>
      </c>
      <c r="DH183" s="100">
        <v>-192307</v>
      </c>
      <c r="DI183" s="100">
        <v>-21368</v>
      </c>
      <c r="DJ183" s="100">
        <v>-2136739.2000000002</v>
      </c>
      <c r="DK183" s="100">
        <v>-383810</v>
      </c>
      <c r="DL183" s="100">
        <v>-467196</v>
      </c>
      <c r="DM183" s="100">
        <v>-226032</v>
      </c>
      <c r="DN183" s="100">
        <v>-10879</v>
      </c>
      <c r="DO183" s="100">
        <v>-1087917</v>
      </c>
      <c r="DP183" s="100">
        <v>-383811</v>
      </c>
      <c r="DQ183" s="100">
        <v>-797073</v>
      </c>
      <c r="DR183" s="100">
        <v>-549310</v>
      </c>
      <c r="DS183" s="100">
        <v>-17476</v>
      </c>
      <c r="DT183" s="100">
        <v>-1747670</v>
      </c>
      <c r="DU183" s="100">
        <v>1</v>
      </c>
      <c r="DV183" s="100">
        <v>329877</v>
      </c>
      <c r="DW183" s="100">
        <v>323278</v>
      </c>
      <c r="DX183" s="100">
        <v>6597</v>
      </c>
      <c r="DY183" s="100">
        <v>659753</v>
      </c>
      <c r="DZ183" s="100">
        <v>8596856</v>
      </c>
      <c r="EA183" s="100">
        <v>6877485</v>
      </c>
      <c r="EB183" s="100">
        <v>1547434</v>
      </c>
      <c r="EC183" s="100">
        <v>171937</v>
      </c>
      <c r="ED183" s="100">
        <v>17193712</v>
      </c>
      <c r="EE183" s="100">
        <v>9037778</v>
      </c>
      <c r="EF183" s="100">
        <v>7230223</v>
      </c>
      <c r="EG183" s="100">
        <v>1626800</v>
      </c>
      <c r="EH183" s="100">
        <v>180756</v>
      </c>
      <c r="EI183" s="100">
        <v>18075557</v>
      </c>
      <c r="EJ183" s="100">
        <v>440922</v>
      </c>
      <c r="EK183" s="100">
        <v>352738</v>
      </c>
      <c r="EL183" s="100">
        <v>79366</v>
      </c>
      <c r="EM183" s="100">
        <v>8819</v>
      </c>
      <c r="EN183" s="100">
        <v>881845</v>
      </c>
      <c r="EO183" s="100">
        <v>440923</v>
      </c>
      <c r="EP183" s="100">
        <v>682615</v>
      </c>
      <c r="EQ183" s="100">
        <v>402644</v>
      </c>
      <c r="ER183" s="100">
        <v>15416</v>
      </c>
      <c r="ES183" s="100">
        <v>1541598</v>
      </c>
      <c r="ET183" s="546">
        <v>0.5</v>
      </c>
      <c r="EU183" s="546">
        <v>0.4</v>
      </c>
      <c r="EV183" s="546">
        <v>0.09</v>
      </c>
      <c r="EW183" s="546">
        <v>0.01</v>
      </c>
      <c r="EX183" s="546">
        <v>1</v>
      </c>
      <c r="EY183" s="84" t="s">
        <v>1029</v>
      </c>
    </row>
    <row r="184" spans="1:155" s="84" customFormat="1" x14ac:dyDescent="0.25">
      <c r="A184" t="s">
        <v>1026</v>
      </c>
      <c r="B184" s="82" t="s">
        <v>727</v>
      </c>
      <c r="C184" s="85" t="s">
        <v>726</v>
      </c>
      <c r="D184" s="100">
        <v>29816706</v>
      </c>
      <c r="E184" s="100">
        <v>29220371</v>
      </c>
      <c r="F184" s="100">
        <v>0</v>
      </c>
      <c r="G184" s="100">
        <v>596334</v>
      </c>
      <c r="H184" s="100">
        <v>59633411</v>
      </c>
      <c r="I184" s="100">
        <v>91286</v>
      </c>
      <c r="J184" s="100">
        <v>91286</v>
      </c>
      <c r="K184" s="100">
        <v>29725420</v>
      </c>
      <c r="L184" s="100">
        <v>220390</v>
      </c>
      <c r="M184" s="100">
        <v>220390</v>
      </c>
      <c r="N184" s="100">
        <v>0</v>
      </c>
      <c r="O184" s="100">
        <v>0</v>
      </c>
      <c r="P184" s="100">
        <v>169085</v>
      </c>
      <c r="Q184" s="100">
        <v>0</v>
      </c>
      <c r="R184" s="100">
        <v>169085</v>
      </c>
      <c r="S184" s="100">
        <v>0</v>
      </c>
      <c r="T184" s="100">
        <v>0</v>
      </c>
      <c r="U184" s="100">
        <v>0</v>
      </c>
      <c r="V184" s="100">
        <v>0</v>
      </c>
      <c r="W184" s="100">
        <v>91285.814663951125</v>
      </c>
      <c r="X184" s="100">
        <v>0</v>
      </c>
      <c r="Y184" s="100">
        <v>0</v>
      </c>
      <c r="Z184" s="100">
        <v>91285.814663951125</v>
      </c>
      <c r="AA184" s="100">
        <v>0</v>
      </c>
      <c r="AB184" s="100">
        <v>0</v>
      </c>
      <c r="AC184" s="100">
        <v>0</v>
      </c>
      <c r="AD184" s="100">
        <v>0</v>
      </c>
      <c r="AE184" s="100">
        <v>3294264</v>
      </c>
      <c r="AF184" s="100">
        <v>0</v>
      </c>
      <c r="AG184" s="100">
        <v>67116</v>
      </c>
      <c r="AH184" s="100">
        <v>3361380</v>
      </c>
      <c r="AI184" s="100">
        <v>3007544</v>
      </c>
      <c r="AJ184" s="100">
        <v>2947394</v>
      </c>
      <c r="AK184" s="100">
        <v>0</v>
      </c>
      <c r="AL184" s="100">
        <v>60151</v>
      </c>
      <c r="AM184" s="100">
        <v>6015089</v>
      </c>
      <c r="AN184" s="100">
        <v>-780185</v>
      </c>
      <c r="AO184" s="100">
        <v>-764581</v>
      </c>
      <c r="AP184" s="100">
        <v>0</v>
      </c>
      <c r="AQ184" s="100">
        <v>-15604</v>
      </c>
      <c r="AR184" s="100">
        <v>-1560370</v>
      </c>
      <c r="AS184" s="100">
        <v>-1308490</v>
      </c>
      <c r="AT184" s="100">
        <v>-1282320</v>
      </c>
      <c r="AU184" s="100">
        <v>0</v>
      </c>
      <c r="AV184" s="100">
        <v>-26170</v>
      </c>
      <c r="AW184" s="100">
        <v>-2616980</v>
      </c>
      <c r="AX184" s="100">
        <v>394503</v>
      </c>
      <c r="AY184" s="100">
        <v>386613</v>
      </c>
      <c r="AZ184" s="100">
        <v>0</v>
      </c>
      <c r="BA184" s="100">
        <v>7890</v>
      </c>
      <c r="BB184" s="100">
        <v>789006</v>
      </c>
      <c r="BC184" s="100">
        <v>-449993</v>
      </c>
      <c r="BD184" s="100">
        <v>-440994</v>
      </c>
      <c r="BE184" s="100">
        <v>0</v>
      </c>
      <c r="BF184" s="100">
        <v>-9000</v>
      </c>
      <c r="BG184" s="100">
        <v>-899987</v>
      </c>
      <c r="BH184" s="100">
        <v>-1363980</v>
      </c>
      <c r="BI184" s="100">
        <v>-1336701</v>
      </c>
      <c r="BJ184" s="100">
        <v>0</v>
      </c>
      <c r="BK184" s="100">
        <v>-27280</v>
      </c>
      <c r="BL184" s="100">
        <v>-2727961</v>
      </c>
      <c r="BM184" s="100">
        <v>-5954036</v>
      </c>
      <c r="BN184" s="100">
        <v>-5834956</v>
      </c>
      <c r="BO184" s="100">
        <v>0</v>
      </c>
      <c r="BP184" s="100">
        <v>-119081</v>
      </c>
      <c r="BQ184" s="100">
        <v>-11908073</v>
      </c>
      <c r="BR184" s="100">
        <v>-2674903</v>
      </c>
      <c r="BS184" s="100">
        <v>-2621405</v>
      </c>
      <c r="BT184" s="100">
        <v>0</v>
      </c>
      <c r="BU184" s="100">
        <v>-53498</v>
      </c>
      <c r="BV184" s="100">
        <v>-5349806</v>
      </c>
      <c r="BW184" s="100">
        <v>-3279133</v>
      </c>
      <c r="BX184" s="100">
        <v>-3213551</v>
      </c>
      <c r="BY184" s="100">
        <v>0</v>
      </c>
      <c r="BZ184" s="100">
        <v>-65583</v>
      </c>
      <c r="CA184" s="100">
        <v>-6558267</v>
      </c>
      <c r="CB184" s="100">
        <v>174241</v>
      </c>
      <c r="CC184" s="100">
        <v>170757</v>
      </c>
      <c r="CD184" s="100">
        <v>0</v>
      </c>
      <c r="CE184" s="100">
        <v>3485</v>
      </c>
      <c r="CF184" s="100">
        <v>348483</v>
      </c>
      <c r="CG184" s="100">
        <v>354574</v>
      </c>
      <c r="CH184" s="100">
        <v>347482</v>
      </c>
      <c r="CI184" s="100">
        <v>0</v>
      </c>
      <c r="CJ184" s="100">
        <v>7091</v>
      </c>
      <c r="CK184" s="100">
        <v>709147</v>
      </c>
      <c r="CL184" s="100">
        <v>285039</v>
      </c>
      <c r="CM184" s="100">
        <v>279338</v>
      </c>
      <c r="CN184" s="100">
        <v>0</v>
      </c>
      <c r="CO184" s="100">
        <v>5701</v>
      </c>
      <c r="CP184" s="100">
        <v>570078</v>
      </c>
      <c r="CQ184" s="100">
        <v>-1525275</v>
      </c>
      <c r="CR184" s="100">
        <v>-1494770</v>
      </c>
      <c r="CS184" s="100">
        <v>0</v>
      </c>
      <c r="CT184" s="100">
        <v>-30506</v>
      </c>
      <c r="CU184" s="100">
        <v>-3050551</v>
      </c>
      <c r="CV184" s="100">
        <v>-6665457</v>
      </c>
      <c r="CW184" s="100">
        <v>-6532149</v>
      </c>
      <c r="CX184" s="100">
        <v>0</v>
      </c>
      <c r="CY184" s="100">
        <v>-133310</v>
      </c>
      <c r="CZ184" s="100">
        <v>-13330916</v>
      </c>
      <c r="DA184" s="100">
        <v>-2215623</v>
      </c>
      <c r="DB184" s="100">
        <v>-2171310</v>
      </c>
      <c r="DC184" s="100">
        <v>0</v>
      </c>
      <c r="DD184" s="100">
        <v>-44312</v>
      </c>
      <c r="DE184" s="100">
        <v>-4431245</v>
      </c>
      <c r="DF184" s="100">
        <v>-4449834</v>
      </c>
      <c r="DG184" s="100">
        <v>-4360839</v>
      </c>
      <c r="DH184" s="100">
        <v>0</v>
      </c>
      <c r="DI184" s="100">
        <v>-88998</v>
      </c>
      <c r="DJ184" s="100">
        <v>-8899671</v>
      </c>
      <c r="DK184" s="100">
        <v>-768250</v>
      </c>
      <c r="DL184" s="100">
        <v>-752884</v>
      </c>
      <c r="DM184" s="100">
        <v>0</v>
      </c>
      <c r="DN184" s="100">
        <v>-15365</v>
      </c>
      <c r="DO184" s="100">
        <v>-1536500</v>
      </c>
      <c r="DP184" s="100">
        <v>-1308518</v>
      </c>
      <c r="DQ184" s="100">
        <v>-1282347</v>
      </c>
      <c r="DR184" s="100">
        <v>0</v>
      </c>
      <c r="DS184" s="100">
        <v>-26170</v>
      </c>
      <c r="DT184" s="100">
        <v>-2617035</v>
      </c>
      <c r="DU184" s="100">
        <v>540268</v>
      </c>
      <c r="DV184" s="100">
        <v>529463</v>
      </c>
      <c r="DW184" s="100">
        <v>0</v>
      </c>
      <c r="DX184" s="100">
        <v>10805</v>
      </c>
      <c r="DY184" s="100">
        <v>1080535</v>
      </c>
      <c r="DZ184" s="100">
        <v>29586476</v>
      </c>
      <c r="EA184" s="100">
        <v>28994747</v>
      </c>
      <c r="EB184" s="100">
        <v>0</v>
      </c>
      <c r="EC184" s="100">
        <v>591730</v>
      </c>
      <c r="ED184" s="100">
        <v>59172953</v>
      </c>
      <c r="EE184" s="100">
        <v>29816706</v>
      </c>
      <c r="EF184" s="100">
        <v>29220371</v>
      </c>
      <c r="EG184" s="100">
        <v>0</v>
      </c>
      <c r="EH184" s="100">
        <v>596334</v>
      </c>
      <c r="EI184" s="100">
        <v>59633411</v>
      </c>
      <c r="EJ184" s="100">
        <v>230230</v>
      </c>
      <c r="EK184" s="100">
        <v>225624</v>
      </c>
      <c r="EL184" s="100">
        <v>0</v>
      </c>
      <c r="EM184" s="100">
        <v>4604</v>
      </c>
      <c r="EN184" s="100">
        <v>460458</v>
      </c>
      <c r="EO184" s="100">
        <v>770498</v>
      </c>
      <c r="EP184" s="100">
        <v>755087</v>
      </c>
      <c r="EQ184" s="100">
        <v>0</v>
      </c>
      <c r="ER184" s="100">
        <v>15409</v>
      </c>
      <c r="ES184" s="100">
        <v>1540993</v>
      </c>
      <c r="ET184" s="546">
        <v>0.5</v>
      </c>
      <c r="EU184" s="546">
        <v>0.49</v>
      </c>
      <c r="EV184" s="546">
        <v>0</v>
      </c>
      <c r="EW184" s="546">
        <v>0.01</v>
      </c>
      <c r="EX184" s="546">
        <v>1</v>
      </c>
      <c r="EY184" s="84" t="s">
        <v>1054</v>
      </c>
    </row>
    <row r="185" spans="1:155" s="84" customFormat="1" x14ac:dyDescent="0.25">
      <c r="A185" t="s">
        <v>1026</v>
      </c>
      <c r="B185" s="82" t="s">
        <v>729</v>
      </c>
      <c r="C185" s="85" t="s">
        <v>728</v>
      </c>
      <c r="D185" s="100">
        <v>10048564</v>
      </c>
      <c r="E185" s="100">
        <v>14067989</v>
      </c>
      <c r="F185" s="100">
        <v>16077702</v>
      </c>
      <c r="G185" s="100">
        <v>0</v>
      </c>
      <c r="H185" s="100">
        <v>40194255</v>
      </c>
      <c r="I185" s="100">
        <v>0</v>
      </c>
      <c r="J185" s="100">
        <v>0</v>
      </c>
      <c r="K185" s="100">
        <v>10048564</v>
      </c>
      <c r="L185" s="100">
        <v>176277</v>
      </c>
      <c r="M185" s="100">
        <v>176277</v>
      </c>
      <c r="N185" s="100">
        <v>0</v>
      </c>
      <c r="O185" s="100">
        <v>0</v>
      </c>
      <c r="P185" s="100">
        <v>32744</v>
      </c>
      <c r="Q185" s="100">
        <v>0</v>
      </c>
      <c r="R185" s="100">
        <v>32744</v>
      </c>
      <c r="S185" s="100">
        <v>0</v>
      </c>
      <c r="T185" s="100">
        <v>0</v>
      </c>
      <c r="U185" s="100">
        <v>0</v>
      </c>
      <c r="V185" s="100">
        <v>0</v>
      </c>
      <c r="W185" s="100">
        <v>0</v>
      </c>
      <c r="X185" s="100">
        <v>0</v>
      </c>
      <c r="Y185" s="100">
        <v>0</v>
      </c>
      <c r="Z185" s="100">
        <v>0</v>
      </c>
      <c r="AA185" s="100">
        <v>0</v>
      </c>
      <c r="AB185" s="100">
        <v>0</v>
      </c>
      <c r="AC185" s="100">
        <v>0</v>
      </c>
      <c r="AD185" s="100">
        <v>0</v>
      </c>
      <c r="AE185" s="100">
        <v>2348002</v>
      </c>
      <c r="AF185" s="100">
        <v>2682212</v>
      </c>
      <c r="AG185" s="100">
        <v>0</v>
      </c>
      <c r="AH185" s="100">
        <v>5030214</v>
      </c>
      <c r="AI185" s="100">
        <v>394241</v>
      </c>
      <c r="AJ185" s="100">
        <v>551936</v>
      </c>
      <c r="AK185" s="100">
        <v>630784</v>
      </c>
      <c r="AL185" s="100">
        <v>0</v>
      </c>
      <c r="AM185" s="100">
        <v>1576961</v>
      </c>
      <c r="AN185" s="100">
        <v>-140469</v>
      </c>
      <c r="AO185" s="100">
        <v>-196657</v>
      </c>
      <c r="AP185" s="100">
        <v>-224751</v>
      </c>
      <c r="AQ185" s="100">
        <v>0</v>
      </c>
      <c r="AR185" s="100">
        <v>-561877</v>
      </c>
      <c r="AS185" s="100">
        <v>-150777</v>
      </c>
      <c r="AT185" s="100">
        <v>-211088</v>
      </c>
      <c r="AU185" s="100">
        <v>-241243</v>
      </c>
      <c r="AV185" s="100">
        <v>0</v>
      </c>
      <c r="AW185" s="100">
        <v>-603108</v>
      </c>
      <c r="AX185" s="100">
        <v>94777</v>
      </c>
      <c r="AY185" s="100">
        <v>132688</v>
      </c>
      <c r="AZ185" s="100">
        <v>151644</v>
      </c>
      <c r="BA185" s="100">
        <v>0</v>
      </c>
      <c r="BB185" s="100">
        <v>379109</v>
      </c>
      <c r="BC185" s="100">
        <v>-63083</v>
      </c>
      <c r="BD185" s="100">
        <v>-88317</v>
      </c>
      <c r="BE185" s="100">
        <v>-100934</v>
      </c>
      <c r="BF185" s="100">
        <v>0</v>
      </c>
      <c r="BG185" s="100">
        <v>-252334</v>
      </c>
      <c r="BH185" s="100">
        <v>-119083</v>
      </c>
      <c r="BI185" s="100">
        <v>-166717</v>
      </c>
      <c r="BJ185" s="100">
        <v>-190533</v>
      </c>
      <c r="BK185" s="100">
        <v>0</v>
      </c>
      <c r="BL185" s="100">
        <v>-476333</v>
      </c>
      <c r="BM185" s="100">
        <v>-937649</v>
      </c>
      <c r="BN185" s="100">
        <v>-1312708</v>
      </c>
      <c r="BO185" s="100">
        <v>-1500238</v>
      </c>
      <c r="BP185" s="100">
        <v>0</v>
      </c>
      <c r="BQ185" s="100">
        <v>-3750595</v>
      </c>
      <c r="BR185" s="100">
        <v>-523894</v>
      </c>
      <c r="BS185" s="100">
        <v>-733452</v>
      </c>
      <c r="BT185" s="100">
        <v>-838230</v>
      </c>
      <c r="BU185" s="100">
        <v>0</v>
      </c>
      <c r="BV185" s="100">
        <v>-2095576</v>
      </c>
      <c r="BW185" s="100">
        <v>-413754</v>
      </c>
      <c r="BX185" s="100">
        <v>-579257</v>
      </c>
      <c r="BY185" s="100">
        <v>-662008</v>
      </c>
      <c r="BZ185" s="100">
        <v>0</v>
      </c>
      <c r="CA185" s="100">
        <v>-1655019</v>
      </c>
      <c r="CB185" s="100">
        <v>103992</v>
      </c>
      <c r="CC185" s="100">
        <v>145588</v>
      </c>
      <c r="CD185" s="100">
        <v>166386</v>
      </c>
      <c r="CE185" s="100">
        <v>0</v>
      </c>
      <c r="CF185" s="100">
        <v>415966</v>
      </c>
      <c r="CG185" s="100">
        <v>0</v>
      </c>
      <c r="CH185" s="100">
        <v>0</v>
      </c>
      <c r="CI185" s="100">
        <v>0</v>
      </c>
      <c r="CJ185" s="100">
        <v>0</v>
      </c>
      <c r="CK185" s="100">
        <v>0</v>
      </c>
      <c r="CL185" s="100">
        <v>3653</v>
      </c>
      <c r="CM185" s="100">
        <v>5115</v>
      </c>
      <c r="CN185" s="100">
        <v>5845</v>
      </c>
      <c r="CO185" s="100">
        <v>0</v>
      </c>
      <c r="CP185" s="100">
        <v>14613</v>
      </c>
      <c r="CQ185" s="100">
        <v>228281</v>
      </c>
      <c r="CR185" s="100">
        <v>319592</v>
      </c>
      <c r="CS185" s="100">
        <v>365248</v>
      </c>
      <c r="CT185" s="100">
        <v>0</v>
      </c>
      <c r="CU185" s="100">
        <v>913121</v>
      </c>
      <c r="CV185" s="100">
        <v>-601723</v>
      </c>
      <c r="CW185" s="100">
        <v>-842413</v>
      </c>
      <c r="CX185" s="100">
        <v>-962759</v>
      </c>
      <c r="CY185" s="100">
        <v>0</v>
      </c>
      <c r="CZ185" s="100">
        <v>-2406895</v>
      </c>
      <c r="DA185" s="100">
        <v>-416249</v>
      </c>
      <c r="DB185" s="100">
        <v>-582749</v>
      </c>
      <c r="DC185" s="100">
        <v>-665999</v>
      </c>
      <c r="DD185" s="100">
        <v>0</v>
      </c>
      <c r="DE185" s="100">
        <v>-1664997</v>
      </c>
      <c r="DF185" s="100">
        <v>-185473</v>
      </c>
      <c r="DG185" s="100">
        <v>-259665</v>
      </c>
      <c r="DH185" s="100">
        <v>-296760</v>
      </c>
      <c r="DI185" s="100">
        <v>0</v>
      </c>
      <c r="DJ185" s="100">
        <v>-741898</v>
      </c>
      <c r="DK185" s="100">
        <v>-754667</v>
      </c>
      <c r="DL185" s="100">
        <v>-603734</v>
      </c>
      <c r="DM185" s="100">
        <v>-150934</v>
      </c>
      <c r="DN185" s="100">
        <v>0</v>
      </c>
      <c r="DO185" s="100">
        <v>-1509336</v>
      </c>
      <c r="DP185" s="100">
        <v>-72073</v>
      </c>
      <c r="DQ185" s="100">
        <v>-57659</v>
      </c>
      <c r="DR185" s="100">
        <v>-14415</v>
      </c>
      <c r="DS185" s="100">
        <v>0</v>
      </c>
      <c r="DT185" s="100">
        <v>-144147</v>
      </c>
      <c r="DU185" s="100">
        <v>-682594</v>
      </c>
      <c r="DV185" s="100">
        <v>-546075</v>
      </c>
      <c r="DW185" s="100">
        <v>-136519</v>
      </c>
      <c r="DX185" s="100">
        <v>0</v>
      </c>
      <c r="DY185" s="100">
        <v>-1365189</v>
      </c>
      <c r="DZ185" s="100">
        <v>9397818</v>
      </c>
      <c r="EA185" s="100">
        <v>13156945</v>
      </c>
      <c r="EB185" s="100">
        <v>15036509</v>
      </c>
      <c r="EC185" s="100">
        <v>0</v>
      </c>
      <c r="ED185" s="100">
        <v>37591272</v>
      </c>
      <c r="EE185" s="100">
        <v>10048564</v>
      </c>
      <c r="EF185" s="100">
        <v>14067989</v>
      </c>
      <c r="EG185" s="100">
        <v>16077702</v>
      </c>
      <c r="EH185" s="100">
        <v>0</v>
      </c>
      <c r="EI185" s="100">
        <v>40194255</v>
      </c>
      <c r="EJ185" s="100">
        <v>650746</v>
      </c>
      <c r="EK185" s="100">
        <v>911044</v>
      </c>
      <c r="EL185" s="100">
        <v>1041193</v>
      </c>
      <c r="EM185" s="100">
        <v>0</v>
      </c>
      <c r="EN185" s="100">
        <v>2602983</v>
      </c>
      <c r="EO185" s="100">
        <v>-31848</v>
      </c>
      <c r="EP185" s="100">
        <v>364969</v>
      </c>
      <c r="EQ185" s="100">
        <v>904674</v>
      </c>
      <c r="ER185" s="100">
        <v>0</v>
      </c>
      <c r="ES185" s="100">
        <v>1237794</v>
      </c>
      <c r="ET185" s="546">
        <v>0.25</v>
      </c>
      <c r="EU185" s="546">
        <v>0.35</v>
      </c>
      <c r="EV185" s="546">
        <v>0.4</v>
      </c>
      <c r="EW185" s="546">
        <v>0</v>
      </c>
      <c r="EX185" s="546">
        <v>1</v>
      </c>
      <c r="EY185" s="84" t="s">
        <v>1029</v>
      </c>
    </row>
    <row r="186" spans="1:155" s="84" customFormat="1" x14ac:dyDescent="0.25">
      <c r="A186" t="s">
        <v>1026</v>
      </c>
      <c r="B186" s="82" t="s">
        <v>731</v>
      </c>
      <c r="C186" s="85" t="s">
        <v>730</v>
      </c>
      <c r="D186" s="100">
        <v>13182178</v>
      </c>
      <c r="E186" s="100">
        <v>10545742</v>
      </c>
      <c r="F186" s="100">
        <v>2636436</v>
      </c>
      <c r="G186" s="100">
        <v>0</v>
      </c>
      <c r="H186" s="100">
        <v>26364356</v>
      </c>
      <c r="I186" s="100">
        <v>0</v>
      </c>
      <c r="J186" s="100">
        <v>0</v>
      </c>
      <c r="K186" s="100">
        <v>13182178</v>
      </c>
      <c r="L186" s="100">
        <v>124434</v>
      </c>
      <c r="M186" s="100">
        <v>124434</v>
      </c>
      <c r="N186" s="100">
        <v>0</v>
      </c>
      <c r="O186" s="100">
        <v>0</v>
      </c>
      <c r="P186" s="100">
        <v>1548211</v>
      </c>
      <c r="Q186" s="100">
        <v>131040</v>
      </c>
      <c r="R186" s="100">
        <v>1679251</v>
      </c>
      <c r="S186" s="100">
        <v>0</v>
      </c>
      <c r="T186" s="100">
        <v>0</v>
      </c>
      <c r="U186" s="100">
        <v>0</v>
      </c>
      <c r="V186" s="100">
        <v>0</v>
      </c>
      <c r="W186" s="100">
        <v>0</v>
      </c>
      <c r="X186" s="100">
        <v>0</v>
      </c>
      <c r="Y186" s="100">
        <v>0</v>
      </c>
      <c r="Z186" s="100">
        <v>0</v>
      </c>
      <c r="AA186" s="100">
        <v>0</v>
      </c>
      <c r="AB186" s="100">
        <v>0</v>
      </c>
      <c r="AC186" s="100">
        <v>0</v>
      </c>
      <c r="AD186" s="100">
        <v>0</v>
      </c>
      <c r="AE186" s="100">
        <v>1656068</v>
      </c>
      <c r="AF186" s="100">
        <v>405673</v>
      </c>
      <c r="AG186" s="100">
        <v>0</v>
      </c>
      <c r="AH186" s="100">
        <v>2061741</v>
      </c>
      <c r="AI186" s="100">
        <v>385628</v>
      </c>
      <c r="AJ186" s="100">
        <v>308503</v>
      </c>
      <c r="AK186" s="100">
        <v>77126</v>
      </c>
      <c r="AL186" s="100">
        <v>0</v>
      </c>
      <c r="AM186" s="100">
        <v>771257</v>
      </c>
      <c r="AN186" s="100">
        <v>-433463</v>
      </c>
      <c r="AO186" s="100">
        <v>-346770</v>
      </c>
      <c r="AP186" s="100">
        <v>-86693</v>
      </c>
      <c r="AQ186" s="100">
        <v>0</v>
      </c>
      <c r="AR186" s="100">
        <v>-866926</v>
      </c>
      <c r="AS186" s="100">
        <v>-74732</v>
      </c>
      <c r="AT186" s="100">
        <v>-59785</v>
      </c>
      <c r="AU186" s="100">
        <v>-14946</v>
      </c>
      <c r="AV186" s="100">
        <v>0</v>
      </c>
      <c r="AW186" s="100">
        <v>-149463</v>
      </c>
      <c r="AX186" s="100">
        <v>35137</v>
      </c>
      <c r="AY186" s="100">
        <v>28110</v>
      </c>
      <c r="AZ186" s="100">
        <v>7028</v>
      </c>
      <c r="BA186" s="100">
        <v>0</v>
      </c>
      <c r="BB186" s="100">
        <v>70275</v>
      </c>
      <c r="BC186" s="100">
        <v>-52984</v>
      </c>
      <c r="BD186" s="100">
        <v>-42387</v>
      </c>
      <c r="BE186" s="100">
        <v>-10597</v>
      </c>
      <c r="BF186" s="100">
        <v>0</v>
      </c>
      <c r="BG186" s="100">
        <v>-105968</v>
      </c>
      <c r="BH186" s="100">
        <v>-92579</v>
      </c>
      <c r="BI186" s="100">
        <v>-74062</v>
      </c>
      <c r="BJ186" s="100">
        <v>-18515</v>
      </c>
      <c r="BK186" s="100">
        <v>0</v>
      </c>
      <c r="BL186" s="100">
        <v>-185156</v>
      </c>
      <c r="BM186" s="100">
        <v>-337785</v>
      </c>
      <c r="BN186" s="100">
        <v>-270228</v>
      </c>
      <c r="BO186" s="100">
        <v>-67557</v>
      </c>
      <c r="BP186" s="100">
        <v>0</v>
      </c>
      <c r="BQ186" s="100">
        <v>-675570</v>
      </c>
      <c r="BR186" s="100">
        <v>-239542</v>
      </c>
      <c r="BS186" s="100">
        <v>-191633</v>
      </c>
      <c r="BT186" s="100">
        <v>-47908</v>
      </c>
      <c r="BU186" s="100">
        <v>0</v>
      </c>
      <c r="BV186" s="100">
        <v>-479083</v>
      </c>
      <c r="BW186" s="100">
        <v>-98243</v>
      </c>
      <c r="BX186" s="100">
        <v>-78595</v>
      </c>
      <c r="BY186" s="100">
        <v>-19649</v>
      </c>
      <c r="BZ186" s="100">
        <v>0</v>
      </c>
      <c r="CA186" s="100">
        <v>-196487</v>
      </c>
      <c r="CB186" s="100">
        <v>3931</v>
      </c>
      <c r="CC186" s="100">
        <v>3144</v>
      </c>
      <c r="CD186" s="100">
        <v>786</v>
      </c>
      <c r="CE186" s="100">
        <v>0</v>
      </c>
      <c r="CF186" s="100">
        <v>7861</v>
      </c>
      <c r="CG186" s="100">
        <v>9089</v>
      </c>
      <c r="CH186" s="100">
        <v>7272</v>
      </c>
      <c r="CI186" s="100">
        <v>1818</v>
      </c>
      <c r="CJ186" s="100">
        <v>0</v>
      </c>
      <c r="CK186" s="100">
        <v>18179</v>
      </c>
      <c r="CL186" s="100">
        <v>-14769</v>
      </c>
      <c r="CM186" s="100">
        <v>-11815</v>
      </c>
      <c r="CN186" s="100">
        <v>-2954</v>
      </c>
      <c r="CO186" s="100">
        <v>0</v>
      </c>
      <c r="CP186" s="100">
        <v>-29538</v>
      </c>
      <c r="CQ186" s="100">
        <v>-52692</v>
      </c>
      <c r="CR186" s="100">
        <v>-42154</v>
      </c>
      <c r="CS186" s="100">
        <v>-10538</v>
      </c>
      <c r="CT186" s="100">
        <v>0</v>
      </c>
      <c r="CU186" s="100">
        <v>-105384</v>
      </c>
      <c r="CV186" s="100">
        <v>-392226</v>
      </c>
      <c r="CW186" s="100">
        <v>-313781</v>
      </c>
      <c r="CX186" s="100">
        <v>-78445</v>
      </c>
      <c r="CY186" s="100">
        <v>0</v>
      </c>
      <c r="CZ186" s="100">
        <v>-784452</v>
      </c>
      <c r="DA186" s="100">
        <v>-250380</v>
      </c>
      <c r="DB186" s="100">
        <v>-200304</v>
      </c>
      <c r="DC186" s="100">
        <v>-50076</v>
      </c>
      <c r="DD186" s="100">
        <v>0</v>
      </c>
      <c r="DE186" s="100">
        <v>-500760</v>
      </c>
      <c r="DF186" s="100">
        <v>-141846</v>
      </c>
      <c r="DG186" s="100">
        <v>-113477</v>
      </c>
      <c r="DH186" s="100">
        <v>-28369</v>
      </c>
      <c r="DI186" s="100">
        <v>0</v>
      </c>
      <c r="DJ186" s="100">
        <v>-283692</v>
      </c>
      <c r="DK186" s="100">
        <v>-539462</v>
      </c>
      <c r="DL186" s="100">
        <v>2009480</v>
      </c>
      <c r="DM186" s="100">
        <v>1519473</v>
      </c>
      <c r="DN186" s="100">
        <v>0</v>
      </c>
      <c r="DO186" s="100">
        <v>2989491</v>
      </c>
      <c r="DP186" s="100">
        <v>-539462</v>
      </c>
      <c r="DQ186" s="100">
        <v>1647750</v>
      </c>
      <c r="DR186" s="100">
        <v>1278321</v>
      </c>
      <c r="DS186" s="100">
        <v>0</v>
      </c>
      <c r="DT186" s="100">
        <v>2386609</v>
      </c>
      <c r="DU186" s="100">
        <v>0</v>
      </c>
      <c r="DV186" s="100">
        <v>361730</v>
      </c>
      <c r="DW186" s="100">
        <v>241152</v>
      </c>
      <c r="DX186" s="100">
        <v>0</v>
      </c>
      <c r="DY186" s="100">
        <v>602882</v>
      </c>
      <c r="DZ186" s="100">
        <v>13252206</v>
      </c>
      <c r="EA186" s="100">
        <v>10601765</v>
      </c>
      <c r="EB186" s="100">
        <v>2650441</v>
      </c>
      <c r="EC186" s="100">
        <v>0</v>
      </c>
      <c r="ED186" s="100">
        <v>26504412</v>
      </c>
      <c r="EE186" s="100">
        <v>13182178</v>
      </c>
      <c r="EF186" s="100">
        <v>10545742</v>
      </c>
      <c r="EG186" s="100">
        <v>2636436</v>
      </c>
      <c r="EH186" s="100">
        <v>0</v>
      </c>
      <c r="EI186" s="100">
        <v>26364356</v>
      </c>
      <c r="EJ186" s="100">
        <v>-70028</v>
      </c>
      <c r="EK186" s="100">
        <v>-56023</v>
      </c>
      <c r="EL186" s="100">
        <v>-14005</v>
      </c>
      <c r="EM186" s="100">
        <v>0</v>
      </c>
      <c r="EN186" s="100">
        <v>-140056</v>
      </c>
      <c r="EO186" s="100">
        <v>-70028</v>
      </c>
      <c r="EP186" s="100">
        <v>305707</v>
      </c>
      <c r="EQ186" s="100">
        <v>227147</v>
      </c>
      <c r="ER186" s="100">
        <v>0</v>
      </c>
      <c r="ES186" s="100">
        <v>462826</v>
      </c>
      <c r="ET186" s="546">
        <v>0.5</v>
      </c>
      <c r="EU186" s="546">
        <v>0.4</v>
      </c>
      <c r="EV186" s="546">
        <v>0.1</v>
      </c>
      <c r="EW186" s="546">
        <v>0</v>
      </c>
      <c r="EX186" s="546">
        <v>1</v>
      </c>
      <c r="EY186" s="84" t="s">
        <v>1029</v>
      </c>
    </row>
    <row r="187" spans="1:155" s="84" customFormat="1" x14ac:dyDescent="0.25">
      <c r="A187" t="s">
        <v>1026</v>
      </c>
      <c r="B187" s="82" t="s">
        <v>733</v>
      </c>
      <c r="C187" s="85" t="s">
        <v>732</v>
      </c>
      <c r="D187" s="100">
        <v>37502634.939999998</v>
      </c>
      <c r="E187" s="100">
        <v>36752582</v>
      </c>
      <c r="F187" s="100">
        <v>0</v>
      </c>
      <c r="G187" s="100">
        <v>750053</v>
      </c>
      <c r="H187" s="100">
        <v>75005269.939999998</v>
      </c>
      <c r="I187" s="100">
        <v>87122</v>
      </c>
      <c r="J187" s="100">
        <v>87122</v>
      </c>
      <c r="K187" s="100">
        <v>37415512.939999998</v>
      </c>
      <c r="L187" s="100">
        <v>236445</v>
      </c>
      <c r="M187" s="100">
        <v>236445</v>
      </c>
      <c r="N187" s="100">
        <v>1091723</v>
      </c>
      <c r="O187" s="100">
        <v>1091723</v>
      </c>
      <c r="P187" s="100">
        <v>4882114</v>
      </c>
      <c r="Q187" s="100">
        <v>0</v>
      </c>
      <c r="R187" s="100">
        <v>4882114</v>
      </c>
      <c r="S187" s="100">
        <v>0</v>
      </c>
      <c r="T187" s="100">
        <v>0</v>
      </c>
      <c r="U187" s="100">
        <v>0</v>
      </c>
      <c r="V187" s="100">
        <v>0</v>
      </c>
      <c r="W187" s="100">
        <v>87122.425661914473</v>
      </c>
      <c r="X187" s="100">
        <v>0</v>
      </c>
      <c r="Y187" s="100">
        <v>0</v>
      </c>
      <c r="Z187" s="100">
        <v>87122.425661914473</v>
      </c>
      <c r="AA187" s="100">
        <v>0</v>
      </c>
      <c r="AB187" s="100">
        <v>0</v>
      </c>
      <c r="AC187" s="100">
        <v>0</v>
      </c>
      <c r="AD187" s="100">
        <v>0</v>
      </c>
      <c r="AE187" s="100">
        <v>3855006</v>
      </c>
      <c r="AF187" s="100">
        <v>0</v>
      </c>
      <c r="AG187" s="100">
        <v>74537</v>
      </c>
      <c r="AH187" s="100">
        <v>3929543</v>
      </c>
      <c r="AI187" s="100">
        <v>3333464</v>
      </c>
      <c r="AJ187" s="100">
        <v>3266795</v>
      </c>
      <c r="AK187" s="100">
        <v>0</v>
      </c>
      <c r="AL187" s="100">
        <v>66669</v>
      </c>
      <c r="AM187" s="100">
        <v>6666928</v>
      </c>
      <c r="AN187" s="100">
        <v>-448849</v>
      </c>
      <c r="AO187" s="100">
        <v>-439872</v>
      </c>
      <c r="AP187" s="100">
        <v>0</v>
      </c>
      <c r="AQ187" s="100">
        <v>-8977</v>
      </c>
      <c r="AR187" s="100">
        <v>-897698</v>
      </c>
      <c r="AS187" s="100">
        <v>-565500</v>
      </c>
      <c r="AT187" s="100">
        <v>-554190</v>
      </c>
      <c r="AU187" s="100">
        <v>0</v>
      </c>
      <c r="AV187" s="100">
        <v>-11310</v>
      </c>
      <c r="AW187" s="100">
        <v>-1131000</v>
      </c>
      <c r="AX187" s="100">
        <v>168392</v>
      </c>
      <c r="AY187" s="100">
        <v>165025</v>
      </c>
      <c r="AZ187" s="100">
        <v>0</v>
      </c>
      <c r="BA187" s="100">
        <v>3368</v>
      </c>
      <c r="BB187" s="100">
        <v>336785</v>
      </c>
      <c r="BC187" s="100">
        <v>-669392.06000000006</v>
      </c>
      <c r="BD187" s="100">
        <v>-656005</v>
      </c>
      <c r="BE187" s="100">
        <v>0</v>
      </c>
      <c r="BF187" s="100">
        <v>-13388</v>
      </c>
      <c r="BG187" s="100">
        <v>-1338785.06</v>
      </c>
      <c r="BH187" s="100">
        <v>-1066500.06</v>
      </c>
      <c r="BI187" s="100">
        <v>-1045170</v>
      </c>
      <c r="BJ187" s="100">
        <v>0</v>
      </c>
      <c r="BK187" s="100">
        <v>-21330</v>
      </c>
      <c r="BL187" s="100">
        <v>-2133000.06</v>
      </c>
      <c r="BM187" s="100">
        <v>-7053000</v>
      </c>
      <c r="BN187" s="100">
        <v>-6911940</v>
      </c>
      <c r="BO187" s="100">
        <v>0</v>
      </c>
      <c r="BP187" s="100">
        <v>-141060</v>
      </c>
      <c r="BQ187" s="100">
        <v>-14106000</v>
      </c>
      <c r="BR187" s="100">
        <v>-4752000</v>
      </c>
      <c r="BS187" s="100">
        <v>-4656960</v>
      </c>
      <c r="BT187" s="100">
        <v>0</v>
      </c>
      <c r="BU187" s="100">
        <v>-95040</v>
      </c>
      <c r="BV187" s="100">
        <v>-9504000</v>
      </c>
      <c r="BW187" s="100">
        <v>-2301000</v>
      </c>
      <c r="BX187" s="100">
        <v>-2254980</v>
      </c>
      <c r="BY187" s="100">
        <v>0</v>
      </c>
      <c r="BZ187" s="100">
        <v>-46020</v>
      </c>
      <c r="CA187" s="100">
        <v>-4602000</v>
      </c>
      <c r="CB187" s="100">
        <v>1204441</v>
      </c>
      <c r="CC187" s="100">
        <v>1180352</v>
      </c>
      <c r="CD187" s="100">
        <v>0</v>
      </c>
      <c r="CE187" s="100">
        <v>24089</v>
      </c>
      <c r="CF187" s="100">
        <v>2408882</v>
      </c>
      <c r="CG187" s="100">
        <v>0</v>
      </c>
      <c r="CH187" s="100">
        <v>0</v>
      </c>
      <c r="CI187" s="100">
        <v>0</v>
      </c>
      <c r="CJ187" s="100">
        <v>0</v>
      </c>
      <c r="CK187" s="100">
        <v>0</v>
      </c>
      <c r="CL187" s="100">
        <v>-1373941</v>
      </c>
      <c r="CM187" s="100">
        <v>-1346462</v>
      </c>
      <c r="CN187" s="100">
        <v>0</v>
      </c>
      <c r="CO187" s="100">
        <v>-27479</v>
      </c>
      <c r="CP187" s="100">
        <v>-2747882</v>
      </c>
      <c r="CQ187" s="100">
        <v>-1664500</v>
      </c>
      <c r="CR187" s="100">
        <v>-1631210</v>
      </c>
      <c r="CS187" s="100">
        <v>0</v>
      </c>
      <c r="CT187" s="100">
        <v>-33290</v>
      </c>
      <c r="CU187" s="100">
        <v>-3329000</v>
      </c>
      <c r="CV187" s="100">
        <v>-8887000</v>
      </c>
      <c r="CW187" s="100">
        <v>-8709260</v>
      </c>
      <c r="CX187" s="100">
        <v>0</v>
      </c>
      <c r="CY187" s="100">
        <v>-177740</v>
      </c>
      <c r="CZ187" s="100">
        <v>-17774000</v>
      </c>
      <c r="DA187" s="100">
        <v>-4921500</v>
      </c>
      <c r="DB187" s="100">
        <v>-4823070</v>
      </c>
      <c r="DC187" s="100">
        <v>0</v>
      </c>
      <c r="DD187" s="100">
        <v>-98430</v>
      </c>
      <c r="DE187" s="100">
        <v>-9843000</v>
      </c>
      <c r="DF187" s="100">
        <v>-3965500</v>
      </c>
      <c r="DG187" s="100">
        <v>-3886190</v>
      </c>
      <c r="DH187" s="100">
        <v>0</v>
      </c>
      <c r="DI187" s="100">
        <v>-79310</v>
      </c>
      <c r="DJ187" s="100">
        <v>-7931000</v>
      </c>
      <c r="DK187" s="100">
        <v>-408990.5</v>
      </c>
      <c r="DL187" s="100">
        <v>5440492.4499999993</v>
      </c>
      <c r="DM187" s="100">
        <v>0</v>
      </c>
      <c r="DN187" s="100">
        <v>50824.049999999988</v>
      </c>
      <c r="DO187" s="100">
        <v>5082326</v>
      </c>
      <c r="DP187" s="100">
        <v>-408989</v>
      </c>
      <c r="DQ187" s="100">
        <v>2026871</v>
      </c>
      <c r="DR187" s="100">
        <v>0</v>
      </c>
      <c r="DS187" s="100">
        <v>16342</v>
      </c>
      <c r="DT187" s="100">
        <v>1634224</v>
      </c>
      <c r="DU187" s="100">
        <v>-1.5</v>
      </c>
      <c r="DV187" s="100">
        <v>3413621.4499999993</v>
      </c>
      <c r="DW187" s="100">
        <v>0</v>
      </c>
      <c r="DX187" s="100">
        <v>34482.049999999988</v>
      </c>
      <c r="DY187" s="100">
        <v>3448102</v>
      </c>
      <c r="DZ187" s="100">
        <v>38090293</v>
      </c>
      <c r="EA187" s="100">
        <v>37328487</v>
      </c>
      <c r="EB187" s="100">
        <v>0</v>
      </c>
      <c r="EC187" s="100">
        <v>761806</v>
      </c>
      <c r="ED187" s="100">
        <v>76180586</v>
      </c>
      <c r="EE187" s="100">
        <v>37502634.939999998</v>
      </c>
      <c r="EF187" s="100">
        <v>36752582</v>
      </c>
      <c r="EG187" s="100">
        <v>0</v>
      </c>
      <c r="EH187" s="100">
        <v>750053</v>
      </c>
      <c r="EI187" s="100">
        <v>75005269.939999998</v>
      </c>
      <c r="EJ187" s="100">
        <v>-587658.06000000238</v>
      </c>
      <c r="EK187" s="100">
        <v>-575905</v>
      </c>
      <c r="EL187" s="100">
        <v>0</v>
      </c>
      <c r="EM187" s="100">
        <v>-11753</v>
      </c>
      <c r="EN187" s="100">
        <v>-1175316.0600000024</v>
      </c>
      <c r="EO187" s="100">
        <v>-587659.56000000238</v>
      </c>
      <c r="EP187" s="100">
        <v>2837716.4499999993</v>
      </c>
      <c r="EQ187" s="100">
        <v>0</v>
      </c>
      <c r="ER187" s="100">
        <v>22729.049999999988</v>
      </c>
      <c r="ES187" s="100">
        <v>2272785.9399999976</v>
      </c>
      <c r="ET187" s="546">
        <v>0.5</v>
      </c>
      <c r="EU187" s="546">
        <v>0.49</v>
      </c>
      <c r="EV187" s="546">
        <v>0</v>
      </c>
      <c r="EW187" s="546">
        <v>0.01</v>
      </c>
      <c r="EX187" s="546">
        <v>1</v>
      </c>
      <c r="EY187" s="84" t="s">
        <v>1054</v>
      </c>
    </row>
    <row r="188" spans="1:155" s="84" customFormat="1" x14ac:dyDescent="0.25">
      <c r="A188" t="s">
        <v>1037</v>
      </c>
      <c r="B188" s="82" t="s">
        <v>735</v>
      </c>
      <c r="C188" s="85" t="s">
        <v>734</v>
      </c>
      <c r="D188" s="100">
        <v>8452558</v>
      </c>
      <c r="E188" s="100">
        <v>14369348</v>
      </c>
      <c r="F188" s="100">
        <v>10988325</v>
      </c>
      <c r="G188" s="100">
        <v>0</v>
      </c>
      <c r="H188" s="100">
        <v>33810231</v>
      </c>
      <c r="I188" s="100">
        <v>269016</v>
      </c>
      <c r="J188" s="100">
        <v>269016</v>
      </c>
      <c r="K188" s="100">
        <v>8183542</v>
      </c>
      <c r="L188" s="100">
        <v>252911</v>
      </c>
      <c r="M188" s="100">
        <v>252911</v>
      </c>
      <c r="N188" s="100">
        <v>43662</v>
      </c>
      <c r="O188" s="100">
        <v>43662</v>
      </c>
      <c r="P188" s="100">
        <v>222525</v>
      </c>
      <c r="Q188" s="100">
        <v>0</v>
      </c>
      <c r="R188" s="100">
        <v>222525</v>
      </c>
      <c r="S188" s="100">
        <v>0</v>
      </c>
      <c r="T188" s="100">
        <v>0</v>
      </c>
      <c r="U188" s="100">
        <v>0</v>
      </c>
      <c r="V188" s="100">
        <v>0</v>
      </c>
      <c r="W188" s="100">
        <v>269015.64562118129</v>
      </c>
      <c r="X188" s="100">
        <v>0</v>
      </c>
      <c r="Y188" s="100">
        <v>0</v>
      </c>
      <c r="Z188" s="100">
        <v>269015.64562118129</v>
      </c>
      <c r="AA188" s="100">
        <v>0</v>
      </c>
      <c r="AB188" s="100">
        <v>0</v>
      </c>
      <c r="AC188" s="100">
        <v>0</v>
      </c>
      <c r="AD188" s="100">
        <v>0</v>
      </c>
      <c r="AE188" s="100">
        <v>3429002</v>
      </c>
      <c r="AF188" s="100">
        <v>2581266</v>
      </c>
      <c r="AG188" s="100">
        <v>0</v>
      </c>
      <c r="AH188" s="100">
        <v>6010268</v>
      </c>
      <c r="AI188" s="100">
        <v>568737</v>
      </c>
      <c r="AJ188" s="100">
        <v>966854</v>
      </c>
      <c r="AK188" s="100">
        <v>739359</v>
      </c>
      <c r="AL188" s="100">
        <v>0</v>
      </c>
      <c r="AM188" s="100">
        <v>2274950</v>
      </c>
      <c r="AN188" s="100">
        <v>-86919</v>
      </c>
      <c r="AO188" s="100">
        <v>-147762</v>
      </c>
      <c r="AP188" s="100">
        <v>-112994</v>
      </c>
      <c r="AQ188" s="100">
        <v>0</v>
      </c>
      <c r="AR188" s="100">
        <v>-347675</v>
      </c>
      <c r="AS188" s="100">
        <v>-48781</v>
      </c>
      <c r="AT188" s="100">
        <v>-82928</v>
      </c>
      <c r="AU188" s="100">
        <v>-63415</v>
      </c>
      <c r="AV188" s="100">
        <v>0</v>
      </c>
      <c r="AW188" s="100">
        <v>-195124</v>
      </c>
      <c r="AX188" s="100">
        <v>11292</v>
      </c>
      <c r="AY188" s="100">
        <v>19197</v>
      </c>
      <c r="AZ188" s="100">
        <v>14680</v>
      </c>
      <c r="BA188" s="100">
        <v>0</v>
      </c>
      <c r="BB188" s="100">
        <v>45169</v>
      </c>
      <c r="BC188" s="100">
        <v>-36969</v>
      </c>
      <c r="BD188" s="100">
        <v>-62846</v>
      </c>
      <c r="BE188" s="100">
        <v>-48059</v>
      </c>
      <c r="BF188" s="100">
        <v>0</v>
      </c>
      <c r="BG188" s="100">
        <v>-147874</v>
      </c>
      <c r="BH188" s="100">
        <v>-74458</v>
      </c>
      <c r="BI188" s="100">
        <v>-126577</v>
      </c>
      <c r="BJ188" s="100">
        <v>-96794</v>
      </c>
      <c r="BK188" s="100">
        <v>0</v>
      </c>
      <c r="BL188" s="100">
        <v>-297829</v>
      </c>
      <c r="BM188" s="100">
        <v>-1069061</v>
      </c>
      <c r="BN188" s="100">
        <v>-1817404</v>
      </c>
      <c r="BO188" s="100">
        <v>-1389779</v>
      </c>
      <c r="BP188" s="100">
        <v>0</v>
      </c>
      <c r="BQ188" s="100">
        <v>-4276244</v>
      </c>
      <c r="BR188" s="100">
        <v>85238</v>
      </c>
      <c r="BS188" s="100">
        <v>144905</v>
      </c>
      <c r="BT188" s="100">
        <v>110810</v>
      </c>
      <c r="BU188" s="100">
        <v>0</v>
      </c>
      <c r="BV188" s="100">
        <v>340953</v>
      </c>
      <c r="BW188" s="100">
        <v>-1154299</v>
      </c>
      <c r="BX188" s="100">
        <v>-1962309</v>
      </c>
      <c r="BY188" s="100">
        <v>-1500589</v>
      </c>
      <c r="BZ188" s="100">
        <v>0</v>
      </c>
      <c r="CA188" s="100">
        <v>-4617197</v>
      </c>
      <c r="CB188" s="100">
        <v>89336</v>
      </c>
      <c r="CC188" s="100">
        <v>151872</v>
      </c>
      <c r="CD188" s="100">
        <v>116137</v>
      </c>
      <c r="CE188" s="100">
        <v>0</v>
      </c>
      <c r="CF188" s="100">
        <v>357345</v>
      </c>
      <c r="CG188" s="100">
        <v>540534</v>
      </c>
      <c r="CH188" s="100">
        <v>918908</v>
      </c>
      <c r="CI188" s="100">
        <v>702695</v>
      </c>
      <c r="CJ188" s="100">
        <v>0</v>
      </c>
      <c r="CK188" s="100">
        <v>2162137</v>
      </c>
      <c r="CL188" s="100">
        <v>0</v>
      </c>
      <c r="CM188" s="100">
        <v>0</v>
      </c>
      <c r="CN188" s="100">
        <v>0</v>
      </c>
      <c r="CO188" s="100">
        <v>0</v>
      </c>
      <c r="CP188" s="100">
        <v>0</v>
      </c>
      <c r="CQ188" s="100">
        <v>540534</v>
      </c>
      <c r="CR188" s="100">
        <v>918908</v>
      </c>
      <c r="CS188" s="100">
        <v>702695</v>
      </c>
      <c r="CT188" s="100">
        <v>0</v>
      </c>
      <c r="CU188" s="100">
        <v>2162137</v>
      </c>
      <c r="CV188" s="100">
        <v>101343</v>
      </c>
      <c r="CW188" s="100">
        <v>172284</v>
      </c>
      <c r="CX188" s="100">
        <v>131748</v>
      </c>
      <c r="CY188" s="100">
        <v>0</v>
      </c>
      <c r="CZ188" s="100">
        <v>405375</v>
      </c>
      <c r="DA188" s="100">
        <v>174574</v>
      </c>
      <c r="DB188" s="100">
        <v>296777</v>
      </c>
      <c r="DC188" s="100">
        <v>226947</v>
      </c>
      <c r="DD188" s="100">
        <v>0</v>
      </c>
      <c r="DE188" s="100">
        <v>698298</v>
      </c>
      <c r="DF188" s="100">
        <v>-73231</v>
      </c>
      <c r="DG188" s="100">
        <v>-124493</v>
      </c>
      <c r="DH188" s="100">
        <v>-95199</v>
      </c>
      <c r="DI188" s="100">
        <v>0</v>
      </c>
      <c r="DJ188" s="100">
        <v>-292923</v>
      </c>
      <c r="DK188" s="100">
        <v>483396</v>
      </c>
      <c r="DL188" s="100">
        <v>386717</v>
      </c>
      <c r="DM188" s="100">
        <v>96680</v>
      </c>
      <c r="DN188" s="100">
        <v>0</v>
      </c>
      <c r="DO188" s="100">
        <v>966793</v>
      </c>
      <c r="DP188" s="100">
        <v>551877</v>
      </c>
      <c r="DQ188" s="100">
        <v>441501</v>
      </c>
      <c r="DR188" s="100">
        <v>110375</v>
      </c>
      <c r="DS188" s="100">
        <v>0</v>
      </c>
      <c r="DT188" s="100">
        <v>1103753</v>
      </c>
      <c r="DU188" s="100">
        <v>-68481</v>
      </c>
      <c r="DV188" s="100">
        <v>-54784</v>
      </c>
      <c r="DW188" s="100">
        <v>-13695</v>
      </c>
      <c r="DX188" s="100">
        <v>0</v>
      </c>
      <c r="DY188" s="100">
        <v>-136960</v>
      </c>
      <c r="DZ188" s="100">
        <v>6409589</v>
      </c>
      <c r="EA188" s="100">
        <v>10896302</v>
      </c>
      <c r="EB188" s="100">
        <v>8332466</v>
      </c>
      <c r="EC188" s="100">
        <v>0</v>
      </c>
      <c r="ED188" s="100">
        <v>25638357</v>
      </c>
      <c r="EE188" s="100">
        <v>8452558</v>
      </c>
      <c r="EF188" s="100">
        <v>14369348</v>
      </c>
      <c r="EG188" s="100">
        <v>10988325</v>
      </c>
      <c r="EH188" s="100">
        <v>0</v>
      </c>
      <c r="EI188" s="100">
        <v>33810231</v>
      </c>
      <c r="EJ188" s="100">
        <v>2042969</v>
      </c>
      <c r="EK188" s="100">
        <v>3473046</v>
      </c>
      <c r="EL188" s="100">
        <v>2655859</v>
      </c>
      <c r="EM188" s="100">
        <v>0</v>
      </c>
      <c r="EN188" s="100">
        <v>8171874</v>
      </c>
      <c r="EO188" s="100">
        <v>1974488</v>
      </c>
      <c r="EP188" s="100">
        <v>3418262</v>
      </c>
      <c r="EQ188" s="100">
        <v>2642164</v>
      </c>
      <c r="ER188" s="100">
        <v>0</v>
      </c>
      <c r="ES188" s="100">
        <v>8034914</v>
      </c>
      <c r="ET188" s="546">
        <v>0.25000000000000006</v>
      </c>
      <c r="EU188" s="546">
        <v>0.42499999999999999</v>
      </c>
      <c r="EV188" s="546">
        <v>0.32500000000000001</v>
      </c>
      <c r="EW188" s="546">
        <v>0</v>
      </c>
      <c r="EX188" s="546">
        <v>1</v>
      </c>
      <c r="EY188" s="84" t="s">
        <v>1029</v>
      </c>
    </row>
    <row r="189" spans="1:155" s="84" customFormat="1" x14ac:dyDescent="0.25">
      <c r="A189" t="s">
        <v>1026</v>
      </c>
      <c r="B189" s="82" t="s">
        <v>737</v>
      </c>
      <c r="C189" s="85" t="s">
        <v>736</v>
      </c>
      <c r="D189" s="100">
        <v>29932209</v>
      </c>
      <c r="E189" s="100">
        <v>29333564</v>
      </c>
      <c r="F189" s="100">
        <v>0</v>
      </c>
      <c r="G189" s="100">
        <v>598644</v>
      </c>
      <c r="H189" s="100">
        <v>59864417</v>
      </c>
      <c r="I189" s="100">
        <v>625936</v>
      </c>
      <c r="J189" s="100">
        <v>625936</v>
      </c>
      <c r="K189" s="100">
        <v>29306273</v>
      </c>
      <c r="L189" s="100">
        <v>260271</v>
      </c>
      <c r="M189" s="100">
        <v>260271</v>
      </c>
      <c r="N189" s="100">
        <v>605589</v>
      </c>
      <c r="O189" s="100">
        <v>605589</v>
      </c>
      <c r="P189" s="100">
        <v>357198</v>
      </c>
      <c r="Q189" s="100">
        <v>0</v>
      </c>
      <c r="R189" s="100">
        <v>357198</v>
      </c>
      <c r="S189" s="100">
        <v>0</v>
      </c>
      <c r="T189" s="100">
        <v>0</v>
      </c>
      <c r="U189" s="100">
        <v>0</v>
      </c>
      <c r="V189" s="100">
        <v>0</v>
      </c>
      <c r="W189" s="100">
        <v>0</v>
      </c>
      <c r="X189" s="100">
        <v>0</v>
      </c>
      <c r="Y189" s="100">
        <v>0</v>
      </c>
      <c r="Z189" s="100">
        <v>0</v>
      </c>
      <c r="AA189" s="100">
        <v>0</v>
      </c>
      <c r="AB189" s="100">
        <v>0</v>
      </c>
      <c r="AC189" s="100">
        <v>625936</v>
      </c>
      <c r="AD189" s="100">
        <v>625936</v>
      </c>
      <c r="AE189" s="100">
        <v>4407686</v>
      </c>
      <c r="AF189" s="100">
        <v>0</v>
      </c>
      <c r="AG189" s="100">
        <v>86956</v>
      </c>
      <c r="AH189" s="100">
        <v>4494642</v>
      </c>
      <c r="AI189" s="100">
        <v>1964323</v>
      </c>
      <c r="AJ189" s="100">
        <v>1925036</v>
      </c>
      <c r="AK189" s="100">
        <v>0</v>
      </c>
      <c r="AL189" s="100">
        <v>39286</v>
      </c>
      <c r="AM189" s="100">
        <v>3928645</v>
      </c>
      <c r="AN189" s="100">
        <v>-804479</v>
      </c>
      <c r="AO189" s="100">
        <v>-788390</v>
      </c>
      <c r="AP189" s="100">
        <v>0</v>
      </c>
      <c r="AQ189" s="100">
        <v>-16090</v>
      </c>
      <c r="AR189" s="100">
        <v>-1608959</v>
      </c>
      <c r="AS189" s="100">
        <v>-892641.29999999981</v>
      </c>
      <c r="AT189" s="100">
        <v>-874788</v>
      </c>
      <c r="AU189" s="100">
        <v>0</v>
      </c>
      <c r="AV189" s="100">
        <v>-17853</v>
      </c>
      <c r="AW189" s="100">
        <v>-1785282.2999999998</v>
      </c>
      <c r="AX189" s="100">
        <v>246753</v>
      </c>
      <c r="AY189" s="100">
        <v>241817</v>
      </c>
      <c r="AZ189" s="100">
        <v>0</v>
      </c>
      <c r="BA189" s="100">
        <v>4935</v>
      </c>
      <c r="BB189" s="100">
        <v>493505</v>
      </c>
      <c r="BC189" s="100">
        <v>-456366</v>
      </c>
      <c r="BD189" s="100">
        <v>-447239</v>
      </c>
      <c r="BE189" s="100">
        <v>0</v>
      </c>
      <c r="BF189" s="100">
        <v>-9127</v>
      </c>
      <c r="BG189" s="100">
        <v>-912732</v>
      </c>
      <c r="BH189" s="100">
        <v>-1102254.2999999998</v>
      </c>
      <c r="BI189" s="100">
        <v>-1080210</v>
      </c>
      <c r="BJ189" s="100">
        <v>0</v>
      </c>
      <c r="BK189" s="100">
        <v>-22045</v>
      </c>
      <c r="BL189" s="100">
        <v>-2204509.2999999998</v>
      </c>
      <c r="BM189" s="100">
        <v>-4530900.4000000004</v>
      </c>
      <c r="BN189" s="100">
        <v>-4440283</v>
      </c>
      <c r="BO189" s="100">
        <v>0</v>
      </c>
      <c r="BP189" s="100">
        <v>-90618</v>
      </c>
      <c r="BQ189" s="100">
        <v>-9061801.4000000004</v>
      </c>
      <c r="BR189" s="100">
        <v>-1404320</v>
      </c>
      <c r="BS189" s="100">
        <v>-1376233</v>
      </c>
      <c r="BT189" s="100">
        <v>0</v>
      </c>
      <c r="BU189" s="100">
        <v>-28086</v>
      </c>
      <c r="BV189" s="100">
        <v>-2808639</v>
      </c>
      <c r="BW189" s="100">
        <v>-3126580.4000000004</v>
      </c>
      <c r="BX189" s="100">
        <v>-3064050</v>
      </c>
      <c r="BY189" s="100">
        <v>0</v>
      </c>
      <c r="BZ189" s="100">
        <v>-62532</v>
      </c>
      <c r="CA189" s="100">
        <v>-6253162.4000000004</v>
      </c>
      <c r="CB189" s="100">
        <v>213765</v>
      </c>
      <c r="CC189" s="100">
        <v>209489</v>
      </c>
      <c r="CD189" s="100">
        <v>0</v>
      </c>
      <c r="CE189" s="100">
        <v>4275</v>
      </c>
      <c r="CF189" s="100">
        <v>427529</v>
      </c>
      <c r="CG189" s="100">
        <v>196900</v>
      </c>
      <c r="CH189" s="100">
        <v>192962</v>
      </c>
      <c r="CI189" s="100">
        <v>0</v>
      </c>
      <c r="CJ189" s="100">
        <v>3938</v>
      </c>
      <c r="CK189" s="100">
        <v>393800</v>
      </c>
      <c r="CL189" s="100">
        <v>-4585</v>
      </c>
      <c r="CM189" s="100">
        <v>-4493</v>
      </c>
      <c r="CN189" s="100">
        <v>0</v>
      </c>
      <c r="CO189" s="100">
        <v>-92</v>
      </c>
      <c r="CP189" s="100">
        <v>-9170</v>
      </c>
      <c r="CQ189" s="100">
        <v>-1600042</v>
      </c>
      <c r="CR189" s="100">
        <v>-1568042</v>
      </c>
      <c r="CS189" s="100">
        <v>0</v>
      </c>
      <c r="CT189" s="100">
        <v>-32001</v>
      </c>
      <c r="CU189" s="100">
        <v>-3200085</v>
      </c>
      <c r="CV189" s="100">
        <v>-5724862.4000000004</v>
      </c>
      <c r="CW189" s="100">
        <v>-5610367</v>
      </c>
      <c r="CX189" s="100">
        <v>0</v>
      </c>
      <c r="CY189" s="100">
        <v>-114498</v>
      </c>
      <c r="CZ189" s="100">
        <v>-11449727.4</v>
      </c>
      <c r="DA189" s="100">
        <v>-1195140</v>
      </c>
      <c r="DB189" s="100">
        <v>-1171237</v>
      </c>
      <c r="DC189" s="100">
        <v>0</v>
      </c>
      <c r="DD189" s="100">
        <v>-23903</v>
      </c>
      <c r="DE189" s="100">
        <v>-2390280</v>
      </c>
      <c r="DF189" s="100">
        <v>-4529722.4000000004</v>
      </c>
      <c r="DG189" s="100">
        <v>-4439130</v>
      </c>
      <c r="DH189" s="100">
        <v>0</v>
      </c>
      <c r="DI189" s="100">
        <v>-90595</v>
      </c>
      <c r="DJ189" s="100">
        <v>-9059447.4000000004</v>
      </c>
      <c r="DK189" s="100">
        <v>-706573</v>
      </c>
      <c r="DL189" s="100">
        <v>-692441.46</v>
      </c>
      <c r="DM189" s="100">
        <v>0</v>
      </c>
      <c r="DN189" s="100">
        <v>-14131.54</v>
      </c>
      <c r="DO189" s="100">
        <v>-1413146</v>
      </c>
      <c r="DP189" s="100">
        <v>-378651</v>
      </c>
      <c r="DQ189" s="100">
        <v>-371078</v>
      </c>
      <c r="DR189" s="100">
        <v>0</v>
      </c>
      <c r="DS189" s="100">
        <v>-7573</v>
      </c>
      <c r="DT189" s="100">
        <v>-757302</v>
      </c>
      <c r="DU189" s="100">
        <v>-327922</v>
      </c>
      <c r="DV189" s="100">
        <v>-321363.45999999996</v>
      </c>
      <c r="DW189" s="100">
        <v>0</v>
      </c>
      <c r="DX189" s="100">
        <v>-6558.5400000000009</v>
      </c>
      <c r="DY189" s="100">
        <v>-655844</v>
      </c>
      <c r="DZ189" s="100">
        <v>28748336</v>
      </c>
      <c r="EA189" s="100">
        <v>28173369</v>
      </c>
      <c r="EB189" s="100">
        <v>0</v>
      </c>
      <c r="EC189" s="100">
        <v>574967</v>
      </c>
      <c r="ED189" s="100">
        <v>57496672</v>
      </c>
      <c r="EE189" s="100">
        <v>29932209</v>
      </c>
      <c r="EF189" s="100">
        <v>29333564</v>
      </c>
      <c r="EG189" s="100">
        <v>0</v>
      </c>
      <c r="EH189" s="100">
        <v>598644</v>
      </c>
      <c r="EI189" s="100">
        <v>59864417</v>
      </c>
      <c r="EJ189" s="100">
        <v>1183873</v>
      </c>
      <c r="EK189" s="100">
        <v>1160195</v>
      </c>
      <c r="EL189" s="100">
        <v>0</v>
      </c>
      <c r="EM189" s="100">
        <v>23677</v>
      </c>
      <c r="EN189" s="100">
        <v>2367745</v>
      </c>
      <c r="EO189" s="100">
        <v>855951</v>
      </c>
      <c r="EP189" s="100">
        <v>838831.54</v>
      </c>
      <c r="EQ189" s="100">
        <v>0</v>
      </c>
      <c r="ER189" s="100">
        <v>17118.46</v>
      </c>
      <c r="ES189" s="100">
        <v>1711901</v>
      </c>
      <c r="ET189" s="546">
        <v>0.5</v>
      </c>
      <c r="EU189" s="546">
        <v>0.49</v>
      </c>
      <c r="EV189" s="546">
        <v>0</v>
      </c>
      <c r="EW189" s="546">
        <v>0.01</v>
      </c>
      <c r="EX189" s="546">
        <v>1</v>
      </c>
      <c r="EY189" s="84" t="s">
        <v>1054</v>
      </c>
    </row>
    <row r="190" spans="1:155" s="84" customFormat="1" x14ac:dyDescent="0.25">
      <c r="A190" t="s">
        <v>1026</v>
      </c>
      <c r="B190" s="82" t="s">
        <v>739</v>
      </c>
      <c r="C190" s="85" t="s">
        <v>738</v>
      </c>
      <c r="D190" s="100">
        <v>14276148</v>
      </c>
      <c r="E190" s="100">
        <v>42257400</v>
      </c>
      <c r="F190" s="100">
        <v>0</v>
      </c>
      <c r="G190" s="100">
        <v>571046</v>
      </c>
      <c r="H190" s="100">
        <v>57104594</v>
      </c>
      <c r="I190" s="100">
        <v>20004</v>
      </c>
      <c r="J190" s="100">
        <v>20004</v>
      </c>
      <c r="K190" s="100">
        <v>14256144</v>
      </c>
      <c r="L190" s="100">
        <v>233915</v>
      </c>
      <c r="M190" s="100">
        <v>233915</v>
      </c>
      <c r="N190" s="100">
        <v>119358</v>
      </c>
      <c r="O190" s="100">
        <v>119358</v>
      </c>
      <c r="P190" s="100">
        <v>0</v>
      </c>
      <c r="Q190" s="100">
        <v>0</v>
      </c>
      <c r="R190" s="100">
        <v>0</v>
      </c>
      <c r="S190" s="100">
        <v>0</v>
      </c>
      <c r="T190" s="100">
        <v>0</v>
      </c>
      <c r="U190" s="100">
        <v>0</v>
      </c>
      <c r="V190" s="100">
        <v>0</v>
      </c>
      <c r="W190" s="100">
        <v>20004.299389002037</v>
      </c>
      <c r="X190" s="100">
        <v>0</v>
      </c>
      <c r="Y190" s="100">
        <v>0</v>
      </c>
      <c r="Z190" s="100">
        <v>20004.299389002037</v>
      </c>
      <c r="AA190" s="100">
        <v>0</v>
      </c>
      <c r="AB190" s="100">
        <v>0</v>
      </c>
      <c r="AC190" s="100">
        <v>0</v>
      </c>
      <c r="AD190" s="100">
        <v>0</v>
      </c>
      <c r="AE190" s="100">
        <v>5844454</v>
      </c>
      <c r="AF190" s="100">
        <v>0</v>
      </c>
      <c r="AG190" s="100">
        <v>78782</v>
      </c>
      <c r="AH190" s="100">
        <v>5923236</v>
      </c>
      <c r="AI190" s="100">
        <v>1509598</v>
      </c>
      <c r="AJ190" s="100">
        <v>4468410</v>
      </c>
      <c r="AK190" s="100">
        <v>0</v>
      </c>
      <c r="AL190" s="100">
        <v>60384</v>
      </c>
      <c r="AM190" s="100">
        <v>6038392</v>
      </c>
      <c r="AN190" s="100">
        <v>-280811</v>
      </c>
      <c r="AO190" s="100">
        <v>-831200</v>
      </c>
      <c r="AP190" s="100">
        <v>0</v>
      </c>
      <c r="AQ190" s="100">
        <v>-11232</v>
      </c>
      <c r="AR190" s="100">
        <v>-1123243</v>
      </c>
      <c r="AS190" s="100">
        <v>-628880</v>
      </c>
      <c r="AT190" s="100">
        <v>-1861484</v>
      </c>
      <c r="AU190" s="100">
        <v>0</v>
      </c>
      <c r="AV190" s="100">
        <v>-25155</v>
      </c>
      <c r="AW190" s="100">
        <v>-2515519</v>
      </c>
      <c r="AX190" s="100">
        <v>123460</v>
      </c>
      <c r="AY190" s="100">
        <v>365439</v>
      </c>
      <c r="AZ190" s="100">
        <v>0</v>
      </c>
      <c r="BA190" s="100">
        <v>4938</v>
      </c>
      <c r="BB190" s="100">
        <v>493837</v>
      </c>
      <c r="BC190" s="100">
        <v>-227669</v>
      </c>
      <c r="BD190" s="100">
        <v>-673900</v>
      </c>
      <c r="BE190" s="100">
        <v>0</v>
      </c>
      <c r="BF190" s="100">
        <v>-9107</v>
      </c>
      <c r="BG190" s="100">
        <v>-910676</v>
      </c>
      <c r="BH190" s="100">
        <v>-733089</v>
      </c>
      <c r="BI190" s="100">
        <v>-2169945</v>
      </c>
      <c r="BJ190" s="100">
        <v>0</v>
      </c>
      <c r="BK190" s="100">
        <v>-29324</v>
      </c>
      <c r="BL190" s="100">
        <v>-2932358</v>
      </c>
      <c r="BM190" s="100">
        <v>-994875</v>
      </c>
      <c r="BN190" s="100">
        <v>-2944831</v>
      </c>
      <c r="BO190" s="100">
        <v>0</v>
      </c>
      <c r="BP190" s="100">
        <v>-39795</v>
      </c>
      <c r="BQ190" s="100">
        <v>-3979501</v>
      </c>
      <c r="BR190" s="100">
        <v>103461</v>
      </c>
      <c r="BS190" s="100">
        <v>306244</v>
      </c>
      <c r="BT190" s="100">
        <v>0</v>
      </c>
      <c r="BU190" s="100">
        <v>4138</v>
      </c>
      <c r="BV190" s="100">
        <v>413843</v>
      </c>
      <c r="BW190" s="100">
        <v>-1098336</v>
      </c>
      <c r="BX190" s="100">
        <v>-3251075</v>
      </c>
      <c r="BY190" s="100">
        <v>0</v>
      </c>
      <c r="BZ190" s="100">
        <v>-43933</v>
      </c>
      <c r="CA190" s="100">
        <v>-4393344</v>
      </c>
      <c r="CB190" s="100">
        <v>12078</v>
      </c>
      <c r="CC190" s="100">
        <v>35750</v>
      </c>
      <c r="CD190" s="100">
        <v>0</v>
      </c>
      <c r="CE190" s="100">
        <v>483</v>
      </c>
      <c r="CF190" s="100">
        <v>48311</v>
      </c>
      <c r="CG190" s="100">
        <v>0</v>
      </c>
      <c r="CH190" s="100">
        <v>0</v>
      </c>
      <c r="CI190" s="100">
        <v>0</v>
      </c>
      <c r="CJ190" s="100">
        <v>0</v>
      </c>
      <c r="CK190" s="100">
        <v>0</v>
      </c>
      <c r="CL190" s="100">
        <v>0</v>
      </c>
      <c r="CM190" s="100">
        <v>0</v>
      </c>
      <c r="CN190" s="100">
        <v>0</v>
      </c>
      <c r="CO190" s="100">
        <v>0</v>
      </c>
      <c r="CP190" s="100">
        <v>0</v>
      </c>
      <c r="CQ190" s="100">
        <v>-151484</v>
      </c>
      <c r="CR190" s="100">
        <v>-448392</v>
      </c>
      <c r="CS190" s="100">
        <v>0</v>
      </c>
      <c r="CT190" s="100">
        <v>-6059</v>
      </c>
      <c r="CU190" s="100">
        <v>-605935</v>
      </c>
      <c r="CV190" s="100">
        <v>-1134281</v>
      </c>
      <c r="CW190" s="100">
        <v>-3357473</v>
      </c>
      <c r="CX190" s="100">
        <v>0</v>
      </c>
      <c r="CY190" s="100">
        <v>-45371</v>
      </c>
      <c r="CZ190" s="100">
        <v>-4537125</v>
      </c>
      <c r="DA190" s="100">
        <v>115539</v>
      </c>
      <c r="DB190" s="100">
        <v>341994</v>
      </c>
      <c r="DC190" s="100">
        <v>0</v>
      </c>
      <c r="DD190" s="100">
        <v>4621</v>
      </c>
      <c r="DE190" s="100">
        <v>462154</v>
      </c>
      <c r="DF190" s="100">
        <v>-1249820</v>
      </c>
      <c r="DG190" s="100">
        <v>-3699467</v>
      </c>
      <c r="DH190" s="100">
        <v>0</v>
      </c>
      <c r="DI190" s="100">
        <v>-49992</v>
      </c>
      <c r="DJ190" s="100">
        <v>-4999279</v>
      </c>
      <c r="DK190" s="100">
        <v>-868328</v>
      </c>
      <c r="DL190" s="100">
        <v>-850962</v>
      </c>
      <c r="DM190" s="100">
        <v>0</v>
      </c>
      <c r="DN190" s="100">
        <v>-17367</v>
      </c>
      <c r="DO190" s="100">
        <v>-1736657</v>
      </c>
      <c r="DP190" s="100">
        <v>-246121</v>
      </c>
      <c r="DQ190" s="100">
        <v>-241198</v>
      </c>
      <c r="DR190" s="100">
        <v>0</v>
      </c>
      <c r="DS190" s="100">
        <v>-4922</v>
      </c>
      <c r="DT190" s="100">
        <v>-492241</v>
      </c>
      <c r="DU190" s="100">
        <v>-622207</v>
      </c>
      <c r="DV190" s="100">
        <v>-609764</v>
      </c>
      <c r="DW190" s="100">
        <v>0</v>
      </c>
      <c r="DX190" s="100">
        <v>-12445</v>
      </c>
      <c r="DY190" s="100">
        <v>-1244416</v>
      </c>
      <c r="DZ190" s="100">
        <v>14467170</v>
      </c>
      <c r="EA190" s="100">
        <v>42822825</v>
      </c>
      <c r="EB190" s="100">
        <v>0</v>
      </c>
      <c r="EC190" s="100">
        <v>578687</v>
      </c>
      <c r="ED190" s="100">
        <v>57868682</v>
      </c>
      <c r="EE190" s="100">
        <v>14276148</v>
      </c>
      <c r="EF190" s="100">
        <v>42257400</v>
      </c>
      <c r="EG190" s="100">
        <v>0</v>
      </c>
      <c r="EH190" s="100">
        <v>571046</v>
      </c>
      <c r="EI190" s="100">
        <v>57104594</v>
      </c>
      <c r="EJ190" s="100">
        <v>-191022</v>
      </c>
      <c r="EK190" s="100">
        <v>-565425</v>
      </c>
      <c r="EL190" s="100">
        <v>0</v>
      </c>
      <c r="EM190" s="100">
        <v>-7641</v>
      </c>
      <c r="EN190" s="100">
        <v>-764088</v>
      </c>
      <c r="EO190" s="100">
        <v>-813229</v>
      </c>
      <c r="EP190" s="100">
        <v>-1175189</v>
      </c>
      <c r="EQ190" s="100">
        <v>0</v>
      </c>
      <c r="ER190" s="100">
        <v>-20086</v>
      </c>
      <c r="ES190" s="100">
        <v>-2008504</v>
      </c>
      <c r="ET190" s="546">
        <v>0.25</v>
      </c>
      <c r="EU190" s="546">
        <v>0.74</v>
      </c>
      <c r="EV190" s="546">
        <v>0</v>
      </c>
      <c r="EW190" s="546">
        <v>0.01</v>
      </c>
      <c r="EX190" s="546">
        <v>1</v>
      </c>
      <c r="EY190" s="84" t="s">
        <v>1047</v>
      </c>
    </row>
    <row r="191" spans="1:155" s="84" customFormat="1" x14ac:dyDescent="0.25">
      <c r="A191" t="s">
        <v>1026</v>
      </c>
      <c r="B191" s="82" t="s">
        <v>741</v>
      </c>
      <c r="C191" s="85" t="s">
        <v>740</v>
      </c>
      <c r="D191" s="100">
        <v>27306807</v>
      </c>
      <c r="E191" s="100">
        <v>21845446</v>
      </c>
      <c r="F191" s="100">
        <v>5461361</v>
      </c>
      <c r="G191" s="100">
        <v>0</v>
      </c>
      <c r="H191" s="100">
        <v>54613614</v>
      </c>
      <c r="I191" s="100">
        <v>0</v>
      </c>
      <c r="J191" s="100">
        <v>0</v>
      </c>
      <c r="K191" s="100">
        <v>27306807</v>
      </c>
      <c r="L191" s="100">
        <v>109554</v>
      </c>
      <c r="M191" s="100">
        <v>109554</v>
      </c>
      <c r="N191" s="100">
        <v>0</v>
      </c>
      <c r="O191" s="100">
        <v>0</v>
      </c>
      <c r="P191" s="100">
        <v>0</v>
      </c>
      <c r="Q191" s="100">
        <v>0</v>
      </c>
      <c r="R191" s="100">
        <v>0</v>
      </c>
      <c r="S191" s="100">
        <v>0</v>
      </c>
      <c r="T191" s="100">
        <v>0</v>
      </c>
      <c r="U191" s="100">
        <v>0</v>
      </c>
      <c r="V191" s="100">
        <v>0</v>
      </c>
      <c r="W191" s="100">
        <v>0</v>
      </c>
      <c r="X191" s="100">
        <v>0</v>
      </c>
      <c r="Y191" s="100">
        <v>0</v>
      </c>
      <c r="Z191" s="100">
        <v>0</v>
      </c>
      <c r="AA191" s="100">
        <v>0</v>
      </c>
      <c r="AB191" s="100">
        <v>0</v>
      </c>
      <c r="AC191" s="100">
        <v>0</v>
      </c>
      <c r="AD191" s="100">
        <v>0</v>
      </c>
      <c r="AE191" s="100">
        <v>1706399</v>
      </c>
      <c r="AF191" s="100">
        <v>426600</v>
      </c>
      <c r="AG191" s="100">
        <v>0</v>
      </c>
      <c r="AH191" s="100">
        <v>2132999</v>
      </c>
      <c r="AI191" s="100">
        <v>351411</v>
      </c>
      <c r="AJ191" s="100">
        <v>281128</v>
      </c>
      <c r="AK191" s="100">
        <v>70282</v>
      </c>
      <c r="AL191" s="100">
        <v>0</v>
      </c>
      <c r="AM191" s="100">
        <v>702821</v>
      </c>
      <c r="AN191" s="100">
        <v>-117842</v>
      </c>
      <c r="AO191" s="100">
        <v>-94274</v>
      </c>
      <c r="AP191" s="100">
        <v>-23568</v>
      </c>
      <c r="AQ191" s="100">
        <v>0</v>
      </c>
      <c r="AR191" s="100">
        <v>-235684</v>
      </c>
      <c r="AS191" s="100">
        <v>-40215.58</v>
      </c>
      <c r="AT191" s="100">
        <v>-32171</v>
      </c>
      <c r="AU191" s="100">
        <v>-8042</v>
      </c>
      <c r="AV191" s="100">
        <v>0</v>
      </c>
      <c r="AW191" s="100">
        <v>-80428.58</v>
      </c>
      <c r="AX191" s="100">
        <v>14526</v>
      </c>
      <c r="AY191" s="100">
        <v>11620</v>
      </c>
      <c r="AZ191" s="100">
        <v>2905</v>
      </c>
      <c r="BA191" s="100">
        <v>0</v>
      </c>
      <c r="BB191" s="100">
        <v>29051</v>
      </c>
      <c r="BC191" s="100">
        <v>-58948</v>
      </c>
      <c r="BD191" s="100">
        <v>-47158</v>
      </c>
      <c r="BE191" s="100">
        <v>-11790</v>
      </c>
      <c r="BF191" s="100">
        <v>0</v>
      </c>
      <c r="BG191" s="100">
        <v>-117896</v>
      </c>
      <c r="BH191" s="100">
        <v>-84637.58</v>
      </c>
      <c r="BI191" s="100">
        <v>-67709</v>
      </c>
      <c r="BJ191" s="100">
        <v>-16927</v>
      </c>
      <c r="BK191" s="100">
        <v>0</v>
      </c>
      <c r="BL191" s="100">
        <v>-169273.58000000002</v>
      </c>
      <c r="BM191" s="100">
        <v>-2777566</v>
      </c>
      <c r="BN191" s="100">
        <v>-2222053</v>
      </c>
      <c r="BO191" s="100">
        <v>-555514</v>
      </c>
      <c r="BP191" s="100">
        <v>0</v>
      </c>
      <c r="BQ191" s="100">
        <v>-5555133</v>
      </c>
      <c r="BR191" s="100">
        <v>-348102</v>
      </c>
      <c r="BS191" s="100">
        <v>-278483</v>
      </c>
      <c r="BT191" s="100">
        <v>-69621</v>
      </c>
      <c r="BU191" s="100">
        <v>0</v>
      </c>
      <c r="BV191" s="100">
        <v>-696206</v>
      </c>
      <c r="BW191" s="100">
        <v>-2429464</v>
      </c>
      <c r="BX191" s="100">
        <v>-1943570</v>
      </c>
      <c r="BY191" s="100">
        <v>-485893</v>
      </c>
      <c r="BZ191" s="100">
        <v>0</v>
      </c>
      <c r="CA191" s="100">
        <v>-4858927</v>
      </c>
      <c r="CB191" s="100">
        <v>337991</v>
      </c>
      <c r="CC191" s="100">
        <v>270393</v>
      </c>
      <c r="CD191" s="100">
        <v>67598</v>
      </c>
      <c r="CE191" s="100">
        <v>0</v>
      </c>
      <c r="CF191" s="100">
        <v>675982</v>
      </c>
      <c r="CG191" s="100">
        <v>463954</v>
      </c>
      <c r="CH191" s="100">
        <v>371164</v>
      </c>
      <c r="CI191" s="100">
        <v>92791</v>
      </c>
      <c r="CJ191" s="100">
        <v>0</v>
      </c>
      <c r="CK191" s="100">
        <v>927909</v>
      </c>
      <c r="CL191" s="100">
        <v>-101626</v>
      </c>
      <c r="CM191" s="100">
        <v>-81300</v>
      </c>
      <c r="CN191" s="100">
        <v>-20325</v>
      </c>
      <c r="CO191" s="100">
        <v>0</v>
      </c>
      <c r="CP191" s="100">
        <v>-203251</v>
      </c>
      <c r="CQ191" s="100">
        <v>102305</v>
      </c>
      <c r="CR191" s="100">
        <v>81844</v>
      </c>
      <c r="CS191" s="100">
        <v>20461</v>
      </c>
      <c r="CT191" s="100">
        <v>0</v>
      </c>
      <c r="CU191" s="100">
        <v>204610</v>
      </c>
      <c r="CV191" s="100">
        <v>-1974942</v>
      </c>
      <c r="CW191" s="100">
        <v>-1579952</v>
      </c>
      <c r="CX191" s="100">
        <v>-394989</v>
      </c>
      <c r="CY191" s="100">
        <v>0</v>
      </c>
      <c r="CZ191" s="100">
        <v>-3949883</v>
      </c>
      <c r="DA191" s="100">
        <v>-111737</v>
      </c>
      <c r="DB191" s="100">
        <v>-89390</v>
      </c>
      <c r="DC191" s="100">
        <v>-22348</v>
      </c>
      <c r="DD191" s="100">
        <v>0</v>
      </c>
      <c r="DE191" s="100">
        <v>-223475</v>
      </c>
      <c r="DF191" s="100">
        <v>-1863205</v>
      </c>
      <c r="DG191" s="100">
        <v>-1490562</v>
      </c>
      <c r="DH191" s="100">
        <v>-372641</v>
      </c>
      <c r="DI191" s="100">
        <v>0</v>
      </c>
      <c r="DJ191" s="100">
        <v>-3726408</v>
      </c>
      <c r="DK191" s="100">
        <v>4774273</v>
      </c>
      <c r="DL191" s="100">
        <v>3819417</v>
      </c>
      <c r="DM191" s="100">
        <v>954852</v>
      </c>
      <c r="DN191" s="100">
        <v>0</v>
      </c>
      <c r="DO191" s="100">
        <v>9548542</v>
      </c>
      <c r="DP191" s="100">
        <v>1510251</v>
      </c>
      <c r="DQ191" s="100">
        <v>1208201</v>
      </c>
      <c r="DR191" s="100">
        <v>302050</v>
      </c>
      <c r="DS191" s="100">
        <v>0</v>
      </c>
      <c r="DT191" s="100">
        <v>3020502</v>
      </c>
      <c r="DU191" s="100">
        <v>3264022</v>
      </c>
      <c r="DV191" s="100">
        <v>2611216</v>
      </c>
      <c r="DW191" s="100">
        <v>652802</v>
      </c>
      <c r="DX191" s="100">
        <v>0</v>
      </c>
      <c r="DY191" s="100">
        <v>6528040</v>
      </c>
      <c r="DZ191" s="100">
        <v>24546972</v>
      </c>
      <c r="EA191" s="100">
        <v>19637578</v>
      </c>
      <c r="EB191" s="100">
        <v>4909394</v>
      </c>
      <c r="EC191" s="100">
        <v>0</v>
      </c>
      <c r="ED191" s="100">
        <v>49093944</v>
      </c>
      <c r="EE191" s="100">
        <v>27306807</v>
      </c>
      <c r="EF191" s="100">
        <v>21845446</v>
      </c>
      <c r="EG191" s="100">
        <v>5461361</v>
      </c>
      <c r="EH191" s="100">
        <v>0</v>
      </c>
      <c r="EI191" s="100">
        <v>54613614</v>
      </c>
      <c r="EJ191" s="100">
        <v>2759835</v>
      </c>
      <c r="EK191" s="100">
        <v>2207868</v>
      </c>
      <c r="EL191" s="100">
        <v>551967</v>
      </c>
      <c r="EM191" s="100">
        <v>0</v>
      </c>
      <c r="EN191" s="100">
        <v>5519670</v>
      </c>
      <c r="EO191" s="100">
        <v>6023857</v>
      </c>
      <c r="EP191" s="100">
        <v>4819084</v>
      </c>
      <c r="EQ191" s="100">
        <v>1204769</v>
      </c>
      <c r="ER191" s="100">
        <v>0</v>
      </c>
      <c r="ES191" s="100">
        <v>12047710</v>
      </c>
      <c r="ET191" s="546">
        <v>0.5</v>
      </c>
      <c r="EU191" s="546">
        <v>0.4</v>
      </c>
      <c r="EV191" s="546">
        <v>0.1</v>
      </c>
      <c r="EW191" s="546">
        <v>0</v>
      </c>
      <c r="EX191" s="546">
        <v>1</v>
      </c>
      <c r="EY191" s="84" t="s">
        <v>1029</v>
      </c>
    </row>
    <row r="192" spans="1:155" s="84" customFormat="1" x14ac:dyDescent="0.25">
      <c r="A192" t="s">
        <v>1026</v>
      </c>
      <c r="B192" s="82" t="s">
        <v>743</v>
      </c>
      <c r="C192" s="85" t="s">
        <v>742</v>
      </c>
      <c r="D192" s="100">
        <v>15658720</v>
      </c>
      <c r="E192" s="100">
        <v>23488082</v>
      </c>
      <c r="F192" s="100">
        <v>22861733</v>
      </c>
      <c r="G192" s="100">
        <v>626349</v>
      </c>
      <c r="H192" s="100">
        <v>62634884</v>
      </c>
      <c r="I192" s="100">
        <v>0</v>
      </c>
      <c r="J192" s="100">
        <v>0</v>
      </c>
      <c r="K192" s="100">
        <v>15658720</v>
      </c>
      <c r="L192" s="100">
        <v>149073</v>
      </c>
      <c r="M192" s="100">
        <v>149073</v>
      </c>
      <c r="N192" s="100">
        <v>0</v>
      </c>
      <c r="O192" s="100">
        <v>0</v>
      </c>
      <c r="P192" s="100">
        <v>64269</v>
      </c>
      <c r="Q192" s="100">
        <v>0</v>
      </c>
      <c r="R192" s="100">
        <v>64269</v>
      </c>
      <c r="S192" s="100">
        <v>0</v>
      </c>
      <c r="T192" s="100">
        <v>0</v>
      </c>
      <c r="U192" s="100">
        <v>0</v>
      </c>
      <c r="V192" s="100">
        <v>0</v>
      </c>
      <c r="W192" s="100">
        <v>0</v>
      </c>
      <c r="X192" s="100">
        <v>0</v>
      </c>
      <c r="Y192" s="100">
        <v>0</v>
      </c>
      <c r="Z192" s="100">
        <v>0</v>
      </c>
      <c r="AA192" s="100">
        <v>0</v>
      </c>
      <c r="AB192" s="100">
        <v>0</v>
      </c>
      <c r="AC192" s="100">
        <v>0</v>
      </c>
      <c r="AD192" s="100">
        <v>0</v>
      </c>
      <c r="AE192" s="100">
        <v>1897932</v>
      </c>
      <c r="AF192" s="100">
        <v>1845282</v>
      </c>
      <c r="AG192" s="100">
        <v>50556</v>
      </c>
      <c r="AH192" s="100">
        <v>3793770</v>
      </c>
      <c r="AI192" s="100">
        <v>181782</v>
      </c>
      <c r="AJ192" s="100">
        <v>272672</v>
      </c>
      <c r="AK192" s="100">
        <v>265401</v>
      </c>
      <c r="AL192" s="100">
        <v>7271</v>
      </c>
      <c r="AM192" s="100">
        <v>727126</v>
      </c>
      <c r="AN192" s="100">
        <v>-57700</v>
      </c>
      <c r="AO192" s="100">
        <v>-86549</v>
      </c>
      <c r="AP192" s="100">
        <v>-84241</v>
      </c>
      <c r="AQ192" s="100">
        <v>-2308</v>
      </c>
      <c r="AR192" s="100">
        <v>-230798</v>
      </c>
      <c r="AS192" s="100">
        <v>-86802.920000000042</v>
      </c>
      <c r="AT192" s="100">
        <v>-130203</v>
      </c>
      <c r="AU192" s="100">
        <v>-126731</v>
      </c>
      <c r="AV192" s="100">
        <v>-3472</v>
      </c>
      <c r="AW192" s="100">
        <v>-347208.92000000004</v>
      </c>
      <c r="AX192" s="100">
        <v>19484</v>
      </c>
      <c r="AY192" s="100">
        <v>29226</v>
      </c>
      <c r="AZ192" s="100">
        <v>28446</v>
      </c>
      <c r="BA192" s="100">
        <v>779</v>
      </c>
      <c r="BB192" s="100">
        <v>77935</v>
      </c>
      <c r="BC192" s="100">
        <v>-47198</v>
      </c>
      <c r="BD192" s="100">
        <v>-70797</v>
      </c>
      <c r="BE192" s="100">
        <v>-68909</v>
      </c>
      <c r="BF192" s="100">
        <v>-1888</v>
      </c>
      <c r="BG192" s="100">
        <v>-188792</v>
      </c>
      <c r="BH192" s="100">
        <v>-114516.92000000004</v>
      </c>
      <c r="BI192" s="100">
        <v>-171774</v>
      </c>
      <c r="BJ192" s="100">
        <v>-167194</v>
      </c>
      <c r="BK192" s="100">
        <v>-4581</v>
      </c>
      <c r="BL192" s="100">
        <v>-458065.92000000004</v>
      </c>
      <c r="BM192" s="100">
        <v>-1435767</v>
      </c>
      <c r="BN192" s="100">
        <v>-2153650</v>
      </c>
      <c r="BO192" s="100">
        <v>-2096219</v>
      </c>
      <c r="BP192" s="100">
        <v>-57431</v>
      </c>
      <c r="BQ192" s="100">
        <v>-5743067</v>
      </c>
      <c r="BR192" s="100">
        <v>-948986</v>
      </c>
      <c r="BS192" s="100">
        <v>-1423478</v>
      </c>
      <c r="BT192" s="100">
        <v>-1385518</v>
      </c>
      <c r="BU192" s="100">
        <v>-37959</v>
      </c>
      <c r="BV192" s="100">
        <v>-3795941</v>
      </c>
      <c r="BW192" s="100">
        <v>-486782</v>
      </c>
      <c r="BX192" s="100">
        <v>-730172</v>
      </c>
      <c r="BY192" s="100">
        <v>-710701</v>
      </c>
      <c r="BZ192" s="100">
        <v>-19471</v>
      </c>
      <c r="CA192" s="100">
        <v>-1947126</v>
      </c>
      <c r="CB192" s="100">
        <v>255856</v>
      </c>
      <c r="CC192" s="100">
        <v>383784</v>
      </c>
      <c r="CD192" s="100">
        <v>373549</v>
      </c>
      <c r="CE192" s="100">
        <v>10234</v>
      </c>
      <c r="CF192" s="100">
        <v>1023423</v>
      </c>
      <c r="CG192" s="100">
        <v>1667</v>
      </c>
      <c r="CH192" s="100">
        <v>2500</v>
      </c>
      <c r="CI192" s="100">
        <v>2433</v>
      </c>
      <c r="CJ192" s="100">
        <v>67</v>
      </c>
      <c r="CK192" s="100">
        <v>6667</v>
      </c>
      <c r="CL192" s="100">
        <v>422017</v>
      </c>
      <c r="CM192" s="100">
        <v>633025</v>
      </c>
      <c r="CN192" s="100">
        <v>616144</v>
      </c>
      <c r="CO192" s="100">
        <v>16881</v>
      </c>
      <c r="CP192" s="100">
        <v>1688067</v>
      </c>
      <c r="CQ192" s="100">
        <v>-344869</v>
      </c>
      <c r="CR192" s="100">
        <v>-517305</v>
      </c>
      <c r="CS192" s="100">
        <v>-503510</v>
      </c>
      <c r="CT192" s="100">
        <v>-13795</v>
      </c>
      <c r="CU192" s="100">
        <v>-1379479</v>
      </c>
      <c r="CV192" s="100">
        <v>-1101096</v>
      </c>
      <c r="CW192" s="100">
        <v>-1651646</v>
      </c>
      <c r="CX192" s="100">
        <v>-1607603</v>
      </c>
      <c r="CY192" s="100">
        <v>-44044</v>
      </c>
      <c r="CZ192" s="100">
        <v>-4404389</v>
      </c>
      <c r="DA192" s="100">
        <v>-271113</v>
      </c>
      <c r="DB192" s="100">
        <v>-406669</v>
      </c>
      <c r="DC192" s="100">
        <v>-395825</v>
      </c>
      <c r="DD192" s="100">
        <v>-10844</v>
      </c>
      <c r="DE192" s="100">
        <v>-1084451</v>
      </c>
      <c r="DF192" s="100">
        <v>-829984</v>
      </c>
      <c r="DG192" s="100">
        <v>-1244977</v>
      </c>
      <c r="DH192" s="100">
        <v>-1211778</v>
      </c>
      <c r="DI192" s="100">
        <v>-33199</v>
      </c>
      <c r="DJ192" s="100">
        <v>-3319938</v>
      </c>
      <c r="DK192" s="100">
        <v>-385971</v>
      </c>
      <c r="DL192" s="100">
        <v>-308774</v>
      </c>
      <c r="DM192" s="100">
        <v>-69474</v>
      </c>
      <c r="DN192" s="100">
        <v>-7719</v>
      </c>
      <c r="DO192" s="100">
        <v>-771938</v>
      </c>
      <c r="DP192" s="100">
        <v>-182860</v>
      </c>
      <c r="DQ192" s="100">
        <v>-146288</v>
      </c>
      <c r="DR192" s="100">
        <v>-32915</v>
      </c>
      <c r="DS192" s="100">
        <v>-3657</v>
      </c>
      <c r="DT192" s="100">
        <v>-365720</v>
      </c>
      <c r="DU192" s="100">
        <v>-203111</v>
      </c>
      <c r="DV192" s="100">
        <v>-162486</v>
      </c>
      <c r="DW192" s="100">
        <v>-36559</v>
      </c>
      <c r="DX192" s="100">
        <v>-4062</v>
      </c>
      <c r="DY192" s="100">
        <v>-406218</v>
      </c>
      <c r="DZ192" s="100">
        <v>15931307</v>
      </c>
      <c r="EA192" s="100">
        <v>23896961</v>
      </c>
      <c r="EB192" s="100">
        <v>23259709</v>
      </c>
      <c r="EC192" s="100">
        <v>637252</v>
      </c>
      <c r="ED192" s="100">
        <v>63725229</v>
      </c>
      <c r="EE192" s="100">
        <v>15658720</v>
      </c>
      <c r="EF192" s="100">
        <v>23488082</v>
      </c>
      <c r="EG192" s="100">
        <v>22861733</v>
      </c>
      <c r="EH192" s="100">
        <v>626349</v>
      </c>
      <c r="EI192" s="100">
        <v>62634884</v>
      </c>
      <c r="EJ192" s="100">
        <v>-272587</v>
      </c>
      <c r="EK192" s="100">
        <v>-408879</v>
      </c>
      <c r="EL192" s="100">
        <v>-397976</v>
      </c>
      <c r="EM192" s="100">
        <v>-10903</v>
      </c>
      <c r="EN192" s="100">
        <v>-1090345</v>
      </c>
      <c r="EO192" s="100">
        <v>-475698</v>
      </c>
      <c r="EP192" s="100">
        <v>-571365</v>
      </c>
      <c r="EQ192" s="100">
        <v>-434535</v>
      </c>
      <c r="ER192" s="100">
        <v>-14965</v>
      </c>
      <c r="ES192" s="100">
        <v>-1496563</v>
      </c>
      <c r="ET192" s="546">
        <v>0.25</v>
      </c>
      <c r="EU192" s="546">
        <v>0.375</v>
      </c>
      <c r="EV192" s="546">
        <v>0.36499999999999999</v>
      </c>
      <c r="EW192" s="546">
        <v>0.01</v>
      </c>
      <c r="EX192" s="546">
        <v>1</v>
      </c>
      <c r="EY192" s="84" t="s">
        <v>1029</v>
      </c>
    </row>
    <row r="193" spans="1:155" s="84" customFormat="1" x14ac:dyDescent="0.25">
      <c r="A193" t="s">
        <v>1026</v>
      </c>
      <c r="B193" s="82" t="s">
        <v>745</v>
      </c>
      <c r="C193" s="85" t="s">
        <v>1095</v>
      </c>
      <c r="D193" s="100">
        <v>25786004</v>
      </c>
      <c r="E193" s="100">
        <v>41257607</v>
      </c>
      <c r="F193" s="100">
        <v>35068966</v>
      </c>
      <c r="G193" s="100">
        <v>1031440</v>
      </c>
      <c r="H193" s="100">
        <v>103144017</v>
      </c>
      <c r="I193" s="100">
        <v>453322</v>
      </c>
      <c r="J193" s="100">
        <v>453322</v>
      </c>
      <c r="K193" s="100">
        <v>25332682</v>
      </c>
      <c r="L193" s="100">
        <v>284137</v>
      </c>
      <c r="M193" s="100">
        <v>284137</v>
      </c>
      <c r="N193" s="100">
        <v>2245047</v>
      </c>
      <c r="O193" s="100">
        <v>2245047</v>
      </c>
      <c r="P193" s="100">
        <v>0</v>
      </c>
      <c r="Q193" s="100">
        <v>0</v>
      </c>
      <c r="R193" s="100">
        <v>0</v>
      </c>
      <c r="S193" s="100">
        <v>0</v>
      </c>
      <c r="T193" s="100">
        <v>0</v>
      </c>
      <c r="U193" s="100">
        <v>0</v>
      </c>
      <c r="V193" s="100">
        <v>0</v>
      </c>
      <c r="W193" s="100">
        <v>453322.02036659879</v>
      </c>
      <c r="X193" s="100">
        <v>0</v>
      </c>
      <c r="Y193" s="100">
        <v>0</v>
      </c>
      <c r="Z193" s="100">
        <v>453322.02036659879</v>
      </c>
      <c r="AA193" s="100">
        <v>0</v>
      </c>
      <c r="AB193" s="100">
        <v>0</v>
      </c>
      <c r="AC193" s="100">
        <v>0</v>
      </c>
      <c r="AD193" s="100">
        <v>0</v>
      </c>
      <c r="AE193" s="100">
        <v>4045111</v>
      </c>
      <c r="AF193" s="100">
        <v>3248133</v>
      </c>
      <c r="AG193" s="100">
        <v>95534</v>
      </c>
      <c r="AH193" s="100">
        <v>7388778</v>
      </c>
      <c r="AI193" s="100">
        <v>667528</v>
      </c>
      <c r="AJ193" s="100">
        <v>1068044</v>
      </c>
      <c r="AK193" s="100">
        <v>907837</v>
      </c>
      <c r="AL193" s="100">
        <v>26701</v>
      </c>
      <c r="AM193" s="100">
        <v>2670110</v>
      </c>
      <c r="AN193" s="100">
        <v>-502294</v>
      </c>
      <c r="AO193" s="100">
        <v>-803670</v>
      </c>
      <c r="AP193" s="100">
        <v>-683120</v>
      </c>
      <c r="AQ193" s="100">
        <v>-20092</v>
      </c>
      <c r="AR193" s="100">
        <v>-2009176</v>
      </c>
      <c r="AS193" s="100">
        <v>-237897</v>
      </c>
      <c r="AT193" s="100">
        <v>-380636</v>
      </c>
      <c r="AU193" s="100">
        <v>-323540</v>
      </c>
      <c r="AV193" s="100">
        <v>-9516</v>
      </c>
      <c r="AW193" s="100">
        <v>-951589</v>
      </c>
      <c r="AX193" s="100">
        <v>205168</v>
      </c>
      <c r="AY193" s="100">
        <v>328269</v>
      </c>
      <c r="AZ193" s="100">
        <v>279028</v>
      </c>
      <c r="BA193" s="100">
        <v>8207</v>
      </c>
      <c r="BB193" s="100">
        <v>820672</v>
      </c>
      <c r="BC193" s="100">
        <v>-205775</v>
      </c>
      <c r="BD193" s="100">
        <v>-329240</v>
      </c>
      <c r="BE193" s="100">
        <v>-279854</v>
      </c>
      <c r="BF193" s="100">
        <v>-8231</v>
      </c>
      <c r="BG193" s="100">
        <v>-823100</v>
      </c>
      <c r="BH193" s="100">
        <v>-238504</v>
      </c>
      <c r="BI193" s="100">
        <v>-381607</v>
      </c>
      <c r="BJ193" s="100">
        <v>-324366</v>
      </c>
      <c r="BK193" s="100">
        <v>-9540</v>
      </c>
      <c r="BL193" s="100">
        <v>-954017</v>
      </c>
      <c r="BM193" s="100">
        <v>-3704235.4000000004</v>
      </c>
      <c r="BN193" s="100">
        <v>-5926776</v>
      </c>
      <c r="BO193" s="100">
        <v>-5037759</v>
      </c>
      <c r="BP193" s="100">
        <v>-148169</v>
      </c>
      <c r="BQ193" s="100">
        <v>-14816939.4</v>
      </c>
      <c r="BR193" s="100">
        <v>549701</v>
      </c>
      <c r="BS193" s="100">
        <v>879521</v>
      </c>
      <c r="BT193" s="100">
        <v>747593</v>
      </c>
      <c r="BU193" s="100">
        <v>21988</v>
      </c>
      <c r="BV193" s="100">
        <v>2198803</v>
      </c>
      <c r="BW193" s="100">
        <v>-4253936.3999999985</v>
      </c>
      <c r="BX193" s="100">
        <v>-6806297</v>
      </c>
      <c r="BY193" s="100">
        <v>-5785352</v>
      </c>
      <c r="BZ193" s="100">
        <v>-170157</v>
      </c>
      <c r="CA193" s="100">
        <v>-17015742.399999999</v>
      </c>
      <c r="CB193" s="100">
        <v>90579</v>
      </c>
      <c r="CC193" s="100">
        <v>144926</v>
      </c>
      <c r="CD193" s="100">
        <v>123187</v>
      </c>
      <c r="CE193" s="100">
        <v>3623</v>
      </c>
      <c r="CF193" s="100">
        <v>362315</v>
      </c>
      <c r="CG193" s="100">
        <v>0</v>
      </c>
      <c r="CH193" s="100">
        <v>0</v>
      </c>
      <c r="CI193" s="100">
        <v>0</v>
      </c>
      <c r="CJ193" s="100">
        <v>0</v>
      </c>
      <c r="CK193" s="100">
        <v>0</v>
      </c>
      <c r="CL193" s="100">
        <v>-2128670</v>
      </c>
      <c r="CM193" s="100">
        <v>-3405872</v>
      </c>
      <c r="CN193" s="100">
        <v>-2894991</v>
      </c>
      <c r="CO193" s="100">
        <v>-85147</v>
      </c>
      <c r="CP193" s="100">
        <v>-8514680</v>
      </c>
      <c r="CQ193" s="100">
        <v>3077779</v>
      </c>
      <c r="CR193" s="100">
        <v>4924447</v>
      </c>
      <c r="CS193" s="100">
        <v>4185780</v>
      </c>
      <c r="CT193" s="100">
        <v>123111</v>
      </c>
      <c r="CU193" s="100">
        <v>12311117</v>
      </c>
      <c r="CV193" s="100">
        <v>-2664547.4000000004</v>
      </c>
      <c r="CW193" s="100">
        <v>-4263275</v>
      </c>
      <c r="CX193" s="100">
        <v>-3623783</v>
      </c>
      <c r="CY193" s="100">
        <v>-106582</v>
      </c>
      <c r="CZ193" s="100">
        <v>-10658187.399999999</v>
      </c>
      <c r="DA193" s="100">
        <v>-1488390</v>
      </c>
      <c r="DB193" s="100">
        <v>-2381425</v>
      </c>
      <c r="DC193" s="100">
        <v>-2024211</v>
      </c>
      <c r="DD193" s="100">
        <v>-59536</v>
      </c>
      <c r="DE193" s="100">
        <v>-5953562</v>
      </c>
      <c r="DF193" s="100">
        <v>-1176157.3999999985</v>
      </c>
      <c r="DG193" s="100">
        <v>-1881850</v>
      </c>
      <c r="DH193" s="100">
        <v>-1599572</v>
      </c>
      <c r="DI193" s="100">
        <v>-47046</v>
      </c>
      <c r="DJ193" s="100">
        <v>-4704625.3999999985</v>
      </c>
      <c r="DK193" s="100">
        <v>820830</v>
      </c>
      <c r="DL193" s="100">
        <v>656664</v>
      </c>
      <c r="DM193" s="100">
        <v>164166</v>
      </c>
      <c r="DN193" s="100">
        <v>0</v>
      </c>
      <c r="DO193" s="100">
        <v>1641659</v>
      </c>
      <c r="DP193" s="100">
        <v>142264</v>
      </c>
      <c r="DQ193" s="100">
        <v>113811</v>
      </c>
      <c r="DR193" s="100">
        <v>28453</v>
      </c>
      <c r="DS193" s="100">
        <v>0</v>
      </c>
      <c r="DT193" s="100">
        <v>284528</v>
      </c>
      <c r="DU193" s="100">
        <v>678566</v>
      </c>
      <c r="DV193" s="100">
        <v>542853</v>
      </c>
      <c r="DW193" s="100">
        <v>135713</v>
      </c>
      <c r="DX193" s="100">
        <v>0</v>
      </c>
      <c r="DY193" s="100">
        <v>1357131</v>
      </c>
      <c r="DZ193" s="100">
        <v>24669897</v>
      </c>
      <c r="EA193" s="100">
        <v>39471836</v>
      </c>
      <c r="EB193" s="100">
        <v>33551061</v>
      </c>
      <c r="EC193" s="100">
        <v>986796</v>
      </c>
      <c r="ED193" s="100">
        <v>98679590</v>
      </c>
      <c r="EE193" s="100">
        <v>25786004</v>
      </c>
      <c r="EF193" s="100">
        <v>41257607</v>
      </c>
      <c r="EG193" s="100">
        <v>35068966</v>
      </c>
      <c r="EH193" s="100">
        <v>1031440</v>
      </c>
      <c r="EI193" s="100">
        <v>103144017</v>
      </c>
      <c r="EJ193" s="100">
        <v>1116107</v>
      </c>
      <c r="EK193" s="100">
        <v>1785771</v>
      </c>
      <c r="EL193" s="100">
        <v>1517905</v>
      </c>
      <c r="EM193" s="100">
        <v>44644</v>
      </c>
      <c r="EN193" s="100">
        <v>4464427</v>
      </c>
      <c r="EO193" s="100">
        <v>1794673</v>
      </c>
      <c r="EP193" s="100">
        <v>2328624</v>
      </c>
      <c r="EQ193" s="100">
        <v>1653618</v>
      </c>
      <c r="ER193" s="100">
        <v>44644</v>
      </c>
      <c r="ES193" s="100">
        <v>5821558</v>
      </c>
      <c r="ET193" s="546">
        <v>0.25</v>
      </c>
      <c r="EU193" s="546">
        <v>0.4</v>
      </c>
      <c r="EV193" s="546">
        <v>0.33999999999999997</v>
      </c>
      <c r="EW193" s="546">
        <v>0.01</v>
      </c>
      <c r="EX193" s="546">
        <v>1</v>
      </c>
      <c r="EY193" s="84" t="s">
        <v>1029</v>
      </c>
    </row>
    <row r="194" spans="1:155" s="84" customFormat="1" x14ac:dyDescent="0.25">
      <c r="A194" t="s">
        <v>1026</v>
      </c>
      <c r="B194" s="82" t="s">
        <v>747</v>
      </c>
      <c r="C194" s="85" t="s">
        <v>746</v>
      </c>
      <c r="D194" s="100">
        <v>19553457</v>
      </c>
      <c r="E194" s="100">
        <v>58660372</v>
      </c>
      <c r="F194" s="100">
        <v>0</v>
      </c>
      <c r="G194" s="100">
        <v>0</v>
      </c>
      <c r="H194" s="100">
        <v>78213829</v>
      </c>
      <c r="I194" s="100">
        <v>138907</v>
      </c>
      <c r="J194" s="100">
        <v>138907</v>
      </c>
      <c r="K194" s="100">
        <v>19414550</v>
      </c>
      <c r="L194" s="100">
        <v>476776</v>
      </c>
      <c r="M194" s="100">
        <v>476776</v>
      </c>
      <c r="N194" s="100">
        <v>189106</v>
      </c>
      <c r="O194" s="100">
        <v>189106</v>
      </c>
      <c r="P194" s="100">
        <v>3376020</v>
      </c>
      <c r="Q194" s="100">
        <v>0</v>
      </c>
      <c r="R194" s="100">
        <v>3376020</v>
      </c>
      <c r="S194" s="100">
        <v>0</v>
      </c>
      <c r="T194" s="100">
        <v>0</v>
      </c>
      <c r="U194" s="100">
        <v>0</v>
      </c>
      <c r="V194" s="100">
        <v>0</v>
      </c>
      <c r="W194" s="100">
        <v>138906.64154786151</v>
      </c>
      <c r="X194" s="100">
        <v>0</v>
      </c>
      <c r="Y194" s="100">
        <v>0</v>
      </c>
      <c r="Z194" s="100">
        <v>138906.64154786151</v>
      </c>
      <c r="AA194" s="100">
        <v>0</v>
      </c>
      <c r="AB194" s="100">
        <v>0</v>
      </c>
      <c r="AC194" s="100">
        <v>0</v>
      </c>
      <c r="AD194" s="100">
        <v>0</v>
      </c>
      <c r="AE194" s="100">
        <v>11365997</v>
      </c>
      <c r="AF194" s="100">
        <v>0</v>
      </c>
      <c r="AG194" s="100">
        <v>0</v>
      </c>
      <c r="AH194" s="100">
        <v>11365997</v>
      </c>
      <c r="AI194" s="100">
        <v>857255</v>
      </c>
      <c r="AJ194" s="100">
        <v>2571766</v>
      </c>
      <c r="AK194" s="100">
        <v>0</v>
      </c>
      <c r="AL194" s="100">
        <v>0</v>
      </c>
      <c r="AM194" s="100">
        <v>3429021</v>
      </c>
      <c r="AN194" s="100">
        <v>-159969</v>
      </c>
      <c r="AO194" s="100">
        <v>-479907</v>
      </c>
      <c r="AP194" s="100">
        <v>0</v>
      </c>
      <c r="AQ194" s="100">
        <v>0</v>
      </c>
      <c r="AR194" s="100">
        <v>-639876</v>
      </c>
      <c r="AS194" s="100">
        <v>-389036.30000000005</v>
      </c>
      <c r="AT194" s="100">
        <v>-1167110</v>
      </c>
      <c r="AU194" s="100">
        <v>0</v>
      </c>
      <c r="AV194" s="100">
        <v>0</v>
      </c>
      <c r="AW194" s="100">
        <v>-1556146.3</v>
      </c>
      <c r="AX194" s="100">
        <v>264423</v>
      </c>
      <c r="AY194" s="100">
        <v>793269</v>
      </c>
      <c r="AZ194" s="100">
        <v>0</v>
      </c>
      <c r="BA194" s="100">
        <v>0</v>
      </c>
      <c r="BB194" s="100">
        <v>1057692</v>
      </c>
      <c r="BC194" s="100">
        <v>-272563</v>
      </c>
      <c r="BD194" s="100">
        <v>-817688</v>
      </c>
      <c r="BE194" s="100">
        <v>0</v>
      </c>
      <c r="BF194" s="100">
        <v>0</v>
      </c>
      <c r="BG194" s="100">
        <v>-1090251</v>
      </c>
      <c r="BH194" s="100">
        <v>-397176.30000000005</v>
      </c>
      <c r="BI194" s="100">
        <v>-1191529</v>
      </c>
      <c r="BJ194" s="100">
        <v>0</v>
      </c>
      <c r="BK194" s="100">
        <v>0</v>
      </c>
      <c r="BL194" s="100">
        <v>-1588705.3</v>
      </c>
      <c r="BM194" s="100">
        <v>-2551171</v>
      </c>
      <c r="BN194" s="100">
        <v>-7653515</v>
      </c>
      <c r="BO194" s="100">
        <v>0</v>
      </c>
      <c r="BP194" s="100">
        <v>0</v>
      </c>
      <c r="BQ194" s="100">
        <v>-10204686</v>
      </c>
      <c r="BR194" s="100">
        <v>-721626</v>
      </c>
      <c r="BS194" s="100">
        <v>-2164880</v>
      </c>
      <c r="BT194" s="100">
        <v>0</v>
      </c>
      <c r="BU194" s="100">
        <v>0</v>
      </c>
      <c r="BV194" s="100">
        <v>-2886506</v>
      </c>
      <c r="BW194" s="100">
        <v>-1829545</v>
      </c>
      <c r="BX194" s="100">
        <v>-5488635</v>
      </c>
      <c r="BY194" s="100">
        <v>0</v>
      </c>
      <c r="BZ194" s="100">
        <v>0</v>
      </c>
      <c r="CA194" s="100">
        <v>-7318180</v>
      </c>
      <c r="CB194" s="100">
        <v>242355</v>
      </c>
      <c r="CC194" s="100">
        <v>727065</v>
      </c>
      <c r="CD194" s="100">
        <v>0</v>
      </c>
      <c r="CE194" s="100">
        <v>0</v>
      </c>
      <c r="CF194" s="100">
        <v>969420</v>
      </c>
      <c r="CG194" s="100">
        <v>0</v>
      </c>
      <c r="CH194" s="100">
        <v>0</v>
      </c>
      <c r="CI194" s="100">
        <v>0</v>
      </c>
      <c r="CJ194" s="100">
        <v>0</v>
      </c>
      <c r="CK194" s="100">
        <v>0</v>
      </c>
      <c r="CL194" s="100">
        <v>-127071</v>
      </c>
      <c r="CM194" s="100">
        <v>-381214</v>
      </c>
      <c r="CN194" s="100">
        <v>0</v>
      </c>
      <c r="CO194" s="100">
        <v>0</v>
      </c>
      <c r="CP194" s="100">
        <v>-508285</v>
      </c>
      <c r="CQ194" s="100">
        <v>-938813</v>
      </c>
      <c r="CR194" s="100">
        <v>-2816441</v>
      </c>
      <c r="CS194" s="100">
        <v>0</v>
      </c>
      <c r="CT194" s="100">
        <v>0</v>
      </c>
      <c r="CU194" s="100">
        <v>-3755254</v>
      </c>
      <c r="CV194" s="100">
        <v>-3374700</v>
      </c>
      <c r="CW194" s="100">
        <v>-10124105</v>
      </c>
      <c r="CX194" s="100">
        <v>0</v>
      </c>
      <c r="CY194" s="100">
        <v>0</v>
      </c>
      <c r="CZ194" s="100">
        <v>-13498805</v>
      </c>
      <c r="DA194" s="100">
        <v>-606342</v>
      </c>
      <c r="DB194" s="100">
        <v>-1819029</v>
      </c>
      <c r="DC194" s="100">
        <v>0</v>
      </c>
      <c r="DD194" s="100">
        <v>0</v>
      </c>
      <c r="DE194" s="100">
        <v>-2425371</v>
      </c>
      <c r="DF194" s="100">
        <v>-2768358</v>
      </c>
      <c r="DG194" s="100">
        <v>-8305076</v>
      </c>
      <c r="DH194" s="100">
        <v>0</v>
      </c>
      <c r="DI194" s="100">
        <v>0</v>
      </c>
      <c r="DJ194" s="100">
        <v>-11073434</v>
      </c>
      <c r="DK194" s="100">
        <v>-2140652</v>
      </c>
      <c r="DL194" s="100">
        <v>-2140652</v>
      </c>
      <c r="DM194" s="100">
        <v>0</v>
      </c>
      <c r="DN194" s="100">
        <v>0</v>
      </c>
      <c r="DO194" s="100">
        <v>-4281304</v>
      </c>
      <c r="DP194" s="100">
        <v>-1346363</v>
      </c>
      <c r="DQ194" s="100">
        <v>-1346364</v>
      </c>
      <c r="DR194" s="100">
        <v>0</v>
      </c>
      <c r="DS194" s="100">
        <v>0</v>
      </c>
      <c r="DT194" s="100">
        <v>-2692727</v>
      </c>
      <c r="DU194" s="100">
        <v>-794289</v>
      </c>
      <c r="DV194" s="100">
        <v>-794288</v>
      </c>
      <c r="DW194" s="100">
        <v>0</v>
      </c>
      <c r="DX194" s="100">
        <v>0</v>
      </c>
      <c r="DY194" s="100">
        <v>-1588577</v>
      </c>
      <c r="DZ194" s="100">
        <v>19273245</v>
      </c>
      <c r="EA194" s="100">
        <v>57819735</v>
      </c>
      <c r="EB194" s="100">
        <v>0</v>
      </c>
      <c r="EC194" s="100">
        <v>0</v>
      </c>
      <c r="ED194" s="100">
        <v>77092980</v>
      </c>
      <c r="EE194" s="100">
        <v>19553457</v>
      </c>
      <c r="EF194" s="100">
        <v>58660372</v>
      </c>
      <c r="EG194" s="100">
        <v>0</v>
      </c>
      <c r="EH194" s="100">
        <v>0</v>
      </c>
      <c r="EI194" s="100">
        <v>78213829</v>
      </c>
      <c r="EJ194" s="100">
        <v>280212</v>
      </c>
      <c r="EK194" s="100">
        <v>840637</v>
      </c>
      <c r="EL194" s="100">
        <v>0</v>
      </c>
      <c r="EM194" s="100">
        <v>0</v>
      </c>
      <c r="EN194" s="100">
        <v>1120849</v>
      </c>
      <c r="EO194" s="100">
        <v>-514077</v>
      </c>
      <c r="EP194" s="100">
        <v>46349</v>
      </c>
      <c r="EQ194" s="100">
        <v>0</v>
      </c>
      <c r="ER194" s="100">
        <v>0</v>
      </c>
      <c r="ES194" s="100">
        <v>-467728</v>
      </c>
      <c r="ET194" s="546">
        <v>0.25</v>
      </c>
      <c r="EU194" s="546">
        <v>0.75</v>
      </c>
      <c r="EV194" s="546">
        <v>0</v>
      </c>
      <c r="EW194" s="546">
        <v>0</v>
      </c>
      <c r="EX194" s="546">
        <v>1</v>
      </c>
      <c r="EY194" s="84" t="s">
        <v>1054</v>
      </c>
    </row>
    <row r="195" spans="1:155" s="84" customFormat="1" x14ac:dyDescent="0.25">
      <c r="A195" t="s">
        <v>1026</v>
      </c>
      <c r="B195" s="82" t="s">
        <v>749</v>
      </c>
      <c r="C195" s="85" t="s">
        <v>748</v>
      </c>
      <c r="D195" s="100">
        <v>18980153</v>
      </c>
      <c r="E195" s="100">
        <v>32266259</v>
      </c>
      <c r="F195" s="100">
        <v>24674198</v>
      </c>
      <c r="G195" s="100">
        <v>0</v>
      </c>
      <c r="H195" s="100">
        <v>75920610</v>
      </c>
      <c r="I195" s="100">
        <v>0</v>
      </c>
      <c r="J195" s="100">
        <v>0</v>
      </c>
      <c r="K195" s="100">
        <v>18980153</v>
      </c>
      <c r="L195" s="100">
        <v>272701</v>
      </c>
      <c r="M195" s="100">
        <v>272701</v>
      </c>
      <c r="N195" s="100">
        <v>0</v>
      </c>
      <c r="O195" s="100">
        <v>0</v>
      </c>
      <c r="P195" s="100">
        <v>0</v>
      </c>
      <c r="Q195" s="100">
        <v>0</v>
      </c>
      <c r="R195" s="100">
        <v>0</v>
      </c>
      <c r="S195" s="100">
        <v>0</v>
      </c>
      <c r="T195" s="100">
        <v>0</v>
      </c>
      <c r="U195" s="100">
        <v>0</v>
      </c>
      <c r="V195" s="100">
        <v>0</v>
      </c>
      <c r="W195" s="100">
        <v>0</v>
      </c>
      <c r="X195" s="100">
        <v>0</v>
      </c>
      <c r="Y195" s="100">
        <v>0</v>
      </c>
      <c r="Z195" s="100">
        <v>0</v>
      </c>
      <c r="AA195" s="100">
        <v>0</v>
      </c>
      <c r="AB195" s="100">
        <v>0</v>
      </c>
      <c r="AC195" s="100">
        <v>0</v>
      </c>
      <c r="AD195" s="100">
        <v>0</v>
      </c>
      <c r="AE195" s="100">
        <v>4045797</v>
      </c>
      <c r="AF195" s="100">
        <v>3093844</v>
      </c>
      <c r="AG195" s="100">
        <v>0</v>
      </c>
      <c r="AH195" s="100">
        <v>7139641</v>
      </c>
      <c r="AI195" s="100">
        <v>818741</v>
      </c>
      <c r="AJ195" s="100">
        <v>1391859</v>
      </c>
      <c r="AK195" s="100">
        <v>1064363</v>
      </c>
      <c r="AL195" s="100">
        <v>0</v>
      </c>
      <c r="AM195" s="100">
        <v>3274963</v>
      </c>
      <c r="AN195" s="100">
        <v>-215024</v>
      </c>
      <c r="AO195" s="100">
        <v>-365542</v>
      </c>
      <c r="AP195" s="100">
        <v>-279532</v>
      </c>
      <c r="AQ195" s="100">
        <v>0</v>
      </c>
      <c r="AR195" s="100">
        <v>-860098</v>
      </c>
      <c r="AS195" s="100">
        <v>-360556</v>
      </c>
      <c r="AT195" s="100">
        <v>-612946</v>
      </c>
      <c r="AU195" s="100">
        <v>-468723</v>
      </c>
      <c r="AV195" s="100">
        <v>0</v>
      </c>
      <c r="AW195" s="100">
        <v>-1442225</v>
      </c>
      <c r="AX195" s="100">
        <v>144968</v>
      </c>
      <c r="AY195" s="100">
        <v>246444</v>
      </c>
      <c r="AZ195" s="100">
        <v>188457</v>
      </c>
      <c r="BA195" s="100">
        <v>0</v>
      </c>
      <c r="BB195" s="100">
        <v>579869</v>
      </c>
      <c r="BC195" s="100">
        <v>-398305</v>
      </c>
      <c r="BD195" s="100">
        <v>-677118</v>
      </c>
      <c r="BE195" s="100">
        <v>-517796</v>
      </c>
      <c r="BF195" s="100">
        <v>0</v>
      </c>
      <c r="BG195" s="100">
        <v>-1593219</v>
      </c>
      <c r="BH195" s="100">
        <v>-613893</v>
      </c>
      <c r="BI195" s="100">
        <v>-1043620</v>
      </c>
      <c r="BJ195" s="100">
        <v>-798062</v>
      </c>
      <c r="BK195" s="100">
        <v>0</v>
      </c>
      <c r="BL195" s="100">
        <v>-2455575</v>
      </c>
      <c r="BM195" s="100">
        <v>-1698492</v>
      </c>
      <c r="BN195" s="100">
        <v>-2887436</v>
      </c>
      <c r="BO195" s="100">
        <v>-2208039</v>
      </c>
      <c r="BP195" s="100">
        <v>0</v>
      </c>
      <c r="BQ195" s="100">
        <v>-6793967</v>
      </c>
      <c r="BR195" s="100">
        <v>-649863</v>
      </c>
      <c r="BS195" s="100">
        <v>-1104768</v>
      </c>
      <c r="BT195" s="100">
        <v>-844822</v>
      </c>
      <c r="BU195" s="100">
        <v>0</v>
      </c>
      <c r="BV195" s="100">
        <v>-2599453</v>
      </c>
      <c r="BW195" s="100">
        <v>-1048629</v>
      </c>
      <c r="BX195" s="100">
        <v>-1782668</v>
      </c>
      <c r="BY195" s="100">
        <v>-1363217</v>
      </c>
      <c r="BZ195" s="100">
        <v>0</v>
      </c>
      <c r="CA195" s="100">
        <v>-4194514</v>
      </c>
      <c r="CB195" s="100">
        <v>50222</v>
      </c>
      <c r="CC195" s="100">
        <v>85378</v>
      </c>
      <c r="CD195" s="100">
        <v>65289</v>
      </c>
      <c r="CE195" s="100">
        <v>0</v>
      </c>
      <c r="CF195" s="100">
        <v>200889</v>
      </c>
      <c r="CG195" s="100">
        <v>205001</v>
      </c>
      <c r="CH195" s="100">
        <v>348502</v>
      </c>
      <c r="CI195" s="100">
        <v>266501</v>
      </c>
      <c r="CJ195" s="100">
        <v>0</v>
      </c>
      <c r="CK195" s="100">
        <v>820004</v>
      </c>
      <c r="CL195" s="100">
        <v>42606</v>
      </c>
      <c r="CM195" s="100">
        <v>72430</v>
      </c>
      <c r="CN195" s="100">
        <v>55388</v>
      </c>
      <c r="CO195" s="100">
        <v>0</v>
      </c>
      <c r="CP195" s="100">
        <v>170424</v>
      </c>
      <c r="CQ195" s="100">
        <v>-442738</v>
      </c>
      <c r="CR195" s="100">
        <v>-752655</v>
      </c>
      <c r="CS195" s="100">
        <v>-575559</v>
      </c>
      <c r="CT195" s="100">
        <v>0</v>
      </c>
      <c r="CU195" s="100">
        <v>-1770952</v>
      </c>
      <c r="CV195" s="100">
        <v>-1843401</v>
      </c>
      <c r="CW195" s="100">
        <v>-3133781</v>
      </c>
      <c r="CX195" s="100">
        <v>-2396420</v>
      </c>
      <c r="CY195" s="100">
        <v>0</v>
      </c>
      <c r="CZ195" s="100">
        <v>-7373602</v>
      </c>
      <c r="DA195" s="100">
        <v>-557035</v>
      </c>
      <c r="DB195" s="100">
        <v>-946960</v>
      </c>
      <c r="DC195" s="100">
        <v>-724145</v>
      </c>
      <c r="DD195" s="100">
        <v>0</v>
      </c>
      <c r="DE195" s="100">
        <v>-2228140</v>
      </c>
      <c r="DF195" s="100">
        <v>-1286366</v>
      </c>
      <c r="DG195" s="100">
        <v>-2186821</v>
      </c>
      <c r="DH195" s="100">
        <v>-1672275</v>
      </c>
      <c r="DI195" s="100">
        <v>0</v>
      </c>
      <c r="DJ195" s="100">
        <v>-5145462</v>
      </c>
      <c r="DK195" s="100">
        <v>958648</v>
      </c>
      <c r="DL195" s="100">
        <v>766918</v>
      </c>
      <c r="DM195" s="100">
        <v>191729</v>
      </c>
      <c r="DN195" s="100">
        <v>0</v>
      </c>
      <c r="DO195" s="100">
        <v>1917295</v>
      </c>
      <c r="DP195" s="100">
        <v>310079</v>
      </c>
      <c r="DQ195" s="100">
        <v>248063</v>
      </c>
      <c r="DR195" s="100">
        <v>62016</v>
      </c>
      <c r="DS195" s="100">
        <v>0</v>
      </c>
      <c r="DT195" s="100">
        <v>620158</v>
      </c>
      <c r="DU195" s="100">
        <v>648569</v>
      </c>
      <c r="DV195" s="100">
        <v>518855</v>
      </c>
      <c r="DW195" s="100">
        <v>129713</v>
      </c>
      <c r="DX195" s="100">
        <v>0</v>
      </c>
      <c r="DY195" s="100">
        <v>1297137</v>
      </c>
      <c r="DZ195" s="100">
        <v>18693229</v>
      </c>
      <c r="EA195" s="100">
        <v>31778489</v>
      </c>
      <c r="EB195" s="100">
        <v>24301197</v>
      </c>
      <c r="EC195" s="100">
        <v>0</v>
      </c>
      <c r="ED195" s="100">
        <v>74772915</v>
      </c>
      <c r="EE195" s="100">
        <v>18980153</v>
      </c>
      <c r="EF195" s="100">
        <v>32266259</v>
      </c>
      <c r="EG195" s="100">
        <v>24674198</v>
      </c>
      <c r="EH195" s="100">
        <v>0</v>
      </c>
      <c r="EI195" s="100">
        <v>75920610</v>
      </c>
      <c r="EJ195" s="100">
        <v>286924</v>
      </c>
      <c r="EK195" s="100">
        <v>487770</v>
      </c>
      <c r="EL195" s="100">
        <v>373001</v>
      </c>
      <c r="EM195" s="100">
        <v>0</v>
      </c>
      <c r="EN195" s="100">
        <v>1147695</v>
      </c>
      <c r="EO195" s="100">
        <v>935493</v>
      </c>
      <c r="EP195" s="100">
        <v>1006625</v>
      </c>
      <c r="EQ195" s="100">
        <v>502714</v>
      </c>
      <c r="ER195" s="100">
        <v>0</v>
      </c>
      <c r="ES195" s="100">
        <v>2444832</v>
      </c>
      <c r="ET195" s="546">
        <v>0.25000000000000006</v>
      </c>
      <c r="EU195" s="546">
        <v>0.42499999999999999</v>
      </c>
      <c r="EV195" s="546">
        <v>0.32500000000000001</v>
      </c>
      <c r="EW195" s="546">
        <v>0</v>
      </c>
      <c r="EX195" s="546">
        <v>1</v>
      </c>
      <c r="EY195" s="84" t="s">
        <v>1029</v>
      </c>
    </row>
    <row r="196" spans="1:155" s="84" customFormat="1" x14ac:dyDescent="0.25">
      <c r="A196" t="s">
        <v>1037</v>
      </c>
      <c r="B196" s="82" t="s">
        <v>751</v>
      </c>
      <c r="C196" s="85" t="s">
        <v>750</v>
      </c>
      <c r="D196" s="100">
        <v>68220557</v>
      </c>
      <c r="E196" s="100">
        <v>66856146</v>
      </c>
      <c r="F196" s="100">
        <v>0</v>
      </c>
      <c r="G196" s="100">
        <v>1364411</v>
      </c>
      <c r="H196" s="100">
        <v>136441114</v>
      </c>
      <c r="I196" s="100">
        <v>0</v>
      </c>
      <c r="J196" s="100">
        <v>0</v>
      </c>
      <c r="K196" s="100">
        <v>68220557</v>
      </c>
      <c r="L196" s="100">
        <v>490365</v>
      </c>
      <c r="M196" s="100">
        <v>490365</v>
      </c>
      <c r="N196" s="100">
        <v>0</v>
      </c>
      <c r="O196" s="100">
        <v>0</v>
      </c>
      <c r="P196" s="100">
        <v>0</v>
      </c>
      <c r="Q196" s="100">
        <v>0</v>
      </c>
      <c r="R196" s="100">
        <v>0</v>
      </c>
      <c r="S196" s="100">
        <v>0</v>
      </c>
      <c r="T196" s="100">
        <v>0</v>
      </c>
      <c r="U196" s="100">
        <v>0</v>
      </c>
      <c r="V196" s="100">
        <v>0</v>
      </c>
      <c r="W196" s="100">
        <v>0</v>
      </c>
      <c r="X196" s="100">
        <v>0</v>
      </c>
      <c r="Y196" s="100">
        <v>0</v>
      </c>
      <c r="Z196" s="100">
        <v>0</v>
      </c>
      <c r="AA196" s="100">
        <v>0</v>
      </c>
      <c r="AB196" s="100">
        <v>0</v>
      </c>
      <c r="AC196" s="100">
        <v>0</v>
      </c>
      <c r="AD196" s="100">
        <v>0</v>
      </c>
      <c r="AE196" s="100">
        <v>7904782</v>
      </c>
      <c r="AF196" s="100">
        <v>0</v>
      </c>
      <c r="AG196" s="100">
        <v>143560</v>
      </c>
      <c r="AH196" s="100">
        <v>8048342</v>
      </c>
      <c r="AI196" s="100">
        <v>8169440</v>
      </c>
      <c r="AJ196" s="100">
        <v>8006051</v>
      </c>
      <c r="AK196" s="100">
        <v>0</v>
      </c>
      <c r="AL196" s="100">
        <v>163389</v>
      </c>
      <c r="AM196" s="100">
        <v>16338880</v>
      </c>
      <c r="AN196" s="100">
        <v>-2402922</v>
      </c>
      <c r="AO196" s="100">
        <v>-2354864</v>
      </c>
      <c r="AP196" s="100">
        <v>0</v>
      </c>
      <c r="AQ196" s="100">
        <v>-48058</v>
      </c>
      <c r="AR196" s="100">
        <v>-4805844</v>
      </c>
      <c r="AS196" s="100">
        <v>-4099600</v>
      </c>
      <c r="AT196" s="100">
        <v>-4017608</v>
      </c>
      <c r="AU196" s="100">
        <v>0</v>
      </c>
      <c r="AV196" s="100">
        <v>-81992</v>
      </c>
      <c r="AW196" s="100">
        <v>-8199200</v>
      </c>
      <c r="AX196" s="100">
        <v>372856</v>
      </c>
      <c r="AY196" s="100">
        <v>365399</v>
      </c>
      <c r="AZ196" s="100">
        <v>0</v>
      </c>
      <c r="BA196" s="100">
        <v>7457</v>
      </c>
      <c r="BB196" s="100">
        <v>745712</v>
      </c>
      <c r="BC196" s="100">
        <v>-1665931</v>
      </c>
      <c r="BD196" s="100">
        <v>-1632612</v>
      </c>
      <c r="BE196" s="100">
        <v>0</v>
      </c>
      <c r="BF196" s="100">
        <v>-33319</v>
      </c>
      <c r="BG196" s="100">
        <v>-3331862</v>
      </c>
      <c r="BH196" s="100">
        <v>-5392675</v>
      </c>
      <c r="BI196" s="100">
        <v>-5284821</v>
      </c>
      <c r="BJ196" s="100">
        <v>0</v>
      </c>
      <c r="BK196" s="100">
        <v>-107854</v>
      </c>
      <c r="BL196" s="100">
        <v>-10785350</v>
      </c>
      <c r="BM196" s="100">
        <v>-4571178</v>
      </c>
      <c r="BN196" s="100">
        <v>-4479754</v>
      </c>
      <c r="BO196" s="100">
        <v>0</v>
      </c>
      <c r="BP196" s="100">
        <v>-91424</v>
      </c>
      <c r="BQ196" s="100">
        <v>-9142356</v>
      </c>
      <c r="BR196" s="100">
        <v>-2339520</v>
      </c>
      <c r="BS196" s="100">
        <v>-2292729</v>
      </c>
      <c r="BT196" s="100">
        <v>0</v>
      </c>
      <c r="BU196" s="100">
        <v>-46790</v>
      </c>
      <c r="BV196" s="100">
        <v>-4679039</v>
      </c>
      <c r="BW196" s="100">
        <v>-2231659</v>
      </c>
      <c r="BX196" s="100">
        <v>-2187025</v>
      </c>
      <c r="BY196" s="100">
        <v>0</v>
      </c>
      <c r="BZ196" s="100">
        <v>-44633</v>
      </c>
      <c r="CA196" s="100">
        <v>-4463317</v>
      </c>
      <c r="CB196" s="100">
        <v>207221</v>
      </c>
      <c r="CC196" s="100">
        <v>203076</v>
      </c>
      <c r="CD196" s="100">
        <v>0</v>
      </c>
      <c r="CE196" s="100">
        <v>4144</v>
      </c>
      <c r="CF196" s="100">
        <v>414441</v>
      </c>
      <c r="CG196" s="100">
        <v>483515</v>
      </c>
      <c r="CH196" s="100">
        <v>473844</v>
      </c>
      <c r="CI196" s="100">
        <v>0</v>
      </c>
      <c r="CJ196" s="100">
        <v>9670</v>
      </c>
      <c r="CK196" s="100">
        <v>967029</v>
      </c>
      <c r="CL196" s="100">
        <v>149671</v>
      </c>
      <c r="CM196" s="100">
        <v>146678</v>
      </c>
      <c r="CN196" s="100">
        <v>0</v>
      </c>
      <c r="CO196" s="100">
        <v>2993</v>
      </c>
      <c r="CP196" s="100">
        <v>299342</v>
      </c>
      <c r="CQ196" s="100">
        <v>-735648</v>
      </c>
      <c r="CR196" s="100">
        <v>-720936</v>
      </c>
      <c r="CS196" s="100">
        <v>0</v>
      </c>
      <c r="CT196" s="100">
        <v>-14713</v>
      </c>
      <c r="CU196" s="100">
        <v>-1471297</v>
      </c>
      <c r="CV196" s="100">
        <v>-4466419</v>
      </c>
      <c r="CW196" s="100">
        <v>-4377092</v>
      </c>
      <c r="CX196" s="100">
        <v>0</v>
      </c>
      <c r="CY196" s="100">
        <v>-89330</v>
      </c>
      <c r="CZ196" s="100">
        <v>-8932841</v>
      </c>
      <c r="DA196" s="100">
        <v>-1982628</v>
      </c>
      <c r="DB196" s="100">
        <v>-1942975</v>
      </c>
      <c r="DC196" s="100">
        <v>0</v>
      </c>
      <c r="DD196" s="100">
        <v>-39653</v>
      </c>
      <c r="DE196" s="100">
        <v>-3965256</v>
      </c>
      <c r="DF196" s="100">
        <v>-2483792</v>
      </c>
      <c r="DG196" s="100">
        <v>-2434117</v>
      </c>
      <c r="DH196" s="100">
        <v>0</v>
      </c>
      <c r="DI196" s="100">
        <v>-49676</v>
      </c>
      <c r="DJ196" s="100">
        <v>-4967585</v>
      </c>
      <c r="DK196" s="100">
        <v>2950177</v>
      </c>
      <c r="DL196" s="100">
        <v>2891173</v>
      </c>
      <c r="DM196" s="100">
        <v>0</v>
      </c>
      <c r="DN196" s="100">
        <v>59003</v>
      </c>
      <c r="DO196" s="100">
        <v>5900353</v>
      </c>
      <c r="DP196" s="100">
        <v>1961804</v>
      </c>
      <c r="DQ196" s="100">
        <v>1922568</v>
      </c>
      <c r="DR196" s="100">
        <v>0</v>
      </c>
      <c r="DS196" s="100">
        <v>39236</v>
      </c>
      <c r="DT196" s="100">
        <v>3923608</v>
      </c>
      <c r="DU196" s="100">
        <v>988373</v>
      </c>
      <c r="DV196" s="100">
        <v>968605</v>
      </c>
      <c r="DW196" s="100">
        <v>0</v>
      </c>
      <c r="DX196" s="100">
        <v>19767</v>
      </c>
      <c r="DY196" s="100">
        <v>1976745</v>
      </c>
      <c r="DZ196" s="100">
        <v>68381473</v>
      </c>
      <c r="EA196" s="100">
        <v>67013844</v>
      </c>
      <c r="EB196" s="100">
        <v>0</v>
      </c>
      <c r="EC196" s="100">
        <v>1367629</v>
      </c>
      <c r="ED196" s="100">
        <v>136762946</v>
      </c>
      <c r="EE196" s="100">
        <v>68220557</v>
      </c>
      <c r="EF196" s="100">
        <v>66856146</v>
      </c>
      <c r="EG196" s="100">
        <v>0</v>
      </c>
      <c r="EH196" s="100">
        <v>1364411</v>
      </c>
      <c r="EI196" s="100">
        <v>136441114</v>
      </c>
      <c r="EJ196" s="100">
        <v>-160916</v>
      </c>
      <c r="EK196" s="100">
        <v>-157698</v>
      </c>
      <c r="EL196" s="100">
        <v>0</v>
      </c>
      <c r="EM196" s="100">
        <v>-3218</v>
      </c>
      <c r="EN196" s="100">
        <v>-321832</v>
      </c>
      <c r="EO196" s="100">
        <v>827457</v>
      </c>
      <c r="EP196" s="100">
        <v>810907</v>
      </c>
      <c r="EQ196" s="100">
        <v>0</v>
      </c>
      <c r="ER196" s="100">
        <v>16549</v>
      </c>
      <c r="ES196" s="100">
        <v>1654913</v>
      </c>
      <c r="ET196" s="546">
        <v>0.5</v>
      </c>
      <c r="EU196" s="546">
        <v>0.49</v>
      </c>
      <c r="EV196" s="546">
        <v>0</v>
      </c>
      <c r="EW196" s="546">
        <v>0.01</v>
      </c>
      <c r="EX196" s="546">
        <v>1</v>
      </c>
      <c r="EY196" s="84" t="s">
        <v>1054</v>
      </c>
    </row>
    <row r="197" spans="1:155" s="84" customFormat="1" x14ac:dyDescent="0.25">
      <c r="A197" t="s">
        <v>1026</v>
      </c>
      <c r="B197" s="82" t="s">
        <v>753</v>
      </c>
      <c r="C197" s="85" t="s">
        <v>752</v>
      </c>
      <c r="D197" s="100">
        <v>16966131.689999998</v>
      </c>
      <c r="E197" s="100">
        <v>13572905</v>
      </c>
      <c r="F197" s="100">
        <v>3393226</v>
      </c>
      <c r="G197" s="100">
        <v>0</v>
      </c>
      <c r="H197" s="100">
        <v>33932262.689999998</v>
      </c>
      <c r="I197" s="100">
        <v>0</v>
      </c>
      <c r="J197" s="100">
        <v>0</v>
      </c>
      <c r="K197" s="100">
        <v>16966131.689999998</v>
      </c>
      <c r="L197" s="100">
        <v>130540</v>
      </c>
      <c r="M197" s="100">
        <v>130540</v>
      </c>
      <c r="N197" s="100">
        <v>0</v>
      </c>
      <c r="O197" s="100">
        <v>0</v>
      </c>
      <c r="P197" s="100">
        <v>0</v>
      </c>
      <c r="Q197" s="100">
        <v>0</v>
      </c>
      <c r="R197" s="100">
        <v>0</v>
      </c>
      <c r="S197" s="100">
        <v>0</v>
      </c>
      <c r="T197" s="100">
        <v>0</v>
      </c>
      <c r="U197" s="100">
        <v>0</v>
      </c>
      <c r="V197" s="100">
        <v>0</v>
      </c>
      <c r="W197" s="100">
        <v>0</v>
      </c>
      <c r="X197" s="100">
        <v>0</v>
      </c>
      <c r="Y197" s="100">
        <v>0</v>
      </c>
      <c r="Z197" s="100">
        <v>0</v>
      </c>
      <c r="AA197" s="100">
        <v>0</v>
      </c>
      <c r="AB197" s="100">
        <v>0</v>
      </c>
      <c r="AC197" s="100">
        <v>0</v>
      </c>
      <c r="AD197" s="100">
        <v>0</v>
      </c>
      <c r="AE197" s="100">
        <v>2013846</v>
      </c>
      <c r="AF197" s="100">
        <v>503460</v>
      </c>
      <c r="AG197" s="100">
        <v>0</v>
      </c>
      <c r="AH197" s="100">
        <v>2517306</v>
      </c>
      <c r="AI197" s="100">
        <v>73929</v>
      </c>
      <c r="AJ197" s="100">
        <v>59144</v>
      </c>
      <c r="AK197" s="100">
        <v>14786</v>
      </c>
      <c r="AL197" s="100">
        <v>0</v>
      </c>
      <c r="AM197" s="100">
        <v>147859</v>
      </c>
      <c r="AN197" s="100">
        <v>-143907</v>
      </c>
      <c r="AO197" s="100">
        <v>-115125</v>
      </c>
      <c r="AP197" s="100">
        <v>-28781</v>
      </c>
      <c r="AQ197" s="100">
        <v>0</v>
      </c>
      <c r="AR197" s="100">
        <v>-287813</v>
      </c>
      <c r="AS197" s="100">
        <v>-159100</v>
      </c>
      <c r="AT197" s="100">
        <v>-127280</v>
      </c>
      <c r="AU197" s="100">
        <v>-31820</v>
      </c>
      <c r="AV197" s="100">
        <v>0</v>
      </c>
      <c r="AW197" s="100">
        <v>-318200</v>
      </c>
      <c r="AX197" s="100">
        <v>159478</v>
      </c>
      <c r="AY197" s="100">
        <v>127583</v>
      </c>
      <c r="AZ197" s="100">
        <v>31896</v>
      </c>
      <c r="BA197" s="100">
        <v>0</v>
      </c>
      <c r="BB197" s="100">
        <v>318957</v>
      </c>
      <c r="BC197" s="100">
        <v>-170628</v>
      </c>
      <c r="BD197" s="100">
        <v>-136503</v>
      </c>
      <c r="BE197" s="100">
        <v>-34126</v>
      </c>
      <c r="BF197" s="100">
        <v>0</v>
      </c>
      <c r="BG197" s="100">
        <v>-341257</v>
      </c>
      <c r="BH197" s="100">
        <v>-170250</v>
      </c>
      <c r="BI197" s="100">
        <v>-136200</v>
      </c>
      <c r="BJ197" s="100">
        <v>-34050</v>
      </c>
      <c r="BK197" s="100">
        <v>0</v>
      </c>
      <c r="BL197" s="100">
        <v>-340500</v>
      </c>
      <c r="BM197" s="100">
        <v>-1932499.5</v>
      </c>
      <c r="BN197" s="100">
        <v>-1545998</v>
      </c>
      <c r="BO197" s="100">
        <v>-386499</v>
      </c>
      <c r="BP197" s="100">
        <v>0</v>
      </c>
      <c r="BQ197" s="100">
        <v>-3864996.5</v>
      </c>
      <c r="BR197" s="100">
        <v>-755064</v>
      </c>
      <c r="BS197" s="100">
        <v>-604051</v>
      </c>
      <c r="BT197" s="100">
        <v>-151013</v>
      </c>
      <c r="BU197" s="100">
        <v>0</v>
      </c>
      <c r="BV197" s="100">
        <v>-1510128</v>
      </c>
      <c r="BW197" s="100">
        <v>-1177435.5</v>
      </c>
      <c r="BX197" s="100">
        <v>-941947</v>
      </c>
      <c r="BY197" s="100">
        <v>-235486</v>
      </c>
      <c r="BZ197" s="100">
        <v>0</v>
      </c>
      <c r="CA197" s="100">
        <v>-2354868.5</v>
      </c>
      <c r="CB197" s="100">
        <v>11744</v>
      </c>
      <c r="CC197" s="100">
        <v>9396</v>
      </c>
      <c r="CD197" s="100">
        <v>2349</v>
      </c>
      <c r="CE197" s="100">
        <v>0</v>
      </c>
      <c r="CF197" s="100">
        <v>23489</v>
      </c>
      <c r="CG197" s="100">
        <v>60037</v>
      </c>
      <c r="CH197" s="100">
        <v>48029</v>
      </c>
      <c r="CI197" s="100">
        <v>12007</v>
      </c>
      <c r="CJ197" s="100">
        <v>0</v>
      </c>
      <c r="CK197" s="100">
        <v>120073</v>
      </c>
      <c r="CL197" s="100">
        <v>-38629</v>
      </c>
      <c r="CM197" s="100">
        <v>-30903</v>
      </c>
      <c r="CN197" s="100">
        <v>-7726</v>
      </c>
      <c r="CO197" s="100">
        <v>0</v>
      </c>
      <c r="CP197" s="100">
        <v>-77258</v>
      </c>
      <c r="CQ197" s="100">
        <v>-619527</v>
      </c>
      <c r="CR197" s="100">
        <v>-495621</v>
      </c>
      <c r="CS197" s="100">
        <v>-123905</v>
      </c>
      <c r="CT197" s="100">
        <v>0</v>
      </c>
      <c r="CU197" s="100">
        <v>-1239053</v>
      </c>
      <c r="CV197" s="100">
        <v>-2518874.5</v>
      </c>
      <c r="CW197" s="100">
        <v>-2015097</v>
      </c>
      <c r="CX197" s="100">
        <v>-503774</v>
      </c>
      <c r="CY197" s="100">
        <v>0</v>
      </c>
      <c r="CZ197" s="100">
        <v>-5037745.5</v>
      </c>
      <c r="DA197" s="100">
        <v>-781949</v>
      </c>
      <c r="DB197" s="100">
        <v>-625558</v>
      </c>
      <c r="DC197" s="100">
        <v>-156390</v>
      </c>
      <c r="DD197" s="100">
        <v>0</v>
      </c>
      <c r="DE197" s="100">
        <v>-1563897</v>
      </c>
      <c r="DF197" s="100">
        <v>-1736925.5</v>
      </c>
      <c r="DG197" s="100">
        <v>-1389539</v>
      </c>
      <c r="DH197" s="100">
        <v>-347384</v>
      </c>
      <c r="DI197" s="100">
        <v>0</v>
      </c>
      <c r="DJ197" s="100">
        <v>-3473848.5</v>
      </c>
      <c r="DK197" s="100">
        <v>707713</v>
      </c>
      <c r="DL197" s="100">
        <v>566170</v>
      </c>
      <c r="DM197" s="100">
        <v>141543</v>
      </c>
      <c r="DN197" s="100">
        <v>0</v>
      </c>
      <c r="DO197" s="100">
        <v>1415426</v>
      </c>
      <c r="DP197" s="100">
        <v>220419</v>
      </c>
      <c r="DQ197" s="100">
        <v>176336</v>
      </c>
      <c r="DR197" s="100">
        <v>44084</v>
      </c>
      <c r="DS197" s="100">
        <v>0</v>
      </c>
      <c r="DT197" s="100">
        <v>440839</v>
      </c>
      <c r="DU197" s="100">
        <v>487294</v>
      </c>
      <c r="DV197" s="100">
        <v>389834</v>
      </c>
      <c r="DW197" s="100">
        <v>97459</v>
      </c>
      <c r="DX197" s="100">
        <v>0</v>
      </c>
      <c r="DY197" s="100">
        <v>974587</v>
      </c>
      <c r="DZ197" s="100">
        <v>17176511</v>
      </c>
      <c r="EA197" s="100">
        <v>13741209</v>
      </c>
      <c r="EB197" s="100">
        <v>3435302</v>
      </c>
      <c r="EC197" s="100">
        <v>0</v>
      </c>
      <c r="ED197" s="100">
        <v>34353022</v>
      </c>
      <c r="EE197" s="100">
        <v>16966131.689999998</v>
      </c>
      <c r="EF197" s="100">
        <v>13572905</v>
      </c>
      <c r="EG197" s="100">
        <v>3393226</v>
      </c>
      <c r="EH197" s="100">
        <v>0</v>
      </c>
      <c r="EI197" s="100">
        <v>33932262.689999998</v>
      </c>
      <c r="EJ197" s="100">
        <v>-210379.31000000238</v>
      </c>
      <c r="EK197" s="100">
        <v>-168304</v>
      </c>
      <c r="EL197" s="100">
        <v>-42076</v>
      </c>
      <c r="EM197" s="100">
        <v>0</v>
      </c>
      <c r="EN197" s="100">
        <v>-420759.31000000238</v>
      </c>
      <c r="EO197" s="100">
        <v>276914.68999999762</v>
      </c>
      <c r="EP197" s="100">
        <v>221530</v>
      </c>
      <c r="EQ197" s="100">
        <v>55383</v>
      </c>
      <c r="ER197" s="100">
        <v>0</v>
      </c>
      <c r="ES197" s="100">
        <v>553827.68999999762</v>
      </c>
      <c r="ET197" s="546">
        <v>0.5</v>
      </c>
      <c r="EU197" s="546">
        <v>0.4</v>
      </c>
      <c r="EV197" s="546">
        <v>0.1</v>
      </c>
      <c r="EW197" s="546">
        <v>0</v>
      </c>
      <c r="EX197" s="546">
        <v>1</v>
      </c>
      <c r="EY197" s="84" t="s">
        <v>1029</v>
      </c>
    </row>
    <row r="198" spans="1:155" s="84" customFormat="1" x14ac:dyDescent="0.25">
      <c r="A198" t="s">
        <v>1037</v>
      </c>
      <c r="B198" s="82" t="s">
        <v>755</v>
      </c>
      <c r="C198" s="85" t="s">
        <v>754</v>
      </c>
      <c r="D198" s="100">
        <v>3192424</v>
      </c>
      <c r="E198" s="100">
        <v>4788638</v>
      </c>
      <c r="F198" s="100">
        <v>4660941</v>
      </c>
      <c r="G198" s="100">
        <v>127697</v>
      </c>
      <c r="H198" s="100">
        <v>12769700</v>
      </c>
      <c r="I198" s="100">
        <v>0</v>
      </c>
      <c r="J198" s="100">
        <v>0</v>
      </c>
      <c r="K198" s="100">
        <v>3192424</v>
      </c>
      <c r="L198" s="100">
        <v>55374</v>
      </c>
      <c r="M198" s="100">
        <v>55374</v>
      </c>
      <c r="N198" s="100">
        <v>0</v>
      </c>
      <c r="O198" s="100">
        <v>0</v>
      </c>
      <c r="P198" s="100">
        <v>6506</v>
      </c>
      <c r="Q198" s="100">
        <v>0</v>
      </c>
      <c r="R198" s="100">
        <v>6506</v>
      </c>
      <c r="S198" s="100">
        <v>0</v>
      </c>
      <c r="T198" s="100">
        <v>0</v>
      </c>
      <c r="U198" s="100">
        <v>0</v>
      </c>
      <c r="V198" s="100">
        <v>0</v>
      </c>
      <c r="W198" s="100">
        <v>0</v>
      </c>
      <c r="X198" s="100">
        <v>0</v>
      </c>
      <c r="Y198" s="100">
        <v>0</v>
      </c>
      <c r="Z198" s="100">
        <v>0</v>
      </c>
      <c r="AA198" s="100">
        <v>0</v>
      </c>
      <c r="AB198" s="100">
        <v>0</v>
      </c>
      <c r="AC198" s="100">
        <v>0</v>
      </c>
      <c r="AD198" s="100">
        <v>0</v>
      </c>
      <c r="AE198" s="100">
        <v>828088</v>
      </c>
      <c r="AF198" s="100">
        <v>805800</v>
      </c>
      <c r="AG198" s="100">
        <v>22077</v>
      </c>
      <c r="AH198" s="100">
        <v>1655965</v>
      </c>
      <c r="AI198" s="100">
        <v>240173</v>
      </c>
      <c r="AJ198" s="100">
        <v>360260</v>
      </c>
      <c r="AK198" s="100">
        <v>350653</v>
      </c>
      <c r="AL198" s="100">
        <v>9607</v>
      </c>
      <c r="AM198" s="100">
        <v>960693</v>
      </c>
      <c r="AN198" s="100">
        <v>-124116</v>
      </c>
      <c r="AO198" s="100">
        <v>-186175</v>
      </c>
      <c r="AP198" s="100">
        <v>-181210</v>
      </c>
      <c r="AQ198" s="100">
        <v>-4965</v>
      </c>
      <c r="AR198" s="100">
        <v>-496466</v>
      </c>
      <c r="AS198" s="100">
        <v>-59930.200000000012</v>
      </c>
      <c r="AT198" s="100">
        <v>-89895</v>
      </c>
      <c r="AU198" s="100">
        <v>-87498</v>
      </c>
      <c r="AV198" s="100">
        <v>-2397</v>
      </c>
      <c r="AW198" s="100">
        <v>-239720.2</v>
      </c>
      <c r="AX198" s="100">
        <v>0</v>
      </c>
      <c r="AY198" s="100">
        <v>0</v>
      </c>
      <c r="AZ198" s="100">
        <v>0</v>
      </c>
      <c r="BA198" s="100">
        <v>0</v>
      </c>
      <c r="BB198" s="100">
        <v>0</v>
      </c>
      <c r="BC198" s="100">
        <v>-10412</v>
      </c>
      <c r="BD198" s="100">
        <v>-15618</v>
      </c>
      <c r="BE198" s="100">
        <v>-15201</v>
      </c>
      <c r="BF198" s="100">
        <v>-416</v>
      </c>
      <c r="BG198" s="100">
        <v>-41647</v>
      </c>
      <c r="BH198" s="100">
        <v>-70342.200000000012</v>
      </c>
      <c r="BI198" s="100">
        <v>-105513</v>
      </c>
      <c r="BJ198" s="100">
        <v>-102699</v>
      </c>
      <c r="BK198" s="100">
        <v>-2813</v>
      </c>
      <c r="BL198" s="100">
        <v>-281367.2</v>
      </c>
      <c r="BM198" s="100">
        <v>-509610</v>
      </c>
      <c r="BN198" s="100">
        <v>-764414</v>
      </c>
      <c r="BO198" s="100">
        <v>-744030</v>
      </c>
      <c r="BP198" s="100">
        <v>-20384</v>
      </c>
      <c r="BQ198" s="100">
        <v>-2038438</v>
      </c>
      <c r="BR198" s="100">
        <v>-300733</v>
      </c>
      <c r="BS198" s="100">
        <v>-451099</v>
      </c>
      <c r="BT198" s="100">
        <v>-439069</v>
      </c>
      <c r="BU198" s="100">
        <v>-12029</v>
      </c>
      <c r="BV198" s="100">
        <v>-1202930</v>
      </c>
      <c r="BW198" s="100">
        <v>-208877</v>
      </c>
      <c r="BX198" s="100">
        <v>-313316</v>
      </c>
      <c r="BY198" s="100">
        <v>-304960</v>
      </c>
      <c r="BZ198" s="100">
        <v>-8355</v>
      </c>
      <c r="CA198" s="100">
        <v>-835508</v>
      </c>
      <c r="CB198" s="100">
        <v>23651</v>
      </c>
      <c r="CC198" s="100">
        <v>35477</v>
      </c>
      <c r="CD198" s="100">
        <v>34530</v>
      </c>
      <c r="CE198" s="100">
        <v>946</v>
      </c>
      <c r="CF198" s="100">
        <v>94604</v>
      </c>
      <c r="CG198" s="100">
        <v>9919</v>
      </c>
      <c r="CH198" s="100">
        <v>14878</v>
      </c>
      <c r="CI198" s="100">
        <v>14481</v>
      </c>
      <c r="CJ198" s="100">
        <v>397</v>
      </c>
      <c r="CK198" s="100">
        <v>39675</v>
      </c>
      <c r="CL198" s="100">
        <v>-8662</v>
      </c>
      <c r="CM198" s="100">
        <v>-12994</v>
      </c>
      <c r="CN198" s="100">
        <v>-12647</v>
      </c>
      <c r="CO198" s="100">
        <v>-347</v>
      </c>
      <c r="CP198" s="100">
        <v>-34650</v>
      </c>
      <c r="CQ198" s="100">
        <v>-7793</v>
      </c>
      <c r="CR198" s="100">
        <v>-11690</v>
      </c>
      <c r="CS198" s="100">
        <v>-11378</v>
      </c>
      <c r="CT198" s="100">
        <v>-312</v>
      </c>
      <c r="CU198" s="100">
        <v>-31173</v>
      </c>
      <c r="CV198" s="100">
        <v>-492495</v>
      </c>
      <c r="CW198" s="100">
        <v>-738743</v>
      </c>
      <c r="CX198" s="100">
        <v>-719044</v>
      </c>
      <c r="CY198" s="100">
        <v>-19700</v>
      </c>
      <c r="CZ198" s="100">
        <v>-1969982</v>
      </c>
      <c r="DA198" s="100">
        <v>-285744</v>
      </c>
      <c r="DB198" s="100">
        <v>-428616</v>
      </c>
      <c r="DC198" s="100">
        <v>-417186</v>
      </c>
      <c r="DD198" s="100">
        <v>-11430</v>
      </c>
      <c r="DE198" s="100">
        <v>-1142976</v>
      </c>
      <c r="DF198" s="100">
        <v>-206751</v>
      </c>
      <c r="DG198" s="100">
        <v>-310128</v>
      </c>
      <c r="DH198" s="100">
        <v>-301857</v>
      </c>
      <c r="DI198" s="100">
        <v>-8270</v>
      </c>
      <c r="DJ198" s="100">
        <v>-827006</v>
      </c>
      <c r="DK198" s="100">
        <v>-273339</v>
      </c>
      <c r="DL198" s="100">
        <v>-218670</v>
      </c>
      <c r="DM198" s="100">
        <v>-49201</v>
      </c>
      <c r="DN198" s="100">
        <v>-5467</v>
      </c>
      <c r="DO198" s="100">
        <v>-546677</v>
      </c>
      <c r="DP198" s="100">
        <v>-124889</v>
      </c>
      <c r="DQ198" s="100">
        <v>-99912</v>
      </c>
      <c r="DR198" s="100">
        <v>-22480</v>
      </c>
      <c r="DS198" s="100">
        <v>-2498</v>
      </c>
      <c r="DT198" s="100">
        <v>-249779</v>
      </c>
      <c r="DU198" s="100">
        <v>-148450</v>
      </c>
      <c r="DV198" s="100">
        <v>-118758</v>
      </c>
      <c r="DW198" s="100">
        <v>-26721</v>
      </c>
      <c r="DX198" s="100">
        <v>-2969</v>
      </c>
      <c r="DY198" s="100">
        <v>-296898</v>
      </c>
      <c r="DZ198" s="100">
        <v>3060540</v>
      </c>
      <c r="EA198" s="100">
        <v>4590812</v>
      </c>
      <c r="EB198" s="100">
        <v>4468390</v>
      </c>
      <c r="EC198" s="100">
        <v>122422</v>
      </c>
      <c r="ED198" s="100">
        <v>12242164</v>
      </c>
      <c r="EE198" s="100">
        <v>3192424</v>
      </c>
      <c r="EF198" s="100">
        <v>4788638</v>
      </c>
      <c r="EG198" s="100">
        <v>4660941</v>
      </c>
      <c r="EH198" s="100">
        <v>127697</v>
      </c>
      <c r="EI198" s="100">
        <v>12769700</v>
      </c>
      <c r="EJ198" s="100">
        <v>131884</v>
      </c>
      <c r="EK198" s="100">
        <v>197826</v>
      </c>
      <c r="EL198" s="100">
        <v>192551</v>
      </c>
      <c r="EM198" s="100">
        <v>5275</v>
      </c>
      <c r="EN198" s="100">
        <v>527536</v>
      </c>
      <c r="EO198" s="100">
        <v>-16566</v>
      </c>
      <c r="EP198" s="100">
        <v>79068</v>
      </c>
      <c r="EQ198" s="100">
        <v>165830</v>
      </c>
      <c r="ER198" s="100">
        <v>2306</v>
      </c>
      <c r="ES198" s="100">
        <v>230638</v>
      </c>
      <c r="ET198" s="546">
        <v>0.25</v>
      </c>
      <c r="EU198" s="546">
        <v>0.375</v>
      </c>
      <c r="EV198" s="546">
        <v>0.36499999999999999</v>
      </c>
      <c r="EW198" s="546">
        <v>0.01</v>
      </c>
      <c r="EX198" s="546">
        <v>1</v>
      </c>
      <c r="EY198" s="84" t="s">
        <v>1029</v>
      </c>
    </row>
    <row r="199" spans="1:155" s="84" customFormat="1" x14ac:dyDescent="0.25">
      <c r="A199" t="s">
        <v>1026</v>
      </c>
      <c r="B199" s="82" t="s">
        <v>757</v>
      </c>
      <c r="C199" s="85" t="s">
        <v>756</v>
      </c>
      <c r="D199" s="100">
        <v>0</v>
      </c>
      <c r="E199" s="100">
        <v>55596653</v>
      </c>
      <c r="F199" s="100">
        <v>0</v>
      </c>
      <c r="G199" s="100">
        <v>561582</v>
      </c>
      <c r="H199" s="100">
        <v>56158235</v>
      </c>
      <c r="I199" s="100">
        <v>0</v>
      </c>
      <c r="J199" s="100">
        <v>0</v>
      </c>
      <c r="K199" s="100">
        <v>0</v>
      </c>
      <c r="L199" s="100">
        <v>299915</v>
      </c>
      <c r="M199" s="100">
        <v>299915</v>
      </c>
      <c r="N199" s="100">
        <v>0</v>
      </c>
      <c r="O199" s="100">
        <v>0</v>
      </c>
      <c r="P199" s="100">
        <v>0</v>
      </c>
      <c r="Q199" s="100">
        <v>0</v>
      </c>
      <c r="R199" s="100">
        <v>0</v>
      </c>
      <c r="S199" s="100">
        <v>0</v>
      </c>
      <c r="T199" s="100">
        <v>0</v>
      </c>
      <c r="U199" s="100">
        <v>0</v>
      </c>
      <c r="V199" s="100">
        <v>0</v>
      </c>
      <c r="W199" s="100">
        <v>0</v>
      </c>
      <c r="X199" s="100">
        <v>0</v>
      </c>
      <c r="Y199" s="100">
        <v>0</v>
      </c>
      <c r="Z199" s="100">
        <v>0</v>
      </c>
      <c r="AA199" s="100">
        <v>0</v>
      </c>
      <c r="AB199" s="100">
        <v>0</v>
      </c>
      <c r="AC199" s="100">
        <v>0</v>
      </c>
      <c r="AD199" s="100">
        <v>0</v>
      </c>
      <c r="AE199" s="100">
        <v>10586075</v>
      </c>
      <c r="AF199" s="100">
        <v>0</v>
      </c>
      <c r="AG199" s="100">
        <v>106929</v>
      </c>
      <c r="AH199" s="100">
        <v>10693004</v>
      </c>
      <c r="AI199" s="100">
        <v>0</v>
      </c>
      <c r="AJ199" s="100">
        <v>7659366</v>
      </c>
      <c r="AK199" s="100">
        <v>0</v>
      </c>
      <c r="AL199" s="100">
        <v>77367</v>
      </c>
      <c r="AM199" s="100">
        <v>7736733</v>
      </c>
      <c r="AN199" s="100">
        <v>0</v>
      </c>
      <c r="AO199" s="100">
        <v>-1851284</v>
      </c>
      <c r="AP199" s="100">
        <v>0</v>
      </c>
      <c r="AQ199" s="100">
        <v>-18700</v>
      </c>
      <c r="AR199" s="100">
        <v>-1869984</v>
      </c>
      <c r="AS199" s="100">
        <v>0</v>
      </c>
      <c r="AT199" s="100">
        <v>-4075384</v>
      </c>
      <c r="AU199" s="100">
        <v>0</v>
      </c>
      <c r="AV199" s="100">
        <v>-41165</v>
      </c>
      <c r="AW199" s="100">
        <v>-4116549</v>
      </c>
      <c r="AX199" s="100">
        <v>0</v>
      </c>
      <c r="AY199" s="100">
        <v>71595</v>
      </c>
      <c r="AZ199" s="100">
        <v>0</v>
      </c>
      <c r="BA199" s="100">
        <v>723</v>
      </c>
      <c r="BB199" s="100">
        <v>72318</v>
      </c>
      <c r="BC199" s="100">
        <v>0</v>
      </c>
      <c r="BD199" s="100">
        <v>-885262</v>
      </c>
      <c r="BE199" s="100">
        <v>0</v>
      </c>
      <c r="BF199" s="100">
        <v>-8942</v>
      </c>
      <c r="BG199" s="100">
        <v>-894204</v>
      </c>
      <c r="BH199" s="100">
        <v>0</v>
      </c>
      <c r="BI199" s="100">
        <v>-4889051</v>
      </c>
      <c r="BJ199" s="100">
        <v>0</v>
      </c>
      <c r="BK199" s="100">
        <v>-49384</v>
      </c>
      <c r="BL199" s="100">
        <v>-4938435</v>
      </c>
      <c r="BM199" s="100">
        <v>0</v>
      </c>
      <c r="BN199" s="100">
        <v>-7296165</v>
      </c>
      <c r="BO199" s="100">
        <v>0</v>
      </c>
      <c r="BP199" s="100">
        <v>-73698</v>
      </c>
      <c r="BQ199" s="100">
        <v>-7369863</v>
      </c>
      <c r="BR199" s="100">
        <v>0</v>
      </c>
      <c r="BS199" s="100">
        <v>-5589789</v>
      </c>
      <c r="BT199" s="100">
        <v>0</v>
      </c>
      <c r="BU199" s="100">
        <v>-56463</v>
      </c>
      <c r="BV199" s="100">
        <v>-5646252</v>
      </c>
      <c r="BW199" s="100">
        <v>0</v>
      </c>
      <c r="BX199" s="100">
        <v>-1706375</v>
      </c>
      <c r="BY199" s="100">
        <v>0</v>
      </c>
      <c r="BZ199" s="100">
        <v>-17236</v>
      </c>
      <c r="CA199" s="100">
        <v>-1723611</v>
      </c>
      <c r="CB199" s="100">
        <v>0</v>
      </c>
      <c r="CC199" s="100">
        <v>298945</v>
      </c>
      <c r="CD199" s="100">
        <v>0</v>
      </c>
      <c r="CE199" s="100">
        <v>3020</v>
      </c>
      <c r="CF199" s="100">
        <v>301965</v>
      </c>
      <c r="CG199" s="100">
        <v>0</v>
      </c>
      <c r="CH199" s="100">
        <v>0</v>
      </c>
      <c r="CI199" s="100">
        <v>0</v>
      </c>
      <c r="CJ199" s="100">
        <v>0</v>
      </c>
      <c r="CK199" s="100">
        <v>0</v>
      </c>
      <c r="CL199" s="100">
        <v>0</v>
      </c>
      <c r="CM199" s="100">
        <v>719608</v>
      </c>
      <c r="CN199" s="100">
        <v>0</v>
      </c>
      <c r="CO199" s="100">
        <v>7269</v>
      </c>
      <c r="CP199" s="100">
        <v>726877</v>
      </c>
      <c r="CQ199" s="100">
        <v>0</v>
      </c>
      <c r="CR199" s="100">
        <v>-176988</v>
      </c>
      <c r="CS199" s="100">
        <v>0</v>
      </c>
      <c r="CT199" s="100">
        <v>-1788</v>
      </c>
      <c r="CU199" s="100">
        <v>-178776</v>
      </c>
      <c r="CV199" s="100">
        <v>0</v>
      </c>
      <c r="CW199" s="100">
        <v>-6454600</v>
      </c>
      <c r="CX199" s="100">
        <v>0</v>
      </c>
      <c r="CY199" s="100">
        <v>-65197</v>
      </c>
      <c r="CZ199" s="100">
        <v>-6519797</v>
      </c>
      <c r="DA199" s="100">
        <v>0</v>
      </c>
      <c r="DB199" s="100">
        <v>-4571236</v>
      </c>
      <c r="DC199" s="100">
        <v>0</v>
      </c>
      <c r="DD199" s="100">
        <v>-46174</v>
      </c>
      <c r="DE199" s="100">
        <v>-4617410</v>
      </c>
      <c r="DF199" s="100">
        <v>0</v>
      </c>
      <c r="DG199" s="100">
        <v>-1883363</v>
      </c>
      <c r="DH199" s="100">
        <v>0</v>
      </c>
      <c r="DI199" s="100">
        <v>-19024</v>
      </c>
      <c r="DJ199" s="100">
        <v>-1902387</v>
      </c>
      <c r="DK199" s="100">
        <v>-1</v>
      </c>
      <c r="DL199" s="100">
        <v>1251864</v>
      </c>
      <c r="DM199" s="100">
        <v>0</v>
      </c>
      <c r="DN199" s="100">
        <v>12646</v>
      </c>
      <c r="DO199" s="100">
        <v>1264509</v>
      </c>
      <c r="DP199" s="100">
        <v>0</v>
      </c>
      <c r="DQ199" s="100">
        <v>60086</v>
      </c>
      <c r="DR199" s="100">
        <v>0</v>
      </c>
      <c r="DS199" s="100">
        <v>607</v>
      </c>
      <c r="DT199" s="100">
        <v>60693</v>
      </c>
      <c r="DU199" s="100">
        <v>-1</v>
      </c>
      <c r="DV199" s="100">
        <v>1191778</v>
      </c>
      <c r="DW199" s="100">
        <v>0</v>
      </c>
      <c r="DX199" s="100">
        <v>12039</v>
      </c>
      <c r="DY199" s="100">
        <v>1203816</v>
      </c>
      <c r="DZ199" s="100">
        <v>0</v>
      </c>
      <c r="EA199" s="100">
        <v>53707847</v>
      </c>
      <c r="EB199" s="100">
        <v>0</v>
      </c>
      <c r="EC199" s="100">
        <v>542504</v>
      </c>
      <c r="ED199" s="100">
        <v>54250351</v>
      </c>
      <c r="EE199" s="100">
        <v>0</v>
      </c>
      <c r="EF199" s="100">
        <v>55596653</v>
      </c>
      <c r="EG199" s="100">
        <v>0</v>
      </c>
      <c r="EH199" s="100">
        <v>561582</v>
      </c>
      <c r="EI199" s="100">
        <v>56158235</v>
      </c>
      <c r="EJ199" s="100">
        <v>0</v>
      </c>
      <c r="EK199" s="100">
        <v>1888806</v>
      </c>
      <c r="EL199" s="100">
        <v>0</v>
      </c>
      <c r="EM199" s="100">
        <v>19078</v>
      </c>
      <c r="EN199" s="100">
        <v>1907884</v>
      </c>
      <c r="EO199" s="100">
        <v>-1</v>
      </c>
      <c r="EP199" s="100">
        <v>3080584</v>
      </c>
      <c r="EQ199" s="100">
        <v>0</v>
      </c>
      <c r="ER199" s="100">
        <v>31117</v>
      </c>
      <c r="ES199" s="100">
        <v>3111700</v>
      </c>
      <c r="ET199" s="546">
        <v>0</v>
      </c>
      <c r="EU199" s="546">
        <v>0.99</v>
      </c>
      <c r="EV199" s="546">
        <v>0</v>
      </c>
      <c r="EW199" s="546">
        <v>0.01</v>
      </c>
      <c r="EX199" s="546">
        <v>1</v>
      </c>
      <c r="EY199" s="84" t="s">
        <v>1047</v>
      </c>
    </row>
    <row r="200" spans="1:155" s="84" customFormat="1" x14ac:dyDescent="0.25">
      <c r="A200" t="s">
        <v>1026</v>
      </c>
      <c r="B200" s="82" t="s">
        <v>759</v>
      </c>
      <c r="C200" s="85" t="s">
        <v>758</v>
      </c>
      <c r="D200" s="100">
        <v>51331901</v>
      </c>
      <c r="E200" s="100">
        <v>41065520</v>
      </c>
      <c r="F200" s="100">
        <v>10266380</v>
      </c>
      <c r="G200" s="100">
        <v>0</v>
      </c>
      <c r="H200" s="100">
        <v>102663801</v>
      </c>
      <c r="I200" s="100">
        <v>0</v>
      </c>
      <c r="J200" s="100">
        <v>0</v>
      </c>
      <c r="K200" s="100">
        <v>51331901</v>
      </c>
      <c r="L200" s="100">
        <v>231893</v>
      </c>
      <c r="M200" s="100">
        <v>231893</v>
      </c>
      <c r="N200" s="100">
        <v>0</v>
      </c>
      <c r="O200" s="100">
        <v>0</v>
      </c>
      <c r="P200" s="100">
        <v>9282</v>
      </c>
      <c r="Q200" s="100">
        <v>1456</v>
      </c>
      <c r="R200" s="100">
        <v>10738</v>
      </c>
      <c r="S200" s="100">
        <v>0</v>
      </c>
      <c r="T200" s="100">
        <v>0</v>
      </c>
      <c r="U200" s="100">
        <v>0</v>
      </c>
      <c r="V200" s="100">
        <v>0</v>
      </c>
      <c r="W200" s="100">
        <v>0</v>
      </c>
      <c r="X200" s="100">
        <v>0</v>
      </c>
      <c r="Y200" s="100">
        <v>0</v>
      </c>
      <c r="Z200" s="100">
        <v>0</v>
      </c>
      <c r="AA200" s="100">
        <v>0</v>
      </c>
      <c r="AB200" s="100">
        <v>0</v>
      </c>
      <c r="AC200" s="100">
        <v>0</v>
      </c>
      <c r="AD200" s="100">
        <v>0</v>
      </c>
      <c r="AE200" s="100">
        <v>3325109</v>
      </c>
      <c r="AF200" s="100">
        <v>831250</v>
      </c>
      <c r="AG200" s="100">
        <v>0</v>
      </c>
      <c r="AH200" s="100">
        <v>4156359</v>
      </c>
      <c r="AI200" s="100">
        <v>1954789</v>
      </c>
      <c r="AJ200" s="100">
        <v>1563831</v>
      </c>
      <c r="AK200" s="100">
        <v>390958</v>
      </c>
      <c r="AL200" s="100">
        <v>0</v>
      </c>
      <c r="AM200" s="100">
        <v>3909578</v>
      </c>
      <c r="AN200" s="100">
        <v>-1541032</v>
      </c>
      <c r="AO200" s="100">
        <v>-1232826</v>
      </c>
      <c r="AP200" s="100">
        <v>-308206</v>
      </c>
      <c r="AQ200" s="100">
        <v>0</v>
      </c>
      <c r="AR200" s="100">
        <v>-3082064</v>
      </c>
      <c r="AS200" s="100">
        <v>-647941</v>
      </c>
      <c r="AT200" s="100">
        <v>-518353</v>
      </c>
      <c r="AU200" s="100">
        <v>-129588</v>
      </c>
      <c r="AV200" s="100">
        <v>0</v>
      </c>
      <c r="AW200" s="100">
        <v>-1295882</v>
      </c>
      <c r="AX200" s="100">
        <v>0</v>
      </c>
      <c r="AY200" s="100">
        <v>0</v>
      </c>
      <c r="AZ200" s="100">
        <v>0</v>
      </c>
      <c r="BA200" s="100">
        <v>0</v>
      </c>
      <c r="BB200" s="100">
        <v>0</v>
      </c>
      <c r="BC200" s="100">
        <v>-76659</v>
      </c>
      <c r="BD200" s="100">
        <v>-61328</v>
      </c>
      <c r="BE200" s="100">
        <v>-15332</v>
      </c>
      <c r="BF200" s="100">
        <v>0</v>
      </c>
      <c r="BG200" s="100">
        <v>-153319</v>
      </c>
      <c r="BH200" s="100">
        <v>-724600</v>
      </c>
      <c r="BI200" s="100">
        <v>-579681</v>
      </c>
      <c r="BJ200" s="100">
        <v>-144920</v>
      </c>
      <c r="BK200" s="100">
        <v>0</v>
      </c>
      <c r="BL200" s="100">
        <v>-1449201</v>
      </c>
      <c r="BM200" s="100">
        <v>-6033597</v>
      </c>
      <c r="BN200" s="100">
        <v>-4826877</v>
      </c>
      <c r="BO200" s="100">
        <v>-1206719</v>
      </c>
      <c r="BP200" s="100">
        <v>0</v>
      </c>
      <c r="BQ200" s="100">
        <v>-12067193</v>
      </c>
      <c r="BR200" s="100">
        <v>-1275031</v>
      </c>
      <c r="BS200" s="100">
        <v>-1020025</v>
      </c>
      <c r="BT200" s="100">
        <v>-255006</v>
      </c>
      <c r="BU200" s="100">
        <v>0</v>
      </c>
      <c r="BV200" s="100">
        <v>-2550062</v>
      </c>
      <c r="BW200" s="100">
        <v>-4758566</v>
      </c>
      <c r="BX200" s="100">
        <v>-3806852</v>
      </c>
      <c r="BY200" s="100">
        <v>-951713</v>
      </c>
      <c r="BZ200" s="100">
        <v>0</v>
      </c>
      <c r="CA200" s="100">
        <v>-9517131</v>
      </c>
      <c r="CB200" s="100">
        <v>171939</v>
      </c>
      <c r="CC200" s="100">
        <v>137552</v>
      </c>
      <c r="CD200" s="100">
        <v>34388</v>
      </c>
      <c r="CE200" s="100">
        <v>0</v>
      </c>
      <c r="CF200" s="100">
        <v>343879</v>
      </c>
      <c r="CG200" s="100">
        <v>1367065</v>
      </c>
      <c r="CH200" s="100">
        <v>1093652</v>
      </c>
      <c r="CI200" s="100">
        <v>273413</v>
      </c>
      <c r="CJ200" s="100">
        <v>0</v>
      </c>
      <c r="CK200" s="100">
        <v>2734130</v>
      </c>
      <c r="CL200" s="100">
        <v>84912</v>
      </c>
      <c r="CM200" s="100">
        <v>67929</v>
      </c>
      <c r="CN200" s="100">
        <v>16982</v>
      </c>
      <c r="CO200" s="100">
        <v>0</v>
      </c>
      <c r="CP200" s="100">
        <v>169823</v>
      </c>
      <c r="CQ200" s="100">
        <v>-1450105</v>
      </c>
      <c r="CR200" s="100">
        <v>-1160084</v>
      </c>
      <c r="CS200" s="100">
        <v>-290021</v>
      </c>
      <c r="CT200" s="100">
        <v>0</v>
      </c>
      <c r="CU200" s="100">
        <v>-2900210</v>
      </c>
      <c r="CV200" s="100">
        <v>-5859786</v>
      </c>
      <c r="CW200" s="100">
        <v>-4687828</v>
      </c>
      <c r="CX200" s="100">
        <v>-1171957</v>
      </c>
      <c r="CY200" s="100">
        <v>0</v>
      </c>
      <c r="CZ200" s="100">
        <v>-11719571</v>
      </c>
      <c r="DA200" s="100">
        <v>-1018180</v>
      </c>
      <c r="DB200" s="100">
        <v>-814544</v>
      </c>
      <c r="DC200" s="100">
        <v>-203636</v>
      </c>
      <c r="DD200" s="100">
        <v>0</v>
      </c>
      <c r="DE200" s="100">
        <v>-2036360</v>
      </c>
      <c r="DF200" s="100">
        <v>-4841606</v>
      </c>
      <c r="DG200" s="100">
        <v>-3873284</v>
      </c>
      <c r="DH200" s="100">
        <v>-968321</v>
      </c>
      <c r="DI200" s="100">
        <v>0</v>
      </c>
      <c r="DJ200" s="100">
        <v>-9683211</v>
      </c>
      <c r="DK200" s="100">
        <v>1217179</v>
      </c>
      <c r="DL200" s="100">
        <v>973746</v>
      </c>
      <c r="DM200" s="100">
        <v>243436</v>
      </c>
      <c r="DN200" s="100">
        <v>0</v>
      </c>
      <c r="DO200" s="100">
        <v>2434361</v>
      </c>
      <c r="DP200" s="100">
        <v>784854</v>
      </c>
      <c r="DQ200" s="100">
        <v>627884</v>
      </c>
      <c r="DR200" s="100">
        <v>156971</v>
      </c>
      <c r="DS200" s="100">
        <v>0</v>
      </c>
      <c r="DT200" s="100">
        <v>1569709</v>
      </c>
      <c r="DU200" s="100">
        <v>432325</v>
      </c>
      <c r="DV200" s="100">
        <v>345862</v>
      </c>
      <c r="DW200" s="100">
        <v>86465</v>
      </c>
      <c r="DX200" s="100">
        <v>0</v>
      </c>
      <c r="DY200" s="100">
        <v>864652</v>
      </c>
      <c r="DZ200" s="100">
        <v>52117997</v>
      </c>
      <c r="EA200" s="100">
        <v>41694397</v>
      </c>
      <c r="EB200" s="100">
        <v>10423599</v>
      </c>
      <c r="EC200" s="100">
        <v>0</v>
      </c>
      <c r="ED200" s="100">
        <v>104235993</v>
      </c>
      <c r="EE200" s="100">
        <v>51331901</v>
      </c>
      <c r="EF200" s="100">
        <v>41065520</v>
      </c>
      <c r="EG200" s="100">
        <v>10266380</v>
      </c>
      <c r="EH200" s="100">
        <v>0</v>
      </c>
      <c r="EI200" s="100">
        <v>102663801</v>
      </c>
      <c r="EJ200" s="100">
        <v>-786096</v>
      </c>
      <c r="EK200" s="100">
        <v>-628877</v>
      </c>
      <c r="EL200" s="100">
        <v>-157219</v>
      </c>
      <c r="EM200" s="100">
        <v>0</v>
      </c>
      <c r="EN200" s="100">
        <v>-1572192</v>
      </c>
      <c r="EO200" s="100">
        <v>-353771</v>
      </c>
      <c r="EP200" s="100">
        <v>-283015</v>
      </c>
      <c r="EQ200" s="100">
        <v>-70754</v>
      </c>
      <c r="ER200" s="100">
        <v>0</v>
      </c>
      <c r="ES200" s="100">
        <v>-707540</v>
      </c>
      <c r="ET200" s="546">
        <v>0.5</v>
      </c>
      <c r="EU200" s="546">
        <v>0.4</v>
      </c>
      <c r="EV200" s="546">
        <v>0.1</v>
      </c>
      <c r="EW200" s="546">
        <v>0</v>
      </c>
      <c r="EX200" s="546">
        <v>1</v>
      </c>
      <c r="EY200" s="84" t="s">
        <v>1029</v>
      </c>
    </row>
    <row r="201" spans="1:155" s="84" customFormat="1" x14ac:dyDescent="0.25">
      <c r="A201" t="s">
        <v>1026</v>
      </c>
      <c r="B201" s="82" t="s">
        <v>761</v>
      </c>
      <c r="C201" s="85" t="s">
        <v>760</v>
      </c>
      <c r="D201" s="100">
        <v>4918967</v>
      </c>
      <c r="E201" s="100">
        <v>11018484</v>
      </c>
      <c r="F201" s="100">
        <v>3443276</v>
      </c>
      <c r="G201" s="100">
        <v>295138</v>
      </c>
      <c r="H201" s="100">
        <v>19675865</v>
      </c>
      <c r="I201" s="100">
        <v>0</v>
      </c>
      <c r="J201" s="100">
        <v>0</v>
      </c>
      <c r="K201" s="100">
        <v>4918967</v>
      </c>
      <c r="L201" s="100">
        <v>132948</v>
      </c>
      <c r="M201" s="100">
        <v>132948</v>
      </c>
      <c r="N201" s="100">
        <v>0</v>
      </c>
      <c r="O201" s="100">
        <v>0</v>
      </c>
      <c r="P201" s="100">
        <v>0</v>
      </c>
      <c r="Q201" s="100">
        <v>0</v>
      </c>
      <c r="R201" s="100">
        <v>0</v>
      </c>
      <c r="S201" s="100">
        <v>0</v>
      </c>
      <c r="T201" s="100">
        <v>0</v>
      </c>
      <c r="U201" s="100">
        <v>0</v>
      </c>
      <c r="V201" s="100">
        <v>0</v>
      </c>
      <c r="W201" s="100">
        <v>0</v>
      </c>
      <c r="X201" s="100">
        <v>0</v>
      </c>
      <c r="Y201" s="100">
        <v>0</v>
      </c>
      <c r="Z201" s="100">
        <v>0</v>
      </c>
      <c r="AA201" s="100">
        <v>0</v>
      </c>
      <c r="AB201" s="100">
        <v>0</v>
      </c>
      <c r="AC201" s="100">
        <v>0</v>
      </c>
      <c r="AD201" s="100">
        <v>0</v>
      </c>
      <c r="AE201" s="100">
        <v>2036689</v>
      </c>
      <c r="AF201" s="100">
        <v>636467</v>
      </c>
      <c r="AG201" s="100">
        <v>54555</v>
      </c>
      <c r="AH201" s="100">
        <v>2727711</v>
      </c>
      <c r="AI201" s="100">
        <v>136564</v>
      </c>
      <c r="AJ201" s="100">
        <v>305902</v>
      </c>
      <c r="AK201" s="100">
        <v>95594</v>
      </c>
      <c r="AL201" s="100">
        <v>8194</v>
      </c>
      <c r="AM201" s="100">
        <v>546254</v>
      </c>
      <c r="AN201" s="100">
        <v>-21279</v>
      </c>
      <c r="AO201" s="100">
        <v>-47667</v>
      </c>
      <c r="AP201" s="100">
        <v>-14896</v>
      </c>
      <c r="AQ201" s="100">
        <v>-1277</v>
      </c>
      <c r="AR201" s="100">
        <v>-85119</v>
      </c>
      <c r="AS201" s="100">
        <v>-190000</v>
      </c>
      <c r="AT201" s="100">
        <v>-425600</v>
      </c>
      <c r="AU201" s="100">
        <v>-133000</v>
      </c>
      <c r="AV201" s="100">
        <v>-11400</v>
      </c>
      <c r="AW201" s="100">
        <v>-760000</v>
      </c>
      <c r="AX201" s="100">
        <v>0</v>
      </c>
      <c r="AY201" s="100">
        <v>0</v>
      </c>
      <c r="AZ201" s="100">
        <v>0</v>
      </c>
      <c r="BA201" s="100">
        <v>0</v>
      </c>
      <c r="BB201" s="100">
        <v>0</v>
      </c>
      <c r="BC201" s="100">
        <v>50000</v>
      </c>
      <c r="BD201" s="100">
        <v>112000</v>
      </c>
      <c r="BE201" s="100">
        <v>35000</v>
      </c>
      <c r="BF201" s="100">
        <v>3000</v>
      </c>
      <c r="BG201" s="100">
        <v>200000</v>
      </c>
      <c r="BH201" s="100">
        <v>-140000</v>
      </c>
      <c r="BI201" s="100">
        <v>-313600</v>
      </c>
      <c r="BJ201" s="100">
        <v>-98000</v>
      </c>
      <c r="BK201" s="100">
        <v>-8400</v>
      </c>
      <c r="BL201" s="100">
        <v>-560000</v>
      </c>
      <c r="BM201" s="100">
        <v>-1066500</v>
      </c>
      <c r="BN201" s="100">
        <v>-2388960</v>
      </c>
      <c r="BO201" s="100">
        <v>-746550</v>
      </c>
      <c r="BP201" s="100">
        <v>-63990</v>
      </c>
      <c r="BQ201" s="100">
        <v>-4266000</v>
      </c>
      <c r="BR201" s="100">
        <v>-2727</v>
      </c>
      <c r="BS201" s="100">
        <v>-6110</v>
      </c>
      <c r="BT201" s="100">
        <v>-1909</v>
      </c>
      <c r="BU201" s="100">
        <v>-164</v>
      </c>
      <c r="BV201" s="100">
        <v>-10910</v>
      </c>
      <c r="BW201" s="100">
        <v>-1063773</v>
      </c>
      <c r="BX201" s="100">
        <v>-2382850</v>
      </c>
      <c r="BY201" s="100">
        <v>-744641</v>
      </c>
      <c r="BZ201" s="100">
        <v>-63826</v>
      </c>
      <c r="CA201" s="100">
        <v>-4255090</v>
      </c>
      <c r="CB201" s="100">
        <v>50392</v>
      </c>
      <c r="CC201" s="100">
        <v>112879</v>
      </c>
      <c r="CD201" s="100">
        <v>35275</v>
      </c>
      <c r="CE201" s="100">
        <v>3024</v>
      </c>
      <c r="CF201" s="100">
        <v>201570</v>
      </c>
      <c r="CG201" s="100">
        <v>0</v>
      </c>
      <c r="CH201" s="100">
        <v>0</v>
      </c>
      <c r="CI201" s="100">
        <v>0</v>
      </c>
      <c r="CJ201" s="100">
        <v>0</v>
      </c>
      <c r="CK201" s="100">
        <v>0</v>
      </c>
      <c r="CL201" s="100">
        <v>13608</v>
      </c>
      <c r="CM201" s="100">
        <v>30481</v>
      </c>
      <c r="CN201" s="100">
        <v>9525</v>
      </c>
      <c r="CO201" s="100">
        <v>816</v>
      </c>
      <c r="CP201" s="100">
        <v>54430</v>
      </c>
      <c r="CQ201" s="100">
        <v>139250</v>
      </c>
      <c r="CR201" s="100">
        <v>311920</v>
      </c>
      <c r="CS201" s="100">
        <v>97475</v>
      </c>
      <c r="CT201" s="100">
        <v>8355</v>
      </c>
      <c r="CU201" s="100">
        <v>557000</v>
      </c>
      <c r="CV201" s="100">
        <v>-863250</v>
      </c>
      <c r="CW201" s="100">
        <v>-1933680</v>
      </c>
      <c r="CX201" s="100">
        <v>-604275</v>
      </c>
      <c r="CY201" s="100">
        <v>-51795</v>
      </c>
      <c r="CZ201" s="100">
        <v>-3453000</v>
      </c>
      <c r="DA201" s="100">
        <v>61273</v>
      </c>
      <c r="DB201" s="100">
        <v>137250</v>
      </c>
      <c r="DC201" s="100">
        <v>42891</v>
      </c>
      <c r="DD201" s="100">
        <v>3676</v>
      </c>
      <c r="DE201" s="100">
        <v>245090</v>
      </c>
      <c r="DF201" s="100">
        <v>-924523</v>
      </c>
      <c r="DG201" s="100">
        <v>-2070930</v>
      </c>
      <c r="DH201" s="100">
        <v>-647166</v>
      </c>
      <c r="DI201" s="100">
        <v>-55471</v>
      </c>
      <c r="DJ201" s="100">
        <v>-3698090</v>
      </c>
      <c r="DK201" s="100">
        <v>503488</v>
      </c>
      <c r="DL201" s="100">
        <v>402793</v>
      </c>
      <c r="DM201" s="100">
        <v>90629</v>
      </c>
      <c r="DN201" s="100">
        <v>10069</v>
      </c>
      <c r="DO201" s="100">
        <v>1006979</v>
      </c>
      <c r="DP201" s="100">
        <v>500000</v>
      </c>
      <c r="DQ201" s="100">
        <v>400000</v>
      </c>
      <c r="DR201" s="100">
        <v>90000</v>
      </c>
      <c r="DS201" s="100">
        <v>10000</v>
      </c>
      <c r="DT201" s="100">
        <v>1000000</v>
      </c>
      <c r="DU201" s="100">
        <v>3488</v>
      </c>
      <c r="DV201" s="100">
        <v>2793</v>
      </c>
      <c r="DW201" s="100">
        <v>629</v>
      </c>
      <c r="DX201" s="100">
        <v>69</v>
      </c>
      <c r="DY201" s="100">
        <v>6979</v>
      </c>
      <c r="DZ201" s="100">
        <v>4299201</v>
      </c>
      <c r="EA201" s="100">
        <v>9630211</v>
      </c>
      <c r="EB201" s="100">
        <v>3009441</v>
      </c>
      <c r="EC201" s="100">
        <v>257952</v>
      </c>
      <c r="ED201" s="100">
        <v>17196805</v>
      </c>
      <c r="EE201" s="100">
        <v>4918967</v>
      </c>
      <c r="EF201" s="100">
        <v>11018484</v>
      </c>
      <c r="EG201" s="100">
        <v>3443276</v>
      </c>
      <c r="EH201" s="100">
        <v>295138</v>
      </c>
      <c r="EI201" s="100">
        <v>19675865</v>
      </c>
      <c r="EJ201" s="100">
        <v>619766</v>
      </c>
      <c r="EK201" s="100">
        <v>1388273</v>
      </c>
      <c r="EL201" s="100">
        <v>433835</v>
      </c>
      <c r="EM201" s="100">
        <v>37186</v>
      </c>
      <c r="EN201" s="100">
        <v>2479060</v>
      </c>
      <c r="EO201" s="100">
        <v>623254</v>
      </c>
      <c r="EP201" s="100">
        <v>1391066</v>
      </c>
      <c r="EQ201" s="100">
        <v>434464</v>
      </c>
      <c r="ER201" s="100">
        <v>37255</v>
      </c>
      <c r="ES201" s="100">
        <v>2486039</v>
      </c>
      <c r="ET201" s="546">
        <v>0.25</v>
      </c>
      <c r="EU201" s="546">
        <v>0.56000000000000005</v>
      </c>
      <c r="EV201" s="546">
        <v>0.17499999999999999</v>
      </c>
      <c r="EW201" s="546">
        <v>1.4999999999999999E-2</v>
      </c>
      <c r="EX201" s="546">
        <v>1</v>
      </c>
      <c r="EY201" s="84" t="s">
        <v>1029</v>
      </c>
    </row>
    <row r="202" spans="1:155" s="84" customFormat="1" x14ac:dyDescent="0.25">
      <c r="A202" t="s">
        <v>1026</v>
      </c>
      <c r="B202" s="82" t="s">
        <v>763</v>
      </c>
      <c r="C202" s="85" t="s">
        <v>762</v>
      </c>
      <c r="D202" s="100">
        <v>48821814</v>
      </c>
      <c r="E202" s="100">
        <v>47845377</v>
      </c>
      <c r="F202" s="100">
        <v>0</v>
      </c>
      <c r="G202" s="100">
        <v>976436</v>
      </c>
      <c r="H202" s="100">
        <v>97643627</v>
      </c>
      <c r="I202" s="100">
        <v>0</v>
      </c>
      <c r="J202" s="100">
        <v>0</v>
      </c>
      <c r="K202" s="100">
        <v>48821814</v>
      </c>
      <c r="L202" s="100">
        <v>270539</v>
      </c>
      <c r="M202" s="100">
        <v>270539</v>
      </c>
      <c r="N202" s="100">
        <v>0</v>
      </c>
      <c r="O202" s="100">
        <v>0</v>
      </c>
      <c r="P202" s="100">
        <v>343332</v>
      </c>
      <c r="Q202" s="100">
        <v>0</v>
      </c>
      <c r="R202" s="100">
        <v>343332</v>
      </c>
      <c r="S202" s="100">
        <v>0</v>
      </c>
      <c r="T202" s="100">
        <v>0</v>
      </c>
      <c r="U202" s="100">
        <v>0</v>
      </c>
      <c r="V202" s="100">
        <v>0</v>
      </c>
      <c r="W202" s="100">
        <v>0</v>
      </c>
      <c r="X202" s="100">
        <v>0</v>
      </c>
      <c r="Y202" s="100">
        <v>0</v>
      </c>
      <c r="Z202" s="100">
        <v>0</v>
      </c>
      <c r="AA202" s="100">
        <v>0</v>
      </c>
      <c r="AB202" s="100">
        <v>0</v>
      </c>
      <c r="AC202" s="100">
        <v>0</v>
      </c>
      <c r="AD202" s="100">
        <v>0</v>
      </c>
      <c r="AE202" s="100">
        <v>4853615</v>
      </c>
      <c r="AF202" s="100">
        <v>0</v>
      </c>
      <c r="AG202" s="100">
        <v>98826</v>
      </c>
      <c r="AH202" s="100">
        <v>4952441</v>
      </c>
      <c r="AI202" s="100">
        <v>3955433</v>
      </c>
      <c r="AJ202" s="100">
        <v>3876325</v>
      </c>
      <c r="AK202" s="100">
        <v>0</v>
      </c>
      <c r="AL202" s="100">
        <v>79109</v>
      </c>
      <c r="AM202" s="100">
        <v>7910867</v>
      </c>
      <c r="AN202" s="100">
        <v>-647553</v>
      </c>
      <c r="AO202" s="100">
        <v>-634602</v>
      </c>
      <c r="AP202" s="100">
        <v>0</v>
      </c>
      <c r="AQ202" s="100">
        <v>-12951</v>
      </c>
      <c r="AR202" s="100">
        <v>-1295106</v>
      </c>
      <c r="AS202" s="100">
        <v>-2218838</v>
      </c>
      <c r="AT202" s="100">
        <v>-2174462</v>
      </c>
      <c r="AU202" s="100">
        <v>0</v>
      </c>
      <c r="AV202" s="100">
        <v>-44377</v>
      </c>
      <c r="AW202" s="100">
        <v>-4437677</v>
      </c>
      <c r="AX202" s="100">
        <v>577301</v>
      </c>
      <c r="AY202" s="100">
        <v>565755</v>
      </c>
      <c r="AZ202" s="100">
        <v>0</v>
      </c>
      <c r="BA202" s="100">
        <v>11546</v>
      </c>
      <c r="BB202" s="100">
        <v>1154602</v>
      </c>
      <c r="BC202" s="100">
        <v>-672327</v>
      </c>
      <c r="BD202" s="100">
        <v>-658880</v>
      </c>
      <c r="BE202" s="100">
        <v>0</v>
      </c>
      <c r="BF202" s="100">
        <v>-13447</v>
      </c>
      <c r="BG202" s="100">
        <v>-1344654</v>
      </c>
      <c r="BH202" s="100">
        <v>-2313864</v>
      </c>
      <c r="BI202" s="100">
        <v>-2267587</v>
      </c>
      <c r="BJ202" s="100">
        <v>0</v>
      </c>
      <c r="BK202" s="100">
        <v>-46278</v>
      </c>
      <c r="BL202" s="100">
        <v>-4627729</v>
      </c>
      <c r="BM202" s="100">
        <v>-7577082</v>
      </c>
      <c r="BN202" s="100">
        <v>-7425540</v>
      </c>
      <c r="BO202" s="100">
        <v>0</v>
      </c>
      <c r="BP202" s="100">
        <v>-151542</v>
      </c>
      <c r="BQ202" s="100">
        <v>-15154164</v>
      </c>
      <c r="BR202" s="100">
        <v>-3170082</v>
      </c>
      <c r="BS202" s="100">
        <v>-3106680</v>
      </c>
      <c r="BT202" s="100">
        <v>0</v>
      </c>
      <c r="BU202" s="100">
        <v>-63402</v>
      </c>
      <c r="BV202" s="100">
        <v>-6340164</v>
      </c>
      <c r="BW202" s="100">
        <v>-4407000</v>
      </c>
      <c r="BX202" s="100">
        <v>-4318860</v>
      </c>
      <c r="BY202" s="100">
        <v>0</v>
      </c>
      <c r="BZ202" s="100">
        <v>-88140</v>
      </c>
      <c r="CA202" s="100">
        <v>-8814000</v>
      </c>
      <c r="CB202" s="100">
        <v>457635</v>
      </c>
      <c r="CC202" s="100">
        <v>448483</v>
      </c>
      <c r="CD202" s="100">
        <v>0</v>
      </c>
      <c r="CE202" s="100">
        <v>9153</v>
      </c>
      <c r="CF202" s="100">
        <v>915271</v>
      </c>
      <c r="CG202" s="100">
        <v>678804</v>
      </c>
      <c r="CH202" s="100">
        <v>665228</v>
      </c>
      <c r="CI202" s="100">
        <v>0</v>
      </c>
      <c r="CJ202" s="100">
        <v>13576</v>
      </c>
      <c r="CK202" s="100">
        <v>1357608</v>
      </c>
      <c r="CL202" s="100">
        <v>743145</v>
      </c>
      <c r="CM202" s="100">
        <v>728282</v>
      </c>
      <c r="CN202" s="100">
        <v>0</v>
      </c>
      <c r="CO202" s="100">
        <v>14863</v>
      </c>
      <c r="CP202" s="100">
        <v>1486290</v>
      </c>
      <c r="CQ202" s="100">
        <v>-1732881</v>
      </c>
      <c r="CR202" s="100">
        <v>-1698223</v>
      </c>
      <c r="CS202" s="100">
        <v>0</v>
      </c>
      <c r="CT202" s="100">
        <v>-34658</v>
      </c>
      <c r="CU202" s="100">
        <v>-3465762</v>
      </c>
      <c r="CV202" s="100">
        <v>-7430379</v>
      </c>
      <c r="CW202" s="100">
        <v>-7281770</v>
      </c>
      <c r="CX202" s="100">
        <v>0</v>
      </c>
      <c r="CY202" s="100">
        <v>-148608</v>
      </c>
      <c r="CZ202" s="100">
        <v>-14860757</v>
      </c>
      <c r="DA202" s="100">
        <v>-1969302</v>
      </c>
      <c r="DB202" s="100">
        <v>-1929915</v>
      </c>
      <c r="DC202" s="100">
        <v>0</v>
      </c>
      <c r="DD202" s="100">
        <v>-39386</v>
      </c>
      <c r="DE202" s="100">
        <v>-3938603</v>
      </c>
      <c r="DF202" s="100">
        <v>-5461077</v>
      </c>
      <c r="DG202" s="100">
        <v>-5351855</v>
      </c>
      <c r="DH202" s="100">
        <v>0</v>
      </c>
      <c r="DI202" s="100">
        <v>-109222</v>
      </c>
      <c r="DJ202" s="100">
        <v>-10922154</v>
      </c>
      <c r="DK202" s="100">
        <v>183409</v>
      </c>
      <c r="DL202" s="100">
        <v>179741</v>
      </c>
      <c r="DM202" s="100">
        <v>0</v>
      </c>
      <c r="DN202" s="100">
        <v>3667</v>
      </c>
      <c r="DO202" s="100">
        <v>366817</v>
      </c>
      <c r="DP202" s="100">
        <v>516000</v>
      </c>
      <c r="DQ202" s="100">
        <v>505680</v>
      </c>
      <c r="DR202" s="100">
        <v>0</v>
      </c>
      <c r="DS202" s="100">
        <v>10320</v>
      </c>
      <c r="DT202" s="100">
        <v>1032000</v>
      </c>
      <c r="DU202" s="100">
        <v>-332591</v>
      </c>
      <c r="DV202" s="100">
        <v>-325939</v>
      </c>
      <c r="DW202" s="100">
        <v>0</v>
      </c>
      <c r="DX202" s="100">
        <v>-6653</v>
      </c>
      <c r="DY202" s="100">
        <v>-665183</v>
      </c>
      <c r="DZ202" s="100">
        <v>46309180</v>
      </c>
      <c r="EA202" s="100">
        <v>45382997</v>
      </c>
      <c r="EB202" s="100">
        <v>0</v>
      </c>
      <c r="EC202" s="100">
        <v>926184</v>
      </c>
      <c r="ED202" s="100">
        <v>92618361</v>
      </c>
      <c r="EE202" s="100">
        <v>48821814</v>
      </c>
      <c r="EF202" s="100">
        <v>47845377</v>
      </c>
      <c r="EG202" s="100">
        <v>0</v>
      </c>
      <c r="EH202" s="100">
        <v>976436</v>
      </c>
      <c r="EI202" s="100">
        <v>97643627</v>
      </c>
      <c r="EJ202" s="100">
        <v>2512634</v>
      </c>
      <c r="EK202" s="100">
        <v>2462380</v>
      </c>
      <c r="EL202" s="100">
        <v>0</v>
      </c>
      <c r="EM202" s="100">
        <v>50252</v>
      </c>
      <c r="EN202" s="100">
        <v>5025266</v>
      </c>
      <c r="EO202" s="100">
        <v>2180043</v>
      </c>
      <c r="EP202" s="100">
        <v>2136441</v>
      </c>
      <c r="EQ202" s="100">
        <v>0</v>
      </c>
      <c r="ER202" s="100">
        <v>43599</v>
      </c>
      <c r="ES202" s="100">
        <v>4360083</v>
      </c>
      <c r="ET202" s="546">
        <v>0.5</v>
      </c>
      <c r="EU202" s="546">
        <v>0.49</v>
      </c>
      <c r="EV202" s="546">
        <v>0</v>
      </c>
      <c r="EW202" s="546">
        <v>0.01</v>
      </c>
      <c r="EX202" s="546">
        <v>1</v>
      </c>
      <c r="EY202" s="84" t="s">
        <v>1054</v>
      </c>
    </row>
    <row r="203" spans="1:155" s="84" customFormat="1" x14ac:dyDescent="0.25">
      <c r="A203" t="s">
        <v>1037</v>
      </c>
      <c r="B203" s="82" t="s">
        <v>765</v>
      </c>
      <c r="C203" s="85" t="s">
        <v>764</v>
      </c>
      <c r="D203" s="100">
        <v>43309284</v>
      </c>
      <c r="E203" s="100">
        <v>42443099</v>
      </c>
      <c r="F203" s="100">
        <v>0</v>
      </c>
      <c r="G203" s="100">
        <v>866186</v>
      </c>
      <c r="H203" s="100">
        <v>86618569</v>
      </c>
      <c r="I203" s="100">
        <v>26432</v>
      </c>
      <c r="J203" s="100">
        <v>26432</v>
      </c>
      <c r="K203" s="100">
        <v>43282852</v>
      </c>
      <c r="L203" s="100">
        <v>314463</v>
      </c>
      <c r="M203" s="100">
        <v>314463</v>
      </c>
      <c r="N203" s="100">
        <v>0</v>
      </c>
      <c r="O203" s="100">
        <v>0</v>
      </c>
      <c r="P203" s="100">
        <v>218524</v>
      </c>
      <c r="Q203" s="100">
        <v>0</v>
      </c>
      <c r="R203" s="100">
        <v>218524</v>
      </c>
      <c r="S203" s="100">
        <v>0</v>
      </c>
      <c r="T203" s="100">
        <v>0</v>
      </c>
      <c r="U203" s="100">
        <v>0</v>
      </c>
      <c r="V203" s="100">
        <v>0</v>
      </c>
      <c r="W203" s="100">
        <v>26432.15071283096</v>
      </c>
      <c r="X203" s="100">
        <v>0</v>
      </c>
      <c r="Y203" s="100">
        <v>0</v>
      </c>
      <c r="Z203" s="100">
        <v>26432.15071283096</v>
      </c>
      <c r="AA203" s="100">
        <v>0</v>
      </c>
      <c r="AB203" s="100">
        <v>0</v>
      </c>
      <c r="AC203" s="100">
        <v>0</v>
      </c>
      <c r="AD203" s="100">
        <v>0</v>
      </c>
      <c r="AE203" s="100">
        <v>5597664</v>
      </c>
      <c r="AF203" s="100">
        <v>0</v>
      </c>
      <c r="AG203" s="100">
        <v>114092</v>
      </c>
      <c r="AH203" s="100">
        <v>5711756</v>
      </c>
      <c r="AI203" s="100">
        <v>834628</v>
      </c>
      <c r="AJ203" s="100">
        <v>817936</v>
      </c>
      <c r="AK203" s="100">
        <v>0</v>
      </c>
      <c r="AL203" s="100">
        <v>16693</v>
      </c>
      <c r="AM203" s="100">
        <v>1669257</v>
      </c>
      <c r="AN203" s="100">
        <v>-767853</v>
      </c>
      <c r="AO203" s="100">
        <v>-752495</v>
      </c>
      <c r="AP203" s="100">
        <v>0</v>
      </c>
      <c r="AQ203" s="100">
        <v>-15357</v>
      </c>
      <c r="AR203" s="100">
        <v>-1535705</v>
      </c>
      <c r="AS203" s="100">
        <v>-180803.58999999997</v>
      </c>
      <c r="AT203" s="100">
        <v>-177188</v>
      </c>
      <c r="AU203" s="100">
        <v>0</v>
      </c>
      <c r="AV203" s="100">
        <v>-3616</v>
      </c>
      <c r="AW203" s="100">
        <v>-361607.58999999997</v>
      </c>
      <c r="AX203" s="100">
        <v>296407</v>
      </c>
      <c r="AY203" s="100">
        <v>290479</v>
      </c>
      <c r="AZ203" s="100">
        <v>0</v>
      </c>
      <c r="BA203" s="100">
        <v>5928</v>
      </c>
      <c r="BB203" s="100">
        <v>592814</v>
      </c>
      <c r="BC203" s="100">
        <v>-352121</v>
      </c>
      <c r="BD203" s="100">
        <v>-345079</v>
      </c>
      <c r="BE203" s="100">
        <v>0</v>
      </c>
      <c r="BF203" s="100">
        <v>-7042</v>
      </c>
      <c r="BG203" s="100">
        <v>-704242</v>
      </c>
      <c r="BH203" s="100">
        <v>-236517.58999999997</v>
      </c>
      <c r="BI203" s="100">
        <v>-231788</v>
      </c>
      <c r="BJ203" s="100">
        <v>0</v>
      </c>
      <c r="BK203" s="100">
        <v>-4730</v>
      </c>
      <c r="BL203" s="100">
        <v>-473035.58999999997</v>
      </c>
      <c r="BM203" s="100">
        <v>-1277633</v>
      </c>
      <c r="BN203" s="100">
        <v>-1252080</v>
      </c>
      <c r="BO203" s="100">
        <v>0</v>
      </c>
      <c r="BP203" s="100">
        <v>-25553</v>
      </c>
      <c r="BQ203" s="100">
        <v>-2555266</v>
      </c>
      <c r="BR203" s="100">
        <v>-1061091</v>
      </c>
      <c r="BS203" s="100">
        <v>-1039870</v>
      </c>
      <c r="BT203" s="100">
        <v>0</v>
      </c>
      <c r="BU203" s="100">
        <v>-21222</v>
      </c>
      <c r="BV203" s="100">
        <v>-2122183</v>
      </c>
      <c r="BW203" s="100">
        <v>-216541</v>
      </c>
      <c r="BX203" s="100">
        <v>-212211</v>
      </c>
      <c r="BY203" s="100">
        <v>0</v>
      </c>
      <c r="BZ203" s="100">
        <v>-4331</v>
      </c>
      <c r="CA203" s="100">
        <v>-433083</v>
      </c>
      <c r="CB203" s="100">
        <v>133066</v>
      </c>
      <c r="CC203" s="100">
        <v>130404</v>
      </c>
      <c r="CD203" s="100">
        <v>0</v>
      </c>
      <c r="CE203" s="100">
        <v>2661</v>
      </c>
      <c r="CF203" s="100">
        <v>266131</v>
      </c>
      <c r="CG203" s="100">
        <v>270321</v>
      </c>
      <c r="CH203" s="100">
        <v>264915</v>
      </c>
      <c r="CI203" s="100">
        <v>0</v>
      </c>
      <c r="CJ203" s="100">
        <v>5406</v>
      </c>
      <c r="CK203" s="100">
        <v>540642</v>
      </c>
      <c r="CL203" s="100">
        <v>-47120</v>
      </c>
      <c r="CM203" s="100">
        <v>-46178</v>
      </c>
      <c r="CN203" s="100">
        <v>0</v>
      </c>
      <c r="CO203" s="100">
        <v>-942</v>
      </c>
      <c r="CP203" s="100">
        <v>-94240</v>
      </c>
      <c r="CQ203" s="100">
        <v>-1006090</v>
      </c>
      <c r="CR203" s="100">
        <v>-985969</v>
      </c>
      <c r="CS203" s="100">
        <v>0</v>
      </c>
      <c r="CT203" s="100">
        <v>-20122</v>
      </c>
      <c r="CU203" s="100">
        <v>-2012181</v>
      </c>
      <c r="CV203" s="100">
        <v>-1927456</v>
      </c>
      <c r="CW203" s="100">
        <v>-1888908</v>
      </c>
      <c r="CX203" s="100">
        <v>0</v>
      </c>
      <c r="CY203" s="100">
        <v>-38550</v>
      </c>
      <c r="CZ203" s="100">
        <v>-3854914</v>
      </c>
      <c r="DA203" s="100">
        <v>-975145</v>
      </c>
      <c r="DB203" s="100">
        <v>-955644</v>
      </c>
      <c r="DC203" s="100">
        <v>0</v>
      </c>
      <c r="DD203" s="100">
        <v>-19503</v>
      </c>
      <c r="DE203" s="100">
        <v>-1950292</v>
      </c>
      <c r="DF203" s="100">
        <v>-952310</v>
      </c>
      <c r="DG203" s="100">
        <v>-933265</v>
      </c>
      <c r="DH203" s="100">
        <v>0</v>
      </c>
      <c r="DI203" s="100">
        <v>-19047</v>
      </c>
      <c r="DJ203" s="100">
        <v>-1904622</v>
      </c>
      <c r="DK203" s="100">
        <v>-6075056.5</v>
      </c>
      <c r="DL203" s="100">
        <v>-7926620.8700000001</v>
      </c>
      <c r="DM203" s="100">
        <v>0</v>
      </c>
      <c r="DN203" s="100">
        <v>-141431.63</v>
      </c>
      <c r="DO203" s="100">
        <v>-14143109</v>
      </c>
      <c r="DP203" s="100">
        <v>-6075056</v>
      </c>
      <c r="DQ203" s="100">
        <v>-8985308</v>
      </c>
      <c r="DR203" s="100">
        <v>0</v>
      </c>
      <c r="DS203" s="100">
        <v>-152125</v>
      </c>
      <c r="DT203" s="100">
        <v>-15212489</v>
      </c>
      <c r="DU203" s="100">
        <v>-0.5</v>
      </c>
      <c r="DV203" s="100">
        <v>1058687.1299999999</v>
      </c>
      <c r="DW203" s="100">
        <v>0</v>
      </c>
      <c r="DX203" s="100">
        <v>10693.369999999995</v>
      </c>
      <c r="DY203" s="100">
        <v>1069380</v>
      </c>
      <c r="DZ203" s="100">
        <v>44993153</v>
      </c>
      <c r="EA203" s="100">
        <v>44093289</v>
      </c>
      <c r="EB203" s="100">
        <v>0</v>
      </c>
      <c r="EC203" s="100">
        <v>899863</v>
      </c>
      <c r="ED203" s="100">
        <v>89986305</v>
      </c>
      <c r="EE203" s="100">
        <v>43309284</v>
      </c>
      <c r="EF203" s="100">
        <v>42443099</v>
      </c>
      <c r="EG203" s="100">
        <v>0</v>
      </c>
      <c r="EH203" s="100">
        <v>866186</v>
      </c>
      <c r="EI203" s="100">
        <v>86618569</v>
      </c>
      <c r="EJ203" s="100">
        <v>-1683869</v>
      </c>
      <c r="EK203" s="100">
        <v>-1650190</v>
      </c>
      <c r="EL203" s="100">
        <v>0</v>
      </c>
      <c r="EM203" s="100">
        <v>-33677</v>
      </c>
      <c r="EN203" s="100">
        <v>-3367736</v>
      </c>
      <c r="EO203" s="100">
        <v>-1683869.5</v>
      </c>
      <c r="EP203" s="100">
        <v>-591502.87000000011</v>
      </c>
      <c r="EQ203" s="100">
        <v>0</v>
      </c>
      <c r="ER203" s="100">
        <v>-22983.630000000005</v>
      </c>
      <c r="ES203" s="100">
        <v>-2298356</v>
      </c>
      <c r="ET203" s="546">
        <v>0.5</v>
      </c>
      <c r="EU203" s="546">
        <v>0.49</v>
      </c>
      <c r="EV203" s="546">
        <v>0</v>
      </c>
      <c r="EW203" s="546">
        <v>0.01</v>
      </c>
      <c r="EX203" s="546">
        <v>1</v>
      </c>
      <c r="EY203" s="84" t="s">
        <v>1054</v>
      </c>
    </row>
    <row r="204" spans="1:155" s="84" customFormat="1" x14ac:dyDescent="0.25">
      <c r="A204" t="s">
        <v>1026</v>
      </c>
      <c r="B204" s="82" t="s">
        <v>767</v>
      </c>
      <c r="C204" s="85" t="s">
        <v>766</v>
      </c>
      <c r="D204" s="100">
        <v>21171540</v>
      </c>
      <c r="E204" s="100">
        <v>62667761</v>
      </c>
      <c r="F204" s="100">
        <v>0</v>
      </c>
      <c r="G204" s="100">
        <v>846862</v>
      </c>
      <c r="H204" s="100">
        <v>84686163</v>
      </c>
      <c r="I204" s="100">
        <v>0</v>
      </c>
      <c r="J204" s="100">
        <v>0</v>
      </c>
      <c r="K204" s="100">
        <v>21171540</v>
      </c>
      <c r="L204" s="100">
        <v>275145</v>
      </c>
      <c r="M204" s="100">
        <v>275145</v>
      </c>
      <c r="N204" s="100">
        <v>0</v>
      </c>
      <c r="O204" s="100">
        <v>0</v>
      </c>
      <c r="P204" s="100">
        <v>0</v>
      </c>
      <c r="Q204" s="100">
        <v>0</v>
      </c>
      <c r="R204" s="100">
        <v>0</v>
      </c>
      <c r="S204" s="100">
        <v>0</v>
      </c>
      <c r="T204" s="100">
        <v>0</v>
      </c>
      <c r="U204" s="100">
        <v>0</v>
      </c>
      <c r="V204" s="100">
        <v>0</v>
      </c>
      <c r="W204" s="100">
        <v>0</v>
      </c>
      <c r="X204" s="100">
        <v>0</v>
      </c>
      <c r="Y204" s="100">
        <v>0</v>
      </c>
      <c r="Z204" s="100">
        <v>0</v>
      </c>
      <c r="AA204" s="100">
        <v>0</v>
      </c>
      <c r="AB204" s="100">
        <v>0</v>
      </c>
      <c r="AC204" s="100">
        <v>0</v>
      </c>
      <c r="AD204" s="100">
        <v>0</v>
      </c>
      <c r="AE204" s="100">
        <v>7374065</v>
      </c>
      <c r="AF204" s="100">
        <v>0</v>
      </c>
      <c r="AG204" s="100">
        <v>99649</v>
      </c>
      <c r="AH204" s="100">
        <v>7473714</v>
      </c>
      <c r="AI204" s="100">
        <v>1324663</v>
      </c>
      <c r="AJ204" s="100">
        <v>3921002</v>
      </c>
      <c r="AK204" s="100">
        <v>0</v>
      </c>
      <c r="AL204" s="100">
        <v>52987</v>
      </c>
      <c r="AM204" s="100">
        <v>5298652</v>
      </c>
      <c r="AN204" s="100">
        <v>-364658</v>
      </c>
      <c r="AO204" s="100">
        <v>-1079386</v>
      </c>
      <c r="AP204" s="100">
        <v>0</v>
      </c>
      <c r="AQ204" s="100">
        <v>-14586</v>
      </c>
      <c r="AR204" s="100">
        <v>-1458630</v>
      </c>
      <c r="AS204" s="100">
        <v>-800355</v>
      </c>
      <c r="AT204" s="100">
        <v>-2369052</v>
      </c>
      <c r="AU204" s="100">
        <v>0</v>
      </c>
      <c r="AV204" s="100">
        <v>-32014</v>
      </c>
      <c r="AW204" s="100">
        <v>-3201421</v>
      </c>
      <c r="AX204" s="100">
        <v>146377</v>
      </c>
      <c r="AY204" s="100">
        <v>433274</v>
      </c>
      <c r="AZ204" s="100">
        <v>0</v>
      </c>
      <c r="BA204" s="100">
        <v>5855</v>
      </c>
      <c r="BB204" s="100">
        <v>585506</v>
      </c>
      <c r="BC204" s="100">
        <v>-155694</v>
      </c>
      <c r="BD204" s="100">
        <v>-460855</v>
      </c>
      <c r="BE204" s="100">
        <v>0</v>
      </c>
      <c r="BF204" s="100">
        <v>-6228</v>
      </c>
      <c r="BG204" s="100">
        <v>-622777</v>
      </c>
      <c r="BH204" s="100">
        <v>-809672</v>
      </c>
      <c r="BI204" s="100">
        <v>-2396633</v>
      </c>
      <c r="BJ204" s="100">
        <v>0</v>
      </c>
      <c r="BK204" s="100">
        <v>-32387</v>
      </c>
      <c r="BL204" s="100">
        <v>-3238692</v>
      </c>
      <c r="BM204" s="100">
        <v>-3345061</v>
      </c>
      <c r="BN204" s="100">
        <v>-9901378</v>
      </c>
      <c r="BO204" s="100">
        <v>0</v>
      </c>
      <c r="BP204" s="100">
        <v>-133802</v>
      </c>
      <c r="BQ204" s="100">
        <v>-13380241</v>
      </c>
      <c r="BR204" s="100">
        <v>-1317220</v>
      </c>
      <c r="BS204" s="100">
        <v>-3898970</v>
      </c>
      <c r="BT204" s="100">
        <v>0</v>
      </c>
      <c r="BU204" s="100">
        <v>-52689</v>
      </c>
      <c r="BV204" s="100">
        <v>-5268879</v>
      </c>
      <c r="BW204" s="100">
        <v>-2027840</v>
      </c>
      <c r="BX204" s="100">
        <v>-6002408</v>
      </c>
      <c r="BY204" s="100">
        <v>0</v>
      </c>
      <c r="BZ204" s="100">
        <v>-81114</v>
      </c>
      <c r="CA204" s="100">
        <v>-8111362</v>
      </c>
      <c r="CB204" s="100">
        <v>142490</v>
      </c>
      <c r="CC204" s="100">
        <v>421771</v>
      </c>
      <c r="CD204" s="100">
        <v>0</v>
      </c>
      <c r="CE204" s="100">
        <v>5700</v>
      </c>
      <c r="CF204" s="100">
        <v>569961</v>
      </c>
      <c r="CG204" s="100">
        <v>283166</v>
      </c>
      <c r="CH204" s="100">
        <v>838171</v>
      </c>
      <c r="CI204" s="100">
        <v>0</v>
      </c>
      <c r="CJ204" s="100">
        <v>11327</v>
      </c>
      <c r="CK204" s="100">
        <v>1132664</v>
      </c>
      <c r="CL204" s="100">
        <v>247818</v>
      </c>
      <c r="CM204" s="100">
        <v>733544</v>
      </c>
      <c r="CN204" s="100">
        <v>0</v>
      </c>
      <c r="CO204" s="100">
        <v>9913</v>
      </c>
      <c r="CP204" s="100">
        <v>991275</v>
      </c>
      <c r="CQ204" s="100">
        <v>-1021993</v>
      </c>
      <c r="CR204" s="100">
        <v>-3025101</v>
      </c>
      <c r="CS204" s="100">
        <v>0</v>
      </c>
      <c r="CT204" s="100">
        <v>-40880</v>
      </c>
      <c r="CU204" s="100">
        <v>-4087974</v>
      </c>
      <c r="CV204" s="100">
        <v>-3693580</v>
      </c>
      <c r="CW204" s="100">
        <v>-10932993</v>
      </c>
      <c r="CX204" s="100">
        <v>0</v>
      </c>
      <c r="CY204" s="100">
        <v>-147742</v>
      </c>
      <c r="CZ204" s="100">
        <v>-14774315</v>
      </c>
      <c r="DA204" s="100">
        <v>-926912</v>
      </c>
      <c r="DB204" s="100">
        <v>-2743655</v>
      </c>
      <c r="DC204" s="100">
        <v>0</v>
      </c>
      <c r="DD204" s="100">
        <v>-37076</v>
      </c>
      <c r="DE204" s="100">
        <v>-3707643</v>
      </c>
      <c r="DF204" s="100">
        <v>-2766667</v>
      </c>
      <c r="DG204" s="100">
        <v>-8189338</v>
      </c>
      <c r="DH204" s="100">
        <v>0</v>
      </c>
      <c r="DI204" s="100">
        <v>-110667</v>
      </c>
      <c r="DJ204" s="100">
        <v>-11066672</v>
      </c>
      <c r="DK204" s="100">
        <v>-631730</v>
      </c>
      <c r="DL204" s="100">
        <v>2301292</v>
      </c>
      <c r="DM204" s="100">
        <v>0</v>
      </c>
      <c r="DN204" s="100">
        <v>16862</v>
      </c>
      <c r="DO204" s="100">
        <v>1686424</v>
      </c>
      <c r="DP204" s="100">
        <v>-631731</v>
      </c>
      <c r="DQ204" s="100">
        <v>837539</v>
      </c>
      <c r="DR204" s="100">
        <v>0</v>
      </c>
      <c r="DS204" s="100">
        <v>2078</v>
      </c>
      <c r="DT204" s="100">
        <v>207886</v>
      </c>
      <c r="DU204" s="100">
        <v>1</v>
      </c>
      <c r="DV204" s="100">
        <v>1463753</v>
      </c>
      <c r="DW204" s="100">
        <v>0</v>
      </c>
      <c r="DX204" s="100">
        <v>14784</v>
      </c>
      <c r="DY204" s="100">
        <v>1478538</v>
      </c>
      <c r="DZ204" s="100">
        <v>21072337</v>
      </c>
      <c r="EA204" s="100">
        <v>62374116</v>
      </c>
      <c r="EB204" s="100">
        <v>0</v>
      </c>
      <c r="EC204" s="100">
        <v>842893</v>
      </c>
      <c r="ED204" s="100">
        <v>84289346</v>
      </c>
      <c r="EE204" s="100">
        <v>21171540</v>
      </c>
      <c r="EF204" s="100">
        <v>62667761</v>
      </c>
      <c r="EG204" s="100">
        <v>0</v>
      </c>
      <c r="EH204" s="100">
        <v>846862</v>
      </c>
      <c r="EI204" s="100">
        <v>84686163</v>
      </c>
      <c r="EJ204" s="100">
        <v>99203</v>
      </c>
      <c r="EK204" s="100">
        <v>293645</v>
      </c>
      <c r="EL204" s="100">
        <v>0</v>
      </c>
      <c r="EM204" s="100">
        <v>3969</v>
      </c>
      <c r="EN204" s="100">
        <v>396817</v>
      </c>
      <c r="EO204" s="100">
        <v>99204</v>
      </c>
      <c r="EP204" s="100">
        <v>1757398</v>
      </c>
      <c r="EQ204" s="100">
        <v>0</v>
      </c>
      <c r="ER204" s="100">
        <v>18753</v>
      </c>
      <c r="ES204" s="100">
        <v>1875355</v>
      </c>
      <c r="ET204" s="546">
        <v>0.25</v>
      </c>
      <c r="EU204" s="546">
        <v>0.74</v>
      </c>
      <c r="EV204" s="546">
        <v>0</v>
      </c>
      <c r="EW204" s="546">
        <v>0.01</v>
      </c>
      <c r="EX204" s="546">
        <v>1</v>
      </c>
      <c r="EY204" s="84" t="s">
        <v>1054</v>
      </c>
    </row>
    <row r="205" spans="1:155" s="84" customFormat="1" x14ac:dyDescent="0.25">
      <c r="A205" t="s">
        <v>1026</v>
      </c>
      <c r="B205" s="82" t="s">
        <v>769</v>
      </c>
      <c r="C205" s="85" t="s">
        <v>768</v>
      </c>
      <c r="D205" s="100">
        <v>13837228</v>
      </c>
      <c r="E205" s="100">
        <v>30995390</v>
      </c>
      <c r="F205" s="100">
        <v>9686059</v>
      </c>
      <c r="G205" s="100">
        <v>830234</v>
      </c>
      <c r="H205" s="100">
        <v>55348911</v>
      </c>
      <c r="I205" s="100">
        <v>0</v>
      </c>
      <c r="J205" s="100">
        <v>0</v>
      </c>
      <c r="K205" s="100">
        <v>13837228</v>
      </c>
      <c r="L205" s="100">
        <v>224953</v>
      </c>
      <c r="M205" s="100">
        <v>224953</v>
      </c>
      <c r="N205" s="100">
        <v>0</v>
      </c>
      <c r="O205" s="100">
        <v>0</v>
      </c>
      <c r="P205" s="100">
        <v>23351</v>
      </c>
      <c r="Q205" s="100">
        <v>0</v>
      </c>
      <c r="R205" s="100">
        <v>23351</v>
      </c>
      <c r="S205" s="100">
        <v>0</v>
      </c>
      <c r="T205" s="100">
        <v>0</v>
      </c>
      <c r="U205" s="100">
        <v>0</v>
      </c>
      <c r="V205" s="100">
        <v>0</v>
      </c>
      <c r="W205" s="100">
        <v>0</v>
      </c>
      <c r="X205" s="100">
        <v>0</v>
      </c>
      <c r="Y205" s="100">
        <v>0</v>
      </c>
      <c r="Z205" s="100">
        <v>0</v>
      </c>
      <c r="AA205" s="100">
        <v>0</v>
      </c>
      <c r="AB205" s="100">
        <v>0</v>
      </c>
      <c r="AC205" s="100">
        <v>0</v>
      </c>
      <c r="AD205" s="100">
        <v>0</v>
      </c>
      <c r="AE205" s="100">
        <v>4399613</v>
      </c>
      <c r="AF205" s="100">
        <v>1374642</v>
      </c>
      <c r="AG205" s="100">
        <v>117826</v>
      </c>
      <c r="AH205" s="100">
        <v>5892081</v>
      </c>
      <c r="AI205" s="100">
        <v>2256791</v>
      </c>
      <c r="AJ205" s="100">
        <v>5055211</v>
      </c>
      <c r="AK205" s="100">
        <v>1579753</v>
      </c>
      <c r="AL205" s="100">
        <v>135407</v>
      </c>
      <c r="AM205" s="100">
        <v>9027162</v>
      </c>
      <c r="AN205" s="100">
        <v>-308508</v>
      </c>
      <c r="AO205" s="100">
        <v>-691056</v>
      </c>
      <c r="AP205" s="100">
        <v>-215955</v>
      </c>
      <c r="AQ205" s="100">
        <v>-18510</v>
      </c>
      <c r="AR205" s="100">
        <v>-1234029</v>
      </c>
      <c r="AS205" s="100">
        <v>-1514173.7999999998</v>
      </c>
      <c r="AT205" s="100">
        <v>-3391747</v>
      </c>
      <c r="AU205" s="100">
        <v>-1059921</v>
      </c>
      <c r="AV205" s="100">
        <v>-90850</v>
      </c>
      <c r="AW205" s="100">
        <v>-6056691.7999999998</v>
      </c>
      <c r="AX205" s="100">
        <v>343125</v>
      </c>
      <c r="AY205" s="100">
        <v>768598</v>
      </c>
      <c r="AZ205" s="100">
        <v>240187</v>
      </c>
      <c r="BA205" s="100">
        <v>20587</v>
      </c>
      <c r="BB205" s="100">
        <v>1372497</v>
      </c>
      <c r="BC205" s="100">
        <v>-657307</v>
      </c>
      <c r="BD205" s="100">
        <v>-1472368</v>
      </c>
      <c r="BE205" s="100">
        <v>-460115</v>
      </c>
      <c r="BF205" s="100">
        <v>-39438</v>
      </c>
      <c r="BG205" s="100">
        <v>-2629228</v>
      </c>
      <c r="BH205" s="100">
        <v>-1828355.7999999998</v>
      </c>
      <c r="BI205" s="100">
        <v>-4095517</v>
      </c>
      <c r="BJ205" s="100">
        <v>-1279849</v>
      </c>
      <c r="BK205" s="100">
        <v>-109701</v>
      </c>
      <c r="BL205" s="100">
        <v>-7313422.7999999998</v>
      </c>
      <c r="BM205" s="100">
        <v>-3153975.1999999993</v>
      </c>
      <c r="BN205" s="100">
        <v>-7064905</v>
      </c>
      <c r="BO205" s="100">
        <v>-2207783</v>
      </c>
      <c r="BP205" s="100">
        <v>-189239</v>
      </c>
      <c r="BQ205" s="100">
        <v>-12615902.199999999</v>
      </c>
      <c r="BR205" s="100">
        <v>-1885514</v>
      </c>
      <c r="BS205" s="100">
        <v>-4223554</v>
      </c>
      <c r="BT205" s="100">
        <v>-1319861</v>
      </c>
      <c r="BU205" s="100">
        <v>-113131</v>
      </c>
      <c r="BV205" s="100">
        <v>-7542060</v>
      </c>
      <c r="BW205" s="100">
        <v>-1268460.1999999993</v>
      </c>
      <c r="BX205" s="100">
        <v>-2841352</v>
      </c>
      <c r="BY205" s="100">
        <v>-887922</v>
      </c>
      <c r="BZ205" s="100">
        <v>-76108</v>
      </c>
      <c r="CA205" s="100">
        <v>-5073842.1999999993</v>
      </c>
      <c r="CB205" s="100">
        <v>363163</v>
      </c>
      <c r="CC205" s="100">
        <v>813485</v>
      </c>
      <c r="CD205" s="100">
        <v>254214</v>
      </c>
      <c r="CE205" s="100">
        <v>21790</v>
      </c>
      <c r="CF205" s="100">
        <v>1452652</v>
      </c>
      <c r="CG205" s="100">
        <v>41196</v>
      </c>
      <c r="CH205" s="100">
        <v>92279</v>
      </c>
      <c r="CI205" s="100">
        <v>28837</v>
      </c>
      <c r="CJ205" s="100">
        <v>2472</v>
      </c>
      <c r="CK205" s="100">
        <v>164784</v>
      </c>
      <c r="CL205" s="100">
        <v>532445</v>
      </c>
      <c r="CM205" s="100">
        <v>1192677</v>
      </c>
      <c r="CN205" s="100">
        <v>372712</v>
      </c>
      <c r="CO205" s="100">
        <v>31947</v>
      </c>
      <c r="CP205" s="100">
        <v>2129781</v>
      </c>
      <c r="CQ205" s="100">
        <v>-544076</v>
      </c>
      <c r="CR205" s="100">
        <v>-1218727</v>
      </c>
      <c r="CS205" s="100">
        <v>-380852</v>
      </c>
      <c r="CT205" s="100">
        <v>-32644</v>
      </c>
      <c r="CU205" s="100">
        <v>-2176299</v>
      </c>
      <c r="CV205" s="100">
        <v>-2761247.1999999993</v>
      </c>
      <c r="CW205" s="100">
        <v>-6185191</v>
      </c>
      <c r="CX205" s="100">
        <v>-1932872</v>
      </c>
      <c r="CY205" s="100">
        <v>-165674</v>
      </c>
      <c r="CZ205" s="100">
        <v>-11044984.199999999</v>
      </c>
      <c r="DA205" s="100">
        <v>-989906</v>
      </c>
      <c r="DB205" s="100">
        <v>-2217392</v>
      </c>
      <c r="DC205" s="100">
        <v>-692935</v>
      </c>
      <c r="DD205" s="100">
        <v>-59394</v>
      </c>
      <c r="DE205" s="100">
        <v>-3959627</v>
      </c>
      <c r="DF205" s="100">
        <v>-1771340.1999999993</v>
      </c>
      <c r="DG205" s="100">
        <v>-3967800</v>
      </c>
      <c r="DH205" s="100">
        <v>-1239937</v>
      </c>
      <c r="DI205" s="100">
        <v>-106280</v>
      </c>
      <c r="DJ205" s="100">
        <v>-7085357.1999999993</v>
      </c>
      <c r="DK205" s="100">
        <v>-717527.3</v>
      </c>
      <c r="DL205" s="100">
        <v>-574023.30000000005</v>
      </c>
      <c r="DM205" s="100">
        <v>-129156.1</v>
      </c>
      <c r="DN205" s="100">
        <v>-14350</v>
      </c>
      <c r="DO205" s="100">
        <v>-1435056.6</v>
      </c>
      <c r="DP205" s="100">
        <v>-542717</v>
      </c>
      <c r="DQ205" s="100">
        <v>-434173</v>
      </c>
      <c r="DR205" s="100">
        <v>-97689</v>
      </c>
      <c r="DS205" s="100">
        <v>-10854</v>
      </c>
      <c r="DT205" s="100">
        <v>-1085433</v>
      </c>
      <c r="DU205" s="100">
        <v>-174810.30000000005</v>
      </c>
      <c r="DV205" s="100">
        <v>-139850.30000000005</v>
      </c>
      <c r="DW205" s="100">
        <v>-31467.100000000006</v>
      </c>
      <c r="DX205" s="100">
        <v>-3496</v>
      </c>
      <c r="DY205" s="100">
        <v>-349623.60000000009</v>
      </c>
      <c r="DZ205" s="100">
        <v>13465196</v>
      </c>
      <c r="EA205" s="100">
        <v>30162040</v>
      </c>
      <c r="EB205" s="100">
        <v>9425638</v>
      </c>
      <c r="EC205" s="100">
        <v>807912</v>
      </c>
      <c r="ED205" s="100">
        <v>53860786</v>
      </c>
      <c r="EE205" s="100">
        <v>13837228</v>
      </c>
      <c r="EF205" s="100">
        <v>30995390</v>
      </c>
      <c r="EG205" s="100">
        <v>9686059</v>
      </c>
      <c r="EH205" s="100">
        <v>830234</v>
      </c>
      <c r="EI205" s="100">
        <v>55348911</v>
      </c>
      <c r="EJ205" s="100">
        <v>372032</v>
      </c>
      <c r="EK205" s="100">
        <v>833350</v>
      </c>
      <c r="EL205" s="100">
        <v>260421</v>
      </c>
      <c r="EM205" s="100">
        <v>22322</v>
      </c>
      <c r="EN205" s="100">
        <v>1488125</v>
      </c>
      <c r="EO205" s="100">
        <v>197221.69999999995</v>
      </c>
      <c r="EP205" s="100">
        <v>693499.7</v>
      </c>
      <c r="EQ205" s="100">
        <v>228953.9</v>
      </c>
      <c r="ER205" s="100">
        <v>18826</v>
      </c>
      <c r="ES205" s="100">
        <v>1138501.3999999999</v>
      </c>
      <c r="ET205" s="546">
        <v>0.25</v>
      </c>
      <c r="EU205" s="546">
        <v>0.56000000000000005</v>
      </c>
      <c r="EV205" s="546">
        <v>0.17499999999999999</v>
      </c>
      <c r="EW205" s="546">
        <v>1.4999999999999999E-2</v>
      </c>
      <c r="EX205" s="546">
        <v>1</v>
      </c>
      <c r="EY205" s="84" t="s">
        <v>1029</v>
      </c>
    </row>
    <row r="206" spans="1:155" s="84" customFormat="1" x14ac:dyDescent="0.25">
      <c r="A206" t="s">
        <v>1037</v>
      </c>
      <c r="B206" s="82" t="s">
        <v>771</v>
      </c>
      <c r="C206" s="85" t="s">
        <v>770</v>
      </c>
      <c r="D206" s="100">
        <v>34541195.609708458</v>
      </c>
      <c r="E206" s="100">
        <v>102241938</v>
      </c>
      <c r="F206" s="100">
        <v>0</v>
      </c>
      <c r="G206" s="100">
        <v>1381648</v>
      </c>
      <c r="H206" s="100">
        <v>138164781.60970846</v>
      </c>
      <c r="I206" s="100">
        <v>0</v>
      </c>
      <c r="J206" s="100">
        <v>0</v>
      </c>
      <c r="K206" s="100">
        <v>34541195.609708458</v>
      </c>
      <c r="L206" s="100">
        <v>285844</v>
      </c>
      <c r="M206" s="100">
        <v>285844</v>
      </c>
      <c r="N206" s="100">
        <v>0</v>
      </c>
      <c r="O206" s="100">
        <v>0</v>
      </c>
      <c r="P206" s="100">
        <v>0</v>
      </c>
      <c r="Q206" s="100">
        <v>0</v>
      </c>
      <c r="R206" s="100">
        <v>0</v>
      </c>
      <c r="S206" s="100">
        <v>0</v>
      </c>
      <c r="T206" s="100">
        <v>0</v>
      </c>
      <c r="U206" s="100">
        <v>0</v>
      </c>
      <c r="V206" s="100">
        <v>0</v>
      </c>
      <c r="W206" s="100">
        <v>0</v>
      </c>
      <c r="X206" s="100">
        <v>0</v>
      </c>
      <c r="Y206" s="100">
        <v>0</v>
      </c>
      <c r="Z206" s="100">
        <v>0</v>
      </c>
      <c r="AA206" s="100">
        <v>0</v>
      </c>
      <c r="AB206" s="100">
        <v>0</v>
      </c>
      <c r="AC206" s="100">
        <v>0</v>
      </c>
      <c r="AD206" s="100">
        <v>0</v>
      </c>
      <c r="AE206" s="100">
        <v>7114577</v>
      </c>
      <c r="AF206" s="100">
        <v>0</v>
      </c>
      <c r="AG206" s="100">
        <v>96143</v>
      </c>
      <c r="AH206" s="100">
        <v>7210720</v>
      </c>
      <c r="AI206" s="100">
        <v>1873453</v>
      </c>
      <c r="AJ206" s="100">
        <v>5545420</v>
      </c>
      <c r="AK206" s="100">
        <v>0</v>
      </c>
      <c r="AL206" s="100">
        <v>74938</v>
      </c>
      <c r="AM206" s="100">
        <v>7493811</v>
      </c>
      <c r="AN206" s="100">
        <v>-1191552</v>
      </c>
      <c r="AO206" s="100">
        <v>-3526992</v>
      </c>
      <c r="AP206" s="100">
        <v>0</v>
      </c>
      <c r="AQ206" s="100">
        <v>-47662</v>
      </c>
      <c r="AR206" s="100">
        <v>-4766206</v>
      </c>
      <c r="AS206" s="100">
        <v>-791688.10000000009</v>
      </c>
      <c r="AT206" s="100">
        <v>-2343399</v>
      </c>
      <c r="AU206" s="100">
        <v>0</v>
      </c>
      <c r="AV206" s="100">
        <v>-31668</v>
      </c>
      <c r="AW206" s="100">
        <v>-3166755.1</v>
      </c>
      <c r="AX206" s="100">
        <v>46268</v>
      </c>
      <c r="AY206" s="100">
        <v>136956</v>
      </c>
      <c r="AZ206" s="100">
        <v>0</v>
      </c>
      <c r="BA206" s="100">
        <v>1851</v>
      </c>
      <c r="BB206" s="100">
        <v>185075</v>
      </c>
      <c r="BC206" s="100">
        <v>-389470.3902915353</v>
      </c>
      <c r="BD206" s="100">
        <v>-1152833</v>
      </c>
      <c r="BE206" s="100">
        <v>0</v>
      </c>
      <c r="BF206" s="100">
        <v>-15579</v>
      </c>
      <c r="BG206" s="100">
        <v>-1557882.3902915353</v>
      </c>
      <c r="BH206" s="100">
        <v>-1134890.4902915354</v>
      </c>
      <c r="BI206" s="100">
        <v>-3359276</v>
      </c>
      <c r="BJ206" s="100">
        <v>0</v>
      </c>
      <c r="BK206" s="100">
        <v>-45396</v>
      </c>
      <c r="BL206" s="100">
        <v>-4539562.4902915359</v>
      </c>
      <c r="BM206" s="100">
        <v>-1602690</v>
      </c>
      <c r="BN206" s="100">
        <v>-4743963</v>
      </c>
      <c r="BO206" s="100">
        <v>0</v>
      </c>
      <c r="BP206" s="100">
        <v>-64108</v>
      </c>
      <c r="BQ206" s="100">
        <v>-6410761</v>
      </c>
      <c r="BR206" s="100">
        <v>-906655</v>
      </c>
      <c r="BS206" s="100">
        <v>-2683699</v>
      </c>
      <c r="BT206" s="100">
        <v>0</v>
      </c>
      <c r="BU206" s="100">
        <v>-36266</v>
      </c>
      <c r="BV206" s="100">
        <v>-3626620</v>
      </c>
      <c r="BW206" s="100">
        <v>-696035</v>
      </c>
      <c r="BX206" s="100">
        <v>-2060264</v>
      </c>
      <c r="BY206" s="100">
        <v>0</v>
      </c>
      <c r="BZ206" s="100">
        <v>-27842</v>
      </c>
      <c r="CA206" s="100">
        <v>-2784141</v>
      </c>
      <c r="CB206" s="100">
        <v>0</v>
      </c>
      <c r="CC206" s="100">
        <v>0</v>
      </c>
      <c r="CD206" s="100">
        <v>0</v>
      </c>
      <c r="CE206" s="100">
        <v>0</v>
      </c>
      <c r="CF206" s="100">
        <v>0</v>
      </c>
      <c r="CG206" s="100">
        <v>0</v>
      </c>
      <c r="CH206" s="100">
        <v>0</v>
      </c>
      <c r="CI206" s="100">
        <v>0</v>
      </c>
      <c r="CJ206" s="100">
        <v>0</v>
      </c>
      <c r="CK206" s="100">
        <v>0</v>
      </c>
      <c r="CL206" s="100">
        <v>222003</v>
      </c>
      <c r="CM206" s="100">
        <v>657128</v>
      </c>
      <c r="CN206" s="100">
        <v>0</v>
      </c>
      <c r="CO206" s="100">
        <v>8880</v>
      </c>
      <c r="CP206" s="100">
        <v>888011</v>
      </c>
      <c r="CQ206" s="100">
        <v>-318780</v>
      </c>
      <c r="CR206" s="100">
        <v>-943588</v>
      </c>
      <c r="CS206" s="100">
        <v>0</v>
      </c>
      <c r="CT206" s="100">
        <v>-12751</v>
      </c>
      <c r="CU206" s="100">
        <v>-1275119</v>
      </c>
      <c r="CV206" s="100">
        <v>-1699467</v>
      </c>
      <c r="CW206" s="100">
        <v>-5030423</v>
      </c>
      <c r="CX206" s="100">
        <v>0</v>
      </c>
      <c r="CY206" s="100">
        <v>-67979</v>
      </c>
      <c r="CZ206" s="100">
        <v>-6797869</v>
      </c>
      <c r="DA206" s="100">
        <v>-684652</v>
      </c>
      <c r="DB206" s="100">
        <v>-2026571</v>
      </c>
      <c r="DC206" s="100">
        <v>0</v>
      </c>
      <c r="DD206" s="100">
        <v>-27386</v>
      </c>
      <c r="DE206" s="100">
        <v>-2738609</v>
      </c>
      <c r="DF206" s="100">
        <v>-1014815</v>
      </c>
      <c r="DG206" s="100">
        <v>-3003852</v>
      </c>
      <c r="DH206" s="100">
        <v>0</v>
      </c>
      <c r="DI206" s="100">
        <v>-40593</v>
      </c>
      <c r="DJ206" s="100">
        <v>-4059260</v>
      </c>
      <c r="DK206" s="100">
        <v>-1780193</v>
      </c>
      <c r="DL206" s="100">
        <v>9166786</v>
      </c>
      <c r="DM206" s="100">
        <v>0</v>
      </c>
      <c r="DN206" s="100">
        <v>74612</v>
      </c>
      <c r="DO206" s="100">
        <v>7461205</v>
      </c>
      <c r="DP206" s="100">
        <v>-1780193</v>
      </c>
      <c r="DQ206" s="100">
        <v>1</v>
      </c>
      <c r="DR206" s="100">
        <v>0</v>
      </c>
      <c r="DS206" s="100">
        <v>-17982</v>
      </c>
      <c r="DT206" s="100">
        <v>-1798174</v>
      </c>
      <c r="DU206" s="100">
        <v>0</v>
      </c>
      <c r="DV206" s="100">
        <v>9166785</v>
      </c>
      <c r="DW206" s="100">
        <v>0</v>
      </c>
      <c r="DX206" s="100">
        <v>92594</v>
      </c>
      <c r="DY206" s="100">
        <v>9259379</v>
      </c>
      <c r="DZ206" s="100">
        <v>33459886</v>
      </c>
      <c r="EA206" s="100">
        <v>99041260</v>
      </c>
      <c r="EB206" s="100">
        <v>0</v>
      </c>
      <c r="EC206" s="100">
        <v>1338395</v>
      </c>
      <c r="ED206" s="100">
        <v>133839541</v>
      </c>
      <c r="EE206" s="100">
        <v>34541195.609708458</v>
      </c>
      <c r="EF206" s="100">
        <v>102241938</v>
      </c>
      <c r="EG206" s="100">
        <v>0</v>
      </c>
      <c r="EH206" s="100">
        <v>1381648</v>
      </c>
      <c r="EI206" s="100">
        <v>138164781.60970846</v>
      </c>
      <c r="EJ206" s="100">
        <v>1081309.6097084582</v>
      </c>
      <c r="EK206" s="100">
        <v>3200678</v>
      </c>
      <c r="EL206" s="100">
        <v>0</v>
      </c>
      <c r="EM206" s="100">
        <v>43253</v>
      </c>
      <c r="EN206" s="100">
        <v>4325240.6097084582</v>
      </c>
      <c r="EO206" s="100">
        <v>1081309.6097084582</v>
      </c>
      <c r="EP206" s="100">
        <v>12367463</v>
      </c>
      <c r="EQ206" s="100">
        <v>0</v>
      </c>
      <c r="ER206" s="100">
        <v>135847</v>
      </c>
      <c r="ES206" s="100">
        <v>13584619.609708458</v>
      </c>
      <c r="ET206" s="546">
        <v>0.25</v>
      </c>
      <c r="EU206" s="546">
        <v>0.74</v>
      </c>
      <c r="EV206" s="546">
        <v>0</v>
      </c>
      <c r="EW206" s="546">
        <v>0.01</v>
      </c>
      <c r="EX206" s="546">
        <v>1</v>
      </c>
      <c r="EY206" s="84" t="s">
        <v>1054</v>
      </c>
    </row>
    <row r="207" spans="1:155" s="84" customFormat="1" x14ac:dyDescent="0.25">
      <c r="A207" t="s">
        <v>1026</v>
      </c>
      <c r="B207" s="82" t="s">
        <v>773</v>
      </c>
      <c r="C207" s="85" t="s">
        <v>772</v>
      </c>
      <c r="D207" s="100">
        <v>14546358</v>
      </c>
      <c r="E207" s="100">
        <v>27929007</v>
      </c>
      <c r="F207" s="100">
        <v>15710067</v>
      </c>
      <c r="G207" s="100">
        <v>0</v>
      </c>
      <c r="H207" s="100">
        <v>58185432</v>
      </c>
      <c r="I207" s="100">
        <v>0</v>
      </c>
      <c r="J207" s="100">
        <v>0</v>
      </c>
      <c r="K207" s="100">
        <v>14546358</v>
      </c>
      <c r="L207" s="100">
        <v>279720</v>
      </c>
      <c r="M207" s="100">
        <v>279720</v>
      </c>
      <c r="N207" s="100">
        <v>0</v>
      </c>
      <c r="O207" s="100">
        <v>0</v>
      </c>
      <c r="P207" s="100">
        <v>0</v>
      </c>
      <c r="Q207" s="100">
        <v>0</v>
      </c>
      <c r="R207" s="100">
        <v>0</v>
      </c>
      <c r="S207" s="100">
        <v>0</v>
      </c>
      <c r="T207" s="100">
        <v>0</v>
      </c>
      <c r="U207" s="100">
        <v>0</v>
      </c>
      <c r="V207" s="100">
        <v>0</v>
      </c>
      <c r="W207" s="100">
        <v>0</v>
      </c>
      <c r="X207" s="100">
        <v>0</v>
      </c>
      <c r="Y207" s="100">
        <v>0</v>
      </c>
      <c r="Z207" s="100">
        <v>0</v>
      </c>
      <c r="AA207" s="100">
        <v>0</v>
      </c>
      <c r="AB207" s="100">
        <v>0</v>
      </c>
      <c r="AC207" s="100">
        <v>0</v>
      </c>
      <c r="AD207" s="100">
        <v>0</v>
      </c>
      <c r="AE207" s="100">
        <v>5537198</v>
      </c>
      <c r="AF207" s="100">
        <v>3114673</v>
      </c>
      <c r="AG207" s="100">
        <v>0</v>
      </c>
      <c r="AH207" s="100">
        <v>8651871</v>
      </c>
      <c r="AI207" s="100">
        <v>2243882</v>
      </c>
      <c r="AJ207" s="100">
        <v>4308252</v>
      </c>
      <c r="AK207" s="100">
        <v>2423392</v>
      </c>
      <c r="AL207" s="100">
        <v>0</v>
      </c>
      <c r="AM207" s="100">
        <v>8975526</v>
      </c>
      <c r="AN207" s="100">
        <v>-771406</v>
      </c>
      <c r="AO207" s="100">
        <v>-1481100</v>
      </c>
      <c r="AP207" s="100">
        <v>-833118</v>
      </c>
      <c r="AQ207" s="100">
        <v>0</v>
      </c>
      <c r="AR207" s="100">
        <v>-3085624</v>
      </c>
      <c r="AS207" s="100">
        <v>-1405898</v>
      </c>
      <c r="AT207" s="100">
        <v>-2699323</v>
      </c>
      <c r="AU207" s="100">
        <v>-1518369</v>
      </c>
      <c r="AV207" s="100">
        <v>0</v>
      </c>
      <c r="AW207" s="100">
        <v>-5623590</v>
      </c>
      <c r="AX207" s="100">
        <v>188671</v>
      </c>
      <c r="AY207" s="100">
        <v>362249</v>
      </c>
      <c r="AZ207" s="100">
        <v>203765</v>
      </c>
      <c r="BA207" s="100">
        <v>0</v>
      </c>
      <c r="BB207" s="100">
        <v>754685</v>
      </c>
      <c r="BC207" s="100">
        <v>-335171</v>
      </c>
      <c r="BD207" s="100">
        <v>-643529</v>
      </c>
      <c r="BE207" s="100">
        <v>-361985</v>
      </c>
      <c r="BF207" s="100">
        <v>0</v>
      </c>
      <c r="BG207" s="100">
        <v>-1340685</v>
      </c>
      <c r="BH207" s="100">
        <v>-1552398</v>
      </c>
      <c r="BI207" s="100">
        <v>-2980603</v>
      </c>
      <c r="BJ207" s="100">
        <v>-1676589</v>
      </c>
      <c r="BK207" s="100">
        <v>0</v>
      </c>
      <c r="BL207" s="100">
        <v>-6209590</v>
      </c>
      <c r="BM207" s="100">
        <v>-2087027</v>
      </c>
      <c r="BN207" s="100">
        <v>-4007091</v>
      </c>
      <c r="BO207" s="100">
        <v>-2253989</v>
      </c>
      <c r="BP207" s="100">
        <v>0</v>
      </c>
      <c r="BQ207" s="100">
        <v>-8348107</v>
      </c>
      <c r="BR207" s="100">
        <v>-606265</v>
      </c>
      <c r="BS207" s="100">
        <v>-1164028</v>
      </c>
      <c r="BT207" s="100">
        <v>-654766</v>
      </c>
      <c r="BU207" s="100">
        <v>0</v>
      </c>
      <c r="BV207" s="100">
        <v>-2425059</v>
      </c>
      <c r="BW207" s="100">
        <v>-1480762</v>
      </c>
      <c r="BX207" s="100">
        <v>-2843063</v>
      </c>
      <c r="BY207" s="100">
        <v>-1599223</v>
      </c>
      <c r="BZ207" s="100">
        <v>0</v>
      </c>
      <c r="CA207" s="100">
        <v>-5923048</v>
      </c>
      <c r="CB207" s="100">
        <v>119454</v>
      </c>
      <c r="CC207" s="100">
        <v>229352</v>
      </c>
      <c r="CD207" s="100">
        <v>129010</v>
      </c>
      <c r="CE207" s="100">
        <v>0</v>
      </c>
      <c r="CF207" s="100">
        <v>477816</v>
      </c>
      <c r="CG207" s="100">
        <v>223528</v>
      </c>
      <c r="CH207" s="100">
        <v>429172</v>
      </c>
      <c r="CI207" s="100">
        <v>241409</v>
      </c>
      <c r="CJ207" s="100">
        <v>0</v>
      </c>
      <c r="CK207" s="100">
        <v>894109</v>
      </c>
      <c r="CL207" s="100">
        <v>147310</v>
      </c>
      <c r="CM207" s="100">
        <v>282837</v>
      </c>
      <c r="CN207" s="100">
        <v>159096</v>
      </c>
      <c r="CO207" s="100">
        <v>0</v>
      </c>
      <c r="CP207" s="100">
        <v>589243</v>
      </c>
      <c r="CQ207" s="100">
        <v>95496</v>
      </c>
      <c r="CR207" s="100">
        <v>183352</v>
      </c>
      <c r="CS207" s="100">
        <v>103135</v>
      </c>
      <c r="CT207" s="100">
        <v>0</v>
      </c>
      <c r="CU207" s="100">
        <v>381983</v>
      </c>
      <c r="CV207" s="100">
        <v>-1501239</v>
      </c>
      <c r="CW207" s="100">
        <v>-2882378</v>
      </c>
      <c r="CX207" s="100">
        <v>-1621339</v>
      </c>
      <c r="CY207" s="100">
        <v>0</v>
      </c>
      <c r="CZ207" s="100">
        <v>-6004956</v>
      </c>
      <c r="DA207" s="100">
        <v>-339501</v>
      </c>
      <c r="DB207" s="100">
        <v>-651839</v>
      </c>
      <c r="DC207" s="100">
        <v>-366660</v>
      </c>
      <c r="DD207" s="100">
        <v>0</v>
      </c>
      <c r="DE207" s="100">
        <v>-1358000</v>
      </c>
      <c r="DF207" s="100">
        <v>-1161738</v>
      </c>
      <c r="DG207" s="100">
        <v>-2230539</v>
      </c>
      <c r="DH207" s="100">
        <v>-1254679</v>
      </c>
      <c r="DI207" s="100">
        <v>0</v>
      </c>
      <c r="DJ207" s="100">
        <v>-4646956</v>
      </c>
      <c r="DK207" s="100">
        <v>-2728962</v>
      </c>
      <c r="DL207" s="100">
        <v>-4178467</v>
      </c>
      <c r="DM207" s="100">
        <v>-3986020</v>
      </c>
      <c r="DN207" s="100">
        <v>0</v>
      </c>
      <c r="DO207" s="100">
        <v>-10893449.48</v>
      </c>
      <c r="DP207" s="100">
        <v>-2711183</v>
      </c>
      <c r="DQ207" s="100">
        <v>-4506415</v>
      </c>
      <c r="DR207" s="100">
        <v>-4188269</v>
      </c>
      <c r="DS207" s="100">
        <v>0</v>
      </c>
      <c r="DT207" s="100">
        <v>-11405867</v>
      </c>
      <c r="DU207" s="100">
        <v>-17779</v>
      </c>
      <c r="DV207" s="100">
        <v>327948</v>
      </c>
      <c r="DW207" s="100">
        <v>202249</v>
      </c>
      <c r="DX207" s="100">
        <v>0</v>
      </c>
      <c r="DY207" s="100">
        <v>512417.51999999955</v>
      </c>
      <c r="DZ207" s="100">
        <v>13373338</v>
      </c>
      <c r="EA207" s="100">
        <v>25676809</v>
      </c>
      <c r="EB207" s="100">
        <v>14443205</v>
      </c>
      <c r="EC207" s="100">
        <v>0</v>
      </c>
      <c r="ED207" s="100">
        <v>53493352</v>
      </c>
      <c r="EE207" s="100">
        <v>14546358</v>
      </c>
      <c r="EF207" s="100">
        <v>27929007</v>
      </c>
      <c r="EG207" s="100">
        <v>15710067</v>
      </c>
      <c r="EH207" s="100">
        <v>0</v>
      </c>
      <c r="EI207" s="100">
        <v>58185432</v>
      </c>
      <c r="EJ207" s="100">
        <v>1173020</v>
      </c>
      <c r="EK207" s="100">
        <v>2252198</v>
      </c>
      <c r="EL207" s="100">
        <v>1266862</v>
      </c>
      <c r="EM207" s="100">
        <v>0</v>
      </c>
      <c r="EN207" s="100">
        <v>4692080</v>
      </c>
      <c r="EO207" s="100">
        <v>1155241</v>
      </c>
      <c r="EP207" s="100">
        <v>2580146</v>
      </c>
      <c r="EQ207" s="100">
        <v>1469111</v>
      </c>
      <c r="ER207" s="100">
        <v>0</v>
      </c>
      <c r="ES207" s="100">
        <v>5204497.5199999996</v>
      </c>
      <c r="ET207" s="546">
        <v>0.25</v>
      </c>
      <c r="EU207" s="546">
        <v>0.48</v>
      </c>
      <c r="EV207" s="546">
        <v>0.27</v>
      </c>
      <c r="EW207" s="546">
        <v>0</v>
      </c>
      <c r="EX207" s="546">
        <v>1</v>
      </c>
      <c r="EY207" s="84" t="s">
        <v>1044</v>
      </c>
    </row>
    <row r="208" spans="1:155" s="84" customFormat="1" x14ac:dyDescent="0.25">
      <c r="A208" t="s">
        <v>1026</v>
      </c>
      <c r="B208" s="82" t="s">
        <v>775</v>
      </c>
      <c r="C208" s="85" t="s">
        <v>774</v>
      </c>
      <c r="D208" s="100">
        <v>18244733</v>
      </c>
      <c r="E208" s="100">
        <v>17879838</v>
      </c>
      <c r="F208" s="100">
        <v>0</v>
      </c>
      <c r="G208" s="100">
        <v>364895</v>
      </c>
      <c r="H208" s="100">
        <v>36489466</v>
      </c>
      <c r="I208" s="100">
        <v>3606329</v>
      </c>
      <c r="J208" s="100">
        <v>3606329</v>
      </c>
      <c r="K208" s="100">
        <v>14638404</v>
      </c>
      <c r="L208" s="100">
        <v>158314</v>
      </c>
      <c r="M208" s="100">
        <v>158314</v>
      </c>
      <c r="N208" s="100">
        <v>1758886</v>
      </c>
      <c r="O208" s="100">
        <v>1758886</v>
      </c>
      <c r="P208" s="100">
        <v>885000</v>
      </c>
      <c r="Q208" s="100">
        <v>0</v>
      </c>
      <c r="R208" s="100">
        <v>885000</v>
      </c>
      <c r="S208" s="100">
        <v>0</v>
      </c>
      <c r="T208" s="100">
        <v>0</v>
      </c>
      <c r="U208" s="100">
        <v>0</v>
      </c>
      <c r="V208" s="100">
        <v>0</v>
      </c>
      <c r="W208" s="100">
        <v>0</v>
      </c>
      <c r="X208" s="100">
        <v>0</v>
      </c>
      <c r="Y208" s="100">
        <v>0</v>
      </c>
      <c r="Z208" s="100">
        <v>0</v>
      </c>
      <c r="AA208" s="100">
        <v>3606329</v>
      </c>
      <c r="AB208" s="100">
        <v>3606329</v>
      </c>
      <c r="AC208" s="100">
        <v>0</v>
      </c>
      <c r="AD208" s="100">
        <v>0</v>
      </c>
      <c r="AE208" s="100">
        <v>2403355</v>
      </c>
      <c r="AF208" s="100">
        <v>0</v>
      </c>
      <c r="AG208" s="100">
        <v>47289</v>
      </c>
      <c r="AH208" s="100">
        <v>2450644</v>
      </c>
      <c r="AI208" s="100">
        <v>7162039</v>
      </c>
      <c r="AJ208" s="100">
        <v>7018798</v>
      </c>
      <c r="AK208" s="100">
        <v>0</v>
      </c>
      <c r="AL208" s="100">
        <v>143241</v>
      </c>
      <c r="AM208" s="100">
        <v>14324078</v>
      </c>
      <c r="AN208" s="100">
        <v>-378870</v>
      </c>
      <c r="AO208" s="100">
        <v>-371292</v>
      </c>
      <c r="AP208" s="100">
        <v>0</v>
      </c>
      <c r="AQ208" s="100">
        <v>-7577</v>
      </c>
      <c r="AR208" s="100">
        <v>-757739</v>
      </c>
      <c r="AS208" s="100">
        <v>-5703320</v>
      </c>
      <c r="AT208" s="100">
        <v>-5589254</v>
      </c>
      <c r="AU208" s="100">
        <v>0</v>
      </c>
      <c r="AV208" s="100">
        <v>-114066</v>
      </c>
      <c r="AW208" s="100">
        <v>-11406640</v>
      </c>
      <c r="AX208" s="100">
        <v>213105</v>
      </c>
      <c r="AY208" s="100">
        <v>208842</v>
      </c>
      <c r="AZ208" s="100">
        <v>0</v>
      </c>
      <c r="BA208" s="100">
        <v>4262</v>
      </c>
      <c r="BB208" s="100">
        <v>426209</v>
      </c>
      <c r="BC208" s="100">
        <v>-182304</v>
      </c>
      <c r="BD208" s="100">
        <v>-178657</v>
      </c>
      <c r="BE208" s="100">
        <v>0</v>
      </c>
      <c r="BF208" s="100">
        <v>-3646</v>
      </c>
      <c r="BG208" s="100">
        <v>-364607</v>
      </c>
      <c r="BH208" s="100">
        <v>-5672519</v>
      </c>
      <c r="BI208" s="100">
        <v>-5559069</v>
      </c>
      <c r="BJ208" s="100">
        <v>0</v>
      </c>
      <c r="BK208" s="100">
        <v>-113450</v>
      </c>
      <c r="BL208" s="100">
        <v>-11345038</v>
      </c>
      <c r="BM208" s="100">
        <v>-1996177.2999999998</v>
      </c>
      <c r="BN208" s="100">
        <v>-1956255</v>
      </c>
      <c r="BO208" s="100">
        <v>0</v>
      </c>
      <c r="BP208" s="100">
        <v>-39924</v>
      </c>
      <c r="BQ208" s="100">
        <v>-3992356.3</v>
      </c>
      <c r="BR208" s="100">
        <v>116738</v>
      </c>
      <c r="BS208" s="100">
        <v>114404</v>
      </c>
      <c r="BT208" s="100">
        <v>0</v>
      </c>
      <c r="BU208" s="100">
        <v>2335</v>
      </c>
      <c r="BV208" s="100">
        <v>233477</v>
      </c>
      <c r="BW208" s="100">
        <v>-2112917.2999999998</v>
      </c>
      <c r="BX208" s="100">
        <v>-2070658</v>
      </c>
      <c r="BY208" s="100">
        <v>0</v>
      </c>
      <c r="BZ208" s="100">
        <v>-42258</v>
      </c>
      <c r="CA208" s="100">
        <v>-4225833.3</v>
      </c>
      <c r="CB208" s="100">
        <v>216289</v>
      </c>
      <c r="CC208" s="100">
        <v>211963</v>
      </c>
      <c r="CD208" s="100">
        <v>0</v>
      </c>
      <c r="CE208" s="100">
        <v>4326</v>
      </c>
      <c r="CF208" s="100">
        <v>432578</v>
      </c>
      <c r="CG208" s="100">
        <v>46060</v>
      </c>
      <c r="CH208" s="100">
        <v>45139</v>
      </c>
      <c r="CI208" s="100">
        <v>0</v>
      </c>
      <c r="CJ208" s="100">
        <v>921</v>
      </c>
      <c r="CK208" s="100">
        <v>92120</v>
      </c>
      <c r="CL208" s="100">
        <v>357123</v>
      </c>
      <c r="CM208" s="100">
        <v>349981</v>
      </c>
      <c r="CN208" s="100">
        <v>0</v>
      </c>
      <c r="CO208" s="100">
        <v>7142</v>
      </c>
      <c r="CP208" s="100">
        <v>714246</v>
      </c>
      <c r="CQ208" s="100">
        <v>-625535</v>
      </c>
      <c r="CR208" s="100">
        <v>-613025</v>
      </c>
      <c r="CS208" s="100">
        <v>0</v>
      </c>
      <c r="CT208" s="100">
        <v>-12511</v>
      </c>
      <c r="CU208" s="100">
        <v>-1251071</v>
      </c>
      <c r="CV208" s="100">
        <v>-2002240.2999999998</v>
      </c>
      <c r="CW208" s="100">
        <v>-1962197</v>
      </c>
      <c r="CX208" s="100">
        <v>0</v>
      </c>
      <c r="CY208" s="100">
        <v>-40046</v>
      </c>
      <c r="CZ208" s="100">
        <v>-4004483.3</v>
      </c>
      <c r="DA208" s="100">
        <v>690150</v>
      </c>
      <c r="DB208" s="100">
        <v>676348</v>
      </c>
      <c r="DC208" s="100">
        <v>0</v>
      </c>
      <c r="DD208" s="100">
        <v>13803</v>
      </c>
      <c r="DE208" s="100">
        <v>1380301</v>
      </c>
      <c r="DF208" s="100">
        <v>-2692392.3</v>
      </c>
      <c r="DG208" s="100">
        <v>-2638544</v>
      </c>
      <c r="DH208" s="100">
        <v>0</v>
      </c>
      <c r="DI208" s="100">
        <v>-53848</v>
      </c>
      <c r="DJ208" s="100">
        <v>-5384784.2999999998</v>
      </c>
      <c r="DK208" s="100">
        <v>-4769188</v>
      </c>
      <c r="DL208" s="100">
        <v>-4673804</v>
      </c>
      <c r="DM208" s="100">
        <v>0</v>
      </c>
      <c r="DN208" s="100">
        <v>-95385</v>
      </c>
      <c r="DO208" s="100">
        <v>-9538377</v>
      </c>
      <c r="DP208" s="100">
        <v>-4514638</v>
      </c>
      <c r="DQ208" s="100">
        <v>-4424345</v>
      </c>
      <c r="DR208" s="100">
        <v>0</v>
      </c>
      <c r="DS208" s="100">
        <v>-90293</v>
      </c>
      <c r="DT208" s="100">
        <v>-9029276</v>
      </c>
      <c r="DU208" s="100">
        <v>-254550</v>
      </c>
      <c r="DV208" s="100">
        <v>-249459</v>
      </c>
      <c r="DW208" s="100">
        <v>0</v>
      </c>
      <c r="DX208" s="100">
        <v>-5092</v>
      </c>
      <c r="DY208" s="100">
        <v>-509101</v>
      </c>
      <c r="DZ208" s="100">
        <v>18300474</v>
      </c>
      <c r="EA208" s="100">
        <v>17934465</v>
      </c>
      <c r="EB208" s="100">
        <v>0</v>
      </c>
      <c r="EC208" s="100">
        <v>366009</v>
      </c>
      <c r="ED208" s="100">
        <v>36600948</v>
      </c>
      <c r="EE208" s="100">
        <v>18244733</v>
      </c>
      <c r="EF208" s="100">
        <v>17879838</v>
      </c>
      <c r="EG208" s="100">
        <v>0</v>
      </c>
      <c r="EH208" s="100">
        <v>364895</v>
      </c>
      <c r="EI208" s="100">
        <v>36489466</v>
      </c>
      <c r="EJ208" s="100">
        <v>-55741</v>
      </c>
      <c r="EK208" s="100">
        <v>-54627</v>
      </c>
      <c r="EL208" s="100">
        <v>0</v>
      </c>
      <c r="EM208" s="100">
        <v>-1114</v>
      </c>
      <c r="EN208" s="100">
        <v>-111482</v>
      </c>
      <c r="EO208" s="100">
        <v>-310291</v>
      </c>
      <c r="EP208" s="100">
        <v>-304086</v>
      </c>
      <c r="EQ208" s="100">
        <v>0</v>
      </c>
      <c r="ER208" s="100">
        <v>-6206</v>
      </c>
      <c r="ES208" s="100">
        <v>-620583</v>
      </c>
      <c r="ET208" s="546">
        <v>0.5</v>
      </c>
      <c r="EU208" s="546">
        <v>0.49</v>
      </c>
      <c r="EV208" s="546">
        <v>0</v>
      </c>
      <c r="EW208" s="546">
        <v>0.01</v>
      </c>
      <c r="EX208" s="546">
        <v>1</v>
      </c>
      <c r="EY208" s="84" t="s">
        <v>1054</v>
      </c>
    </row>
    <row r="209" spans="1:155" s="84" customFormat="1" x14ac:dyDescent="0.25">
      <c r="A209" t="s">
        <v>1037</v>
      </c>
      <c r="B209" s="82" t="s">
        <v>777</v>
      </c>
      <c r="C209" s="85" t="s">
        <v>776</v>
      </c>
      <c r="D209" s="100">
        <v>9117971.5099999979</v>
      </c>
      <c r="E209" s="100">
        <v>0</v>
      </c>
      <c r="F209" s="100">
        <v>26989196</v>
      </c>
      <c r="G209" s="100">
        <v>364719</v>
      </c>
      <c r="H209" s="100">
        <v>36471886.509999998</v>
      </c>
      <c r="I209" s="100">
        <v>0</v>
      </c>
      <c r="J209" s="100">
        <v>0</v>
      </c>
      <c r="K209" s="100">
        <v>9117971.5099999979</v>
      </c>
      <c r="L209" s="100">
        <v>106434</v>
      </c>
      <c r="M209" s="100">
        <v>106434</v>
      </c>
      <c r="N209" s="100">
        <v>0</v>
      </c>
      <c r="O209" s="100">
        <v>0</v>
      </c>
      <c r="P209" s="100">
        <v>0</v>
      </c>
      <c r="Q209" s="100">
        <v>0</v>
      </c>
      <c r="R209" s="100">
        <v>0</v>
      </c>
      <c r="S209" s="100">
        <v>0</v>
      </c>
      <c r="T209" s="100">
        <v>0</v>
      </c>
      <c r="U209" s="100">
        <v>0</v>
      </c>
      <c r="V209" s="100">
        <v>0</v>
      </c>
      <c r="W209" s="100">
        <v>0</v>
      </c>
      <c r="X209" s="100">
        <v>0</v>
      </c>
      <c r="Y209" s="100">
        <v>0</v>
      </c>
      <c r="Z209" s="100">
        <v>0</v>
      </c>
      <c r="AA209" s="100">
        <v>0</v>
      </c>
      <c r="AB209" s="100">
        <v>0</v>
      </c>
      <c r="AC209" s="100">
        <v>0</v>
      </c>
      <c r="AD209" s="100">
        <v>0</v>
      </c>
      <c r="AE209" s="100">
        <v>0</v>
      </c>
      <c r="AF209" s="100">
        <v>3042227</v>
      </c>
      <c r="AG209" s="100">
        <v>41111</v>
      </c>
      <c r="AH209" s="100">
        <v>3083338</v>
      </c>
      <c r="AI209" s="100">
        <v>454795</v>
      </c>
      <c r="AJ209" s="100">
        <v>0</v>
      </c>
      <c r="AK209" s="100">
        <v>1346195</v>
      </c>
      <c r="AL209" s="100">
        <v>18192</v>
      </c>
      <c r="AM209" s="100">
        <v>1819182</v>
      </c>
      <c r="AN209" s="100">
        <v>-156596</v>
      </c>
      <c r="AO209" s="100">
        <v>0</v>
      </c>
      <c r="AP209" s="100">
        <v>-463526</v>
      </c>
      <c r="AQ209" s="100">
        <v>-6264</v>
      </c>
      <c r="AR209" s="100">
        <v>-626386</v>
      </c>
      <c r="AS209" s="100">
        <v>-228250</v>
      </c>
      <c r="AT209" s="100">
        <v>0</v>
      </c>
      <c r="AU209" s="100">
        <v>-675620</v>
      </c>
      <c r="AV209" s="100">
        <v>-9130</v>
      </c>
      <c r="AW209" s="100">
        <v>-913000</v>
      </c>
      <c r="AX209" s="100">
        <v>23465</v>
      </c>
      <c r="AY209" s="100">
        <v>0</v>
      </c>
      <c r="AZ209" s="100">
        <v>69459</v>
      </c>
      <c r="BA209" s="100">
        <v>939</v>
      </c>
      <c r="BB209" s="100">
        <v>93863</v>
      </c>
      <c r="BC209" s="100">
        <v>-63395.489999999991</v>
      </c>
      <c r="BD209" s="100">
        <v>0</v>
      </c>
      <c r="BE209" s="100">
        <v>-187652</v>
      </c>
      <c r="BF209" s="100">
        <v>-2536</v>
      </c>
      <c r="BG209" s="100">
        <v>-253583.49</v>
      </c>
      <c r="BH209" s="100">
        <v>-268180.49</v>
      </c>
      <c r="BI209" s="100">
        <v>0</v>
      </c>
      <c r="BJ209" s="100">
        <v>-793813</v>
      </c>
      <c r="BK209" s="100">
        <v>-10727</v>
      </c>
      <c r="BL209" s="100">
        <v>-1072720.49</v>
      </c>
      <c r="BM209" s="100">
        <v>-1643712</v>
      </c>
      <c r="BN209" s="100">
        <v>0</v>
      </c>
      <c r="BO209" s="100">
        <v>-4865388</v>
      </c>
      <c r="BP209" s="100">
        <v>-65748</v>
      </c>
      <c r="BQ209" s="100">
        <v>-6574848</v>
      </c>
      <c r="BR209" s="100">
        <v>-798299</v>
      </c>
      <c r="BS209" s="100">
        <v>0</v>
      </c>
      <c r="BT209" s="100">
        <v>-2362967</v>
      </c>
      <c r="BU209" s="100">
        <v>-31932</v>
      </c>
      <c r="BV209" s="100">
        <v>-3193198</v>
      </c>
      <c r="BW209" s="100">
        <v>-845412</v>
      </c>
      <c r="BX209" s="100">
        <v>0</v>
      </c>
      <c r="BY209" s="100">
        <v>-2502421</v>
      </c>
      <c r="BZ209" s="100">
        <v>-33817</v>
      </c>
      <c r="CA209" s="100">
        <v>-3381650</v>
      </c>
      <c r="CB209" s="100">
        <v>0</v>
      </c>
      <c r="CC209" s="100">
        <v>0</v>
      </c>
      <c r="CD209" s="100">
        <v>0</v>
      </c>
      <c r="CE209" s="100">
        <v>0</v>
      </c>
      <c r="CF209" s="100">
        <v>0</v>
      </c>
      <c r="CG209" s="100">
        <v>0</v>
      </c>
      <c r="CH209" s="100">
        <v>0</v>
      </c>
      <c r="CI209" s="100">
        <v>0</v>
      </c>
      <c r="CJ209" s="100">
        <v>0</v>
      </c>
      <c r="CK209" s="100">
        <v>0</v>
      </c>
      <c r="CL209" s="100">
        <v>109908</v>
      </c>
      <c r="CM209" s="100">
        <v>0</v>
      </c>
      <c r="CN209" s="100">
        <v>325328</v>
      </c>
      <c r="CO209" s="100">
        <v>4396</v>
      </c>
      <c r="CP209" s="100">
        <v>439632</v>
      </c>
      <c r="CQ209" s="100">
        <v>695650</v>
      </c>
      <c r="CR209" s="100">
        <v>0</v>
      </c>
      <c r="CS209" s="100">
        <v>2059123</v>
      </c>
      <c r="CT209" s="100">
        <v>27826</v>
      </c>
      <c r="CU209" s="100">
        <v>2782599</v>
      </c>
      <c r="CV209" s="100">
        <v>-838154</v>
      </c>
      <c r="CW209" s="100">
        <v>0</v>
      </c>
      <c r="CX209" s="100">
        <v>-2480937</v>
      </c>
      <c r="CY209" s="100">
        <v>-33526</v>
      </c>
      <c r="CZ209" s="100">
        <v>-3352617</v>
      </c>
      <c r="DA209" s="100">
        <v>-688391</v>
      </c>
      <c r="DB209" s="100">
        <v>0</v>
      </c>
      <c r="DC209" s="100">
        <v>-2037639</v>
      </c>
      <c r="DD209" s="100">
        <v>-27536</v>
      </c>
      <c r="DE209" s="100">
        <v>-2753566</v>
      </c>
      <c r="DF209" s="100">
        <v>-149762</v>
      </c>
      <c r="DG209" s="100">
        <v>0</v>
      </c>
      <c r="DH209" s="100">
        <v>-443298</v>
      </c>
      <c r="DI209" s="100">
        <v>-5991</v>
      </c>
      <c r="DJ209" s="100">
        <v>-599051</v>
      </c>
      <c r="DK209" s="100">
        <v>-3238870.9</v>
      </c>
      <c r="DL209" s="100">
        <v>-2591097</v>
      </c>
      <c r="DM209" s="100">
        <v>-582997</v>
      </c>
      <c r="DN209" s="100">
        <v>-64777</v>
      </c>
      <c r="DO209" s="100">
        <v>-6477741.9000000004</v>
      </c>
      <c r="DP209" s="100">
        <v>-3868845</v>
      </c>
      <c r="DQ209" s="100">
        <v>-3095076</v>
      </c>
      <c r="DR209" s="100">
        <v>-696392</v>
      </c>
      <c r="DS209" s="100">
        <v>-77377</v>
      </c>
      <c r="DT209" s="100">
        <v>-7737689.8999999985</v>
      </c>
      <c r="DU209" s="100">
        <v>629974.10000000009</v>
      </c>
      <c r="DV209" s="100">
        <v>503979</v>
      </c>
      <c r="DW209" s="100">
        <v>113395</v>
      </c>
      <c r="DX209" s="100">
        <v>12600</v>
      </c>
      <c r="DY209" s="100">
        <v>1259947.9999999981</v>
      </c>
      <c r="DZ209" s="100">
        <v>8110268</v>
      </c>
      <c r="EA209" s="100">
        <v>0</v>
      </c>
      <c r="EB209" s="100">
        <v>24006393</v>
      </c>
      <c r="EC209" s="100">
        <v>324411</v>
      </c>
      <c r="ED209" s="100">
        <v>32441072</v>
      </c>
      <c r="EE209" s="100">
        <v>9117971.5099999979</v>
      </c>
      <c r="EF209" s="100">
        <v>0</v>
      </c>
      <c r="EG209" s="100">
        <v>26989196</v>
      </c>
      <c r="EH209" s="100">
        <v>364719</v>
      </c>
      <c r="EI209" s="100">
        <v>36471886.509999998</v>
      </c>
      <c r="EJ209" s="100">
        <v>1007703.5099999979</v>
      </c>
      <c r="EK209" s="100">
        <v>0</v>
      </c>
      <c r="EL209" s="100">
        <v>2982803</v>
      </c>
      <c r="EM209" s="100">
        <v>40308</v>
      </c>
      <c r="EN209" s="100">
        <v>4030814.5099999979</v>
      </c>
      <c r="EO209" s="100">
        <v>1637677.609999998</v>
      </c>
      <c r="EP209" s="100">
        <v>503979</v>
      </c>
      <c r="EQ209" s="100">
        <v>3096198</v>
      </c>
      <c r="ER209" s="100">
        <v>52908</v>
      </c>
      <c r="ES209" s="100">
        <v>5290762.5099999961</v>
      </c>
      <c r="ET209" s="546">
        <v>0.25</v>
      </c>
      <c r="EU209" s="546">
        <v>0</v>
      </c>
      <c r="EV209" s="546">
        <v>0.74</v>
      </c>
      <c r="EW209" s="546">
        <v>0.01</v>
      </c>
      <c r="EX209" s="546">
        <v>1</v>
      </c>
      <c r="EY209" s="84" t="s">
        <v>1029</v>
      </c>
    </row>
    <row r="210" spans="1:155" s="84" customFormat="1" x14ac:dyDescent="0.25">
      <c r="A210" t="s">
        <v>1026</v>
      </c>
      <c r="B210" s="82" t="s">
        <v>779</v>
      </c>
      <c r="C210" s="85" t="s">
        <v>778</v>
      </c>
      <c r="D210" s="100">
        <v>24205014.469999999</v>
      </c>
      <c r="E210" s="100">
        <v>19364012</v>
      </c>
      <c r="F210" s="100">
        <v>4841003</v>
      </c>
      <c r="G210" s="100">
        <v>0</v>
      </c>
      <c r="H210" s="100">
        <v>48410029.469999999</v>
      </c>
      <c r="I210" s="100">
        <v>0</v>
      </c>
      <c r="J210" s="100">
        <v>0</v>
      </c>
      <c r="K210" s="100">
        <v>24205014.469999999</v>
      </c>
      <c r="L210" s="100">
        <v>175363</v>
      </c>
      <c r="M210" s="100">
        <v>175363</v>
      </c>
      <c r="N210" s="100">
        <v>0</v>
      </c>
      <c r="O210" s="100">
        <v>0</v>
      </c>
      <c r="P210" s="100">
        <v>0</v>
      </c>
      <c r="Q210" s="100">
        <v>0</v>
      </c>
      <c r="R210" s="100">
        <v>0</v>
      </c>
      <c r="S210" s="100">
        <v>0</v>
      </c>
      <c r="T210" s="100">
        <v>0</v>
      </c>
      <c r="U210" s="100">
        <v>0</v>
      </c>
      <c r="V210" s="100">
        <v>0</v>
      </c>
      <c r="W210" s="100">
        <v>0</v>
      </c>
      <c r="X210" s="100">
        <v>0</v>
      </c>
      <c r="Y210" s="100">
        <v>0</v>
      </c>
      <c r="Z210" s="100">
        <v>0</v>
      </c>
      <c r="AA210" s="100">
        <v>0</v>
      </c>
      <c r="AB210" s="100">
        <v>0</v>
      </c>
      <c r="AC210" s="100">
        <v>0</v>
      </c>
      <c r="AD210" s="100">
        <v>0</v>
      </c>
      <c r="AE210" s="100">
        <v>2200159</v>
      </c>
      <c r="AF210" s="100">
        <v>550040</v>
      </c>
      <c r="AG210" s="100">
        <v>0</v>
      </c>
      <c r="AH210" s="100">
        <v>2750199</v>
      </c>
      <c r="AI210" s="100">
        <v>416034</v>
      </c>
      <c r="AJ210" s="100">
        <v>332827</v>
      </c>
      <c r="AK210" s="100">
        <v>83207</v>
      </c>
      <c r="AL210" s="100">
        <v>0</v>
      </c>
      <c r="AM210" s="100">
        <v>832068</v>
      </c>
      <c r="AN210" s="100">
        <v>-726241</v>
      </c>
      <c r="AO210" s="100">
        <v>-580992</v>
      </c>
      <c r="AP210" s="100">
        <v>-145248</v>
      </c>
      <c r="AQ210" s="100">
        <v>0</v>
      </c>
      <c r="AR210" s="100">
        <v>-1452481</v>
      </c>
      <c r="AS210" s="100">
        <v>-102376.1</v>
      </c>
      <c r="AT210" s="100">
        <v>-81901</v>
      </c>
      <c r="AU210" s="100">
        <v>-20475</v>
      </c>
      <c r="AV210" s="100">
        <v>0</v>
      </c>
      <c r="AW210" s="100">
        <v>-204752.1</v>
      </c>
      <c r="AX210" s="100">
        <v>-21524</v>
      </c>
      <c r="AY210" s="100">
        <v>-17220</v>
      </c>
      <c r="AZ210" s="100">
        <v>-4305</v>
      </c>
      <c r="BA210" s="100">
        <v>0</v>
      </c>
      <c r="BB210" s="100">
        <v>-43049</v>
      </c>
      <c r="BC210" s="100">
        <v>-174928</v>
      </c>
      <c r="BD210" s="100">
        <v>-139942</v>
      </c>
      <c r="BE210" s="100">
        <v>-34986</v>
      </c>
      <c r="BF210" s="100">
        <v>0</v>
      </c>
      <c r="BG210" s="100">
        <v>-349856</v>
      </c>
      <c r="BH210" s="100">
        <v>-298828.09999999998</v>
      </c>
      <c r="BI210" s="100">
        <v>-239063</v>
      </c>
      <c r="BJ210" s="100">
        <v>-59766</v>
      </c>
      <c r="BK210" s="100">
        <v>0</v>
      </c>
      <c r="BL210" s="100">
        <v>-597657.1</v>
      </c>
      <c r="BM210" s="100">
        <v>-1194588</v>
      </c>
      <c r="BN210" s="100">
        <v>-955671</v>
      </c>
      <c r="BO210" s="100">
        <v>-238918</v>
      </c>
      <c r="BP210" s="100">
        <v>0</v>
      </c>
      <c r="BQ210" s="100">
        <v>-2389177</v>
      </c>
      <c r="BR210" s="100">
        <v>-444678</v>
      </c>
      <c r="BS210" s="100">
        <v>-355743</v>
      </c>
      <c r="BT210" s="100">
        <v>-88936</v>
      </c>
      <c r="BU210" s="100">
        <v>0</v>
      </c>
      <c r="BV210" s="100">
        <v>-889357</v>
      </c>
      <c r="BW210" s="100">
        <v>-749910</v>
      </c>
      <c r="BX210" s="100">
        <v>-599928</v>
      </c>
      <c r="BY210" s="100">
        <v>-149982</v>
      </c>
      <c r="BZ210" s="100">
        <v>0</v>
      </c>
      <c r="CA210" s="100">
        <v>-1499820</v>
      </c>
      <c r="CB210" s="100">
        <v>202557</v>
      </c>
      <c r="CC210" s="100">
        <v>162045</v>
      </c>
      <c r="CD210" s="100">
        <v>40511</v>
      </c>
      <c r="CE210" s="100">
        <v>0</v>
      </c>
      <c r="CF210" s="100">
        <v>405113</v>
      </c>
      <c r="CG210" s="100">
        <v>449165</v>
      </c>
      <c r="CH210" s="100">
        <v>359332</v>
      </c>
      <c r="CI210" s="100">
        <v>89833</v>
      </c>
      <c r="CJ210" s="100">
        <v>0</v>
      </c>
      <c r="CK210" s="100">
        <v>898330</v>
      </c>
      <c r="CL210" s="100">
        <v>-465268</v>
      </c>
      <c r="CM210" s="100">
        <v>-372214</v>
      </c>
      <c r="CN210" s="100">
        <v>-93054</v>
      </c>
      <c r="CO210" s="100">
        <v>0</v>
      </c>
      <c r="CP210" s="100">
        <v>-930536</v>
      </c>
      <c r="CQ210" s="100">
        <v>-2143971</v>
      </c>
      <c r="CR210" s="100">
        <v>-1715176</v>
      </c>
      <c r="CS210" s="100">
        <v>-428794</v>
      </c>
      <c r="CT210" s="100">
        <v>0</v>
      </c>
      <c r="CU210" s="100">
        <v>-4287941</v>
      </c>
      <c r="CV210" s="100">
        <v>-3152105</v>
      </c>
      <c r="CW210" s="100">
        <v>-2521684</v>
      </c>
      <c r="CX210" s="100">
        <v>-630422</v>
      </c>
      <c r="CY210" s="100">
        <v>0</v>
      </c>
      <c r="CZ210" s="100">
        <v>-6304211</v>
      </c>
      <c r="DA210" s="100">
        <v>-707389</v>
      </c>
      <c r="DB210" s="100">
        <v>-565912</v>
      </c>
      <c r="DC210" s="100">
        <v>-141479</v>
      </c>
      <c r="DD210" s="100">
        <v>0</v>
      </c>
      <c r="DE210" s="100">
        <v>-1414780</v>
      </c>
      <c r="DF210" s="100">
        <v>-2444716</v>
      </c>
      <c r="DG210" s="100">
        <v>-1955772</v>
      </c>
      <c r="DH210" s="100">
        <v>-488943</v>
      </c>
      <c r="DI210" s="100">
        <v>0</v>
      </c>
      <c r="DJ210" s="100">
        <v>-4889431</v>
      </c>
      <c r="DK210" s="100">
        <v>-472064</v>
      </c>
      <c r="DL210" s="100">
        <v>-112054</v>
      </c>
      <c r="DM210" s="100">
        <v>525315</v>
      </c>
      <c r="DN210" s="100">
        <v>0</v>
      </c>
      <c r="DO210" s="100">
        <v>-58803.969999999703</v>
      </c>
      <c r="DP210" s="100">
        <v>-472064</v>
      </c>
      <c r="DQ210" s="100">
        <v>144550</v>
      </c>
      <c r="DR210" s="100">
        <v>1124058</v>
      </c>
      <c r="DS210" s="100">
        <v>0</v>
      </c>
      <c r="DT210" s="100">
        <v>796544</v>
      </c>
      <c r="DU210" s="100">
        <v>0</v>
      </c>
      <c r="DV210" s="100">
        <v>-256604</v>
      </c>
      <c r="DW210" s="100">
        <v>-598743</v>
      </c>
      <c r="DX210" s="100">
        <v>0</v>
      </c>
      <c r="DY210" s="100">
        <v>-855347.96999999974</v>
      </c>
      <c r="DZ210" s="100">
        <v>26213078</v>
      </c>
      <c r="EA210" s="100">
        <v>20970462</v>
      </c>
      <c r="EB210" s="100">
        <v>5242616</v>
      </c>
      <c r="EC210" s="100">
        <v>0</v>
      </c>
      <c r="ED210" s="100">
        <v>52426156</v>
      </c>
      <c r="EE210" s="100">
        <v>24205014.469999999</v>
      </c>
      <c r="EF210" s="100">
        <v>19364012</v>
      </c>
      <c r="EG210" s="100">
        <v>4841003</v>
      </c>
      <c r="EH210" s="100">
        <v>0</v>
      </c>
      <c r="EI210" s="100">
        <v>48410029.469999999</v>
      </c>
      <c r="EJ210" s="100">
        <v>-2008063.5300000012</v>
      </c>
      <c r="EK210" s="100">
        <v>-1606450</v>
      </c>
      <c r="EL210" s="100">
        <v>-401613</v>
      </c>
      <c r="EM210" s="100">
        <v>0</v>
      </c>
      <c r="EN210" s="100">
        <v>-4016126.5300000012</v>
      </c>
      <c r="EO210" s="100">
        <v>-2008063.5300000012</v>
      </c>
      <c r="EP210" s="100">
        <v>-1863054</v>
      </c>
      <c r="EQ210" s="100">
        <v>-1000356</v>
      </c>
      <c r="ER210" s="100">
        <v>0</v>
      </c>
      <c r="ES210" s="100">
        <v>-4871474.5000000009</v>
      </c>
      <c r="ET210" s="546">
        <v>0.5</v>
      </c>
      <c r="EU210" s="546">
        <v>0.4</v>
      </c>
      <c r="EV210" s="546">
        <v>0.1</v>
      </c>
      <c r="EW210" s="546">
        <v>0</v>
      </c>
      <c r="EX210" s="546">
        <v>1</v>
      </c>
      <c r="EY210" s="84" t="s">
        <v>1029</v>
      </c>
    </row>
    <row r="211" spans="1:155" s="84" customFormat="1" x14ac:dyDescent="0.25">
      <c r="A211" t="s">
        <v>1026</v>
      </c>
      <c r="B211" s="82" t="s">
        <v>781</v>
      </c>
      <c r="C211" s="85" t="s">
        <v>780</v>
      </c>
      <c r="D211" s="100">
        <v>3820240</v>
      </c>
      <c r="E211" s="100">
        <v>8557336</v>
      </c>
      <c r="F211" s="100">
        <v>2674167</v>
      </c>
      <c r="G211" s="100">
        <v>229214</v>
      </c>
      <c r="H211" s="100">
        <v>15280957</v>
      </c>
      <c r="I211" s="100">
        <v>0</v>
      </c>
      <c r="J211" s="100">
        <v>0</v>
      </c>
      <c r="K211" s="100">
        <v>3820240</v>
      </c>
      <c r="L211" s="100">
        <v>90783</v>
      </c>
      <c r="M211" s="100">
        <v>90783</v>
      </c>
      <c r="N211" s="100">
        <v>209888</v>
      </c>
      <c r="O211" s="100">
        <v>209888</v>
      </c>
      <c r="P211" s="100">
        <v>83293</v>
      </c>
      <c r="Q211" s="100">
        <v>0</v>
      </c>
      <c r="R211" s="100">
        <v>83293</v>
      </c>
      <c r="S211" s="100">
        <v>0</v>
      </c>
      <c r="T211" s="100">
        <v>0</v>
      </c>
      <c r="U211" s="100">
        <v>0</v>
      </c>
      <c r="V211" s="100">
        <v>0</v>
      </c>
      <c r="W211" s="100">
        <v>0</v>
      </c>
      <c r="X211" s="100">
        <v>0</v>
      </c>
      <c r="Y211" s="100">
        <v>0</v>
      </c>
      <c r="Z211" s="100">
        <v>0</v>
      </c>
      <c r="AA211" s="100">
        <v>0</v>
      </c>
      <c r="AB211" s="100">
        <v>0</v>
      </c>
      <c r="AC211" s="100">
        <v>0</v>
      </c>
      <c r="AD211" s="100">
        <v>0</v>
      </c>
      <c r="AE211" s="100">
        <v>1919772</v>
      </c>
      <c r="AF211" s="100">
        <v>596943</v>
      </c>
      <c r="AG211" s="100">
        <v>51167</v>
      </c>
      <c r="AH211" s="100">
        <v>2567882</v>
      </c>
      <c r="AI211" s="100">
        <v>190579</v>
      </c>
      <c r="AJ211" s="100">
        <v>426898</v>
      </c>
      <c r="AK211" s="100">
        <v>133405</v>
      </c>
      <c r="AL211" s="100">
        <v>11435</v>
      </c>
      <c r="AM211" s="100">
        <v>762317</v>
      </c>
      <c r="AN211" s="100">
        <v>-26742</v>
      </c>
      <c r="AO211" s="100">
        <v>-59904</v>
      </c>
      <c r="AP211" s="100">
        <v>-18720</v>
      </c>
      <c r="AQ211" s="100">
        <v>-1605</v>
      </c>
      <c r="AR211" s="100">
        <v>-106971</v>
      </c>
      <c r="AS211" s="100">
        <v>-97500</v>
      </c>
      <c r="AT211" s="100">
        <v>-218400</v>
      </c>
      <c r="AU211" s="100">
        <v>-68250</v>
      </c>
      <c r="AV211" s="100">
        <v>-5850</v>
      </c>
      <c r="AW211" s="100">
        <v>-390000</v>
      </c>
      <c r="AX211" s="100">
        <v>11624</v>
      </c>
      <c r="AY211" s="100">
        <v>26037</v>
      </c>
      <c r="AZ211" s="100">
        <v>8136</v>
      </c>
      <c r="BA211" s="100">
        <v>697</v>
      </c>
      <c r="BB211" s="100">
        <v>46494</v>
      </c>
      <c r="BC211" s="100">
        <v>-31624</v>
      </c>
      <c r="BD211" s="100">
        <v>-70837</v>
      </c>
      <c r="BE211" s="100">
        <v>-22136</v>
      </c>
      <c r="BF211" s="100">
        <v>-1897</v>
      </c>
      <c r="BG211" s="100">
        <v>-126494</v>
      </c>
      <c r="BH211" s="100">
        <v>-117500</v>
      </c>
      <c r="BI211" s="100">
        <v>-263200</v>
      </c>
      <c r="BJ211" s="100">
        <v>-82250</v>
      </c>
      <c r="BK211" s="100">
        <v>-7050</v>
      </c>
      <c r="BL211" s="100">
        <v>-470000</v>
      </c>
      <c r="BM211" s="100">
        <v>-256232</v>
      </c>
      <c r="BN211" s="100">
        <v>-573962</v>
      </c>
      <c r="BO211" s="100">
        <v>-179364</v>
      </c>
      <c r="BP211" s="100">
        <v>-15374</v>
      </c>
      <c r="BQ211" s="100">
        <v>-1024932</v>
      </c>
      <c r="BR211" s="100">
        <v>-57735</v>
      </c>
      <c r="BS211" s="100">
        <v>-129326</v>
      </c>
      <c r="BT211" s="100">
        <v>-40415</v>
      </c>
      <c r="BU211" s="100">
        <v>-3464</v>
      </c>
      <c r="BV211" s="100">
        <v>-230940</v>
      </c>
      <c r="BW211" s="100">
        <v>-198497</v>
      </c>
      <c r="BX211" s="100">
        <v>-444636</v>
      </c>
      <c r="BY211" s="100">
        <v>-138949</v>
      </c>
      <c r="BZ211" s="100">
        <v>-11910</v>
      </c>
      <c r="CA211" s="100">
        <v>-793992</v>
      </c>
      <c r="CB211" s="100">
        <v>21309</v>
      </c>
      <c r="CC211" s="100">
        <v>47729</v>
      </c>
      <c r="CD211" s="100">
        <v>14915</v>
      </c>
      <c r="CE211" s="100">
        <v>1278</v>
      </c>
      <c r="CF211" s="100">
        <v>85231</v>
      </c>
      <c r="CG211" s="100">
        <v>788</v>
      </c>
      <c r="CH211" s="100">
        <v>1764</v>
      </c>
      <c r="CI211" s="100">
        <v>551</v>
      </c>
      <c r="CJ211" s="100">
        <v>47</v>
      </c>
      <c r="CK211" s="100">
        <v>3150</v>
      </c>
      <c r="CL211" s="100">
        <v>-31481</v>
      </c>
      <c r="CM211" s="100">
        <v>-70519</v>
      </c>
      <c r="CN211" s="100">
        <v>-22037</v>
      </c>
      <c r="CO211" s="100">
        <v>-1889</v>
      </c>
      <c r="CP211" s="100">
        <v>-125926</v>
      </c>
      <c r="CQ211" s="100">
        <v>0</v>
      </c>
      <c r="CR211" s="100">
        <v>0</v>
      </c>
      <c r="CS211" s="100">
        <v>0</v>
      </c>
      <c r="CT211" s="100">
        <v>0</v>
      </c>
      <c r="CU211" s="100">
        <v>0</v>
      </c>
      <c r="CV211" s="100">
        <v>-265616</v>
      </c>
      <c r="CW211" s="100">
        <v>-594988</v>
      </c>
      <c r="CX211" s="100">
        <v>-185935</v>
      </c>
      <c r="CY211" s="100">
        <v>-15938</v>
      </c>
      <c r="CZ211" s="100">
        <v>-1062477</v>
      </c>
      <c r="DA211" s="100">
        <v>-67907</v>
      </c>
      <c r="DB211" s="100">
        <v>-152116</v>
      </c>
      <c r="DC211" s="100">
        <v>-47537</v>
      </c>
      <c r="DD211" s="100">
        <v>-4075</v>
      </c>
      <c r="DE211" s="100">
        <v>-271635</v>
      </c>
      <c r="DF211" s="100">
        <v>-197709</v>
      </c>
      <c r="DG211" s="100">
        <v>-442872</v>
      </c>
      <c r="DH211" s="100">
        <v>-138398</v>
      </c>
      <c r="DI211" s="100">
        <v>-11863</v>
      </c>
      <c r="DJ211" s="100">
        <v>-790842</v>
      </c>
      <c r="DK211" s="100">
        <v>287948</v>
      </c>
      <c r="DL211" s="100">
        <v>230356</v>
      </c>
      <c r="DM211" s="100">
        <v>51830</v>
      </c>
      <c r="DN211" s="100">
        <v>5758</v>
      </c>
      <c r="DO211" s="100">
        <v>575892</v>
      </c>
      <c r="DP211" s="100">
        <v>280264</v>
      </c>
      <c r="DQ211" s="100">
        <v>224211</v>
      </c>
      <c r="DR211" s="100">
        <v>50448</v>
      </c>
      <c r="DS211" s="100">
        <v>5605</v>
      </c>
      <c r="DT211" s="100">
        <v>560528</v>
      </c>
      <c r="DU211" s="100">
        <v>7684</v>
      </c>
      <c r="DV211" s="100">
        <v>6145</v>
      </c>
      <c r="DW211" s="100">
        <v>1382</v>
      </c>
      <c r="DX211" s="100">
        <v>153</v>
      </c>
      <c r="DY211" s="100">
        <v>15364</v>
      </c>
      <c r="DZ211" s="100">
        <v>3744068</v>
      </c>
      <c r="EA211" s="100">
        <v>8386713</v>
      </c>
      <c r="EB211" s="100">
        <v>2620848</v>
      </c>
      <c r="EC211" s="100">
        <v>224644</v>
      </c>
      <c r="ED211" s="100">
        <v>14976273</v>
      </c>
      <c r="EE211" s="100">
        <v>3820240</v>
      </c>
      <c r="EF211" s="100">
        <v>8557336</v>
      </c>
      <c r="EG211" s="100">
        <v>2674167</v>
      </c>
      <c r="EH211" s="100">
        <v>229214</v>
      </c>
      <c r="EI211" s="100">
        <v>15280957</v>
      </c>
      <c r="EJ211" s="100">
        <v>76172</v>
      </c>
      <c r="EK211" s="100">
        <v>170623</v>
      </c>
      <c r="EL211" s="100">
        <v>53319</v>
      </c>
      <c r="EM211" s="100">
        <v>4570</v>
      </c>
      <c r="EN211" s="100">
        <v>304684</v>
      </c>
      <c r="EO211" s="100">
        <v>83856</v>
      </c>
      <c r="EP211" s="100">
        <v>176768</v>
      </c>
      <c r="EQ211" s="100">
        <v>54701</v>
      </c>
      <c r="ER211" s="100">
        <v>4723</v>
      </c>
      <c r="ES211" s="100">
        <v>320048</v>
      </c>
      <c r="ET211" s="546">
        <v>0.25</v>
      </c>
      <c r="EU211" s="546">
        <v>0.56000000000000005</v>
      </c>
      <c r="EV211" s="546">
        <v>0.17499999999999999</v>
      </c>
      <c r="EW211" s="546">
        <v>1.4999999999999999E-2</v>
      </c>
      <c r="EX211" s="546">
        <v>1</v>
      </c>
      <c r="EY211" s="84" t="s">
        <v>1029</v>
      </c>
    </row>
    <row r="212" spans="1:155" s="84" customFormat="1" x14ac:dyDescent="0.25">
      <c r="A212" t="s">
        <v>1026</v>
      </c>
      <c r="B212" s="82" t="s">
        <v>783</v>
      </c>
      <c r="C212" s="85" t="s">
        <v>782</v>
      </c>
      <c r="D212" s="100">
        <v>21463725</v>
      </c>
      <c r="E212" s="100">
        <v>41210353</v>
      </c>
      <c r="F212" s="100">
        <v>23180824</v>
      </c>
      <c r="G212" s="100">
        <v>0</v>
      </c>
      <c r="H212" s="100">
        <v>85854902</v>
      </c>
      <c r="I212" s="100">
        <v>0</v>
      </c>
      <c r="J212" s="100">
        <v>0</v>
      </c>
      <c r="K212" s="100">
        <v>21463725</v>
      </c>
      <c r="L212" s="100">
        <v>283891</v>
      </c>
      <c r="M212" s="100">
        <v>283891</v>
      </c>
      <c r="N212" s="100">
        <v>0</v>
      </c>
      <c r="O212" s="100">
        <v>0</v>
      </c>
      <c r="P212" s="100">
        <v>0</v>
      </c>
      <c r="Q212" s="100">
        <v>0</v>
      </c>
      <c r="R212" s="100">
        <v>0</v>
      </c>
      <c r="S212" s="100">
        <v>0</v>
      </c>
      <c r="T212" s="100">
        <v>0</v>
      </c>
      <c r="U212" s="100">
        <v>0</v>
      </c>
      <c r="V212" s="100">
        <v>0</v>
      </c>
      <c r="W212" s="100">
        <v>0</v>
      </c>
      <c r="X212" s="100">
        <v>0</v>
      </c>
      <c r="Y212" s="100">
        <v>0</v>
      </c>
      <c r="Z212" s="100">
        <v>0</v>
      </c>
      <c r="AA212" s="100">
        <v>0</v>
      </c>
      <c r="AB212" s="100">
        <v>0</v>
      </c>
      <c r="AC212" s="100">
        <v>0</v>
      </c>
      <c r="AD212" s="100">
        <v>0</v>
      </c>
      <c r="AE212" s="100">
        <v>5451711</v>
      </c>
      <c r="AF212" s="100">
        <v>3066587</v>
      </c>
      <c r="AG212" s="100">
        <v>0</v>
      </c>
      <c r="AH212" s="100">
        <v>8518298</v>
      </c>
      <c r="AI212" s="100">
        <v>1610005</v>
      </c>
      <c r="AJ212" s="100">
        <v>3091210</v>
      </c>
      <c r="AK212" s="100">
        <v>1738805</v>
      </c>
      <c r="AL212" s="100">
        <v>0</v>
      </c>
      <c r="AM212" s="100">
        <v>6440020</v>
      </c>
      <c r="AN212" s="100">
        <v>-714263</v>
      </c>
      <c r="AO212" s="100">
        <v>-1371386</v>
      </c>
      <c r="AP212" s="100">
        <v>-771405</v>
      </c>
      <c r="AQ212" s="100">
        <v>0</v>
      </c>
      <c r="AR212" s="100">
        <v>-2857054</v>
      </c>
      <c r="AS212" s="100">
        <v>-73060</v>
      </c>
      <c r="AT212" s="100">
        <v>-140277</v>
      </c>
      <c r="AU212" s="100">
        <v>-78906</v>
      </c>
      <c r="AV212" s="100">
        <v>0</v>
      </c>
      <c r="AW212" s="100">
        <v>-292243</v>
      </c>
      <c r="AX212" s="100">
        <v>136199</v>
      </c>
      <c r="AY212" s="100">
        <v>261504</v>
      </c>
      <c r="AZ212" s="100">
        <v>147096</v>
      </c>
      <c r="BA212" s="100">
        <v>0</v>
      </c>
      <c r="BB212" s="100">
        <v>544799</v>
      </c>
      <c r="BC212" s="100">
        <v>-248594</v>
      </c>
      <c r="BD212" s="100">
        <v>-477301</v>
      </c>
      <c r="BE212" s="100">
        <v>-268482</v>
      </c>
      <c r="BF212" s="100">
        <v>0</v>
      </c>
      <c r="BG212" s="100">
        <v>-994377</v>
      </c>
      <c r="BH212" s="100">
        <v>-185455</v>
      </c>
      <c r="BI212" s="100">
        <v>-356074</v>
      </c>
      <c r="BJ212" s="100">
        <v>-200292</v>
      </c>
      <c r="BK212" s="100">
        <v>0</v>
      </c>
      <c r="BL212" s="100">
        <v>-741821</v>
      </c>
      <c r="BM212" s="100">
        <v>-755458</v>
      </c>
      <c r="BN212" s="100">
        <v>-1450480</v>
      </c>
      <c r="BO212" s="100">
        <v>-815895</v>
      </c>
      <c r="BP212" s="100">
        <v>0</v>
      </c>
      <c r="BQ212" s="100">
        <v>-3021833</v>
      </c>
      <c r="BR212" s="100">
        <v>481044</v>
      </c>
      <c r="BS212" s="100">
        <v>923604</v>
      </c>
      <c r="BT212" s="100">
        <v>519527</v>
      </c>
      <c r="BU212" s="100">
        <v>0</v>
      </c>
      <c r="BV212" s="100">
        <v>1924175</v>
      </c>
      <c r="BW212" s="100">
        <v>-1236502</v>
      </c>
      <c r="BX212" s="100">
        <v>-2374084</v>
      </c>
      <c r="BY212" s="100">
        <v>-1335422</v>
      </c>
      <c r="BZ212" s="100">
        <v>0</v>
      </c>
      <c r="CA212" s="100">
        <v>-4946008</v>
      </c>
      <c r="CB212" s="100">
        <v>178839</v>
      </c>
      <c r="CC212" s="100">
        <v>343371</v>
      </c>
      <c r="CD212" s="100">
        <v>193146</v>
      </c>
      <c r="CE212" s="100">
        <v>0</v>
      </c>
      <c r="CF212" s="100">
        <v>715356</v>
      </c>
      <c r="CG212" s="100">
        <v>0</v>
      </c>
      <c r="CH212" s="100">
        <v>0</v>
      </c>
      <c r="CI212" s="100">
        <v>0</v>
      </c>
      <c r="CJ212" s="100">
        <v>0</v>
      </c>
      <c r="CK212" s="100">
        <v>0</v>
      </c>
      <c r="CL212" s="100">
        <v>-1225816</v>
      </c>
      <c r="CM212" s="100">
        <v>-2353568</v>
      </c>
      <c r="CN212" s="100">
        <v>-1323882</v>
      </c>
      <c r="CO212" s="100">
        <v>0</v>
      </c>
      <c r="CP212" s="100">
        <v>-4903266</v>
      </c>
      <c r="CQ212" s="100">
        <v>1236502</v>
      </c>
      <c r="CR212" s="100">
        <v>2374084</v>
      </c>
      <c r="CS212" s="100">
        <v>1335422</v>
      </c>
      <c r="CT212" s="100">
        <v>0</v>
      </c>
      <c r="CU212" s="100">
        <v>4946008</v>
      </c>
      <c r="CV212" s="100">
        <v>-565933</v>
      </c>
      <c r="CW212" s="100">
        <v>-1086593</v>
      </c>
      <c r="CX212" s="100">
        <v>-611209</v>
      </c>
      <c r="CY212" s="100">
        <v>0</v>
      </c>
      <c r="CZ212" s="100">
        <v>-2263735</v>
      </c>
      <c r="DA212" s="100">
        <v>-565933</v>
      </c>
      <c r="DB212" s="100">
        <v>-1086593</v>
      </c>
      <c r="DC212" s="100">
        <v>-611209</v>
      </c>
      <c r="DD212" s="100">
        <v>0</v>
      </c>
      <c r="DE212" s="100">
        <v>-2263735</v>
      </c>
      <c r="DF212" s="100">
        <v>0</v>
      </c>
      <c r="DG212" s="100">
        <v>0</v>
      </c>
      <c r="DH212" s="100">
        <v>0</v>
      </c>
      <c r="DI212" s="100">
        <v>0</v>
      </c>
      <c r="DJ212" s="100">
        <v>0</v>
      </c>
      <c r="DK212" s="100">
        <v>2146323</v>
      </c>
      <c r="DL212" s="100">
        <v>2972411</v>
      </c>
      <c r="DM212" s="100">
        <v>2987524</v>
      </c>
      <c r="DN212" s="100">
        <v>0</v>
      </c>
      <c r="DO212" s="100">
        <v>8106258</v>
      </c>
      <c r="DP212" s="100">
        <v>2150430</v>
      </c>
      <c r="DQ212" s="100">
        <v>2377017</v>
      </c>
      <c r="DR212" s="100">
        <v>2648509</v>
      </c>
      <c r="DS212" s="100">
        <v>0</v>
      </c>
      <c r="DT212" s="100">
        <v>7175956</v>
      </c>
      <c r="DU212" s="100">
        <v>-4107</v>
      </c>
      <c r="DV212" s="100">
        <v>595394</v>
      </c>
      <c r="DW212" s="100">
        <v>339015</v>
      </c>
      <c r="DX212" s="100">
        <v>0</v>
      </c>
      <c r="DY212" s="100">
        <v>930302</v>
      </c>
      <c r="DZ212" s="100">
        <v>22519320</v>
      </c>
      <c r="EA212" s="100">
        <v>43237094</v>
      </c>
      <c r="EB212" s="100">
        <v>24320865</v>
      </c>
      <c r="EC212" s="100">
        <v>0</v>
      </c>
      <c r="ED212" s="100">
        <v>90077279</v>
      </c>
      <c r="EE212" s="100">
        <v>21463725</v>
      </c>
      <c r="EF212" s="100">
        <v>41210353</v>
      </c>
      <c r="EG212" s="100">
        <v>23180824</v>
      </c>
      <c r="EH212" s="100">
        <v>0</v>
      </c>
      <c r="EI212" s="100">
        <v>85854902</v>
      </c>
      <c r="EJ212" s="100">
        <v>-1055595</v>
      </c>
      <c r="EK212" s="100">
        <v>-2026741</v>
      </c>
      <c r="EL212" s="100">
        <v>-1140041</v>
      </c>
      <c r="EM212" s="100">
        <v>0</v>
      </c>
      <c r="EN212" s="100">
        <v>-4222377</v>
      </c>
      <c r="EO212" s="100">
        <v>-1059702</v>
      </c>
      <c r="EP212" s="100">
        <v>-1431347</v>
      </c>
      <c r="EQ212" s="100">
        <v>-801026</v>
      </c>
      <c r="ER212" s="100">
        <v>0</v>
      </c>
      <c r="ES212" s="100">
        <v>-3292075</v>
      </c>
      <c r="ET212" s="546">
        <v>0.25</v>
      </c>
      <c r="EU212" s="546">
        <v>0.48</v>
      </c>
      <c r="EV212" s="546">
        <v>0.27</v>
      </c>
      <c r="EW212" s="546">
        <v>0</v>
      </c>
      <c r="EX212" s="546">
        <v>1</v>
      </c>
      <c r="EY212" s="84" t="s">
        <v>1044</v>
      </c>
    </row>
    <row r="213" spans="1:155" s="84" customFormat="1" x14ac:dyDescent="0.25">
      <c r="A213" t="s">
        <v>1026</v>
      </c>
      <c r="B213" s="82" t="s">
        <v>785</v>
      </c>
      <c r="C213" s="85" t="s">
        <v>784</v>
      </c>
      <c r="D213" s="100">
        <v>3289490</v>
      </c>
      <c r="E213" s="100">
        <v>6907928</v>
      </c>
      <c r="F213" s="100">
        <v>2828961</v>
      </c>
      <c r="G213" s="100">
        <v>131580</v>
      </c>
      <c r="H213" s="100">
        <v>13157959</v>
      </c>
      <c r="I213" s="100">
        <v>0</v>
      </c>
      <c r="J213" s="100">
        <v>0</v>
      </c>
      <c r="K213" s="100">
        <v>3289490</v>
      </c>
      <c r="L213" s="100">
        <v>98728</v>
      </c>
      <c r="M213" s="100">
        <v>98728</v>
      </c>
      <c r="N213" s="100">
        <v>0</v>
      </c>
      <c r="O213" s="100">
        <v>0</v>
      </c>
      <c r="P213" s="100">
        <v>0</v>
      </c>
      <c r="Q213" s="100">
        <v>0</v>
      </c>
      <c r="R213" s="100">
        <v>0</v>
      </c>
      <c r="S213" s="100">
        <v>0</v>
      </c>
      <c r="T213" s="100">
        <v>0</v>
      </c>
      <c r="U213" s="100">
        <v>0</v>
      </c>
      <c r="V213" s="100">
        <v>0</v>
      </c>
      <c r="W213" s="100">
        <v>0</v>
      </c>
      <c r="X213" s="100">
        <v>0</v>
      </c>
      <c r="Y213" s="100">
        <v>0</v>
      </c>
      <c r="Z213" s="100">
        <v>0</v>
      </c>
      <c r="AA213" s="100">
        <v>0</v>
      </c>
      <c r="AB213" s="100">
        <v>0</v>
      </c>
      <c r="AC213" s="100">
        <v>0</v>
      </c>
      <c r="AD213" s="100">
        <v>0</v>
      </c>
      <c r="AE213" s="100">
        <v>1812402</v>
      </c>
      <c r="AF213" s="100">
        <v>742222</v>
      </c>
      <c r="AG213" s="100">
        <v>34522</v>
      </c>
      <c r="AH213" s="100">
        <v>2589146</v>
      </c>
      <c r="AI213" s="100">
        <v>78218</v>
      </c>
      <c r="AJ213" s="100">
        <v>164259</v>
      </c>
      <c r="AK213" s="100">
        <v>67268</v>
      </c>
      <c r="AL213" s="100">
        <v>3129</v>
      </c>
      <c r="AM213" s="100">
        <v>312874</v>
      </c>
      <c r="AN213" s="100">
        <v>-14064</v>
      </c>
      <c r="AO213" s="100">
        <v>-29534</v>
      </c>
      <c r="AP213" s="100">
        <v>-12095</v>
      </c>
      <c r="AQ213" s="100">
        <v>-563</v>
      </c>
      <c r="AR213" s="100">
        <v>-56256</v>
      </c>
      <c r="AS213" s="100">
        <v>-44016</v>
      </c>
      <c r="AT213" s="100">
        <v>-92436</v>
      </c>
      <c r="AU213" s="100">
        <v>-37855</v>
      </c>
      <c r="AV213" s="100">
        <v>-1761</v>
      </c>
      <c r="AW213" s="100">
        <v>-176068</v>
      </c>
      <c r="AX213" s="100">
        <v>10991.71</v>
      </c>
      <c r="AY213" s="100">
        <v>23083</v>
      </c>
      <c r="AZ213" s="100">
        <v>9453</v>
      </c>
      <c r="BA213" s="100">
        <v>440</v>
      </c>
      <c r="BB213" s="100">
        <v>43967.71</v>
      </c>
      <c r="BC213" s="100">
        <v>-22157</v>
      </c>
      <c r="BD213" s="100">
        <v>-46528</v>
      </c>
      <c r="BE213" s="100">
        <v>-19054</v>
      </c>
      <c r="BF213" s="100">
        <v>-886</v>
      </c>
      <c r="BG213" s="100">
        <v>-88625</v>
      </c>
      <c r="BH213" s="100">
        <v>-55181.29</v>
      </c>
      <c r="BI213" s="100">
        <v>-115881</v>
      </c>
      <c r="BJ213" s="100">
        <v>-47456</v>
      </c>
      <c r="BK213" s="100">
        <v>-2207</v>
      </c>
      <c r="BL213" s="100">
        <v>-220725.29</v>
      </c>
      <c r="BM213" s="100">
        <v>-871159</v>
      </c>
      <c r="BN213" s="100">
        <v>-1829434</v>
      </c>
      <c r="BO213" s="100">
        <v>-749197</v>
      </c>
      <c r="BP213" s="100">
        <v>-34846</v>
      </c>
      <c r="BQ213" s="100">
        <v>-3484636</v>
      </c>
      <c r="BR213" s="100">
        <v>-657445</v>
      </c>
      <c r="BS213" s="100">
        <v>-1380634</v>
      </c>
      <c r="BT213" s="100">
        <v>-565402</v>
      </c>
      <c r="BU213" s="100">
        <v>-26298</v>
      </c>
      <c r="BV213" s="100">
        <v>-2629779</v>
      </c>
      <c r="BW213" s="100">
        <v>-213714</v>
      </c>
      <c r="BX213" s="100">
        <v>-448800</v>
      </c>
      <c r="BY213" s="100">
        <v>-183794</v>
      </c>
      <c r="BZ213" s="100">
        <v>-8549</v>
      </c>
      <c r="CA213" s="100">
        <v>-854857</v>
      </c>
      <c r="CB213" s="100">
        <v>45386</v>
      </c>
      <c r="CC213" s="100">
        <v>95309</v>
      </c>
      <c r="CD213" s="100">
        <v>39031</v>
      </c>
      <c r="CE213" s="100">
        <v>1815</v>
      </c>
      <c r="CF213" s="100">
        <v>181541</v>
      </c>
      <c r="CG213" s="100">
        <v>75093</v>
      </c>
      <c r="CH213" s="100">
        <v>157695</v>
      </c>
      <c r="CI213" s="100">
        <v>64580</v>
      </c>
      <c r="CJ213" s="100">
        <v>3004</v>
      </c>
      <c r="CK213" s="100">
        <v>300372</v>
      </c>
      <c r="CL213" s="100">
        <v>0</v>
      </c>
      <c r="CM213" s="100">
        <v>0</v>
      </c>
      <c r="CN213" s="100">
        <v>0</v>
      </c>
      <c r="CO213" s="100">
        <v>0</v>
      </c>
      <c r="CP213" s="100">
        <v>0</v>
      </c>
      <c r="CQ213" s="100">
        <v>-89422</v>
      </c>
      <c r="CR213" s="100">
        <v>-187787</v>
      </c>
      <c r="CS213" s="100">
        <v>-76903</v>
      </c>
      <c r="CT213" s="100">
        <v>-3577</v>
      </c>
      <c r="CU213" s="100">
        <v>-357689</v>
      </c>
      <c r="CV213" s="100">
        <v>-840102</v>
      </c>
      <c r="CW213" s="100">
        <v>-1764217</v>
      </c>
      <c r="CX213" s="100">
        <v>-722489</v>
      </c>
      <c r="CY213" s="100">
        <v>-33604</v>
      </c>
      <c r="CZ213" s="100">
        <v>-3360412</v>
      </c>
      <c r="DA213" s="100">
        <v>-612059</v>
      </c>
      <c r="DB213" s="100">
        <v>-1285325</v>
      </c>
      <c r="DC213" s="100">
        <v>-526371</v>
      </c>
      <c r="DD213" s="100">
        <v>-24483</v>
      </c>
      <c r="DE213" s="100">
        <v>-2448238</v>
      </c>
      <c r="DF213" s="100">
        <v>-228043</v>
      </c>
      <c r="DG213" s="100">
        <v>-478892</v>
      </c>
      <c r="DH213" s="100">
        <v>-196117</v>
      </c>
      <c r="DI213" s="100">
        <v>-9122</v>
      </c>
      <c r="DJ213" s="100">
        <v>-912174</v>
      </c>
      <c r="DK213" s="100">
        <v>-298532</v>
      </c>
      <c r="DL213" s="100">
        <v>-238829</v>
      </c>
      <c r="DM213" s="100">
        <v>-53737</v>
      </c>
      <c r="DN213" s="100">
        <v>-5971</v>
      </c>
      <c r="DO213" s="100">
        <v>-597069</v>
      </c>
      <c r="DP213" s="100">
        <v>-529991</v>
      </c>
      <c r="DQ213" s="100">
        <v>-423994</v>
      </c>
      <c r="DR213" s="100">
        <v>-95399</v>
      </c>
      <c r="DS213" s="100">
        <v>-10600</v>
      </c>
      <c r="DT213" s="100">
        <v>-1059984</v>
      </c>
      <c r="DU213" s="100">
        <v>231459</v>
      </c>
      <c r="DV213" s="100">
        <v>185165</v>
      </c>
      <c r="DW213" s="100">
        <v>41662</v>
      </c>
      <c r="DX213" s="100">
        <v>4629</v>
      </c>
      <c r="DY213" s="100">
        <v>462915</v>
      </c>
      <c r="DZ213" s="100">
        <v>3301613</v>
      </c>
      <c r="EA213" s="100">
        <v>6933388</v>
      </c>
      <c r="EB213" s="100">
        <v>2839388</v>
      </c>
      <c r="EC213" s="100">
        <v>132065</v>
      </c>
      <c r="ED213" s="100">
        <v>13206454</v>
      </c>
      <c r="EE213" s="100">
        <v>3289490</v>
      </c>
      <c r="EF213" s="100">
        <v>6907928</v>
      </c>
      <c r="EG213" s="100">
        <v>2828961</v>
      </c>
      <c r="EH213" s="100">
        <v>131580</v>
      </c>
      <c r="EI213" s="100">
        <v>13157959</v>
      </c>
      <c r="EJ213" s="100">
        <v>-12123</v>
      </c>
      <c r="EK213" s="100">
        <v>-25460</v>
      </c>
      <c r="EL213" s="100">
        <v>-10427</v>
      </c>
      <c r="EM213" s="100">
        <v>-485</v>
      </c>
      <c r="EN213" s="100">
        <v>-48495</v>
      </c>
      <c r="EO213" s="100">
        <v>219336</v>
      </c>
      <c r="EP213" s="100">
        <v>159705</v>
      </c>
      <c r="EQ213" s="100">
        <v>31235</v>
      </c>
      <c r="ER213" s="100">
        <v>4144</v>
      </c>
      <c r="ES213" s="100">
        <v>414420</v>
      </c>
      <c r="ET213" s="546">
        <v>0.25</v>
      </c>
      <c r="EU213" s="546">
        <v>0.52500000000000002</v>
      </c>
      <c r="EV213" s="546">
        <v>0.215</v>
      </c>
      <c r="EW213" s="546">
        <v>0.01</v>
      </c>
      <c r="EX213" s="546">
        <v>1</v>
      </c>
      <c r="EY213" s="84" t="s">
        <v>1029</v>
      </c>
    </row>
    <row r="214" spans="1:155" s="84" customFormat="1" x14ac:dyDescent="0.25">
      <c r="A214" t="s">
        <v>1026</v>
      </c>
      <c r="B214" s="82" t="s">
        <v>787</v>
      </c>
      <c r="C214" s="85" t="s">
        <v>786</v>
      </c>
      <c r="D214" s="100">
        <v>0</v>
      </c>
      <c r="E214" s="100">
        <v>62603678</v>
      </c>
      <c r="F214" s="100">
        <v>0</v>
      </c>
      <c r="G214" s="100">
        <v>632360</v>
      </c>
      <c r="H214" s="100">
        <v>63236038</v>
      </c>
      <c r="I214" s="100">
        <v>0</v>
      </c>
      <c r="J214" s="100">
        <v>0</v>
      </c>
      <c r="K214" s="100">
        <v>0</v>
      </c>
      <c r="L214" s="100">
        <v>275905</v>
      </c>
      <c r="M214" s="100">
        <v>275905</v>
      </c>
      <c r="N214" s="100">
        <v>0</v>
      </c>
      <c r="O214" s="100">
        <v>0</v>
      </c>
      <c r="P214" s="100">
        <v>613510</v>
      </c>
      <c r="Q214" s="100">
        <v>0</v>
      </c>
      <c r="R214" s="100">
        <v>613510</v>
      </c>
      <c r="S214" s="100">
        <v>0</v>
      </c>
      <c r="T214" s="100">
        <v>0</v>
      </c>
      <c r="U214" s="100">
        <v>0</v>
      </c>
      <c r="V214" s="100">
        <v>0</v>
      </c>
      <c r="W214" s="100">
        <v>0</v>
      </c>
      <c r="X214" s="100">
        <v>0</v>
      </c>
      <c r="Y214" s="100">
        <v>0</v>
      </c>
      <c r="Z214" s="100">
        <v>0</v>
      </c>
      <c r="AA214" s="100">
        <v>0</v>
      </c>
      <c r="AB214" s="100">
        <v>0</v>
      </c>
      <c r="AC214" s="100">
        <v>0</v>
      </c>
      <c r="AD214" s="100">
        <v>0</v>
      </c>
      <c r="AE214" s="100">
        <v>9453669</v>
      </c>
      <c r="AF214" s="100">
        <v>0</v>
      </c>
      <c r="AG214" s="100">
        <v>95288</v>
      </c>
      <c r="AH214" s="100">
        <v>9548957</v>
      </c>
      <c r="AI214" s="100">
        <v>0</v>
      </c>
      <c r="AJ214" s="100">
        <v>1476853</v>
      </c>
      <c r="AK214" s="100">
        <v>0</v>
      </c>
      <c r="AL214" s="100">
        <v>14918</v>
      </c>
      <c r="AM214" s="100">
        <v>1491771</v>
      </c>
      <c r="AN214" s="100">
        <v>0</v>
      </c>
      <c r="AO214" s="100">
        <v>-458695</v>
      </c>
      <c r="AP214" s="100">
        <v>0</v>
      </c>
      <c r="AQ214" s="100">
        <v>-4633</v>
      </c>
      <c r="AR214" s="100">
        <v>-463328</v>
      </c>
      <c r="AS214" s="100">
        <v>0</v>
      </c>
      <c r="AT214" s="100">
        <v>-486328</v>
      </c>
      <c r="AU214" s="100">
        <v>0</v>
      </c>
      <c r="AV214" s="100">
        <v>-4912</v>
      </c>
      <c r="AW214" s="100">
        <v>-491240</v>
      </c>
      <c r="AX214" s="100">
        <v>0</v>
      </c>
      <c r="AY214" s="100">
        <v>486328</v>
      </c>
      <c r="AZ214" s="100">
        <v>0</v>
      </c>
      <c r="BA214" s="100">
        <v>4912</v>
      </c>
      <c r="BB214" s="100">
        <v>491240</v>
      </c>
      <c r="BC214" s="100">
        <v>0</v>
      </c>
      <c r="BD214" s="100">
        <v>-760312</v>
      </c>
      <c r="BE214" s="100">
        <v>0</v>
      </c>
      <c r="BF214" s="100">
        <v>-7680</v>
      </c>
      <c r="BG214" s="100">
        <v>-767992</v>
      </c>
      <c r="BH214" s="100">
        <v>0</v>
      </c>
      <c r="BI214" s="100">
        <v>-760312</v>
      </c>
      <c r="BJ214" s="100">
        <v>0</v>
      </c>
      <c r="BK214" s="100">
        <v>-7680</v>
      </c>
      <c r="BL214" s="100">
        <v>-767992</v>
      </c>
      <c r="BM214" s="100">
        <v>0</v>
      </c>
      <c r="BN214" s="100">
        <v>-10819073</v>
      </c>
      <c r="BO214" s="100">
        <v>0</v>
      </c>
      <c r="BP214" s="100">
        <v>-109284</v>
      </c>
      <c r="BQ214" s="100">
        <v>-10928357</v>
      </c>
      <c r="BR214" s="100">
        <v>0</v>
      </c>
      <c r="BS214" s="100">
        <v>-4200823</v>
      </c>
      <c r="BT214" s="100">
        <v>0</v>
      </c>
      <c r="BU214" s="100">
        <v>-42433</v>
      </c>
      <c r="BV214" s="100">
        <v>-4243256</v>
      </c>
      <c r="BW214" s="100">
        <v>0</v>
      </c>
      <c r="BX214" s="100">
        <v>-6618250</v>
      </c>
      <c r="BY214" s="100">
        <v>0</v>
      </c>
      <c r="BZ214" s="100">
        <v>-66851</v>
      </c>
      <c r="CA214" s="100">
        <v>-6685101</v>
      </c>
      <c r="CB214" s="100">
        <v>0</v>
      </c>
      <c r="CC214" s="100">
        <v>875084</v>
      </c>
      <c r="CD214" s="100">
        <v>0</v>
      </c>
      <c r="CE214" s="100">
        <v>8839</v>
      </c>
      <c r="CF214" s="100">
        <v>883923</v>
      </c>
      <c r="CG214" s="100">
        <v>0</v>
      </c>
      <c r="CH214" s="100">
        <v>651344</v>
      </c>
      <c r="CI214" s="100">
        <v>0</v>
      </c>
      <c r="CJ214" s="100">
        <v>6579</v>
      </c>
      <c r="CK214" s="100">
        <v>657923</v>
      </c>
      <c r="CL214" s="100">
        <v>0</v>
      </c>
      <c r="CM214" s="100">
        <v>0</v>
      </c>
      <c r="CN214" s="100">
        <v>0</v>
      </c>
      <c r="CO214" s="100">
        <v>0</v>
      </c>
      <c r="CP214" s="100">
        <v>0</v>
      </c>
      <c r="CQ214" s="100">
        <v>0</v>
      </c>
      <c r="CR214" s="100">
        <v>-3767866</v>
      </c>
      <c r="CS214" s="100">
        <v>0</v>
      </c>
      <c r="CT214" s="100">
        <v>-38059</v>
      </c>
      <c r="CU214" s="100">
        <v>-3805925</v>
      </c>
      <c r="CV214" s="100">
        <v>0</v>
      </c>
      <c r="CW214" s="100">
        <v>-13060511</v>
      </c>
      <c r="CX214" s="100">
        <v>0</v>
      </c>
      <c r="CY214" s="100">
        <v>-131925</v>
      </c>
      <c r="CZ214" s="100">
        <v>-13192436</v>
      </c>
      <c r="DA214" s="100">
        <v>0</v>
      </c>
      <c r="DB214" s="100">
        <v>-3325739</v>
      </c>
      <c r="DC214" s="100">
        <v>0</v>
      </c>
      <c r="DD214" s="100">
        <v>-33594</v>
      </c>
      <c r="DE214" s="100">
        <v>-3359333</v>
      </c>
      <c r="DF214" s="100">
        <v>0</v>
      </c>
      <c r="DG214" s="100">
        <v>-9734772</v>
      </c>
      <c r="DH214" s="100">
        <v>0</v>
      </c>
      <c r="DI214" s="100">
        <v>-98331</v>
      </c>
      <c r="DJ214" s="100">
        <v>-9833103</v>
      </c>
      <c r="DK214" s="100">
        <v>0</v>
      </c>
      <c r="DL214" s="100">
        <v>4004098</v>
      </c>
      <c r="DM214" s="100">
        <v>0</v>
      </c>
      <c r="DN214" s="100">
        <v>40445</v>
      </c>
      <c r="DO214" s="100">
        <v>4044543</v>
      </c>
      <c r="DP214" s="100">
        <v>0</v>
      </c>
      <c r="DQ214" s="100">
        <v>4071870</v>
      </c>
      <c r="DR214" s="100">
        <v>0</v>
      </c>
      <c r="DS214" s="100">
        <v>41130</v>
      </c>
      <c r="DT214" s="100">
        <v>4113000</v>
      </c>
      <c r="DU214" s="100">
        <v>0</v>
      </c>
      <c r="DV214" s="100">
        <v>-67772</v>
      </c>
      <c r="DW214" s="100">
        <v>0</v>
      </c>
      <c r="DX214" s="100">
        <v>-685</v>
      </c>
      <c r="DY214" s="100">
        <v>-68457</v>
      </c>
      <c r="DZ214" s="100">
        <v>0</v>
      </c>
      <c r="EA214" s="100">
        <v>60685780</v>
      </c>
      <c r="EB214" s="100">
        <v>0</v>
      </c>
      <c r="EC214" s="100">
        <v>612988</v>
      </c>
      <c r="ED214" s="100">
        <v>61298768</v>
      </c>
      <c r="EE214" s="100">
        <v>0</v>
      </c>
      <c r="EF214" s="100">
        <v>62603678</v>
      </c>
      <c r="EG214" s="100">
        <v>0</v>
      </c>
      <c r="EH214" s="100">
        <v>632360</v>
      </c>
      <c r="EI214" s="100">
        <v>63236038</v>
      </c>
      <c r="EJ214" s="100">
        <v>0</v>
      </c>
      <c r="EK214" s="100">
        <v>1917898</v>
      </c>
      <c r="EL214" s="100">
        <v>0</v>
      </c>
      <c r="EM214" s="100">
        <v>19372</v>
      </c>
      <c r="EN214" s="100">
        <v>1937270</v>
      </c>
      <c r="EO214" s="100">
        <v>0</v>
      </c>
      <c r="EP214" s="100">
        <v>1850126</v>
      </c>
      <c r="EQ214" s="100">
        <v>0</v>
      </c>
      <c r="ER214" s="100">
        <v>18687</v>
      </c>
      <c r="ES214" s="100">
        <v>1868813</v>
      </c>
      <c r="ET214" s="546">
        <v>0</v>
      </c>
      <c r="EU214" s="546">
        <v>0.99</v>
      </c>
      <c r="EV214" s="546">
        <v>0</v>
      </c>
      <c r="EW214" s="546">
        <v>0.01</v>
      </c>
      <c r="EX214" s="546">
        <v>1</v>
      </c>
      <c r="EY214" s="84" t="s">
        <v>1047</v>
      </c>
    </row>
    <row r="215" spans="1:155" s="84" customFormat="1" x14ac:dyDescent="0.25">
      <c r="A215" t="s">
        <v>1026</v>
      </c>
      <c r="B215" s="82" t="s">
        <v>789</v>
      </c>
      <c r="C215" s="85" t="s">
        <v>788</v>
      </c>
      <c r="D215" s="100">
        <v>7952819.6099999994</v>
      </c>
      <c r="E215" s="100">
        <v>6362255</v>
      </c>
      <c r="F215" s="100">
        <v>1431507</v>
      </c>
      <c r="G215" s="100">
        <v>159056</v>
      </c>
      <c r="H215" s="100">
        <v>15905637.609999999</v>
      </c>
      <c r="I215" s="100">
        <v>0</v>
      </c>
      <c r="J215" s="100">
        <v>0</v>
      </c>
      <c r="K215" s="100">
        <v>7952819.6099999994</v>
      </c>
      <c r="L215" s="100">
        <v>94331</v>
      </c>
      <c r="M215" s="100">
        <v>94331</v>
      </c>
      <c r="N215" s="100">
        <v>0</v>
      </c>
      <c r="O215" s="100">
        <v>0</v>
      </c>
      <c r="P215" s="100">
        <v>37971</v>
      </c>
      <c r="Q215" s="100">
        <v>0</v>
      </c>
      <c r="R215" s="100">
        <v>37971</v>
      </c>
      <c r="S215" s="100">
        <v>0</v>
      </c>
      <c r="T215" s="100">
        <v>0</v>
      </c>
      <c r="U215" s="100">
        <v>0</v>
      </c>
      <c r="V215" s="100">
        <v>0</v>
      </c>
      <c r="W215" s="100">
        <v>0</v>
      </c>
      <c r="X215" s="100">
        <v>0</v>
      </c>
      <c r="Y215" s="100">
        <v>0</v>
      </c>
      <c r="Z215" s="100">
        <v>0</v>
      </c>
      <c r="AA215" s="100">
        <v>0</v>
      </c>
      <c r="AB215" s="100">
        <v>0</v>
      </c>
      <c r="AC215" s="100">
        <v>0</v>
      </c>
      <c r="AD215" s="100">
        <v>0</v>
      </c>
      <c r="AE215" s="100">
        <v>1557997</v>
      </c>
      <c r="AF215" s="100">
        <v>350272</v>
      </c>
      <c r="AG215" s="100">
        <v>38920</v>
      </c>
      <c r="AH215" s="100">
        <v>1947189</v>
      </c>
      <c r="AI215" s="100">
        <v>178220</v>
      </c>
      <c r="AJ215" s="100">
        <v>142575</v>
      </c>
      <c r="AK215" s="100">
        <v>32079</v>
      </c>
      <c r="AL215" s="100">
        <v>3564</v>
      </c>
      <c r="AM215" s="100">
        <v>356438</v>
      </c>
      <c r="AN215" s="100">
        <v>-113172</v>
      </c>
      <c r="AO215" s="100">
        <v>-90538</v>
      </c>
      <c r="AP215" s="100">
        <v>-20371</v>
      </c>
      <c r="AQ215" s="100">
        <v>-2263</v>
      </c>
      <c r="AR215" s="100">
        <v>-226344</v>
      </c>
      <c r="AS215" s="100">
        <v>-86998</v>
      </c>
      <c r="AT215" s="100">
        <v>-69599</v>
      </c>
      <c r="AU215" s="100">
        <v>-15660</v>
      </c>
      <c r="AV215" s="100">
        <v>-1740</v>
      </c>
      <c r="AW215" s="100">
        <v>-173997</v>
      </c>
      <c r="AX215" s="100">
        <v>9565</v>
      </c>
      <c r="AY215" s="100">
        <v>7652</v>
      </c>
      <c r="AZ215" s="100">
        <v>1722</v>
      </c>
      <c r="BA215" s="100">
        <v>191</v>
      </c>
      <c r="BB215" s="100">
        <v>19130</v>
      </c>
      <c r="BC215" s="100">
        <v>-84410.390000000014</v>
      </c>
      <c r="BD215" s="100">
        <v>-67528</v>
      </c>
      <c r="BE215" s="100">
        <v>-15194</v>
      </c>
      <c r="BF215" s="100">
        <v>-1688</v>
      </c>
      <c r="BG215" s="100">
        <v>-168820.39</v>
      </c>
      <c r="BH215" s="100">
        <v>-161843.39000000001</v>
      </c>
      <c r="BI215" s="100">
        <v>-129475</v>
      </c>
      <c r="BJ215" s="100">
        <v>-29132</v>
      </c>
      <c r="BK215" s="100">
        <v>-3237</v>
      </c>
      <c r="BL215" s="100">
        <v>-323687.39</v>
      </c>
      <c r="BM215" s="100">
        <v>-311115.86</v>
      </c>
      <c r="BN215" s="100">
        <v>-248893</v>
      </c>
      <c r="BO215" s="100">
        <v>-56001</v>
      </c>
      <c r="BP215" s="100">
        <v>-6222</v>
      </c>
      <c r="BQ215" s="100">
        <v>-622231.86</v>
      </c>
      <c r="BR215" s="100">
        <v>-183991.5</v>
      </c>
      <c r="BS215" s="100">
        <v>-147193</v>
      </c>
      <c r="BT215" s="100">
        <v>-33118</v>
      </c>
      <c r="BU215" s="100">
        <v>-3680</v>
      </c>
      <c r="BV215" s="100">
        <v>-367982.5</v>
      </c>
      <c r="BW215" s="100">
        <v>-127125.35999999999</v>
      </c>
      <c r="BX215" s="100">
        <v>-101700</v>
      </c>
      <c r="BY215" s="100">
        <v>-22882</v>
      </c>
      <c r="BZ215" s="100">
        <v>-2542</v>
      </c>
      <c r="CA215" s="100">
        <v>-254249.36</v>
      </c>
      <c r="CB215" s="100">
        <v>6493</v>
      </c>
      <c r="CC215" s="100">
        <v>5194</v>
      </c>
      <c r="CD215" s="100">
        <v>1169</v>
      </c>
      <c r="CE215" s="100">
        <v>130</v>
      </c>
      <c r="CF215" s="100">
        <v>12986</v>
      </c>
      <c r="CG215" s="100">
        <v>101379</v>
      </c>
      <c r="CH215" s="100">
        <v>81104</v>
      </c>
      <c r="CI215" s="100">
        <v>18248</v>
      </c>
      <c r="CJ215" s="100">
        <v>2028</v>
      </c>
      <c r="CK215" s="100">
        <v>202759</v>
      </c>
      <c r="CL215" s="100">
        <v>-122893</v>
      </c>
      <c r="CM215" s="100">
        <v>-98314</v>
      </c>
      <c r="CN215" s="100">
        <v>-22121</v>
      </c>
      <c r="CO215" s="100">
        <v>-2458</v>
      </c>
      <c r="CP215" s="100">
        <v>-245786</v>
      </c>
      <c r="CQ215" s="100">
        <v>-229298</v>
      </c>
      <c r="CR215" s="100">
        <v>-183438</v>
      </c>
      <c r="CS215" s="100">
        <v>-41274</v>
      </c>
      <c r="CT215" s="100">
        <v>-4586</v>
      </c>
      <c r="CU215" s="100">
        <v>-458596</v>
      </c>
      <c r="CV215" s="100">
        <v>-555434.86</v>
      </c>
      <c r="CW215" s="100">
        <v>-444347</v>
      </c>
      <c r="CX215" s="100">
        <v>-99979</v>
      </c>
      <c r="CY215" s="100">
        <v>-11108</v>
      </c>
      <c r="CZ215" s="100">
        <v>-1110868.8599999999</v>
      </c>
      <c r="DA215" s="100">
        <v>-300391.5</v>
      </c>
      <c r="DB215" s="100">
        <v>-240313</v>
      </c>
      <c r="DC215" s="100">
        <v>-54070</v>
      </c>
      <c r="DD215" s="100">
        <v>-6008</v>
      </c>
      <c r="DE215" s="100">
        <v>-600782.5</v>
      </c>
      <c r="DF215" s="100">
        <v>-255044.36</v>
      </c>
      <c r="DG215" s="100">
        <v>-204034</v>
      </c>
      <c r="DH215" s="100">
        <v>-45908</v>
      </c>
      <c r="DI215" s="100">
        <v>-5100</v>
      </c>
      <c r="DJ215" s="100">
        <v>-510086.36</v>
      </c>
      <c r="DK215" s="100">
        <v>-597572.8599999994</v>
      </c>
      <c r="DL215" s="100">
        <v>-478061</v>
      </c>
      <c r="DM215" s="100">
        <v>-107565</v>
      </c>
      <c r="DN215" s="100">
        <v>-11952</v>
      </c>
      <c r="DO215" s="100">
        <v>-1195150.8599999994</v>
      </c>
      <c r="DP215" s="100">
        <v>-509262</v>
      </c>
      <c r="DQ215" s="100">
        <v>-407409</v>
      </c>
      <c r="DR215" s="100">
        <v>-91667</v>
      </c>
      <c r="DS215" s="100">
        <v>-10185</v>
      </c>
      <c r="DT215" s="100">
        <v>-1018523</v>
      </c>
      <c r="DU215" s="100">
        <v>-88310.859999999404</v>
      </c>
      <c r="DV215" s="100">
        <v>-70652</v>
      </c>
      <c r="DW215" s="100">
        <v>-15898</v>
      </c>
      <c r="DX215" s="100">
        <v>-1767</v>
      </c>
      <c r="DY215" s="100">
        <v>-176627.8599999994</v>
      </c>
      <c r="DZ215" s="100">
        <v>8147075</v>
      </c>
      <c r="EA215" s="100">
        <v>6517661</v>
      </c>
      <c r="EB215" s="100">
        <v>1466474</v>
      </c>
      <c r="EC215" s="100">
        <v>162942</v>
      </c>
      <c r="ED215" s="100">
        <v>16294152</v>
      </c>
      <c r="EE215" s="100">
        <v>7952819.6099999994</v>
      </c>
      <c r="EF215" s="100">
        <v>6362255</v>
      </c>
      <c r="EG215" s="100">
        <v>1431507</v>
      </c>
      <c r="EH215" s="100">
        <v>159056</v>
      </c>
      <c r="EI215" s="100">
        <v>15905637.609999999</v>
      </c>
      <c r="EJ215" s="100">
        <v>-194255.3900000006</v>
      </c>
      <c r="EK215" s="100">
        <v>-155406</v>
      </c>
      <c r="EL215" s="100">
        <v>-34967</v>
      </c>
      <c r="EM215" s="100">
        <v>-3886</v>
      </c>
      <c r="EN215" s="100">
        <v>-388514.3900000006</v>
      </c>
      <c r="EO215" s="100">
        <v>-282566.25</v>
      </c>
      <c r="EP215" s="100">
        <v>-226058</v>
      </c>
      <c r="EQ215" s="100">
        <v>-50865</v>
      </c>
      <c r="ER215" s="100">
        <v>-5653</v>
      </c>
      <c r="ES215" s="100">
        <v>-565142.25</v>
      </c>
      <c r="ET215" s="546">
        <v>0.5</v>
      </c>
      <c r="EU215" s="546">
        <v>0.4</v>
      </c>
      <c r="EV215" s="546">
        <v>0.09</v>
      </c>
      <c r="EW215" s="546">
        <v>0.01</v>
      </c>
      <c r="EX215" s="546">
        <v>1</v>
      </c>
      <c r="EY215" s="84" t="s">
        <v>1029</v>
      </c>
    </row>
    <row r="216" spans="1:155" s="84" customFormat="1" x14ac:dyDescent="0.25">
      <c r="A216" t="s">
        <v>1037</v>
      </c>
      <c r="B216" s="82" t="s">
        <v>791</v>
      </c>
      <c r="C216" s="85" t="s">
        <v>790</v>
      </c>
      <c r="D216" s="100">
        <v>3197428</v>
      </c>
      <c r="E216" s="100">
        <v>7162239</v>
      </c>
      <c r="F216" s="100">
        <v>2238200</v>
      </c>
      <c r="G216" s="100">
        <v>191846</v>
      </c>
      <c r="H216" s="100">
        <v>12789713</v>
      </c>
      <c r="I216" s="100">
        <v>0</v>
      </c>
      <c r="J216" s="100">
        <v>0</v>
      </c>
      <c r="K216" s="100">
        <v>3197428</v>
      </c>
      <c r="L216" s="100">
        <v>96670</v>
      </c>
      <c r="M216" s="100">
        <v>96670</v>
      </c>
      <c r="N216" s="100">
        <v>0</v>
      </c>
      <c r="O216" s="100">
        <v>0</v>
      </c>
      <c r="P216" s="100">
        <v>168199</v>
      </c>
      <c r="Q216" s="100">
        <v>0</v>
      </c>
      <c r="R216" s="100">
        <v>168199</v>
      </c>
      <c r="S216" s="100">
        <v>0</v>
      </c>
      <c r="T216" s="100">
        <v>0</v>
      </c>
      <c r="U216" s="100">
        <v>0</v>
      </c>
      <c r="V216" s="100">
        <v>0</v>
      </c>
      <c r="W216" s="100">
        <v>0</v>
      </c>
      <c r="X216" s="100">
        <v>0</v>
      </c>
      <c r="Y216" s="100">
        <v>0</v>
      </c>
      <c r="Z216" s="100">
        <v>0</v>
      </c>
      <c r="AA216" s="100">
        <v>0</v>
      </c>
      <c r="AB216" s="100">
        <v>0</v>
      </c>
      <c r="AC216" s="100">
        <v>0</v>
      </c>
      <c r="AD216" s="100">
        <v>0</v>
      </c>
      <c r="AE216" s="100">
        <v>1688087</v>
      </c>
      <c r="AF216" s="100">
        <v>525814</v>
      </c>
      <c r="AG216" s="100">
        <v>45070</v>
      </c>
      <c r="AH216" s="100">
        <v>2258971</v>
      </c>
      <c r="AI216" s="100">
        <v>375942</v>
      </c>
      <c r="AJ216" s="100">
        <v>842111</v>
      </c>
      <c r="AK216" s="100">
        <v>263160</v>
      </c>
      <c r="AL216" s="100">
        <v>22557</v>
      </c>
      <c r="AM216" s="100">
        <v>1503770</v>
      </c>
      <c r="AN216" s="100">
        <v>-90098</v>
      </c>
      <c r="AO216" s="100">
        <v>-201820</v>
      </c>
      <c r="AP216" s="100">
        <v>-63069</v>
      </c>
      <c r="AQ216" s="100">
        <v>-5406</v>
      </c>
      <c r="AR216" s="100">
        <v>-360393</v>
      </c>
      <c r="AS216" s="100">
        <v>-278615</v>
      </c>
      <c r="AT216" s="100">
        <v>-624098</v>
      </c>
      <c r="AU216" s="100">
        <v>-195031</v>
      </c>
      <c r="AV216" s="100">
        <v>-16717</v>
      </c>
      <c r="AW216" s="100">
        <v>-1114461</v>
      </c>
      <c r="AX216" s="100">
        <v>9957</v>
      </c>
      <c r="AY216" s="100">
        <v>22301</v>
      </c>
      <c r="AZ216" s="100">
        <v>6969</v>
      </c>
      <c r="BA216" s="100">
        <v>597</v>
      </c>
      <c r="BB216" s="100">
        <v>39824</v>
      </c>
      <c r="BC216" s="100">
        <v>-26576</v>
      </c>
      <c r="BD216" s="100">
        <v>-59531</v>
      </c>
      <c r="BE216" s="100">
        <v>-18603</v>
      </c>
      <c r="BF216" s="100">
        <v>-1595</v>
      </c>
      <c r="BG216" s="100">
        <v>-106305</v>
      </c>
      <c r="BH216" s="100">
        <v>-295234</v>
      </c>
      <c r="BI216" s="100">
        <v>-661328</v>
      </c>
      <c r="BJ216" s="100">
        <v>-206665</v>
      </c>
      <c r="BK216" s="100">
        <v>-17715</v>
      </c>
      <c r="BL216" s="100">
        <v>-1180942</v>
      </c>
      <c r="BM216" s="100">
        <v>-464712</v>
      </c>
      <c r="BN216" s="100">
        <v>-1040954</v>
      </c>
      <c r="BO216" s="100">
        <v>-325298</v>
      </c>
      <c r="BP216" s="100">
        <v>-27883</v>
      </c>
      <c r="BQ216" s="100">
        <v>-1858847</v>
      </c>
      <c r="BR216" s="100">
        <v>-311502</v>
      </c>
      <c r="BS216" s="100">
        <v>-697766</v>
      </c>
      <c r="BT216" s="100">
        <v>-218052</v>
      </c>
      <c r="BU216" s="100">
        <v>-18690</v>
      </c>
      <c r="BV216" s="100">
        <v>-1246010</v>
      </c>
      <c r="BW216" s="100">
        <v>-153209</v>
      </c>
      <c r="BX216" s="100">
        <v>-343189</v>
      </c>
      <c r="BY216" s="100">
        <v>-107246</v>
      </c>
      <c r="BZ216" s="100">
        <v>-9193</v>
      </c>
      <c r="CA216" s="100">
        <v>-612837</v>
      </c>
      <c r="CB216" s="100">
        <v>0</v>
      </c>
      <c r="CC216" s="100">
        <v>0</v>
      </c>
      <c r="CD216" s="100">
        <v>0</v>
      </c>
      <c r="CE216" s="100">
        <v>0</v>
      </c>
      <c r="CF216" s="100">
        <v>0</v>
      </c>
      <c r="CG216" s="100">
        <v>0</v>
      </c>
      <c r="CH216" s="100">
        <v>0</v>
      </c>
      <c r="CI216" s="100">
        <v>0</v>
      </c>
      <c r="CJ216" s="100">
        <v>0</v>
      </c>
      <c r="CK216" s="100">
        <v>0</v>
      </c>
      <c r="CL216" s="100">
        <v>0</v>
      </c>
      <c r="CM216" s="100">
        <v>0</v>
      </c>
      <c r="CN216" s="100">
        <v>0</v>
      </c>
      <c r="CO216" s="100">
        <v>0</v>
      </c>
      <c r="CP216" s="100">
        <v>0</v>
      </c>
      <c r="CQ216" s="100">
        <v>0</v>
      </c>
      <c r="CR216" s="100">
        <v>0</v>
      </c>
      <c r="CS216" s="100">
        <v>0</v>
      </c>
      <c r="CT216" s="100">
        <v>0</v>
      </c>
      <c r="CU216" s="100">
        <v>0</v>
      </c>
      <c r="CV216" s="100">
        <v>-464712</v>
      </c>
      <c r="CW216" s="100">
        <v>-1040954</v>
      </c>
      <c r="CX216" s="100">
        <v>-325298</v>
      </c>
      <c r="CY216" s="100">
        <v>-27883</v>
      </c>
      <c r="CZ216" s="100">
        <v>-1858847</v>
      </c>
      <c r="DA216" s="100">
        <v>-311502</v>
      </c>
      <c r="DB216" s="100">
        <v>-697766</v>
      </c>
      <c r="DC216" s="100">
        <v>-218052</v>
      </c>
      <c r="DD216" s="100">
        <v>-18690</v>
      </c>
      <c r="DE216" s="100">
        <v>-1246010</v>
      </c>
      <c r="DF216" s="100">
        <v>-153209</v>
      </c>
      <c r="DG216" s="100">
        <v>-343189</v>
      </c>
      <c r="DH216" s="100">
        <v>-107246</v>
      </c>
      <c r="DI216" s="100">
        <v>-9193</v>
      </c>
      <c r="DJ216" s="100">
        <v>-612837</v>
      </c>
      <c r="DK216" s="100">
        <v>929531</v>
      </c>
      <c r="DL216" s="100">
        <v>743623</v>
      </c>
      <c r="DM216" s="100">
        <v>167316</v>
      </c>
      <c r="DN216" s="100">
        <v>18590</v>
      </c>
      <c r="DO216" s="100">
        <v>1859060</v>
      </c>
      <c r="DP216" s="100">
        <v>813454</v>
      </c>
      <c r="DQ216" s="100">
        <v>650764</v>
      </c>
      <c r="DR216" s="100">
        <v>146422</v>
      </c>
      <c r="DS216" s="100">
        <v>16269</v>
      </c>
      <c r="DT216" s="100">
        <v>1626909</v>
      </c>
      <c r="DU216" s="100">
        <v>116077</v>
      </c>
      <c r="DV216" s="100">
        <v>92859</v>
      </c>
      <c r="DW216" s="100">
        <v>20894</v>
      </c>
      <c r="DX216" s="100">
        <v>2321</v>
      </c>
      <c r="DY216" s="100">
        <v>232151</v>
      </c>
      <c r="DZ216" s="100">
        <v>3034491</v>
      </c>
      <c r="EA216" s="100">
        <v>6797263</v>
      </c>
      <c r="EB216" s="100">
        <v>2124145</v>
      </c>
      <c r="EC216" s="100">
        <v>182070</v>
      </c>
      <c r="ED216" s="100">
        <v>12137969</v>
      </c>
      <c r="EE216" s="100">
        <v>3197428</v>
      </c>
      <c r="EF216" s="100">
        <v>7162239</v>
      </c>
      <c r="EG216" s="100">
        <v>2238200</v>
      </c>
      <c r="EH216" s="100">
        <v>191846</v>
      </c>
      <c r="EI216" s="100">
        <v>12789713</v>
      </c>
      <c r="EJ216" s="100">
        <v>162937</v>
      </c>
      <c r="EK216" s="100">
        <v>364976</v>
      </c>
      <c r="EL216" s="100">
        <v>114055</v>
      </c>
      <c r="EM216" s="100">
        <v>9776</v>
      </c>
      <c r="EN216" s="100">
        <v>651744</v>
      </c>
      <c r="EO216" s="100">
        <v>279014</v>
      </c>
      <c r="EP216" s="100">
        <v>457835</v>
      </c>
      <c r="EQ216" s="100">
        <v>134949</v>
      </c>
      <c r="ER216" s="100">
        <v>12097</v>
      </c>
      <c r="ES216" s="100">
        <v>883895</v>
      </c>
      <c r="ET216" s="546">
        <v>0.25</v>
      </c>
      <c r="EU216" s="546">
        <v>0.56000000000000005</v>
      </c>
      <c r="EV216" s="546">
        <v>0.17499999999999999</v>
      </c>
      <c r="EW216" s="546">
        <v>1.4999999999999999E-2</v>
      </c>
      <c r="EX216" s="546">
        <v>1</v>
      </c>
      <c r="EY216" s="84" t="s">
        <v>1029</v>
      </c>
    </row>
    <row r="217" spans="1:155" s="84" customFormat="1" x14ac:dyDescent="0.25">
      <c r="A217" t="s">
        <v>1026</v>
      </c>
      <c r="B217" s="82" t="s">
        <v>793</v>
      </c>
      <c r="C217" s="85" t="s">
        <v>792</v>
      </c>
      <c r="D217" s="100">
        <v>4371190</v>
      </c>
      <c r="E217" s="100">
        <v>7693295</v>
      </c>
      <c r="F217" s="100">
        <v>4546038</v>
      </c>
      <c r="G217" s="100">
        <v>874238</v>
      </c>
      <c r="H217" s="100">
        <v>17484761</v>
      </c>
      <c r="I217" s="100">
        <v>0</v>
      </c>
      <c r="J217" s="100">
        <v>0</v>
      </c>
      <c r="K217" s="100">
        <v>4371190</v>
      </c>
      <c r="L217" s="100">
        <v>151857</v>
      </c>
      <c r="M217" s="100">
        <v>151857</v>
      </c>
      <c r="N217" s="100">
        <v>0</v>
      </c>
      <c r="O217" s="100">
        <v>0</v>
      </c>
      <c r="P217" s="100">
        <v>0</v>
      </c>
      <c r="Q217" s="100">
        <v>0</v>
      </c>
      <c r="R217" s="100">
        <v>0</v>
      </c>
      <c r="S217" s="100">
        <v>0</v>
      </c>
      <c r="T217" s="100">
        <v>0</v>
      </c>
      <c r="U217" s="100">
        <v>0</v>
      </c>
      <c r="V217" s="100">
        <v>0</v>
      </c>
      <c r="W217" s="100">
        <v>0</v>
      </c>
      <c r="X217" s="100">
        <v>0</v>
      </c>
      <c r="Y217" s="100">
        <v>0</v>
      </c>
      <c r="Z217" s="100">
        <v>0</v>
      </c>
      <c r="AA217" s="100">
        <v>0</v>
      </c>
      <c r="AB217" s="100">
        <v>0</v>
      </c>
      <c r="AC217" s="100">
        <v>0</v>
      </c>
      <c r="AD217" s="100">
        <v>0</v>
      </c>
      <c r="AE217" s="100">
        <v>2252339</v>
      </c>
      <c r="AF217" s="100">
        <v>1330928</v>
      </c>
      <c r="AG217" s="100">
        <v>255948</v>
      </c>
      <c r="AH217" s="100">
        <v>3839215</v>
      </c>
      <c r="AI217" s="100">
        <v>178703</v>
      </c>
      <c r="AJ217" s="100">
        <v>314516</v>
      </c>
      <c r="AK217" s="100">
        <v>185850</v>
      </c>
      <c r="AL217" s="100">
        <v>35740</v>
      </c>
      <c r="AM217" s="100">
        <v>714809</v>
      </c>
      <c r="AN217" s="100">
        <v>-28534</v>
      </c>
      <c r="AO217" s="100">
        <v>-50220</v>
      </c>
      <c r="AP217" s="100">
        <v>-29676</v>
      </c>
      <c r="AQ217" s="100">
        <v>-5707</v>
      </c>
      <c r="AR217" s="100">
        <v>-114137</v>
      </c>
      <c r="AS217" s="100">
        <v>-153593.56000000006</v>
      </c>
      <c r="AT217" s="100">
        <v>-270325</v>
      </c>
      <c r="AU217" s="100">
        <v>-159737</v>
      </c>
      <c r="AV217" s="100">
        <v>-30719</v>
      </c>
      <c r="AW217" s="100">
        <v>-614374.56000000006</v>
      </c>
      <c r="AX217" s="100">
        <v>10767</v>
      </c>
      <c r="AY217" s="100">
        <v>18951</v>
      </c>
      <c r="AZ217" s="100">
        <v>11198</v>
      </c>
      <c r="BA217" s="100">
        <v>2154</v>
      </c>
      <c r="BB217" s="100">
        <v>43070</v>
      </c>
      <c r="BC217" s="100">
        <v>-29144</v>
      </c>
      <c r="BD217" s="100">
        <v>-51295</v>
      </c>
      <c r="BE217" s="100">
        <v>-30311</v>
      </c>
      <c r="BF217" s="100">
        <v>-5829</v>
      </c>
      <c r="BG217" s="100">
        <v>-116579</v>
      </c>
      <c r="BH217" s="100">
        <v>-171970.56000000006</v>
      </c>
      <c r="BI217" s="100">
        <v>-302669</v>
      </c>
      <c r="BJ217" s="100">
        <v>-178850</v>
      </c>
      <c r="BK217" s="100">
        <v>-34394</v>
      </c>
      <c r="BL217" s="100">
        <v>-687883.56</v>
      </c>
      <c r="BM217" s="100">
        <v>-453553.76</v>
      </c>
      <c r="BN217" s="100">
        <v>-798255</v>
      </c>
      <c r="BO217" s="100">
        <v>-471696</v>
      </c>
      <c r="BP217" s="100">
        <v>-90711</v>
      </c>
      <c r="BQ217" s="100">
        <v>-1814215.76</v>
      </c>
      <c r="BR217" s="100">
        <v>-189636.76</v>
      </c>
      <c r="BS217" s="100">
        <v>-333760</v>
      </c>
      <c r="BT217" s="100">
        <v>-197222</v>
      </c>
      <c r="BU217" s="100">
        <v>-37927</v>
      </c>
      <c r="BV217" s="100">
        <v>-758545.76</v>
      </c>
      <c r="BW217" s="100">
        <v>-263917</v>
      </c>
      <c r="BX217" s="100">
        <v>-464495</v>
      </c>
      <c r="BY217" s="100">
        <v>-274474</v>
      </c>
      <c r="BZ217" s="100">
        <v>-52784</v>
      </c>
      <c r="CA217" s="100">
        <v>-1055670</v>
      </c>
      <c r="CB217" s="100">
        <v>8348</v>
      </c>
      <c r="CC217" s="100">
        <v>14692</v>
      </c>
      <c r="CD217" s="100">
        <v>8682</v>
      </c>
      <c r="CE217" s="100">
        <v>1670</v>
      </c>
      <c r="CF217" s="100">
        <v>33392</v>
      </c>
      <c r="CG217" s="100">
        <v>91821</v>
      </c>
      <c r="CH217" s="100">
        <v>161605</v>
      </c>
      <c r="CI217" s="100">
        <v>95494</v>
      </c>
      <c r="CJ217" s="100">
        <v>18364</v>
      </c>
      <c r="CK217" s="100">
        <v>367284</v>
      </c>
      <c r="CL217" s="100">
        <v>-1607</v>
      </c>
      <c r="CM217" s="100">
        <v>-2829</v>
      </c>
      <c r="CN217" s="100">
        <v>-1672</v>
      </c>
      <c r="CO217" s="100">
        <v>-322</v>
      </c>
      <c r="CP217" s="100">
        <v>-6430</v>
      </c>
      <c r="CQ217" s="100">
        <v>-272611</v>
      </c>
      <c r="CR217" s="100">
        <v>-479796</v>
      </c>
      <c r="CS217" s="100">
        <v>-283516</v>
      </c>
      <c r="CT217" s="100">
        <v>-54522</v>
      </c>
      <c r="CU217" s="100">
        <v>-1090445</v>
      </c>
      <c r="CV217" s="100">
        <v>-627602.76</v>
      </c>
      <c r="CW217" s="100">
        <v>-1104583</v>
      </c>
      <c r="CX217" s="100">
        <v>-652708</v>
      </c>
      <c r="CY217" s="100">
        <v>-125521</v>
      </c>
      <c r="CZ217" s="100">
        <v>-2510414.7599999998</v>
      </c>
      <c r="DA217" s="100">
        <v>-182895.76</v>
      </c>
      <c r="DB217" s="100">
        <v>-321897</v>
      </c>
      <c r="DC217" s="100">
        <v>-190212</v>
      </c>
      <c r="DD217" s="100">
        <v>-36579</v>
      </c>
      <c r="DE217" s="100">
        <v>-731583.76</v>
      </c>
      <c r="DF217" s="100">
        <v>-444707</v>
      </c>
      <c r="DG217" s="100">
        <v>-782686</v>
      </c>
      <c r="DH217" s="100">
        <v>-462496</v>
      </c>
      <c r="DI217" s="100">
        <v>-88942</v>
      </c>
      <c r="DJ217" s="100">
        <v>-1778831</v>
      </c>
      <c r="DK217" s="100">
        <v>17179.239999998361</v>
      </c>
      <c r="DL217" s="100">
        <v>13744</v>
      </c>
      <c r="DM217" s="100">
        <v>3092</v>
      </c>
      <c r="DN217" s="100">
        <v>344</v>
      </c>
      <c r="DO217" s="100">
        <v>34359.239999998361</v>
      </c>
      <c r="DP217" s="100">
        <v>-613186</v>
      </c>
      <c r="DQ217" s="100">
        <v>-490548</v>
      </c>
      <c r="DR217" s="100">
        <v>-110373</v>
      </c>
      <c r="DS217" s="100">
        <v>-12264</v>
      </c>
      <c r="DT217" s="100">
        <v>-1226371</v>
      </c>
      <c r="DU217" s="100">
        <v>630365.23999999836</v>
      </c>
      <c r="DV217" s="100">
        <v>504292</v>
      </c>
      <c r="DW217" s="100">
        <v>113465</v>
      </c>
      <c r="DX217" s="100">
        <v>12608</v>
      </c>
      <c r="DY217" s="100">
        <v>1260730.2399999984</v>
      </c>
      <c r="DZ217" s="100">
        <v>4323272</v>
      </c>
      <c r="EA217" s="100">
        <v>7608958</v>
      </c>
      <c r="EB217" s="100">
        <v>4496203</v>
      </c>
      <c r="EC217" s="100">
        <v>864654</v>
      </c>
      <c r="ED217" s="100">
        <v>17293087</v>
      </c>
      <c r="EE217" s="100">
        <v>4371190</v>
      </c>
      <c r="EF217" s="100">
        <v>7693295</v>
      </c>
      <c r="EG217" s="100">
        <v>4546038</v>
      </c>
      <c r="EH217" s="100">
        <v>874238</v>
      </c>
      <c r="EI217" s="100">
        <v>17484761</v>
      </c>
      <c r="EJ217" s="100">
        <v>47918</v>
      </c>
      <c r="EK217" s="100">
        <v>84337</v>
      </c>
      <c r="EL217" s="100">
        <v>49835</v>
      </c>
      <c r="EM217" s="100">
        <v>9584</v>
      </c>
      <c r="EN217" s="100">
        <v>191674</v>
      </c>
      <c r="EO217" s="100">
        <v>678283.23999999836</v>
      </c>
      <c r="EP217" s="100">
        <v>588629</v>
      </c>
      <c r="EQ217" s="100">
        <v>163300</v>
      </c>
      <c r="ER217" s="100">
        <v>22192</v>
      </c>
      <c r="ES217" s="100">
        <v>1452404.2399999984</v>
      </c>
      <c r="ET217" s="546">
        <v>0.24999999999999994</v>
      </c>
      <c r="EU217" s="546">
        <v>0.44</v>
      </c>
      <c r="EV217" s="546">
        <v>0.26</v>
      </c>
      <c r="EW217" s="546">
        <v>0.05</v>
      </c>
      <c r="EX217" s="546">
        <v>1</v>
      </c>
      <c r="EY217" s="84" t="s">
        <v>1029</v>
      </c>
    </row>
    <row r="218" spans="1:155" s="84" customFormat="1" x14ac:dyDescent="0.25">
      <c r="A218" t="s">
        <v>1026</v>
      </c>
      <c r="B218" s="82" t="s">
        <v>795</v>
      </c>
      <c r="C218" s="85" t="s">
        <v>794</v>
      </c>
      <c r="D218" s="100">
        <v>36625386</v>
      </c>
      <c r="E218" s="100">
        <v>35892879</v>
      </c>
      <c r="F218" s="100">
        <v>0</v>
      </c>
      <c r="G218" s="100">
        <v>732508</v>
      </c>
      <c r="H218" s="100">
        <v>73250773</v>
      </c>
      <c r="I218" s="100">
        <v>80045</v>
      </c>
      <c r="J218" s="100">
        <v>80045</v>
      </c>
      <c r="K218" s="100">
        <v>36545341</v>
      </c>
      <c r="L218" s="100">
        <v>296509</v>
      </c>
      <c r="M218" s="100">
        <v>296509</v>
      </c>
      <c r="N218" s="100">
        <v>413602</v>
      </c>
      <c r="O218" s="100">
        <v>413602</v>
      </c>
      <c r="P218" s="100">
        <v>202924</v>
      </c>
      <c r="Q218" s="100">
        <v>0</v>
      </c>
      <c r="R218" s="100">
        <v>202924</v>
      </c>
      <c r="S218" s="100">
        <v>0</v>
      </c>
      <c r="T218" s="100">
        <v>0</v>
      </c>
      <c r="U218" s="100">
        <v>0</v>
      </c>
      <c r="V218" s="100">
        <v>0</v>
      </c>
      <c r="W218" s="100">
        <v>80045.077393075364</v>
      </c>
      <c r="X218" s="100">
        <v>0</v>
      </c>
      <c r="Y218" s="100">
        <v>0</v>
      </c>
      <c r="Z218" s="100">
        <v>80045.077393075364</v>
      </c>
      <c r="AA218" s="100">
        <v>0</v>
      </c>
      <c r="AB218" s="100">
        <v>0</v>
      </c>
      <c r="AC218" s="100">
        <v>0</v>
      </c>
      <c r="AD218" s="100">
        <v>0</v>
      </c>
      <c r="AE218" s="100">
        <v>4986709</v>
      </c>
      <c r="AF218" s="100">
        <v>0</v>
      </c>
      <c r="AG218" s="100">
        <v>100675</v>
      </c>
      <c r="AH218" s="100">
        <v>5087384</v>
      </c>
      <c r="AI218" s="100">
        <v>1886842</v>
      </c>
      <c r="AJ218" s="100">
        <v>1849105</v>
      </c>
      <c r="AK218" s="100">
        <v>0</v>
      </c>
      <c r="AL218" s="100">
        <v>37737</v>
      </c>
      <c r="AM218" s="100">
        <v>3773684</v>
      </c>
      <c r="AN218" s="100">
        <v>-127401</v>
      </c>
      <c r="AO218" s="100">
        <v>-124852</v>
      </c>
      <c r="AP218" s="100">
        <v>0</v>
      </c>
      <c r="AQ218" s="100">
        <v>-2548</v>
      </c>
      <c r="AR218" s="100">
        <v>-254801</v>
      </c>
      <c r="AS218" s="100">
        <v>-933620</v>
      </c>
      <c r="AT218" s="100">
        <v>-914948</v>
      </c>
      <c r="AU218" s="100">
        <v>0</v>
      </c>
      <c r="AV218" s="100">
        <v>-18672</v>
      </c>
      <c r="AW218" s="100">
        <v>-1867240</v>
      </c>
      <c r="AX218" s="100">
        <v>405637</v>
      </c>
      <c r="AY218" s="100">
        <v>397524</v>
      </c>
      <c r="AZ218" s="100">
        <v>0</v>
      </c>
      <c r="BA218" s="100">
        <v>8113</v>
      </c>
      <c r="BB218" s="100">
        <v>811274</v>
      </c>
      <c r="BC218" s="100">
        <v>0</v>
      </c>
      <c r="BD218" s="100">
        <v>0</v>
      </c>
      <c r="BE218" s="100">
        <v>0</v>
      </c>
      <c r="BF218" s="100">
        <v>0</v>
      </c>
      <c r="BG218" s="100">
        <v>0</v>
      </c>
      <c r="BH218" s="100">
        <v>-527983</v>
      </c>
      <c r="BI218" s="100">
        <v>-517424</v>
      </c>
      <c r="BJ218" s="100">
        <v>0</v>
      </c>
      <c r="BK218" s="100">
        <v>-10559</v>
      </c>
      <c r="BL218" s="100">
        <v>-1055966</v>
      </c>
      <c r="BM218" s="100">
        <v>-4414728</v>
      </c>
      <c r="BN218" s="100">
        <v>-4326433</v>
      </c>
      <c r="BO218" s="100">
        <v>0</v>
      </c>
      <c r="BP218" s="100">
        <v>-88295</v>
      </c>
      <c r="BQ218" s="100">
        <v>-8829456</v>
      </c>
      <c r="BR218" s="100">
        <v>-2111663</v>
      </c>
      <c r="BS218" s="100">
        <v>-2069430</v>
      </c>
      <c r="BT218" s="100">
        <v>0</v>
      </c>
      <c r="BU218" s="100">
        <v>-42233</v>
      </c>
      <c r="BV218" s="100">
        <v>-4223326</v>
      </c>
      <c r="BW218" s="100">
        <v>-2303065</v>
      </c>
      <c r="BX218" s="100">
        <v>-2257004</v>
      </c>
      <c r="BY218" s="100">
        <v>0</v>
      </c>
      <c r="BZ218" s="100">
        <v>-46061</v>
      </c>
      <c r="CA218" s="100">
        <v>-4606130</v>
      </c>
      <c r="CB218" s="100">
        <v>66245</v>
      </c>
      <c r="CC218" s="100">
        <v>64920</v>
      </c>
      <c r="CD218" s="100">
        <v>0</v>
      </c>
      <c r="CE218" s="100">
        <v>1325</v>
      </c>
      <c r="CF218" s="100">
        <v>132490</v>
      </c>
      <c r="CG218" s="100">
        <v>316356</v>
      </c>
      <c r="CH218" s="100">
        <v>310029</v>
      </c>
      <c r="CI218" s="100">
        <v>0</v>
      </c>
      <c r="CJ218" s="100">
        <v>6327</v>
      </c>
      <c r="CK218" s="100">
        <v>632712</v>
      </c>
      <c r="CL218" s="100">
        <v>361603</v>
      </c>
      <c r="CM218" s="100">
        <v>354371</v>
      </c>
      <c r="CN218" s="100">
        <v>0</v>
      </c>
      <c r="CO218" s="100">
        <v>7232</v>
      </c>
      <c r="CP218" s="100">
        <v>723206</v>
      </c>
      <c r="CQ218" s="100">
        <v>-961252</v>
      </c>
      <c r="CR218" s="100">
        <v>-942027</v>
      </c>
      <c r="CS218" s="100">
        <v>0</v>
      </c>
      <c r="CT218" s="100">
        <v>-19225</v>
      </c>
      <c r="CU218" s="100">
        <v>-1922504</v>
      </c>
      <c r="CV218" s="100">
        <v>-4631776</v>
      </c>
      <c r="CW218" s="100">
        <v>-4539140</v>
      </c>
      <c r="CX218" s="100">
        <v>0</v>
      </c>
      <c r="CY218" s="100">
        <v>-92636</v>
      </c>
      <c r="CZ218" s="100">
        <v>-9263552</v>
      </c>
      <c r="DA218" s="100">
        <v>-1683815</v>
      </c>
      <c r="DB218" s="100">
        <v>-1650139</v>
      </c>
      <c r="DC218" s="100">
        <v>0</v>
      </c>
      <c r="DD218" s="100">
        <v>-33676</v>
      </c>
      <c r="DE218" s="100">
        <v>-3367630</v>
      </c>
      <c r="DF218" s="100">
        <v>-2947961</v>
      </c>
      <c r="DG218" s="100">
        <v>-2889002</v>
      </c>
      <c r="DH218" s="100">
        <v>0</v>
      </c>
      <c r="DI218" s="100">
        <v>-58959</v>
      </c>
      <c r="DJ218" s="100">
        <v>-5895922</v>
      </c>
      <c r="DK218" s="100">
        <v>1046306</v>
      </c>
      <c r="DL218" s="100">
        <v>1025380</v>
      </c>
      <c r="DM218" s="100">
        <v>0</v>
      </c>
      <c r="DN218" s="100">
        <v>20925</v>
      </c>
      <c r="DO218" s="100">
        <v>2092611</v>
      </c>
      <c r="DP218" s="100">
        <v>1065062</v>
      </c>
      <c r="DQ218" s="100">
        <v>1043760</v>
      </c>
      <c r="DR218" s="100">
        <v>0</v>
      </c>
      <c r="DS218" s="100">
        <v>21301</v>
      </c>
      <c r="DT218" s="100">
        <v>2130123</v>
      </c>
      <c r="DU218" s="100">
        <v>-18756</v>
      </c>
      <c r="DV218" s="100">
        <v>-18380</v>
      </c>
      <c r="DW218" s="100">
        <v>0</v>
      </c>
      <c r="DX218" s="100">
        <v>-376</v>
      </c>
      <c r="DY218" s="100">
        <v>-37512</v>
      </c>
      <c r="DZ218" s="100">
        <v>35951237</v>
      </c>
      <c r="EA218" s="100">
        <v>35232212</v>
      </c>
      <c r="EB218" s="100">
        <v>0</v>
      </c>
      <c r="EC218" s="100">
        <v>719025</v>
      </c>
      <c r="ED218" s="100">
        <v>71902474</v>
      </c>
      <c r="EE218" s="100">
        <v>36625386</v>
      </c>
      <c r="EF218" s="100">
        <v>35892879</v>
      </c>
      <c r="EG218" s="100">
        <v>0</v>
      </c>
      <c r="EH218" s="100">
        <v>732508</v>
      </c>
      <c r="EI218" s="100">
        <v>73250773</v>
      </c>
      <c r="EJ218" s="100">
        <v>674149</v>
      </c>
      <c r="EK218" s="100">
        <v>660667</v>
      </c>
      <c r="EL218" s="100">
        <v>0</v>
      </c>
      <c r="EM218" s="100">
        <v>13483</v>
      </c>
      <c r="EN218" s="100">
        <v>1348299</v>
      </c>
      <c r="EO218" s="100">
        <v>655393</v>
      </c>
      <c r="EP218" s="100">
        <v>642287</v>
      </c>
      <c r="EQ218" s="100">
        <v>0</v>
      </c>
      <c r="ER218" s="100">
        <v>13107</v>
      </c>
      <c r="ES218" s="100">
        <v>1310787</v>
      </c>
      <c r="ET218" s="546">
        <v>0.5</v>
      </c>
      <c r="EU218" s="546">
        <v>0.49</v>
      </c>
      <c r="EV218" s="546">
        <v>0</v>
      </c>
      <c r="EW218" s="546">
        <v>0.01</v>
      </c>
      <c r="EX218" s="546">
        <v>1</v>
      </c>
      <c r="EY218" s="84" t="s">
        <v>1047</v>
      </c>
    </row>
    <row r="219" spans="1:155" s="84" customFormat="1" x14ac:dyDescent="0.25">
      <c r="A219" t="s">
        <v>1026</v>
      </c>
      <c r="B219" s="82" t="s">
        <v>797</v>
      </c>
      <c r="C219" s="85" t="s">
        <v>796</v>
      </c>
      <c r="D219" s="100">
        <v>25741188</v>
      </c>
      <c r="E219" s="100">
        <v>20592950</v>
      </c>
      <c r="F219" s="100">
        <v>5148238</v>
      </c>
      <c r="G219" s="100">
        <v>0</v>
      </c>
      <c r="H219" s="100">
        <v>51482376</v>
      </c>
      <c r="I219" s="100">
        <v>0</v>
      </c>
      <c r="J219" s="100">
        <v>0</v>
      </c>
      <c r="K219" s="100">
        <v>25741188</v>
      </c>
      <c r="L219" s="100">
        <v>136804</v>
      </c>
      <c r="M219" s="100">
        <v>136804</v>
      </c>
      <c r="N219" s="100">
        <v>0</v>
      </c>
      <c r="O219" s="100">
        <v>0</v>
      </c>
      <c r="P219" s="100">
        <v>0</v>
      </c>
      <c r="Q219" s="100">
        <v>0</v>
      </c>
      <c r="R219" s="100">
        <v>0</v>
      </c>
      <c r="S219" s="100">
        <v>0</v>
      </c>
      <c r="T219" s="100">
        <v>0</v>
      </c>
      <c r="U219" s="100">
        <v>0</v>
      </c>
      <c r="V219" s="100">
        <v>0</v>
      </c>
      <c r="W219" s="100">
        <v>0</v>
      </c>
      <c r="X219" s="100">
        <v>0</v>
      </c>
      <c r="Y219" s="100">
        <v>0</v>
      </c>
      <c r="Z219" s="100">
        <v>0</v>
      </c>
      <c r="AA219" s="100">
        <v>0</v>
      </c>
      <c r="AB219" s="100">
        <v>0</v>
      </c>
      <c r="AC219" s="100">
        <v>0</v>
      </c>
      <c r="AD219" s="100">
        <v>0</v>
      </c>
      <c r="AE219" s="100">
        <v>2075879</v>
      </c>
      <c r="AF219" s="100">
        <v>518968</v>
      </c>
      <c r="AG219" s="100">
        <v>0</v>
      </c>
      <c r="AH219" s="100">
        <v>2594847</v>
      </c>
      <c r="AI219" s="100">
        <v>450635</v>
      </c>
      <c r="AJ219" s="100">
        <v>360508</v>
      </c>
      <c r="AK219" s="100">
        <v>90127</v>
      </c>
      <c r="AL219" s="100">
        <v>0</v>
      </c>
      <c r="AM219" s="100">
        <v>901270</v>
      </c>
      <c r="AN219" s="100">
        <v>-108850</v>
      </c>
      <c r="AO219" s="100">
        <v>-87080</v>
      </c>
      <c r="AP219" s="100">
        <v>-21770</v>
      </c>
      <c r="AQ219" s="100">
        <v>0</v>
      </c>
      <c r="AR219" s="100">
        <v>-217700</v>
      </c>
      <c r="AS219" s="100">
        <v>-97578</v>
      </c>
      <c r="AT219" s="100">
        <v>-78062</v>
      </c>
      <c r="AU219" s="100">
        <v>-19516</v>
      </c>
      <c r="AV219" s="100">
        <v>0</v>
      </c>
      <c r="AW219" s="100">
        <v>-195156</v>
      </c>
      <c r="AX219" s="100">
        <v>79221</v>
      </c>
      <c r="AY219" s="100">
        <v>63377</v>
      </c>
      <c r="AZ219" s="100">
        <v>15844</v>
      </c>
      <c r="BA219" s="100">
        <v>0</v>
      </c>
      <c r="BB219" s="100">
        <v>158442</v>
      </c>
      <c r="BC219" s="100">
        <v>-92423</v>
      </c>
      <c r="BD219" s="100">
        <v>-73938</v>
      </c>
      <c r="BE219" s="100">
        <v>-18485</v>
      </c>
      <c r="BF219" s="100">
        <v>0</v>
      </c>
      <c r="BG219" s="100">
        <v>-184846</v>
      </c>
      <c r="BH219" s="100">
        <v>-110780</v>
      </c>
      <c r="BI219" s="100">
        <v>-88623</v>
      </c>
      <c r="BJ219" s="100">
        <v>-22157</v>
      </c>
      <c r="BK219" s="100">
        <v>0</v>
      </c>
      <c r="BL219" s="100">
        <v>-221560</v>
      </c>
      <c r="BM219" s="100">
        <v>-6526952</v>
      </c>
      <c r="BN219" s="100">
        <v>-5221561</v>
      </c>
      <c r="BO219" s="100">
        <v>-1305390</v>
      </c>
      <c r="BP219" s="100">
        <v>0</v>
      </c>
      <c r="BQ219" s="100">
        <v>-13053903</v>
      </c>
      <c r="BR219" s="100">
        <v>-3053829</v>
      </c>
      <c r="BS219" s="100">
        <v>-2443064</v>
      </c>
      <c r="BT219" s="100">
        <v>-610766</v>
      </c>
      <c r="BU219" s="100">
        <v>0</v>
      </c>
      <c r="BV219" s="100">
        <v>-6107659</v>
      </c>
      <c r="BW219" s="100">
        <v>-3473122</v>
      </c>
      <c r="BX219" s="100">
        <v>-2778498</v>
      </c>
      <c r="BY219" s="100">
        <v>-694624</v>
      </c>
      <c r="BZ219" s="100">
        <v>0</v>
      </c>
      <c r="CA219" s="100">
        <v>-6946244</v>
      </c>
      <c r="CB219" s="100">
        <v>290672</v>
      </c>
      <c r="CC219" s="100">
        <v>232538</v>
      </c>
      <c r="CD219" s="100">
        <v>58135</v>
      </c>
      <c r="CE219" s="100">
        <v>0</v>
      </c>
      <c r="CF219" s="100">
        <v>581345</v>
      </c>
      <c r="CG219" s="100">
        <v>1315577</v>
      </c>
      <c r="CH219" s="100">
        <v>1052462</v>
      </c>
      <c r="CI219" s="100">
        <v>263116</v>
      </c>
      <c r="CJ219" s="100">
        <v>0</v>
      </c>
      <c r="CK219" s="100">
        <v>2631155</v>
      </c>
      <c r="CL219" s="100">
        <v>130529</v>
      </c>
      <c r="CM219" s="100">
        <v>104424</v>
      </c>
      <c r="CN219" s="100">
        <v>26106</v>
      </c>
      <c r="CO219" s="100">
        <v>0</v>
      </c>
      <c r="CP219" s="100">
        <v>261059</v>
      </c>
      <c r="CQ219" s="100">
        <v>-1942256</v>
      </c>
      <c r="CR219" s="100">
        <v>-1553804</v>
      </c>
      <c r="CS219" s="100">
        <v>-388451</v>
      </c>
      <c r="CT219" s="100">
        <v>0</v>
      </c>
      <c r="CU219" s="100">
        <v>-3884511</v>
      </c>
      <c r="CV219" s="100">
        <v>-6732430</v>
      </c>
      <c r="CW219" s="100">
        <v>-5385941</v>
      </c>
      <c r="CX219" s="100">
        <v>-1346484</v>
      </c>
      <c r="CY219" s="100">
        <v>0</v>
      </c>
      <c r="CZ219" s="100">
        <v>-13464855</v>
      </c>
      <c r="DA219" s="100">
        <v>-2632628</v>
      </c>
      <c r="DB219" s="100">
        <v>-2106102</v>
      </c>
      <c r="DC219" s="100">
        <v>-526525</v>
      </c>
      <c r="DD219" s="100">
        <v>0</v>
      </c>
      <c r="DE219" s="100">
        <v>-5265255</v>
      </c>
      <c r="DF219" s="100">
        <v>-4099801</v>
      </c>
      <c r="DG219" s="100">
        <v>-3279840</v>
      </c>
      <c r="DH219" s="100">
        <v>-819959</v>
      </c>
      <c r="DI219" s="100">
        <v>0</v>
      </c>
      <c r="DJ219" s="100">
        <v>-8199600</v>
      </c>
      <c r="DK219" s="100">
        <v>-510164</v>
      </c>
      <c r="DL219" s="100">
        <v>-408130</v>
      </c>
      <c r="DM219" s="100">
        <v>-102032</v>
      </c>
      <c r="DN219" s="100">
        <v>0</v>
      </c>
      <c r="DO219" s="100">
        <v>-1020326</v>
      </c>
      <c r="DP219" s="100">
        <v>-157417</v>
      </c>
      <c r="DQ219" s="100">
        <v>-125934</v>
      </c>
      <c r="DR219" s="100">
        <v>-31484</v>
      </c>
      <c r="DS219" s="100">
        <v>0</v>
      </c>
      <c r="DT219" s="100">
        <v>-314835</v>
      </c>
      <c r="DU219" s="100">
        <v>-352747</v>
      </c>
      <c r="DV219" s="100">
        <v>-282196</v>
      </c>
      <c r="DW219" s="100">
        <v>-70548</v>
      </c>
      <c r="DX219" s="100">
        <v>0</v>
      </c>
      <c r="DY219" s="100">
        <v>-705491</v>
      </c>
      <c r="DZ219" s="100">
        <v>26281091</v>
      </c>
      <c r="EA219" s="100">
        <v>21024872</v>
      </c>
      <c r="EB219" s="100">
        <v>5256218</v>
      </c>
      <c r="EC219" s="100">
        <v>0</v>
      </c>
      <c r="ED219" s="100">
        <v>52562181</v>
      </c>
      <c r="EE219" s="100">
        <v>25741188</v>
      </c>
      <c r="EF219" s="100">
        <v>20592950</v>
      </c>
      <c r="EG219" s="100">
        <v>5148238</v>
      </c>
      <c r="EH219" s="100">
        <v>0</v>
      </c>
      <c r="EI219" s="100">
        <v>51482376</v>
      </c>
      <c r="EJ219" s="100">
        <v>-539903</v>
      </c>
      <c r="EK219" s="100">
        <v>-431922</v>
      </c>
      <c r="EL219" s="100">
        <v>-107980</v>
      </c>
      <c r="EM219" s="100">
        <v>0</v>
      </c>
      <c r="EN219" s="100">
        <v>-1079805</v>
      </c>
      <c r="EO219" s="100">
        <v>-892650</v>
      </c>
      <c r="EP219" s="100">
        <v>-714118</v>
      </c>
      <c r="EQ219" s="100">
        <v>-178528</v>
      </c>
      <c r="ER219" s="100">
        <v>0</v>
      </c>
      <c r="ES219" s="100">
        <v>-1785296</v>
      </c>
      <c r="ET219" s="546">
        <v>0.5</v>
      </c>
      <c r="EU219" s="546">
        <v>0.4</v>
      </c>
      <c r="EV219" s="546">
        <v>0.1</v>
      </c>
      <c r="EW219" s="546">
        <v>0</v>
      </c>
      <c r="EX219" s="546">
        <v>1</v>
      </c>
      <c r="EY219" s="84" t="s">
        <v>1029</v>
      </c>
    </row>
    <row r="220" spans="1:155" s="84" customFormat="1" x14ac:dyDescent="0.25">
      <c r="A220" t="s">
        <v>1037</v>
      </c>
      <c r="B220" s="82" t="s">
        <v>799</v>
      </c>
      <c r="C220" s="85" t="s">
        <v>798</v>
      </c>
      <c r="D220" s="100">
        <v>28706451.719999999</v>
      </c>
      <c r="E220" s="100">
        <v>22965161</v>
      </c>
      <c r="F220" s="100">
        <v>5741290</v>
      </c>
      <c r="G220" s="100">
        <v>0</v>
      </c>
      <c r="H220" s="100">
        <v>57412902.719999999</v>
      </c>
      <c r="I220" s="100">
        <v>0</v>
      </c>
      <c r="J220" s="100">
        <v>0</v>
      </c>
      <c r="K220" s="100">
        <v>28706451.719999999</v>
      </c>
      <c r="L220" s="100">
        <v>135325</v>
      </c>
      <c r="M220" s="100">
        <v>135325</v>
      </c>
      <c r="N220" s="100">
        <v>107293</v>
      </c>
      <c r="O220" s="100">
        <v>107293</v>
      </c>
      <c r="P220" s="100">
        <v>0</v>
      </c>
      <c r="Q220" s="100">
        <v>0</v>
      </c>
      <c r="R220" s="100">
        <v>0</v>
      </c>
      <c r="S220" s="100">
        <v>0</v>
      </c>
      <c r="T220" s="100">
        <v>0</v>
      </c>
      <c r="U220" s="100">
        <v>0</v>
      </c>
      <c r="V220" s="100">
        <v>0</v>
      </c>
      <c r="W220" s="100">
        <v>0</v>
      </c>
      <c r="X220" s="100">
        <v>0</v>
      </c>
      <c r="Y220" s="100">
        <v>0</v>
      </c>
      <c r="Z220" s="100">
        <v>0</v>
      </c>
      <c r="AA220" s="100">
        <v>0</v>
      </c>
      <c r="AB220" s="100">
        <v>0</v>
      </c>
      <c r="AC220" s="100">
        <v>0</v>
      </c>
      <c r="AD220" s="100">
        <v>0</v>
      </c>
      <c r="AE220" s="100">
        <v>1815329</v>
      </c>
      <c r="AF220" s="100">
        <v>452368</v>
      </c>
      <c r="AG220" s="100">
        <v>0</v>
      </c>
      <c r="AH220" s="100">
        <v>2267697</v>
      </c>
      <c r="AI220" s="100">
        <v>374091</v>
      </c>
      <c r="AJ220" s="100">
        <v>299272</v>
      </c>
      <c r="AK220" s="100">
        <v>74818</v>
      </c>
      <c r="AL220" s="100">
        <v>0</v>
      </c>
      <c r="AM220" s="100">
        <v>748181</v>
      </c>
      <c r="AN220" s="100">
        <v>-1089623</v>
      </c>
      <c r="AO220" s="100">
        <v>-871698</v>
      </c>
      <c r="AP220" s="100">
        <v>-217925</v>
      </c>
      <c r="AQ220" s="100">
        <v>0</v>
      </c>
      <c r="AR220" s="100">
        <v>-2179246</v>
      </c>
      <c r="AS220" s="100">
        <v>-286300</v>
      </c>
      <c r="AT220" s="100">
        <v>-229040</v>
      </c>
      <c r="AU220" s="100">
        <v>-57260</v>
      </c>
      <c r="AV220" s="100">
        <v>0</v>
      </c>
      <c r="AW220" s="100">
        <v>-572600</v>
      </c>
      <c r="AX220" s="100">
        <v>0</v>
      </c>
      <c r="AY220" s="100">
        <v>0</v>
      </c>
      <c r="AZ220" s="100">
        <v>0</v>
      </c>
      <c r="BA220" s="100">
        <v>0</v>
      </c>
      <c r="BB220" s="100">
        <v>0</v>
      </c>
      <c r="BC220" s="100">
        <v>-15550</v>
      </c>
      <c r="BD220" s="100">
        <v>-12440</v>
      </c>
      <c r="BE220" s="100">
        <v>-3110</v>
      </c>
      <c r="BF220" s="100">
        <v>0</v>
      </c>
      <c r="BG220" s="100">
        <v>-31100</v>
      </c>
      <c r="BH220" s="100">
        <v>-301850</v>
      </c>
      <c r="BI220" s="100">
        <v>-241480</v>
      </c>
      <c r="BJ220" s="100">
        <v>-60370</v>
      </c>
      <c r="BK220" s="100">
        <v>0</v>
      </c>
      <c r="BL220" s="100">
        <v>-603700</v>
      </c>
      <c r="BM220" s="100">
        <v>-1763150.0600000005</v>
      </c>
      <c r="BN220" s="100">
        <v>-1410520</v>
      </c>
      <c r="BO220" s="100">
        <v>-352630</v>
      </c>
      <c r="BP220" s="100">
        <v>0</v>
      </c>
      <c r="BQ220" s="100">
        <v>-3526300.0600000005</v>
      </c>
      <c r="BR220" s="100">
        <v>0</v>
      </c>
      <c r="BS220" s="100">
        <v>0</v>
      </c>
      <c r="BT220" s="100">
        <v>0</v>
      </c>
      <c r="BU220" s="100">
        <v>0</v>
      </c>
      <c r="BV220" s="100">
        <v>0</v>
      </c>
      <c r="BW220" s="100">
        <v>-1763150.0600000005</v>
      </c>
      <c r="BX220" s="100">
        <v>-1410520</v>
      </c>
      <c r="BY220" s="100">
        <v>-352630</v>
      </c>
      <c r="BZ220" s="100">
        <v>0</v>
      </c>
      <c r="CA220" s="100">
        <v>-3526300.0600000005</v>
      </c>
      <c r="CB220" s="100">
        <v>0</v>
      </c>
      <c r="CC220" s="100">
        <v>0</v>
      </c>
      <c r="CD220" s="100">
        <v>0</v>
      </c>
      <c r="CE220" s="100">
        <v>0</v>
      </c>
      <c r="CF220" s="100">
        <v>0</v>
      </c>
      <c r="CG220" s="100">
        <v>0</v>
      </c>
      <c r="CH220" s="100">
        <v>0</v>
      </c>
      <c r="CI220" s="100">
        <v>0</v>
      </c>
      <c r="CJ220" s="100">
        <v>0</v>
      </c>
      <c r="CK220" s="100">
        <v>0</v>
      </c>
      <c r="CL220" s="100">
        <v>0</v>
      </c>
      <c r="CM220" s="100">
        <v>0</v>
      </c>
      <c r="CN220" s="100">
        <v>0</v>
      </c>
      <c r="CO220" s="100">
        <v>0</v>
      </c>
      <c r="CP220" s="100">
        <v>0</v>
      </c>
      <c r="CQ220" s="100">
        <v>467487</v>
      </c>
      <c r="CR220" s="100">
        <v>373989</v>
      </c>
      <c r="CS220" s="100">
        <v>93497</v>
      </c>
      <c r="CT220" s="100">
        <v>0</v>
      </c>
      <c r="CU220" s="100">
        <v>934973</v>
      </c>
      <c r="CV220" s="100">
        <v>-1295663.0600000005</v>
      </c>
      <c r="CW220" s="100">
        <v>-1036531</v>
      </c>
      <c r="CX220" s="100">
        <v>-259133</v>
      </c>
      <c r="CY220" s="100">
        <v>0</v>
      </c>
      <c r="CZ220" s="100">
        <v>-2591327.0600000005</v>
      </c>
      <c r="DA220" s="100">
        <v>0</v>
      </c>
      <c r="DB220" s="100">
        <v>0</v>
      </c>
      <c r="DC220" s="100">
        <v>0</v>
      </c>
      <c r="DD220" s="100">
        <v>0</v>
      </c>
      <c r="DE220" s="100">
        <v>0</v>
      </c>
      <c r="DF220" s="100">
        <v>-1295663.0600000005</v>
      </c>
      <c r="DG220" s="100">
        <v>-1036531</v>
      </c>
      <c r="DH220" s="100">
        <v>-259133</v>
      </c>
      <c r="DI220" s="100">
        <v>0</v>
      </c>
      <c r="DJ220" s="100">
        <v>-2591327.0600000005</v>
      </c>
      <c r="DK220" s="100">
        <v>-1561699</v>
      </c>
      <c r="DL220" s="100">
        <v>2889794</v>
      </c>
      <c r="DM220" s="100">
        <v>9345679</v>
      </c>
      <c r="DN220" s="100">
        <v>0</v>
      </c>
      <c r="DO220" s="100">
        <v>10673774</v>
      </c>
      <c r="DP220" s="100">
        <v>-1561697</v>
      </c>
      <c r="DQ220" s="100">
        <v>1517901</v>
      </c>
      <c r="DR220" s="100">
        <v>6144598</v>
      </c>
      <c r="DS220" s="100">
        <v>0</v>
      </c>
      <c r="DT220" s="100">
        <v>6100802</v>
      </c>
      <c r="DU220" s="100">
        <v>-2</v>
      </c>
      <c r="DV220" s="100">
        <v>1371893</v>
      </c>
      <c r="DW220" s="100">
        <v>3201081</v>
      </c>
      <c r="DX220" s="100">
        <v>0</v>
      </c>
      <c r="DY220" s="100">
        <v>4572972</v>
      </c>
      <c r="DZ220" s="100">
        <v>29498419</v>
      </c>
      <c r="EA220" s="100">
        <v>23598735</v>
      </c>
      <c r="EB220" s="100">
        <v>5899684</v>
      </c>
      <c r="EC220" s="100">
        <v>0</v>
      </c>
      <c r="ED220" s="100">
        <v>58996838</v>
      </c>
      <c r="EE220" s="100">
        <v>28706451.719999999</v>
      </c>
      <c r="EF220" s="100">
        <v>22965161</v>
      </c>
      <c r="EG220" s="100">
        <v>5741290</v>
      </c>
      <c r="EH220" s="100">
        <v>0</v>
      </c>
      <c r="EI220" s="100">
        <v>57412902.719999999</v>
      </c>
      <c r="EJ220" s="100">
        <v>-791967.28000000119</v>
      </c>
      <c r="EK220" s="100">
        <v>-633574</v>
      </c>
      <c r="EL220" s="100">
        <v>-158394</v>
      </c>
      <c r="EM220" s="100">
        <v>0</v>
      </c>
      <c r="EN220" s="100">
        <v>-1583935.2800000012</v>
      </c>
      <c r="EO220" s="100">
        <v>-791969.28000000119</v>
      </c>
      <c r="EP220" s="100">
        <v>738319</v>
      </c>
      <c r="EQ220" s="100">
        <v>3042687</v>
      </c>
      <c r="ER220" s="100">
        <v>0</v>
      </c>
      <c r="ES220" s="100">
        <v>2989036.7199999988</v>
      </c>
      <c r="ET220" s="546">
        <v>0.5</v>
      </c>
      <c r="EU220" s="546">
        <v>0.4</v>
      </c>
      <c r="EV220" s="546">
        <v>0.1</v>
      </c>
      <c r="EW220" s="546">
        <v>0</v>
      </c>
      <c r="EX220" s="546">
        <v>1</v>
      </c>
      <c r="EY220" s="84" t="s">
        <v>1029</v>
      </c>
    </row>
    <row r="221" spans="1:155" s="84" customFormat="1" x14ac:dyDescent="0.25">
      <c r="A221" t="s">
        <v>1026</v>
      </c>
      <c r="B221" s="82" t="s">
        <v>801</v>
      </c>
      <c r="C221" s="85" t="s">
        <v>800</v>
      </c>
      <c r="D221" s="100">
        <v>13293376</v>
      </c>
      <c r="E221" s="100">
        <v>10634702</v>
      </c>
      <c r="F221" s="100">
        <v>2392808</v>
      </c>
      <c r="G221" s="100">
        <v>265868</v>
      </c>
      <c r="H221" s="100">
        <v>26586754</v>
      </c>
      <c r="I221" s="100">
        <v>0</v>
      </c>
      <c r="J221" s="100">
        <v>0</v>
      </c>
      <c r="K221" s="100">
        <v>13293376</v>
      </c>
      <c r="L221" s="100">
        <v>112270</v>
      </c>
      <c r="M221" s="100">
        <v>112270</v>
      </c>
      <c r="N221" s="100">
        <v>0</v>
      </c>
      <c r="O221" s="100">
        <v>0</v>
      </c>
      <c r="P221" s="100">
        <v>511238</v>
      </c>
      <c r="Q221" s="100">
        <v>0</v>
      </c>
      <c r="R221" s="100">
        <v>511238</v>
      </c>
      <c r="S221" s="100">
        <v>0</v>
      </c>
      <c r="T221" s="100">
        <v>0</v>
      </c>
      <c r="U221" s="100">
        <v>0</v>
      </c>
      <c r="V221" s="100">
        <v>0</v>
      </c>
      <c r="W221" s="100">
        <v>0</v>
      </c>
      <c r="X221" s="100">
        <v>0</v>
      </c>
      <c r="Y221" s="100">
        <v>0</v>
      </c>
      <c r="Z221" s="100">
        <v>0</v>
      </c>
      <c r="AA221" s="100">
        <v>0</v>
      </c>
      <c r="AB221" s="100">
        <v>0</v>
      </c>
      <c r="AC221" s="100">
        <v>0</v>
      </c>
      <c r="AD221" s="100">
        <v>0</v>
      </c>
      <c r="AE221" s="100">
        <v>1668079</v>
      </c>
      <c r="AF221" s="100">
        <v>371568</v>
      </c>
      <c r="AG221" s="100">
        <v>41286</v>
      </c>
      <c r="AH221" s="100">
        <v>2080933</v>
      </c>
      <c r="AI221" s="100">
        <v>329972</v>
      </c>
      <c r="AJ221" s="100">
        <v>263977</v>
      </c>
      <c r="AK221" s="100">
        <v>59395</v>
      </c>
      <c r="AL221" s="100">
        <v>6599</v>
      </c>
      <c r="AM221" s="100">
        <v>659943</v>
      </c>
      <c r="AN221" s="100">
        <v>-58167</v>
      </c>
      <c r="AO221" s="100">
        <v>-46534</v>
      </c>
      <c r="AP221" s="100">
        <v>-10470</v>
      </c>
      <c r="AQ221" s="100">
        <v>-1163</v>
      </c>
      <c r="AR221" s="100">
        <v>-116334</v>
      </c>
      <c r="AS221" s="100">
        <v>-144050</v>
      </c>
      <c r="AT221" s="100">
        <v>-115240</v>
      </c>
      <c r="AU221" s="100">
        <v>-25929</v>
      </c>
      <c r="AV221" s="100">
        <v>-2881</v>
      </c>
      <c r="AW221" s="100">
        <v>-288100</v>
      </c>
      <c r="AX221" s="100">
        <v>6981</v>
      </c>
      <c r="AY221" s="100">
        <v>5585</v>
      </c>
      <c r="AZ221" s="100">
        <v>1257</v>
      </c>
      <c r="BA221" s="100">
        <v>140</v>
      </c>
      <c r="BB221" s="100">
        <v>13963</v>
      </c>
      <c r="BC221" s="100">
        <v>-78231</v>
      </c>
      <c r="BD221" s="100">
        <v>-62585</v>
      </c>
      <c r="BE221" s="100">
        <v>-14082</v>
      </c>
      <c r="BF221" s="100">
        <v>-1565</v>
      </c>
      <c r="BG221" s="100">
        <v>-156463</v>
      </c>
      <c r="BH221" s="100">
        <v>-215300</v>
      </c>
      <c r="BI221" s="100">
        <v>-172240</v>
      </c>
      <c r="BJ221" s="100">
        <v>-38754</v>
      </c>
      <c r="BK221" s="100">
        <v>-4306</v>
      </c>
      <c r="BL221" s="100">
        <v>-430600</v>
      </c>
      <c r="BM221" s="100">
        <v>-1602791</v>
      </c>
      <c r="BN221" s="100">
        <v>-1282232</v>
      </c>
      <c r="BO221" s="100">
        <v>-288502</v>
      </c>
      <c r="BP221" s="100">
        <v>-32056</v>
      </c>
      <c r="BQ221" s="100">
        <v>-3205581</v>
      </c>
      <c r="BR221" s="100">
        <v>-22297</v>
      </c>
      <c r="BS221" s="100">
        <v>-17838</v>
      </c>
      <c r="BT221" s="100">
        <v>-4014</v>
      </c>
      <c r="BU221" s="100">
        <v>-446</v>
      </c>
      <c r="BV221" s="100">
        <v>-44595</v>
      </c>
      <c r="BW221" s="100">
        <v>-1580493</v>
      </c>
      <c r="BX221" s="100">
        <v>-1264394</v>
      </c>
      <c r="BY221" s="100">
        <v>-284489</v>
      </c>
      <c r="BZ221" s="100">
        <v>-31610</v>
      </c>
      <c r="CA221" s="100">
        <v>-3160986</v>
      </c>
      <c r="CB221" s="100">
        <v>341294</v>
      </c>
      <c r="CC221" s="100">
        <v>273035</v>
      </c>
      <c r="CD221" s="100">
        <v>61433</v>
      </c>
      <c r="CE221" s="100">
        <v>6826</v>
      </c>
      <c r="CF221" s="100">
        <v>682588</v>
      </c>
      <c r="CG221" s="100">
        <v>108893</v>
      </c>
      <c r="CH221" s="100">
        <v>87114</v>
      </c>
      <c r="CI221" s="100">
        <v>19601</v>
      </c>
      <c r="CJ221" s="100">
        <v>2178</v>
      </c>
      <c r="CK221" s="100">
        <v>217786</v>
      </c>
      <c r="CL221" s="100">
        <v>-341294</v>
      </c>
      <c r="CM221" s="100">
        <v>-273035</v>
      </c>
      <c r="CN221" s="100">
        <v>-61433</v>
      </c>
      <c r="CO221" s="100">
        <v>-6826</v>
      </c>
      <c r="CP221" s="100">
        <v>-682588</v>
      </c>
      <c r="CQ221" s="100">
        <v>-108893</v>
      </c>
      <c r="CR221" s="100">
        <v>-87114</v>
      </c>
      <c r="CS221" s="100">
        <v>-19601</v>
      </c>
      <c r="CT221" s="100">
        <v>-2178</v>
      </c>
      <c r="CU221" s="100">
        <v>-217786</v>
      </c>
      <c r="CV221" s="100">
        <v>-1602791</v>
      </c>
      <c r="CW221" s="100">
        <v>-1282232</v>
      </c>
      <c r="CX221" s="100">
        <v>-288502</v>
      </c>
      <c r="CY221" s="100">
        <v>-32056</v>
      </c>
      <c r="CZ221" s="100">
        <v>-3205581</v>
      </c>
      <c r="DA221" s="100">
        <v>-22297</v>
      </c>
      <c r="DB221" s="100">
        <v>-17838</v>
      </c>
      <c r="DC221" s="100">
        <v>-4014</v>
      </c>
      <c r="DD221" s="100">
        <v>-446</v>
      </c>
      <c r="DE221" s="100">
        <v>-44595</v>
      </c>
      <c r="DF221" s="100">
        <v>-1580493</v>
      </c>
      <c r="DG221" s="100">
        <v>-1264394</v>
      </c>
      <c r="DH221" s="100">
        <v>-284489</v>
      </c>
      <c r="DI221" s="100">
        <v>-31610</v>
      </c>
      <c r="DJ221" s="100">
        <v>-3160986</v>
      </c>
      <c r="DK221" s="100">
        <v>-357147</v>
      </c>
      <c r="DL221" s="100">
        <v>-285718</v>
      </c>
      <c r="DM221" s="100">
        <v>-64285</v>
      </c>
      <c r="DN221" s="100">
        <v>-7144</v>
      </c>
      <c r="DO221" s="100">
        <v>-714294</v>
      </c>
      <c r="DP221" s="100">
        <v>-249331</v>
      </c>
      <c r="DQ221" s="100">
        <v>-199465</v>
      </c>
      <c r="DR221" s="100">
        <v>-44880</v>
      </c>
      <c r="DS221" s="100">
        <v>-4987</v>
      </c>
      <c r="DT221" s="100">
        <v>-498663</v>
      </c>
      <c r="DU221" s="100">
        <v>-107816</v>
      </c>
      <c r="DV221" s="100">
        <v>-86253</v>
      </c>
      <c r="DW221" s="100">
        <v>-19405</v>
      </c>
      <c r="DX221" s="100">
        <v>-2157</v>
      </c>
      <c r="DY221" s="100">
        <v>-215631</v>
      </c>
      <c r="DZ221" s="100">
        <v>13102842</v>
      </c>
      <c r="EA221" s="100">
        <v>10482273</v>
      </c>
      <c r="EB221" s="100">
        <v>2358511</v>
      </c>
      <c r="EC221" s="100">
        <v>262057</v>
      </c>
      <c r="ED221" s="100">
        <v>26205683</v>
      </c>
      <c r="EE221" s="100">
        <v>13293376</v>
      </c>
      <c r="EF221" s="100">
        <v>10634702</v>
      </c>
      <c r="EG221" s="100">
        <v>2392808</v>
      </c>
      <c r="EH221" s="100">
        <v>265868</v>
      </c>
      <c r="EI221" s="100">
        <v>26586754</v>
      </c>
      <c r="EJ221" s="100">
        <v>190534</v>
      </c>
      <c r="EK221" s="100">
        <v>152429</v>
      </c>
      <c r="EL221" s="100">
        <v>34297</v>
      </c>
      <c r="EM221" s="100">
        <v>3811</v>
      </c>
      <c r="EN221" s="100">
        <v>381071</v>
      </c>
      <c r="EO221" s="100">
        <v>82718</v>
      </c>
      <c r="EP221" s="100">
        <v>66176</v>
      </c>
      <c r="EQ221" s="100">
        <v>14892</v>
      </c>
      <c r="ER221" s="100">
        <v>1654</v>
      </c>
      <c r="ES221" s="100">
        <v>165440</v>
      </c>
      <c r="ET221" s="546">
        <v>0.5</v>
      </c>
      <c r="EU221" s="546">
        <v>0.4</v>
      </c>
      <c r="EV221" s="546">
        <v>0.09</v>
      </c>
      <c r="EW221" s="546">
        <v>0.01</v>
      </c>
      <c r="EX221" s="546">
        <v>1</v>
      </c>
      <c r="EY221" s="84" t="s">
        <v>1029</v>
      </c>
    </row>
    <row r="222" spans="1:155" s="84" customFormat="1" x14ac:dyDescent="0.25">
      <c r="A222" t="s">
        <v>1037</v>
      </c>
      <c r="B222" s="82" t="s">
        <v>803</v>
      </c>
      <c r="C222" s="85" t="s">
        <v>802</v>
      </c>
      <c r="D222" s="100">
        <v>24819791</v>
      </c>
      <c r="E222" s="100">
        <v>19855833</v>
      </c>
      <c r="F222" s="100">
        <v>4467562</v>
      </c>
      <c r="G222" s="100">
        <v>496396</v>
      </c>
      <c r="H222" s="100">
        <v>49639582</v>
      </c>
      <c r="I222" s="100">
        <v>0</v>
      </c>
      <c r="J222" s="100">
        <v>0</v>
      </c>
      <c r="K222" s="100">
        <v>24819791</v>
      </c>
      <c r="L222" s="100">
        <v>123989</v>
      </c>
      <c r="M222" s="100">
        <v>123989</v>
      </c>
      <c r="N222" s="100">
        <v>0</v>
      </c>
      <c r="O222" s="100">
        <v>0</v>
      </c>
      <c r="P222" s="100">
        <v>0</v>
      </c>
      <c r="Q222" s="100">
        <v>0</v>
      </c>
      <c r="R222" s="100">
        <v>0</v>
      </c>
      <c r="S222" s="100">
        <v>0</v>
      </c>
      <c r="T222" s="100">
        <v>0</v>
      </c>
      <c r="U222" s="100">
        <v>0</v>
      </c>
      <c r="V222" s="100">
        <v>0</v>
      </c>
      <c r="W222" s="100">
        <v>0</v>
      </c>
      <c r="X222" s="100">
        <v>0</v>
      </c>
      <c r="Y222" s="100">
        <v>0</v>
      </c>
      <c r="Z222" s="100">
        <v>0</v>
      </c>
      <c r="AA222" s="100">
        <v>0</v>
      </c>
      <c r="AB222" s="100">
        <v>0</v>
      </c>
      <c r="AC222" s="100">
        <v>0</v>
      </c>
      <c r="AD222" s="100">
        <v>0</v>
      </c>
      <c r="AE222" s="100">
        <v>1752172</v>
      </c>
      <c r="AF222" s="100">
        <v>394238</v>
      </c>
      <c r="AG222" s="100">
        <v>43805</v>
      </c>
      <c r="AH222" s="100">
        <v>2190215</v>
      </c>
      <c r="AI222" s="100">
        <v>1329253</v>
      </c>
      <c r="AJ222" s="100">
        <v>1063402</v>
      </c>
      <c r="AK222" s="100">
        <v>239265</v>
      </c>
      <c r="AL222" s="100">
        <v>26585</v>
      </c>
      <c r="AM222" s="100">
        <v>2658505</v>
      </c>
      <c r="AN222" s="100">
        <v>-412820</v>
      </c>
      <c r="AO222" s="100">
        <v>-330255</v>
      </c>
      <c r="AP222" s="100">
        <v>-74307</v>
      </c>
      <c r="AQ222" s="100">
        <v>-8256</v>
      </c>
      <c r="AR222" s="100">
        <v>-825638</v>
      </c>
      <c r="AS222" s="100">
        <v>-252141.72999999998</v>
      </c>
      <c r="AT222" s="100">
        <v>-201713</v>
      </c>
      <c r="AU222" s="100">
        <v>-45386</v>
      </c>
      <c r="AV222" s="100">
        <v>-5043</v>
      </c>
      <c r="AW222" s="100">
        <v>-504283.73</v>
      </c>
      <c r="AX222" s="100">
        <v>3491</v>
      </c>
      <c r="AY222" s="100">
        <v>2794</v>
      </c>
      <c r="AZ222" s="100">
        <v>629</v>
      </c>
      <c r="BA222" s="100">
        <v>70</v>
      </c>
      <c r="BB222" s="100">
        <v>6984</v>
      </c>
      <c r="BC222" s="100">
        <v>-244350</v>
      </c>
      <c r="BD222" s="100">
        <v>-195480</v>
      </c>
      <c r="BE222" s="100">
        <v>-43983</v>
      </c>
      <c r="BF222" s="100">
        <v>-4887</v>
      </c>
      <c r="BG222" s="100">
        <v>-488700</v>
      </c>
      <c r="BH222" s="100">
        <v>-493000.73</v>
      </c>
      <c r="BI222" s="100">
        <v>-394399</v>
      </c>
      <c r="BJ222" s="100">
        <v>-88740</v>
      </c>
      <c r="BK222" s="100">
        <v>-9860</v>
      </c>
      <c r="BL222" s="100">
        <v>-985999.73</v>
      </c>
      <c r="BM222" s="100">
        <v>-5508174</v>
      </c>
      <c r="BN222" s="100">
        <v>-4406538</v>
      </c>
      <c r="BO222" s="100">
        <v>-991471</v>
      </c>
      <c r="BP222" s="100">
        <v>-110163</v>
      </c>
      <c r="BQ222" s="100">
        <v>-11016346</v>
      </c>
      <c r="BR222" s="100">
        <v>-975792</v>
      </c>
      <c r="BS222" s="100">
        <v>-780634</v>
      </c>
      <c r="BT222" s="100">
        <v>-175643</v>
      </c>
      <c r="BU222" s="100">
        <v>-19516</v>
      </c>
      <c r="BV222" s="100">
        <v>-1951585</v>
      </c>
      <c r="BW222" s="100">
        <v>-4532381</v>
      </c>
      <c r="BX222" s="100">
        <v>-3625904</v>
      </c>
      <c r="BY222" s="100">
        <v>-815828</v>
      </c>
      <c r="BZ222" s="100">
        <v>-90648</v>
      </c>
      <c r="CA222" s="100">
        <v>-9064761</v>
      </c>
      <c r="CB222" s="100">
        <v>509090</v>
      </c>
      <c r="CC222" s="100">
        <v>407272</v>
      </c>
      <c r="CD222" s="100">
        <v>91636</v>
      </c>
      <c r="CE222" s="100">
        <v>10182</v>
      </c>
      <c r="CF222" s="100">
        <v>1018180</v>
      </c>
      <c r="CG222" s="100">
        <v>1400075</v>
      </c>
      <c r="CH222" s="100">
        <v>1120060</v>
      </c>
      <c r="CI222" s="100">
        <v>252013</v>
      </c>
      <c r="CJ222" s="100">
        <v>28001</v>
      </c>
      <c r="CK222" s="100">
        <v>2800149</v>
      </c>
      <c r="CL222" s="100">
        <v>-484152</v>
      </c>
      <c r="CM222" s="100">
        <v>-387321</v>
      </c>
      <c r="CN222" s="100">
        <v>-87147</v>
      </c>
      <c r="CO222" s="100">
        <v>-9683</v>
      </c>
      <c r="CP222" s="100">
        <v>-968303</v>
      </c>
      <c r="CQ222" s="100">
        <v>-1930705</v>
      </c>
      <c r="CR222" s="100">
        <v>-1544564</v>
      </c>
      <c r="CS222" s="100">
        <v>-347527</v>
      </c>
      <c r="CT222" s="100">
        <v>-38614</v>
      </c>
      <c r="CU222" s="100">
        <v>-3861410</v>
      </c>
      <c r="CV222" s="100">
        <v>-6013866</v>
      </c>
      <c r="CW222" s="100">
        <v>-4811091</v>
      </c>
      <c r="CX222" s="100">
        <v>-1082496</v>
      </c>
      <c r="CY222" s="100">
        <v>-120277</v>
      </c>
      <c r="CZ222" s="100">
        <v>-12027730</v>
      </c>
      <c r="DA222" s="100">
        <v>-950854</v>
      </c>
      <c r="DB222" s="100">
        <v>-760683</v>
      </c>
      <c r="DC222" s="100">
        <v>-171154</v>
      </c>
      <c r="DD222" s="100">
        <v>-19017</v>
      </c>
      <c r="DE222" s="100">
        <v>-1901708</v>
      </c>
      <c r="DF222" s="100">
        <v>-5063011</v>
      </c>
      <c r="DG222" s="100">
        <v>-4050408</v>
      </c>
      <c r="DH222" s="100">
        <v>-911342</v>
      </c>
      <c r="DI222" s="100">
        <v>-101261</v>
      </c>
      <c r="DJ222" s="100">
        <v>-10126022</v>
      </c>
      <c r="DK222" s="100">
        <v>-959149</v>
      </c>
      <c r="DL222" s="100">
        <v>-767321</v>
      </c>
      <c r="DM222" s="100">
        <v>-172648</v>
      </c>
      <c r="DN222" s="100">
        <v>-19184</v>
      </c>
      <c r="DO222" s="100">
        <v>-1918302</v>
      </c>
      <c r="DP222" s="100">
        <v>373503</v>
      </c>
      <c r="DQ222" s="100">
        <v>298802</v>
      </c>
      <c r="DR222" s="100">
        <v>67230</v>
      </c>
      <c r="DS222" s="100">
        <v>7470</v>
      </c>
      <c r="DT222" s="100">
        <v>747005</v>
      </c>
      <c r="DU222" s="100">
        <v>-1332652</v>
      </c>
      <c r="DV222" s="100">
        <v>-1066123</v>
      </c>
      <c r="DW222" s="100">
        <v>-239878</v>
      </c>
      <c r="DX222" s="100">
        <v>-26654</v>
      </c>
      <c r="DY222" s="100">
        <v>-2665307</v>
      </c>
      <c r="DZ222" s="100">
        <v>24885747</v>
      </c>
      <c r="EA222" s="100">
        <v>19908598</v>
      </c>
      <c r="EB222" s="100">
        <v>4479435</v>
      </c>
      <c r="EC222" s="100">
        <v>497715</v>
      </c>
      <c r="ED222" s="100">
        <v>49771495</v>
      </c>
      <c r="EE222" s="100">
        <v>24819791</v>
      </c>
      <c r="EF222" s="100">
        <v>19855833</v>
      </c>
      <c r="EG222" s="100">
        <v>4467562</v>
      </c>
      <c r="EH222" s="100">
        <v>496396</v>
      </c>
      <c r="EI222" s="100">
        <v>49639582</v>
      </c>
      <c r="EJ222" s="100">
        <v>-65956</v>
      </c>
      <c r="EK222" s="100">
        <v>-52765</v>
      </c>
      <c r="EL222" s="100">
        <v>-11873</v>
      </c>
      <c r="EM222" s="100">
        <v>-1319</v>
      </c>
      <c r="EN222" s="100">
        <v>-131913</v>
      </c>
      <c r="EO222" s="100">
        <v>-1398608</v>
      </c>
      <c r="EP222" s="100">
        <v>-1118888</v>
      </c>
      <c r="EQ222" s="100">
        <v>-251751</v>
      </c>
      <c r="ER222" s="100">
        <v>-27973</v>
      </c>
      <c r="ES222" s="100">
        <v>-2797220</v>
      </c>
      <c r="ET222" s="546">
        <v>0.5</v>
      </c>
      <c r="EU222" s="546">
        <v>0.4</v>
      </c>
      <c r="EV222" s="546">
        <v>0.09</v>
      </c>
      <c r="EW222" s="546">
        <v>0.01</v>
      </c>
      <c r="EX222" s="546">
        <v>1</v>
      </c>
      <c r="EY222" s="84" t="s">
        <v>1029</v>
      </c>
    </row>
    <row r="223" spans="1:155" s="84" customFormat="1" x14ac:dyDescent="0.25">
      <c r="A223" t="s">
        <v>1026</v>
      </c>
      <c r="B223" s="82" t="s">
        <v>805</v>
      </c>
      <c r="C223" s="85" t="s">
        <v>804</v>
      </c>
      <c r="D223" s="100">
        <v>5598826</v>
      </c>
      <c r="E223" s="100">
        <v>5486850</v>
      </c>
      <c r="F223" s="100">
        <v>0</v>
      </c>
      <c r="G223" s="100">
        <v>111977</v>
      </c>
      <c r="H223" s="100">
        <v>11197653</v>
      </c>
      <c r="I223" s="100">
        <v>0</v>
      </c>
      <c r="J223" s="100">
        <v>0</v>
      </c>
      <c r="K223" s="100">
        <v>5598826</v>
      </c>
      <c r="L223" s="100">
        <v>61192</v>
      </c>
      <c r="M223" s="100">
        <v>61192</v>
      </c>
      <c r="N223" s="100">
        <v>0</v>
      </c>
      <c r="O223" s="100">
        <v>0</v>
      </c>
      <c r="P223" s="100">
        <v>36504</v>
      </c>
      <c r="Q223" s="100">
        <v>0</v>
      </c>
      <c r="R223" s="100">
        <v>36504</v>
      </c>
      <c r="S223" s="100">
        <v>0</v>
      </c>
      <c r="T223" s="100">
        <v>0</v>
      </c>
      <c r="U223" s="100">
        <v>0</v>
      </c>
      <c r="V223" s="100">
        <v>0</v>
      </c>
      <c r="W223" s="100">
        <v>0</v>
      </c>
      <c r="X223" s="100">
        <v>0</v>
      </c>
      <c r="Y223" s="100">
        <v>0</v>
      </c>
      <c r="Z223" s="100">
        <v>0</v>
      </c>
      <c r="AA223" s="100">
        <v>0</v>
      </c>
      <c r="AB223" s="100">
        <v>0</v>
      </c>
      <c r="AC223" s="100">
        <v>0</v>
      </c>
      <c r="AD223" s="100">
        <v>0</v>
      </c>
      <c r="AE223" s="100">
        <v>1070389</v>
      </c>
      <c r="AF223" s="100">
        <v>0</v>
      </c>
      <c r="AG223" s="100">
        <v>21820</v>
      </c>
      <c r="AH223" s="100">
        <v>1092209</v>
      </c>
      <c r="AI223" s="100">
        <v>63371</v>
      </c>
      <c r="AJ223" s="100">
        <v>62103</v>
      </c>
      <c r="AK223" s="100">
        <v>0</v>
      </c>
      <c r="AL223" s="100">
        <v>1267</v>
      </c>
      <c r="AM223" s="100">
        <v>126741</v>
      </c>
      <c r="AN223" s="100">
        <v>-9503</v>
      </c>
      <c r="AO223" s="100">
        <v>-9313</v>
      </c>
      <c r="AP223" s="100">
        <v>0</v>
      </c>
      <c r="AQ223" s="100">
        <v>-190</v>
      </c>
      <c r="AR223" s="100">
        <v>-19006</v>
      </c>
      <c r="AS223" s="100">
        <v>-44137</v>
      </c>
      <c r="AT223" s="100">
        <v>-43255</v>
      </c>
      <c r="AU223" s="100">
        <v>0</v>
      </c>
      <c r="AV223" s="100">
        <v>-883</v>
      </c>
      <c r="AW223" s="100">
        <v>-88275</v>
      </c>
      <c r="AX223" s="100">
        <v>21143</v>
      </c>
      <c r="AY223" s="100">
        <v>20720</v>
      </c>
      <c r="AZ223" s="100">
        <v>0</v>
      </c>
      <c r="BA223" s="100">
        <v>423</v>
      </c>
      <c r="BB223" s="100">
        <v>42286</v>
      </c>
      <c r="BC223" s="100">
        <v>-22529</v>
      </c>
      <c r="BD223" s="100">
        <v>-22079</v>
      </c>
      <c r="BE223" s="100">
        <v>0</v>
      </c>
      <c r="BF223" s="100">
        <v>-451</v>
      </c>
      <c r="BG223" s="100">
        <v>-45059</v>
      </c>
      <c r="BH223" s="100">
        <v>-45523</v>
      </c>
      <c r="BI223" s="100">
        <v>-44614</v>
      </c>
      <c r="BJ223" s="100">
        <v>0</v>
      </c>
      <c r="BK223" s="100">
        <v>-911</v>
      </c>
      <c r="BL223" s="100">
        <v>-91048</v>
      </c>
      <c r="BM223" s="100">
        <v>-813868.39999999991</v>
      </c>
      <c r="BN223" s="100">
        <v>-797590</v>
      </c>
      <c r="BO223" s="100">
        <v>0</v>
      </c>
      <c r="BP223" s="100">
        <v>-16277</v>
      </c>
      <c r="BQ223" s="100">
        <v>-1627735.4</v>
      </c>
      <c r="BR223" s="100">
        <v>-95284</v>
      </c>
      <c r="BS223" s="100">
        <v>-93379</v>
      </c>
      <c r="BT223" s="100">
        <v>0</v>
      </c>
      <c r="BU223" s="100">
        <v>-1906</v>
      </c>
      <c r="BV223" s="100">
        <v>-190569</v>
      </c>
      <c r="BW223" s="100">
        <v>-718582.39999999991</v>
      </c>
      <c r="BX223" s="100">
        <v>-704212</v>
      </c>
      <c r="BY223" s="100">
        <v>0</v>
      </c>
      <c r="BZ223" s="100">
        <v>-14372</v>
      </c>
      <c r="CA223" s="100">
        <v>-1437166.4</v>
      </c>
      <c r="CB223" s="100">
        <v>57693</v>
      </c>
      <c r="CC223" s="100">
        <v>56539</v>
      </c>
      <c r="CD223" s="100">
        <v>0</v>
      </c>
      <c r="CE223" s="100">
        <v>1154</v>
      </c>
      <c r="CF223" s="100">
        <v>115386</v>
      </c>
      <c r="CG223" s="100">
        <v>0</v>
      </c>
      <c r="CH223" s="100">
        <v>0</v>
      </c>
      <c r="CI223" s="100">
        <v>0</v>
      </c>
      <c r="CJ223" s="100">
        <v>0</v>
      </c>
      <c r="CK223" s="100">
        <v>0</v>
      </c>
      <c r="CL223" s="100">
        <v>636</v>
      </c>
      <c r="CM223" s="100">
        <v>623</v>
      </c>
      <c r="CN223" s="100">
        <v>0</v>
      </c>
      <c r="CO223" s="100">
        <v>13</v>
      </c>
      <c r="CP223" s="100">
        <v>1272</v>
      </c>
      <c r="CQ223" s="100">
        <v>-379616</v>
      </c>
      <c r="CR223" s="100">
        <v>-372023</v>
      </c>
      <c r="CS223" s="100">
        <v>0</v>
      </c>
      <c r="CT223" s="100">
        <v>-7592</v>
      </c>
      <c r="CU223" s="100">
        <v>-759231</v>
      </c>
      <c r="CV223" s="100">
        <v>-1135155.3999999999</v>
      </c>
      <c r="CW223" s="100">
        <v>-1112451</v>
      </c>
      <c r="CX223" s="100">
        <v>0</v>
      </c>
      <c r="CY223" s="100">
        <v>-22702</v>
      </c>
      <c r="CZ223" s="100">
        <v>-2270308.4</v>
      </c>
      <c r="DA223" s="100">
        <v>-36955</v>
      </c>
      <c r="DB223" s="100">
        <v>-36217</v>
      </c>
      <c r="DC223" s="100">
        <v>0</v>
      </c>
      <c r="DD223" s="100">
        <v>-739</v>
      </c>
      <c r="DE223" s="100">
        <v>-73911</v>
      </c>
      <c r="DF223" s="100">
        <v>-1098198.3999999999</v>
      </c>
      <c r="DG223" s="100">
        <v>-1076235</v>
      </c>
      <c r="DH223" s="100">
        <v>0</v>
      </c>
      <c r="DI223" s="100">
        <v>-21964</v>
      </c>
      <c r="DJ223" s="100">
        <v>-2196397.4</v>
      </c>
      <c r="DK223" s="100">
        <v>-62597</v>
      </c>
      <c r="DL223" s="100">
        <v>-61344</v>
      </c>
      <c r="DM223" s="100">
        <v>0</v>
      </c>
      <c r="DN223" s="100">
        <v>-1252</v>
      </c>
      <c r="DO223" s="100">
        <v>-125193</v>
      </c>
      <c r="DP223" s="100">
        <v>2180</v>
      </c>
      <c r="DQ223" s="100">
        <v>2136</v>
      </c>
      <c r="DR223" s="100">
        <v>0</v>
      </c>
      <c r="DS223" s="100">
        <v>44</v>
      </c>
      <c r="DT223" s="100">
        <v>4360</v>
      </c>
      <c r="DU223" s="100">
        <v>-64777</v>
      </c>
      <c r="DV223" s="100">
        <v>-63480</v>
      </c>
      <c r="DW223" s="100">
        <v>0</v>
      </c>
      <c r="DX223" s="100">
        <v>-1296</v>
      </c>
      <c r="DY223" s="100">
        <v>-129553</v>
      </c>
      <c r="DZ223" s="100">
        <v>5634898</v>
      </c>
      <c r="EA223" s="100">
        <v>5522201</v>
      </c>
      <c r="EB223" s="100">
        <v>0</v>
      </c>
      <c r="EC223" s="100">
        <v>112698</v>
      </c>
      <c r="ED223" s="100">
        <v>11269797</v>
      </c>
      <c r="EE223" s="100">
        <v>5598826</v>
      </c>
      <c r="EF223" s="100">
        <v>5486850</v>
      </c>
      <c r="EG223" s="100">
        <v>0</v>
      </c>
      <c r="EH223" s="100">
        <v>111977</v>
      </c>
      <c r="EI223" s="100">
        <v>11197653</v>
      </c>
      <c r="EJ223" s="100">
        <v>-36072</v>
      </c>
      <c r="EK223" s="100">
        <v>-35351</v>
      </c>
      <c r="EL223" s="100">
        <v>0</v>
      </c>
      <c r="EM223" s="100">
        <v>-721</v>
      </c>
      <c r="EN223" s="100">
        <v>-72144</v>
      </c>
      <c r="EO223" s="100">
        <v>-100849</v>
      </c>
      <c r="EP223" s="100">
        <v>-98831</v>
      </c>
      <c r="EQ223" s="100">
        <v>0</v>
      </c>
      <c r="ER223" s="100">
        <v>-2017</v>
      </c>
      <c r="ES223" s="100">
        <v>-201697</v>
      </c>
      <c r="ET223" s="546">
        <v>0.5</v>
      </c>
      <c r="EU223" s="546">
        <v>0.49</v>
      </c>
      <c r="EV223" s="546">
        <v>0</v>
      </c>
      <c r="EW223" s="546">
        <v>0.01</v>
      </c>
      <c r="EX223" s="546">
        <v>1</v>
      </c>
      <c r="EY223" s="84" t="s">
        <v>1054</v>
      </c>
    </row>
    <row r="224" spans="1:155" s="84" customFormat="1" x14ac:dyDescent="0.25">
      <c r="A224" t="s">
        <v>1026</v>
      </c>
      <c r="B224" s="82" t="s">
        <v>807</v>
      </c>
      <c r="C224" s="85" t="s">
        <v>806</v>
      </c>
      <c r="D224" s="100">
        <v>4359348.0799999982</v>
      </c>
      <c r="E224" s="100">
        <v>9154631</v>
      </c>
      <c r="F224" s="100">
        <v>3749039</v>
      </c>
      <c r="G224" s="100">
        <v>174374</v>
      </c>
      <c r="H224" s="100">
        <v>17437392.079999998</v>
      </c>
      <c r="I224" s="100">
        <v>0</v>
      </c>
      <c r="J224" s="100">
        <v>0</v>
      </c>
      <c r="K224" s="100">
        <v>4359348.0799999982</v>
      </c>
      <c r="L224" s="100">
        <v>109051</v>
      </c>
      <c r="M224" s="100">
        <v>109051</v>
      </c>
      <c r="N224" s="100">
        <v>0</v>
      </c>
      <c r="O224" s="100">
        <v>0</v>
      </c>
      <c r="P224" s="100">
        <v>22095</v>
      </c>
      <c r="Q224" s="100">
        <v>0</v>
      </c>
      <c r="R224" s="100">
        <v>22095</v>
      </c>
      <c r="S224" s="100">
        <v>0</v>
      </c>
      <c r="T224" s="100">
        <v>0</v>
      </c>
      <c r="U224" s="100">
        <v>0</v>
      </c>
      <c r="V224" s="100">
        <v>0</v>
      </c>
      <c r="W224" s="100">
        <v>0</v>
      </c>
      <c r="X224" s="100">
        <v>0</v>
      </c>
      <c r="Y224" s="100">
        <v>0</v>
      </c>
      <c r="Z224" s="100">
        <v>0</v>
      </c>
      <c r="AA224" s="100">
        <v>0</v>
      </c>
      <c r="AB224" s="100">
        <v>0</v>
      </c>
      <c r="AC224" s="100">
        <v>0</v>
      </c>
      <c r="AD224" s="100">
        <v>0</v>
      </c>
      <c r="AE224" s="100">
        <v>2148904</v>
      </c>
      <c r="AF224" s="100">
        <v>879730</v>
      </c>
      <c r="AG224" s="100">
        <v>40915</v>
      </c>
      <c r="AH224" s="100">
        <v>3069549</v>
      </c>
      <c r="AI224" s="100">
        <v>54892</v>
      </c>
      <c r="AJ224" s="100">
        <v>115275</v>
      </c>
      <c r="AK224" s="100">
        <v>47208</v>
      </c>
      <c r="AL224" s="100">
        <v>2196</v>
      </c>
      <c r="AM224" s="100">
        <v>219571</v>
      </c>
      <c r="AN224" s="100">
        <v>-13615</v>
      </c>
      <c r="AO224" s="100">
        <v>-28592</v>
      </c>
      <c r="AP224" s="100">
        <v>-11709</v>
      </c>
      <c r="AQ224" s="100">
        <v>-545</v>
      </c>
      <c r="AR224" s="100">
        <v>-54461</v>
      </c>
      <c r="AS224" s="100">
        <v>-5023</v>
      </c>
      <c r="AT224" s="100">
        <v>-10549</v>
      </c>
      <c r="AU224" s="100">
        <v>-4320</v>
      </c>
      <c r="AV224" s="100">
        <v>-201</v>
      </c>
      <c r="AW224" s="100">
        <v>-20093</v>
      </c>
      <c r="AX224" s="100">
        <v>0</v>
      </c>
      <c r="AY224" s="100">
        <v>0</v>
      </c>
      <c r="AZ224" s="100">
        <v>0</v>
      </c>
      <c r="BA224" s="100">
        <v>0</v>
      </c>
      <c r="BB224" s="100">
        <v>0</v>
      </c>
      <c r="BC224" s="100">
        <v>-10380</v>
      </c>
      <c r="BD224" s="100">
        <v>-21799</v>
      </c>
      <c r="BE224" s="100">
        <v>-8927</v>
      </c>
      <c r="BF224" s="100">
        <v>-415</v>
      </c>
      <c r="BG224" s="100">
        <v>-41521</v>
      </c>
      <c r="BH224" s="100">
        <v>-15403</v>
      </c>
      <c r="BI224" s="100">
        <v>-32348</v>
      </c>
      <c r="BJ224" s="100">
        <v>-13247</v>
      </c>
      <c r="BK224" s="100">
        <v>-616</v>
      </c>
      <c r="BL224" s="100">
        <v>-61614</v>
      </c>
      <c r="BM224" s="100">
        <v>-310438</v>
      </c>
      <c r="BN224" s="100">
        <v>-651921</v>
      </c>
      <c r="BO224" s="100">
        <v>-266977</v>
      </c>
      <c r="BP224" s="100">
        <v>-12418</v>
      </c>
      <c r="BQ224" s="100">
        <v>-1241754</v>
      </c>
      <c r="BR224" s="100">
        <v>-40589</v>
      </c>
      <c r="BS224" s="100">
        <v>-85238</v>
      </c>
      <c r="BT224" s="100">
        <v>-34907</v>
      </c>
      <c r="BU224" s="100">
        <v>-1624</v>
      </c>
      <c r="BV224" s="100">
        <v>-162358</v>
      </c>
      <c r="BW224" s="100">
        <v>-269849</v>
      </c>
      <c r="BX224" s="100">
        <v>-566683</v>
      </c>
      <c r="BY224" s="100">
        <v>-232070</v>
      </c>
      <c r="BZ224" s="100">
        <v>-10794</v>
      </c>
      <c r="CA224" s="100">
        <v>-1079396</v>
      </c>
      <c r="CB224" s="100">
        <v>7661</v>
      </c>
      <c r="CC224" s="100">
        <v>16085</v>
      </c>
      <c r="CD224" s="100">
        <v>6587</v>
      </c>
      <c r="CE224" s="100">
        <v>306</v>
      </c>
      <c r="CF224" s="100">
        <v>30639</v>
      </c>
      <c r="CG224" s="100">
        <v>51437</v>
      </c>
      <c r="CH224" s="100">
        <v>108017</v>
      </c>
      <c r="CI224" s="100">
        <v>44235</v>
      </c>
      <c r="CJ224" s="100">
        <v>2057</v>
      </c>
      <c r="CK224" s="100">
        <v>205746</v>
      </c>
      <c r="CL224" s="100">
        <v>-2380</v>
      </c>
      <c r="CM224" s="100">
        <v>-4997</v>
      </c>
      <c r="CN224" s="100">
        <v>-2046</v>
      </c>
      <c r="CO224" s="100">
        <v>-95</v>
      </c>
      <c r="CP224" s="100">
        <v>-9518</v>
      </c>
      <c r="CQ224" s="100">
        <v>-154223</v>
      </c>
      <c r="CR224" s="100">
        <v>-323867</v>
      </c>
      <c r="CS224" s="100">
        <v>-132631</v>
      </c>
      <c r="CT224" s="100">
        <v>-6169</v>
      </c>
      <c r="CU224" s="100">
        <v>-616890</v>
      </c>
      <c r="CV224" s="100">
        <v>-407943</v>
      </c>
      <c r="CW224" s="100">
        <v>-856683</v>
      </c>
      <c r="CX224" s="100">
        <v>-350832</v>
      </c>
      <c r="CY224" s="100">
        <v>-16319</v>
      </c>
      <c r="CZ224" s="100">
        <v>-1631777</v>
      </c>
      <c r="DA224" s="100">
        <v>-35308</v>
      </c>
      <c r="DB224" s="100">
        <v>-74150</v>
      </c>
      <c r="DC224" s="100">
        <v>-30366</v>
      </c>
      <c r="DD224" s="100">
        <v>-1413</v>
      </c>
      <c r="DE224" s="100">
        <v>-141237</v>
      </c>
      <c r="DF224" s="100">
        <v>-372635</v>
      </c>
      <c r="DG224" s="100">
        <v>-782533</v>
      </c>
      <c r="DH224" s="100">
        <v>-320466</v>
      </c>
      <c r="DI224" s="100">
        <v>-14906</v>
      </c>
      <c r="DJ224" s="100">
        <v>-1490540</v>
      </c>
      <c r="DK224" s="100">
        <v>-254412</v>
      </c>
      <c r="DL224" s="100">
        <v>-203529</v>
      </c>
      <c r="DM224" s="100">
        <v>-45795</v>
      </c>
      <c r="DN224" s="100">
        <v>-5089</v>
      </c>
      <c r="DO224" s="100">
        <v>-508825</v>
      </c>
      <c r="DP224" s="100">
        <v>-469324</v>
      </c>
      <c r="DQ224" s="100">
        <v>-375458</v>
      </c>
      <c r="DR224" s="100">
        <v>-84478</v>
      </c>
      <c r="DS224" s="100">
        <v>-9386</v>
      </c>
      <c r="DT224" s="100">
        <v>-938646</v>
      </c>
      <c r="DU224" s="100">
        <v>214912</v>
      </c>
      <c r="DV224" s="100">
        <v>171929</v>
      </c>
      <c r="DW224" s="100">
        <v>38683</v>
      </c>
      <c r="DX224" s="100">
        <v>4297</v>
      </c>
      <c r="DY224" s="100">
        <v>429821</v>
      </c>
      <c r="DZ224" s="100">
        <v>4234426</v>
      </c>
      <c r="EA224" s="100">
        <v>8892295</v>
      </c>
      <c r="EB224" s="100">
        <v>3641606</v>
      </c>
      <c r="EC224" s="100">
        <v>169377</v>
      </c>
      <c r="ED224" s="100">
        <v>16937704</v>
      </c>
      <c r="EE224" s="100">
        <v>4359348.0799999982</v>
      </c>
      <c r="EF224" s="100">
        <v>9154631</v>
      </c>
      <c r="EG224" s="100">
        <v>3749039</v>
      </c>
      <c r="EH224" s="100">
        <v>174374</v>
      </c>
      <c r="EI224" s="100">
        <v>17437392.079999998</v>
      </c>
      <c r="EJ224" s="100">
        <v>124922.07999999821</v>
      </c>
      <c r="EK224" s="100">
        <v>262336</v>
      </c>
      <c r="EL224" s="100">
        <v>107433</v>
      </c>
      <c r="EM224" s="100">
        <v>4997</v>
      </c>
      <c r="EN224" s="100">
        <v>499688.07999999821</v>
      </c>
      <c r="EO224" s="100">
        <v>339834.07999999821</v>
      </c>
      <c r="EP224" s="100">
        <v>434265</v>
      </c>
      <c r="EQ224" s="100">
        <v>146116</v>
      </c>
      <c r="ER224" s="100">
        <v>9294</v>
      </c>
      <c r="ES224" s="100">
        <v>929509.07999999821</v>
      </c>
      <c r="ET224" s="546">
        <v>0.25</v>
      </c>
      <c r="EU224" s="546">
        <v>0.52500000000000002</v>
      </c>
      <c r="EV224" s="546">
        <v>0.215</v>
      </c>
      <c r="EW224" s="546">
        <v>0.01</v>
      </c>
      <c r="EX224" s="546">
        <v>1</v>
      </c>
      <c r="EY224" s="84" t="s">
        <v>1029</v>
      </c>
    </row>
    <row r="225" spans="1:155" s="84" customFormat="1" x14ac:dyDescent="0.25">
      <c r="A225" t="s">
        <v>1026</v>
      </c>
      <c r="B225" s="82" t="s">
        <v>809</v>
      </c>
      <c r="C225" s="85" t="s">
        <v>808</v>
      </c>
      <c r="D225" s="100">
        <v>0</v>
      </c>
      <c r="E225" s="100">
        <v>89135729</v>
      </c>
      <c r="F225" s="100">
        <v>0</v>
      </c>
      <c r="G225" s="100">
        <v>900361</v>
      </c>
      <c r="H225" s="100">
        <v>90036090</v>
      </c>
      <c r="I225" s="100">
        <v>0</v>
      </c>
      <c r="J225" s="100">
        <v>0</v>
      </c>
      <c r="K225" s="100">
        <v>0</v>
      </c>
      <c r="L225" s="100">
        <v>441918</v>
      </c>
      <c r="M225" s="100">
        <v>441918</v>
      </c>
      <c r="N225" s="100">
        <v>0</v>
      </c>
      <c r="O225" s="100">
        <v>0</v>
      </c>
      <c r="P225" s="100">
        <v>0</v>
      </c>
      <c r="Q225" s="100">
        <v>0</v>
      </c>
      <c r="R225" s="100">
        <v>0</v>
      </c>
      <c r="S225" s="100">
        <v>0</v>
      </c>
      <c r="T225" s="100">
        <v>0</v>
      </c>
      <c r="U225" s="100">
        <v>0</v>
      </c>
      <c r="V225" s="100">
        <v>0</v>
      </c>
      <c r="W225" s="100">
        <v>0</v>
      </c>
      <c r="X225" s="100">
        <v>0</v>
      </c>
      <c r="Y225" s="100">
        <v>0</v>
      </c>
      <c r="Z225" s="100">
        <v>0</v>
      </c>
      <c r="AA225" s="100">
        <v>0</v>
      </c>
      <c r="AB225" s="100">
        <v>0</v>
      </c>
      <c r="AC225" s="100">
        <v>0</v>
      </c>
      <c r="AD225" s="100">
        <v>0</v>
      </c>
      <c r="AE225" s="100">
        <v>11226262</v>
      </c>
      <c r="AF225" s="100">
        <v>0</v>
      </c>
      <c r="AG225" s="100">
        <v>113397</v>
      </c>
      <c r="AH225" s="100">
        <v>11339659</v>
      </c>
      <c r="AI225" s="100">
        <v>0</v>
      </c>
      <c r="AJ225" s="100">
        <v>19107741</v>
      </c>
      <c r="AK225" s="100">
        <v>0</v>
      </c>
      <c r="AL225" s="100">
        <v>193007</v>
      </c>
      <c r="AM225" s="100">
        <v>19300748</v>
      </c>
      <c r="AN225" s="100">
        <v>0</v>
      </c>
      <c r="AO225" s="100">
        <v>-5370793</v>
      </c>
      <c r="AP225" s="100">
        <v>0</v>
      </c>
      <c r="AQ225" s="100">
        <v>-54250</v>
      </c>
      <c r="AR225" s="100">
        <v>-5425043</v>
      </c>
      <c r="AS225" s="100">
        <v>0</v>
      </c>
      <c r="AT225" s="100">
        <v>-15220203</v>
      </c>
      <c r="AU225" s="100">
        <v>0</v>
      </c>
      <c r="AV225" s="100">
        <v>-153739</v>
      </c>
      <c r="AW225" s="100">
        <v>-15373942</v>
      </c>
      <c r="AX225" s="100">
        <v>0</v>
      </c>
      <c r="AY225" s="100">
        <v>3959967</v>
      </c>
      <c r="AZ225" s="100">
        <v>0</v>
      </c>
      <c r="BA225" s="100">
        <v>40000</v>
      </c>
      <c r="BB225" s="100">
        <v>3999967</v>
      </c>
      <c r="BC225" s="100">
        <v>0</v>
      </c>
      <c r="BD225" s="100">
        <v>-2975248</v>
      </c>
      <c r="BE225" s="100">
        <v>0</v>
      </c>
      <c r="BF225" s="100">
        <v>-30053</v>
      </c>
      <c r="BG225" s="100">
        <v>-3005301</v>
      </c>
      <c r="BH225" s="100">
        <v>0</v>
      </c>
      <c r="BI225" s="100">
        <v>-14235484</v>
      </c>
      <c r="BJ225" s="100">
        <v>0</v>
      </c>
      <c r="BK225" s="100">
        <v>-143792</v>
      </c>
      <c r="BL225" s="100">
        <v>-14379276</v>
      </c>
      <c r="BM225" s="100">
        <v>0</v>
      </c>
      <c r="BN225" s="100">
        <v>-10780052</v>
      </c>
      <c r="BO225" s="100">
        <v>0</v>
      </c>
      <c r="BP225" s="100">
        <v>-108889</v>
      </c>
      <c r="BQ225" s="100">
        <v>-10888941</v>
      </c>
      <c r="BR225" s="100">
        <v>0</v>
      </c>
      <c r="BS225" s="100">
        <v>-4507945</v>
      </c>
      <c r="BT225" s="100">
        <v>0</v>
      </c>
      <c r="BU225" s="100">
        <v>-45535</v>
      </c>
      <c r="BV225" s="100">
        <v>-4553480</v>
      </c>
      <c r="BW225" s="100">
        <v>0</v>
      </c>
      <c r="BX225" s="100">
        <v>-6272106</v>
      </c>
      <c r="BY225" s="100">
        <v>0</v>
      </c>
      <c r="BZ225" s="100">
        <v>-63355</v>
      </c>
      <c r="CA225" s="100">
        <v>-6335461</v>
      </c>
      <c r="CB225" s="100">
        <v>0</v>
      </c>
      <c r="CC225" s="100">
        <v>205248</v>
      </c>
      <c r="CD225" s="100">
        <v>0</v>
      </c>
      <c r="CE225" s="100">
        <v>2073</v>
      </c>
      <c r="CF225" s="100">
        <v>207321</v>
      </c>
      <c r="CG225" s="100">
        <v>0</v>
      </c>
      <c r="CH225" s="100">
        <v>1879971</v>
      </c>
      <c r="CI225" s="100">
        <v>0</v>
      </c>
      <c r="CJ225" s="100">
        <v>18990</v>
      </c>
      <c r="CK225" s="100">
        <v>1898961</v>
      </c>
      <c r="CL225" s="100">
        <v>0</v>
      </c>
      <c r="CM225" s="100">
        <v>1272731</v>
      </c>
      <c r="CN225" s="100">
        <v>0</v>
      </c>
      <c r="CO225" s="100">
        <v>12856</v>
      </c>
      <c r="CP225" s="100">
        <v>1285587</v>
      </c>
      <c r="CQ225" s="100">
        <v>0</v>
      </c>
      <c r="CR225" s="100">
        <v>-5362063</v>
      </c>
      <c r="CS225" s="100">
        <v>0</v>
      </c>
      <c r="CT225" s="100">
        <v>-54162</v>
      </c>
      <c r="CU225" s="100">
        <v>-5416225</v>
      </c>
      <c r="CV225" s="100">
        <v>0</v>
      </c>
      <c r="CW225" s="100">
        <v>-12784165</v>
      </c>
      <c r="CX225" s="100">
        <v>0</v>
      </c>
      <c r="CY225" s="100">
        <v>-129132</v>
      </c>
      <c r="CZ225" s="100">
        <v>-12913297</v>
      </c>
      <c r="DA225" s="100">
        <v>0</v>
      </c>
      <c r="DB225" s="100">
        <v>-3029966</v>
      </c>
      <c r="DC225" s="100">
        <v>0</v>
      </c>
      <c r="DD225" s="100">
        <v>-30606</v>
      </c>
      <c r="DE225" s="100">
        <v>-3060572</v>
      </c>
      <c r="DF225" s="100">
        <v>0</v>
      </c>
      <c r="DG225" s="100">
        <v>-9754198</v>
      </c>
      <c r="DH225" s="100">
        <v>0</v>
      </c>
      <c r="DI225" s="100">
        <v>-98527</v>
      </c>
      <c r="DJ225" s="100">
        <v>-9852725</v>
      </c>
      <c r="DK225" s="100">
        <v>0</v>
      </c>
      <c r="DL225" s="100">
        <v>-12869.959999999963</v>
      </c>
      <c r="DM225" s="100">
        <v>0</v>
      </c>
      <c r="DN225" s="100">
        <v>-130.04000000000087</v>
      </c>
      <c r="DO225" s="100">
        <v>-13000</v>
      </c>
      <c r="DP225" s="100">
        <v>0</v>
      </c>
      <c r="DQ225" s="100">
        <v>-1269588</v>
      </c>
      <c r="DR225" s="100">
        <v>0</v>
      </c>
      <c r="DS225" s="100">
        <v>-12824</v>
      </c>
      <c r="DT225" s="100">
        <v>-1282412</v>
      </c>
      <c r="DU225" s="100">
        <v>0</v>
      </c>
      <c r="DV225" s="100">
        <v>1256718.04</v>
      </c>
      <c r="DW225" s="100">
        <v>0</v>
      </c>
      <c r="DX225" s="100">
        <v>12693.96</v>
      </c>
      <c r="DY225" s="100">
        <v>1269412</v>
      </c>
      <c r="DZ225" s="100">
        <v>0</v>
      </c>
      <c r="EA225" s="100">
        <v>88420981</v>
      </c>
      <c r="EB225" s="100">
        <v>0</v>
      </c>
      <c r="EC225" s="100">
        <v>893141</v>
      </c>
      <c r="ED225" s="100">
        <v>89314122</v>
      </c>
      <c r="EE225" s="100">
        <v>0</v>
      </c>
      <c r="EF225" s="100">
        <v>89135729</v>
      </c>
      <c r="EG225" s="100">
        <v>0</v>
      </c>
      <c r="EH225" s="100">
        <v>900361</v>
      </c>
      <c r="EI225" s="100">
        <v>90036090</v>
      </c>
      <c r="EJ225" s="100">
        <v>0</v>
      </c>
      <c r="EK225" s="100">
        <v>714748</v>
      </c>
      <c r="EL225" s="100">
        <v>0</v>
      </c>
      <c r="EM225" s="100">
        <v>7220</v>
      </c>
      <c r="EN225" s="100">
        <v>721968</v>
      </c>
      <c r="EO225" s="100">
        <v>0</v>
      </c>
      <c r="EP225" s="100">
        <v>1971466.04</v>
      </c>
      <c r="EQ225" s="100">
        <v>0</v>
      </c>
      <c r="ER225" s="100">
        <v>19913.96</v>
      </c>
      <c r="ES225" s="100">
        <v>1991380</v>
      </c>
      <c r="ET225" s="546">
        <v>0</v>
      </c>
      <c r="EU225" s="546">
        <v>0.99</v>
      </c>
      <c r="EV225" s="546">
        <v>0</v>
      </c>
      <c r="EW225" s="546">
        <v>0.01</v>
      </c>
      <c r="EX225" s="546">
        <v>1</v>
      </c>
      <c r="EY225" s="84" t="s">
        <v>1047</v>
      </c>
    </row>
    <row r="226" spans="1:155" s="84" customFormat="1" x14ac:dyDescent="0.25">
      <c r="A226" t="s">
        <v>1026</v>
      </c>
      <c r="B226" s="82" t="s">
        <v>811</v>
      </c>
      <c r="C226" s="85" t="s">
        <v>1096</v>
      </c>
      <c r="D226" s="100">
        <v>0</v>
      </c>
      <c r="E226" s="100">
        <v>91228877.010000005</v>
      </c>
      <c r="F226" s="100">
        <v>0</v>
      </c>
      <c r="G226" s="100">
        <v>921504</v>
      </c>
      <c r="H226" s="100">
        <v>92150381.010000005</v>
      </c>
      <c r="I226" s="100">
        <v>0</v>
      </c>
      <c r="J226" s="100">
        <v>0</v>
      </c>
      <c r="K226" s="100">
        <v>0</v>
      </c>
      <c r="L226" s="100">
        <v>433540</v>
      </c>
      <c r="M226" s="100">
        <v>433540</v>
      </c>
      <c r="N226" s="100">
        <v>0</v>
      </c>
      <c r="O226" s="100">
        <v>0</v>
      </c>
      <c r="P226" s="100">
        <v>0</v>
      </c>
      <c r="Q226" s="100">
        <v>0</v>
      </c>
      <c r="R226" s="100">
        <v>0</v>
      </c>
      <c r="S226" s="100">
        <v>0</v>
      </c>
      <c r="T226" s="100">
        <v>0</v>
      </c>
      <c r="U226" s="100">
        <v>0</v>
      </c>
      <c r="V226" s="100">
        <v>0</v>
      </c>
      <c r="W226" s="100">
        <v>0</v>
      </c>
      <c r="X226" s="100">
        <v>0</v>
      </c>
      <c r="Y226" s="100">
        <v>0</v>
      </c>
      <c r="Z226" s="100">
        <v>0</v>
      </c>
      <c r="AA226" s="100">
        <v>0</v>
      </c>
      <c r="AB226" s="100">
        <v>0</v>
      </c>
      <c r="AC226" s="100">
        <v>0</v>
      </c>
      <c r="AD226" s="100">
        <v>0</v>
      </c>
      <c r="AE226" s="100">
        <v>15110220</v>
      </c>
      <c r="AF226" s="100">
        <v>0</v>
      </c>
      <c r="AG226" s="100">
        <v>152628</v>
      </c>
      <c r="AH226" s="100">
        <v>15262848</v>
      </c>
      <c r="AI226" s="100">
        <v>0</v>
      </c>
      <c r="AJ226" s="100">
        <v>3623943</v>
      </c>
      <c r="AK226" s="100">
        <v>0</v>
      </c>
      <c r="AL226" s="100">
        <v>36605</v>
      </c>
      <c r="AM226" s="100">
        <v>3660548</v>
      </c>
      <c r="AN226" s="100">
        <v>0</v>
      </c>
      <c r="AO226" s="100">
        <v>-629458</v>
      </c>
      <c r="AP226" s="100">
        <v>0</v>
      </c>
      <c r="AQ226" s="100">
        <v>-6358</v>
      </c>
      <c r="AR226" s="100">
        <v>-635816</v>
      </c>
      <c r="AS226" s="100">
        <v>0</v>
      </c>
      <c r="AT226" s="100">
        <v>-1188000</v>
      </c>
      <c r="AU226" s="100">
        <v>0</v>
      </c>
      <c r="AV226" s="100">
        <v>-12000</v>
      </c>
      <c r="AW226" s="100">
        <v>-1200000</v>
      </c>
      <c r="AX226" s="100">
        <v>0</v>
      </c>
      <c r="AY226" s="100">
        <v>1188000</v>
      </c>
      <c r="AZ226" s="100">
        <v>0</v>
      </c>
      <c r="BA226" s="100">
        <v>12000</v>
      </c>
      <c r="BB226" s="100">
        <v>1200000</v>
      </c>
      <c r="BC226" s="100">
        <v>0</v>
      </c>
      <c r="BD226" s="100">
        <v>-2178000</v>
      </c>
      <c r="BE226" s="100">
        <v>0</v>
      </c>
      <c r="BF226" s="100">
        <v>-22000</v>
      </c>
      <c r="BG226" s="100">
        <v>-2200000</v>
      </c>
      <c r="BH226" s="100">
        <v>0</v>
      </c>
      <c r="BI226" s="100">
        <v>-2178000</v>
      </c>
      <c r="BJ226" s="100">
        <v>0</v>
      </c>
      <c r="BK226" s="100">
        <v>-22000</v>
      </c>
      <c r="BL226" s="100">
        <v>-2200000</v>
      </c>
      <c r="BM226" s="100">
        <v>0</v>
      </c>
      <c r="BN226" s="100">
        <v>-3952381</v>
      </c>
      <c r="BO226" s="100">
        <v>0</v>
      </c>
      <c r="BP226" s="100">
        <v>-39923</v>
      </c>
      <c r="BQ226" s="100">
        <v>-3992304</v>
      </c>
      <c r="BR226" s="100">
        <v>0</v>
      </c>
      <c r="BS226" s="100">
        <v>-1650537</v>
      </c>
      <c r="BT226" s="100">
        <v>0</v>
      </c>
      <c r="BU226" s="100">
        <v>-16672</v>
      </c>
      <c r="BV226" s="100">
        <v>-1667209</v>
      </c>
      <c r="BW226" s="100">
        <v>0</v>
      </c>
      <c r="BX226" s="100">
        <v>-2301844</v>
      </c>
      <c r="BY226" s="100">
        <v>0</v>
      </c>
      <c r="BZ226" s="100">
        <v>-23251</v>
      </c>
      <c r="CA226" s="100">
        <v>-2325095</v>
      </c>
      <c r="CB226" s="100">
        <v>0</v>
      </c>
      <c r="CC226" s="100">
        <v>0</v>
      </c>
      <c r="CD226" s="100">
        <v>0</v>
      </c>
      <c r="CE226" s="100">
        <v>0</v>
      </c>
      <c r="CF226" s="100">
        <v>0</v>
      </c>
      <c r="CG226" s="100">
        <v>0</v>
      </c>
      <c r="CH226" s="100">
        <v>0</v>
      </c>
      <c r="CI226" s="100">
        <v>0</v>
      </c>
      <c r="CJ226" s="100">
        <v>0</v>
      </c>
      <c r="CK226" s="100">
        <v>0</v>
      </c>
      <c r="CL226" s="100">
        <v>0</v>
      </c>
      <c r="CM226" s="100">
        <v>-6026486</v>
      </c>
      <c r="CN226" s="100">
        <v>0</v>
      </c>
      <c r="CO226" s="100">
        <v>-60874</v>
      </c>
      <c r="CP226" s="100">
        <v>-6087360</v>
      </c>
      <c r="CQ226" s="100">
        <v>0</v>
      </c>
      <c r="CR226" s="100">
        <v>0</v>
      </c>
      <c r="CS226" s="100">
        <v>0</v>
      </c>
      <c r="CT226" s="100">
        <v>0</v>
      </c>
      <c r="CU226" s="100">
        <v>0</v>
      </c>
      <c r="CV226" s="100">
        <v>0</v>
      </c>
      <c r="CW226" s="100">
        <v>-9978867</v>
      </c>
      <c r="CX226" s="100">
        <v>0</v>
      </c>
      <c r="CY226" s="100">
        <v>-100797</v>
      </c>
      <c r="CZ226" s="100">
        <v>-10079664</v>
      </c>
      <c r="DA226" s="100">
        <v>0</v>
      </c>
      <c r="DB226" s="100">
        <v>-7677023</v>
      </c>
      <c r="DC226" s="100">
        <v>0</v>
      </c>
      <c r="DD226" s="100">
        <v>-77546</v>
      </c>
      <c r="DE226" s="100">
        <v>-7754569</v>
      </c>
      <c r="DF226" s="100">
        <v>0</v>
      </c>
      <c r="DG226" s="100">
        <v>-2301844</v>
      </c>
      <c r="DH226" s="100">
        <v>0</v>
      </c>
      <c r="DI226" s="100">
        <v>-23251</v>
      </c>
      <c r="DJ226" s="100">
        <v>-2325095</v>
      </c>
      <c r="DK226" s="100">
        <v>-2489</v>
      </c>
      <c r="DL226" s="100">
        <v>56594</v>
      </c>
      <c r="DM226" s="100">
        <v>0</v>
      </c>
      <c r="DN226" s="100">
        <v>546</v>
      </c>
      <c r="DO226" s="100">
        <v>54651</v>
      </c>
      <c r="DP226" s="100">
        <v>0</v>
      </c>
      <c r="DQ226" s="100">
        <v>1188220</v>
      </c>
      <c r="DR226" s="100">
        <v>0</v>
      </c>
      <c r="DS226" s="100">
        <v>12002</v>
      </c>
      <c r="DT226" s="100">
        <v>1200222</v>
      </c>
      <c r="DU226" s="100">
        <v>-2489</v>
      </c>
      <c r="DV226" s="100">
        <v>-1131626</v>
      </c>
      <c r="DW226" s="100">
        <v>0</v>
      </c>
      <c r="DX226" s="100">
        <v>-11456</v>
      </c>
      <c r="DY226" s="100">
        <v>-1145571</v>
      </c>
      <c r="DZ226" s="100">
        <v>0</v>
      </c>
      <c r="EA226" s="100">
        <v>96601197</v>
      </c>
      <c r="EB226" s="100">
        <v>0</v>
      </c>
      <c r="EC226" s="100">
        <v>975770</v>
      </c>
      <c r="ED226" s="100">
        <v>97576967</v>
      </c>
      <c r="EE226" s="100">
        <v>0</v>
      </c>
      <c r="EF226" s="100">
        <v>91228877.010000005</v>
      </c>
      <c r="EG226" s="100">
        <v>0</v>
      </c>
      <c r="EH226" s="100">
        <v>921504</v>
      </c>
      <c r="EI226" s="100">
        <v>92150381.010000005</v>
      </c>
      <c r="EJ226" s="100">
        <v>0</v>
      </c>
      <c r="EK226" s="100">
        <v>-5372319.9899999946</v>
      </c>
      <c r="EL226" s="100">
        <v>0</v>
      </c>
      <c r="EM226" s="100">
        <v>-54266</v>
      </c>
      <c r="EN226" s="100">
        <v>-5426585.9899999946</v>
      </c>
      <c r="EO226" s="100">
        <v>-2489</v>
      </c>
      <c r="EP226" s="100">
        <v>-6503945.9899999946</v>
      </c>
      <c r="EQ226" s="100">
        <v>0</v>
      </c>
      <c r="ER226" s="100">
        <v>-65722</v>
      </c>
      <c r="ES226" s="100">
        <v>-6572156.9899999946</v>
      </c>
      <c r="ET226" s="546">
        <v>0</v>
      </c>
      <c r="EU226" s="546">
        <v>0.99</v>
      </c>
      <c r="EV226" s="546">
        <v>0</v>
      </c>
      <c r="EW226" s="546">
        <v>0.01</v>
      </c>
      <c r="EX226" s="546">
        <v>1</v>
      </c>
      <c r="EY226" s="84" t="s">
        <v>1047</v>
      </c>
    </row>
    <row r="227" spans="1:155" s="84" customFormat="1" x14ac:dyDescent="0.25">
      <c r="A227" t="s">
        <v>1026</v>
      </c>
      <c r="B227" s="82" t="s">
        <v>813</v>
      </c>
      <c r="C227" s="85" t="s">
        <v>812</v>
      </c>
      <c r="D227" s="100">
        <v>8975552</v>
      </c>
      <c r="E227" s="100">
        <v>18848659</v>
      </c>
      <c r="F227" s="100">
        <v>7718975</v>
      </c>
      <c r="G227" s="100">
        <v>359022</v>
      </c>
      <c r="H227" s="100">
        <v>35902208</v>
      </c>
      <c r="I227" s="100">
        <v>0</v>
      </c>
      <c r="J227" s="100">
        <v>0</v>
      </c>
      <c r="K227" s="100">
        <v>8975552</v>
      </c>
      <c r="L227" s="100">
        <v>264553</v>
      </c>
      <c r="M227" s="100">
        <v>264553</v>
      </c>
      <c r="N227" s="100">
        <v>0</v>
      </c>
      <c r="O227" s="100">
        <v>0</v>
      </c>
      <c r="P227" s="100">
        <v>5769</v>
      </c>
      <c r="Q227" s="100">
        <v>0</v>
      </c>
      <c r="R227" s="100">
        <v>5769</v>
      </c>
      <c r="S227" s="100">
        <v>0</v>
      </c>
      <c r="T227" s="100">
        <v>0</v>
      </c>
      <c r="U227" s="100">
        <v>0</v>
      </c>
      <c r="V227" s="100">
        <v>0</v>
      </c>
      <c r="W227" s="100">
        <v>0</v>
      </c>
      <c r="X227" s="100">
        <v>0</v>
      </c>
      <c r="Y227" s="100">
        <v>0</v>
      </c>
      <c r="Z227" s="100">
        <v>0</v>
      </c>
      <c r="AA227" s="100">
        <v>0</v>
      </c>
      <c r="AB227" s="100">
        <v>0</v>
      </c>
      <c r="AC227" s="100">
        <v>0</v>
      </c>
      <c r="AD227" s="100">
        <v>0</v>
      </c>
      <c r="AE227" s="100">
        <v>5038622</v>
      </c>
      <c r="AF227" s="100">
        <v>2063359</v>
      </c>
      <c r="AG227" s="100">
        <v>95971</v>
      </c>
      <c r="AH227" s="100">
        <v>7197952</v>
      </c>
      <c r="AI227" s="100">
        <v>339305</v>
      </c>
      <c r="AJ227" s="100">
        <v>712539</v>
      </c>
      <c r="AK227" s="100">
        <v>291802</v>
      </c>
      <c r="AL227" s="100">
        <v>13572</v>
      </c>
      <c r="AM227" s="100">
        <v>1357218</v>
      </c>
      <c r="AN227" s="100">
        <v>-105781</v>
      </c>
      <c r="AO227" s="100">
        <v>-222140</v>
      </c>
      <c r="AP227" s="100">
        <v>-90971</v>
      </c>
      <c r="AQ227" s="100">
        <v>-4231</v>
      </c>
      <c r="AR227" s="100">
        <v>-423123</v>
      </c>
      <c r="AS227" s="100">
        <v>-130056.29000000004</v>
      </c>
      <c r="AT227" s="100">
        <v>-273119</v>
      </c>
      <c r="AU227" s="100">
        <v>-111849</v>
      </c>
      <c r="AV227" s="100">
        <v>-5202</v>
      </c>
      <c r="AW227" s="100">
        <v>-520226.29000000004</v>
      </c>
      <c r="AX227" s="100">
        <v>0</v>
      </c>
      <c r="AY227" s="100">
        <v>0</v>
      </c>
      <c r="AZ227" s="100">
        <v>0</v>
      </c>
      <c r="BA227" s="100">
        <v>0</v>
      </c>
      <c r="BB227" s="100">
        <v>0</v>
      </c>
      <c r="BC227" s="100">
        <v>-32422</v>
      </c>
      <c r="BD227" s="100">
        <v>-68087</v>
      </c>
      <c r="BE227" s="100">
        <v>-27883</v>
      </c>
      <c r="BF227" s="100">
        <v>-1297</v>
      </c>
      <c r="BG227" s="100">
        <v>-129689</v>
      </c>
      <c r="BH227" s="100">
        <v>-162478.29000000004</v>
      </c>
      <c r="BI227" s="100">
        <v>-341206</v>
      </c>
      <c r="BJ227" s="100">
        <v>-139732</v>
      </c>
      <c r="BK227" s="100">
        <v>-6499</v>
      </c>
      <c r="BL227" s="100">
        <v>-649915.29</v>
      </c>
      <c r="BM227" s="100">
        <v>-1179547</v>
      </c>
      <c r="BN227" s="100">
        <v>-2477050</v>
      </c>
      <c r="BO227" s="100">
        <v>-1014411</v>
      </c>
      <c r="BP227" s="100">
        <v>-47182</v>
      </c>
      <c r="BQ227" s="100">
        <v>-4718190</v>
      </c>
      <c r="BR227" s="100">
        <v>-486905</v>
      </c>
      <c r="BS227" s="100">
        <v>-1022502</v>
      </c>
      <c r="BT227" s="100">
        <v>-418739</v>
      </c>
      <c r="BU227" s="100">
        <v>-19476</v>
      </c>
      <c r="BV227" s="100">
        <v>-1947622</v>
      </c>
      <c r="BW227" s="100">
        <v>-692642</v>
      </c>
      <c r="BX227" s="100">
        <v>-1454548</v>
      </c>
      <c r="BY227" s="100">
        <v>-595672</v>
      </c>
      <c r="BZ227" s="100">
        <v>-27706</v>
      </c>
      <c r="CA227" s="100">
        <v>-2770568</v>
      </c>
      <c r="CB227" s="100">
        <v>29466</v>
      </c>
      <c r="CC227" s="100">
        <v>61881</v>
      </c>
      <c r="CD227" s="100">
        <v>25342</v>
      </c>
      <c r="CE227" s="100">
        <v>1179</v>
      </c>
      <c r="CF227" s="100">
        <v>117868</v>
      </c>
      <c r="CG227" s="100">
        <v>314688</v>
      </c>
      <c r="CH227" s="100">
        <v>660847</v>
      </c>
      <c r="CI227" s="100">
        <v>270633</v>
      </c>
      <c r="CJ227" s="100">
        <v>12588</v>
      </c>
      <c r="CK227" s="100">
        <v>1258756</v>
      </c>
      <c r="CL227" s="100">
        <v>-21372</v>
      </c>
      <c r="CM227" s="100">
        <v>-44881</v>
      </c>
      <c r="CN227" s="100">
        <v>-18380</v>
      </c>
      <c r="CO227" s="100">
        <v>-855</v>
      </c>
      <c r="CP227" s="100">
        <v>-85488</v>
      </c>
      <c r="CQ227" s="100">
        <v>-449563</v>
      </c>
      <c r="CR227" s="100">
        <v>-944082</v>
      </c>
      <c r="CS227" s="100">
        <v>-386624</v>
      </c>
      <c r="CT227" s="100">
        <v>-17983</v>
      </c>
      <c r="CU227" s="100">
        <v>-1798252</v>
      </c>
      <c r="CV227" s="100">
        <v>-1306328</v>
      </c>
      <c r="CW227" s="100">
        <v>-2743285</v>
      </c>
      <c r="CX227" s="100">
        <v>-1123440</v>
      </c>
      <c r="CY227" s="100">
        <v>-52253</v>
      </c>
      <c r="CZ227" s="100">
        <v>-5225306</v>
      </c>
      <c r="DA227" s="100">
        <v>-478811</v>
      </c>
      <c r="DB227" s="100">
        <v>-1005502</v>
      </c>
      <c r="DC227" s="100">
        <v>-411777</v>
      </c>
      <c r="DD227" s="100">
        <v>-19152</v>
      </c>
      <c r="DE227" s="100">
        <v>-1915242</v>
      </c>
      <c r="DF227" s="100">
        <v>-827517</v>
      </c>
      <c r="DG227" s="100">
        <v>-1737783</v>
      </c>
      <c r="DH227" s="100">
        <v>-711663</v>
      </c>
      <c r="DI227" s="100">
        <v>-33101</v>
      </c>
      <c r="DJ227" s="100">
        <v>-3310064</v>
      </c>
      <c r="DK227" s="100">
        <v>-212419.28999999911</v>
      </c>
      <c r="DL227" s="100">
        <v>-169934</v>
      </c>
      <c r="DM227" s="100">
        <v>-38235</v>
      </c>
      <c r="DN227" s="100">
        <v>-4248</v>
      </c>
      <c r="DO227" s="100">
        <v>-424836.28999999911</v>
      </c>
      <c r="DP227" s="100">
        <v>-414122</v>
      </c>
      <c r="DQ227" s="100">
        <v>-331297</v>
      </c>
      <c r="DR227" s="100">
        <v>-74542</v>
      </c>
      <c r="DS227" s="100">
        <v>-8282</v>
      </c>
      <c r="DT227" s="100">
        <v>-828243.28999999911</v>
      </c>
      <c r="DU227" s="100">
        <v>201702.71000000089</v>
      </c>
      <c r="DV227" s="100">
        <v>161363</v>
      </c>
      <c r="DW227" s="100">
        <v>36307</v>
      </c>
      <c r="DX227" s="100">
        <v>4034</v>
      </c>
      <c r="DY227" s="100">
        <v>403407</v>
      </c>
      <c r="DZ227" s="100">
        <v>8550497</v>
      </c>
      <c r="EA227" s="100">
        <v>17956043</v>
      </c>
      <c r="EB227" s="100">
        <v>7353427</v>
      </c>
      <c r="EC227" s="100">
        <v>342020</v>
      </c>
      <c r="ED227" s="100">
        <v>34201987</v>
      </c>
      <c r="EE227" s="100">
        <v>8975552</v>
      </c>
      <c r="EF227" s="100">
        <v>18848659</v>
      </c>
      <c r="EG227" s="100">
        <v>7718975</v>
      </c>
      <c r="EH227" s="100">
        <v>359022</v>
      </c>
      <c r="EI227" s="100">
        <v>35902208</v>
      </c>
      <c r="EJ227" s="100">
        <v>425055</v>
      </c>
      <c r="EK227" s="100">
        <v>892616</v>
      </c>
      <c r="EL227" s="100">
        <v>365548</v>
      </c>
      <c r="EM227" s="100">
        <v>17002</v>
      </c>
      <c r="EN227" s="100">
        <v>1700221</v>
      </c>
      <c r="EO227" s="100">
        <v>626757.71000000089</v>
      </c>
      <c r="EP227" s="100">
        <v>1053979</v>
      </c>
      <c r="EQ227" s="100">
        <v>401855</v>
      </c>
      <c r="ER227" s="100">
        <v>21036</v>
      </c>
      <c r="ES227" s="100">
        <v>2103628</v>
      </c>
      <c r="ET227" s="546">
        <v>0.25</v>
      </c>
      <c r="EU227" s="546">
        <v>0.52500000000000002</v>
      </c>
      <c r="EV227" s="546">
        <v>0.215</v>
      </c>
      <c r="EW227" s="546">
        <v>0.01</v>
      </c>
      <c r="EX227" s="546">
        <v>1</v>
      </c>
      <c r="EY227" s="84" t="s">
        <v>1029</v>
      </c>
    </row>
    <row r="228" spans="1:155" s="84" customFormat="1" x14ac:dyDescent="0.25">
      <c r="A228" t="s">
        <v>1026</v>
      </c>
      <c r="B228" s="82" t="s">
        <v>815</v>
      </c>
      <c r="C228" s="85" t="s">
        <v>814</v>
      </c>
      <c r="D228" s="100">
        <v>10973517</v>
      </c>
      <c r="E228" s="100">
        <v>19313391</v>
      </c>
      <c r="F228" s="100">
        <v>13168221</v>
      </c>
      <c r="G228" s="100">
        <v>438941</v>
      </c>
      <c r="H228" s="100">
        <v>43894070</v>
      </c>
      <c r="I228" s="100">
        <v>0</v>
      </c>
      <c r="J228" s="100">
        <v>0</v>
      </c>
      <c r="K228" s="100">
        <v>10973517</v>
      </c>
      <c r="L228" s="100">
        <v>166318</v>
      </c>
      <c r="M228" s="100">
        <v>166318</v>
      </c>
      <c r="N228" s="100">
        <v>0</v>
      </c>
      <c r="O228" s="100">
        <v>0</v>
      </c>
      <c r="P228" s="100">
        <v>118879</v>
      </c>
      <c r="Q228" s="100">
        <v>0</v>
      </c>
      <c r="R228" s="100">
        <v>118879</v>
      </c>
      <c r="S228" s="100">
        <v>0</v>
      </c>
      <c r="T228" s="100">
        <v>0</v>
      </c>
      <c r="U228" s="100">
        <v>0</v>
      </c>
      <c r="V228" s="100">
        <v>0</v>
      </c>
      <c r="W228" s="100">
        <v>0</v>
      </c>
      <c r="X228" s="100">
        <v>0</v>
      </c>
      <c r="Y228" s="100">
        <v>0</v>
      </c>
      <c r="Z228" s="100">
        <v>0</v>
      </c>
      <c r="AA228" s="100">
        <v>0</v>
      </c>
      <c r="AB228" s="100">
        <v>0</v>
      </c>
      <c r="AC228" s="100">
        <v>0</v>
      </c>
      <c r="AD228" s="100">
        <v>0</v>
      </c>
      <c r="AE228" s="100">
        <v>2634661</v>
      </c>
      <c r="AF228" s="100">
        <v>1791274</v>
      </c>
      <c r="AG228" s="100">
        <v>59710</v>
      </c>
      <c r="AH228" s="100">
        <v>4485645</v>
      </c>
      <c r="AI228" s="100">
        <v>218881</v>
      </c>
      <c r="AJ228" s="100">
        <v>385231</v>
      </c>
      <c r="AK228" s="100">
        <v>262658</v>
      </c>
      <c r="AL228" s="100">
        <v>8755</v>
      </c>
      <c r="AM228" s="100">
        <v>875525</v>
      </c>
      <c r="AN228" s="100">
        <v>-103024</v>
      </c>
      <c r="AO228" s="100">
        <v>-181323</v>
      </c>
      <c r="AP228" s="100">
        <v>-123629</v>
      </c>
      <c r="AQ228" s="100">
        <v>-4121</v>
      </c>
      <c r="AR228" s="100">
        <v>-412097</v>
      </c>
      <c r="AS228" s="100">
        <v>-105817</v>
      </c>
      <c r="AT228" s="100">
        <v>-186238</v>
      </c>
      <c r="AU228" s="100">
        <v>-126980</v>
      </c>
      <c r="AV228" s="100">
        <v>-4233</v>
      </c>
      <c r="AW228" s="100">
        <v>-423268</v>
      </c>
      <c r="AX228" s="100">
        <v>0</v>
      </c>
      <c r="AY228" s="100">
        <v>0</v>
      </c>
      <c r="AZ228" s="100">
        <v>0</v>
      </c>
      <c r="BA228" s="100">
        <v>0</v>
      </c>
      <c r="BB228" s="100">
        <v>0</v>
      </c>
      <c r="BC228" s="100">
        <v>42287</v>
      </c>
      <c r="BD228" s="100">
        <v>74426</v>
      </c>
      <c r="BE228" s="100">
        <v>50745</v>
      </c>
      <c r="BF228" s="100">
        <v>1691</v>
      </c>
      <c r="BG228" s="100">
        <v>169149</v>
      </c>
      <c r="BH228" s="100">
        <v>-63530</v>
      </c>
      <c r="BI228" s="100">
        <v>-111812</v>
      </c>
      <c r="BJ228" s="100">
        <v>-76235</v>
      </c>
      <c r="BK228" s="100">
        <v>-2542</v>
      </c>
      <c r="BL228" s="100">
        <v>-254119</v>
      </c>
      <c r="BM228" s="100">
        <v>-1026682</v>
      </c>
      <c r="BN228" s="100">
        <v>-1806961</v>
      </c>
      <c r="BO228" s="100">
        <v>-1232019</v>
      </c>
      <c r="BP228" s="100">
        <v>-41067</v>
      </c>
      <c r="BQ228" s="100">
        <v>-4106729</v>
      </c>
      <c r="BR228" s="100">
        <v>-482292</v>
      </c>
      <c r="BS228" s="100">
        <v>-848834</v>
      </c>
      <c r="BT228" s="100">
        <v>-578751</v>
      </c>
      <c r="BU228" s="100">
        <v>-19292</v>
      </c>
      <c r="BV228" s="100">
        <v>-1929169</v>
      </c>
      <c r="BW228" s="100">
        <v>-544390</v>
      </c>
      <c r="BX228" s="100">
        <v>-958126</v>
      </c>
      <c r="BY228" s="100">
        <v>-653268</v>
      </c>
      <c r="BZ228" s="100">
        <v>-21776</v>
      </c>
      <c r="CA228" s="100">
        <v>-2177560</v>
      </c>
      <c r="CB228" s="100">
        <v>113520</v>
      </c>
      <c r="CC228" s="100">
        <v>199795</v>
      </c>
      <c r="CD228" s="100">
        <v>136224</v>
      </c>
      <c r="CE228" s="100">
        <v>4541</v>
      </c>
      <c r="CF228" s="100">
        <v>454080</v>
      </c>
      <c r="CG228" s="100">
        <v>117708</v>
      </c>
      <c r="CH228" s="100">
        <v>207166</v>
      </c>
      <c r="CI228" s="100">
        <v>141250</v>
      </c>
      <c r="CJ228" s="100">
        <v>4708</v>
      </c>
      <c r="CK228" s="100">
        <v>470832</v>
      </c>
      <c r="CL228" s="100">
        <v>126374</v>
      </c>
      <c r="CM228" s="100">
        <v>222419</v>
      </c>
      <c r="CN228" s="100">
        <v>151649</v>
      </c>
      <c r="CO228" s="100">
        <v>5055</v>
      </c>
      <c r="CP228" s="100">
        <v>505497</v>
      </c>
      <c r="CQ228" s="100">
        <v>-210443</v>
      </c>
      <c r="CR228" s="100">
        <v>-370381</v>
      </c>
      <c r="CS228" s="100">
        <v>-252532</v>
      </c>
      <c r="CT228" s="100">
        <v>-8418</v>
      </c>
      <c r="CU228" s="100">
        <v>-841774</v>
      </c>
      <c r="CV228" s="100">
        <v>-879523</v>
      </c>
      <c r="CW228" s="100">
        <v>-1547962</v>
      </c>
      <c r="CX228" s="100">
        <v>-1055428</v>
      </c>
      <c r="CY228" s="100">
        <v>-35181</v>
      </c>
      <c r="CZ228" s="100">
        <v>-3518094</v>
      </c>
      <c r="DA228" s="100">
        <v>-242398</v>
      </c>
      <c r="DB228" s="100">
        <v>-426620</v>
      </c>
      <c r="DC228" s="100">
        <v>-290878</v>
      </c>
      <c r="DD228" s="100">
        <v>-9696</v>
      </c>
      <c r="DE228" s="100">
        <v>-969592</v>
      </c>
      <c r="DF228" s="100">
        <v>-637125</v>
      </c>
      <c r="DG228" s="100">
        <v>-1121341</v>
      </c>
      <c r="DH228" s="100">
        <v>-764550</v>
      </c>
      <c r="DI228" s="100">
        <v>-25486</v>
      </c>
      <c r="DJ228" s="100">
        <v>-2548502</v>
      </c>
      <c r="DK228" s="100">
        <v>563106</v>
      </c>
      <c r="DL228" s="100">
        <v>450484</v>
      </c>
      <c r="DM228" s="100">
        <v>101357</v>
      </c>
      <c r="DN228" s="100">
        <v>11262</v>
      </c>
      <c r="DO228" s="100">
        <v>1126209</v>
      </c>
      <c r="DP228" s="100">
        <v>75021</v>
      </c>
      <c r="DQ228" s="100">
        <v>60016</v>
      </c>
      <c r="DR228" s="100">
        <v>13504</v>
      </c>
      <c r="DS228" s="100">
        <v>1500</v>
      </c>
      <c r="DT228" s="100">
        <v>150041</v>
      </c>
      <c r="DU228" s="100">
        <v>488085</v>
      </c>
      <c r="DV228" s="100">
        <v>390468</v>
      </c>
      <c r="DW228" s="100">
        <v>87853</v>
      </c>
      <c r="DX228" s="100">
        <v>9762</v>
      </c>
      <c r="DY228" s="100">
        <v>976168</v>
      </c>
      <c r="DZ228" s="100">
        <v>10326704</v>
      </c>
      <c r="EA228" s="100">
        <v>18174999</v>
      </c>
      <c r="EB228" s="100">
        <v>12392045</v>
      </c>
      <c r="EC228" s="100">
        <v>413068</v>
      </c>
      <c r="ED228" s="100">
        <v>41306816</v>
      </c>
      <c r="EE228" s="100">
        <v>10973517</v>
      </c>
      <c r="EF228" s="100">
        <v>19313391</v>
      </c>
      <c r="EG228" s="100">
        <v>13168221</v>
      </c>
      <c r="EH228" s="100">
        <v>438941</v>
      </c>
      <c r="EI228" s="100">
        <v>43894070</v>
      </c>
      <c r="EJ228" s="100">
        <v>646813</v>
      </c>
      <c r="EK228" s="100">
        <v>1138392</v>
      </c>
      <c r="EL228" s="100">
        <v>776176</v>
      </c>
      <c r="EM228" s="100">
        <v>25873</v>
      </c>
      <c r="EN228" s="100">
        <v>2587254</v>
      </c>
      <c r="EO228" s="100">
        <v>1134898</v>
      </c>
      <c r="EP228" s="100">
        <v>1528860</v>
      </c>
      <c r="EQ228" s="100">
        <v>864029</v>
      </c>
      <c r="ER228" s="100">
        <v>35635</v>
      </c>
      <c r="ES228" s="100">
        <v>3563422</v>
      </c>
      <c r="ET228" s="546">
        <v>0.24999999999999994</v>
      </c>
      <c r="EU228" s="546">
        <v>0.44</v>
      </c>
      <c r="EV228" s="546">
        <v>0.3</v>
      </c>
      <c r="EW228" s="546">
        <v>0.01</v>
      </c>
      <c r="EX228" s="546">
        <v>1</v>
      </c>
      <c r="EY228" s="84" t="s">
        <v>1029</v>
      </c>
    </row>
    <row r="229" spans="1:155" s="84" customFormat="1" x14ac:dyDescent="0.25">
      <c r="A229" t="s">
        <v>1026</v>
      </c>
      <c r="B229" s="82" t="s">
        <v>817</v>
      </c>
      <c r="C229" s="85" t="s">
        <v>816</v>
      </c>
      <c r="D229" s="100">
        <v>0</v>
      </c>
      <c r="E229" s="100">
        <v>66375576</v>
      </c>
      <c r="F229" s="100">
        <v>0</v>
      </c>
      <c r="G229" s="100">
        <v>670460</v>
      </c>
      <c r="H229" s="100">
        <v>67046036</v>
      </c>
      <c r="I229" s="100">
        <v>0</v>
      </c>
      <c r="J229" s="100">
        <v>0</v>
      </c>
      <c r="K229" s="100">
        <v>0</v>
      </c>
      <c r="L229" s="100">
        <v>311134</v>
      </c>
      <c r="M229" s="100">
        <v>311134</v>
      </c>
      <c r="N229" s="100">
        <v>0</v>
      </c>
      <c r="O229" s="100">
        <v>0</v>
      </c>
      <c r="P229" s="100">
        <v>0</v>
      </c>
      <c r="Q229" s="100">
        <v>0</v>
      </c>
      <c r="R229" s="100">
        <v>0</v>
      </c>
      <c r="S229" s="100">
        <v>0</v>
      </c>
      <c r="T229" s="100">
        <v>0</v>
      </c>
      <c r="U229" s="100">
        <v>0</v>
      </c>
      <c r="V229" s="100">
        <v>0</v>
      </c>
      <c r="W229" s="100">
        <v>0</v>
      </c>
      <c r="X229" s="100">
        <v>0</v>
      </c>
      <c r="Y229" s="100">
        <v>0</v>
      </c>
      <c r="Z229" s="100">
        <v>0</v>
      </c>
      <c r="AA229" s="100">
        <v>0</v>
      </c>
      <c r="AB229" s="100">
        <v>0</v>
      </c>
      <c r="AC229" s="100">
        <v>0</v>
      </c>
      <c r="AD229" s="100">
        <v>0</v>
      </c>
      <c r="AE229" s="100">
        <v>11523059</v>
      </c>
      <c r="AF229" s="100">
        <v>0</v>
      </c>
      <c r="AG229" s="100">
        <v>116393</v>
      </c>
      <c r="AH229" s="100">
        <v>11639452</v>
      </c>
      <c r="AI229" s="100">
        <v>0</v>
      </c>
      <c r="AJ229" s="100">
        <v>4634592</v>
      </c>
      <c r="AK229" s="100">
        <v>0</v>
      </c>
      <c r="AL229" s="100">
        <v>46814</v>
      </c>
      <c r="AM229" s="100">
        <v>4681406</v>
      </c>
      <c r="AN229" s="100">
        <v>0</v>
      </c>
      <c r="AO229" s="100">
        <v>-1318125</v>
      </c>
      <c r="AP229" s="100">
        <v>0</v>
      </c>
      <c r="AQ229" s="100">
        <v>-13314</v>
      </c>
      <c r="AR229" s="100">
        <v>-1331439</v>
      </c>
      <c r="AS229" s="100">
        <v>0</v>
      </c>
      <c r="AT229" s="100">
        <v>-2396196</v>
      </c>
      <c r="AU229" s="100">
        <v>0</v>
      </c>
      <c r="AV229" s="100">
        <v>-24204</v>
      </c>
      <c r="AW229" s="100">
        <v>-2420400</v>
      </c>
      <c r="AX229" s="100">
        <v>0</v>
      </c>
      <c r="AY229" s="100">
        <v>559117</v>
      </c>
      <c r="AZ229" s="100">
        <v>0</v>
      </c>
      <c r="BA229" s="100">
        <v>5648</v>
      </c>
      <c r="BB229" s="100">
        <v>564765</v>
      </c>
      <c r="BC229" s="100">
        <v>0</v>
      </c>
      <c r="BD229" s="100">
        <v>-1398934</v>
      </c>
      <c r="BE229" s="100">
        <v>0</v>
      </c>
      <c r="BF229" s="100">
        <v>-14131</v>
      </c>
      <c r="BG229" s="100">
        <v>-1413065</v>
      </c>
      <c r="BH229" s="100">
        <v>0</v>
      </c>
      <c r="BI229" s="100">
        <v>-3236013</v>
      </c>
      <c r="BJ229" s="100">
        <v>0</v>
      </c>
      <c r="BK229" s="100">
        <v>-32687</v>
      </c>
      <c r="BL229" s="100">
        <v>-3268700</v>
      </c>
      <c r="BM229" s="100">
        <v>0</v>
      </c>
      <c r="BN229" s="100">
        <v>-16155711</v>
      </c>
      <c r="BO229" s="100">
        <v>0</v>
      </c>
      <c r="BP229" s="100">
        <v>-163189</v>
      </c>
      <c r="BQ229" s="100">
        <v>-16318900</v>
      </c>
      <c r="BR229" s="100">
        <v>0</v>
      </c>
      <c r="BS229" s="100">
        <v>-8891784</v>
      </c>
      <c r="BT229" s="100">
        <v>0</v>
      </c>
      <c r="BU229" s="100">
        <v>-89816</v>
      </c>
      <c r="BV229" s="100">
        <v>-8981600</v>
      </c>
      <c r="BW229" s="100">
        <v>0</v>
      </c>
      <c r="BX229" s="100">
        <v>-7263927</v>
      </c>
      <c r="BY229" s="100">
        <v>0</v>
      </c>
      <c r="BZ229" s="100">
        <v>-73373</v>
      </c>
      <c r="CA229" s="100">
        <v>-7337300</v>
      </c>
      <c r="CB229" s="100">
        <v>0</v>
      </c>
      <c r="CC229" s="100">
        <v>903432</v>
      </c>
      <c r="CD229" s="100">
        <v>0</v>
      </c>
      <c r="CE229" s="100">
        <v>9126</v>
      </c>
      <c r="CF229" s="100">
        <v>912558</v>
      </c>
      <c r="CG229" s="100">
        <v>0</v>
      </c>
      <c r="CH229" s="100">
        <v>650770</v>
      </c>
      <c r="CI229" s="100">
        <v>0</v>
      </c>
      <c r="CJ229" s="100">
        <v>6573</v>
      </c>
      <c r="CK229" s="100">
        <v>657343</v>
      </c>
      <c r="CL229" s="100">
        <v>0</v>
      </c>
      <c r="CM229" s="100">
        <v>-99453</v>
      </c>
      <c r="CN229" s="100">
        <v>0</v>
      </c>
      <c r="CO229" s="100">
        <v>-1005</v>
      </c>
      <c r="CP229" s="100">
        <v>-100458</v>
      </c>
      <c r="CQ229" s="100">
        <v>0</v>
      </c>
      <c r="CR229" s="100">
        <v>-4001227</v>
      </c>
      <c r="CS229" s="100">
        <v>0</v>
      </c>
      <c r="CT229" s="100">
        <v>-40416</v>
      </c>
      <c r="CU229" s="100">
        <v>-4041643</v>
      </c>
      <c r="CV229" s="100">
        <v>0</v>
      </c>
      <c r="CW229" s="100">
        <v>-18702189</v>
      </c>
      <c r="CX229" s="100">
        <v>0</v>
      </c>
      <c r="CY229" s="100">
        <v>-188911</v>
      </c>
      <c r="CZ229" s="100">
        <v>-18891100</v>
      </c>
      <c r="DA229" s="100">
        <v>0</v>
      </c>
      <c r="DB229" s="100">
        <v>-8087805</v>
      </c>
      <c r="DC229" s="100">
        <v>0</v>
      </c>
      <c r="DD229" s="100">
        <v>-81695</v>
      </c>
      <c r="DE229" s="100">
        <v>-8169500</v>
      </c>
      <c r="DF229" s="100">
        <v>0</v>
      </c>
      <c r="DG229" s="100">
        <v>-10614384</v>
      </c>
      <c r="DH229" s="100">
        <v>0</v>
      </c>
      <c r="DI229" s="100">
        <v>-107216</v>
      </c>
      <c r="DJ229" s="100">
        <v>-10721600</v>
      </c>
      <c r="DK229" s="100">
        <v>-1</v>
      </c>
      <c r="DL229" s="100">
        <v>1842340</v>
      </c>
      <c r="DM229" s="100">
        <v>0</v>
      </c>
      <c r="DN229" s="100">
        <v>18611</v>
      </c>
      <c r="DO229" s="100">
        <v>1860950</v>
      </c>
      <c r="DP229" s="100">
        <v>0</v>
      </c>
      <c r="DQ229" s="100">
        <v>1750199</v>
      </c>
      <c r="DR229" s="100">
        <v>0</v>
      </c>
      <c r="DS229" s="100">
        <v>17679</v>
      </c>
      <c r="DT229" s="100">
        <v>1767878</v>
      </c>
      <c r="DU229" s="100">
        <v>-1</v>
      </c>
      <c r="DV229" s="100">
        <v>92141</v>
      </c>
      <c r="DW229" s="100">
        <v>0</v>
      </c>
      <c r="DX229" s="100">
        <v>932</v>
      </c>
      <c r="DY229" s="100">
        <v>93072</v>
      </c>
      <c r="DZ229" s="100">
        <v>0</v>
      </c>
      <c r="EA229" s="100">
        <v>64739171</v>
      </c>
      <c r="EB229" s="100">
        <v>0</v>
      </c>
      <c r="EC229" s="100">
        <v>653931</v>
      </c>
      <c r="ED229" s="100">
        <v>65393102</v>
      </c>
      <c r="EE229" s="100">
        <v>0</v>
      </c>
      <c r="EF229" s="100">
        <v>66375576</v>
      </c>
      <c r="EG229" s="100">
        <v>0</v>
      </c>
      <c r="EH229" s="100">
        <v>670460</v>
      </c>
      <c r="EI229" s="100">
        <v>67046036</v>
      </c>
      <c r="EJ229" s="100">
        <v>0</v>
      </c>
      <c r="EK229" s="100">
        <v>1636405</v>
      </c>
      <c r="EL229" s="100">
        <v>0</v>
      </c>
      <c r="EM229" s="100">
        <v>16529</v>
      </c>
      <c r="EN229" s="100">
        <v>1652934</v>
      </c>
      <c r="EO229" s="100">
        <v>-1</v>
      </c>
      <c r="EP229" s="100">
        <v>1728546</v>
      </c>
      <c r="EQ229" s="100">
        <v>0</v>
      </c>
      <c r="ER229" s="100">
        <v>17461</v>
      </c>
      <c r="ES229" s="100">
        <v>1746006</v>
      </c>
      <c r="ET229" s="546">
        <v>0</v>
      </c>
      <c r="EU229" s="546">
        <v>0.99</v>
      </c>
      <c r="EV229" s="546">
        <v>0</v>
      </c>
      <c r="EW229" s="546">
        <v>0.01</v>
      </c>
      <c r="EX229" s="546">
        <v>1</v>
      </c>
      <c r="EY229" s="84" t="s">
        <v>1047</v>
      </c>
    </row>
    <row r="230" spans="1:155" s="84" customFormat="1" x14ac:dyDescent="0.25">
      <c r="A230" t="s">
        <v>1026</v>
      </c>
      <c r="B230" s="82" t="s">
        <v>819</v>
      </c>
      <c r="C230" s="85" t="s">
        <v>818</v>
      </c>
      <c r="D230" s="100">
        <v>7011705.8500000015</v>
      </c>
      <c r="E230" s="100">
        <v>14724580</v>
      </c>
      <c r="F230" s="100">
        <v>6030066</v>
      </c>
      <c r="G230" s="100">
        <v>280468</v>
      </c>
      <c r="H230" s="100">
        <v>28046819.850000001</v>
      </c>
      <c r="I230" s="100">
        <v>0</v>
      </c>
      <c r="J230" s="100">
        <v>0</v>
      </c>
      <c r="K230" s="100">
        <v>7011705.8500000015</v>
      </c>
      <c r="L230" s="100">
        <v>110429</v>
      </c>
      <c r="M230" s="100">
        <v>110429</v>
      </c>
      <c r="N230" s="100">
        <v>0</v>
      </c>
      <c r="O230" s="100">
        <v>0</v>
      </c>
      <c r="P230" s="100">
        <v>8865221</v>
      </c>
      <c r="Q230" s="100">
        <v>0</v>
      </c>
      <c r="R230" s="100">
        <v>8865221</v>
      </c>
      <c r="S230" s="100">
        <v>0</v>
      </c>
      <c r="T230" s="100">
        <v>0</v>
      </c>
      <c r="U230" s="100">
        <v>0</v>
      </c>
      <c r="V230" s="100">
        <v>0</v>
      </c>
      <c r="W230" s="100">
        <v>0</v>
      </c>
      <c r="X230" s="100">
        <v>0</v>
      </c>
      <c r="Y230" s="100">
        <v>0</v>
      </c>
      <c r="Z230" s="100">
        <v>0</v>
      </c>
      <c r="AA230" s="100">
        <v>0</v>
      </c>
      <c r="AB230" s="100">
        <v>0</v>
      </c>
      <c r="AC230" s="100">
        <v>0</v>
      </c>
      <c r="AD230" s="100">
        <v>0</v>
      </c>
      <c r="AE230" s="100">
        <v>2364399</v>
      </c>
      <c r="AF230" s="100">
        <v>849971</v>
      </c>
      <c r="AG230" s="100">
        <v>39533</v>
      </c>
      <c r="AH230" s="100">
        <v>3253903</v>
      </c>
      <c r="AI230" s="100">
        <v>315561</v>
      </c>
      <c r="AJ230" s="100">
        <v>662677</v>
      </c>
      <c r="AK230" s="100">
        <v>271382</v>
      </c>
      <c r="AL230" s="100">
        <v>12622</v>
      </c>
      <c r="AM230" s="100">
        <v>1262242</v>
      </c>
      <c r="AN230" s="100">
        <v>-88403</v>
      </c>
      <c r="AO230" s="100">
        <v>-185647</v>
      </c>
      <c r="AP230" s="100">
        <v>-76027</v>
      </c>
      <c r="AQ230" s="100">
        <v>-3536</v>
      </c>
      <c r="AR230" s="100">
        <v>-353613</v>
      </c>
      <c r="AS230" s="100">
        <v>-250878</v>
      </c>
      <c r="AT230" s="100">
        <v>-200703</v>
      </c>
      <c r="AU230" s="100">
        <v>-45158</v>
      </c>
      <c r="AV230" s="100">
        <v>-5018</v>
      </c>
      <c r="AW230" s="100">
        <v>-501757</v>
      </c>
      <c r="AX230" s="100">
        <v>64395</v>
      </c>
      <c r="AY230" s="100">
        <v>135231</v>
      </c>
      <c r="AZ230" s="100">
        <v>55380</v>
      </c>
      <c r="BA230" s="100">
        <v>2576</v>
      </c>
      <c r="BB230" s="100">
        <v>257582</v>
      </c>
      <c r="BC230" s="100">
        <v>-59956</v>
      </c>
      <c r="BD230" s="100">
        <v>-125909</v>
      </c>
      <c r="BE230" s="100">
        <v>-51563</v>
      </c>
      <c r="BF230" s="100">
        <v>-2398</v>
      </c>
      <c r="BG230" s="100">
        <v>-239826</v>
      </c>
      <c r="BH230" s="100">
        <v>-246439</v>
      </c>
      <c r="BI230" s="100">
        <v>-191381</v>
      </c>
      <c r="BJ230" s="100">
        <v>-41341</v>
      </c>
      <c r="BK230" s="100">
        <v>-4840</v>
      </c>
      <c r="BL230" s="100">
        <v>-484001</v>
      </c>
      <c r="BM230" s="100">
        <v>-2203642</v>
      </c>
      <c r="BN230" s="100">
        <v>-1762913</v>
      </c>
      <c r="BO230" s="100">
        <v>-396656</v>
      </c>
      <c r="BP230" s="100">
        <v>-44073</v>
      </c>
      <c r="BQ230" s="100">
        <v>-4407284</v>
      </c>
      <c r="BR230" s="100">
        <v>380273</v>
      </c>
      <c r="BS230" s="100">
        <v>304218</v>
      </c>
      <c r="BT230" s="100">
        <v>68449</v>
      </c>
      <c r="BU230" s="100">
        <v>7605</v>
      </c>
      <c r="BV230" s="100">
        <v>760545</v>
      </c>
      <c r="BW230" s="100">
        <v>-2583915</v>
      </c>
      <c r="BX230" s="100">
        <v>-2067131</v>
      </c>
      <c r="BY230" s="100">
        <v>-465105</v>
      </c>
      <c r="BZ230" s="100">
        <v>-51678</v>
      </c>
      <c r="CA230" s="100">
        <v>-5167829</v>
      </c>
      <c r="CB230" s="100">
        <v>6747</v>
      </c>
      <c r="CC230" s="100">
        <v>14169</v>
      </c>
      <c r="CD230" s="100">
        <v>5802</v>
      </c>
      <c r="CE230" s="100">
        <v>270</v>
      </c>
      <c r="CF230" s="100">
        <v>26988</v>
      </c>
      <c r="CG230" s="100">
        <v>323162</v>
      </c>
      <c r="CH230" s="100">
        <v>678641</v>
      </c>
      <c r="CI230" s="100">
        <v>277920</v>
      </c>
      <c r="CJ230" s="100">
        <v>12927</v>
      </c>
      <c r="CK230" s="100">
        <v>1292650</v>
      </c>
      <c r="CL230" s="100">
        <v>61977</v>
      </c>
      <c r="CM230" s="100">
        <v>130151</v>
      </c>
      <c r="CN230" s="100">
        <v>53300</v>
      </c>
      <c r="CO230" s="100">
        <v>2479</v>
      </c>
      <c r="CP230" s="100">
        <v>247907</v>
      </c>
      <c r="CQ230" s="100">
        <v>-734345</v>
      </c>
      <c r="CR230" s="100">
        <v>-1542127</v>
      </c>
      <c r="CS230" s="100">
        <v>-631538</v>
      </c>
      <c r="CT230" s="100">
        <v>-29374</v>
      </c>
      <c r="CU230" s="100">
        <v>-2937384</v>
      </c>
      <c r="CV230" s="100">
        <v>-2546101</v>
      </c>
      <c r="CW230" s="100">
        <v>-2482079</v>
      </c>
      <c r="CX230" s="100">
        <v>-691172</v>
      </c>
      <c r="CY230" s="100">
        <v>-57771</v>
      </c>
      <c r="CZ230" s="100">
        <v>-5777123</v>
      </c>
      <c r="DA230" s="100">
        <v>448997</v>
      </c>
      <c r="DB230" s="100">
        <v>448538</v>
      </c>
      <c r="DC230" s="100">
        <v>127551</v>
      </c>
      <c r="DD230" s="100">
        <v>10354</v>
      </c>
      <c r="DE230" s="100">
        <v>1035440</v>
      </c>
      <c r="DF230" s="100">
        <v>-2995098</v>
      </c>
      <c r="DG230" s="100">
        <v>-2930617</v>
      </c>
      <c r="DH230" s="100">
        <v>-818723</v>
      </c>
      <c r="DI230" s="100">
        <v>-68125</v>
      </c>
      <c r="DJ230" s="100">
        <v>-6812563</v>
      </c>
      <c r="DK230" s="100">
        <v>-30193.300000000745</v>
      </c>
      <c r="DL230" s="100">
        <v>-24154.640000000596</v>
      </c>
      <c r="DM230" s="100">
        <v>-5434.7940000001336</v>
      </c>
      <c r="DN230" s="100">
        <v>-603.86600000001488</v>
      </c>
      <c r="DO230" s="100">
        <v>-60386.60000000149</v>
      </c>
      <c r="DP230" s="100">
        <v>69399</v>
      </c>
      <c r="DQ230" s="100">
        <v>55519</v>
      </c>
      <c r="DR230" s="100">
        <v>12492</v>
      </c>
      <c r="DS230" s="100">
        <v>1388</v>
      </c>
      <c r="DT230" s="100">
        <v>138798</v>
      </c>
      <c r="DU230" s="100">
        <v>-99592.300000000745</v>
      </c>
      <c r="DV230" s="100">
        <v>-79673.640000000596</v>
      </c>
      <c r="DW230" s="100">
        <v>-17926.794000000133</v>
      </c>
      <c r="DX230" s="100">
        <v>-1991.866000000015</v>
      </c>
      <c r="DY230" s="100">
        <v>-199184.60000000149</v>
      </c>
      <c r="DZ230" s="100">
        <v>7184998</v>
      </c>
      <c r="EA230" s="100">
        <v>15088496</v>
      </c>
      <c r="EB230" s="100">
        <v>6179098</v>
      </c>
      <c r="EC230" s="100">
        <v>287400</v>
      </c>
      <c r="ED230" s="100">
        <v>28739992</v>
      </c>
      <c r="EE230" s="100">
        <v>7011705.8500000015</v>
      </c>
      <c r="EF230" s="100">
        <v>14724580</v>
      </c>
      <c r="EG230" s="100">
        <v>6030066</v>
      </c>
      <c r="EH230" s="100">
        <v>280468</v>
      </c>
      <c r="EI230" s="100">
        <v>28046819.850000001</v>
      </c>
      <c r="EJ230" s="100">
        <v>-173292.14999999851</v>
      </c>
      <c r="EK230" s="100">
        <v>-363916</v>
      </c>
      <c r="EL230" s="100">
        <v>-149032</v>
      </c>
      <c r="EM230" s="100">
        <v>-6932</v>
      </c>
      <c r="EN230" s="100">
        <v>-693172.14999999851</v>
      </c>
      <c r="EO230" s="100">
        <v>-272884.44999999925</v>
      </c>
      <c r="EP230" s="100">
        <v>-443589.6400000006</v>
      </c>
      <c r="EQ230" s="100">
        <v>-166958.79400000014</v>
      </c>
      <c r="ER230" s="100">
        <v>-8923.8660000000145</v>
      </c>
      <c r="ES230" s="100">
        <v>-892356.75</v>
      </c>
      <c r="ET230" s="546">
        <v>0.25</v>
      </c>
      <c r="EU230" s="546">
        <v>0.52500000000000002</v>
      </c>
      <c r="EV230" s="546">
        <v>0.215</v>
      </c>
      <c r="EW230" s="546">
        <v>0.01</v>
      </c>
      <c r="EX230" s="546">
        <v>1</v>
      </c>
      <c r="EY230" s="84" t="s">
        <v>1029</v>
      </c>
    </row>
    <row r="231" spans="1:155" s="84" customFormat="1" x14ac:dyDescent="0.25">
      <c r="A231" t="s">
        <v>1026</v>
      </c>
      <c r="B231" s="82" t="s">
        <v>821</v>
      </c>
      <c r="C231" s="85" t="s">
        <v>820</v>
      </c>
      <c r="D231" s="100">
        <v>17445589</v>
      </c>
      <c r="E231" s="100">
        <v>13956471</v>
      </c>
      <c r="F231" s="100">
        <v>3140206</v>
      </c>
      <c r="G231" s="100">
        <v>348912</v>
      </c>
      <c r="H231" s="100">
        <v>34891178</v>
      </c>
      <c r="I231" s="100">
        <v>0</v>
      </c>
      <c r="J231" s="100">
        <v>0</v>
      </c>
      <c r="K231" s="100">
        <v>17445589</v>
      </c>
      <c r="L231" s="100">
        <v>159224</v>
      </c>
      <c r="M231" s="100">
        <v>159224</v>
      </c>
      <c r="N231" s="100">
        <v>0</v>
      </c>
      <c r="O231" s="100">
        <v>0</v>
      </c>
      <c r="P231" s="100">
        <v>0</v>
      </c>
      <c r="Q231" s="100">
        <v>0</v>
      </c>
      <c r="R231" s="100">
        <v>0</v>
      </c>
      <c r="S231" s="100">
        <v>0</v>
      </c>
      <c r="T231" s="100">
        <v>0</v>
      </c>
      <c r="U231" s="100">
        <v>0</v>
      </c>
      <c r="V231" s="100">
        <v>0</v>
      </c>
      <c r="W231" s="100">
        <v>0</v>
      </c>
      <c r="X231" s="100">
        <v>0</v>
      </c>
      <c r="Y231" s="100">
        <v>0</v>
      </c>
      <c r="Z231" s="100">
        <v>0</v>
      </c>
      <c r="AA231" s="100">
        <v>0</v>
      </c>
      <c r="AB231" s="100">
        <v>0</v>
      </c>
      <c r="AC231" s="100">
        <v>0</v>
      </c>
      <c r="AD231" s="100">
        <v>0</v>
      </c>
      <c r="AE231" s="100">
        <v>2472415</v>
      </c>
      <c r="AF231" s="100">
        <v>556294</v>
      </c>
      <c r="AG231" s="100">
        <v>61811</v>
      </c>
      <c r="AH231" s="100">
        <v>3090520</v>
      </c>
      <c r="AI231" s="100">
        <v>1229849</v>
      </c>
      <c r="AJ231" s="100">
        <v>983880</v>
      </c>
      <c r="AK231" s="100">
        <v>221373</v>
      </c>
      <c r="AL231" s="100">
        <v>24597</v>
      </c>
      <c r="AM231" s="100">
        <v>2459699</v>
      </c>
      <c r="AN231" s="100">
        <v>-499080</v>
      </c>
      <c r="AO231" s="100">
        <v>-399265</v>
      </c>
      <c r="AP231" s="100">
        <v>-89835</v>
      </c>
      <c r="AQ231" s="100">
        <v>-9982</v>
      </c>
      <c r="AR231" s="100">
        <v>-998162</v>
      </c>
      <c r="AS231" s="100">
        <v>-272200</v>
      </c>
      <c r="AT231" s="100">
        <v>-217760</v>
      </c>
      <c r="AU231" s="100">
        <v>-48996</v>
      </c>
      <c r="AV231" s="100">
        <v>-5444</v>
      </c>
      <c r="AW231" s="100">
        <v>-544400</v>
      </c>
      <c r="AX231" s="100">
        <v>153802</v>
      </c>
      <c r="AY231" s="100">
        <v>123042</v>
      </c>
      <c r="AZ231" s="100">
        <v>27684</v>
      </c>
      <c r="BA231" s="100">
        <v>3076</v>
      </c>
      <c r="BB231" s="100">
        <v>307604</v>
      </c>
      <c r="BC231" s="100">
        <v>-187452</v>
      </c>
      <c r="BD231" s="100">
        <v>-149962</v>
      </c>
      <c r="BE231" s="100">
        <v>-33741</v>
      </c>
      <c r="BF231" s="100">
        <v>-3749</v>
      </c>
      <c r="BG231" s="100">
        <v>-374904</v>
      </c>
      <c r="BH231" s="100">
        <v>-305850</v>
      </c>
      <c r="BI231" s="100">
        <v>-244680</v>
      </c>
      <c r="BJ231" s="100">
        <v>-55053</v>
      </c>
      <c r="BK231" s="100">
        <v>-6117</v>
      </c>
      <c r="BL231" s="100">
        <v>-611700</v>
      </c>
      <c r="BM231" s="100">
        <v>-3183578</v>
      </c>
      <c r="BN231" s="100">
        <v>-2546862</v>
      </c>
      <c r="BO231" s="100">
        <v>-573044</v>
      </c>
      <c r="BP231" s="100">
        <v>-63672</v>
      </c>
      <c r="BQ231" s="100">
        <v>-6367156</v>
      </c>
      <c r="BR231" s="100">
        <v>-1540365</v>
      </c>
      <c r="BS231" s="100">
        <v>-1232292</v>
      </c>
      <c r="BT231" s="100">
        <v>-277266</v>
      </c>
      <c r="BU231" s="100">
        <v>-30807</v>
      </c>
      <c r="BV231" s="100">
        <v>-3080730</v>
      </c>
      <c r="BW231" s="100">
        <v>-1643214</v>
      </c>
      <c r="BX231" s="100">
        <v>-1314570</v>
      </c>
      <c r="BY231" s="100">
        <v>-295778</v>
      </c>
      <c r="BZ231" s="100">
        <v>-32864</v>
      </c>
      <c r="CA231" s="100">
        <v>-3286426</v>
      </c>
      <c r="CB231" s="100">
        <v>233240</v>
      </c>
      <c r="CC231" s="100">
        <v>186592</v>
      </c>
      <c r="CD231" s="100">
        <v>41983</v>
      </c>
      <c r="CE231" s="100">
        <v>4665</v>
      </c>
      <c r="CF231" s="100">
        <v>466480</v>
      </c>
      <c r="CG231" s="100">
        <v>0</v>
      </c>
      <c r="CH231" s="100">
        <v>0</v>
      </c>
      <c r="CI231" s="100">
        <v>0</v>
      </c>
      <c r="CJ231" s="100">
        <v>0</v>
      </c>
      <c r="CK231" s="100">
        <v>0</v>
      </c>
      <c r="CL231" s="100">
        <v>-46864</v>
      </c>
      <c r="CM231" s="100">
        <v>-37491</v>
      </c>
      <c r="CN231" s="100">
        <v>-8436</v>
      </c>
      <c r="CO231" s="100">
        <v>-937</v>
      </c>
      <c r="CP231" s="100">
        <v>-93728</v>
      </c>
      <c r="CQ231" s="100">
        <v>-832916</v>
      </c>
      <c r="CR231" s="100">
        <v>-666332</v>
      </c>
      <c r="CS231" s="100">
        <v>-149925</v>
      </c>
      <c r="CT231" s="100">
        <v>-16658</v>
      </c>
      <c r="CU231" s="100">
        <v>-1665831</v>
      </c>
      <c r="CV231" s="100">
        <v>-3830118</v>
      </c>
      <c r="CW231" s="100">
        <v>-3064093</v>
      </c>
      <c r="CX231" s="100">
        <v>-689422</v>
      </c>
      <c r="CY231" s="100">
        <v>-76602</v>
      </c>
      <c r="CZ231" s="100">
        <v>-7660235</v>
      </c>
      <c r="DA231" s="100">
        <v>-1353989</v>
      </c>
      <c r="DB231" s="100">
        <v>-1083191</v>
      </c>
      <c r="DC231" s="100">
        <v>-243719</v>
      </c>
      <c r="DD231" s="100">
        <v>-27079</v>
      </c>
      <c r="DE231" s="100">
        <v>-2707978</v>
      </c>
      <c r="DF231" s="100">
        <v>-2476130</v>
      </c>
      <c r="DG231" s="100">
        <v>-1980902</v>
      </c>
      <c r="DH231" s="100">
        <v>-445703</v>
      </c>
      <c r="DI231" s="100">
        <v>-49522</v>
      </c>
      <c r="DJ231" s="100">
        <v>-4952257</v>
      </c>
      <c r="DK231" s="100">
        <v>-24925</v>
      </c>
      <c r="DL231" s="100">
        <v>375203</v>
      </c>
      <c r="DM231" s="100">
        <v>578352</v>
      </c>
      <c r="DN231" s="100">
        <v>9379</v>
      </c>
      <c r="DO231" s="100">
        <v>938010.30000000098</v>
      </c>
      <c r="DP231" s="100">
        <v>-24926</v>
      </c>
      <c r="DQ231" s="100">
        <v>221414</v>
      </c>
      <c r="DR231" s="100">
        <v>351510</v>
      </c>
      <c r="DS231" s="100">
        <v>5535</v>
      </c>
      <c r="DT231" s="100">
        <v>553533</v>
      </c>
      <c r="DU231" s="100">
        <v>1</v>
      </c>
      <c r="DV231" s="100">
        <v>153789</v>
      </c>
      <c r="DW231" s="100">
        <v>226842</v>
      </c>
      <c r="DX231" s="100">
        <v>3844</v>
      </c>
      <c r="DY231" s="100">
        <v>384477.30000000098</v>
      </c>
      <c r="DZ231" s="100">
        <v>17361233</v>
      </c>
      <c r="EA231" s="100">
        <v>13888987</v>
      </c>
      <c r="EB231" s="100">
        <v>3125022</v>
      </c>
      <c r="EC231" s="100">
        <v>347225</v>
      </c>
      <c r="ED231" s="100">
        <v>34722467</v>
      </c>
      <c r="EE231" s="100">
        <v>17445589</v>
      </c>
      <c r="EF231" s="100">
        <v>13956471</v>
      </c>
      <c r="EG231" s="100">
        <v>3140206</v>
      </c>
      <c r="EH231" s="100">
        <v>348912</v>
      </c>
      <c r="EI231" s="100">
        <v>34891178</v>
      </c>
      <c r="EJ231" s="100">
        <v>84356</v>
      </c>
      <c r="EK231" s="100">
        <v>67484</v>
      </c>
      <c r="EL231" s="100">
        <v>15184</v>
      </c>
      <c r="EM231" s="100">
        <v>1687</v>
      </c>
      <c r="EN231" s="100">
        <v>168711</v>
      </c>
      <c r="EO231" s="100">
        <v>84357</v>
      </c>
      <c r="EP231" s="100">
        <v>221273</v>
      </c>
      <c r="EQ231" s="100">
        <v>242026</v>
      </c>
      <c r="ER231" s="100">
        <v>5531</v>
      </c>
      <c r="ES231" s="100">
        <v>553188.30000000098</v>
      </c>
      <c r="ET231" s="546">
        <v>0.5</v>
      </c>
      <c r="EU231" s="546">
        <v>0.4</v>
      </c>
      <c r="EV231" s="546">
        <v>0.09</v>
      </c>
      <c r="EW231" s="546">
        <v>0.01</v>
      </c>
      <c r="EX231" s="546">
        <v>1</v>
      </c>
      <c r="EY231" s="84" t="s">
        <v>1029</v>
      </c>
    </row>
    <row r="232" spans="1:155" s="84" customFormat="1" x14ac:dyDescent="0.25">
      <c r="A232" t="s">
        <v>1026</v>
      </c>
      <c r="B232" s="82" t="s">
        <v>823</v>
      </c>
      <c r="C232" s="85" t="s">
        <v>822</v>
      </c>
      <c r="D232" s="100">
        <v>111991998</v>
      </c>
      <c r="E232" s="100">
        <v>109752159</v>
      </c>
      <c r="F232" s="100">
        <v>0</v>
      </c>
      <c r="G232" s="100">
        <v>2239840</v>
      </c>
      <c r="H232" s="100">
        <v>223983997</v>
      </c>
      <c r="I232" s="100">
        <v>0</v>
      </c>
      <c r="J232" s="100">
        <v>0</v>
      </c>
      <c r="K232" s="100">
        <v>111991998</v>
      </c>
      <c r="L232" s="100">
        <v>759401</v>
      </c>
      <c r="M232" s="100">
        <v>759401</v>
      </c>
      <c r="N232" s="100">
        <v>0</v>
      </c>
      <c r="O232" s="100">
        <v>0</v>
      </c>
      <c r="P232" s="100">
        <v>1373400</v>
      </c>
      <c r="Q232" s="100">
        <v>0</v>
      </c>
      <c r="R232" s="100">
        <v>1373400</v>
      </c>
      <c r="S232" s="100">
        <v>0</v>
      </c>
      <c r="T232" s="100">
        <v>0</v>
      </c>
      <c r="U232" s="100">
        <v>0</v>
      </c>
      <c r="V232" s="100">
        <v>0</v>
      </c>
      <c r="W232" s="100">
        <v>0</v>
      </c>
      <c r="X232" s="100">
        <v>0</v>
      </c>
      <c r="Y232" s="100">
        <v>0</v>
      </c>
      <c r="Z232" s="100">
        <v>0</v>
      </c>
      <c r="AA232" s="100">
        <v>0</v>
      </c>
      <c r="AB232" s="100">
        <v>0</v>
      </c>
      <c r="AC232" s="100">
        <v>0</v>
      </c>
      <c r="AD232" s="100">
        <v>0</v>
      </c>
      <c r="AE232" s="100">
        <v>12069897</v>
      </c>
      <c r="AF232" s="100">
        <v>0</v>
      </c>
      <c r="AG232" s="100">
        <v>245294</v>
      </c>
      <c r="AH232" s="100">
        <v>12315191</v>
      </c>
      <c r="AI232" s="100">
        <v>6681911</v>
      </c>
      <c r="AJ232" s="100">
        <v>6548272</v>
      </c>
      <c r="AK232" s="100">
        <v>0</v>
      </c>
      <c r="AL232" s="100">
        <v>133638</v>
      </c>
      <c r="AM232" s="100">
        <v>13363821</v>
      </c>
      <c r="AN232" s="100">
        <v>-1762167</v>
      </c>
      <c r="AO232" s="100">
        <v>-1726923</v>
      </c>
      <c r="AP232" s="100">
        <v>0</v>
      </c>
      <c r="AQ232" s="100">
        <v>-35243</v>
      </c>
      <c r="AR232" s="100">
        <v>-3524333</v>
      </c>
      <c r="AS232" s="100">
        <v>-4018478</v>
      </c>
      <c r="AT232" s="100">
        <v>-3938108</v>
      </c>
      <c r="AU232" s="100">
        <v>0</v>
      </c>
      <c r="AV232" s="100">
        <v>-80370</v>
      </c>
      <c r="AW232" s="100">
        <v>-8036956</v>
      </c>
      <c r="AX232" s="100">
        <v>1310251.19</v>
      </c>
      <c r="AY232" s="100">
        <v>1284047</v>
      </c>
      <c r="AZ232" s="100">
        <v>0</v>
      </c>
      <c r="BA232" s="100">
        <v>26205</v>
      </c>
      <c r="BB232" s="100">
        <v>2620503.19</v>
      </c>
      <c r="BC232" s="100">
        <v>-717035</v>
      </c>
      <c r="BD232" s="100">
        <v>-702695</v>
      </c>
      <c r="BE232" s="100">
        <v>0</v>
      </c>
      <c r="BF232" s="100">
        <v>-14341</v>
      </c>
      <c r="BG232" s="100">
        <v>-1434071</v>
      </c>
      <c r="BH232" s="100">
        <v>-3425261.81</v>
      </c>
      <c r="BI232" s="100">
        <v>-3356756</v>
      </c>
      <c r="BJ232" s="100">
        <v>0</v>
      </c>
      <c r="BK232" s="100">
        <v>-68506</v>
      </c>
      <c r="BL232" s="100">
        <v>-6850523.8100000005</v>
      </c>
      <c r="BM232" s="100">
        <v>-17100389</v>
      </c>
      <c r="BN232" s="100">
        <v>-16758382</v>
      </c>
      <c r="BO232" s="100">
        <v>0</v>
      </c>
      <c r="BP232" s="100">
        <v>-342008</v>
      </c>
      <c r="BQ232" s="100">
        <v>-34200779</v>
      </c>
      <c r="BR232" s="100">
        <v>-5095038</v>
      </c>
      <c r="BS232" s="100">
        <v>-4993138</v>
      </c>
      <c r="BT232" s="100">
        <v>0</v>
      </c>
      <c r="BU232" s="100">
        <v>-101901</v>
      </c>
      <c r="BV232" s="100">
        <v>-10190077</v>
      </c>
      <c r="BW232" s="100">
        <v>-12005351</v>
      </c>
      <c r="BX232" s="100">
        <v>-11765244</v>
      </c>
      <c r="BY232" s="100">
        <v>0</v>
      </c>
      <c r="BZ232" s="100">
        <v>-240107</v>
      </c>
      <c r="CA232" s="100">
        <v>-24010702</v>
      </c>
      <c r="CB232" s="100">
        <v>448014</v>
      </c>
      <c r="CC232" s="100">
        <v>439054</v>
      </c>
      <c r="CD232" s="100">
        <v>0</v>
      </c>
      <c r="CE232" s="100">
        <v>8960</v>
      </c>
      <c r="CF232" s="100">
        <v>896028</v>
      </c>
      <c r="CG232" s="100">
        <v>0</v>
      </c>
      <c r="CH232" s="100">
        <v>0</v>
      </c>
      <c r="CI232" s="100">
        <v>0</v>
      </c>
      <c r="CJ232" s="100">
        <v>0</v>
      </c>
      <c r="CK232" s="100">
        <v>0</v>
      </c>
      <c r="CL232" s="100">
        <v>1191228</v>
      </c>
      <c r="CM232" s="100">
        <v>1167404</v>
      </c>
      <c r="CN232" s="100">
        <v>0</v>
      </c>
      <c r="CO232" s="100">
        <v>23825</v>
      </c>
      <c r="CP232" s="100">
        <v>2382457</v>
      </c>
      <c r="CQ232" s="100">
        <v>2685526</v>
      </c>
      <c r="CR232" s="100">
        <v>2631815</v>
      </c>
      <c r="CS232" s="100">
        <v>0</v>
      </c>
      <c r="CT232" s="100">
        <v>53711</v>
      </c>
      <c r="CU232" s="100">
        <v>5371052</v>
      </c>
      <c r="CV232" s="100">
        <v>-12775621</v>
      </c>
      <c r="CW232" s="100">
        <v>-12520109</v>
      </c>
      <c r="CX232" s="100">
        <v>0</v>
      </c>
      <c r="CY232" s="100">
        <v>-255512</v>
      </c>
      <c r="CZ232" s="100">
        <v>-25551242</v>
      </c>
      <c r="DA232" s="100">
        <v>-3455796</v>
      </c>
      <c r="DB232" s="100">
        <v>-3386680</v>
      </c>
      <c r="DC232" s="100">
        <v>0</v>
      </c>
      <c r="DD232" s="100">
        <v>-69116</v>
      </c>
      <c r="DE232" s="100">
        <v>-6911592</v>
      </c>
      <c r="DF232" s="100">
        <v>-9319825</v>
      </c>
      <c r="DG232" s="100">
        <v>-9133429</v>
      </c>
      <c r="DH232" s="100">
        <v>0</v>
      </c>
      <c r="DI232" s="100">
        <v>-186396</v>
      </c>
      <c r="DJ232" s="100">
        <v>-18639650</v>
      </c>
      <c r="DK232" s="100">
        <v>8443055</v>
      </c>
      <c r="DL232" s="100">
        <v>8274191</v>
      </c>
      <c r="DM232" s="100">
        <v>0</v>
      </c>
      <c r="DN232" s="100">
        <v>168861</v>
      </c>
      <c r="DO232" s="100">
        <v>16886107</v>
      </c>
      <c r="DP232" s="100">
        <v>3911343</v>
      </c>
      <c r="DQ232" s="100">
        <v>3833117</v>
      </c>
      <c r="DR232" s="100">
        <v>0</v>
      </c>
      <c r="DS232" s="100">
        <v>78227</v>
      </c>
      <c r="DT232" s="100">
        <v>7822687</v>
      </c>
      <c r="DU232" s="100">
        <v>4531712</v>
      </c>
      <c r="DV232" s="100">
        <v>4441074</v>
      </c>
      <c r="DW232" s="100">
        <v>0</v>
      </c>
      <c r="DX232" s="100">
        <v>90634</v>
      </c>
      <c r="DY232" s="100">
        <v>9063420</v>
      </c>
      <c r="DZ232" s="100">
        <v>99471460</v>
      </c>
      <c r="EA232" s="100">
        <v>97482030</v>
      </c>
      <c r="EB232" s="100">
        <v>0</v>
      </c>
      <c r="EC232" s="100">
        <v>1989429</v>
      </c>
      <c r="ED232" s="100">
        <v>198942919</v>
      </c>
      <c r="EE232" s="100">
        <v>111991998</v>
      </c>
      <c r="EF232" s="100">
        <v>109752159</v>
      </c>
      <c r="EG232" s="100">
        <v>0</v>
      </c>
      <c r="EH232" s="100">
        <v>2239840</v>
      </c>
      <c r="EI232" s="100">
        <v>223983997</v>
      </c>
      <c r="EJ232" s="100">
        <v>12520538</v>
      </c>
      <c r="EK232" s="100">
        <v>12270129</v>
      </c>
      <c r="EL232" s="100">
        <v>0</v>
      </c>
      <c r="EM232" s="100">
        <v>250411</v>
      </c>
      <c r="EN232" s="100">
        <v>25041078</v>
      </c>
      <c r="EO232" s="100">
        <v>17052250</v>
      </c>
      <c r="EP232" s="100">
        <v>16711203</v>
      </c>
      <c r="EQ232" s="100">
        <v>0</v>
      </c>
      <c r="ER232" s="100">
        <v>341045</v>
      </c>
      <c r="ES232" s="100">
        <v>34104498</v>
      </c>
      <c r="ET232" s="546">
        <v>0.5</v>
      </c>
      <c r="EU232" s="546">
        <v>0.49</v>
      </c>
      <c r="EV232" s="546">
        <v>0</v>
      </c>
      <c r="EW232" s="546">
        <v>0.01</v>
      </c>
      <c r="EX232" s="546">
        <v>1</v>
      </c>
      <c r="EY232" s="84" t="s">
        <v>1047</v>
      </c>
    </row>
    <row r="233" spans="1:155" s="84" customFormat="1" x14ac:dyDescent="0.25">
      <c r="A233" t="s">
        <v>1026</v>
      </c>
      <c r="B233" s="82" t="s">
        <v>825</v>
      </c>
      <c r="C233" s="85" t="s">
        <v>824</v>
      </c>
      <c r="D233" s="100">
        <v>41389610</v>
      </c>
      <c r="E233" s="100">
        <v>40561818</v>
      </c>
      <c r="F233" s="100">
        <v>0</v>
      </c>
      <c r="G233" s="100">
        <v>827792</v>
      </c>
      <c r="H233" s="100">
        <v>82779220</v>
      </c>
      <c r="I233" s="100">
        <v>0</v>
      </c>
      <c r="J233" s="100">
        <v>0</v>
      </c>
      <c r="K233" s="100">
        <v>41389610</v>
      </c>
      <c r="L233" s="100">
        <v>456651</v>
      </c>
      <c r="M233" s="100">
        <v>456651</v>
      </c>
      <c r="N233" s="100">
        <v>0</v>
      </c>
      <c r="O233" s="100">
        <v>0</v>
      </c>
      <c r="P233" s="100">
        <v>910230</v>
      </c>
      <c r="Q233" s="100">
        <v>0</v>
      </c>
      <c r="R233" s="100">
        <v>910230</v>
      </c>
      <c r="S233" s="100">
        <v>0</v>
      </c>
      <c r="T233" s="100">
        <v>0</v>
      </c>
      <c r="U233" s="100">
        <v>0</v>
      </c>
      <c r="V233" s="100">
        <v>0</v>
      </c>
      <c r="W233" s="100">
        <v>0</v>
      </c>
      <c r="X233" s="100">
        <v>0</v>
      </c>
      <c r="Y233" s="100">
        <v>0</v>
      </c>
      <c r="Z233" s="100">
        <v>0</v>
      </c>
      <c r="AA233" s="100">
        <v>0</v>
      </c>
      <c r="AB233" s="100">
        <v>0</v>
      </c>
      <c r="AC233" s="100">
        <v>0</v>
      </c>
      <c r="AD233" s="100">
        <v>0</v>
      </c>
      <c r="AE233" s="100">
        <v>7819877</v>
      </c>
      <c r="AF233" s="100">
        <v>0</v>
      </c>
      <c r="AG233" s="100">
        <v>158984</v>
      </c>
      <c r="AH233" s="100">
        <v>7978861</v>
      </c>
      <c r="AI233" s="100">
        <v>2291074</v>
      </c>
      <c r="AJ233" s="100">
        <v>2245253</v>
      </c>
      <c r="AK233" s="100">
        <v>0</v>
      </c>
      <c r="AL233" s="100">
        <v>45821</v>
      </c>
      <c r="AM233" s="100">
        <v>4582148</v>
      </c>
      <c r="AN233" s="100">
        <v>-1642828</v>
      </c>
      <c r="AO233" s="100">
        <v>-1609972</v>
      </c>
      <c r="AP233" s="100">
        <v>0</v>
      </c>
      <c r="AQ233" s="100">
        <v>-32857</v>
      </c>
      <c r="AR233" s="100">
        <v>-3285657</v>
      </c>
      <c r="AS233" s="100">
        <v>-1002773</v>
      </c>
      <c r="AT233" s="100">
        <v>-982717</v>
      </c>
      <c r="AU233" s="100">
        <v>0</v>
      </c>
      <c r="AV233" s="100">
        <v>-20055</v>
      </c>
      <c r="AW233" s="100">
        <v>-2005545</v>
      </c>
      <c r="AX233" s="100">
        <v>102610</v>
      </c>
      <c r="AY233" s="100">
        <v>100557</v>
      </c>
      <c r="AZ233" s="100">
        <v>0</v>
      </c>
      <c r="BA233" s="100">
        <v>2052</v>
      </c>
      <c r="BB233" s="100">
        <v>205219</v>
      </c>
      <c r="BC233" s="100">
        <v>-291204</v>
      </c>
      <c r="BD233" s="100">
        <v>-285380</v>
      </c>
      <c r="BE233" s="100">
        <v>0</v>
      </c>
      <c r="BF233" s="100">
        <v>-5824</v>
      </c>
      <c r="BG233" s="100">
        <v>-582408</v>
      </c>
      <c r="BH233" s="100">
        <v>-1191367</v>
      </c>
      <c r="BI233" s="100">
        <v>-1167540</v>
      </c>
      <c r="BJ233" s="100">
        <v>0</v>
      </c>
      <c r="BK233" s="100">
        <v>-23827</v>
      </c>
      <c r="BL233" s="100">
        <v>-2382734</v>
      </c>
      <c r="BM233" s="100">
        <v>-5893331</v>
      </c>
      <c r="BN233" s="100">
        <v>-5775464</v>
      </c>
      <c r="BO233" s="100">
        <v>0</v>
      </c>
      <c r="BP233" s="100">
        <v>-117867</v>
      </c>
      <c r="BQ233" s="100">
        <v>-11786662</v>
      </c>
      <c r="BR233" s="100">
        <v>-913269</v>
      </c>
      <c r="BS233" s="100">
        <v>-895003</v>
      </c>
      <c r="BT233" s="100">
        <v>0</v>
      </c>
      <c r="BU233" s="100">
        <v>-18265</v>
      </c>
      <c r="BV233" s="100">
        <v>-1826537</v>
      </c>
      <c r="BW233" s="100">
        <v>-4980063</v>
      </c>
      <c r="BX233" s="100">
        <v>-4880461</v>
      </c>
      <c r="BY233" s="100">
        <v>0</v>
      </c>
      <c r="BZ233" s="100">
        <v>-99601</v>
      </c>
      <c r="CA233" s="100">
        <v>-9960125</v>
      </c>
      <c r="CB233" s="100">
        <v>316417</v>
      </c>
      <c r="CC233" s="100">
        <v>310088</v>
      </c>
      <c r="CD233" s="100">
        <v>0</v>
      </c>
      <c r="CE233" s="100">
        <v>6328</v>
      </c>
      <c r="CF233" s="100">
        <v>632833</v>
      </c>
      <c r="CG233" s="100">
        <v>684641</v>
      </c>
      <c r="CH233" s="100">
        <v>670949</v>
      </c>
      <c r="CI233" s="100">
        <v>0</v>
      </c>
      <c r="CJ233" s="100">
        <v>13693</v>
      </c>
      <c r="CK233" s="100">
        <v>1369283</v>
      </c>
      <c r="CL233" s="100">
        <v>-340799</v>
      </c>
      <c r="CM233" s="100">
        <v>-333984</v>
      </c>
      <c r="CN233" s="100">
        <v>0</v>
      </c>
      <c r="CO233" s="100">
        <v>-6816</v>
      </c>
      <c r="CP233" s="100">
        <v>-681599</v>
      </c>
      <c r="CQ233" s="100">
        <v>-1286392</v>
      </c>
      <c r="CR233" s="100">
        <v>-1260665</v>
      </c>
      <c r="CS233" s="100">
        <v>0</v>
      </c>
      <c r="CT233" s="100">
        <v>-25728</v>
      </c>
      <c r="CU233" s="100">
        <v>-2572785</v>
      </c>
      <c r="CV233" s="100">
        <v>-6519464</v>
      </c>
      <c r="CW233" s="100">
        <v>-6389076</v>
      </c>
      <c r="CX233" s="100">
        <v>0</v>
      </c>
      <c r="CY233" s="100">
        <v>-130390</v>
      </c>
      <c r="CZ233" s="100">
        <v>-13038930</v>
      </c>
      <c r="DA233" s="100">
        <v>-937651</v>
      </c>
      <c r="DB233" s="100">
        <v>-918899</v>
      </c>
      <c r="DC233" s="100">
        <v>0</v>
      </c>
      <c r="DD233" s="100">
        <v>-18753</v>
      </c>
      <c r="DE233" s="100">
        <v>-1875303</v>
      </c>
      <c r="DF233" s="100">
        <v>-5581814</v>
      </c>
      <c r="DG233" s="100">
        <v>-5470177</v>
      </c>
      <c r="DH233" s="100">
        <v>0</v>
      </c>
      <c r="DI233" s="100">
        <v>-111636</v>
      </c>
      <c r="DJ233" s="100">
        <v>-11163627</v>
      </c>
      <c r="DK233" s="100">
        <v>-1105577</v>
      </c>
      <c r="DL233" s="100">
        <v>-1083468</v>
      </c>
      <c r="DM233" s="100">
        <v>0</v>
      </c>
      <c r="DN233" s="100">
        <v>-22112</v>
      </c>
      <c r="DO233" s="100">
        <v>-2211157</v>
      </c>
      <c r="DP233" s="100">
        <v>-878341</v>
      </c>
      <c r="DQ233" s="100">
        <v>-860774</v>
      </c>
      <c r="DR233" s="100">
        <v>0</v>
      </c>
      <c r="DS233" s="100">
        <v>-17567</v>
      </c>
      <c r="DT233" s="100">
        <v>-1756682</v>
      </c>
      <c r="DU233" s="100">
        <v>-227236</v>
      </c>
      <c r="DV233" s="100">
        <v>-222694</v>
      </c>
      <c r="DW233" s="100">
        <v>0</v>
      </c>
      <c r="DX233" s="100">
        <v>-4545</v>
      </c>
      <c r="DY233" s="100">
        <v>-454475</v>
      </c>
      <c r="DZ233" s="100">
        <v>40872372</v>
      </c>
      <c r="EA233" s="100">
        <v>40054924</v>
      </c>
      <c r="EB233" s="100">
        <v>0</v>
      </c>
      <c r="EC233" s="100">
        <v>817447</v>
      </c>
      <c r="ED233" s="100">
        <v>81744743</v>
      </c>
      <c r="EE233" s="100">
        <v>41389610</v>
      </c>
      <c r="EF233" s="100">
        <v>40561818</v>
      </c>
      <c r="EG233" s="100">
        <v>0</v>
      </c>
      <c r="EH233" s="100">
        <v>827792</v>
      </c>
      <c r="EI233" s="100">
        <v>82779220</v>
      </c>
      <c r="EJ233" s="100">
        <v>517238</v>
      </c>
      <c r="EK233" s="100">
        <v>506894</v>
      </c>
      <c r="EL233" s="100">
        <v>0</v>
      </c>
      <c r="EM233" s="100">
        <v>10345</v>
      </c>
      <c r="EN233" s="100">
        <v>1034477</v>
      </c>
      <c r="EO233" s="100">
        <v>290002</v>
      </c>
      <c r="EP233" s="100">
        <v>284200</v>
      </c>
      <c r="EQ233" s="100">
        <v>0</v>
      </c>
      <c r="ER233" s="100">
        <v>5800</v>
      </c>
      <c r="ES233" s="100">
        <v>580002</v>
      </c>
      <c r="ET233" s="546">
        <v>0.5</v>
      </c>
      <c r="EU233" s="546">
        <v>0.49</v>
      </c>
      <c r="EV233" s="546">
        <v>0</v>
      </c>
      <c r="EW233" s="546">
        <v>0.01</v>
      </c>
      <c r="EX233" s="546">
        <v>1</v>
      </c>
      <c r="EY233" s="84" t="s">
        <v>1054</v>
      </c>
    </row>
    <row r="234" spans="1:155" s="84" customFormat="1" x14ac:dyDescent="0.25">
      <c r="A234" t="s">
        <v>1037</v>
      </c>
      <c r="B234" s="82" t="s">
        <v>827</v>
      </c>
      <c r="C234" s="85" t="s">
        <v>826</v>
      </c>
      <c r="D234" s="100">
        <v>24506045.340000004</v>
      </c>
      <c r="E234" s="100">
        <v>72537893</v>
      </c>
      <c r="F234" s="100">
        <v>0</v>
      </c>
      <c r="G234" s="100">
        <v>980242</v>
      </c>
      <c r="H234" s="100">
        <v>98024180.340000004</v>
      </c>
      <c r="I234" s="100">
        <v>0</v>
      </c>
      <c r="J234" s="100">
        <v>0</v>
      </c>
      <c r="K234" s="100">
        <v>24506045.340000004</v>
      </c>
      <c r="L234" s="100">
        <v>205701</v>
      </c>
      <c r="M234" s="100">
        <v>205701</v>
      </c>
      <c r="N234" s="100">
        <v>0</v>
      </c>
      <c r="O234" s="100">
        <v>0</v>
      </c>
      <c r="P234" s="100">
        <v>0</v>
      </c>
      <c r="Q234" s="100">
        <v>0</v>
      </c>
      <c r="R234" s="100">
        <v>0</v>
      </c>
      <c r="S234" s="100">
        <v>0</v>
      </c>
      <c r="T234" s="100">
        <v>0</v>
      </c>
      <c r="U234" s="100">
        <v>0</v>
      </c>
      <c r="V234" s="100">
        <v>0</v>
      </c>
      <c r="W234" s="100">
        <v>0</v>
      </c>
      <c r="X234" s="100">
        <v>0</v>
      </c>
      <c r="Y234" s="100">
        <v>0</v>
      </c>
      <c r="Z234" s="100">
        <v>0</v>
      </c>
      <c r="AA234" s="100">
        <v>0</v>
      </c>
      <c r="AB234" s="100">
        <v>0</v>
      </c>
      <c r="AC234" s="100">
        <v>0</v>
      </c>
      <c r="AD234" s="100">
        <v>0</v>
      </c>
      <c r="AE234" s="100">
        <v>5004871</v>
      </c>
      <c r="AF234" s="100">
        <v>0</v>
      </c>
      <c r="AG234" s="100">
        <v>67633</v>
      </c>
      <c r="AH234" s="100">
        <v>5072504</v>
      </c>
      <c r="AI234" s="100">
        <v>1868118</v>
      </c>
      <c r="AJ234" s="100">
        <v>5529631</v>
      </c>
      <c r="AK234" s="100">
        <v>0</v>
      </c>
      <c r="AL234" s="100">
        <v>74725</v>
      </c>
      <c r="AM234" s="100">
        <v>7472474</v>
      </c>
      <c r="AN234" s="100">
        <v>-1154026</v>
      </c>
      <c r="AO234" s="100">
        <v>-3415917</v>
      </c>
      <c r="AP234" s="100">
        <v>0</v>
      </c>
      <c r="AQ234" s="100">
        <v>-46161</v>
      </c>
      <c r="AR234" s="100">
        <v>-4616104</v>
      </c>
      <c r="AS234" s="100">
        <v>-558753.89999999991</v>
      </c>
      <c r="AT234" s="100">
        <v>-1653910</v>
      </c>
      <c r="AU234" s="100">
        <v>0</v>
      </c>
      <c r="AV234" s="100">
        <v>-22350</v>
      </c>
      <c r="AW234" s="100">
        <v>-2235013.9</v>
      </c>
      <c r="AX234" s="100">
        <v>295183</v>
      </c>
      <c r="AY234" s="100">
        <v>873742</v>
      </c>
      <c r="AZ234" s="100">
        <v>0</v>
      </c>
      <c r="BA234" s="100">
        <v>11807</v>
      </c>
      <c r="BB234" s="100">
        <v>1180732</v>
      </c>
      <c r="BC234" s="100">
        <v>-708234.66000000015</v>
      </c>
      <c r="BD234" s="100">
        <v>-2096373</v>
      </c>
      <c r="BE234" s="100">
        <v>0</v>
      </c>
      <c r="BF234" s="100">
        <v>-28329</v>
      </c>
      <c r="BG234" s="100">
        <v>-2832936.66</v>
      </c>
      <c r="BH234" s="100">
        <v>-971805.56</v>
      </c>
      <c r="BI234" s="100">
        <v>-2876541</v>
      </c>
      <c r="BJ234" s="100">
        <v>0</v>
      </c>
      <c r="BK234" s="100">
        <v>-38872</v>
      </c>
      <c r="BL234" s="100">
        <v>-3887218.56</v>
      </c>
      <c r="BM234" s="100">
        <v>-887251</v>
      </c>
      <c r="BN234" s="100">
        <v>-2626261</v>
      </c>
      <c r="BO234" s="100">
        <v>0</v>
      </c>
      <c r="BP234" s="100">
        <v>-35490</v>
      </c>
      <c r="BQ234" s="100">
        <v>-3549002</v>
      </c>
      <c r="BR234" s="100">
        <v>0</v>
      </c>
      <c r="BS234" s="100">
        <v>0</v>
      </c>
      <c r="BT234" s="100">
        <v>0</v>
      </c>
      <c r="BU234" s="100">
        <v>0</v>
      </c>
      <c r="BV234" s="100">
        <v>0</v>
      </c>
      <c r="BW234" s="100">
        <v>-887251</v>
      </c>
      <c r="BX234" s="100">
        <v>-2626261</v>
      </c>
      <c r="BY234" s="100">
        <v>0</v>
      </c>
      <c r="BZ234" s="100">
        <v>-35490</v>
      </c>
      <c r="CA234" s="100">
        <v>-3549002</v>
      </c>
      <c r="CB234" s="100">
        <v>998037</v>
      </c>
      <c r="CC234" s="100">
        <v>2954192</v>
      </c>
      <c r="CD234" s="100">
        <v>0</v>
      </c>
      <c r="CE234" s="100">
        <v>39922</v>
      </c>
      <c r="CF234" s="100">
        <v>3992151</v>
      </c>
      <c r="CG234" s="100">
        <v>237413</v>
      </c>
      <c r="CH234" s="100">
        <v>702742</v>
      </c>
      <c r="CI234" s="100">
        <v>0</v>
      </c>
      <c r="CJ234" s="100">
        <v>9497</v>
      </c>
      <c r="CK234" s="100">
        <v>949652</v>
      </c>
      <c r="CL234" s="100">
        <v>-1873037</v>
      </c>
      <c r="CM234" s="100">
        <v>-5544192</v>
      </c>
      <c r="CN234" s="100">
        <v>0</v>
      </c>
      <c r="CO234" s="100">
        <v>-74922</v>
      </c>
      <c r="CP234" s="100">
        <v>-7492151</v>
      </c>
      <c r="CQ234" s="100">
        <v>157337</v>
      </c>
      <c r="CR234" s="100">
        <v>465719</v>
      </c>
      <c r="CS234" s="100">
        <v>0</v>
      </c>
      <c r="CT234" s="100">
        <v>6294</v>
      </c>
      <c r="CU234" s="100">
        <v>629350</v>
      </c>
      <c r="CV234" s="100">
        <v>-1367501</v>
      </c>
      <c r="CW234" s="100">
        <v>-4047800</v>
      </c>
      <c r="CX234" s="100">
        <v>0</v>
      </c>
      <c r="CY234" s="100">
        <v>-54699</v>
      </c>
      <c r="CZ234" s="100">
        <v>-5470000</v>
      </c>
      <c r="DA234" s="100">
        <v>-875000</v>
      </c>
      <c r="DB234" s="100">
        <v>-2590000</v>
      </c>
      <c r="DC234" s="100">
        <v>0</v>
      </c>
      <c r="DD234" s="100">
        <v>-35000</v>
      </c>
      <c r="DE234" s="100">
        <v>-3500000</v>
      </c>
      <c r="DF234" s="100">
        <v>-492501</v>
      </c>
      <c r="DG234" s="100">
        <v>-1457800</v>
      </c>
      <c r="DH234" s="100">
        <v>0</v>
      </c>
      <c r="DI234" s="100">
        <v>-19699</v>
      </c>
      <c r="DJ234" s="100">
        <v>-1970000</v>
      </c>
      <c r="DK234" s="100">
        <v>1458339</v>
      </c>
      <c r="DL234" s="100">
        <v>1022396</v>
      </c>
      <c r="DM234" s="100">
        <v>0</v>
      </c>
      <c r="DN234" s="100">
        <v>25058</v>
      </c>
      <c r="DO234" s="100">
        <v>2505793</v>
      </c>
      <c r="DP234" s="100">
        <v>1458338</v>
      </c>
      <c r="DQ234" s="100">
        <v>-1122657</v>
      </c>
      <c r="DR234" s="100">
        <v>0</v>
      </c>
      <c r="DS234" s="100">
        <v>3391</v>
      </c>
      <c r="DT234" s="100">
        <v>339072</v>
      </c>
      <c r="DU234" s="100">
        <v>1</v>
      </c>
      <c r="DV234" s="100">
        <v>2145053</v>
      </c>
      <c r="DW234" s="100">
        <v>0</v>
      </c>
      <c r="DX234" s="100">
        <v>21667</v>
      </c>
      <c r="DY234" s="100">
        <v>2166721</v>
      </c>
      <c r="DZ234" s="100">
        <v>26345852</v>
      </c>
      <c r="EA234" s="100">
        <v>77983720</v>
      </c>
      <c r="EB234" s="100">
        <v>0</v>
      </c>
      <c r="EC234" s="100">
        <v>1053834</v>
      </c>
      <c r="ED234" s="100">
        <v>105383406</v>
      </c>
      <c r="EE234" s="100">
        <v>24506045.340000004</v>
      </c>
      <c r="EF234" s="100">
        <v>72537893</v>
      </c>
      <c r="EG234" s="100">
        <v>0</v>
      </c>
      <c r="EH234" s="100">
        <v>980242</v>
      </c>
      <c r="EI234" s="100">
        <v>98024180.340000004</v>
      </c>
      <c r="EJ234" s="100">
        <v>-1839806.6599999964</v>
      </c>
      <c r="EK234" s="100">
        <v>-5445827</v>
      </c>
      <c r="EL234" s="100">
        <v>0</v>
      </c>
      <c r="EM234" s="100">
        <v>-73592</v>
      </c>
      <c r="EN234" s="100">
        <v>-7359225.6599999964</v>
      </c>
      <c r="EO234" s="100">
        <v>-1839805.6599999964</v>
      </c>
      <c r="EP234" s="100">
        <v>-3300774</v>
      </c>
      <c r="EQ234" s="100">
        <v>0</v>
      </c>
      <c r="ER234" s="100">
        <v>-51925</v>
      </c>
      <c r="ES234" s="100">
        <v>-5192504.6599999964</v>
      </c>
      <c r="ET234" s="546">
        <v>0.25</v>
      </c>
      <c r="EU234" s="546">
        <v>0.74</v>
      </c>
      <c r="EV234" s="546">
        <v>0</v>
      </c>
      <c r="EW234" s="546">
        <v>0.01</v>
      </c>
      <c r="EX234" s="546">
        <v>1</v>
      </c>
      <c r="EY234" s="84" t="s">
        <v>1054</v>
      </c>
    </row>
    <row r="235" spans="1:155" s="84" customFormat="1" x14ac:dyDescent="0.25">
      <c r="A235" t="s">
        <v>1026</v>
      </c>
      <c r="B235" s="82" t="s">
        <v>829</v>
      </c>
      <c r="C235" s="85" t="s">
        <v>828</v>
      </c>
      <c r="D235" s="100">
        <v>0</v>
      </c>
      <c r="E235" s="100">
        <v>118144533</v>
      </c>
      <c r="F235" s="100">
        <v>0</v>
      </c>
      <c r="G235" s="100">
        <v>1193379</v>
      </c>
      <c r="H235" s="100">
        <v>119337912</v>
      </c>
      <c r="I235" s="100">
        <v>0</v>
      </c>
      <c r="J235" s="100">
        <v>0</v>
      </c>
      <c r="K235" s="100">
        <v>0</v>
      </c>
      <c r="L235" s="100">
        <v>251319</v>
      </c>
      <c r="M235" s="100">
        <v>251319</v>
      </c>
      <c r="N235" s="100">
        <v>0</v>
      </c>
      <c r="O235" s="100">
        <v>0</v>
      </c>
      <c r="P235" s="100">
        <v>0</v>
      </c>
      <c r="Q235" s="100">
        <v>0</v>
      </c>
      <c r="R235" s="100">
        <v>0</v>
      </c>
      <c r="S235" s="100">
        <v>0</v>
      </c>
      <c r="T235" s="100">
        <v>0</v>
      </c>
      <c r="U235" s="100">
        <v>0</v>
      </c>
      <c r="V235" s="100">
        <v>0</v>
      </c>
      <c r="W235" s="100">
        <v>0</v>
      </c>
      <c r="X235" s="100">
        <v>0</v>
      </c>
      <c r="Y235" s="100">
        <v>0</v>
      </c>
      <c r="Z235" s="100">
        <v>0</v>
      </c>
      <c r="AA235" s="100">
        <v>0</v>
      </c>
      <c r="AB235" s="100">
        <v>0</v>
      </c>
      <c r="AC235" s="100">
        <v>0</v>
      </c>
      <c r="AD235" s="100">
        <v>0</v>
      </c>
      <c r="AE235" s="100">
        <v>8898065</v>
      </c>
      <c r="AF235" s="100">
        <v>0</v>
      </c>
      <c r="AG235" s="100">
        <v>89880</v>
      </c>
      <c r="AH235" s="100">
        <v>8987945</v>
      </c>
      <c r="AI235" s="100">
        <v>0</v>
      </c>
      <c r="AJ235" s="100">
        <v>3583478</v>
      </c>
      <c r="AK235" s="100">
        <v>0</v>
      </c>
      <c r="AL235" s="100">
        <v>36197</v>
      </c>
      <c r="AM235" s="100">
        <v>3619675</v>
      </c>
      <c r="AN235" s="100">
        <v>0</v>
      </c>
      <c r="AO235" s="100">
        <v>-4015355</v>
      </c>
      <c r="AP235" s="100">
        <v>0</v>
      </c>
      <c r="AQ235" s="100">
        <v>-40559</v>
      </c>
      <c r="AR235" s="100">
        <v>-4055914</v>
      </c>
      <c r="AS235" s="100">
        <v>0</v>
      </c>
      <c r="AT235" s="100">
        <v>-1536874</v>
      </c>
      <c r="AU235" s="100">
        <v>0</v>
      </c>
      <c r="AV235" s="100">
        <v>-15524</v>
      </c>
      <c r="AW235" s="100">
        <v>-1552398</v>
      </c>
      <c r="AX235" s="100">
        <v>0</v>
      </c>
      <c r="AY235" s="100">
        <v>316230</v>
      </c>
      <c r="AZ235" s="100">
        <v>0</v>
      </c>
      <c r="BA235" s="100">
        <v>3194</v>
      </c>
      <c r="BB235" s="100">
        <v>319424</v>
      </c>
      <c r="BC235" s="100">
        <v>0</v>
      </c>
      <c r="BD235" s="100">
        <v>-1098297</v>
      </c>
      <c r="BE235" s="100">
        <v>0</v>
      </c>
      <c r="BF235" s="100">
        <v>-11094</v>
      </c>
      <c r="BG235" s="100">
        <v>-1109391</v>
      </c>
      <c r="BH235" s="100">
        <v>0</v>
      </c>
      <c r="BI235" s="100">
        <v>-2318941</v>
      </c>
      <c r="BJ235" s="100">
        <v>0</v>
      </c>
      <c r="BK235" s="100">
        <v>-23424</v>
      </c>
      <c r="BL235" s="100">
        <v>-2342365</v>
      </c>
      <c r="BM235" s="100">
        <v>0</v>
      </c>
      <c r="BN235" s="100">
        <v>-14691246</v>
      </c>
      <c r="BO235" s="100">
        <v>0</v>
      </c>
      <c r="BP235" s="100">
        <v>-148396</v>
      </c>
      <c r="BQ235" s="100">
        <v>-14839642</v>
      </c>
      <c r="BR235" s="100">
        <v>0</v>
      </c>
      <c r="BS235" s="100">
        <v>-6543681</v>
      </c>
      <c r="BT235" s="100">
        <v>0</v>
      </c>
      <c r="BU235" s="100">
        <v>-66098</v>
      </c>
      <c r="BV235" s="100">
        <v>-6609779</v>
      </c>
      <c r="BW235" s="100">
        <v>0</v>
      </c>
      <c r="BX235" s="100">
        <v>-8147564</v>
      </c>
      <c r="BY235" s="100">
        <v>0</v>
      </c>
      <c r="BZ235" s="100">
        <v>-82299</v>
      </c>
      <c r="CA235" s="100">
        <v>-8229863</v>
      </c>
      <c r="CB235" s="100">
        <v>0</v>
      </c>
      <c r="CC235" s="100">
        <v>733101</v>
      </c>
      <c r="CD235" s="100">
        <v>0</v>
      </c>
      <c r="CE235" s="100">
        <v>7405</v>
      </c>
      <c r="CF235" s="100">
        <v>740506</v>
      </c>
      <c r="CG235" s="100">
        <v>0</v>
      </c>
      <c r="CH235" s="100">
        <v>932935</v>
      </c>
      <c r="CI235" s="100">
        <v>0</v>
      </c>
      <c r="CJ235" s="100">
        <v>9424</v>
      </c>
      <c r="CK235" s="100">
        <v>942359</v>
      </c>
      <c r="CL235" s="100">
        <v>0</v>
      </c>
      <c r="CM235" s="100">
        <v>2041843</v>
      </c>
      <c r="CN235" s="100">
        <v>0</v>
      </c>
      <c r="CO235" s="100">
        <v>20625</v>
      </c>
      <c r="CP235" s="100">
        <v>2062468</v>
      </c>
      <c r="CQ235" s="100">
        <v>0</v>
      </c>
      <c r="CR235" s="100">
        <v>-868592</v>
      </c>
      <c r="CS235" s="100">
        <v>0</v>
      </c>
      <c r="CT235" s="100">
        <v>-8774</v>
      </c>
      <c r="CU235" s="100">
        <v>-877366</v>
      </c>
      <c r="CV235" s="100">
        <v>0</v>
      </c>
      <c r="CW235" s="100">
        <v>-11851959</v>
      </c>
      <c r="CX235" s="100">
        <v>0</v>
      </c>
      <c r="CY235" s="100">
        <v>-119716</v>
      </c>
      <c r="CZ235" s="100">
        <v>-11971675</v>
      </c>
      <c r="DA235" s="100">
        <v>0</v>
      </c>
      <c r="DB235" s="100">
        <v>-3768737</v>
      </c>
      <c r="DC235" s="100">
        <v>0</v>
      </c>
      <c r="DD235" s="100">
        <v>-38068</v>
      </c>
      <c r="DE235" s="100">
        <v>-3806805</v>
      </c>
      <c r="DF235" s="100">
        <v>0</v>
      </c>
      <c r="DG235" s="100">
        <v>-8083221</v>
      </c>
      <c r="DH235" s="100">
        <v>0</v>
      </c>
      <c r="DI235" s="100">
        <v>-81649</v>
      </c>
      <c r="DJ235" s="100">
        <v>-8164870</v>
      </c>
      <c r="DK235" s="100">
        <v>-2.5</v>
      </c>
      <c r="DL235" s="100">
        <v>2075118</v>
      </c>
      <c r="DM235" s="100">
        <v>0</v>
      </c>
      <c r="DN235" s="100">
        <v>20962</v>
      </c>
      <c r="DO235" s="100">
        <v>2096076.5</v>
      </c>
      <c r="DP235" s="100">
        <v>-1</v>
      </c>
      <c r="DQ235" s="100">
        <v>1017793</v>
      </c>
      <c r="DR235" s="100">
        <v>0</v>
      </c>
      <c r="DS235" s="100">
        <v>10281</v>
      </c>
      <c r="DT235" s="100">
        <v>1028073.5</v>
      </c>
      <c r="DU235" s="100">
        <v>-1.5</v>
      </c>
      <c r="DV235" s="100">
        <v>1057325</v>
      </c>
      <c r="DW235" s="100">
        <v>0</v>
      </c>
      <c r="DX235" s="100">
        <v>10681</v>
      </c>
      <c r="DY235" s="100">
        <v>1068003</v>
      </c>
      <c r="DZ235" s="100">
        <v>0</v>
      </c>
      <c r="EA235" s="100">
        <v>113214192</v>
      </c>
      <c r="EB235" s="100">
        <v>0</v>
      </c>
      <c r="EC235" s="100">
        <v>1143578</v>
      </c>
      <c r="ED235" s="100">
        <v>114357770</v>
      </c>
      <c r="EE235" s="100">
        <v>0</v>
      </c>
      <c r="EF235" s="100">
        <v>118144533</v>
      </c>
      <c r="EG235" s="100">
        <v>0</v>
      </c>
      <c r="EH235" s="100">
        <v>1193379</v>
      </c>
      <c r="EI235" s="100">
        <v>119337912</v>
      </c>
      <c r="EJ235" s="100">
        <v>0</v>
      </c>
      <c r="EK235" s="100">
        <v>4930341</v>
      </c>
      <c r="EL235" s="100">
        <v>0</v>
      </c>
      <c r="EM235" s="100">
        <v>49801</v>
      </c>
      <c r="EN235" s="100">
        <v>4980142</v>
      </c>
      <c r="EO235" s="100">
        <v>-1.5</v>
      </c>
      <c r="EP235" s="100">
        <v>5987666</v>
      </c>
      <c r="EQ235" s="100">
        <v>0</v>
      </c>
      <c r="ER235" s="100">
        <v>60482</v>
      </c>
      <c r="ES235" s="100">
        <v>6048145</v>
      </c>
      <c r="ET235" s="546">
        <v>0</v>
      </c>
      <c r="EU235" s="546">
        <v>0.99</v>
      </c>
      <c r="EV235" s="546">
        <v>0</v>
      </c>
      <c r="EW235" s="546">
        <v>0.01</v>
      </c>
      <c r="EX235" s="546">
        <v>1</v>
      </c>
      <c r="EY235" s="84" t="s">
        <v>1047</v>
      </c>
    </row>
    <row r="236" spans="1:155" s="84" customFormat="1" x14ac:dyDescent="0.25">
      <c r="A236" t="s">
        <v>1026</v>
      </c>
      <c r="B236" s="82" t="s">
        <v>831</v>
      </c>
      <c r="C236" s="85" t="s">
        <v>830</v>
      </c>
      <c r="D236" s="100">
        <v>15688932</v>
      </c>
      <c r="E236" s="100">
        <v>27612520</v>
      </c>
      <c r="F236" s="100">
        <v>18826718</v>
      </c>
      <c r="G236" s="100">
        <v>627557</v>
      </c>
      <c r="H236" s="100">
        <v>62755727</v>
      </c>
      <c r="I236" s="100">
        <v>0</v>
      </c>
      <c r="J236" s="100">
        <v>0</v>
      </c>
      <c r="K236" s="100">
        <v>15688932</v>
      </c>
      <c r="L236" s="100">
        <v>250335</v>
      </c>
      <c r="M236" s="100">
        <v>250335</v>
      </c>
      <c r="N236" s="100">
        <v>0</v>
      </c>
      <c r="O236" s="100">
        <v>0</v>
      </c>
      <c r="P236" s="100">
        <v>204676</v>
      </c>
      <c r="Q236" s="100">
        <v>0</v>
      </c>
      <c r="R236" s="100">
        <v>204676</v>
      </c>
      <c r="S236" s="100">
        <v>0</v>
      </c>
      <c r="T236" s="100">
        <v>0</v>
      </c>
      <c r="U236" s="100">
        <v>0</v>
      </c>
      <c r="V236" s="100">
        <v>0</v>
      </c>
      <c r="W236" s="100">
        <v>0</v>
      </c>
      <c r="X236" s="100">
        <v>0</v>
      </c>
      <c r="Y236" s="100">
        <v>0</v>
      </c>
      <c r="Z236" s="100">
        <v>0</v>
      </c>
      <c r="AA236" s="100">
        <v>0</v>
      </c>
      <c r="AB236" s="100">
        <v>0</v>
      </c>
      <c r="AC236" s="100">
        <v>0</v>
      </c>
      <c r="AD236" s="100">
        <v>0</v>
      </c>
      <c r="AE236" s="100">
        <v>3861609</v>
      </c>
      <c r="AF236" s="100">
        <v>2628367</v>
      </c>
      <c r="AG236" s="100">
        <v>87613</v>
      </c>
      <c r="AH236" s="100">
        <v>6577589</v>
      </c>
      <c r="AI236" s="100">
        <v>938351</v>
      </c>
      <c r="AJ236" s="100">
        <v>1651497</v>
      </c>
      <c r="AK236" s="100">
        <v>1126021</v>
      </c>
      <c r="AL236" s="100">
        <v>37534</v>
      </c>
      <c r="AM236" s="100">
        <v>3753403</v>
      </c>
      <c r="AN236" s="100">
        <v>-189147</v>
      </c>
      <c r="AO236" s="100">
        <v>-332899</v>
      </c>
      <c r="AP236" s="100">
        <v>-226977</v>
      </c>
      <c r="AQ236" s="100">
        <v>-7566</v>
      </c>
      <c r="AR236" s="100">
        <v>-756589</v>
      </c>
      <c r="AS236" s="100">
        <v>-292207</v>
      </c>
      <c r="AT236" s="100">
        <v>-514285</v>
      </c>
      <c r="AU236" s="100">
        <v>-350649</v>
      </c>
      <c r="AV236" s="100">
        <v>-11688</v>
      </c>
      <c r="AW236" s="100">
        <v>-1168829</v>
      </c>
      <c r="AX236" s="100">
        <v>47358</v>
      </c>
      <c r="AY236" s="100">
        <v>83350</v>
      </c>
      <c r="AZ236" s="100">
        <v>56830</v>
      </c>
      <c r="BA236" s="100">
        <v>1894</v>
      </c>
      <c r="BB236" s="100">
        <v>189432</v>
      </c>
      <c r="BC236" s="100">
        <v>-79420</v>
      </c>
      <c r="BD236" s="100">
        <v>-139778</v>
      </c>
      <c r="BE236" s="100">
        <v>-95303</v>
      </c>
      <c r="BF236" s="100">
        <v>-3177</v>
      </c>
      <c r="BG236" s="100">
        <v>-317678</v>
      </c>
      <c r="BH236" s="100">
        <v>-324269</v>
      </c>
      <c r="BI236" s="100">
        <v>-570713</v>
      </c>
      <c r="BJ236" s="100">
        <v>-389122</v>
      </c>
      <c r="BK236" s="100">
        <v>-12971</v>
      </c>
      <c r="BL236" s="100">
        <v>-1297075</v>
      </c>
      <c r="BM236" s="100">
        <v>-1753680</v>
      </c>
      <c r="BN236" s="100">
        <v>-3086477</v>
      </c>
      <c r="BO236" s="100">
        <v>-2104416</v>
      </c>
      <c r="BP236" s="100">
        <v>-70147</v>
      </c>
      <c r="BQ236" s="100">
        <v>-7014720</v>
      </c>
      <c r="BR236" s="100">
        <v>-500184</v>
      </c>
      <c r="BS236" s="100">
        <v>-880324</v>
      </c>
      <c r="BT236" s="100">
        <v>-600221</v>
      </c>
      <c r="BU236" s="100">
        <v>-20007</v>
      </c>
      <c r="BV236" s="100">
        <v>-2000736</v>
      </c>
      <c r="BW236" s="100">
        <v>-1253496</v>
      </c>
      <c r="BX236" s="100">
        <v>-2206153</v>
      </c>
      <c r="BY236" s="100">
        <v>-1504195</v>
      </c>
      <c r="BZ236" s="100">
        <v>-50140</v>
      </c>
      <c r="CA236" s="100">
        <v>-5013984</v>
      </c>
      <c r="CB236" s="100">
        <v>112280</v>
      </c>
      <c r="CC236" s="100">
        <v>197613</v>
      </c>
      <c r="CD236" s="100">
        <v>134736</v>
      </c>
      <c r="CE236" s="100">
        <v>4491</v>
      </c>
      <c r="CF236" s="100">
        <v>449120</v>
      </c>
      <c r="CG236" s="100">
        <v>14360</v>
      </c>
      <c r="CH236" s="100">
        <v>25272</v>
      </c>
      <c r="CI236" s="100">
        <v>17231</v>
      </c>
      <c r="CJ236" s="100">
        <v>574</v>
      </c>
      <c r="CK236" s="100">
        <v>57437</v>
      </c>
      <c r="CL236" s="100">
        <v>216103</v>
      </c>
      <c r="CM236" s="100">
        <v>380343</v>
      </c>
      <c r="CN236" s="100">
        <v>259325</v>
      </c>
      <c r="CO236" s="100">
        <v>8644</v>
      </c>
      <c r="CP236" s="100">
        <v>864415</v>
      </c>
      <c r="CQ236" s="100">
        <v>884984</v>
      </c>
      <c r="CR236" s="100">
        <v>1557571</v>
      </c>
      <c r="CS236" s="100">
        <v>1061980</v>
      </c>
      <c r="CT236" s="100">
        <v>35399</v>
      </c>
      <c r="CU236" s="100">
        <v>3539934</v>
      </c>
      <c r="CV236" s="100">
        <v>-525953</v>
      </c>
      <c r="CW236" s="100">
        <v>-925678</v>
      </c>
      <c r="CX236" s="100">
        <v>-631144</v>
      </c>
      <c r="CY236" s="100">
        <v>-21039</v>
      </c>
      <c r="CZ236" s="100">
        <v>-2103814</v>
      </c>
      <c r="DA236" s="100">
        <v>-171801</v>
      </c>
      <c r="DB236" s="100">
        <v>-302368</v>
      </c>
      <c r="DC236" s="100">
        <v>-206160</v>
      </c>
      <c r="DD236" s="100">
        <v>-6872</v>
      </c>
      <c r="DE236" s="100">
        <v>-687201</v>
      </c>
      <c r="DF236" s="100">
        <v>-354152</v>
      </c>
      <c r="DG236" s="100">
        <v>-623310</v>
      </c>
      <c r="DH236" s="100">
        <v>-424984</v>
      </c>
      <c r="DI236" s="100">
        <v>-14167</v>
      </c>
      <c r="DJ236" s="100">
        <v>-1416613</v>
      </c>
      <c r="DK236" s="100">
        <v>975942</v>
      </c>
      <c r="DL236" s="100">
        <v>780754</v>
      </c>
      <c r="DM236" s="100">
        <v>175668</v>
      </c>
      <c r="DN236" s="100">
        <v>19519</v>
      </c>
      <c r="DO236" s="100">
        <v>1951883</v>
      </c>
      <c r="DP236" s="100">
        <v>1664881</v>
      </c>
      <c r="DQ236" s="100">
        <v>1331905</v>
      </c>
      <c r="DR236" s="100">
        <v>299679</v>
      </c>
      <c r="DS236" s="100">
        <v>33298</v>
      </c>
      <c r="DT236" s="100">
        <v>3329763</v>
      </c>
      <c r="DU236" s="100">
        <v>-688939</v>
      </c>
      <c r="DV236" s="100">
        <v>-551151</v>
      </c>
      <c r="DW236" s="100">
        <v>-124011</v>
      </c>
      <c r="DX236" s="100">
        <v>-13779</v>
      </c>
      <c r="DY236" s="100">
        <v>-1377880</v>
      </c>
      <c r="DZ236" s="100">
        <v>14259983</v>
      </c>
      <c r="EA236" s="100">
        <v>25097568</v>
      </c>
      <c r="EB236" s="100">
        <v>17111978</v>
      </c>
      <c r="EC236" s="100">
        <v>570399</v>
      </c>
      <c r="ED236" s="100">
        <v>57039928</v>
      </c>
      <c r="EE236" s="100">
        <v>15688932</v>
      </c>
      <c r="EF236" s="100">
        <v>27612520</v>
      </c>
      <c r="EG236" s="100">
        <v>18826718</v>
      </c>
      <c r="EH236" s="100">
        <v>627557</v>
      </c>
      <c r="EI236" s="100">
        <v>62755727</v>
      </c>
      <c r="EJ236" s="100">
        <v>1428949</v>
      </c>
      <c r="EK236" s="100">
        <v>2514952</v>
      </c>
      <c r="EL236" s="100">
        <v>1714740</v>
      </c>
      <c r="EM236" s="100">
        <v>57158</v>
      </c>
      <c r="EN236" s="100">
        <v>5715799</v>
      </c>
      <c r="EO236" s="100">
        <v>740010</v>
      </c>
      <c r="EP236" s="100">
        <v>1963801</v>
      </c>
      <c r="EQ236" s="100">
        <v>1590729</v>
      </c>
      <c r="ER236" s="100">
        <v>43379</v>
      </c>
      <c r="ES236" s="100">
        <v>4337919</v>
      </c>
      <c r="ET236" s="546">
        <v>0.24999999999999994</v>
      </c>
      <c r="EU236" s="546">
        <v>0.44</v>
      </c>
      <c r="EV236" s="546">
        <v>0.3</v>
      </c>
      <c r="EW236" s="546">
        <v>0.01</v>
      </c>
      <c r="EX236" s="546">
        <v>1</v>
      </c>
      <c r="EY236" s="84" t="s">
        <v>1029</v>
      </c>
    </row>
    <row r="237" spans="1:155" s="84" customFormat="1" x14ac:dyDescent="0.25">
      <c r="A237" t="s">
        <v>1037</v>
      </c>
      <c r="B237" s="82" t="s">
        <v>833</v>
      </c>
      <c r="C237" s="85" t="s">
        <v>832</v>
      </c>
      <c r="D237" s="100">
        <v>8417294</v>
      </c>
      <c r="E237" s="100">
        <v>14309400</v>
      </c>
      <c r="F237" s="100">
        <v>10605790</v>
      </c>
      <c r="G237" s="100">
        <v>336692</v>
      </c>
      <c r="H237" s="100">
        <v>33669176</v>
      </c>
      <c r="I237" s="100">
        <v>0</v>
      </c>
      <c r="J237" s="100">
        <v>0</v>
      </c>
      <c r="K237" s="100">
        <v>8417294</v>
      </c>
      <c r="L237" s="100">
        <v>94740</v>
      </c>
      <c r="M237" s="100">
        <v>94740</v>
      </c>
      <c r="N237" s="100">
        <v>0</v>
      </c>
      <c r="O237" s="100">
        <v>0</v>
      </c>
      <c r="P237" s="100">
        <v>0</v>
      </c>
      <c r="Q237" s="100">
        <v>0</v>
      </c>
      <c r="R237" s="100">
        <v>0</v>
      </c>
      <c r="S237" s="100">
        <v>0</v>
      </c>
      <c r="T237" s="100">
        <v>0</v>
      </c>
      <c r="U237" s="100">
        <v>0</v>
      </c>
      <c r="V237" s="100">
        <v>0</v>
      </c>
      <c r="W237" s="100">
        <v>0</v>
      </c>
      <c r="X237" s="100">
        <v>0</v>
      </c>
      <c r="Y237" s="100">
        <v>0</v>
      </c>
      <c r="Z237" s="100">
        <v>0</v>
      </c>
      <c r="AA237" s="100">
        <v>0</v>
      </c>
      <c r="AB237" s="100">
        <v>0</v>
      </c>
      <c r="AC237" s="100">
        <v>0</v>
      </c>
      <c r="AD237" s="100">
        <v>0</v>
      </c>
      <c r="AE237" s="100">
        <v>1579891</v>
      </c>
      <c r="AF237" s="100">
        <v>1170978</v>
      </c>
      <c r="AG237" s="100">
        <v>37174</v>
      </c>
      <c r="AH237" s="100">
        <v>2788043</v>
      </c>
      <c r="AI237" s="100">
        <v>0</v>
      </c>
      <c r="AJ237" s="100">
        <v>0</v>
      </c>
      <c r="AK237" s="100">
        <v>0</v>
      </c>
      <c r="AL237" s="100">
        <v>0</v>
      </c>
      <c r="AM237" s="100">
        <v>0</v>
      </c>
      <c r="AN237" s="100">
        <v>0</v>
      </c>
      <c r="AO237" s="100">
        <v>0</v>
      </c>
      <c r="AP237" s="100">
        <v>0</v>
      </c>
      <c r="AQ237" s="100">
        <v>0</v>
      </c>
      <c r="AR237" s="100">
        <v>0</v>
      </c>
      <c r="AS237" s="100">
        <v>-110500</v>
      </c>
      <c r="AT237" s="100">
        <v>-187850</v>
      </c>
      <c r="AU237" s="100">
        <v>-139230</v>
      </c>
      <c r="AV237" s="100">
        <v>-4420</v>
      </c>
      <c r="AW237" s="100">
        <v>-442000</v>
      </c>
      <c r="AX237" s="100">
        <v>6479</v>
      </c>
      <c r="AY237" s="100">
        <v>11014</v>
      </c>
      <c r="AZ237" s="100">
        <v>8164</v>
      </c>
      <c r="BA237" s="100">
        <v>259</v>
      </c>
      <c r="BB237" s="100">
        <v>25916</v>
      </c>
      <c r="BC237" s="100">
        <v>-377581</v>
      </c>
      <c r="BD237" s="100">
        <v>-641889</v>
      </c>
      <c r="BE237" s="100">
        <v>-475753</v>
      </c>
      <c r="BF237" s="100">
        <v>-15103</v>
      </c>
      <c r="BG237" s="100">
        <v>-1510326</v>
      </c>
      <c r="BH237" s="100">
        <v>-481602</v>
      </c>
      <c r="BI237" s="100">
        <v>-818725</v>
      </c>
      <c r="BJ237" s="100">
        <v>-606819</v>
      </c>
      <c r="BK237" s="100">
        <v>-19264</v>
      </c>
      <c r="BL237" s="100">
        <v>-1926410</v>
      </c>
      <c r="BM237" s="100">
        <v>-970199</v>
      </c>
      <c r="BN237" s="100">
        <v>-1649337</v>
      </c>
      <c r="BO237" s="100">
        <v>-1222450</v>
      </c>
      <c r="BP237" s="100">
        <v>-38808</v>
      </c>
      <c r="BQ237" s="100">
        <v>-3880794</v>
      </c>
      <c r="BR237" s="100">
        <v>165321</v>
      </c>
      <c r="BS237" s="100">
        <v>281046</v>
      </c>
      <c r="BT237" s="100">
        <v>208305</v>
      </c>
      <c r="BU237" s="100">
        <v>6613</v>
      </c>
      <c r="BV237" s="100">
        <v>661285</v>
      </c>
      <c r="BW237" s="100">
        <v>-1135519</v>
      </c>
      <c r="BX237" s="100">
        <v>-1930384</v>
      </c>
      <c r="BY237" s="100">
        <v>-1430755</v>
      </c>
      <c r="BZ237" s="100">
        <v>-45421</v>
      </c>
      <c r="CA237" s="100">
        <v>-4542079</v>
      </c>
      <c r="CB237" s="100">
        <v>0</v>
      </c>
      <c r="CC237" s="100">
        <v>0</v>
      </c>
      <c r="CD237" s="100">
        <v>0</v>
      </c>
      <c r="CE237" s="100">
        <v>0</v>
      </c>
      <c r="CF237" s="100">
        <v>0</v>
      </c>
      <c r="CG237" s="100">
        <v>0</v>
      </c>
      <c r="CH237" s="100">
        <v>0</v>
      </c>
      <c r="CI237" s="100">
        <v>0</v>
      </c>
      <c r="CJ237" s="100">
        <v>0</v>
      </c>
      <c r="CK237" s="100">
        <v>0</v>
      </c>
      <c r="CL237" s="100">
        <v>-643740</v>
      </c>
      <c r="CM237" s="100">
        <v>-1094359</v>
      </c>
      <c r="CN237" s="100">
        <v>-811113</v>
      </c>
      <c r="CO237" s="100">
        <v>-25750</v>
      </c>
      <c r="CP237" s="100">
        <v>-2574962</v>
      </c>
      <c r="CQ237" s="100">
        <v>1135519</v>
      </c>
      <c r="CR237" s="100">
        <v>1930384</v>
      </c>
      <c r="CS237" s="100">
        <v>1430755</v>
      </c>
      <c r="CT237" s="100">
        <v>45421</v>
      </c>
      <c r="CU237" s="100">
        <v>4542079</v>
      </c>
      <c r="CV237" s="100">
        <v>-478420</v>
      </c>
      <c r="CW237" s="100">
        <v>-813312</v>
      </c>
      <c r="CX237" s="100">
        <v>-602808</v>
      </c>
      <c r="CY237" s="100">
        <v>-19137</v>
      </c>
      <c r="CZ237" s="100">
        <v>-1913677</v>
      </c>
      <c r="DA237" s="100">
        <v>-478419</v>
      </c>
      <c r="DB237" s="100">
        <v>-813313</v>
      </c>
      <c r="DC237" s="100">
        <v>-602808</v>
      </c>
      <c r="DD237" s="100">
        <v>-19137</v>
      </c>
      <c r="DE237" s="100">
        <v>-1913677</v>
      </c>
      <c r="DF237" s="100">
        <v>0</v>
      </c>
      <c r="DG237" s="100">
        <v>0</v>
      </c>
      <c r="DH237" s="100">
        <v>0</v>
      </c>
      <c r="DI237" s="100">
        <v>0</v>
      </c>
      <c r="DJ237" s="100">
        <v>0</v>
      </c>
      <c r="DK237" s="100">
        <v>-123900</v>
      </c>
      <c r="DL237" s="100">
        <v>-99122</v>
      </c>
      <c r="DM237" s="100">
        <v>-22303</v>
      </c>
      <c r="DN237" s="100">
        <v>-2477</v>
      </c>
      <c r="DO237" s="100">
        <v>-247802</v>
      </c>
      <c r="DP237" s="100">
        <v>-209788</v>
      </c>
      <c r="DQ237" s="100">
        <v>-167830</v>
      </c>
      <c r="DR237" s="100">
        <v>-37762</v>
      </c>
      <c r="DS237" s="100">
        <v>-4196</v>
      </c>
      <c r="DT237" s="100">
        <v>-419576</v>
      </c>
      <c r="DU237" s="100">
        <v>85888</v>
      </c>
      <c r="DV237" s="100">
        <v>68708</v>
      </c>
      <c r="DW237" s="100">
        <v>15459</v>
      </c>
      <c r="DX237" s="100">
        <v>1719</v>
      </c>
      <c r="DY237" s="100">
        <v>171774</v>
      </c>
      <c r="DZ237" s="100">
        <v>8257640</v>
      </c>
      <c r="EA237" s="100">
        <v>14037988</v>
      </c>
      <c r="EB237" s="100">
        <v>10404626</v>
      </c>
      <c r="EC237" s="100">
        <v>330306</v>
      </c>
      <c r="ED237" s="100">
        <v>33030560</v>
      </c>
      <c r="EE237" s="100">
        <v>8417294</v>
      </c>
      <c r="EF237" s="100">
        <v>14309400</v>
      </c>
      <c r="EG237" s="100">
        <v>10605790</v>
      </c>
      <c r="EH237" s="100">
        <v>336692</v>
      </c>
      <c r="EI237" s="100">
        <v>33669176</v>
      </c>
      <c r="EJ237" s="100">
        <v>159654</v>
      </c>
      <c r="EK237" s="100">
        <v>271412</v>
      </c>
      <c r="EL237" s="100">
        <v>201164</v>
      </c>
      <c r="EM237" s="100">
        <v>6386</v>
      </c>
      <c r="EN237" s="100">
        <v>638616</v>
      </c>
      <c r="EO237" s="100">
        <v>245542</v>
      </c>
      <c r="EP237" s="100">
        <v>340120</v>
      </c>
      <c r="EQ237" s="100">
        <v>216623</v>
      </c>
      <c r="ER237" s="100">
        <v>8105</v>
      </c>
      <c r="ES237" s="100">
        <v>810390</v>
      </c>
      <c r="ET237" s="546">
        <v>0.25000000000000006</v>
      </c>
      <c r="EU237" s="546">
        <v>0.42499999999999999</v>
      </c>
      <c r="EV237" s="546">
        <v>0.315</v>
      </c>
      <c r="EW237" s="546">
        <v>0.01</v>
      </c>
      <c r="EX237" s="546">
        <v>1</v>
      </c>
      <c r="EY237" s="84" t="s">
        <v>1029</v>
      </c>
    </row>
    <row r="238" spans="1:155" s="84" customFormat="1" x14ac:dyDescent="0.25">
      <c r="A238" t="s">
        <v>1037</v>
      </c>
      <c r="B238" s="82" t="s">
        <v>835</v>
      </c>
      <c r="C238" s="85" t="s">
        <v>834</v>
      </c>
      <c r="D238" s="100">
        <v>43196060</v>
      </c>
      <c r="E238" s="100">
        <v>34556848</v>
      </c>
      <c r="F238" s="100">
        <v>7775291</v>
      </c>
      <c r="G238" s="100">
        <v>863921</v>
      </c>
      <c r="H238" s="100">
        <v>86392120</v>
      </c>
      <c r="I238" s="100">
        <v>212637</v>
      </c>
      <c r="J238" s="100">
        <v>212637</v>
      </c>
      <c r="K238" s="100">
        <v>42983423</v>
      </c>
      <c r="L238" s="100">
        <v>235104</v>
      </c>
      <c r="M238" s="100">
        <v>235104</v>
      </c>
      <c r="N238" s="100">
        <v>904112</v>
      </c>
      <c r="O238" s="100">
        <v>904112</v>
      </c>
      <c r="P238" s="100">
        <v>460810</v>
      </c>
      <c r="Q238" s="100">
        <v>0</v>
      </c>
      <c r="R238" s="100">
        <v>460810</v>
      </c>
      <c r="S238" s="100">
        <v>0</v>
      </c>
      <c r="T238" s="100">
        <v>0</v>
      </c>
      <c r="U238" s="100">
        <v>0</v>
      </c>
      <c r="V238" s="100">
        <v>0</v>
      </c>
      <c r="W238" s="100">
        <v>212637.4521384929</v>
      </c>
      <c r="X238" s="100">
        <v>0</v>
      </c>
      <c r="Y238" s="100">
        <v>0</v>
      </c>
      <c r="Z238" s="100">
        <v>212637.4521384929</v>
      </c>
      <c r="AA238" s="100">
        <v>0</v>
      </c>
      <c r="AB238" s="100">
        <v>0</v>
      </c>
      <c r="AC238" s="100">
        <v>0</v>
      </c>
      <c r="AD238" s="100">
        <v>0</v>
      </c>
      <c r="AE238" s="100">
        <v>3166946</v>
      </c>
      <c r="AF238" s="100">
        <v>702188</v>
      </c>
      <c r="AG238" s="100">
        <v>78020</v>
      </c>
      <c r="AH238" s="100">
        <v>3947154</v>
      </c>
      <c r="AI238" s="100">
        <v>331714</v>
      </c>
      <c r="AJ238" s="100">
        <v>265371</v>
      </c>
      <c r="AK238" s="100">
        <v>59709</v>
      </c>
      <c r="AL238" s="100">
        <v>6634</v>
      </c>
      <c r="AM238" s="100">
        <v>663428</v>
      </c>
      <c r="AN238" s="100">
        <v>-855581</v>
      </c>
      <c r="AO238" s="100">
        <v>-684464</v>
      </c>
      <c r="AP238" s="100">
        <v>-154004</v>
      </c>
      <c r="AQ238" s="100">
        <v>-17112</v>
      </c>
      <c r="AR238" s="100">
        <v>-1711161</v>
      </c>
      <c r="AS238" s="100">
        <v>-98364</v>
      </c>
      <c r="AT238" s="100">
        <v>-78692</v>
      </c>
      <c r="AU238" s="100">
        <v>-17706</v>
      </c>
      <c r="AV238" s="100">
        <v>-1967</v>
      </c>
      <c r="AW238" s="100">
        <v>-196729</v>
      </c>
      <c r="AX238" s="100">
        <v>66496</v>
      </c>
      <c r="AY238" s="100">
        <v>53197</v>
      </c>
      <c r="AZ238" s="100">
        <v>11969</v>
      </c>
      <c r="BA238" s="100">
        <v>1330</v>
      </c>
      <c r="BB238" s="100">
        <v>132992</v>
      </c>
      <c r="BC238" s="100">
        <v>-163592</v>
      </c>
      <c r="BD238" s="100">
        <v>-130873</v>
      </c>
      <c r="BE238" s="100">
        <v>-29446</v>
      </c>
      <c r="BF238" s="100">
        <v>-3272</v>
      </c>
      <c r="BG238" s="100">
        <v>-327183</v>
      </c>
      <c r="BH238" s="100">
        <v>-195460</v>
      </c>
      <c r="BI238" s="100">
        <v>-156368</v>
      </c>
      <c r="BJ238" s="100">
        <v>-35183</v>
      </c>
      <c r="BK238" s="100">
        <v>-3909</v>
      </c>
      <c r="BL238" s="100">
        <v>-390920</v>
      </c>
      <c r="BM238" s="100">
        <v>-4380294</v>
      </c>
      <c r="BN238" s="100">
        <v>-3504235</v>
      </c>
      <c r="BO238" s="100">
        <v>-788453</v>
      </c>
      <c r="BP238" s="100">
        <v>-87606</v>
      </c>
      <c r="BQ238" s="100">
        <v>-8760588</v>
      </c>
      <c r="BR238" s="100">
        <v>-1440940</v>
      </c>
      <c r="BS238" s="100">
        <v>-1152752</v>
      </c>
      <c r="BT238" s="100">
        <v>-259369</v>
      </c>
      <c r="BU238" s="100">
        <v>-28819</v>
      </c>
      <c r="BV238" s="100">
        <v>-2881880</v>
      </c>
      <c r="BW238" s="100">
        <v>-2939354</v>
      </c>
      <c r="BX238" s="100">
        <v>-2351483</v>
      </c>
      <c r="BY238" s="100">
        <v>-529084</v>
      </c>
      <c r="BZ238" s="100">
        <v>-58787</v>
      </c>
      <c r="CA238" s="100">
        <v>-5878708</v>
      </c>
      <c r="CB238" s="100">
        <v>585041</v>
      </c>
      <c r="CC238" s="100">
        <v>468032</v>
      </c>
      <c r="CD238" s="100">
        <v>105307</v>
      </c>
      <c r="CE238" s="100">
        <v>11701</v>
      </c>
      <c r="CF238" s="100">
        <v>1170081</v>
      </c>
      <c r="CG238" s="100">
        <v>0</v>
      </c>
      <c r="CH238" s="100">
        <v>0</v>
      </c>
      <c r="CI238" s="100">
        <v>0</v>
      </c>
      <c r="CJ238" s="100">
        <v>0</v>
      </c>
      <c r="CK238" s="100">
        <v>0</v>
      </c>
      <c r="CL238" s="100">
        <v>0</v>
      </c>
      <c r="CM238" s="100">
        <v>0</v>
      </c>
      <c r="CN238" s="100">
        <v>0</v>
      </c>
      <c r="CO238" s="100">
        <v>0</v>
      </c>
      <c r="CP238" s="100">
        <v>0</v>
      </c>
      <c r="CQ238" s="100">
        <v>-1803330</v>
      </c>
      <c r="CR238" s="100">
        <v>-1442665</v>
      </c>
      <c r="CS238" s="100">
        <v>-324600</v>
      </c>
      <c r="CT238" s="100">
        <v>-36067</v>
      </c>
      <c r="CU238" s="100">
        <v>-3606662</v>
      </c>
      <c r="CV238" s="100">
        <v>-5598583</v>
      </c>
      <c r="CW238" s="100">
        <v>-4478868</v>
      </c>
      <c r="CX238" s="100">
        <v>-1007746</v>
      </c>
      <c r="CY238" s="100">
        <v>-111972</v>
      </c>
      <c r="CZ238" s="100">
        <v>-11197169</v>
      </c>
      <c r="DA238" s="100">
        <v>-855899</v>
      </c>
      <c r="DB238" s="100">
        <v>-684720</v>
      </c>
      <c r="DC238" s="100">
        <v>-154062</v>
      </c>
      <c r="DD238" s="100">
        <v>-17118</v>
      </c>
      <c r="DE238" s="100">
        <v>-1711799</v>
      </c>
      <c r="DF238" s="100">
        <v>-4742684</v>
      </c>
      <c r="DG238" s="100">
        <v>-3794148</v>
      </c>
      <c r="DH238" s="100">
        <v>-853684</v>
      </c>
      <c r="DI238" s="100">
        <v>-94854</v>
      </c>
      <c r="DJ238" s="100">
        <v>-9485370</v>
      </c>
      <c r="DK238" s="100">
        <v>2666049</v>
      </c>
      <c r="DL238" s="100">
        <v>2132839.2000000002</v>
      </c>
      <c r="DM238" s="100">
        <v>479888.82</v>
      </c>
      <c r="DN238" s="100">
        <v>53320.98</v>
      </c>
      <c r="DO238" s="100">
        <v>5332098</v>
      </c>
      <c r="DP238" s="100">
        <v>4333278</v>
      </c>
      <c r="DQ238" s="100">
        <v>3466623</v>
      </c>
      <c r="DR238" s="100">
        <v>779990</v>
      </c>
      <c r="DS238" s="100">
        <v>86666</v>
      </c>
      <c r="DT238" s="100">
        <v>8666557</v>
      </c>
      <c r="DU238" s="100">
        <v>-1667229</v>
      </c>
      <c r="DV238" s="100">
        <v>-1333783.7999999998</v>
      </c>
      <c r="DW238" s="100">
        <v>-300101.18</v>
      </c>
      <c r="DX238" s="100">
        <v>-33345.019999999997</v>
      </c>
      <c r="DY238" s="100">
        <v>-3334459</v>
      </c>
      <c r="DZ238" s="100">
        <v>42406800</v>
      </c>
      <c r="EA238" s="100">
        <v>33925440</v>
      </c>
      <c r="EB238" s="100">
        <v>7633224</v>
      </c>
      <c r="EC238" s="100">
        <v>848136</v>
      </c>
      <c r="ED238" s="100">
        <v>84813600</v>
      </c>
      <c r="EE238" s="100">
        <v>43196060</v>
      </c>
      <c r="EF238" s="100">
        <v>34556848</v>
      </c>
      <c r="EG238" s="100">
        <v>7775291</v>
      </c>
      <c r="EH238" s="100">
        <v>863921</v>
      </c>
      <c r="EI238" s="100">
        <v>86392120</v>
      </c>
      <c r="EJ238" s="100">
        <v>789260</v>
      </c>
      <c r="EK238" s="100">
        <v>631408</v>
      </c>
      <c r="EL238" s="100">
        <v>142067</v>
      </c>
      <c r="EM238" s="100">
        <v>15785</v>
      </c>
      <c r="EN238" s="100">
        <v>1578520</v>
      </c>
      <c r="EO238" s="100">
        <v>-877969</v>
      </c>
      <c r="EP238" s="100">
        <v>-702375.79999999981</v>
      </c>
      <c r="EQ238" s="100">
        <v>-158034.18</v>
      </c>
      <c r="ER238" s="100">
        <v>-17560.019999999997</v>
      </c>
      <c r="ES238" s="100">
        <v>-1755939</v>
      </c>
      <c r="ET238" s="546">
        <v>0.5</v>
      </c>
      <c r="EU238" s="546">
        <v>0.4</v>
      </c>
      <c r="EV238" s="546">
        <v>0.09</v>
      </c>
      <c r="EW238" s="546">
        <v>0.01</v>
      </c>
      <c r="EX238" s="546">
        <v>1</v>
      </c>
      <c r="EY238" s="84" t="s">
        <v>1029</v>
      </c>
    </row>
    <row r="239" spans="1:155" s="84" customFormat="1" x14ac:dyDescent="0.25">
      <c r="A239" t="s">
        <v>1026</v>
      </c>
      <c r="B239" s="82" t="s">
        <v>837</v>
      </c>
      <c r="C239" s="85" t="s">
        <v>836</v>
      </c>
      <c r="D239" s="100">
        <v>13927554</v>
      </c>
      <c r="E239" s="100">
        <v>11142043</v>
      </c>
      <c r="F239" s="100">
        <v>2506960</v>
      </c>
      <c r="G239" s="100">
        <v>278551</v>
      </c>
      <c r="H239" s="100">
        <v>27855108</v>
      </c>
      <c r="I239" s="100">
        <v>-811</v>
      </c>
      <c r="J239" s="100">
        <v>-811</v>
      </c>
      <c r="K239" s="100">
        <v>13928365</v>
      </c>
      <c r="L239" s="100">
        <v>91209</v>
      </c>
      <c r="M239" s="100">
        <v>91209</v>
      </c>
      <c r="N239" s="100">
        <v>0</v>
      </c>
      <c r="O239" s="100">
        <v>0</v>
      </c>
      <c r="P239" s="100">
        <v>0</v>
      </c>
      <c r="Q239" s="100">
        <v>0</v>
      </c>
      <c r="R239" s="100">
        <v>0</v>
      </c>
      <c r="S239" s="100">
        <v>0</v>
      </c>
      <c r="T239" s="100">
        <v>0</v>
      </c>
      <c r="U239" s="100">
        <v>0</v>
      </c>
      <c r="V239" s="100">
        <v>0</v>
      </c>
      <c r="W239" s="100">
        <v>-648.46435845213853</v>
      </c>
      <c r="X239" s="100">
        <v>-145.90448065173115</v>
      </c>
      <c r="Y239" s="100">
        <v>-16.211608961303465</v>
      </c>
      <c r="Z239" s="100">
        <v>-810.58044806517319</v>
      </c>
      <c r="AA239" s="100">
        <v>0</v>
      </c>
      <c r="AB239" s="100">
        <v>0</v>
      </c>
      <c r="AC239" s="100">
        <v>0</v>
      </c>
      <c r="AD239" s="100">
        <v>0</v>
      </c>
      <c r="AE239" s="100">
        <v>1410308</v>
      </c>
      <c r="AF239" s="100">
        <v>317318</v>
      </c>
      <c r="AG239" s="100">
        <v>35258</v>
      </c>
      <c r="AH239" s="100">
        <v>1762884</v>
      </c>
      <c r="AI239" s="100">
        <v>991666</v>
      </c>
      <c r="AJ239" s="100">
        <v>793332</v>
      </c>
      <c r="AK239" s="100">
        <v>178500</v>
      </c>
      <c r="AL239" s="100">
        <v>19833</v>
      </c>
      <c r="AM239" s="100">
        <v>1983331</v>
      </c>
      <c r="AN239" s="100">
        <v>-215561</v>
      </c>
      <c r="AO239" s="100">
        <v>-172449</v>
      </c>
      <c r="AP239" s="100">
        <v>-38801</v>
      </c>
      <c r="AQ239" s="100">
        <v>-4311</v>
      </c>
      <c r="AR239" s="100">
        <v>-431122</v>
      </c>
      <c r="AS239" s="100">
        <v>-602375</v>
      </c>
      <c r="AT239" s="100">
        <v>-481900</v>
      </c>
      <c r="AU239" s="100">
        <v>-108428</v>
      </c>
      <c r="AV239" s="100">
        <v>-12048</v>
      </c>
      <c r="AW239" s="100">
        <v>-1204751</v>
      </c>
      <c r="AX239" s="100">
        <v>81767</v>
      </c>
      <c r="AY239" s="100">
        <v>65413</v>
      </c>
      <c r="AZ239" s="100">
        <v>14718</v>
      </c>
      <c r="BA239" s="100">
        <v>1635</v>
      </c>
      <c r="BB239" s="100">
        <v>163533</v>
      </c>
      <c r="BC239" s="100">
        <v>-91351</v>
      </c>
      <c r="BD239" s="100">
        <v>-73080</v>
      </c>
      <c r="BE239" s="100">
        <v>-16443</v>
      </c>
      <c r="BF239" s="100">
        <v>-1827</v>
      </c>
      <c r="BG239" s="100">
        <v>-182701</v>
      </c>
      <c r="BH239" s="100">
        <v>-611959</v>
      </c>
      <c r="BI239" s="100">
        <v>-489567</v>
      </c>
      <c r="BJ239" s="100">
        <v>-110153</v>
      </c>
      <c r="BK239" s="100">
        <v>-12240</v>
      </c>
      <c r="BL239" s="100">
        <v>-1223919</v>
      </c>
      <c r="BM239" s="100">
        <v>-990878</v>
      </c>
      <c r="BN239" s="100">
        <v>-792702</v>
      </c>
      <c r="BO239" s="100">
        <v>-178358</v>
      </c>
      <c r="BP239" s="100">
        <v>-19818</v>
      </c>
      <c r="BQ239" s="100">
        <v>-1981756</v>
      </c>
      <c r="BR239" s="100">
        <v>-976056</v>
      </c>
      <c r="BS239" s="100">
        <v>-780845</v>
      </c>
      <c r="BT239" s="100">
        <v>-175690</v>
      </c>
      <c r="BU239" s="100">
        <v>-19521</v>
      </c>
      <c r="BV239" s="100">
        <v>-1952112</v>
      </c>
      <c r="BW239" s="100">
        <v>-14822</v>
      </c>
      <c r="BX239" s="100">
        <v>-11858</v>
      </c>
      <c r="BY239" s="100">
        <v>-2668</v>
      </c>
      <c r="BZ239" s="100">
        <v>-296</v>
      </c>
      <c r="CA239" s="100">
        <v>-29644</v>
      </c>
      <c r="CB239" s="100">
        <v>2970</v>
      </c>
      <c r="CC239" s="100">
        <v>2376</v>
      </c>
      <c r="CD239" s="100">
        <v>535</v>
      </c>
      <c r="CE239" s="100">
        <v>59</v>
      </c>
      <c r="CF239" s="100">
        <v>5940</v>
      </c>
      <c r="CG239" s="100">
        <v>0</v>
      </c>
      <c r="CH239" s="100">
        <v>0</v>
      </c>
      <c r="CI239" s="100">
        <v>0</v>
      </c>
      <c r="CJ239" s="100">
        <v>0</v>
      </c>
      <c r="CK239" s="100">
        <v>0</v>
      </c>
      <c r="CL239" s="100">
        <v>220608</v>
      </c>
      <c r="CM239" s="100">
        <v>176486</v>
      </c>
      <c r="CN239" s="100">
        <v>39709</v>
      </c>
      <c r="CO239" s="100">
        <v>4412</v>
      </c>
      <c r="CP239" s="100">
        <v>441215</v>
      </c>
      <c r="CQ239" s="100">
        <v>-103121</v>
      </c>
      <c r="CR239" s="100">
        <v>-82496</v>
      </c>
      <c r="CS239" s="100">
        <v>-18562</v>
      </c>
      <c r="CT239" s="100">
        <v>-2062</v>
      </c>
      <c r="CU239" s="100">
        <v>-206241</v>
      </c>
      <c r="CV239" s="100">
        <v>-870421</v>
      </c>
      <c r="CW239" s="100">
        <v>-696336</v>
      </c>
      <c r="CX239" s="100">
        <v>-156676</v>
      </c>
      <c r="CY239" s="100">
        <v>-17409</v>
      </c>
      <c r="CZ239" s="100">
        <v>-1740842</v>
      </c>
      <c r="DA239" s="100">
        <v>-752478</v>
      </c>
      <c r="DB239" s="100">
        <v>-601983</v>
      </c>
      <c r="DC239" s="100">
        <v>-135446</v>
      </c>
      <c r="DD239" s="100">
        <v>-15050</v>
      </c>
      <c r="DE239" s="100">
        <v>-1504957</v>
      </c>
      <c r="DF239" s="100">
        <v>-117943</v>
      </c>
      <c r="DG239" s="100">
        <v>-94354</v>
      </c>
      <c r="DH239" s="100">
        <v>-21230</v>
      </c>
      <c r="DI239" s="100">
        <v>-2358</v>
      </c>
      <c r="DJ239" s="100">
        <v>-235885</v>
      </c>
      <c r="DK239" s="100">
        <v>285722</v>
      </c>
      <c r="DL239" s="100">
        <v>-245805</v>
      </c>
      <c r="DM239" s="100">
        <v>-413465</v>
      </c>
      <c r="DN239" s="100">
        <v>-3772</v>
      </c>
      <c r="DO239" s="100">
        <v>-377320</v>
      </c>
      <c r="DP239" s="100">
        <v>285724</v>
      </c>
      <c r="DQ239" s="100">
        <v>-293538</v>
      </c>
      <c r="DR239" s="100">
        <v>-460243</v>
      </c>
      <c r="DS239" s="100">
        <v>-4728</v>
      </c>
      <c r="DT239" s="100">
        <v>-472785</v>
      </c>
      <c r="DU239" s="100">
        <v>-2</v>
      </c>
      <c r="DV239" s="100">
        <v>47733</v>
      </c>
      <c r="DW239" s="100">
        <v>46778</v>
      </c>
      <c r="DX239" s="100">
        <v>956</v>
      </c>
      <c r="DY239" s="100">
        <v>95465</v>
      </c>
      <c r="DZ239" s="100">
        <v>13397828</v>
      </c>
      <c r="EA239" s="100">
        <v>10718262</v>
      </c>
      <c r="EB239" s="100">
        <v>2411609</v>
      </c>
      <c r="EC239" s="100">
        <v>267957</v>
      </c>
      <c r="ED239" s="100">
        <v>26795656</v>
      </c>
      <c r="EE239" s="100">
        <v>13927554</v>
      </c>
      <c r="EF239" s="100">
        <v>11142043</v>
      </c>
      <c r="EG239" s="100">
        <v>2506960</v>
      </c>
      <c r="EH239" s="100">
        <v>278551</v>
      </c>
      <c r="EI239" s="100">
        <v>27855108</v>
      </c>
      <c r="EJ239" s="100">
        <v>529726</v>
      </c>
      <c r="EK239" s="100">
        <v>423781</v>
      </c>
      <c r="EL239" s="100">
        <v>95351</v>
      </c>
      <c r="EM239" s="100">
        <v>10594</v>
      </c>
      <c r="EN239" s="100">
        <v>1059452</v>
      </c>
      <c r="EO239" s="100">
        <v>529724</v>
      </c>
      <c r="EP239" s="100">
        <v>471514</v>
      </c>
      <c r="EQ239" s="100">
        <v>142129</v>
      </c>
      <c r="ER239" s="100">
        <v>11550</v>
      </c>
      <c r="ES239" s="100">
        <v>1154917</v>
      </c>
      <c r="ET239" s="546">
        <v>0.5</v>
      </c>
      <c r="EU239" s="546">
        <v>0.4</v>
      </c>
      <c r="EV239" s="546">
        <v>0.09</v>
      </c>
      <c r="EW239" s="546">
        <v>0.01</v>
      </c>
      <c r="EX239" s="546">
        <v>1</v>
      </c>
      <c r="EY239" s="84" t="s">
        <v>1029</v>
      </c>
    </row>
    <row r="240" spans="1:155" s="84" customFormat="1" x14ac:dyDescent="0.25">
      <c r="A240" t="s">
        <v>1026</v>
      </c>
      <c r="B240" s="82" t="s">
        <v>839</v>
      </c>
      <c r="C240" s="85" t="s">
        <v>838</v>
      </c>
      <c r="D240" s="100">
        <v>0</v>
      </c>
      <c r="E240" s="100">
        <v>119589591.37000003</v>
      </c>
      <c r="F240" s="100">
        <v>6361149</v>
      </c>
      <c r="G240" s="100">
        <v>1272230</v>
      </c>
      <c r="H240" s="100">
        <v>127222970.37000003</v>
      </c>
      <c r="I240" s="100">
        <v>0</v>
      </c>
      <c r="J240" s="100">
        <v>0</v>
      </c>
      <c r="K240" s="100">
        <v>0</v>
      </c>
      <c r="L240" s="100">
        <v>347395</v>
      </c>
      <c r="M240" s="100">
        <v>347395</v>
      </c>
      <c r="N240" s="100">
        <v>16339250</v>
      </c>
      <c r="O240" s="100">
        <v>16339250</v>
      </c>
      <c r="P240" s="100">
        <v>514094</v>
      </c>
      <c r="Q240" s="100">
        <v>0</v>
      </c>
      <c r="R240" s="100">
        <v>514094</v>
      </c>
      <c r="S240" s="100">
        <v>0</v>
      </c>
      <c r="T240" s="100">
        <v>0</v>
      </c>
      <c r="U240" s="100">
        <v>0</v>
      </c>
      <c r="V240" s="100">
        <v>0</v>
      </c>
      <c r="W240" s="100">
        <v>0</v>
      </c>
      <c r="X240" s="100">
        <v>0</v>
      </c>
      <c r="Y240" s="100">
        <v>0</v>
      </c>
      <c r="Z240" s="100">
        <v>0</v>
      </c>
      <c r="AA240" s="100">
        <v>0</v>
      </c>
      <c r="AB240" s="100">
        <v>0</v>
      </c>
      <c r="AC240" s="100">
        <v>0</v>
      </c>
      <c r="AD240" s="100">
        <v>0</v>
      </c>
      <c r="AE240" s="100">
        <v>10673825</v>
      </c>
      <c r="AF240" s="100">
        <v>537165</v>
      </c>
      <c r="AG240" s="100">
        <v>107433</v>
      </c>
      <c r="AH240" s="100">
        <v>11318423</v>
      </c>
      <c r="AI240" s="100">
        <v>0</v>
      </c>
      <c r="AJ240" s="100">
        <v>2762340.5100000002</v>
      </c>
      <c r="AK240" s="100">
        <v>146933</v>
      </c>
      <c r="AL240" s="100">
        <v>29387</v>
      </c>
      <c r="AM240" s="100">
        <v>2938660.5100000002</v>
      </c>
      <c r="AN240" s="100">
        <v>0</v>
      </c>
      <c r="AO240" s="100">
        <v>-1713627.06</v>
      </c>
      <c r="AP240" s="100">
        <v>-91150</v>
      </c>
      <c r="AQ240" s="100">
        <v>-18230</v>
      </c>
      <c r="AR240" s="100">
        <v>-1823007.06</v>
      </c>
      <c r="AS240" s="100">
        <v>0</v>
      </c>
      <c r="AT240" s="100">
        <v>-141000</v>
      </c>
      <c r="AU240" s="100">
        <v>-7500</v>
      </c>
      <c r="AV240" s="100">
        <v>-1500</v>
      </c>
      <c r="AW240" s="100">
        <v>-150000</v>
      </c>
      <c r="AX240" s="100">
        <v>0</v>
      </c>
      <c r="AY240" s="100">
        <v>141000</v>
      </c>
      <c r="AZ240" s="100">
        <v>7500</v>
      </c>
      <c r="BA240" s="100">
        <v>1500</v>
      </c>
      <c r="BB240" s="100">
        <v>150000</v>
      </c>
      <c r="BC240" s="100">
        <v>0</v>
      </c>
      <c r="BD240" s="100">
        <v>-291400</v>
      </c>
      <c r="BE240" s="100">
        <v>-15500</v>
      </c>
      <c r="BF240" s="100">
        <v>-3100</v>
      </c>
      <c r="BG240" s="100">
        <v>-310000</v>
      </c>
      <c r="BH240" s="100">
        <v>0</v>
      </c>
      <c r="BI240" s="100">
        <v>-291400</v>
      </c>
      <c r="BJ240" s="100">
        <v>-15500</v>
      </c>
      <c r="BK240" s="100">
        <v>-3100</v>
      </c>
      <c r="BL240" s="100">
        <v>-310000</v>
      </c>
      <c r="BM240" s="100">
        <v>0</v>
      </c>
      <c r="BN240" s="100">
        <v>-18262470</v>
      </c>
      <c r="BO240" s="100">
        <v>-971408</v>
      </c>
      <c r="BP240" s="100">
        <v>-194282</v>
      </c>
      <c r="BQ240" s="100">
        <v>-19428160</v>
      </c>
      <c r="BR240" s="100">
        <v>0</v>
      </c>
      <c r="BS240" s="100">
        <v>-5235539</v>
      </c>
      <c r="BT240" s="100">
        <v>-278486</v>
      </c>
      <c r="BU240" s="100">
        <v>-55697</v>
      </c>
      <c r="BV240" s="100">
        <v>-5569722</v>
      </c>
      <c r="BW240" s="100">
        <v>0</v>
      </c>
      <c r="BX240" s="100">
        <v>-13026931</v>
      </c>
      <c r="BY240" s="100">
        <v>-692922</v>
      </c>
      <c r="BZ240" s="100">
        <v>-138585</v>
      </c>
      <c r="CA240" s="100">
        <v>-13858438</v>
      </c>
      <c r="CB240" s="100">
        <v>0</v>
      </c>
      <c r="CC240" s="100">
        <v>633051</v>
      </c>
      <c r="CD240" s="100">
        <v>33673</v>
      </c>
      <c r="CE240" s="100">
        <v>6735</v>
      </c>
      <c r="CF240" s="100">
        <v>673459</v>
      </c>
      <c r="CG240" s="100">
        <v>0</v>
      </c>
      <c r="CH240" s="100">
        <v>5647879</v>
      </c>
      <c r="CI240" s="100">
        <v>300419</v>
      </c>
      <c r="CJ240" s="100">
        <v>60084</v>
      </c>
      <c r="CK240" s="100">
        <v>6008382</v>
      </c>
      <c r="CL240" s="100">
        <v>0</v>
      </c>
      <c r="CM240" s="100">
        <v>-434420</v>
      </c>
      <c r="CN240" s="100">
        <v>-23108</v>
      </c>
      <c r="CO240" s="100">
        <v>-4622</v>
      </c>
      <c r="CP240" s="100">
        <v>-462150</v>
      </c>
      <c r="CQ240" s="100">
        <v>0</v>
      </c>
      <c r="CR240" s="100">
        <v>-6533392</v>
      </c>
      <c r="CS240" s="100">
        <v>-347521</v>
      </c>
      <c r="CT240" s="100">
        <v>-69504</v>
      </c>
      <c r="CU240" s="100">
        <v>-6950417</v>
      </c>
      <c r="CV240" s="100">
        <v>0</v>
      </c>
      <c r="CW240" s="100">
        <v>-18949352</v>
      </c>
      <c r="CX240" s="100">
        <v>-1007945</v>
      </c>
      <c r="CY240" s="100">
        <v>-201589</v>
      </c>
      <c r="CZ240" s="100">
        <v>-20158886</v>
      </c>
      <c r="DA240" s="100">
        <v>0</v>
      </c>
      <c r="DB240" s="100">
        <v>-5036908</v>
      </c>
      <c r="DC240" s="100">
        <v>-267921</v>
      </c>
      <c r="DD240" s="100">
        <v>-53584</v>
      </c>
      <c r="DE240" s="100">
        <v>-5358413</v>
      </c>
      <c r="DF240" s="100">
        <v>0</v>
      </c>
      <c r="DG240" s="100">
        <v>-13912444</v>
      </c>
      <c r="DH240" s="100">
        <v>-740024</v>
      </c>
      <c r="DI240" s="100">
        <v>-148005</v>
      </c>
      <c r="DJ240" s="100">
        <v>-14800473</v>
      </c>
      <c r="DK240" s="100">
        <v>0</v>
      </c>
      <c r="DL240" s="100">
        <v>1057115.3600000003</v>
      </c>
      <c r="DM240" s="100">
        <v>56230</v>
      </c>
      <c r="DN240" s="100">
        <v>11246</v>
      </c>
      <c r="DO240" s="100">
        <v>1124591</v>
      </c>
      <c r="DP240" s="100">
        <v>0</v>
      </c>
      <c r="DQ240" s="100">
        <v>962720</v>
      </c>
      <c r="DR240" s="100">
        <v>51208</v>
      </c>
      <c r="DS240" s="100">
        <v>10242</v>
      </c>
      <c r="DT240" s="100">
        <v>1024170</v>
      </c>
      <c r="DU240" s="100">
        <v>0</v>
      </c>
      <c r="DV240" s="100">
        <v>94395.360000000335</v>
      </c>
      <c r="DW240" s="100">
        <v>5022</v>
      </c>
      <c r="DX240" s="100">
        <v>1004</v>
      </c>
      <c r="DY240" s="100">
        <v>100421</v>
      </c>
      <c r="DZ240" s="100">
        <v>0</v>
      </c>
      <c r="EA240" s="100">
        <v>122178007</v>
      </c>
      <c r="EB240" s="100">
        <v>6498830</v>
      </c>
      <c r="EC240" s="100">
        <v>1299766</v>
      </c>
      <c r="ED240" s="100">
        <v>129976603</v>
      </c>
      <c r="EE240" s="100">
        <v>0</v>
      </c>
      <c r="EF240" s="100">
        <v>119589591.37000003</v>
      </c>
      <c r="EG240" s="100">
        <v>6361149</v>
      </c>
      <c r="EH240" s="100">
        <v>1272230</v>
      </c>
      <c r="EI240" s="100">
        <v>127222970.37000003</v>
      </c>
      <c r="EJ240" s="100">
        <v>0</v>
      </c>
      <c r="EK240" s="100">
        <v>-2588415.6299999654</v>
      </c>
      <c r="EL240" s="100">
        <v>-137681</v>
      </c>
      <c r="EM240" s="100">
        <v>-27536</v>
      </c>
      <c r="EN240" s="100">
        <v>-2753632.6299999654</v>
      </c>
      <c r="EO240" s="100">
        <v>0</v>
      </c>
      <c r="EP240" s="100">
        <v>-2494020.2699999651</v>
      </c>
      <c r="EQ240" s="100">
        <v>-132659</v>
      </c>
      <c r="ER240" s="100">
        <v>-26532</v>
      </c>
      <c r="ES240" s="100">
        <v>-2653211.6299999654</v>
      </c>
      <c r="ET240" s="546">
        <v>0</v>
      </c>
      <c r="EU240" s="546">
        <v>0.94</v>
      </c>
      <c r="EV240" s="546">
        <v>0.05</v>
      </c>
      <c r="EW240" s="546">
        <v>0.01</v>
      </c>
      <c r="EX240" s="546">
        <v>1</v>
      </c>
      <c r="EY240" s="84" t="s">
        <v>1054</v>
      </c>
    </row>
    <row r="241" spans="1:155" s="84" customFormat="1" x14ac:dyDescent="0.25">
      <c r="A241" t="s">
        <v>1026</v>
      </c>
      <c r="B241" s="82" t="s">
        <v>841</v>
      </c>
      <c r="C241" s="85" t="s">
        <v>840</v>
      </c>
      <c r="D241" s="100">
        <v>13613914</v>
      </c>
      <c r="E241" s="100">
        <v>10891131</v>
      </c>
      <c r="F241" s="100">
        <v>2450504</v>
      </c>
      <c r="G241" s="100">
        <v>272278</v>
      </c>
      <c r="H241" s="100">
        <v>27227827</v>
      </c>
      <c r="I241" s="100">
        <v>0</v>
      </c>
      <c r="J241" s="100">
        <v>0</v>
      </c>
      <c r="K241" s="100">
        <v>13613914</v>
      </c>
      <c r="L241" s="100">
        <v>204380</v>
      </c>
      <c r="M241" s="100">
        <v>204380</v>
      </c>
      <c r="N241" s="100">
        <v>0</v>
      </c>
      <c r="O241" s="100">
        <v>0</v>
      </c>
      <c r="P241" s="100">
        <v>0</v>
      </c>
      <c r="Q241" s="100">
        <v>0</v>
      </c>
      <c r="R241" s="100">
        <v>0</v>
      </c>
      <c r="S241" s="100">
        <v>0</v>
      </c>
      <c r="T241" s="100">
        <v>0</v>
      </c>
      <c r="U241" s="100">
        <v>0</v>
      </c>
      <c r="V241" s="100">
        <v>0</v>
      </c>
      <c r="W241" s="100">
        <v>0</v>
      </c>
      <c r="X241" s="100">
        <v>0</v>
      </c>
      <c r="Y241" s="100">
        <v>0</v>
      </c>
      <c r="Z241" s="100">
        <v>0</v>
      </c>
      <c r="AA241" s="100">
        <v>0</v>
      </c>
      <c r="AB241" s="100">
        <v>0</v>
      </c>
      <c r="AC241" s="100">
        <v>0</v>
      </c>
      <c r="AD241" s="100">
        <v>0</v>
      </c>
      <c r="AE241" s="100">
        <v>3133944</v>
      </c>
      <c r="AF241" s="100">
        <v>705137</v>
      </c>
      <c r="AG241" s="100">
        <v>78350</v>
      </c>
      <c r="AH241" s="100">
        <v>3917431</v>
      </c>
      <c r="AI241" s="100">
        <v>1233355</v>
      </c>
      <c r="AJ241" s="100">
        <v>986684</v>
      </c>
      <c r="AK241" s="100">
        <v>222004</v>
      </c>
      <c r="AL241" s="100">
        <v>24667</v>
      </c>
      <c r="AM241" s="100">
        <v>2466710</v>
      </c>
      <c r="AN241" s="100">
        <v>-390764</v>
      </c>
      <c r="AO241" s="100">
        <v>-312610</v>
      </c>
      <c r="AP241" s="100">
        <v>-70337</v>
      </c>
      <c r="AQ241" s="100">
        <v>-7815</v>
      </c>
      <c r="AR241" s="100">
        <v>-781526</v>
      </c>
      <c r="AS241" s="100">
        <v>-318874</v>
      </c>
      <c r="AT241" s="100">
        <v>-255100</v>
      </c>
      <c r="AU241" s="100">
        <v>-57398</v>
      </c>
      <c r="AV241" s="100">
        <v>-6378</v>
      </c>
      <c r="AW241" s="100">
        <v>-637750</v>
      </c>
      <c r="AX241" s="100">
        <v>23784</v>
      </c>
      <c r="AY241" s="100">
        <v>19028</v>
      </c>
      <c r="AZ241" s="100">
        <v>4281</v>
      </c>
      <c r="BA241" s="100">
        <v>476</v>
      </c>
      <c r="BB241" s="100">
        <v>47569</v>
      </c>
      <c r="BC241" s="100">
        <v>-292582</v>
      </c>
      <c r="BD241" s="100">
        <v>-234066</v>
      </c>
      <c r="BE241" s="100">
        <v>-52665</v>
      </c>
      <c r="BF241" s="100">
        <v>-5852</v>
      </c>
      <c r="BG241" s="100">
        <v>-585165</v>
      </c>
      <c r="BH241" s="100">
        <v>-587672</v>
      </c>
      <c r="BI241" s="100">
        <v>-470138</v>
      </c>
      <c r="BJ241" s="100">
        <v>-105782</v>
      </c>
      <c r="BK241" s="100">
        <v>-11754</v>
      </c>
      <c r="BL241" s="100">
        <v>-1175346</v>
      </c>
      <c r="BM241" s="100">
        <v>-1795608</v>
      </c>
      <c r="BN241" s="100">
        <v>-1436487</v>
      </c>
      <c r="BO241" s="100">
        <v>-323210</v>
      </c>
      <c r="BP241" s="100">
        <v>-35912</v>
      </c>
      <c r="BQ241" s="100">
        <v>-3591217</v>
      </c>
      <c r="BR241" s="100">
        <v>-594926</v>
      </c>
      <c r="BS241" s="100">
        <v>-475941</v>
      </c>
      <c r="BT241" s="100">
        <v>-107087</v>
      </c>
      <c r="BU241" s="100">
        <v>-11899</v>
      </c>
      <c r="BV241" s="100">
        <v>-1189853</v>
      </c>
      <c r="BW241" s="100">
        <v>-1200681</v>
      </c>
      <c r="BX241" s="100">
        <v>-960546</v>
      </c>
      <c r="BY241" s="100">
        <v>-216123</v>
      </c>
      <c r="BZ241" s="100">
        <v>-24014</v>
      </c>
      <c r="CA241" s="100">
        <v>-2401364</v>
      </c>
      <c r="CB241" s="100">
        <v>42473</v>
      </c>
      <c r="CC241" s="100">
        <v>33978</v>
      </c>
      <c r="CD241" s="100">
        <v>7645</v>
      </c>
      <c r="CE241" s="100">
        <v>849</v>
      </c>
      <c r="CF241" s="100">
        <v>84945</v>
      </c>
      <c r="CG241" s="100">
        <v>296654</v>
      </c>
      <c r="CH241" s="100">
        <v>237324</v>
      </c>
      <c r="CI241" s="100">
        <v>53398</v>
      </c>
      <c r="CJ241" s="100">
        <v>5933</v>
      </c>
      <c r="CK241" s="100">
        <v>593309</v>
      </c>
      <c r="CL241" s="100">
        <v>-68874</v>
      </c>
      <c r="CM241" s="100">
        <v>-55098</v>
      </c>
      <c r="CN241" s="100">
        <v>-12397</v>
      </c>
      <c r="CO241" s="100">
        <v>-1377</v>
      </c>
      <c r="CP241" s="100">
        <v>-137746</v>
      </c>
      <c r="CQ241" s="100">
        <v>-488147</v>
      </c>
      <c r="CR241" s="100">
        <v>-390518</v>
      </c>
      <c r="CS241" s="100">
        <v>-87866</v>
      </c>
      <c r="CT241" s="100">
        <v>-9763</v>
      </c>
      <c r="CU241" s="100">
        <v>-976294</v>
      </c>
      <c r="CV241" s="100">
        <v>-2013502</v>
      </c>
      <c r="CW241" s="100">
        <v>-1610801</v>
      </c>
      <c r="CX241" s="100">
        <v>-362430</v>
      </c>
      <c r="CY241" s="100">
        <v>-40270</v>
      </c>
      <c r="CZ241" s="100">
        <v>-4027003</v>
      </c>
      <c r="DA241" s="100">
        <v>-621327</v>
      </c>
      <c r="DB241" s="100">
        <v>-497061</v>
      </c>
      <c r="DC241" s="100">
        <v>-111839</v>
      </c>
      <c r="DD241" s="100">
        <v>-12427</v>
      </c>
      <c r="DE241" s="100">
        <v>-1242654</v>
      </c>
      <c r="DF241" s="100">
        <v>-1392174</v>
      </c>
      <c r="DG241" s="100">
        <v>-1113740</v>
      </c>
      <c r="DH241" s="100">
        <v>-250591</v>
      </c>
      <c r="DI241" s="100">
        <v>-27844</v>
      </c>
      <c r="DJ241" s="100">
        <v>-2784349</v>
      </c>
      <c r="DK241" s="100">
        <v>-512112</v>
      </c>
      <c r="DL241" s="100">
        <v>814169</v>
      </c>
      <c r="DM241" s="100">
        <v>1713008</v>
      </c>
      <c r="DN241" s="100">
        <v>20354</v>
      </c>
      <c r="DO241" s="100">
        <v>2035419</v>
      </c>
      <c r="DP241" s="100">
        <v>-512111</v>
      </c>
      <c r="DQ241" s="100">
        <v>595418</v>
      </c>
      <c r="DR241" s="100">
        <v>1390352</v>
      </c>
      <c r="DS241" s="100">
        <v>14886</v>
      </c>
      <c r="DT241" s="100">
        <v>1488545</v>
      </c>
      <c r="DU241" s="100">
        <v>-1</v>
      </c>
      <c r="DV241" s="100">
        <v>218751</v>
      </c>
      <c r="DW241" s="100">
        <v>322656</v>
      </c>
      <c r="DX241" s="100">
        <v>5468</v>
      </c>
      <c r="DY241" s="100">
        <v>546874</v>
      </c>
      <c r="DZ241" s="100">
        <v>13855982</v>
      </c>
      <c r="EA241" s="100">
        <v>11084786</v>
      </c>
      <c r="EB241" s="100">
        <v>2494077</v>
      </c>
      <c r="EC241" s="100">
        <v>277120</v>
      </c>
      <c r="ED241" s="100">
        <v>27711965</v>
      </c>
      <c r="EE241" s="100">
        <v>13613914</v>
      </c>
      <c r="EF241" s="100">
        <v>10891131</v>
      </c>
      <c r="EG241" s="100">
        <v>2450504</v>
      </c>
      <c r="EH241" s="100">
        <v>272278</v>
      </c>
      <c r="EI241" s="100">
        <v>27227827</v>
      </c>
      <c r="EJ241" s="100">
        <v>-242068</v>
      </c>
      <c r="EK241" s="100">
        <v>-193655</v>
      </c>
      <c r="EL241" s="100">
        <v>-43573</v>
      </c>
      <c r="EM241" s="100">
        <v>-4842</v>
      </c>
      <c r="EN241" s="100">
        <v>-484138</v>
      </c>
      <c r="EO241" s="100">
        <v>-242069</v>
      </c>
      <c r="EP241" s="100">
        <v>25096</v>
      </c>
      <c r="EQ241" s="100">
        <v>279083</v>
      </c>
      <c r="ER241" s="100">
        <v>626</v>
      </c>
      <c r="ES241" s="100">
        <v>62736</v>
      </c>
      <c r="ET241" s="546">
        <v>0.5</v>
      </c>
      <c r="EU241" s="546">
        <v>0.4</v>
      </c>
      <c r="EV241" s="546">
        <v>0.09</v>
      </c>
      <c r="EW241" s="546">
        <v>0.01</v>
      </c>
      <c r="EX241" s="546">
        <v>1</v>
      </c>
      <c r="EY241" s="84" t="s">
        <v>1029</v>
      </c>
    </row>
    <row r="242" spans="1:155" s="84" customFormat="1" x14ac:dyDescent="0.25">
      <c r="A242" t="s">
        <v>1026</v>
      </c>
      <c r="B242" s="82" t="s">
        <v>843</v>
      </c>
      <c r="C242" s="85" t="s">
        <v>842</v>
      </c>
      <c r="D242" s="100">
        <v>11749115.809999999</v>
      </c>
      <c r="E242" s="100">
        <v>9399293</v>
      </c>
      <c r="F242" s="100">
        <v>2349823</v>
      </c>
      <c r="G242" s="100">
        <v>0</v>
      </c>
      <c r="H242" s="100">
        <v>23498231.809999999</v>
      </c>
      <c r="I242" s="100">
        <v>0</v>
      </c>
      <c r="J242" s="100">
        <v>0</v>
      </c>
      <c r="K242" s="100">
        <v>11749115.809999999</v>
      </c>
      <c r="L242" s="100">
        <v>105294</v>
      </c>
      <c r="M242" s="100">
        <v>105294</v>
      </c>
      <c r="N242" s="100">
        <v>0</v>
      </c>
      <c r="O242" s="100">
        <v>0</v>
      </c>
      <c r="P242" s="100">
        <v>290006</v>
      </c>
      <c r="Q242" s="100">
        <v>53424.19</v>
      </c>
      <c r="R242" s="100">
        <v>343430.19</v>
      </c>
      <c r="S242" s="100">
        <v>0</v>
      </c>
      <c r="T242" s="100">
        <v>0</v>
      </c>
      <c r="U242" s="100">
        <v>0</v>
      </c>
      <c r="V242" s="100">
        <v>0</v>
      </c>
      <c r="W242" s="100">
        <v>0</v>
      </c>
      <c r="X242" s="100">
        <v>0</v>
      </c>
      <c r="Y242" s="100">
        <v>0</v>
      </c>
      <c r="Z242" s="100">
        <v>0</v>
      </c>
      <c r="AA242" s="100">
        <v>0</v>
      </c>
      <c r="AB242" s="100">
        <v>0</v>
      </c>
      <c r="AC242" s="100">
        <v>0</v>
      </c>
      <c r="AD242" s="100">
        <v>0</v>
      </c>
      <c r="AE242" s="100">
        <v>1455098</v>
      </c>
      <c r="AF242" s="100">
        <v>363152</v>
      </c>
      <c r="AG242" s="100">
        <v>0</v>
      </c>
      <c r="AH242" s="100">
        <v>1818250</v>
      </c>
      <c r="AI242" s="100">
        <v>696762</v>
      </c>
      <c r="AJ242" s="100">
        <v>557410</v>
      </c>
      <c r="AK242" s="100">
        <v>139353</v>
      </c>
      <c r="AL242" s="100">
        <v>0</v>
      </c>
      <c r="AM242" s="100">
        <v>1393525</v>
      </c>
      <c r="AN242" s="100">
        <v>-162585</v>
      </c>
      <c r="AO242" s="100">
        <v>-130068</v>
      </c>
      <c r="AP242" s="100">
        <v>-32517</v>
      </c>
      <c r="AQ242" s="100">
        <v>0</v>
      </c>
      <c r="AR242" s="100">
        <v>-325170</v>
      </c>
      <c r="AS242" s="100">
        <v>-164461</v>
      </c>
      <c r="AT242" s="100">
        <v>-131568</v>
      </c>
      <c r="AU242" s="100">
        <v>-32892</v>
      </c>
      <c r="AV242" s="100">
        <v>0</v>
      </c>
      <c r="AW242" s="100">
        <v>-328921</v>
      </c>
      <c r="AX242" s="100">
        <v>61411</v>
      </c>
      <c r="AY242" s="100">
        <v>49129</v>
      </c>
      <c r="AZ242" s="100">
        <v>12282</v>
      </c>
      <c r="BA242" s="100">
        <v>0</v>
      </c>
      <c r="BB242" s="100">
        <v>122822</v>
      </c>
      <c r="BC242" s="100">
        <v>-54911</v>
      </c>
      <c r="BD242" s="100">
        <v>-43929</v>
      </c>
      <c r="BE242" s="100">
        <v>-10982</v>
      </c>
      <c r="BF242" s="100">
        <v>0</v>
      </c>
      <c r="BG242" s="100">
        <v>-109822</v>
      </c>
      <c r="BH242" s="100">
        <v>-157961</v>
      </c>
      <c r="BI242" s="100">
        <v>-126368</v>
      </c>
      <c r="BJ242" s="100">
        <v>-31592</v>
      </c>
      <c r="BK242" s="100">
        <v>0</v>
      </c>
      <c r="BL242" s="100">
        <v>-315921</v>
      </c>
      <c r="BM242" s="100">
        <v>-1260500</v>
      </c>
      <c r="BN242" s="100">
        <v>-1008400</v>
      </c>
      <c r="BO242" s="100">
        <v>-252100</v>
      </c>
      <c r="BP242" s="100">
        <v>0</v>
      </c>
      <c r="BQ242" s="100">
        <v>-2521000</v>
      </c>
      <c r="BR242" s="100">
        <v>-1018000</v>
      </c>
      <c r="BS242" s="100">
        <v>-814400</v>
      </c>
      <c r="BT242" s="100">
        <v>-203600</v>
      </c>
      <c r="BU242" s="100">
        <v>0</v>
      </c>
      <c r="BV242" s="100">
        <v>-2036000</v>
      </c>
      <c r="BW242" s="100">
        <v>-242500</v>
      </c>
      <c r="BX242" s="100">
        <v>-194000</v>
      </c>
      <c r="BY242" s="100">
        <v>-48500</v>
      </c>
      <c r="BZ242" s="100">
        <v>0</v>
      </c>
      <c r="CA242" s="100">
        <v>-485000</v>
      </c>
      <c r="CB242" s="100">
        <v>422908</v>
      </c>
      <c r="CC242" s="100">
        <v>338326</v>
      </c>
      <c r="CD242" s="100">
        <v>84582</v>
      </c>
      <c r="CE242" s="100">
        <v>0</v>
      </c>
      <c r="CF242" s="100">
        <v>845816</v>
      </c>
      <c r="CG242" s="100">
        <v>0</v>
      </c>
      <c r="CH242" s="100">
        <v>0</v>
      </c>
      <c r="CI242" s="100">
        <v>0</v>
      </c>
      <c r="CJ242" s="100">
        <v>0</v>
      </c>
      <c r="CK242" s="100">
        <v>0</v>
      </c>
      <c r="CL242" s="100">
        <v>271239</v>
      </c>
      <c r="CM242" s="100">
        <v>216992</v>
      </c>
      <c r="CN242" s="100">
        <v>54248</v>
      </c>
      <c r="CO242" s="100">
        <v>0</v>
      </c>
      <c r="CP242" s="100">
        <v>542479</v>
      </c>
      <c r="CQ242" s="100">
        <v>-484647</v>
      </c>
      <c r="CR242" s="100">
        <v>-387718</v>
      </c>
      <c r="CS242" s="100">
        <v>-96930</v>
      </c>
      <c r="CT242" s="100">
        <v>0</v>
      </c>
      <c r="CU242" s="100">
        <v>-969295</v>
      </c>
      <c r="CV242" s="100">
        <v>-1051000</v>
      </c>
      <c r="CW242" s="100">
        <v>-840800</v>
      </c>
      <c r="CX242" s="100">
        <v>-210200</v>
      </c>
      <c r="CY242" s="100">
        <v>0</v>
      </c>
      <c r="CZ242" s="100">
        <v>-2102000</v>
      </c>
      <c r="DA242" s="100">
        <v>-323853</v>
      </c>
      <c r="DB242" s="100">
        <v>-259082</v>
      </c>
      <c r="DC242" s="100">
        <v>-64770</v>
      </c>
      <c r="DD242" s="100">
        <v>0</v>
      </c>
      <c r="DE242" s="100">
        <v>-647705</v>
      </c>
      <c r="DF242" s="100">
        <v>-727147</v>
      </c>
      <c r="DG242" s="100">
        <v>-581718</v>
      </c>
      <c r="DH242" s="100">
        <v>-145430</v>
      </c>
      <c r="DI242" s="100">
        <v>0</v>
      </c>
      <c r="DJ242" s="100">
        <v>-1454295</v>
      </c>
      <c r="DK242" s="100">
        <v>-22445</v>
      </c>
      <c r="DL242" s="100">
        <v>1261968</v>
      </c>
      <c r="DM242" s="100">
        <v>848795</v>
      </c>
      <c r="DN242" s="100">
        <v>0</v>
      </c>
      <c r="DO242" s="100">
        <v>2088318</v>
      </c>
      <c r="DP242" s="100">
        <v>-22445</v>
      </c>
      <c r="DQ242" s="100">
        <v>1276177</v>
      </c>
      <c r="DR242" s="100">
        <v>858267</v>
      </c>
      <c r="DS242" s="100">
        <v>0</v>
      </c>
      <c r="DT242" s="100">
        <v>2111999</v>
      </c>
      <c r="DU242" s="100">
        <v>0</v>
      </c>
      <c r="DV242" s="100">
        <v>-14209</v>
      </c>
      <c r="DW242" s="100">
        <v>-9472</v>
      </c>
      <c r="DX242" s="100">
        <v>0</v>
      </c>
      <c r="DY242" s="100">
        <v>-23681</v>
      </c>
      <c r="DZ242" s="100">
        <v>12019017</v>
      </c>
      <c r="EA242" s="100">
        <v>9615213</v>
      </c>
      <c r="EB242" s="100">
        <v>2403803</v>
      </c>
      <c r="EC242" s="100">
        <v>0</v>
      </c>
      <c r="ED242" s="100">
        <v>24038033</v>
      </c>
      <c r="EE242" s="100">
        <v>11749115.809999999</v>
      </c>
      <c r="EF242" s="100">
        <v>9399293</v>
      </c>
      <c r="EG242" s="100">
        <v>2349823</v>
      </c>
      <c r="EH242" s="100">
        <v>0</v>
      </c>
      <c r="EI242" s="100">
        <v>23498231.809999999</v>
      </c>
      <c r="EJ242" s="100">
        <v>-269901.19000000134</v>
      </c>
      <c r="EK242" s="100">
        <v>-215920</v>
      </c>
      <c r="EL242" s="100">
        <v>-53980</v>
      </c>
      <c r="EM242" s="100">
        <v>0</v>
      </c>
      <c r="EN242" s="100">
        <v>-539801.19000000134</v>
      </c>
      <c r="EO242" s="100">
        <v>-269901.19000000134</v>
      </c>
      <c r="EP242" s="100">
        <v>-230129</v>
      </c>
      <c r="EQ242" s="100">
        <v>-63452</v>
      </c>
      <c r="ER242" s="100">
        <v>0</v>
      </c>
      <c r="ES242" s="100">
        <v>-563482.19000000134</v>
      </c>
      <c r="ET242" s="546">
        <v>0.5</v>
      </c>
      <c r="EU242" s="546">
        <v>0.4</v>
      </c>
      <c r="EV242" s="546">
        <v>0.1</v>
      </c>
      <c r="EW242" s="546">
        <v>0</v>
      </c>
      <c r="EX242" s="546">
        <v>1</v>
      </c>
      <c r="EY242" s="84" t="s">
        <v>1029</v>
      </c>
    </row>
    <row r="243" spans="1:155" s="84" customFormat="1" x14ac:dyDescent="0.25">
      <c r="A243" t="s">
        <v>1026</v>
      </c>
      <c r="B243" s="82" t="s">
        <v>845</v>
      </c>
      <c r="C243" s="85" t="s">
        <v>844</v>
      </c>
      <c r="D243" s="100">
        <v>20601917</v>
      </c>
      <c r="E243" s="100">
        <v>16481533</v>
      </c>
      <c r="F243" s="100">
        <v>4120383</v>
      </c>
      <c r="G243" s="100">
        <v>0</v>
      </c>
      <c r="H243" s="100">
        <v>41203833</v>
      </c>
      <c r="I243" s="100">
        <v>0</v>
      </c>
      <c r="J243" s="100">
        <v>0</v>
      </c>
      <c r="K243" s="100">
        <v>20601917</v>
      </c>
      <c r="L243" s="100">
        <v>175681</v>
      </c>
      <c r="M243" s="100">
        <v>175681</v>
      </c>
      <c r="N243" s="100">
        <v>0</v>
      </c>
      <c r="O243" s="100">
        <v>0</v>
      </c>
      <c r="P243" s="100">
        <v>209204</v>
      </c>
      <c r="Q243" s="100">
        <v>80</v>
      </c>
      <c r="R243" s="100">
        <v>209284</v>
      </c>
      <c r="S243" s="100">
        <v>0</v>
      </c>
      <c r="T243" s="100">
        <v>0</v>
      </c>
      <c r="U243" s="100">
        <v>0</v>
      </c>
      <c r="V243" s="100">
        <v>0</v>
      </c>
      <c r="W243" s="100">
        <v>0</v>
      </c>
      <c r="X243" s="100">
        <v>0</v>
      </c>
      <c r="Y243" s="100">
        <v>0</v>
      </c>
      <c r="Z243" s="100">
        <v>0</v>
      </c>
      <c r="AA243" s="100">
        <v>0</v>
      </c>
      <c r="AB243" s="100">
        <v>0</v>
      </c>
      <c r="AC243" s="100">
        <v>0</v>
      </c>
      <c r="AD243" s="100">
        <v>0</v>
      </c>
      <c r="AE243" s="100">
        <v>2656078</v>
      </c>
      <c r="AF243" s="100">
        <v>662318</v>
      </c>
      <c r="AG243" s="100">
        <v>0</v>
      </c>
      <c r="AH243" s="100">
        <v>3318396</v>
      </c>
      <c r="AI243" s="100">
        <v>631234</v>
      </c>
      <c r="AJ243" s="100">
        <v>504987</v>
      </c>
      <c r="AK243" s="100">
        <v>126247</v>
      </c>
      <c r="AL243" s="100">
        <v>0</v>
      </c>
      <c r="AM243" s="100">
        <v>1262468</v>
      </c>
      <c r="AN243" s="100">
        <v>-296980</v>
      </c>
      <c r="AO243" s="100">
        <v>-237584</v>
      </c>
      <c r="AP243" s="100">
        <v>-59396</v>
      </c>
      <c r="AQ243" s="100">
        <v>0</v>
      </c>
      <c r="AR243" s="100">
        <v>-593960</v>
      </c>
      <c r="AS243" s="100">
        <v>-269500</v>
      </c>
      <c r="AT243" s="100">
        <v>-215600</v>
      </c>
      <c r="AU243" s="100">
        <v>-53900</v>
      </c>
      <c r="AV243" s="100">
        <v>0</v>
      </c>
      <c r="AW243" s="100">
        <v>-539000</v>
      </c>
      <c r="AX243" s="100">
        <v>139652</v>
      </c>
      <c r="AY243" s="100">
        <v>111722</v>
      </c>
      <c r="AZ243" s="100">
        <v>27931</v>
      </c>
      <c r="BA243" s="100">
        <v>0</v>
      </c>
      <c r="BB243" s="100">
        <v>279305</v>
      </c>
      <c r="BC243" s="100">
        <v>-133152</v>
      </c>
      <c r="BD243" s="100">
        <v>-106522</v>
      </c>
      <c r="BE243" s="100">
        <v>-26631</v>
      </c>
      <c r="BF243" s="100">
        <v>0</v>
      </c>
      <c r="BG243" s="100">
        <v>-266305</v>
      </c>
      <c r="BH243" s="100">
        <v>-263000</v>
      </c>
      <c r="BI243" s="100">
        <v>-210400</v>
      </c>
      <c r="BJ243" s="100">
        <v>-52600</v>
      </c>
      <c r="BK243" s="100">
        <v>0</v>
      </c>
      <c r="BL243" s="100">
        <v>-526000</v>
      </c>
      <c r="BM243" s="100">
        <v>-1448256</v>
      </c>
      <c r="BN243" s="100">
        <v>-1158605</v>
      </c>
      <c r="BO243" s="100">
        <v>-289651</v>
      </c>
      <c r="BP243" s="100">
        <v>0</v>
      </c>
      <c r="BQ243" s="100">
        <v>-2896512</v>
      </c>
      <c r="BR243" s="100">
        <v>-618292</v>
      </c>
      <c r="BS243" s="100">
        <v>-494634</v>
      </c>
      <c r="BT243" s="100">
        <v>-123658</v>
      </c>
      <c r="BU243" s="100">
        <v>0</v>
      </c>
      <c r="BV243" s="100">
        <v>-1236584</v>
      </c>
      <c r="BW243" s="100">
        <v>-829964</v>
      </c>
      <c r="BX243" s="100">
        <v>-663971</v>
      </c>
      <c r="BY243" s="100">
        <v>-165993</v>
      </c>
      <c r="BZ243" s="100">
        <v>0</v>
      </c>
      <c r="CA243" s="100">
        <v>-1659928</v>
      </c>
      <c r="CB243" s="100">
        <v>28217</v>
      </c>
      <c r="CC243" s="100">
        <v>22574</v>
      </c>
      <c r="CD243" s="100">
        <v>5643</v>
      </c>
      <c r="CE243" s="100">
        <v>0</v>
      </c>
      <c r="CF243" s="100">
        <v>56434</v>
      </c>
      <c r="CG243" s="100">
        <v>0</v>
      </c>
      <c r="CH243" s="100">
        <v>0</v>
      </c>
      <c r="CI243" s="100">
        <v>0</v>
      </c>
      <c r="CJ243" s="100">
        <v>0</v>
      </c>
      <c r="CK243" s="100">
        <v>0</v>
      </c>
      <c r="CL243" s="100">
        <v>-189817</v>
      </c>
      <c r="CM243" s="100">
        <v>-151853</v>
      </c>
      <c r="CN243" s="100">
        <v>-37963</v>
      </c>
      <c r="CO243" s="100">
        <v>0</v>
      </c>
      <c r="CP243" s="100">
        <v>-379633</v>
      </c>
      <c r="CQ243" s="100">
        <v>-601777</v>
      </c>
      <c r="CR243" s="100">
        <v>-481421</v>
      </c>
      <c r="CS243" s="100">
        <v>-120355</v>
      </c>
      <c r="CT243" s="100">
        <v>0</v>
      </c>
      <c r="CU243" s="100">
        <v>-1203553</v>
      </c>
      <c r="CV243" s="100">
        <v>-2211633</v>
      </c>
      <c r="CW243" s="100">
        <v>-1769305</v>
      </c>
      <c r="CX243" s="100">
        <v>-442326</v>
      </c>
      <c r="CY243" s="100">
        <v>0</v>
      </c>
      <c r="CZ243" s="100">
        <v>-4423264</v>
      </c>
      <c r="DA243" s="100">
        <v>-779892</v>
      </c>
      <c r="DB243" s="100">
        <v>-623913</v>
      </c>
      <c r="DC243" s="100">
        <v>-155978</v>
      </c>
      <c r="DD243" s="100">
        <v>0</v>
      </c>
      <c r="DE243" s="100">
        <v>-1559783</v>
      </c>
      <c r="DF243" s="100">
        <v>-1431741</v>
      </c>
      <c r="DG243" s="100">
        <v>-1145392</v>
      </c>
      <c r="DH243" s="100">
        <v>-286348</v>
      </c>
      <c r="DI243" s="100">
        <v>0</v>
      </c>
      <c r="DJ243" s="100">
        <v>-2863481</v>
      </c>
      <c r="DK243" s="100">
        <v>167745</v>
      </c>
      <c r="DL243" s="100">
        <v>1486860</v>
      </c>
      <c r="DM243" s="100">
        <v>935326</v>
      </c>
      <c r="DN243" s="100">
        <v>0</v>
      </c>
      <c r="DO243" s="100">
        <v>2589931</v>
      </c>
      <c r="DP243" s="100">
        <v>167746</v>
      </c>
      <c r="DQ243" s="100">
        <v>1316934</v>
      </c>
      <c r="DR243" s="100">
        <v>822041</v>
      </c>
      <c r="DS243" s="100">
        <v>0</v>
      </c>
      <c r="DT243" s="100">
        <v>2306721</v>
      </c>
      <c r="DU243" s="100">
        <v>-1</v>
      </c>
      <c r="DV243" s="100">
        <v>169926</v>
      </c>
      <c r="DW243" s="100">
        <v>113285</v>
      </c>
      <c r="DX243" s="100">
        <v>0</v>
      </c>
      <c r="DY243" s="100">
        <v>283210</v>
      </c>
      <c r="DZ243" s="100">
        <v>20687020</v>
      </c>
      <c r="EA243" s="100">
        <v>16549616</v>
      </c>
      <c r="EB243" s="100">
        <v>4137404</v>
      </c>
      <c r="EC243" s="100">
        <v>0</v>
      </c>
      <c r="ED243" s="100">
        <v>41374040</v>
      </c>
      <c r="EE243" s="100">
        <v>20601917</v>
      </c>
      <c r="EF243" s="100">
        <v>16481533</v>
      </c>
      <c r="EG243" s="100">
        <v>4120383</v>
      </c>
      <c r="EH243" s="100">
        <v>0</v>
      </c>
      <c r="EI243" s="100">
        <v>41203833</v>
      </c>
      <c r="EJ243" s="100">
        <v>-85103</v>
      </c>
      <c r="EK243" s="100">
        <v>-68083</v>
      </c>
      <c r="EL243" s="100">
        <v>-17021</v>
      </c>
      <c r="EM243" s="100">
        <v>0</v>
      </c>
      <c r="EN243" s="100">
        <v>-170207</v>
      </c>
      <c r="EO243" s="100">
        <v>-85104</v>
      </c>
      <c r="EP243" s="100">
        <v>101843</v>
      </c>
      <c r="EQ243" s="100">
        <v>96264</v>
      </c>
      <c r="ER243" s="100">
        <v>0</v>
      </c>
      <c r="ES243" s="100">
        <v>113003</v>
      </c>
      <c r="ET243" s="546">
        <v>0.5</v>
      </c>
      <c r="EU243" s="546">
        <v>0.4</v>
      </c>
      <c r="EV243" s="546">
        <v>0.1</v>
      </c>
      <c r="EW243" s="546">
        <v>0</v>
      </c>
      <c r="EX243" s="546">
        <v>1</v>
      </c>
      <c r="EY243" s="84" t="s">
        <v>1029</v>
      </c>
    </row>
    <row r="244" spans="1:155" s="84" customFormat="1" x14ac:dyDescent="0.25">
      <c r="A244" t="s">
        <v>1026</v>
      </c>
      <c r="B244" s="82" t="s">
        <v>847</v>
      </c>
      <c r="C244" s="85" t="s">
        <v>846</v>
      </c>
      <c r="D244" s="100">
        <v>22100518</v>
      </c>
      <c r="E244" s="100">
        <v>17680415</v>
      </c>
      <c r="F244" s="100">
        <v>4420104</v>
      </c>
      <c r="G244" s="100">
        <v>0</v>
      </c>
      <c r="H244" s="100">
        <v>44201037</v>
      </c>
      <c r="I244" s="100">
        <v>0</v>
      </c>
      <c r="J244" s="100">
        <v>0</v>
      </c>
      <c r="K244" s="100">
        <v>22100518</v>
      </c>
      <c r="L244" s="100">
        <v>301048</v>
      </c>
      <c r="M244" s="100">
        <v>301048</v>
      </c>
      <c r="N244" s="100">
        <v>0</v>
      </c>
      <c r="O244" s="100">
        <v>0</v>
      </c>
      <c r="P244" s="100">
        <v>0</v>
      </c>
      <c r="Q244" s="100">
        <v>0</v>
      </c>
      <c r="R244" s="100">
        <v>0</v>
      </c>
      <c r="S244" s="100">
        <v>0</v>
      </c>
      <c r="T244" s="100">
        <v>0</v>
      </c>
      <c r="U244" s="100">
        <v>0</v>
      </c>
      <c r="V244" s="100">
        <v>0</v>
      </c>
      <c r="W244" s="100">
        <v>0</v>
      </c>
      <c r="X244" s="100">
        <v>0</v>
      </c>
      <c r="Y244" s="100">
        <v>0</v>
      </c>
      <c r="Z244" s="100">
        <v>0</v>
      </c>
      <c r="AA244" s="100">
        <v>0</v>
      </c>
      <c r="AB244" s="100">
        <v>0</v>
      </c>
      <c r="AC244" s="100">
        <v>0</v>
      </c>
      <c r="AD244" s="100">
        <v>0</v>
      </c>
      <c r="AE244" s="100">
        <v>4346480</v>
      </c>
      <c r="AF244" s="100">
        <v>1086621</v>
      </c>
      <c r="AG244" s="100">
        <v>0</v>
      </c>
      <c r="AH244" s="100">
        <v>5433101</v>
      </c>
      <c r="AI244" s="100">
        <v>996484</v>
      </c>
      <c r="AJ244" s="100">
        <v>797188</v>
      </c>
      <c r="AK244" s="100">
        <v>199297</v>
      </c>
      <c r="AL244" s="100">
        <v>0</v>
      </c>
      <c r="AM244" s="100">
        <v>1992969</v>
      </c>
      <c r="AN244" s="100">
        <v>-320098</v>
      </c>
      <c r="AO244" s="100">
        <v>-256079</v>
      </c>
      <c r="AP244" s="100">
        <v>-64020</v>
      </c>
      <c r="AQ244" s="100">
        <v>0</v>
      </c>
      <c r="AR244" s="100">
        <v>-640197</v>
      </c>
      <c r="AS244" s="100">
        <v>-441057.86</v>
      </c>
      <c r="AT244" s="100">
        <v>-352846</v>
      </c>
      <c r="AU244" s="100">
        <v>-88212</v>
      </c>
      <c r="AV244" s="100">
        <v>0</v>
      </c>
      <c r="AW244" s="100">
        <v>-882115.86</v>
      </c>
      <c r="AX244" s="100">
        <v>169172</v>
      </c>
      <c r="AY244" s="100">
        <v>135337</v>
      </c>
      <c r="AZ244" s="100">
        <v>33834</v>
      </c>
      <c r="BA244" s="100">
        <v>0</v>
      </c>
      <c r="BB244" s="100">
        <v>338343</v>
      </c>
      <c r="BC244" s="100">
        <v>-219152</v>
      </c>
      <c r="BD244" s="100">
        <v>-175322</v>
      </c>
      <c r="BE244" s="100">
        <v>-43831</v>
      </c>
      <c r="BF244" s="100">
        <v>0</v>
      </c>
      <c r="BG244" s="100">
        <v>-438305</v>
      </c>
      <c r="BH244" s="100">
        <v>-491037.86</v>
      </c>
      <c r="BI244" s="100">
        <v>-392831</v>
      </c>
      <c r="BJ244" s="100">
        <v>-98209</v>
      </c>
      <c r="BK244" s="100">
        <v>0</v>
      </c>
      <c r="BL244" s="100">
        <v>-982077.86</v>
      </c>
      <c r="BM244" s="100">
        <v>-1065627</v>
      </c>
      <c r="BN244" s="100">
        <v>-852502</v>
      </c>
      <c r="BO244" s="100">
        <v>-213125</v>
      </c>
      <c r="BP244" s="100">
        <v>0</v>
      </c>
      <c r="BQ244" s="100">
        <v>-2131254</v>
      </c>
      <c r="BR244" s="100">
        <v>-424713</v>
      </c>
      <c r="BS244" s="100">
        <v>-339771</v>
      </c>
      <c r="BT244" s="100">
        <v>-84943</v>
      </c>
      <c r="BU244" s="100">
        <v>0</v>
      </c>
      <c r="BV244" s="100">
        <v>-849427</v>
      </c>
      <c r="BW244" s="100">
        <v>-640913</v>
      </c>
      <c r="BX244" s="100">
        <v>-512731</v>
      </c>
      <c r="BY244" s="100">
        <v>-128183</v>
      </c>
      <c r="BZ244" s="100">
        <v>0</v>
      </c>
      <c r="CA244" s="100">
        <v>-1281827</v>
      </c>
      <c r="CB244" s="100">
        <v>0</v>
      </c>
      <c r="CC244" s="100">
        <v>0</v>
      </c>
      <c r="CD244" s="100">
        <v>0</v>
      </c>
      <c r="CE244" s="100">
        <v>0</v>
      </c>
      <c r="CF244" s="100">
        <v>0</v>
      </c>
      <c r="CG244" s="100">
        <v>455432</v>
      </c>
      <c r="CH244" s="100">
        <v>364346</v>
      </c>
      <c r="CI244" s="100">
        <v>91087</v>
      </c>
      <c r="CJ244" s="100">
        <v>0</v>
      </c>
      <c r="CK244" s="100">
        <v>910865</v>
      </c>
      <c r="CL244" s="100">
        <v>0</v>
      </c>
      <c r="CM244" s="100">
        <v>0</v>
      </c>
      <c r="CN244" s="100">
        <v>0</v>
      </c>
      <c r="CO244" s="100">
        <v>0</v>
      </c>
      <c r="CP244" s="100">
        <v>0</v>
      </c>
      <c r="CQ244" s="100">
        <v>0</v>
      </c>
      <c r="CR244" s="100">
        <v>0</v>
      </c>
      <c r="CS244" s="100">
        <v>0</v>
      </c>
      <c r="CT244" s="100">
        <v>0</v>
      </c>
      <c r="CU244" s="100">
        <v>0</v>
      </c>
      <c r="CV244" s="100">
        <v>-610195</v>
      </c>
      <c r="CW244" s="100">
        <v>-488156</v>
      </c>
      <c r="CX244" s="100">
        <v>-122038</v>
      </c>
      <c r="CY244" s="100">
        <v>0</v>
      </c>
      <c r="CZ244" s="100">
        <v>-1220389</v>
      </c>
      <c r="DA244" s="100">
        <v>-424713</v>
      </c>
      <c r="DB244" s="100">
        <v>-339771</v>
      </c>
      <c r="DC244" s="100">
        <v>-84943</v>
      </c>
      <c r="DD244" s="100">
        <v>0</v>
      </c>
      <c r="DE244" s="100">
        <v>-849427</v>
      </c>
      <c r="DF244" s="100">
        <v>-185481</v>
      </c>
      <c r="DG244" s="100">
        <v>-148385</v>
      </c>
      <c r="DH244" s="100">
        <v>-37096</v>
      </c>
      <c r="DI244" s="100">
        <v>0</v>
      </c>
      <c r="DJ244" s="100">
        <v>-370962</v>
      </c>
      <c r="DK244" s="100">
        <v>920059</v>
      </c>
      <c r="DL244" s="100">
        <v>736048</v>
      </c>
      <c r="DM244" s="100">
        <v>184011</v>
      </c>
      <c r="DN244" s="100">
        <v>0</v>
      </c>
      <c r="DO244" s="100">
        <v>1840118</v>
      </c>
      <c r="DP244" s="100">
        <v>447647</v>
      </c>
      <c r="DQ244" s="100">
        <v>358117</v>
      </c>
      <c r="DR244" s="100">
        <v>89529</v>
      </c>
      <c r="DS244" s="100">
        <v>0</v>
      </c>
      <c r="DT244" s="100">
        <v>895293</v>
      </c>
      <c r="DU244" s="100">
        <v>472412</v>
      </c>
      <c r="DV244" s="100">
        <v>377931</v>
      </c>
      <c r="DW244" s="100">
        <v>94482</v>
      </c>
      <c r="DX244" s="100">
        <v>0</v>
      </c>
      <c r="DY244" s="100">
        <v>944825</v>
      </c>
      <c r="DZ244" s="100">
        <v>21304126</v>
      </c>
      <c r="EA244" s="100">
        <v>17043301</v>
      </c>
      <c r="EB244" s="100">
        <v>4260825</v>
      </c>
      <c r="EC244" s="100">
        <v>0</v>
      </c>
      <c r="ED244" s="100">
        <v>42608252</v>
      </c>
      <c r="EE244" s="100">
        <v>22100518</v>
      </c>
      <c r="EF244" s="100">
        <v>17680415</v>
      </c>
      <c r="EG244" s="100">
        <v>4420104</v>
      </c>
      <c r="EH244" s="100">
        <v>0</v>
      </c>
      <c r="EI244" s="100">
        <v>44201037</v>
      </c>
      <c r="EJ244" s="100">
        <v>796392</v>
      </c>
      <c r="EK244" s="100">
        <v>637114</v>
      </c>
      <c r="EL244" s="100">
        <v>159279</v>
      </c>
      <c r="EM244" s="100">
        <v>0</v>
      </c>
      <c r="EN244" s="100">
        <v>1592785</v>
      </c>
      <c r="EO244" s="100">
        <v>1268804</v>
      </c>
      <c r="EP244" s="100">
        <v>1015045</v>
      </c>
      <c r="EQ244" s="100">
        <v>253761</v>
      </c>
      <c r="ER244" s="100">
        <v>0</v>
      </c>
      <c r="ES244" s="100">
        <v>2537610</v>
      </c>
      <c r="ET244" s="546">
        <v>0.5</v>
      </c>
      <c r="EU244" s="546">
        <v>0.4</v>
      </c>
      <c r="EV244" s="546">
        <v>0.1</v>
      </c>
      <c r="EW244" s="546">
        <v>0</v>
      </c>
      <c r="EX244" s="546">
        <v>1</v>
      </c>
      <c r="EY244" s="84" t="s">
        <v>1029</v>
      </c>
    </row>
    <row r="245" spans="1:155" s="84" customFormat="1" x14ac:dyDescent="0.25">
      <c r="A245" t="s">
        <v>1026</v>
      </c>
      <c r="B245" s="82" t="s">
        <v>849</v>
      </c>
      <c r="C245" s="85" t="s">
        <v>848</v>
      </c>
      <c r="D245" s="100">
        <v>7918153.7899999991</v>
      </c>
      <c r="E245" s="100">
        <v>13460861</v>
      </c>
      <c r="F245" s="100">
        <v>10293599</v>
      </c>
      <c r="G245" s="100">
        <v>0</v>
      </c>
      <c r="H245" s="100">
        <v>31672613.789999999</v>
      </c>
      <c r="I245" s="100">
        <v>389326</v>
      </c>
      <c r="J245" s="100">
        <v>389326</v>
      </c>
      <c r="K245" s="100">
        <v>7528827.7899999991</v>
      </c>
      <c r="L245" s="100">
        <v>169966</v>
      </c>
      <c r="M245" s="100">
        <v>169966</v>
      </c>
      <c r="N245" s="100">
        <v>104740</v>
      </c>
      <c r="O245" s="100">
        <v>104740</v>
      </c>
      <c r="P245" s="100">
        <v>75424</v>
      </c>
      <c r="Q245" s="100">
        <v>0</v>
      </c>
      <c r="R245" s="100">
        <v>75424</v>
      </c>
      <c r="S245" s="100">
        <v>0</v>
      </c>
      <c r="T245" s="100">
        <v>0</v>
      </c>
      <c r="U245" s="100">
        <v>0</v>
      </c>
      <c r="V245" s="100">
        <v>0</v>
      </c>
      <c r="W245" s="100">
        <v>389326.43584521388</v>
      </c>
      <c r="X245" s="100">
        <v>0</v>
      </c>
      <c r="Y245" s="100">
        <v>0</v>
      </c>
      <c r="Z245" s="100">
        <v>389326.43584521388</v>
      </c>
      <c r="AA245" s="100">
        <v>0</v>
      </c>
      <c r="AB245" s="100">
        <v>0</v>
      </c>
      <c r="AC245" s="100">
        <v>0</v>
      </c>
      <c r="AD245" s="100">
        <v>0</v>
      </c>
      <c r="AE245" s="100">
        <v>2361370</v>
      </c>
      <c r="AF245" s="100">
        <v>1797831</v>
      </c>
      <c r="AG245" s="100">
        <v>0</v>
      </c>
      <c r="AH245" s="100">
        <v>4159201</v>
      </c>
      <c r="AI245" s="100">
        <v>297487</v>
      </c>
      <c r="AJ245" s="100">
        <v>505727</v>
      </c>
      <c r="AK245" s="100">
        <v>386733</v>
      </c>
      <c r="AL245" s="100">
        <v>0</v>
      </c>
      <c r="AM245" s="100">
        <v>1189947</v>
      </c>
      <c r="AN245" s="100">
        <v>-76322</v>
      </c>
      <c r="AO245" s="100">
        <v>-129747</v>
      </c>
      <c r="AP245" s="100">
        <v>-99219</v>
      </c>
      <c r="AQ245" s="100">
        <v>0</v>
      </c>
      <c r="AR245" s="100">
        <v>-305288</v>
      </c>
      <c r="AS245" s="100">
        <v>-112596</v>
      </c>
      <c r="AT245" s="100">
        <v>-191413</v>
      </c>
      <c r="AU245" s="100">
        <v>-146375</v>
      </c>
      <c r="AV245" s="100">
        <v>0</v>
      </c>
      <c r="AW245" s="100">
        <v>-450384</v>
      </c>
      <c r="AX245" s="100">
        <v>60008</v>
      </c>
      <c r="AY245" s="100">
        <v>102013</v>
      </c>
      <c r="AZ245" s="100">
        <v>78010</v>
      </c>
      <c r="BA245" s="100">
        <v>0</v>
      </c>
      <c r="BB245" s="100">
        <v>240031</v>
      </c>
      <c r="BC245" s="100">
        <v>-16921</v>
      </c>
      <c r="BD245" s="100">
        <v>-28765</v>
      </c>
      <c r="BE245" s="100">
        <v>-21997</v>
      </c>
      <c r="BF245" s="100">
        <v>0</v>
      </c>
      <c r="BG245" s="100">
        <v>-67683</v>
      </c>
      <c r="BH245" s="100">
        <v>-69509</v>
      </c>
      <c r="BI245" s="100">
        <v>-118165</v>
      </c>
      <c r="BJ245" s="100">
        <v>-90362</v>
      </c>
      <c r="BK245" s="100">
        <v>0</v>
      </c>
      <c r="BL245" s="100">
        <v>-278036</v>
      </c>
      <c r="BM245" s="100">
        <v>-954248</v>
      </c>
      <c r="BN245" s="100">
        <v>-1622222</v>
      </c>
      <c r="BO245" s="100">
        <v>-1240522</v>
      </c>
      <c r="BP245" s="100">
        <v>0</v>
      </c>
      <c r="BQ245" s="100">
        <v>-3816992</v>
      </c>
      <c r="BR245" s="100">
        <v>-335249</v>
      </c>
      <c r="BS245" s="100">
        <v>-569924</v>
      </c>
      <c r="BT245" s="100">
        <v>-435824</v>
      </c>
      <c r="BU245" s="100">
        <v>0</v>
      </c>
      <c r="BV245" s="100">
        <v>-1340997</v>
      </c>
      <c r="BW245" s="100">
        <v>-618999</v>
      </c>
      <c r="BX245" s="100">
        <v>-1052298</v>
      </c>
      <c r="BY245" s="100">
        <v>-804698</v>
      </c>
      <c r="BZ245" s="100">
        <v>0</v>
      </c>
      <c r="CA245" s="100">
        <v>-2475995</v>
      </c>
      <c r="CB245" s="100">
        <v>39834</v>
      </c>
      <c r="CC245" s="100">
        <v>67718</v>
      </c>
      <c r="CD245" s="100">
        <v>51785</v>
      </c>
      <c r="CE245" s="100">
        <v>0</v>
      </c>
      <c r="CF245" s="100">
        <v>159337</v>
      </c>
      <c r="CG245" s="100">
        <v>43136</v>
      </c>
      <c r="CH245" s="100">
        <v>73330</v>
      </c>
      <c r="CI245" s="100">
        <v>56076</v>
      </c>
      <c r="CJ245" s="100">
        <v>0</v>
      </c>
      <c r="CK245" s="100">
        <v>172542</v>
      </c>
      <c r="CL245" s="100">
        <v>94578</v>
      </c>
      <c r="CM245" s="100">
        <v>160783</v>
      </c>
      <c r="CN245" s="100">
        <v>122951</v>
      </c>
      <c r="CO245" s="100">
        <v>0</v>
      </c>
      <c r="CP245" s="100">
        <v>378312</v>
      </c>
      <c r="CQ245" s="100">
        <v>-124273.21000000002</v>
      </c>
      <c r="CR245" s="100">
        <v>-211264</v>
      </c>
      <c r="CS245" s="100">
        <v>-161555</v>
      </c>
      <c r="CT245" s="100">
        <v>0</v>
      </c>
      <c r="CU245" s="100">
        <v>-497092.21</v>
      </c>
      <c r="CV245" s="100">
        <v>-900973.21</v>
      </c>
      <c r="CW245" s="100">
        <v>-1531655</v>
      </c>
      <c r="CX245" s="100">
        <v>-1171265</v>
      </c>
      <c r="CY245" s="100">
        <v>0</v>
      </c>
      <c r="CZ245" s="100">
        <v>-3603893.21</v>
      </c>
      <c r="DA245" s="100">
        <v>-200837</v>
      </c>
      <c r="DB245" s="100">
        <v>-341423</v>
      </c>
      <c r="DC245" s="100">
        <v>-261088</v>
      </c>
      <c r="DD245" s="100">
        <v>0</v>
      </c>
      <c r="DE245" s="100">
        <v>-803348</v>
      </c>
      <c r="DF245" s="100">
        <v>-700136.21</v>
      </c>
      <c r="DG245" s="100">
        <v>-1190232</v>
      </c>
      <c r="DH245" s="100">
        <v>-910177</v>
      </c>
      <c r="DI245" s="100">
        <v>0</v>
      </c>
      <c r="DJ245" s="100">
        <v>-2800545.21</v>
      </c>
      <c r="DK245" s="100">
        <v>-142882</v>
      </c>
      <c r="DL245" s="100">
        <v>-114304</v>
      </c>
      <c r="DM245" s="100">
        <v>-28576</v>
      </c>
      <c r="DN245" s="100">
        <v>0</v>
      </c>
      <c r="DO245" s="100">
        <v>-285762</v>
      </c>
      <c r="DP245" s="100">
        <v>859839</v>
      </c>
      <c r="DQ245" s="100">
        <v>687871</v>
      </c>
      <c r="DR245" s="100">
        <v>171968</v>
      </c>
      <c r="DS245" s="100">
        <v>0</v>
      </c>
      <c r="DT245" s="100">
        <v>1719678</v>
      </c>
      <c r="DU245" s="100">
        <v>-1002721</v>
      </c>
      <c r="DV245" s="100">
        <v>-802175</v>
      </c>
      <c r="DW245" s="100">
        <v>-200544</v>
      </c>
      <c r="DX245" s="100">
        <v>0</v>
      </c>
      <c r="DY245" s="100">
        <v>-2005440</v>
      </c>
      <c r="DZ245" s="100">
        <v>7547024</v>
      </c>
      <c r="EA245" s="100">
        <v>12829943</v>
      </c>
      <c r="EB245" s="100">
        <v>9811133</v>
      </c>
      <c r="EC245" s="100">
        <v>0</v>
      </c>
      <c r="ED245" s="100">
        <v>30188100</v>
      </c>
      <c r="EE245" s="100">
        <v>7918153.7899999991</v>
      </c>
      <c r="EF245" s="100">
        <v>13460861</v>
      </c>
      <c r="EG245" s="100">
        <v>10293599</v>
      </c>
      <c r="EH245" s="100">
        <v>0</v>
      </c>
      <c r="EI245" s="100">
        <v>31672613.789999999</v>
      </c>
      <c r="EJ245" s="100">
        <v>371129.78999999911</v>
      </c>
      <c r="EK245" s="100">
        <v>630918</v>
      </c>
      <c r="EL245" s="100">
        <v>482466</v>
      </c>
      <c r="EM245" s="100">
        <v>0</v>
      </c>
      <c r="EN245" s="100">
        <v>1484513.7899999991</v>
      </c>
      <c r="EO245" s="100">
        <v>-631591.21000000089</v>
      </c>
      <c r="EP245" s="100">
        <v>-171257</v>
      </c>
      <c r="EQ245" s="100">
        <v>281922</v>
      </c>
      <c r="ER245" s="100">
        <v>0</v>
      </c>
      <c r="ES245" s="100">
        <v>-520926.21000000089</v>
      </c>
      <c r="ET245" s="546">
        <v>0.25000000000000006</v>
      </c>
      <c r="EU245" s="546">
        <v>0.42499999999999999</v>
      </c>
      <c r="EV245" s="546">
        <v>0.32500000000000001</v>
      </c>
      <c r="EW245" s="546">
        <v>0</v>
      </c>
      <c r="EX245" s="546">
        <v>1</v>
      </c>
      <c r="EY245" s="84" t="s">
        <v>1029</v>
      </c>
    </row>
    <row r="246" spans="1:155" s="84" customFormat="1" x14ac:dyDescent="0.25">
      <c r="A246" t="s">
        <v>1026</v>
      </c>
      <c r="B246" s="82" t="s">
        <v>851</v>
      </c>
      <c r="C246" s="85" t="s">
        <v>850</v>
      </c>
      <c r="D246" s="100">
        <v>5969836</v>
      </c>
      <c r="E246" s="100">
        <v>9551736</v>
      </c>
      <c r="F246" s="100">
        <v>8118976</v>
      </c>
      <c r="G246" s="100">
        <v>238793</v>
      </c>
      <c r="H246" s="100">
        <v>23879341</v>
      </c>
      <c r="I246" s="100">
        <v>0</v>
      </c>
      <c r="J246" s="100">
        <v>0</v>
      </c>
      <c r="K246" s="100">
        <v>5969836</v>
      </c>
      <c r="L246" s="100">
        <v>108890</v>
      </c>
      <c r="M246" s="100">
        <v>108890</v>
      </c>
      <c r="N246" s="100">
        <v>0</v>
      </c>
      <c r="O246" s="100">
        <v>0</v>
      </c>
      <c r="P246" s="100">
        <v>332538</v>
      </c>
      <c r="Q246" s="100">
        <v>0</v>
      </c>
      <c r="R246" s="100">
        <v>332538</v>
      </c>
      <c r="S246" s="100">
        <v>0</v>
      </c>
      <c r="T246" s="100">
        <v>0</v>
      </c>
      <c r="U246" s="100">
        <v>0</v>
      </c>
      <c r="V246" s="100">
        <v>0</v>
      </c>
      <c r="W246" s="100">
        <v>0</v>
      </c>
      <c r="X246" s="100">
        <v>0</v>
      </c>
      <c r="Y246" s="100">
        <v>0</v>
      </c>
      <c r="Z246" s="100">
        <v>0</v>
      </c>
      <c r="AA246" s="100">
        <v>0</v>
      </c>
      <c r="AB246" s="100">
        <v>0</v>
      </c>
      <c r="AC246" s="100">
        <v>0</v>
      </c>
      <c r="AD246" s="100">
        <v>0</v>
      </c>
      <c r="AE246" s="100">
        <v>1642886</v>
      </c>
      <c r="AF246" s="100">
        <v>1387242</v>
      </c>
      <c r="AG246" s="100">
        <v>40801</v>
      </c>
      <c r="AH246" s="100">
        <v>3070929</v>
      </c>
      <c r="AI246" s="100">
        <v>142203</v>
      </c>
      <c r="AJ246" s="100">
        <v>227525</v>
      </c>
      <c r="AK246" s="100">
        <v>193396</v>
      </c>
      <c r="AL246" s="100">
        <v>5688</v>
      </c>
      <c r="AM246" s="100">
        <v>568812</v>
      </c>
      <c r="AN246" s="100">
        <v>-187707</v>
      </c>
      <c r="AO246" s="100">
        <v>-300332</v>
      </c>
      <c r="AP246" s="100">
        <v>-255282</v>
      </c>
      <c r="AQ246" s="100">
        <v>-7508</v>
      </c>
      <c r="AR246" s="100">
        <v>-750829</v>
      </c>
      <c r="AS246" s="100">
        <v>-79982.669999999925</v>
      </c>
      <c r="AT246" s="100">
        <v>-127971</v>
      </c>
      <c r="AU246" s="100">
        <v>-108776</v>
      </c>
      <c r="AV246" s="100">
        <v>-3199</v>
      </c>
      <c r="AW246" s="100">
        <v>-319928.66999999993</v>
      </c>
      <c r="AX246" s="100">
        <v>0</v>
      </c>
      <c r="AY246" s="100">
        <v>0</v>
      </c>
      <c r="AZ246" s="100">
        <v>0</v>
      </c>
      <c r="BA246" s="100">
        <v>0</v>
      </c>
      <c r="BB246" s="100">
        <v>0</v>
      </c>
      <c r="BC246" s="100">
        <v>-24487</v>
      </c>
      <c r="BD246" s="100">
        <v>-39179</v>
      </c>
      <c r="BE246" s="100">
        <v>-33302</v>
      </c>
      <c r="BF246" s="100">
        <v>-979</v>
      </c>
      <c r="BG246" s="100">
        <v>-97947</v>
      </c>
      <c r="BH246" s="100">
        <v>-104469.66999999993</v>
      </c>
      <c r="BI246" s="100">
        <v>-167150</v>
      </c>
      <c r="BJ246" s="100">
        <v>-142078</v>
      </c>
      <c r="BK246" s="100">
        <v>-4178</v>
      </c>
      <c r="BL246" s="100">
        <v>-417875.66999999993</v>
      </c>
      <c r="BM246" s="100">
        <v>-540505</v>
      </c>
      <c r="BN246" s="100">
        <v>-864808</v>
      </c>
      <c r="BO246" s="100">
        <v>-735086</v>
      </c>
      <c r="BP246" s="100">
        <v>-21620</v>
      </c>
      <c r="BQ246" s="100">
        <v>-2162019</v>
      </c>
      <c r="BR246" s="100">
        <v>-222630</v>
      </c>
      <c r="BS246" s="100">
        <v>-356206</v>
      </c>
      <c r="BT246" s="100">
        <v>-302775</v>
      </c>
      <c r="BU246" s="100">
        <v>-8905</v>
      </c>
      <c r="BV246" s="100">
        <v>-890516</v>
      </c>
      <c r="BW246" s="100">
        <v>-317876</v>
      </c>
      <c r="BX246" s="100">
        <v>-508601</v>
      </c>
      <c r="BY246" s="100">
        <v>-432311</v>
      </c>
      <c r="BZ246" s="100">
        <v>-12715</v>
      </c>
      <c r="CA246" s="100">
        <v>-1271503</v>
      </c>
      <c r="CB246" s="100">
        <v>15495</v>
      </c>
      <c r="CC246" s="100">
        <v>24793</v>
      </c>
      <c r="CD246" s="100">
        <v>21074</v>
      </c>
      <c r="CE246" s="100">
        <v>620</v>
      </c>
      <c r="CF246" s="100">
        <v>61982</v>
      </c>
      <c r="CG246" s="100">
        <v>30358</v>
      </c>
      <c r="CH246" s="100">
        <v>48572</v>
      </c>
      <c r="CI246" s="100">
        <v>41287</v>
      </c>
      <c r="CJ246" s="100">
        <v>1214</v>
      </c>
      <c r="CK246" s="100">
        <v>121431</v>
      </c>
      <c r="CL246" s="100">
        <v>25292</v>
      </c>
      <c r="CM246" s="100">
        <v>40467</v>
      </c>
      <c r="CN246" s="100">
        <v>34397</v>
      </c>
      <c r="CO246" s="100">
        <v>1012</v>
      </c>
      <c r="CP246" s="100">
        <v>101168</v>
      </c>
      <c r="CQ246" s="100">
        <v>-153420</v>
      </c>
      <c r="CR246" s="100">
        <v>-245473</v>
      </c>
      <c r="CS246" s="100">
        <v>-208652</v>
      </c>
      <c r="CT246" s="100">
        <v>-6137</v>
      </c>
      <c r="CU246" s="100">
        <v>-613682</v>
      </c>
      <c r="CV246" s="100">
        <v>-622780</v>
      </c>
      <c r="CW246" s="100">
        <v>-996449</v>
      </c>
      <c r="CX246" s="100">
        <v>-846980</v>
      </c>
      <c r="CY246" s="100">
        <v>-24911</v>
      </c>
      <c r="CZ246" s="100">
        <v>-2491120</v>
      </c>
      <c r="DA246" s="100">
        <v>-181843</v>
      </c>
      <c r="DB246" s="100">
        <v>-290946</v>
      </c>
      <c r="DC246" s="100">
        <v>-247304</v>
      </c>
      <c r="DD246" s="100">
        <v>-7273</v>
      </c>
      <c r="DE246" s="100">
        <v>-727366</v>
      </c>
      <c r="DF246" s="100">
        <v>-440938</v>
      </c>
      <c r="DG246" s="100">
        <v>-705502</v>
      </c>
      <c r="DH246" s="100">
        <v>-599676</v>
      </c>
      <c r="DI246" s="100">
        <v>-17638</v>
      </c>
      <c r="DJ246" s="100">
        <v>-1763754</v>
      </c>
      <c r="DK246" s="100">
        <v>401336</v>
      </c>
      <c r="DL246" s="100">
        <v>321070</v>
      </c>
      <c r="DM246" s="100">
        <v>80266</v>
      </c>
      <c r="DN246" s="100">
        <v>0</v>
      </c>
      <c r="DO246" s="100">
        <v>802672</v>
      </c>
      <c r="DP246" s="100">
        <v>259986</v>
      </c>
      <c r="DQ246" s="100">
        <v>207988</v>
      </c>
      <c r="DR246" s="100">
        <v>51997</v>
      </c>
      <c r="DS246" s="100">
        <v>0</v>
      </c>
      <c r="DT246" s="100">
        <v>519971</v>
      </c>
      <c r="DU246" s="100">
        <v>141350</v>
      </c>
      <c r="DV246" s="100">
        <v>113082</v>
      </c>
      <c r="DW246" s="100">
        <v>28269</v>
      </c>
      <c r="DX246" s="100">
        <v>0</v>
      </c>
      <c r="DY246" s="100">
        <v>282701</v>
      </c>
      <c r="DZ246" s="100">
        <v>5951481</v>
      </c>
      <c r="EA246" s="100">
        <v>9522368</v>
      </c>
      <c r="EB246" s="100">
        <v>8094013</v>
      </c>
      <c r="EC246" s="100">
        <v>238059</v>
      </c>
      <c r="ED246" s="100">
        <v>23805921</v>
      </c>
      <c r="EE246" s="100">
        <v>5969836</v>
      </c>
      <c r="EF246" s="100">
        <v>9551736</v>
      </c>
      <c r="EG246" s="100">
        <v>8118976</v>
      </c>
      <c r="EH246" s="100">
        <v>238793</v>
      </c>
      <c r="EI246" s="100">
        <v>23879341</v>
      </c>
      <c r="EJ246" s="100">
        <v>18355</v>
      </c>
      <c r="EK246" s="100">
        <v>29368</v>
      </c>
      <c r="EL246" s="100">
        <v>24963</v>
      </c>
      <c r="EM246" s="100">
        <v>734</v>
      </c>
      <c r="EN246" s="100">
        <v>73420</v>
      </c>
      <c r="EO246" s="100">
        <v>159705</v>
      </c>
      <c r="EP246" s="100">
        <v>142450</v>
      </c>
      <c r="EQ246" s="100">
        <v>53232</v>
      </c>
      <c r="ER246" s="100">
        <v>734</v>
      </c>
      <c r="ES246" s="100">
        <v>356121</v>
      </c>
      <c r="ET246" s="546">
        <v>0.25</v>
      </c>
      <c r="EU246" s="546">
        <v>0.4</v>
      </c>
      <c r="EV246" s="546">
        <v>0.33999999999999997</v>
      </c>
      <c r="EW246" s="546">
        <v>0.01</v>
      </c>
      <c r="EX246" s="546">
        <v>1</v>
      </c>
      <c r="EY246" s="84" t="s">
        <v>1029</v>
      </c>
    </row>
    <row r="247" spans="1:155" s="84" customFormat="1" x14ac:dyDescent="0.25">
      <c r="A247" t="s">
        <v>1026</v>
      </c>
      <c r="B247" s="82" t="s">
        <v>853</v>
      </c>
      <c r="C247" s="85" t="s">
        <v>1098</v>
      </c>
      <c r="D247" s="100">
        <v>22892713</v>
      </c>
      <c r="E247" s="100">
        <v>18314171</v>
      </c>
      <c r="F247" s="100">
        <v>4578543</v>
      </c>
      <c r="G247" s="100">
        <v>0</v>
      </c>
      <c r="H247" s="100">
        <v>45785427</v>
      </c>
      <c r="I247" s="100">
        <v>0</v>
      </c>
      <c r="J247" s="100">
        <v>0</v>
      </c>
      <c r="K247" s="100">
        <v>22892713</v>
      </c>
      <c r="L247" s="100">
        <v>178491</v>
      </c>
      <c r="M247" s="100">
        <v>178491</v>
      </c>
      <c r="N247" s="100">
        <v>197568</v>
      </c>
      <c r="O247" s="100">
        <v>197568</v>
      </c>
      <c r="P247" s="100">
        <v>44631</v>
      </c>
      <c r="Q247" s="100">
        <v>0</v>
      </c>
      <c r="R247" s="100">
        <v>44631</v>
      </c>
      <c r="S247" s="100">
        <v>0</v>
      </c>
      <c r="T247" s="100">
        <v>0</v>
      </c>
      <c r="U247" s="100">
        <v>0</v>
      </c>
      <c r="V247" s="100">
        <v>0</v>
      </c>
      <c r="W247" s="100">
        <v>0</v>
      </c>
      <c r="X247" s="100">
        <v>0</v>
      </c>
      <c r="Y247" s="100">
        <v>0</v>
      </c>
      <c r="Z247" s="100">
        <v>0</v>
      </c>
      <c r="AA247" s="100">
        <v>0</v>
      </c>
      <c r="AB247" s="100">
        <v>0</v>
      </c>
      <c r="AC247" s="100">
        <v>0</v>
      </c>
      <c r="AD247" s="100">
        <v>0</v>
      </c>
      <c r="AE247" s="100">
        <v>2554466</v>
      </c>
      <c r="AF247" s="100">
        <v>636643</v>
      </c>
      <c r="AG247" s="100">
        <v>0</v>
      </c>
      <c r="AH247" s="100">
        <v>3191109</v>
      </c>
      <c r="AI247" s="100">
        <v>1278671</v>
      </c>
      <c r="AJ247" s="100">
        <v>1022936</v>
      </c>
      <c r="AK247" s="100">
        <v>255734</v>
      </c>
      <c r="AL247" s="100">
        <v>0</v>
      </c>
      <c r="AM247" s="100">
        <v>2557341</v>
      </c>
      <c r="AN247" s="100">
        <v>-752958</v>
      </c>
      <c r="AO247" s="100">
        <v>-602367</v>
      </c>
      <c r="AP247" s="100">
        <v>-150592</v>
      </c>
      <c r="AQ247" s="100">
        <v>0</v>
      </c>
      <c r="AR247" s="100">
        <v>-1505917</v>
      </c>
      <c r="AS247" s="100">
        <v>-790390</v>
      </c>
      <c r="AT247" s="100">
        <v>-632312</v>
      </c>
      <c r="AU247" s="100">
        <v>-158078</v>
      </c>
      <c r="AV247" s="100">
        <v>0</v>
      </c>
      <c r="AW247" s="100">
        <v>-1580780</v>
      </c>
      <c r="AX247" s="100">
        <v>17011</v>
      </c>
      <c r="AY247" s="100">
        <v>13609</v>
      </c>
      <c r="AZ247" s="100">
        <v>3402</v>
      </c>
      <c r="BA247" s="100">
        <v>0</v>
      </c>
      <c r="BB247" s="100">
        <v>34022</v>
      </c>
      <c r="BC247" s="100">
        <v>0</v>
      </c>
      <c r="BD247" s="100">
        <v>0</v>
      </c>
      <c r="BE247" s="100">
        <v>0</v>
      </c>
      <c r="BF247" s="100">
        <v>0</v>
      </c>
      <c r="BG247" s="100">
        <v>0</v>
      </c>
      <c r="BH247" s="100">
        <v>-773379</v>
      </c>
      <c r="BI247" s="100">
        <v>-618703</v>
      </c>
      <c r="BJ247" s="100">
        <v>-154676</v>
      </c>
      <c r="BK247" s="100">
        <v>0</v>
      </c>
      <c r="BL247" s="100">
        <v>-1546758</v>
      </c>
      <c r="BM247" s="100">
        <v>-2987787</v>
      </c>
      <c r="BN247" s="100">
        <v>-2390230</v>
      </c>
      <c r="BO247" s="100">
        <v>-597558</v>
      </c>
      <c r="BP247" s="100">
        <v>0</v>
      </c>
      <c r="BQ247" s="100">
        <v>-5975575</v>
      </c>
      <c r="BR247" s="100">
        <v>-736534</v>
      </c>
      <c r="BS247" s="100">
        <v>-589227</v>
      </c>
      <c r="BT247" s="100">
        <v>-147307</v>
      </c>
      <c r="BU247" s="100">
        <v>0</v>
      </c>
      <c r="BV247" s="100">
        <v>-1473068</v>
      </c>
      <c r="BW247" s="100">
        <v>-2251253</v>
      </c>
      <c r="BX247" s="100">
        <v>-1801003</v>
      </c>
      <c r="BY247" s="100">
        <v>-450251</v>
      </c>
      <c r="BZ247" s="100">
        <v>0</v>
      </c>
      <c r="CA247" s="100">
        <v>-4502507</v>
      </c>
      <c r="CB247" s="100">
        <v>250504</v>
      </c>
      <c r="CC247" s="100">
        <v>200403</v>
      </c>
      <c r="CD247" s="100">
        <v>50101</v>
      </c>
      <c r="CE247" s="100">
        <v>0</v>
      </c>
      <c r="CF247" s="100">
        <v>501008</v>
      </c>
      <c r="CG247" s="100">
        <v>196049</v>
      </c>
      <c r="CH247" s="100">
        <v>156839</v>
      </c>
      <c r="CI247" s="100">
        <v>39210</v>
      </c>
      <c r="CJ247" s="100">
        <v>0</v>
      </c>
      <c r="CK247" s="100">
        <v>392098</v>
      </c>
      <c r="CL247" s="100">
        <v>0</v>
      </c>
      <c r="CM247" s="100">
        <v>0</v>
      </c>
      <c r="CN247" s="100">
        <v>0</v>
      </c>
      <c r="CO247" s="100">
        <v>0</v>
      </c>
      <c r="CP247" s="100">
        <v>0</v>
      </c>
      <c r="CQ247" s="100">
        <v>0</v>
      </c>
      <c r="CR247" s="100">
        <v>0</v>
      </c>
      <c r="CS247" s="100">
        <v>0</v>
      </c>
      <c r="CT247" s="100">
        <v>0</v>
      </c>
      <c r="CU247" s="100">
        <v>0</v>
      </c>
      <c r="CV247" s="100">
        <v>-2541234</v>
      </c>
      <c r="CW247" s="100">
        <v>-2032988</v>
      </c>
      <c r="CX247" s="100">
        <v>-508247</v>
      </c>
      <c r="CY247" s="100">
        <v>0</v>
      </c>
      <c r="CZ247" s="100">
        <v>-5082469</v>
      </c>
      <c r="DA247" s="100">
        <v>-486030</v>
      </c>
      <c r="DB247" s="100">
        <v>-388824</v>
      </c>
      <c r="DC247" s="100">
        <v>-97206</v>
      </c>
      <c r="DD247" s="100">
        <v>0</v>
      </c>
      <c r="DE247" s="100">
        <v>-972060</v>
      </c>
      <c r="DF247" s="100">
        <v>-2055204</v>
      </c>
      <c r="DG247" s="100">
        <v>-1644164</v>
      </c>
      <c r="DH247" s="100">
        <v>-411041</v>
      </c>
      <c r="DI247" s="100">
        <v>0</v>
      </c>
      <c r="DJ247" s="100">
        <v>-4110409</v>
      </c>
      <c r="DK247" s="100">
        <v>-230510</v>
      </c>
      <c r="DL247" s="100">
        <v>-184407</v>
      </c>
      <c r="DM247" s="100">
        <v>-46103</v>
      </c>
      <c r="DN247" s="100">
        <v>0</v>
      </c>
      <c r="DO247" s="100">
        <v>-461020</v>
      </c>
      <c r="DP247" s="100">
        <v>-14902</v>
      </c>
      <c r="DQ247" s="100">
        <v>-11922</v>
      </c>
      <c r="DR247" s="100">
        <v>-2981</v>
      </c>
      <c r="DS247" s="100">
        <v>0</v>
      </c>
      <c r="DT247" s="100">
        <v>-29805</v>
      </c>
      <c r="DU247" s="100">
        <v>-215608</v>
      </c>
      <c r="DV247" s="100">
        <v>-172485</v>
      </c>
      <c r="DW247" s="100">
        <v>-43122</v>
      </c>
      <c r="DX247" s="100">
        <v>0</v>
      </c>
      <c r="DY247" s="100">
        <v>-431215</v>
      </c>
      <c r="DZ247" s="100">
        <v>21653101</v>
      </c>
      <c r="EA247" s="100">
        <v>17322481</v>
      </c>
      <c r="EB247" s="100">
        <v>4330620</v>
      </c>
      <c r="EC247" s="100">
        <v>0</v>
      </c>
      <c r="ED247" s="100">
        <v>43306202</v>
      </c>
      <c r="EE247" s="100">
        <v>22892713</v>
      </c>
      <c r="EF247" s="100">
        <v>18314171</v>
      </c>
      <c r="EG247" s="100">
        <v>4578543</v>
      </c>
      <c r="EH247" s="100">
        <v>0</v>
      </c>
      <c r="EI247" s="100">
        <v>45785427</v>
      </c>
      <c r="EJ247" s="100">
        <v>1239612</v>
      </c>
      <c r="EK247" s="100">
        <v>991690</v>
      </c>
      <c r="EL247" s="100">
        <v>247923</v>
      </c>
      <c r="EM247" s="100">
        <v>0</v>
      </c>
      <c r="EN247" s="100">
        <v>2479225</v>
      </c>
      <c r="EO247" s="100">
        <v>1024004</v>
      </c>
      <c r="EP247" s="100">
        <v>819205</v>
      </c>
      <c r="EQ247" s="100">
        <v>204801</v>
      </c>
      <c r="ER247" s="100">
        <v>0</v>
      </c>
      <c r="ES247" s="100">
        <v>2048010</v>
      </c>
      <c r="ET247" s="546">
        <v>0.5</v>
      </c>
      <c r="EU247" s="546">
        <v>0.4</v>
      </c>
      <c r="EV247" s="546">
        <v>0.1</v>
      </c>
      <c r="EW247" s="546">
        <v>0</v>
      </c>
      <c r="EX247" s="546">
        <v>1</v>
      </c>
      <c r="EY247" s="84" t="s">
        <v>1029</v>
      </c>
    </row>
    <row r="248" spans="1:155" s="84" customFormat="1" x14ac:dyDescent="0.25">
      <c r="A248" t="s">
        <v>1026</v>
      </c>
      <c r="B248" s="82" t="s">
        <v>855</v>
      </c>
      <c r="C248" s="85" t="s">
        <v>854</v>
      </c>
      <c r="D248" s="100">
        <v>8978846</v>
      </c>
      <c r="E248" s="100">
        <v>20112615</v>
      </c>
      <c r="F248" s="100">
        <v>6285192</v>
      </c>
      <c r="G248" s="100">
        <v>538731</v>
      </c>
      <c r="H248" s="100">
        <v>35915384</v>
      </c>
      <c r="I248" s="100">
        <v>0</v>
      </c>
      <c r="J248" s="100">
        <v>0</v>
      </c>
      <c r="K248" s="100">
        <v>8978846</v>
      </c>
      <c r="L248" s="100">
        <v>126800</v>
      </c>
      <c r="M248" s="100">
        <v>126800</v>
      </c>
      <c r="N248" s="100">
        <v>111309</v>
      </c>
      <c r="O248" s="100">
        <v>111309</v>
      </c>
      <c r="P248" s="100">
        <v>78211</v>
      </c>
      <c r="Q248" s="100">
        <v>0</v>
      </c>
      <c r="R248" s="100">
        <v>78211</v>
      </c>
      <c r="S248" s="100">
        <v>0</v>
      </c>
      <c r="T248" s="100">
        <v>0</v>
      </c>
      <c r="U248" s="100">
        <v>0</v>
      </c>
      <c r="V248" s="100">
        <v>0</v>
      </c>
      <c r="W248" s="100">
        <v>0</v>
      </c>
      <c r="X248" s="100">
        <v>0</v>
      </c>
      <c r="Y248" s="100">
        <v>0</v>
      </c>
      <c r="Z248" s="100">
        <v>0</v>
      </c>
      <c r="AA248" s="100">
        <v>0</v>
      </c>
      <c r="AB248" s="100">
        <v>0</v>
      </c>
      <c r="AC248" s="100">
        <v>0</v>
      </c>
      <c r="AD248" s="100">
        <v>0</v>
      </c>
      <c r="AE248" s="100">
        <v>2740963</v>
      </c>
      <c r="AF248" s="100">
        <v>854621</v>
      </c>
      <c r="AG248" s="100">
        <v>73253</v>
      </c>
      <c r="AH248" s="100">
        <v>3668837</v>
      </c>
      <c r="AI248" s="100">
        <v>190994</v>
      </c>
      <c r="AJ248" s="100">
        <v>427829</v>
      </c>
      <c r="AK248" s="100">
        <v>133697</v>
      </c>
      <c r="AL248" s="100">
        <v>11460</v>
      </c>
      <c r="AM248" s="100">
        <v>763980</v>
      </c>
      <c r="AN248" s="100">
        <v>-72223</v>
      </c>
      <c r="AO248" s="100">
        <v>-161777</v>
      </c>
      <c r="AP248" s="100">
        <v>-50555</v>
      </c>
      <c r="AQ248" s="100">
        <v>-4333</v>
      </c>
      <c r="AR248" s="100">
        <v>-288888</v>
      </c>
      <c r="AS248" s="100">
        <v>-123925</v>
      </c>
      <c r="AT248" s="100">
        <v>-277593</v>
      </c>
      <c r="AU248" s="100">
        <v>-86748</v>
      </c>
      <c r="AV248" s="100">
        <v>-7436</v>
      </c>
      <c r="AW248" s="100">
        <v>-495702</v>
      </c>
      <c r="AX248" s="100">
        <v>61419</v>
      </c>
      <c r="AY248" s="100">
        <v>137578</v>
      </c>
      <c r="AZ248" s="100">
        <v>42993</v>
      </c>
      <c r="BA248" s="100">
        <v>3685</v>
      </c>
      <c r="BB248" s="100">
        <v>245675</v>
      </c>
      <c r="BC248" s="100">
        <v>-66297</v>
      </c>
      <c r="BD248" s="100">
        <v>-148505</v>
      </c>
      <c r="BE248" s="100">
        <v>-46408</v>
      </c>
      <c r="BF248" s="100">
        <v>-3978</v>
      </c>
      <c r="BG248" s="100">
        <v>-265188</v>
      </c>
      <c r="BH248" s="100">
        <v>-128803</v>
      </c>
      <c r="BI248" s="100">
        <v>-288520</v>
      </c>
      <c r="BJ248" s="100">
        <v>-90163</v>
      </c>
      <c r="BK248" s="100">
        <v>-7729</v>
      </c>
      <c r="BL248" s="100">
        <v>-515215</v>
      </c>
      <c r="BM248" s="100">
        <v>-1145750</v>
      </c>
      <c r="BN248" s="100">
        <v>-2566480</v>
      </c>
      <c r="BO248" s="100">
        <v>-802025</v>
      </c>
      <c r="BP248" s="100">
        <v>-68745</v>
      </c>
      <c r="BQ248" s="100">
        <v>-4583000</v>
      </c>
      <c r="BR248" s="100">
        <v>-121500</v>
      </c>
      <c r="BS248" s="100">
        <v>-272160</v>
      </c>
      <c r="BT248" s="100">
        <v>-85050</v>
      </c>
      <c r="BU248" s="100">
        <v>-7290</v>
      </c>
      <c r="BV248" s="100">
        <v>-486000</v>
      </c>
      <c r="BW248" s="100">
        <v>-1024250</v>
      </c>
      <c r="BX248" s="100">
        <v>-2294320</v>
      </c>
      <c r="BY248" s="100">
        <v>-716975</v>
      </c>
      <c r="BZ248" s="100">
        <v>-61455</v>
      </c>
      <c r="CA248" s="100">
        <v>-4097000</v>
      </c>
      <c r="CB248" s="100">
        <v>20533</v>
      </c>
      <c r="CC248" s="100">
        <v>45993</v>
      </c>
      <c r="CD248" s="100">
        <v>14373</v>
      </c>
      <c r="CE248" s="100">
        <v>1232</v>
      </c>
      <c r="CF248" s="100">
        <v>82131</v>
      </c>
      <c r="CG248" s="100">
        <v>0</v>
      </c>
      <c r="CH248" s="100">
        <v>0</v>
      </c>
      <c r="CI248" s="100">
        <v>0</v>
      </c>
      <c r="CJ248" s="100">
        <v>0</v>
      </c>
      <c r="CK248" s="100">
        <v>0</v>
      </c>
      <c r="CL248" s="100">
        <v>3717</v>
      </c>
      <c r="CM248" s="100">
        <v>8327</v>
      </c>
      <c r="CN248" s="100">
        <v>2602</v>
      </c>
      <c r="CO248" s="100">
        <v>223</v>
      </c>
      <c r="CP248" s="100">
        <v>14869</v>
      </c>
      <c r="CQ248" s="100">
        <v>-77500</v>
      </c>
      <c r="CR248" s="100">
        <v>-173600</v>
      </c>
      <c r="CS248" s="100">
        <v>-54250</v>
      </c>
      <c r="CT248" s="100">
        <v>-4650</v>
      </c>
      <c r="CU248" s="100">
        <v>-310000</v>
      </c>
      <c r="CV248" s="100">
        <v>-1199000</v>
      </c>
      <c r="CW248" s="100">
        <v>-2685760</v>
      </c>
      <c r="CX248" s="100">
        <v>-839300</v>
      </c>
      <c r="CY248" s="100">
        <v>-71940</v>
      </c>
      <c r="CZ248" s="100">
        <v>-4796000</v>
      </c>
      <c r="DA248" s="100">
        <v>-97250</v>
      </c>
      <c r="DB248" s="100">
        <v>-217840</v>
      </c>
      <c r="DC248" s="100">
        <v>-68075</v>
      </c>
      <c r="DD248" s="100">
        <v>-5835</v>
      </c>
      <c r="DE248" s="100">
        <v>-389000</v>
      </c>
      <c r="DF248" s="100">
        <v>-1101750</v>
      </c>
      <c r="DG248" s="100">
        <v>-2467920</v>
      </c>
      <c r="DH248" s="100">
        <v>-771225</v>
      </c>
      <c r="DI248" s="100">
        <v>-66105</v>
      </c>
      <c r="DJ248" s="100">
        <v>-4407000</v>
      </c>
      <c r="DK248" s="100">
        <v>168767</v>
      </c>
      <c r="DL248" s="100">
        <v>135012</v>
      </c>
      <c r="DM248" s="100">
        <v>30377</v>
      </c>
      <c r="DN248" s="100">
        <v>3377</v>
      </c>
      <c r="DO248" s="100">
        <v>337533</v>
      </c>
      <c r="DP248" s="100">
        <v>230883</v>
      </c>
      <c r="DQ248" s="100">
        <v>184707</v>
      </c>
      <c r="DR248" s="100">
        <v>41559</v>
      </c>
      <c r="DS248" s="100">
        <v>4618</v>
      </c>
      <c r="DT248" s="100">
        <v>461767</v>
      </c>
      <c r="DU248" s="100">
        <v>-62116</v>
      </c>
      <c r="DV248" s="100">
        <v>-49695</v>
      </c>
      <c r="DW248" s="100">
        <v>-11182</v>
      </c>
      <c r="DX248" s="100">
        <v>-1241</v>
      </c>
      <c r="DY248" s="100">
        <v>-124234</v>
      </c>
      <c r="DZ248" s="100">
        <v>8524625</v>
      </c>
      <c r="EA248" s="100">
        <v>19095162</v>
      </c>
      <c r="EB248" s="100">
        <v>5967238</v>
      </c>
      <c r="EC248" s="100">
        <v>511478</v>
      </c>
      <c r="ED248" s="100">
        <v>34098503</v>
      </c>
      <c r="EE248" s="100">
        <v>8978846</v>
      </c>
      <c r="EF248" s="100">
        <v>20112615</v>
      </c>
      <c r="EG248" s="100">
        <v>6285192</v>
      </c>
      <c r="EH248" s="100">
        <v>538731</v>
      </c>
      <c r="EI248" s="100">
        <v>35915384</v>
      </c>
      <c r="EJ248" s="100">
        <v>454221</v>
      </c>
      <c r="EK248" s="100">
        <v>1017453</v>
      </c>
      <c r="EL248" s="100">
        <v>317954</v>
      </c>
      <c r="EM248" s="100">
        <v>27253</v>
      </c>
      <c r="EN248" s="100">
        <v>1816881</v>
      </c>
      <c r="EO248" s="100">
        <v>392105</v>
      </c>
      <c r="EP248" s="100">
        <v>967758</v>
      </c>
      <c r="EQ248" s="100">
        <v>306772</v>
      </c>
      <c r="ER248" s="100">
        <v>26012</v>
      </c>
      <c r="ES248" s="100">
        <v>1692647</v>
      </c>
      <c r="ET248" s="546">
        <v>0.25</v>
      </c>
      <c r="EU248" s="546">
        <v>0.56000000000000005</v>
      </c>
      <c r="EV248" s="546">
        <v>0.17499999999999999</v>
      </c>
      <c r="EW248" s="546">
        <v>1.4999999999999999E-2</v>
      </c>
      <c r="EX248" s="546">
        <v>1</v>
      </c>
      <c r="EY248" s="84" t="s">
        <v>1029</v>
      </c>
    </row>
    <row r="249" spans="1:155" s="84" customFormat="1" x14ac:dyDescent="0.25">
      <c r="A249" t="s">
        <v>1026</v>
      </c>
      <c r="B249" s="82" t="s">
        <v>857</v>
      </c>
      <c r="C249" s="85" t="s">
        <v>856</v>
      </c>
      <c r="D249" s="100">
        <v>11616876</v>
      </c>
      <c r="E249" s="100">
        <v>20445702</v>
      </c>
      <c r="F249" s="100">
        <v>13940251</v>
      </c>
      <c r="G249" s="100">
        <v>464675</v>
      </c>
      <c r="H249" s="100">
        <v>46467504</v>
      </c>
      <c r="I249" s="100">
        <v>0</v>
      </c>
      <c r="J249" s="100">
        <v>0</v>
      </c>
      <c r="K249" s="100">
        <v>11616876</v>
      </c>
      <c r="L249" s="100">
        <v>225410</v>
      </c>
      <c r="M249" s="100">
        <v>225410</v>
      </c>
      <c r="N249" s="100">
        <v>0</v>
      </c>
      <c r="O249" s="100">
        <v>0</v>
      </c>
      <c r="P249" s="100">
        <v>380950</v>
      </c>
      <c r="Q249" s="100">
        <v>0</v>
      </c>
      <c r="R249" s="100">
        <v>380950</v>
      </c>
      <c r="S249" s="100">
        <v>0</v>
      </c>
      <c r="T249" s="100">
        <v>0</v>
      </c>
      <c r="U249" s="100">
        <v>0</v>
      </c>
      <c r="V249" s="100">
        <v>0</v>
      </c>
      <c r="W249" s="100">
        <v>0</v>
      </c>
      <c r="X249" s="100">
        <v>0</v>
      </c>
      <c r="Y249" s="100">
        <v>0</v>
      </c>
      <c r="Z249" s="100">
        <v>0</v>
      </c>
      <c r="AA249" s="100">
        <v>0</v>
      </c>
      <c r="AB249" s="100">
        <v>0</v>
      </c>
      <c r="AC249" s="100">
        <v>0</v>
      </c>
      <c r="AD249" s="100">
        <v>0</v>
      </c>
      <c r="AE249" s="100">
        <v>3240446</v>
      </c>
      <c r="AF249" s="100">
        <v>2200931</v>
      </c>
      <c r="AG249" s="100">
        <v>73364</v>
      </c>
      <c r="AH249" s="100">
        <v>5514741</v>
      </c>
      <c r="AI249" s="100">
        <v>947617</v>
      </c>
      <c r="AJ249" s="100">
        <v>1667808</v>
      </c>
      <c r="AK249" s="100">
        <v>1137142</v>
      </c>
      <c r="AL249" s="100">
        <v>37905</v>
      </c>
      <c r="AM249" s="100">
        <v>3790472</v>
      </c>
      <c r="AN249" s="100">
        <v>-144858</v>
      </c>
      <c r="AO249" s="100">
        <v>-254950</v>
      </c>
      <c r="AP249" s="100">
        <v>-173830</v>
      </c>
      <c r="AQ249" s="100">
        <v>-5794</v>
      </c>
      <c r="AR249" s="100">
        <v>-579432</v>
      </c>
      <c r="AS249" s="100">
        <v>-290045</v>
      </c>
      <c r="AT249" s="100">
        <v>-510481</v>
      </c>
      <c r="AU249" s="100">
        <v>-348055</v>
      </c>
      <c r="AV249" s="100">
        <v>-11602</v>
      </c>
      <c r="AW249" s="100">
        <v>-1160183</v>
      </c>
      <c r="AX249" s="100">
        <v>46128</v>
      </c>
      <c r="AY249" s="100">
        <v>81187</v>
      </c>
      <c r="AZ249" s="100">
        <v>55355</v>
      </c>
      <c r="BA249" s="100">
        <v>1845</v>
      </c>
      <c r="BB249" s="100">
        <v>184515</v>
      </c>
      <c r="BC249" s="100">
        <v>-84678</v>
      </c>
      <c r="BD249" s="100">
        <v>-149035</v>
      </c>
      <c r="BE249" s="100">
        <v>-101615</v>
      </c>
      <c r="BF249" s="100">
        <v>-3387</v>
      </c>
      <c r="BG249" s="100">
        <v>-338715</v>
      </c>
      <c r="BH249" s="100">
        <v>-328595</v>
      </c>
      <c r="BI249" s="100">
        <v>-578329</v>
      </c>
      <c r="BJ249" s="100">
        <v>-394315</v>
      </c>
      <c r="BK249" s="100">
        <v>-13144</v>
      </c>
      <c r="BL249" s="100">
        <v>-1314383</v>
      </c>
      <c r="BM249" s="100">
        <v>-820893.59999999963</v>
      </c>
      <c r="BN249" s="100">
        <v>-1444773</v>
      </c>
      <c r="BO249" s="100">
        <v>-985073</v>
      </c>
      <c r="BP249" s="100">
        <v>-32836</v>
      </c>
      <c r="BQ249" s="100">
        <v>-3283575.5999999996</v>
      </c>
      <c r="BR249" s="100">
        <v>-225574</v>
      </c>
      <c r="BS249" s="100">
        <v>-397012</v>
      </c>
      <c r="BT249" s="100">
        <v>-270690</v>
      </c>
      <c r="BU249" s="100">
        <v>-9023</v>
      </c>
      <c r="BV249" s="100">
        <v>-902299</v>
      </c>
      <c r="BW249" s="100">
        <v>-595318.59999999963</v>
      </c>
      <c r="BX249" s="100">
        <v>-1047762</v>
      </c>
      <c r="BY249" s="100">
        <v>-714383</v>
      </c>
      <c r="BZ249" s="100">
        <v>-23813</v>
      </c>
      <c r="CA249" s="100">
        <v>-2381276.5999999996</v>
      </c>
      <c r="CB249" s="100">
        <v>45492</v>
      </c>
      <c r="CC249" s="100">
        <v>80066</v>
      </c>
      <c r="CD249" s="100">
        <v>54590</v>
      </c>
      <c r="CE249" s="100">
        <v>1820</v>
      </c>
      <c r="CF249" s="100">
        <v>181968</v>
      </c>
      <c r="CG249" s="100">
        <v>34392</v>
      </c>
      <c r="CH249" s="100">
        <v>60530</v>
      </c>
      <c r="CI249" s="100">
        <v>41270</v>
      </c>
      <c r="CJ249" s="100">
        <v>1376</v>
      </c>
      <c r="CK249" s="100">
        <v>137568</v>
      </c>
      <c r="CL249" s="100">
        <v>76722</v>
      </c>
      <c r="CM249" s="100">
        <v>135031</v>
      </c>
      <c r="CN249" s="100">
        <v>92066</v>
      </c>
      <c r="CO249" s="100">
        <v>3069</v>
      </c>
      <c r="CP249" s="100">
        <v>306888</v>
      </c>
      <c r="CQ249" s="100">
        <v>214422</v>
      </c>
      <c r="CR249" s="100">
        <v>377382</v>
      </c>
      <c r="CS249" s="100">
        <v>257306</v>
      </c>
      <c r="CT249" s="100">
        <v>8577</v>
      </c>
      <c r="CU249" s="100">
        <v>857687</v>
      </c>
      <c r="CV249" s="100">
        <v>-449865.59999999963</v>
      </c>
      <c r="CW249" s="100">
        <v>-791764</v>
      </c>
      <c r="CX249" s="100">
        <v>-539841</v>
      </c>
      <c r="CY249" s="100">
        <v>-17994</v>
      </c>
      <c r="CZ249" s="100">
        <v>-1799464.5999999996</v>
      </c>
      <c r="DA249" s="100">
        <v>-103360</v>
      </c>
      <c r="DB249" s="100">
        <v>-181915</v>
      </c>
      <c r="DC249" s="100">
        <v>-124034</v>
      </c>
      <c r="DD249" s="100">
        <v>-4134</v>
      </c>
      <c r="DE249" s="100">
        <v>-413443</v>
      </c>
      <c r="DF249" s="100">
        <v>-346504.59999999963</v>
      </c>
      <c r="DG249" s="100">
        <v>-609850</v>
      </c>
      <c r="DH249" s="100">
        <v>-415807</v>
      </c>
      <c r="DI249" s="100">
        <v>-13860</v>
      </c>
      <c r="DJ249" s="100">
        <v>-1386021.5999999996</v>
      </c>
      <c r="DK249" s="100">
        <v>1117396</v>
      </c>
      <c r="DL249" s="100">
        <v>893920</v>
      </c>
      <c r="DM249" s="100">
        <v>201132</v>
      </c>
      <c r="DN249" s="100">
        <v>22351</v>
      </c>
      <c r="DO249" s="100">
        <v>2234799</v>
      </c>
      <c r="DP249" s="100">
        <v>742103</v>
      </c>
      <c r="DQ249" s="100">
        <v>593683</v>
      </c>
      <c r="DR249" s="100">
        <v>133579</v>
      </c>
      <c r="DS249" s="100">
        <v>14842</v>
      </c>
      <c r="DT249" s="100">
        <v>1484207</v>
      </c>
      <c r="DU249" s="100">
        <v>375293</v>
      </c>
      <c r="DV249" s="100">
        <v>300237</v>
      </c>
      <c r="DW249" s="100">
        <v>67553</v>
      </c>
      <c r="DX249" s="100">
        <v>7509</v>
      </c>
      <c r="DY249" s="100">
        <v>750592</v>
      </c>
      <c r="DZ249" s="100">
        <v>10800792</v>
      </c>
      <c r="EA249" s="100">
        <v>19009395</v>
      </c>
      <c r="EB249" s="100">
        <v>12960951</v>
      </c>
      <c r="EC249" s="100">
        <v>432032</v>
      </c>
      <c r="ED249" s="100">
        <v>43203170</v>
      </c>
      <c r="EE249" s="100">
        <v>11616876</v>
      </c>
      <c r="EF249" s="100">
        <v>20445702</v>
      </c>
      <c r="EG249" s="100">
        <v>13940251</v>
      </c>
      <c r="EH249" s="100">
        <v>464675</v>
      </c>
      <c r="EI249" s="100">
        <v>46467504</v>
      </c>
      <c r="EJ249" s="100">
        <v>816084</v>
      </c>
      <c r="EK249" s="100">
        <v>1436307</v>
      </c>
      <c r="EL249" s="100">
        <v>979300</v>
      </c>
      <c r="EM249" s="100">
        <v>32643</v>
      </c>
      <c r="EN249" s="100">
        <v>3264334</v>
      </c>
      <c r="EO249" s="100">
        <v>1191377</v>
      </c>
      <c r="EP249" s="100">
        <v>1736544</v>
      </c>
      <c r="EQ249" s="100">
        <v>1046853</v>
      </c>
      <c r="ER249" s="100">
        <v>40152</v>
      </c>
      <c r="ES249" s="100">
        <v>4014926</v>
      </c>
      <c r="ET249" s="546">
        <v>0.24999999999999994</v>
      </c>
      <c r="EU249" s="546">
        <v>0.44</v>
      </c>
      <c r="EV249" s="546">
        <v>0.3</v>
      </c>
      <c r="EW249" s="546">
        <v>0.01</v>
      </c>
      <c r="EX249" s="546">
        <v>1</v>
      </c>
      <c r="EY249" s="84" t="s">
        <v>1029</v>
      </c>
    </row>
    <row r="250" spans="1:155" s="84" customFormat="1" x14ac:dyDescent="0.25">
      <c r="A250" t="s">
        <v>1026</v>
      </c>
      <c r="B250" s="82" t="s">
        <v>859</v>
      </c>
      <c r="C250" s="85" t="s">
        <v>858</v>
      </c>
      <c r="D250" s="100">
        <v>5421088</v>
      </c>
      <c r="E250" s="100">
        <v>8673739</v>
      </c>
      <c r="F250" s="100">
        <v>7372678</v>
      </c>
      <c r="G250" s="100">
        <v>216843</v>
      </c>
      <c r="H250" s="100">
        <v>21684348</v>
      </c>
      <c r="I250" s="100">
        <v>167679</v>
      </c>
      <c r="J250" s="100">
        <v>167679</v>
      </c>
      <c r="K250" s="100">
        <v>5253409</v>
      </c>
      <c r="L250" s="100">
        <v>104318</v>
      </c>
      <c r="M250" s="100">
        <v>104318</v>
      </c>
      <c r="N250" s="100">
        <v>5524930</v>
      </c>
      <c r="O250" s="100">
        <v>5524930</v>
      </c>
      <c r="P250" s="100">
        <v>40388</v>
      </c>
      <c r="Q250" s="100">
        <v>190263</v>
      </c>
      <c r="R250" s="100">
        <v>230651</v>
      </c>
      <c r="S250" s="100">
        <v>0</v>
      </c>
      <c r="T250" s="100">
        <v>0</v>
      </c>
      <c r="U250" s="100">
        <v>0</v>
      </c>
      <c r="V250" s="100">
        <v>0</v>
      </c>
      <c r="W250" s="100">
        <v>167678.633401222</v>
      </c>
      <c r="X250" s="100">
        <v>0</v>
      </c>
      <c r="Y250" s="100">
        <v>0</v>
      </c>
      <c r="Z250" s="100">
        <v>167678.633401222</v>
      </c>
      <c r="AA250" s="100">
        <v>0</v>
      </c>
      <c r="AB250" s="100">
        <v>0</v>
      </c>
      <c r="AC250" s="100">
        <v>0</v>
      </c>
      <c r="AD250" s="100">
        <v>0</v>
      </c>
      <c r="AE250" s="100">
        <v>1733471</v>
      </c>
      <c r="AF250" s="100">
        <v>1325499</v>
      </c>
      <c r="AG250" s="100">
        <v>38803</v>
      </c>
      <c r="AH250" s="100">
        <v>3097773</v>
      </c>
      <c r="AI250" s="100">
        <v>191955</v>
      </c>
      <c r="AJ250" s="100">
        <v>307128</v>
      </c>
      <c r="AK250" s="100">
        <v>261058</v>
      </c>
      <c r="AL250" s="100">
        <v>7678</v>
      </c>
      <c r="AM250" s="100">
        <v>767819</v>
      </c>
      <c r="AN250" s="100">
        <v>-74787</v>
      </c>
      <c r="AO250" s="100">
        <v>-119658</v>
      </c>
      <c r="AP250" s="100">
        <v>-101709</v>
      </c>
      <c r="AQ250" s="100">
        <v>-2991</v>
      </c>
      <c r="AR250" s="100">
        <v>-299145</v>
      </c>
      <c r="AS250" s="100">
        <v>-91227</v>
      </c>
      <c r="AT250" s="100">
        <v>-145962</v>
      </c>
      <c r="AU250" s="100">
        <v>-124068</v>
      </c>
      <c r="AV250" s="100">
        <v>-3649</v>
      </c>
      <c r="AW250" s="100">
        <v>-364906</v>
      </c>
      <c r="AX250" s="100">
        <v>17983</v>
      </c>
      <c r="AY250" s="100">
        <v>28774</v>
      </c>
      <c r="AZ250" s="100">
        <v>24458</v>
      </c>
      <c r="BA250" s="100">
        <v>719</v>
      </c>
      <c r="BB250" s="100">
        <v>71934</v>
      </c>
      <c r="BC250" s="100">
        <v>-24367</v>
      </c>
      <c r="BD250" s="100">
        <v>-38986</v>
      </c>
      <c r="BE250" s="100">
        <v>-33138</v>
      </c>
      <c r="BF250" s="100">
        <v>-975</v>
      </c>
      <c r="BG250" s="100">
        <v>-97466</v>
      </c>
      <c r="BH250" s="100">
        <v>-97611</v>
      </c>
      <c r="BI250" s="100">
        <v>-156174</v>
      </c>
      <c r="BJ250" s="100">
        <v>-132748</v>
      </c>
      <c r="BK250" s="100">
        <v>-3905</v>
      </c>
      <c r="BL250" s="100">
        <v>-390438</v>
      </c>
      <c r="BM250" s="100">
        <v>-696298</v>
      </c>
      <c r="BN250" s="100">
        <v>-1114078</v>
      </c>
      <c r="BO250" s="100">
        <v>-946966</v>
      </c>
      <c r="BP250" s="100">
        <v>-27852</v>
      </c>
      <c r="BQ250" s="100">
        <v>-2785194</v>
      </c>
      <c r="BR250" s="100">
        <v>-314200</v>
      </c>
      <c r="BS250" s="100">
        <v>-502719</v>
      </c>
      <c r="BT250" s="100">
        <v>-427311</v>
      </c>
      <c r="BU250" s="100">
        <v>-12568</v>
      </c>
      <c r="BV250" s="100">
        <v>-1256798</v>
      </c>
      <c r="BW250" s="100">
        <v>-382099</v>
      </c>
      <c r="BX250" s="100">
        <v>-611358</v>
      </c>
      <c r="BY250" s="100">
        <v>-519655</v>
      </c>
      <c r="BZ250" s="100">
        <v>-15284</v>
      </c>
      <c r="CA250" s="100">
        <v>-1528396</v>
      </c>
      <c r="CB250" s="100">
        <v>164225</v>
      </c>
      <c r="CC250" s="100">
        <v>262759</v>
      </c>
      <c r="CD250" s="100">
        <v>223345</v>
      </c>
      <c r="CE250" s="100">
        <v>6569</v>
      </c>
      <c r="CF250" s="100">
        <v>656898</v>
      </c>
      <c r="CG250" s="100">
        <v>114261</v>
      </c>
      <c r="CH250" s="100">
        <v>182816</v>
      </c>
      <c r="CI250" s="100">
        <v>155394</v>
      </c>
      <c r="CJ250" s="100">
        <v>4570</v>
      </c>
      <c r="CK250" s="100">
        <v>457041</v>
      </c>
      <c r="CL250" s="100">
        <v>-30223</v>
      </c>
      <c r="CM250" s="100">
        <v>-48357</v>
      </c>
      <c r="CN250" s="100">
        <v>-41103</v>
      </c>
      <c r="CO250" s="100">
        <v>-1209</v>
      </c>
      <c r="CP250" s="100">
        <v>-120892</v>
      </c>
      <c r="CQ250" s="100">
        <v>-343678</v>
      </c>
      <c r="CR250" s="100">
        <v>-549885</v>
      </c>
      <c r="CS250" s="100">
        <v>-467402</v>
      </c>
      <c r="CT250" s="100">
        <v>-13747</v>
      </c>
      <c r="CU250" s="100">
        <v>-1374712</v>
      </c>
      <c r="CV250" s="100">
        <v>-791713</v>
      </c>
      <c r="CW250" s="100">
        <v>-1266745</v>
      </c>
      <c r="CX250" s="100">
        <v>-1076732</v>
      </c>
      <c r="CY250" s="100">
        <v>-31669</v>
      </c>
      <c r="CZ250" s="100">
        <v>-3166859</v>
      </c>
      <c r="DA250" s="100">
        <v>-180198</v>
      </c>
      <c r="DB250" s="100">
        <v>-288317</v>
      </c>
      <c r="DC250" s="100">
        <v>-245069</v>
      </c>
      <c r="DD250" s="100">
        <v>-7208</v>
      </c>
      <c r="DE250" s="100">
        <v>-720792</v>
      </c>
      <c r="DF250" s="100">
        <v>-611516</v>
      </c>
      <c r="DG250" s="100">
        <v>-978427</v>
      </c>
      <c r="DH250" s="100">
        <v>-831663</v>
      </c>
      <c r="DI250" s="100">
        <v>-24461</v>
      </c>
      <c r="DJ250" s="100">
        <v>-2446067</v>
      </c>
      <c r="DK250" s="100">
        <v>209361</v>
      </c>
      <c r="DL250" s="100">
        <v>167485</v>
      </c>
      <c r="DM250" s="100">
        <v>37684</v>
      </c>
      <c r="DN250" s="100">
        <v>4188</v>
      </c>
      <c r="DO250" s="100">
        <v>418718</v>
      </c>
      <c r="DP250" s="100">
        <v>344682</v>
      </c>
      <c r="DQ250" s="100">
        <v>275746</v>
      </c>
      <c r="DR250" s="100">
        <v>62043</v>
      </c>
      <c r="DS250" s="100">
        <v>6894</v>
      </c>
      <c r="DT250" s="100">
        <v>689365</v>
      </c>
      <c r="DU250" s="100">
        <v>-135321</v>
      </c>
      <c r="DV250" s="100">
        <v>-108261</v>
      </c>
      <c r="DW250" s="100">
        <v>-24359</v>
      </c>
      <c r="DX250" s="100">
        <v>-2706</v>
      </c>
      <c r="DY250" s="100">
        <v>-270647</v>
      </c>
      <c r="DZ250" s="100">
        <v>5498899</v>
      </c>
      <c r="EA250" s="100">
        <v>8798238</v>
      </c>
      <c r="EB250" s="100">
        <v>7478503</v>
      </c>
      <c r="EC250" s="100">
        <v>219956</v>
      </c>
      <c r="ED250" s="100">
        <v>21995596</v>
      </c>
      <c r="EE250" s="100">
        <v>5421088</v>
      </c>
      <c r="EF250" s="100">
        <v>8673739</v>
      </c>
      <c r="EG250" s="100">
        <v>7372678</v>
      </c>
      <c r="EH250" s="100">
        <v>216843</v>
      </c>
      <c r="EI250" s="100">
        <v>21684348</v>
      </c>
      <c r="EJ250" s="100">
        <v>-77811</v>
      </c>
      <c r="EK250" s="100">
        <v>-124499</v>
      </c>
      <c r="EL250" s="100">
        <v>-105825</v>
      </c>
      <c r="EM250" s="100">
        <v>-3113</v>
      </c>
      <c r="EN250" s="100">
        <v>-311248</v>
      </c>
      <c r="EO250" s="100">
        <v>-213132</v>
      </c>
      <c r="EP250" s="100">
        <v>-232760</v>
      </c>
      <c r="EQ250" s="100">
        <v>-130184</v>
      </c>
      <c r="ER250" s="100">
        <v>-5819</v>
      </c>
      <c r="ES250" s="100">
        <v>-581895</v>
      </c>
      <c r="ET250" s="546">
        <v>0.25</v>
      </c>
      <c r="EU250" s="546">
        <v>0.4</v>
      </c>
      <c r="EV250" s="546">
        <v>0.33999999999999997</v>
      </c>
      <c r="EW250" s="546">
        <v>0.01</v>
      </c>
      <c r="EX250" s="546">
        <v>1</v>
      </c>
      <c r="EY250" s="84" t="s">
        <v>1029</v>
      </c>
    </row>
    <row r="251" spans="1:155" s="84" customFormat="1" x14ac:dyDescent="0.25">
      <c r="A251" t="s">
        <v>1026</v>
      </c>
      <c r="B251" s="82" t="s">
        <v>861</v>
      </c>
      <c r="C251" s="85" t="s">
        <v>860</v>
      </c>
      <c r="D251" s="100">
        <v>14859092</v>
      </c>
      <c r="E251" s="100">
        <v>14561911</v>
      </c>
      <c r="F251" s="100">
        <v>0</v>
      </c>
      <c r="G251" s="100">
        <v>297182</v>
      </c>
      <c r="H251" s="100">
        <v>29718185</v>
      </c>
      <c r="I251" s="100">
        <v>0</v>
      </c>
      <c r="J251" s="100">
        <v>0</v>
      </c>
      <c r="K251" s="100">
        <v>14859092</v>
      </c>
      <c r="L251" s="100">
        <v>144941</v>
      </c>
      <c r="M251" s="100">
        <v>144941</v>
      </c>
      <c r="N251" s="100">
        <v>0</v>
      </c>
      <c r="O251" s="100">
        <v>0</v>
      </c>
      <c r="P251" s="100">
        <v>0</v>
      </c>
      <c r="Q251" s="100">
        <v>0</v>
      </c>
      <c r="R251" s="100">
        <v>0</v>
      </c>
      <c r="S251" s="100">
        <v>0</v>
      </c>
      <c r="T251" s="100">
        <v>0</v>
      </c>
      <c r="U251" s="100">
        <v>0</v>
      </c>
      <c r="V251" s="100">
        <v>0</v>
      </c>
      <c r="W251" s="100">
        <v>0</v>
      </c>
      <c r="X251" s="100">
        <v>0</v>
      </c>
      <c r="Y251" s="100">
        <v>0</v>
      </c>
      <c r="Z251" s="100">
        <v>0</v>
      </c>
      <c r="AA251" s="100">
        <v>0</v>
      </c>
      <c r="AB251" s="100">
        <v>0</v>
      </c>
      <c r="AC251" s="100">
        <v>0</v>
      </c>
      <c r="AD251" s="100">
        <v>0</v>
      </c>
      <c r="AE251" s="100">
        <v>2530895</v>
      </c>
      <c r="AF251" s="100">
        <v>0</v>
      </c>
      <c r="AG251" s="100">
        <v>51651</v>
      </c>
      <c r="AH251" s="100">
        <v>2582546</v>
      </c>
      <c r="AI251" s="100">
        <v>1001670</v>
      </c>
      <c r="AJ251" s="100">
        <v>981636</v>
      </c>
      <c r="AK251" s="100">
        <v>0</v>
      </c>
      <c r="AL251" s="100">
        <v>20033</v>
      </c>
      <c r="AM251" s="100">
        <v>2003339</v>
      </c>
      <c r="AN251" s="100">
        <v>-355891</v>
      </c>
      <c r="AO251" s="100">
        <v>-348774</v>
      </c>
      <c r="AP251" s="100">
        <v>0</v>
      </c>
      <c r="AQ251" s="100">
        <v>-7118</v>
      </c>
      <c r="AR251" s="100">
        <v>-711783</v>
      </c>
      <c r="AS251" s="100">
        <v>-443025.93000000005</v>
      </c>
      <c r="AT251" s="100">
        <v>-434165</v>
      </c>
      <c r="AU251" s="100">
        <v>0</v>
      </c>
      <c r="AV251" s="100">
        <v>-8861</v>
      </c>
      <c r="AW251" s="100">
        <v>-886051.93</v>
      </c>
      <c r="AX251" s="100">
        <v>97026</v>
      </c>
      <c r="AY251" s="100">
        <v>95086</v>
      </c>
      <c r="AZ251" s="100">
        <v>0</v>
      </c>
      <c r="BA251" s="100">
        <v>1941</v>
      </c>
      <c r="BB251" s="100">
        <v>194053</v>
      </c>
      <c r="BC251" s="100">
        <v>-178054</v>
      </c>
      <c r="BD251" s="100">
        <v>-174493</v>
      </c>
      <c r="BE251" s="100">
        <v>0</v>
      </c>
      <c r="BF251" s="100">
        <v>-3561</v>
      </c>
      <c r="BG251" s="100">
        <v>-356108</v>
      </c>
      <c r="BH251" s="100">
        <v>-524053.93000000005</v>
      </c>
      <c r="BI251" s="100">
        <v>-513572</v>
      </c>
      <c r="BJ251" s="100">
        <v>0</v>
      </c>
      <c r="BK251" s="100">
        <v>-10481</v>
      </c>
      <c r="BL251" s="100">
        <v>-1048106.93</v>
      </c>
      <c r="BM251" s="100">
        <v>-1194436</v>
      </c>
      <c r="BN251" s="100">
        <v>-1170547</v>
      </c>
      <c r="BO251" s="100">
        <v>0</v>
      </c>
      <c r="BP251" s="100">
        <v>-23889</v>
      </c>
      <c r="BQ251" s="100">
        <v>-2388872</v>
      </c>
      <c r="BR251" s="100">
        <v>-74587</v>
      </c>
      <c r="BS251" s="100">
        <v>-73096</v>
      </c>
      <c r="BT251" s="100">
        <v>0</v>
      </c>
      <c r="BU251" s="100">
        <v>-1492</v>
      </c>
      <c r="BV251" s="100">
        <v>-149175</v>
      </c>
      <c r="BW251" s="100">
        <v>-1119848</v>
      </c>
      <c r="BX251" s="100">
        <v>-1097452</v>
      </c>
      <c r="BY251" s="100">
        <v>0</v>
      </c>
      <c r="BZ251" s="100">
        <v>-22397</v>
      </c>
      <c r="CA251" s="100">
        <v>-2239697</v>
      </c>
      <c r="CB251" s="100">
        <v>387786</v>
      </c>
      <c r="CC251" s="100">
        <v>380031</v>
      </c>
      <c r="CD251" s="100">
        <v>0</v>
      </c>
      <c r="CE251" s="100">
        <v>7756</v>
      </c>
      <c r="CF251" s="100">
        <v>775573</v>
      </c>
      <c r="CG251" s="100">
        <v>166194</v>
      </c>
      <c r="CH251" s="100">
        <v>162870</v>
      </c>
      <c r="CI251" s="100">
        <v>0</v>
      </c>
      <c r="CJ251" s="100">
        <v>3324</v>
      </c>
      <c r="CK251" s="100">
        <v>332388</v>
      </c>
      <c r="CL251" s="100">
        <v>-518791</v>
      </c>
      <c r="CM251" s="100">
        <v>-508416</v>
      </c>
      <c r="CN251" s="100">
        <v>0</v>
      </c>
      <c r="CO251" s="100">
        <v>-10376</v>
      </c>
      <c r="CP251" s="100">
        <v>-1037583</v>
      </c>
      <c r="CQ251" s="100">
        <v>-222339</v>
      </c>
      <c r="CR251" s="100">
        <v>-217892</v>
      </c>
      <c r="CS251" s="100">
        <v>0</v>
      </c>
      <c r="CT251" s="100">
        <v>-4447</v>
      </c>
      <c r="CU251" s="100">
        <v>-444678</v>
      </c>
      <c r="CV251" s="100">
        <v>-1381586</v>
      </c>
      <c r="CW251" s="100">
        <v>-1353954</v>
      </c>
      <c r="CX251" s="100">
        <v>0</v>
      </c>
      <c r="CY251" s="100">
        <v>-27632</v>
      </c>
      <c r="CZ251" s="100">
        <v>-2763172</v>
      </c>
      <c r="DA251" s="100">
        <v>-205592</v>
      </c>
      <c r="DB251" s="100">
        <v>-201481</v>
      </c>
      <c r="DC251" s="100">
        <v>0</v>
      </c>
      <c r="DD251" s="100">
        <v>-4112</v>
      </c>
      <c r="DE251" s="100">
        <v>-411185</v>
      </c>
      <c r="DF251" s="100">
        <v>-1175993</v>
      </c>
      <c r="DG251" s="100">
        <v>-1152474</v>
      </c>
      <c r="DH251" s="100">
        <v>0</v>
      </c>
      <c r="DI251" s="100">
        <v>-23520</v>
      </c>
      <c r="DJ251" s="100">
        <v>-2351987</v>
      </c>
      <c r="DK251" s="100">
        <v>-916862</v>
      </c>
      <c r="DL251" s="100">
        <v>-898528</v>
      </c>
      <c r="DM251" s="100">
        <v>0</v>
      </c>
      <c r="DN251" s="100">
        <v>-18336</v>
      </c>
      <c r="DO251" s="100">
        <v>-1833726</v>
      </c>
      <c r="DP251" s="100">
        <v>-555683</v>
      </c>
      <c r="DQ251" s="100">
        <v>-544569</v>
      </c>
      <c r="DR251" s="100">
        <v>0</v>
      </c>
      <c r="DS251" s="100">
        <v>-11114</v>
      </c>
      <c r="DT251" s="100">
        <v>-1111366</v>
      </c>
      <c r="DU251" s="100">
        <v>-361179</v>
      </c>
      <c r="DV251" s="100">
        <v>-353959</v>
      </c>
      <c r="DW251" s="100">
        <v>0</v>
      </c>
      <c r="DX251" s="100">
        <v>-7222</v>
      </c>
      <c r="DY251" s="100">
        <v>-722360</v>
      </c>
      <c r="DZ251" s="100">
        <v>14597402</v>
      </c>
      <c r="EA251" s="100">
        <v>14305454</v>
      </c>
      <c r="EB251" s="100">
        <v>0</v>
      </c>
      <c r="EC251" s="100">
        <v>291948</v>
      </c>
      <c r="ED251" s="100">
        <v>29194804</v>
      </c>
      <c r="EE251" s="100">
        <v>14859092</v>
      </c>
      <c r="EF251" s="100">
        <v>14561911</v>
      </c>
      <c r="EG251" s="100">
        <v>0</v>
      </c>
      <c r="EH251" s="100">
        <v>297182</v>
      </c>
      <c r="EI251" s="100">
        <v>29718185</v>
      </c>
      <c r="EJ251" s="100">
        <v>261690</v>
      </c>
      <c r="EK251" s="100">
        <v>256457</v>
      </c>
      <c r="EL251" s="100">
        <v>0</v>
      </c>
      <c r="EM251" s="100">
        <v>5234</v>
      </c>
      <c r="EN251" s="100">
        <v>523381</v>
      </c>
      <c r="EO251" s="100">
        <v>-99489</v>
      </c>
      <c r="EP251" s="100">
        <v>-97502</v>
      </c>
      <c r="EQ251" s="100">
        <v>0</v>
      </c>
      <c r="ER251" s="100">
        <v>-1988</v>
      </c>
      <c r="ES251" s="100">
        <v>-198979</v>
      </c>
      <c r="ET251" s="546">
        <v>0.5</v>
      </c>
      <c r="EU251" s="546">
        <v>0.49</v>
      </c>
      <c r="EV251" s="546">
        <v>0</v>
      </c>
      <c r="EW251" s="546">
        <v>0.01</v>
      </c>
      <c r="EX251" s="546">
        <v>1</v>
      </c>
      <c r="EY251" s="84" t="s">
        <v>1047</v>
      </c>
    </row>
    <row r="252" spans="1:155" s="84" customFormat="1" x14ac:dyDescent="0.25">
      <c r="A252" t="s">
        <v>1026</v>
      </c>
      <c r="B252" s="82" t="s">
        <v>863</v>
      </c>
      <c r="C252" s="85" t="s">
        <v>862</v>
      </c>
      <c r="D252" s="100">
        <v>26799420</v>
      </c>
      <c r="E252" s="100">
        <v>79326285</v>
      </c>
      <c r="F252" s="100">
        <v>0</v>
      </c>
      <c r="G252" s="100">
        <v>1071977</v>
      </c>
      <c r="H252" s="100">
        <v>107197682</v>
      </c>
      <c r="I252" s="100">
        <v>0</v>
      </c>
      <c r="J252" s="100">
        <v>0</v>
      </c>
      <c r="K252" s="100">
        <v>26799420</v>
      </c>
      <c r="L252" s="100">
        <v>310046</v>
      </c>
      <c r="M252" s="100">
        <v>310046</v>
      </c>
      <c r="N252" s="100">
        <v>0</v>
      </c>
      <c r="O252" s="100">
        <v>0</v>
      </c>
      <c r="P252" s="100">
        <v>0</v>
      </c>
      <c r="Q252" s="100">
        <v>0</v>
      </c>
      <c r="R252" s="100">
        <v>0</v>
      </c>
      <c r="S252" s="100">
        <v>0</v>
      </c>
      <c r="T252" s="100">
        <v>0</v>
      </c>
      <c r="U252" s="100">
        <v>0</v>
      </c>
      <c r="V252" s="100">
        <v>0</v>
      </c>
      <c r="W252" s="100">
        <v>0</v>
      </c>
      <c r="X252" s="100">
        <v>0</v>
      </c>
      <c r="Y252" s="100">
        <v>0</v>
      </c>
      <c r="Z252" s="100">
        <v>0</v>
      </c>
      <c r="AA252" s="100">
        <v>0</v>
      </c>
      <c r="AB252" s="100">
        <v>0</v>
      </c>
      <c r="AC252" s="100">
        <v>0</v>
      </c>
      <c r="AD252" s="100">
        <v>0</v>
      </c>
      <c r="AE252" s="100">
        <v>8016851</v>
      </c>
      <c r="AF252" s="100">
        <v>0</v>
      </c>
      <c r="AG252" s="100">
        <v>108336</v>
      </c>
      <c r="AH252" s="100">
        <v>8125187</v>
      </c>
      <c r="AI252" s="100">
        <v>959288</v>
      </c>
      <c r="AJ252" s="100">
        <v>2839493</v>
      </c>
      <c r="AK252" s="100">
        <v>0</v>
      </c>
      <c r="AL252" s="100">
        <v>38372</v>
      </c>
      <c r="AM252" s="100">
        <v>3837153</v>
      </c>
      <c r="AN252" s="100">
        <v>-286294</v>
      </c>
      <c r="AO252" s="100">
        <v>-847430</v>
      </c>
      <c r="AP252" s="100">
        <v>0</v>
      </c>
      <c r="AQ252" s="100">
        <v>-11452</v>
      </c>
      <c r="AR252" s="100">
        <v>-1145176</v>
      </c>
      <c r="AS252" s="100">
        <v>-794062</v>
      </c>
      <c r="AT252" s="100">
        <v>-2350423</v>
      </c>
      <c r="AU252" s="100">
        <v>0</v>
      </c>
      <c r="AV252" s="100">
        <v>-31762</v>
      </c>
      <c r="AW252" s="100">
        <v>-3176247</v>
      </c>
      <c r="AX252" s="100">
        <v>371010</v>
      </c>
      <c r="AY252" s="100">
        <v>1098188</v>
      </c>
      <c r="AZ252" s="100">
        <v>0</v>
      </c>
      <c r="BA252" s="100">
        <v>14840</v>
      </c>
      <c r="BB252" s="100">
        <v>1484038</v>
      </c>
      <c r="BC252" s="100">
        <v>-347342</v>
      </c>
      <c r="BD252" s="100">
        <v>-1028132</v>
      </c>
      <c r="BE252" s="100">
        <v>0</v>
      </c>
      <c r="BF252" s="100">
        <v>-13894</v>
      </c>
      <c r="BG252" s="100">
        <v>-1389368</v>
      </c>
      <c r="BH252" s="100">
        <v>-770394</v>
      </c>
      <c r="BI252" s="100">
        <v>-2280367</v>
      </c>
      <c r="BJ252" s="100">
        <v>0</v>
      </c>
      <c r="BK252" s="100">
        <v>-30816</v>
      </c>
      <c r="BL252" s="100">
        <v>-3081577</v>
      </c>
      <c r="BM252" s="100">
        <v>-4265634</v>
      </c>
      <c r="BN252" s="100">
        <v>-12626277</v>
      </c>
      <c r="BO252" s="100">
        <v>0</v>
      </c>
      <c r="BP252" s="100">
        <v>-170625</v>
      </c>
      <c r="BQ252" s="100">
        <v>-17062536</v>
      </c>
      <c r="BR252" s="100">
        <v>-1576253</v>
      </c>
      <c r="BS252" s="100">
        <v>-4665708</v>
      </c>
      <c r="BT252" s="100">
        <v>0</v>
      </c>
      <c r="BU252" s="100">
        <v>-63050</v>
      </c>
      <c r="BV252" s="100">
        <v>-6305011</v>
      </c>
      <c r="BW252" s="100">
        <v>-2689381</v>
      </c>
      <c r="BX252" s="100">
        <v>-7960569</v>
      </c>
      <c r="BY252" s="100">
        <v>0</v>
      </c>
      <c r="BZ252" s="100">
        <v>-107575</v>
      </c>
      <c r="CA252" s="100">
        <v>-10757525</v>
      </c>
      <c r="CB252" s="100">
        <v>167895</v>
      </c>
      <c r="CC252" s="100">
        <v>496969</v>
      </c>
      <c r="CD252" s="100">
        <v>0</v>
      </c>
      <c r="CE252" s="100">
        <v>6716</v>
      </c>
      <c r="CF252" s="100">
        <v>671580</v>
      </c>
      <c r="CG252" s="100">
        <v>583297</v>
      </c>
      <c r="CH252" s="100">
        <v>1726560</v>
      </c>
      <c r="CI252" s="100">
        <v>0</v>
      </c>
      <c r="CJ252" s="100">
        <v>23332</v>
      </c>
      <c r="CK252" s="100">
        <v>2333189</v>
      </c>
      <c r="CL252" s="100">
        <v>500000</v>
      </c>
      <c r="CM252" s="100">
        <v>1480000</v>
      </c>
      <c r="CN252" s="100">
        <v>0</v>
      </c>
      <c r="CO252" s="100">
        <v>20000</v>
      </c>
      <c r="CP252" s="100">
        <v>2000000</v>
      </c>
      <c r="CQ252" s="100">
        <v>-1391738</v>
      </c>
      <c r="CR252" s="100">
        <v>-4119546</v>
      </c>
      <c r="CS252" s="100">
        <v>0</v>
      </c>
      <c r="CT252" s="100">
        <v>-55670</v>
      </c>
      <c r="CU252" s="100">
        <v>-5566954</v>
      </c>
      <c r="CV252" s="100">
        <v>-4406180</v>
      </c>
      <c r="CW252" s="100">
        <v>-13042294</v>
      </c>
      <c r="CX252" s="100">
        <v>0</v>
      </c>
      <c r="CY252" s="100">
        <v>-176247</v>
      </c>
      <c r="CZ252" s="100">
        <v>-17624721</v>
      </c>
      <c r="DA252" s="100">
        <v>-908358</v>
      </c>
      <c r="DB252" s="100">
        <v>-2688739</v>
      </c>
      <c r="DC252" s="100">
        <v>0</v>
      </c>
      <c r="DD252" s="100">
        <v>-36334</v>
      </c>
      <c r="DE252" s="100">
        <v>-3633431</v>
      </c>
      <c r="DF252" s="100">
        <v>-3497822</v>
      </c>
      <c r="DG252" s="100">
        <v>-10353555</v>
      </c>
      <c r="DH252" s="100">
        <v>0</v>
      </c>
      <c r="DI252" s="100">
        <v>-139913</v>
      </c>
      <c r="DJ252" s="100">
        <v>-13991290</v>
      </c>
      <c r="DK252" s="100">
        <v>1053336</v>
      </c>
      <c r="DL252" s="100">
        <v>4257191</v>
      </c>
      <c r="DM252" s="100">
        <v>0</v>
      </c>
      <c r="DN252" s="100">
        <v>53641</v>
      </c>
      <c r="DO252" s="100">
        <v>5364168</v>
      </c>
      <c r="DP252" s="100">
        <v>1053336</v>
      </c>
      <c r="DQ252" s="100">
        <v>2014051</v>
      </c>
      <c r="DR252" s="100">
        <v>0</v>
      </c>
      <c r="DS252" s="100">
        <v>30984</v>
      </c>
      <c r="DT252" s="100">
        <v>3098371</v>
      </c>
      <c r="DU252" s="100">
        <v>0</v>
      </c>
      <c r="DV252" s="100">
        <v>2243140</v>
      </c>
      <c r="DW252" s="100">
        <v>0</v>
      </c>
      <c r="DX252" s="100">
        <v>22657</v>
      </c>
      <c r="DY252" s="100">
        <v>2265797</v>
      </c>
      <c r="DZ252" s="100">
        <v>27195080</v>
      </c>
      <c r="EA252" s="100">
        <v>80497437</v>
      </c>
      <c r="EB252" s="100">
        <v>0</v>
      </c>
      <c r="EC252" s="100">
        <v>1087803</v>
      </c>
      <c r="ED252" s="100">
        <v>108780320</v>
      </c>
      <c r="EE252" s="100">
        <v>26799420</v>
      </c>
      <c r="EF252" s="100">
        <v>79326285</v>
      </c>
      <c r="EG252" s="100">
        <v>0</v>
      </c>
      <c r="EH252" s="100">
        <v>1071977</v>
      </c>
      <c r="EI252" s="100">
        <v>107197682</v>
      </c>
      <c r="EJ252" s="100">
        <v>-395660</v>
      </c>
      <c r="EK252" s="100">
        <v>-1171152</v>
      </c>
      <c r="EL252" s="100">
        <v>0</v>
      </c>
      <c r="EM252" s="100">
        <v>-15826</v>
      </c>
      <c r="EN252" s="100">
        <v>-1582638</v>
      </c>
      <c r="EO252" s="100">
        <v>-395660</v>
      </c>
      <c r="EP252" s="100">
        <v>1071988</v>
      </c>
      <c r="EQ252" s="100">
        <v>0</v>
      </c>
      <c r="ER252" s="100">
        <v>6831</v>
      </c>
      <c r="ES252" s="100">
        <v>683159</v>
      </c>
      <c r="ET252" s="546">
        <v>0.25</v>
      </c>
      <c r="EU252" s="546">
        <v>0.74</v>
      </c>
      <c r="EV252" s="546">
        <v>0</v>
      </c>
      <c r="EW252" s="546">
        <v>0.01</v>
      </c>
      <c r="EX252" s="546">
        <v>1</v>
      </c>
      <c r="EY252" s="84" t="s">
        <v>1054</v>
      </c>
    </row>
    <row r="253" spans="1:155" s="84" customFormat="1" x14ac:dyDescent="0.25">
      <c r="A253" t="s">
        <v>1026</v>
      </c>
      <c r="B253" s="82" t="s">
        <v>865</v>
      </c>
      <c r="C253" s="85" t="s">
        <v>864</v>
      </c>
      <c r="D253" s="100">
        <v>20766894</v>
      </c>
      <c r="E253" s="100">
        <v>20351557</v>
      </c>
      <c r="F253" s="100">
        <v>0</v>
      </c>
      <c r="G253" s="100">
        <v>415338</v>
      </c>
      <c r="H253" s="100">
        <v>41533789</v>
      </c>
      <c r="I253" s="100">
        <v>0</v>
      </c>
      <c r="J253" s="100">
        <v>0</v>
      </c>
      <c r="K253" s="100">
        <v>20766894</v>
      </c>
      <c r="L253" s="100">
        <v>227876</v>
      </c>
      <c r="M253" s="100">
        <v>227876</v>
      </c>
      <c r="N253" s="100">
        <v>0</v>
      </c>
      <c r="O253" s="100">
        <v>0</v>
      </c>
      <c r="P253" s="100">
        <v>0</v>
      </c>
      <c r="Q253" s="100">
        <v>0</v>
      </c>
      <c r="R253" s="100">
        <v>0</v>
      </c>
      <c r="S253" s="100">
        <v>0</v>
      </c>
      <c r="T253" s="100">
        <v>0</v>
      </c>
      <c r="U253" s="100">
        <v>0</v>
      </c>
      <c r="V253" s="100">
        <v>0</v>
      </c>
      <c r="W253" s="100">
        <v>0</v>
      </c>
      <c r="X253" s="100">
        <v>0</v>
      </c>
      <c r="Y253" s="100">
        <v>0</v>
      </c>
      <c r="Z253" s="100">
        <v>0</v>
      </c>
      <c r="AA253" s="100">
        <v>0</v>
      </c>
      <c r="AB253" s="100">
        <v>0</v>
      </c>
      <c r="AC253" s="100">
        <v>0</v>
      </c>
      <c r="AD253" s="100">
        <v>0</v>
      </c>
      <c r="AE253" s="100">
        <v>4288446</v>
      </c>
      <c r="AF253" s="100">
        <v>0</v>
      </c>
      <c r="AG253" s="100">
        <v>87520</v>
      </c>
      <c r="AH253" s="100">
        <v>4375966</v>
      </c>
      <c r="AI253" s="100">
        <v>742744</v>
      </c>
      <c r="AJ253" s="100">
        <v>727890</v>
      </c>
      <c r="AK253" s="100">
        <v>0</v>
      </c>
      <c r="AL253" s="100">
        <v>14855</v>
      </c>
      <c r="AM253" s="100">
        <v>1485489</v>
      </c>
      <c r="AN253" s="100">
        <v>-459094</v>
      </c>
      <c r="AO253" s="100">
        <v>-449912</v>
      </c>
      <c r="AP253" s="100">
        <v>0</v>
      </c>
      <c r="AQ253" s="100">
        <v>-9182</v>
      </c>
      <c r="AR253" s="100">
        <v>-918188</v>
      </c>
      <c r="AS253" s="100">
        <v>-316761.99</v>
      </c>
      <c r="AT253" s="100">
        <v>-310426</v>
      </c>
      <c r="AU253" s="100">
        <v>0</v>
      </c>
      <c r="AV253" s="100">
        <v>-6335</v>
      </c>
      <c r="AW253" s="100">
        <v>-633522.99</v>
      </c>
      <c r="AX253" s="100">
        <v>190281</v>
      </c>
      <c r="AY253" s="100">
        <v>186476</v>
      </c>
      <c r="AZ253" s="100">
        <v>0</v>
      </c>
      <c r="BA253" s="100">
        <v>3806</v>
      </c>
      <c r="BB253" s="100">
        <v>380563</v>
      </c>
      <c r="BC253" s="100">
        <v>-155811</v>
      </c>
      <c r="BD253" s="100">
        <v>-152695</v>
      </c>
      <c r="BE253" s="100">
        <v>0</v>
      </c>
      <c r="BF253" s="100">
        <v>-3116</v>
      </c>
      <c r="BG253" s="100">
        <v>-311622</v>
      </c>
      <c r="BH253" s="100">
        <v>-282291.99</v>
      </c>
      <c r="BI253" s="100">
        <v>-276645</v>
      </c>
      <c r="BJ253" s="100">
        <v>0</v>
      </c>
      <c r="BK253" s="100">
        <v>-5645</v>
      </c>
      <c r="BL253" s="100">
        <v>-564581.99</v>
      </c>
      <c r="BM253" s="100">
        <v>-2126381.9700000007</v>
      </c>
      <c r="BN253" s="100">
        <v>-2083855</v>
      </c>
      <c r="BO253" s="100">
        <v>0</v>
      </c>
      <c r="BP253" s="100">
        <v>-42528</v>
      </c>
      <c r="BQ253" s="100">
        <v>-4252764.9700000007</v>
      </c>
      <c r="BR253" s="100">
        <v>-403816</v>
      </c>
      <c r="BS253" s="100">
        <v>-395740</v>
      </c>
      <c r="BT253" s="100">
        <v>0</v>
      </c>
      <c r="BU253" s="100">
        <v>-8076</v>
      </c>
      <c r="BV253" s="100">
        <v>-807632</v>
      </c>
      <c r="BW253" s="100">
        <v>-1722566.9700000002</v>
      </c>
      <c r="BX253" s="100">
        <v>-1688115</v>
      </c>
      <c r="BY253" s="100">
        <v>0</v>
      </c>
      <c r="BZ253" s="100">
        <v>-34451</v>
      </c>
      <c r="CA253" s="100">
        <v>-3445132.97</v>
      </c>
      <c r="CB253" s="100">
        <v>361320</v>
      </c>
      <c r="CC253" s="100">
        <v>354093</v>
      </c>
      <c r="CD253" s="100">
        <v>0</v>
      </c>
      <c r="CE253" s="100">
        <v>7226</v>
      </c>
      <c r="CF253" s="100">
        <v>722639</v>
      </c>
      <c r="CG253" s="100">
        <v>195564</v>
      </c>
      <c r="CH253" s="100">
        <v>191653</v>
      </c>
      <c r="CI253" s="100">
        <v>0</v>
      </c>
      <c r="CJ253" s="100">
        <v>3911</v>
      </c>
      <c r="CK253" s="100">
        <v>391128</v>
      </c>
      <c r="CL253" s="100">
        <v>-342634</v>
      </c>
      <c r="CM253" s="100">
        <v>-335782</v>
      </c>
      <c r="CN253" s="100">
        <v>0</v>
      </c>
      <c r="CO253" s="100">
        <v>-6853</v>
      </c>
      <c r="CP253" s="100">
        <v>-685269</v>
      </c>
      <c r="CQ253" s="100">
        <v>-837258</v>
      </c>
      <c r="CR253" s="100">
        <v>-820513</v>
      </c>
      <c r="CS253" s="100">
        <v>0</v>
      </c>
      <c r="CT253" s="100">
        <v>-16745</v>
      </c>
      <c r="CU253" s="100">
        <v>-1674516</v>
      </c>
      <c r="CV253" s="100">
        <v>-2749389.9700000007</v>
      </c>
      <c r="CW253" s="100">
        <v>-2694404</v>
      </c>
      <c r="CX253" s="100">
        <v>0</v>
      </c>
      <c r="CY253" s="100">
        <v>-54989</v>
      </c>
      <c r="CZ253" s="100">
        <v>-5498782.9700000007</v>
      </c>
      <c r="DA253" s="100">
        <v>-385130</v>
      </c>
      <c r="DB253" s="100">
        <v>-377429</v>
      </c>
      <c r="DC253" s="100">
        <v>0</v>
      </c>
      <c r="DD253" s="100">
        <v>-7703</v>
      </c>
      <c r="DE253" s="100">
        <v>-770262</v>
      </c>
      <c r="DF253" s="100">
        <v>-2364260.9700000002</v>
      </c>
      <c r="DG253" s="100">
        <v>-2316975</v>
      </c>
      <c r="DH253" s="100">
        <v>0</v>
      </c>
      <c r="DI253" s="100">
        <v>-47285</v>
      </c>
      <c r="DJ253" s="100">
        <v>-4728520.9700000007</v>
      </c>
      <c r="DK253" s="100">
        <v>41703.229999996722</v>
      </c>
      <c r="DL253" s="100">
        <v>40869</v>
      </c>
      <c r="DM253" s="100">
        <v>0</v>
      </c>
      <c r="DN253" s="100">
        <v>835</v>
      </c>
      <c r="DO253" s="100">
        <v>83408.229999996707</v>
      </c>
      <c r="DP253" s="100">
        <v>151977</v>
      </c>
      <c r="DQ253" s="100">
        <v>148939</v>
      </c>
      <c r="DR253" s="100">
        <v>0</v>
      </c>
      <c r="DS253" s="100">
        <v>3040</v>
      </c>
      <c r="DT253" s="100">
        <v>303956.22999999672</v>
      </c>
      <c r="DU253" s="100">
        <v>-110273.77000000328</v>
      </c>
      <c r="DV253" s="100">
        <v>-108070</v>
      </c>
      <c r="DW253" s="100">
        <v>0</v>
      </c>
      <c r="DX253" s="100">
        <v>-2205</v>
      </c>
      <c r="DY253" s="100">
        <v>-220548</v>
      </c>
      <c r="DZ253" s="100">
        <v>21566733</v>
      </c>
      <c r="EA253" s="100">
        <v>21135399</v>
      </c>
      <c r="EB253" s="100">
        <v>0</v>
      </c>
      <c r="EC253" s="100">
        <v>431335</v>
      </c>
      <c r="ED253" s="100">
        <v>43133467</v>
      </c>
      <c r="EE253" s="100">
        <v>20766894</v>
      </c>
      <c r="EF253" s="100">
        <v>20351557</v>
      </c>
      <c r="EG253" s="100">
        <v>0</v>
      </c>
      <c r="EH253" s="100">
        <v>415338</v>
      </c>
      <c r="EI253" s="100">
        <v>41533789</v>
      </c>
      <c r="EJ253" s="100">
        <v>-799839</v>
      </c>
      <c r="EK253" s="100">
        <v>-783842</v>
      </c>
      <c r="EL253" s="100">
        <v>0</v>
      </c>
      <c r="EM253" s="100">
        <v>-15997</v>
      </c>
      <c r="EN253" s="100">
        <v>-1599678</v>
      </c>
      <c r="EO253" s="100">
        <v>-910112.77000000328</v>
      </c>
      <c r="EP253" s="100">
        <v>-891912</v>
      </c>
      <c r="EQ253" s="100">
        <v>0</v>
      </c>
      <c r="ER253" s="100">
        <v>-18202</v>
      </c>
      <c r="ES253" s="100">
        <v>-1820226</v>
      </c>
      <c r="ET253" s="546">
        <v>0.5</v>
      </c>
      <c r="EU253" s="546">
        <v>0.49</v>
      </c>
      <c r="EV253" s="546">
        <v>0</v>
      </c>
      <c r="EW253" s="546">
        <v>0.01</v>
      </c>
      <c r="EX253" s="546">
        <v>1</v>
      </c>
      <c r="EY253" s="84" t="s">
        <v>1054</v>
      </c>
    </row>
    <row r="254" spans="1:155" s="84" customFormat="1" x14ac:dyDescent="0.25">
      <c r="A254" t="s">
        <v>1026</v>
      </c>
      <c r="B254" s="82" t="s">
        <v>867</v>
      </c>
      <c r="C254" s="85" t="s">
        <v>866</v>
      </c>
      <c r="D254" s="100">
        <v>83139567</v>
      </c>
      <c r="E254" s="100">
        <v>159627968</v>
      </c>
      <c r="F254" s="100">
        <v>89790732</v>
      </c>
      <c r="G254" s="100">
        <v>0</v>
      </c>
      <c r="H254" s="100">
        <v>332558267</v>
      </c>
      <c r="I254" s="100">
        <v>0</v>
      </c>
      <c r="J254" s="100">
        <v>0</v>
      </c>
      <c r="K254" s="100">
        <v>83139567</v>
      </c>
      <c r="L254" s="100">
        <v>756729</v>
      </c>
      <c r="M254" s="100">
        <v>756729</v>
      </c>
      <c r="N254" s="100">
        <v>0</v>
      </c>
      <c r="O254" s="100">
        <v>0</v>
      </c>
      <c r="P254" s="100">
        <v>0</v>
      </c>
      <c r="Q254" s="100">
        <v>0</v>
      </c>
      <c r="R254" s="100">
        <v>0</v>
      </c>
      <c r="S254" s="100">
        <v>0</v>
      </c>
      <c r="T254" s="100">
        <v>0</v>
      </c>
      <c r="U254" s="100">
        <v>0</v>
      </c>
      <c r="V254" s="100">
        <v>0</v>
      </c>
      <c r="W254" s="100">
        <v>0</v>
      </c>
      <c r="X254" s="100">
        <v>0</v>
      </c>
      <c r="Y254" s="100">
        <v>0</v>
      </c>
      <c r="Z254" s="100">
        <v>0</v>
      </c>
      <c r="AA254" s="100">
        <v>0</v>
      </c>
      <c r="AB254" s="100">
        <v>0</v>
      </c>
      <c r="AC254" s="100">
        <v>0</v>
      </c>
      <c r="AD254" s="100">
        <v>0</v>
      </c>
      <c r="AE254" s="100">
        <v>11439345</v>
      </c>
      <c r="AF254" s="100">
        <v>6434632</v>
      </c>
      <c r="AG254" s="100">
        <v>0</v>
      </c>
      <c r="AH254" s="100">
        <v>17873977</v>
      </c>
      <c r="AI254" s="100">
        <v>7091893</v>
      </c>
      <c r="AJ254" s="100">
        <v>13616435</v>
      </c>
      <c r="AK254" s="100">
        <v>7659245</v>
      </c>
      <c r="AL254" s="100">
        <v>0</v>
      </c>
      <c r="AM254" s="100">
        <v>28367573</v>
      </c>
      <c r="AN254" s="100">
        <v>-5440087</v>
      </c>
      <c r="AO254" s="100">
        <v>-10444967</v>
      </c>
      <c r="AP254" s="100">
        <v>-5875294</v>
      </c>
      <c r="AQ254" s="100">
        <v>0</v>
      </c>
      <c r="AR254" s="100">
        <v>-21760348</v>
      </c>
      <c r="AS254" s="100">
        <v>-1606769</v>
      </c>
      <c r="AT254" s="100">
        <v>-3084997</v>
      </c>
      <c r="AU254" s="100">
        <v>-1735311</v>
      </c>
      <c r="AV254" s="100">
        <v>0</v>
      </c>
      <c r="AW254" s="100">
        <v>-6427077</v>
      </c>
      <c r="AX254" s="100">
        <v>236251</v>
      </c>
      <c r="AY254" s="100">
        <v>453600</v>
      </c>
      <c r="AZ254" s="100">
        <v>255150</v>
      </c>
      <c r="BA254" s="100">
        <v>0</v>
      </c>
      <c r="BB254" s="100">
        <v>945001</v>
      </c>
      <c r="BC254" s="100">
        <v>-1379481</v>
      </c>
      <c r="BD254" s="100">
        <v>-2648604</v>
      </c>
      <c r="BE254" s="100">
        <v>-1489839</v>
      </c>
      <c r="BF254" s="100">
        <v>0</v>
      </c>
      <c r="BG254" s="100">
        <v>-5517924</v>
      </c>
      <c r="BH254" s="100">
        <v>-2749999</v>
      </c>
      <c r="BI254" s="100">
        <v>-5280001</v>
      </c>
      <c r="BJ254" s="100">
        <v>-2970000</v>
      </c>
      <c r="BK254" s="100">
        <v>0</v>
      </c>
      <c r="BL254" s="100">
        <v>-11000000</v>
      </c>
      <c r="BM254" s="100">
        <v>-8327761</v>
      </c>
      <c r="BN254" s="100">
        <v>-15989301</v>
      </c>
      <c r="BO254" s="100">
        <v>-8993982</v>
      </c>
      <c r="BP254" s="100">
        <v>0</v>
      </c>
      <c r="BQ254" s="100">
        <v>-33311044</v>
      </c>
      <c r="BR254" s="100">
        <v>-1888440</v>
      </c>
      <c r="BS254" s="100">
        <v>-3625804</v>
      </c>
      <c r="BT254" s="100">
        <v>-2039515</v>
      </c>
      <c r="BU254" s="100">
        <v>0</v>
      </c>
      <c r="BV254" s="100">
        <v>-7553759</v>
      </c>
      <c r="BW254" s="100">
        <v>-6439321</v>
      </c>
      <c r="BX254" s="100">
        <v>-12363497</v>
      </c>
      <c r="BY254" s="100">
        <v>-6954467</v>
      </c>
      <c r="BZ254" s="100">
        <v>0</v>
      </c>
      <c r="CA254" s="100">
        <v>-25757285</v>
      </c>
      <c r="CB254" s="100">
        <v>906147</v>
      </c>
      <c r="CC254" s="100">
        <v>1739802</v>
      </c>
      <c r="CD254" s="100">
        <v>978639</v>
      </c>
      <c r="CE254" s="100">
        <v>0</v>
      </c>
      <c r="CF254" s="100">
        <v>3624588</v>
      </c>
      <c r="CG254" s="100">
        <v>0</v>
      </c>
      <c r="CH254" s="100">
        <v>0</v>
      </c>
      <c r="CI254" s="100">
        <v>0</v>
      </c>
      <c r="CJ254" s="100">
        <v>0</v>
      </c>
      <c r="CK254" s="100">
        <v>0</v>
      </c>
      <c r="CL254" s="100">
        <v>-1553180</v>
      </c>
      <c r="CM254" s="100">
        <v>-2982105</v>
      </c>
      <c r="CN254" s="100">
        <v>-1677434</v>
      </c>
      <c r="CO254" s="100">
        <v>0</v>
      </c>
      <c r="CP254" s="100">
        <v>-6212719</v>
      </c>
      <c r="CQ254" s="100">
        <v>4327345</v>
      </c>
      <c r="CR254" s="100">
        <v>8308503</v>
      </c>
      <c r="CS254" s="100">
        <v>4673533</v>
      </c>
      <c r="CT254" s="100">
        <v>0</v>
      </c>
      <c r="CU254" s="100">
        <v>17309381</v>
      </c>
      <c r="CV254" s="100">
        <v>-4647449</v>
      </c>
      <c r="CW254" s="100">
        <v>-8923101</v>
      </c>
      <c r="CX254" s="100">
        <v>-5019244</v>
      </c>
      <c r="CY254" s="100">
        <v>0</v>
      </c>
      <c r="CZ254" s="100">
        <v>-18589794</v>
      </c>
      <c r="DA254" s="100">
        <v>-2535473</v>
      </c>
      <c r="DB254" s="100">
        <v>-4868107</v>
      </c>
      <c r="DC254" s="100">
        <v>-2738310</v>
      </c>
      <c r="DD254" s="100">
        <v>0</v>
      </c>
      <c r="DE254" s="100">
        <v>-10141890</v>
      </c>
      <c r="DF254" s="100">
        <v>-2111976</v>
      </c>
      <c r="DG254" s="100">
        <v>-4054994</v>
      </c>
      <c r="DH254" s="100">
        <v>-2280934</v>
      </c>
      <c r="DI254" s="100">
        <v>0</v>
      </c>
      <c r="DJ254" s="100">
        <v>-8447904</v>
      </c>
      <c r="DK254" s="100">
        <v>1274365</v>
      </c>
      <c r="DL254" s="100">
        <v>-15329974</v>
      </c>
      <c r="DM254" s="100">
        <v>-7845954</v>
      </c>
      <c r="DN254" s="100">
        <v>0</v>
      </c>
      <c r="DO254" s="100">
        <v>-21901565</v>
      </c>
      <c r="DP254" s="100">
        <v>1274356</v>
      </c>
      <c r="DQ254" s="100">
        <v>1158000</v>
      </c>
      <c r="DR254" s="100">
        <v>1428540</v>
      </c>
      <c r="DS254" s="100">
        <v>0</v>
      </c>
      <c r="DT254" s="100">
        <v>3860896</v>
      </c>
      <c r="DU254" s="100">
        <v>9</v>
      </c>
      <c r="DV254" s="100">
        <v>-16487974</v>
      </c>
      <c r="DW254" s="100">
        <v>-9274494</v>
      </c>
      <c r="DX254" s="100">
        <v>0</v>
      </c>
      <c r="DY254" s="100">
        <v>-25762461</v>
      </c>
      <c r="DZ254" s="100">
        <v>84276782</v>
      </c>
      <c r="EA254" s="100">
        <v>161811422</v>
      </c>
      <c r="EB254" s="100">
        <v>91018925</v>
      </c>
      <c r="EC254" s="100">
        <v>0</v>
      </c>
      <c r="ED254" s="100">
        <v>337107129</v>
      </c>
      <c r="EE254" s="100">
        <v>83139567</v>
      </c>
      <c r="EF254" s="100">
        <v>159627968</v>
      </c>
      <c r="EG254" s="100">
        <v>89790732</v>
      </c>
      <c r="EH254" s="100">
        <v>0</v>
      </c>
      <c r="EI254" s="100">
        <v>332558267</v>
      </c>
      <c r="EJ254" s="100">
        <v>-1137215</v>
      </c>
      <c r="EK254" s="100">
        <v>-2183454</v>
      </c>
      <c r="EL254" s="100">
        <v>-1228193</v>
      </c>
      <c r="EM254" s="100">
        <v>0</v>
      </c>
      <c r="EN254" s="100">
        <v>-4548862</v>
      </c>
      <c r="EO254" s="100">
        <v>-1137206</v>
      </c>
      <c r="EP254" s="100">
        <v>-18671428</v>
      </c>
      <c r="EQ254" s="100">
        <v>-10502687</v>
      </c>
      <c r="ER254" s="100">
        <v>0</v>
      </c>
      <c r="ES254" s="100">
        <v>-30311323</v>
      </c>
      <c r="ET254" s="546">
        <v>0.25</v>
      </c>
      <c r="EU254" s="546">
        <v>0.48</v>
      </c>
      <c r="EV254" s="546">
        <v>0.27</v>
      </c>
      <c r="EW254" s="546">
        <v>0</v>
      </c>
      <c r="EX254" s="546">
        <v>1</v>
      </c>
      <c r="EY254" s="84" t="s">
        <v>1073</v>
      </c>
    </row>
    <row r="255" spans="1:155" s="84" customFormat="1" x14ac:dyDescent="0.25">
      <c r="A255" t="s">
        <v>1037</v>
      </c>
      <c r="B255" s="82" t="s">
        <v>869</v>
      </c>
      <c r="C255" s="85" t="s">
        <v>868</v>
      </c>
      <c r="D255" s="100">
        <v>23460599</v>
      </c>
      <c r="E255" s="100">
        <v>18768480</v>
      </c>
      <c r="F255" s="100">
        <v>4692120</v>
      </c>
      <c r="G255" s="100">
        <v>0</v>
      </c>
      <c r="H255" s="100">
        <v>46921199</v>
      </c>
      <c r="I255" s="100">
        <v>0</v>
      </c>
      <c r="J255" s="100">
        <v>0</v>
      </c>
      <c r="K255" s="100">
        <v>23460599</v>
      </c>
      <c r="L255" s="100">
        <v>124363</v>
      </c>
      <c r="M255" s="100">
        <v>124363</v>
      </c>
      <c r="N255" s="100">
        <v>0</v>
      </c>
      <c r="O255" s="100">
        <v>0</v>
      </c>
      <c r="P255" s="100">
        <v>0</v>
      </c>
      <c r="Q255" s="100">
        <v>0</v>
      </c>
      <c r="R255" s="100">
        <v>0</v>
      </c>
      <c r="S255" s="100">
        <v>0</v>
      </c>
      <c r="T255" s="100">
        <v>0</v>
      </c>
      <c r="U255" s="100">
        <v>0</v>
      </c>
      <c r="V255" s="100">
        <v>0</v>
      </c>
      <c r="W255" s="100">
        <v>0</v>
      </c>
      <c r="X255" s="100">
        <v>0</v>
      </c>
      <c r="Y255" s="100">
        <v>0</v>
      </c>
      <c r="Z255" s="100">
        <v>0</v>
      </c>
      <c r="AA255" s="100">
        <v>0</v>
      </c>
      <c r="AB255" s="100">
        <v>0</v>
      </c>
      <c r="AC255" s="100">
        <v>0</v>
      </c>
      <c r="AD255" s="100">
        <v>0</v>
      </c>
      <c r="AE255" s="100">
        <v>1808118</v>
      </c>
      <c r="AF255" s="100">
        <v>452029</v>
      </c>
      <c r="AG255" s="100">
        <v>0</v>
      </c>
      <c r="AH255" s="100">
        <v>2260147</v>
      </c>
      <c r="AI255" s="100">
        <v>787047</v>
      </c>
      <c r="AJ255" s="100">
        <v>629637</v>
      </c>
      <c r="AK255" s="100">
        <v>157409</v>
      </c>
      <c r="AL255" s="100">
        <v>0</v>
      </c>
      <c r="AM255" s="100">
        <v>1574093</v>
      </c>
      <c r="AN255" s="100">
        <v>-303044</v>
      </c>
      <c r="AO255" s="100">
        <v>-242436</v>
      </c>
      <c r="AP255" s="100">
        <v>-60609</v>
      </c>
      <c r="AQ255" s="100">
        <v>0</v>
      </c>
      <c r="AR255" s="100">
        <v>-606089</v>
      </c>
      <c r="AS255" s="100">
        <v>0</v>
      </c>
      <c r="AT255" s="100">
        <v>-428029</v>
      </c>
      <c r="AU255" s="100">
        <v>-998735</v>
      </c>
      <c r="AV255" s="100">
        <v>0</v>
      </c>
      <c r="AW255" s="100">
        <v>-1426764</v>
      </c>
      <c r="AX255" s="100">
        <v>379759</v>
      </c>
      <c r="AY255" s="100">
        <v>303807</v>
      </c>
      <c r="AZ255" s="100">
        <v>75952</v>
      </c>
      <c r="BA255" s="100">
        <v>0</v>
      </c>
      <c r="BB255" s="100">
        <v>759518</v>
      </c>
      <c r="BC255" s="100">
        <v>-497373</v>
      </c>
      <c r="BD255" s="100">
        <v>-397899</v>
      </c>
      <c r="BE255" s="100">
        <v>-99475</v>
      </c>
      <c r="BF255" s="100">
        <v>0</v>
      </c>
      <c r="BG255" s="100">
        <v>-994747</v>
      </c>
      <c r="BH255" s="100">
        <v>-117614</v>
      </c>
      <c r="BI255" s="100">
        <v>-522121</v>
      </c>
      <c r="BJ255" s="100">
        <v>-1022258</v>
      </c>
      <c r="BK255" s="100">
        <v>0</v>
      </c>
      <c r="BL255" s="100">
        <v>-1661993</v>
      </c>
      <c r="BM255" s="100">
        <v>0</v>
      </c>
      <c r="BN255" s="100">
        <v>-1409905</v>
      </c>
      <c r="BO255" s="100">
        <v>-3289780</v>
      </c>
      <c r="BP255" s="100">
        <v>0</v>
      </c>
      <c r="BQ255" s="100">
        <v>-4699685</v>
      </c>
      <c r="BR255" s="100">
        <v>0</v>
      </c>
      <c r="BS255" s="100">
        <v>-1409905</v>
      </c>
      <c r="BT255" s="100">
        <v>-3289780</v>
      </c>
      <c r="BU255" s="100">
        <v>0</v>
      </c>
      <c r="BV255" s="100">
        <v>-4699685</v>
      </c>
      <c r="BW255" s="100">
        <v>0</v>
      </c>
      <c r="BX255" s="100">
        <v>0</v>
      </c>
      <c r="BY255" s="100">
        <v>0</v>
      </c>
      <c r="BZ255" s="100">
        <v>0</v>
      </c>
      <c r="CA255" s="100">
        <v>0</v>
      </c>
      <c r="CB255" s="100">
        <v>43907</v>
      </c>
      <c r="CC255" s="100">
        <v>35125</v>
      </c>
      <c r="CD255" s="100">
        <v>8781</v>
      </c>
      <c r="CE255" s="100">
        <v>0</v>
      </c>
      <c r="CF255" s="100">
        <v>87813</v>
      </c>
      <c r="CG255" s="100">
        <v>139570</v>
      </c>
      <c r="CH255" s="100">
        <v>111656</v>
      </c>
      <c r="CI255" s="100">
        <v>27914</v>
      </c>
      <c r="CJ255" s="100">
        <v>0</v>
      </c>
      <c r="CK255" s="100">
        <v>279140</v>
      </c>
      <c r="CL255" s="100">
        <v>0</v>
      </c>
      <c r="CM255" s="100">
        <v>0</v>
      </c>
      <c r="CN255" s="100">
        <v>0</v>
      </c>
      <c r="CO255" s="100">
        <v>0</v>
      </c>
      <c r="CP255" s="100">
        <v>0</v>
      </c>
      <c r="CQ255" s="100">
        <v>-960922</v>
      </c>
      <c r="CR255" s="100">
        <v>-768737</v>
      </c>
      <c r="CS255" s="100">
        <v>-192184</v>
      </c>
      <c r="CT255" s="100">
        <v>0</v>
      </c>
      <c r="CU255" s="100">
        <v>-1921843</v>
      </c>
      <c r="CV255" s="100">
        <v>-777445</v>
      </c>
      <c r="CW255" s="100">
        <v>-2031861</v>
      </c>
      <c r="CX255" s="100">
        <v>-3445269</v>
      </c>
      <c r="CY255" s="100">
        <v>0</v>
      </c>
      <c r="CZ255" s="100">
        <v>-6254575</v>
      </c>
      <c r="DA255" s="100">
        <v>43907</v>
      </c>
      <c r="DB255" s="100">
        <v>-1374780</v>
      </c>
      <c r="DC255" s="100">
        <v>-3280999</v>
      </c>
      <c r="DD255" s="100">
        <v>0</v>
      </c>
      <c r="DE255" s="100">
        <v>-4611872</v>
      </c>
      <c r="DF255" s="100">
        <v>-821352</v>
      </c>
      <c r="DG255" s="100">
        <v>-657081</v>
      </c>
      <c r="DH255" s="100">
        <v>-164270</v>
      </c>
      <c r="DI255" s="100">
        <v>0</v>
      </c>
      <c r="DJ255" s="100">
        <v>-1642703</v>
      </c>
      <c r="DK255" s="100">
        <v>-1228081</v>
      </c>
      <c r="DL255" s="100">
        <v>309590</v>
      </c>
      <c r="DM255" s="100">
        <v>2769169</v>
      </c>
      <c r="DN255" s="100">
        <v>0</v>
      </c>
      <c r="DO255" s="100">
        <v>1850678</v>
      </c>
      <c r="DP255" s="100">
        <v>-1228080</v>
      </c>
      <c r="DQ255" s="100">
        <v>1033836</v>
      </c>
      <c r="DR255" s="100">
        <v>4459084</v>
      </c>
      <c r="DS255" s="100">
        <v>0</v>
      </c>
      <c r="DT255" s="100">
        <v>4264840</v>
      </c>
      <c r="DU255" s="100">
        <v>-1</v>
      </c>
      <c r="DV255" s="100">
        <v>-724246</v>
      </c>
      <c r="DW255" s="100">
        <v>-1689915</v>
      </c>
      <c r="DX255" s="100">
        <v>0</v>
      </c>
      <c r="DY255" s="100">
        <v>-2414162</v>
      </c>
      <c r="DZ255" s="100">
        <v>25293481</v>
      </c>
      <c r="EA255" s="100">
        <v>20234784</v>
      </c>
      <c r="EB255" s="100">
        <v>5058696</v>
      </c>
      <c r="EC255" s="100">
        <v>0</v>
      </c>
      <c r="ED255" s="100">
        <v>50586961</v>
      </c>
      <c r="EE255" s="100">
        <v>23460599</v>
      </c>
      <c r="EF255" s="100">
        <v>18768480</v>
      </c>
      <c r="EG255" s="100">
        <v>4692120</v>
      </c>
      <c r="EH255" s="100">
        <v>0</v>
      </c>
      <c r="EI255" s="100">
        <v>46921199</v>
      </c>
      <c r="EJ255" s="100">
        <v>-1832882</v>
      </c>
      <c r="EK255" s="100">
        <v>-1466304</v>
      </c>
      <c r="EL255" s="100">
        <v>-366576</v>
      </c>
      <c r="EM255" s="100">
        <v>0</v>
      </c>
      <c r="EN255" s="100">
        <v>-3665762</v>
      </c>
      <c r="EO255" s="100">
        <v>-1832883</v>
      </c>
      <c r="EP255" s="100">
        <v>-2190550</v>
      </c>
      <c r="EQ255" s="100">
        <v>-2056491</v>
      </c>
      <c r="ER255" s="100">
        <v>0</v>
      </c>
      <c r="ES255" s="100">
        <v>-6079924</v>
      </c>
      <c r="ET255" s="546">
        <v>0.5</v>
      </c>
      <c r="EU255" s="546">
        <v>0.4</v>
      </c>
      <c r="EV255" s="546">
        <v>0.1</v>
      </c>
      <c r="EW255" s="546">
        <v>0</v>
      </c>
      <c r="EX255" s="546">
        <v>1</v>
      </c>
      <c r="EY255" s="84" t="s">
        <v>1029</v>
      </c>
    </row>
    <row r="256" spans="1:155" s="84" customFormat="1" x14ac:dyDescent="0.25">
      <c r="A256" t="s">
        <v>1026</v>
      </c>
      <c r="B256" s="82" t="s">
        <v>871</v>
      </c>
      <c r="C256" s="85" t="s">
        <v>870</v>
      </c>
      <c r="D256" s="100">
        <v>14414675</v>
      </c>
      <c r="E256" s="100">
        <v>20180545</v>
      </c>
      <c r="F256" s="100">
        <v>23063480</v>
      </c>
      <c r="G256" s="100">
        <v>0</v>
      </c>
      <c r="H256" s="100">
        <v>57658700</v>
      </c>
      <c r="I256" s="100">
        <v>0</v>
      </c>
      <c r="J256" s="100">
        <v>0</v>
      </c>
      <c r="K256" s="100">
        <v>14414675</v>
      </c>
      <c r="L256" s="100">
        <v>187221</v>
      </c>
      <c r="M256" s="100">
        <v>187221</v>
      </c>
      <c r="N256" s="100">
        <v>125169</v>
      </c>
      <c r="O256" s="100">
        <v>125169</v>
      </c>
      <c r="P256" s="100">
        <v>0</v>
      </c>
      <c r="Q256" s="100">
        <v>0</v>
      </c>
      <c r="R256" s="100">
        <v>0</v>
      </c>
      <c r="S256" s="100">
        <v>0</v>
      </c>
      <c r="T256" s="100">
        <v>0</v>
      </c>
      <c r="U256" s="100">
        <v>0</v>
      </c>
      <c r="V256" s="100">
        <v>0</v>
      </c>
      <c r="W256" s="100">
        <v>0</v>
      </c>
      <c r="X256" s="100">
        <v>0</v>
      </c>
      <c r="Y256" s="100">
        <v>0</v>
      </c>
      <c r="Z256" s="100">
        <v>0</v>
      </c>
      <c r="AA256" s="100">
        <v>0</v>
      </c>
      <c r="AB256" s="100">
        <v>0</v>
      </c>
      <c r="AC256" s="100">
        <v>0</v>
      </c>
      <c r="AD256" s="100">
        <v>0</v>
      </c>
      <c r="AE256" s="100">
        <v>2417734</v>
      </c>
      <c r="AF256" s="100">
        <v>2730003</v>
      </c>
      <c r="AG256" s="100">
        <v>0</v>
      </c>
      <c r="AH256" s="100">
        <v>5147737</v>
      </c>
      <c r="AI256" s="100">
        <v>540906</v>
      </c>
      <c r="AJ256" s="100">
        <v>757267</v>
      </c>
      <c r="AK256" s="100">
        <v>865448</v>
      </c>
      <c r="AL256" s="100">
        <v>0</v>
      </c>
      <c r="AM256" s="100">
        <v>2163621</v>
      </c>
      <c r="AN256" s="100">
        <v>-156187</v>
      </c>
      <c r="AO256" s="100">
        <v>-218661</v>
      </c>
      <c r="AP256" s="100">
        <v>-249899</v>
      </c>
      <c r="AQ256" s="100">
        <v>0</v>
      </c>
      <c r="AR256" s="100">
        <v>-624747</v>
      </c>
      <c r="AS256" s="100">
        <v>-229500.06000000006</v>
      </c>
      <c r="AT256" s="100">
        <v>-321300</v>
      </c>
      <c r="AU256" s="100">
        <v>-367200</v>
      </c>
      <c r="AV256" s="100">
        <v>0</v>
      </c>
      <c r="AW256" s="100">
        <v>-918000.06</v>
      </c>
      <c r="AX256" s="100">
        <v>24054</v>
      </c>
      <c r="AY256" s="100">
        <v>33677</v>
      </c>
      <c r="AZ256" s="100">
        <v>38488</v>
      </c>
      <c r="BA256" s="100">
        <v>0</v>
      </c>
      <c r="BB256" s="100">
        <v>96219</v>
      </c>
      <c r="BC256" s="100">
        <v>-73804</v>
      </c>
      <c r="BD256" s="100">
        <v>-103327</v>
      </c>
      <c r="BE256" s="100">
        <v>-118088</v>
      </c>
      <c r="BF256" s="100">
        <v>0</v>
      </c>
      <c r="BG256" s="100">
        <v>-295219</v>
      </c>
      <c r="BH256" s="100">
        <v>-279250.06000000006</v>
      </c>
      <c r="BI256" s="100">
        <v>-390950</v>
      </c>
      <c r="BJ256" s="100">
        <v>-446800</v>
      </c>
      <c r="BK256" s="100">
        <v>0</v>
      </c>
      <c r="BL256" s="100">
        <v>-1117000.06</v>
      </c>
      <c r="BM256" s="100">
        <v>-2100905.8000000007</v>
      </c>
      <c r="BN256" s="100">
        <v>-2941268</v>
      </c>
      <c r="BO256" s="100">
        <v>-3361450</v>
      </c>
      <c r="BP256" s="100">
        <v>0</v>
      </c>
      <c r="BQ256" s="100">
        <v>-8403623.8000000007</v>
      </c>
      <c r="BR256" s="100">
        <v>-1064799</v>
      </c>
      <c r="BS256" s="100">
        <v>-1490719</v>
      </c>
      <c r="BT256" s="100">
        <v>-1703678</v>
      </c>
      <c r="BU256" s="100">
        <v>0</v>
      </c>
      <c r="BV256" s="100">
        <v>-4259196</v>
      </c>
      <c r="BW256" s="100">
        <v>-1036106.8000000007</v>
      </c>
      <c r="BX256" s="100">
        <v>-1450550</v>
      </c>
      <c r="BY256" s="100">
        <v>-1657771</v>
      </c>
      <c r="BZ256" s="100">
        <v>0</v>
      </c>
      <c r="CA256" s="100">
        <v>-4144427.8000000007</v>
      </c>
      <c r="CB256" s="100">
        <v>344130</v>
      </c>
      <c r="CC256" s="100">
        <v>481781</v>
      </c>
      <c r="CD256" s="100">
        <v>550607</v>
      </c>
      <c r="CE256" s="100">
        <v>0</v>
      </c>
      <c r="CF256" s="100">
        <v>1376518</v>
      </c>
      <c r="CG256" s="100">
        <v>60729</v>
      </c>
      <c r="CH256" s="100">
        <v>85020</v>
      </c>
      <c r="CI256" s="100">
        <v>97166</v>
      </c>
      <c r="CJ256" s="100">
        <v>0</v>
      </c>
      <c r="CK256" s="100">
        <v>242915</v>
      </c>
      <c r="CL256" s="100">
        <v>-260777</v>
      </c>
      <c r="CM256" s="100">
        <v>-365088</v>
      </c>
      <c r="CN256" s="100">
        <v>-417244</v>
      </c>
      <c r="CO256" s="100">
        <v>0</v>
      </c>
      <c r="CP256" s="100">
        <v>-1043109</v>
      </c>
      <c r="CQ256" s="100">
        <v>-175578</v>
      </c>
      <c r="CR256" s="100">
        <v>-245809</v>
      </c>
      <c r="CS256" s="100">
        <v>-280924</v>
      </c>
      <c r="CT256" s="100">
        <v>0</v>
      </c>
      <c r="CU256" s="100">
        <v>-702311</v>
      </c>
      <c r="CV256" s="100">
        <v>-2132401.8000000007</v>
      </c>
      <c r="CW256" s="100">
        <v>-2985364</v>
      </c>
      <c r="CX256" s="100">
        <v>-3411845</v>
      </c>
      <c r="CY256" s="100">
        <v>0</v>
      </c>
      <c r="CZ256" s="100">
        <v>-8529610.8000000007</v>
      </c>
      <c r="DA256" s="100">
        <v>-981446</v>
      </c>
      <c r="DB256" s="100">
        <v>-1374026</v>
      </c>
      <c r="DC256" s="100">
        <v>-1570315</v>
      </c>
      <c r="DD256" s="100">
        <v>0</v>
      </c>
      <c r="DE256" s="100">
        <v>-3925787</v>
      </c>
      <c r="DF256" s="100">
        <v>-1150955.8000000007</v>
      </c>
      <c r="DG256" s="100">
        <v>-1611339</v>
      </c>
      <c r="DH256" s="100">
        <v>-1841529</v>
      </c>
      <c r="DI256" s="100">
        <v>0</v>
      </c>
      <c r="DJ256" s="100">
        <v>-4603823.8000000007</v>
      </c>
      <c r="DK256" s="100">
        <v>-2860356</v>
      </c>
      <c r="DL256" s="100">
        <v>-2288285</v>
      </c>
      <c r="DM256" s="100">
        <v>-572072</v>
      </c>
      <c r="DN256" s="100">
        <v>0</v>
      </c>
      <c r="DO256" s="100">
        <v>-5720713</v>
      </c>
      <c r="DP256" s="100">
        <v>1705919</v>
      </c>
      <c r="DQ256" s="100">
        <v>1364735</v>
      </c>
      <c r="DR256" s="100">
        <v>341184</v>
      </c>
      <c r="DS256" s="100">
        <v>0</v>
      </c>
      <c r="DT256" s="100">
        <v>3411838</v>
      </c>
      <c r="DU256" s="100">
        <v>-4566275</v>
      </c>
      <c r="DV256" s="100">
        <v>-3653020</v>
      </c>
      <c r="DW256" s="100">
        <v>-913256</v>
      </c>
      <c r="DX256" s="100">
        <v>0</v>
      </c>
      <c r="DY256" s="100">
        <v>-9132551</v>
      </c>
      <c r="DZ256" s="100">
        <v>14862707</v>
      </c>
      <c r="EA256" s="100">
        <v>20807790</v>
      </c>
      <c r="EB256" s="100">
        <v>23780332</v>
      </c>
      <c r="EC256" s="100">
        <v>0</v>
      </c>
      <c r="ED256" s="100">
        <v>59450829</v>
      </c>
      <c r="EE256" s="100">
        <v>14414675</v>
      </c>
      <c r="EF256" s="100">
        <v>20180545</v>
      </c>
      <c r="EG256" s="100">
        <v>23063480</v>
      </c>
      <c r="EH256" s="100">
        <v>0</v>
      </c>
      <c r="EI256" s="100">
        <v>57658700</v>
      </c>
      <c r="EJ256" s="100">
        <v>-448032</v>
      </c>
      <c r="EK256" s="100">
        <v>-627245</v>
      </c>
      <c r="EL256" s="100">
        <v>-716852</v>
      </c>
      <c r="EM256" s="100">
        <v>0</v>
      </c>
      <c r="EN256" s="100">
        <v>-1792129</v>
      </c>
      <c r="EO256" s="100">
        <v>-5014307</v>
      </c>
      <c r="EP256" s="100">
        <v>-4280265</v>
      </c>
      <c r="EQ256" s="100">
        <v>-1630108</v>
      </c>
      <c r="ER256" s="100">
        <v>0</v>
      </c>
      <c r="ES256" s="100">
        <v>-10924680</v>
      </c>
      <c r="ET256" s="546">
        <v>0.25</v>
      </c>
      <c r="EU256" s="546">
        <v>0.35</v>
      </c>
      <c r="EV256" s="546">
        <v>0.4</v>
      </c>
      <c r="EW256" s="546">
        <v>0</v>
      </c>
      <c r="EX256" s="546">
        <v>1</v>
      </c>
      <c r="EY256" s="84" t="s">
        <v>1029</v>
      </c>
    </row>
    <row r="257" spans="1:155" s="84" customFormat="1" x14ac:dyDescent="0.25">
      <c r="A257" t="s">
        <v>1026</v>
      </c>
      <c r="B257" s="82" t="s">
        <v>873</v>
      </c>
      <c r="C257" s="85" t="s">
        <v>872</v>
      </c>
      <c r="D257" s="100">
        <v>0</v>
      </c>
      <c r="E257" s="100">
        <v>51531314</v>
      </c>
      <c r="F257" s="100">
        <v>0</v>
      </c>
      <c r="G257" s="100">
        <v>520518</v>
      </c>
      <c r="H257" s="100">
        <v>52051832</v>
      </c>
      <c r="I257" s="100">
        <v>0</v>
      </c>
      <c r="J257" s="100">
        <v>0</v>
      </c>
      <c r="K257" s="100">
        <v>0</v>
      </c>
      <c r="L257" s="100">
        <v>185713</v>
      </c>
      <c r="M257" s="100">
        <v>185713</v>
      </c>
      <c r="N257" s="100">
        <v>0</v>
      </c>
      <c r="O257" s="100">
        <v>0</v>
      </c>
      <c r="P257" s="100">
        <v>0</v>
      </c>
      <c r="Q257" s="100">
        <v>0</v>
      </c>
      <c r="R257" s="100">
        <v>0</v>
      </c>
      <c r="S257" s="100">
        <v>0</v>
      </c>
      <c r="T257" s="100">
        <v>0</v>
      </c>
      <c r="U257" s="100">
        <v>0</v>
      </c>
      <c r="V257" s="100">
        <v>0</v>
      </c>
      <c r="W257" s="100">
        <v>0</v>
      </c>
      <c r="X257" s="100">
        <v>0</v>
      </c>
      <c r="Y257" s="100">
        <v>0</v>
      </c>
      <c r="Z257" s="100">
        <v>0</v>
      </c>
      <c r="AA257" s="100">
        <v>0</v>
      </c>
      <c r="AB257" s="100">
        <v>0</v>
      </c>
      <c r="AC257" s="100">
        <v>0</v>
      </c>
      <c r="AD257" s="100">
        <v>0</v>
      </c>
      <c r="AE257" s="100">
        <v>6726496</v>
      </c>
      <c r="AF257" s="100">
        <v>0</v>
      </c>
      <c r="AG257" s="100">
        <v>67945</v>
      </c>
      <c r="AH257" s="100">
        <v>6794441</v>
      </c>
      <c r="AI257" s="100">
        <v>0</v>
      </c>
      <c r="AJ257" s="100">
        <v>7724209</v>
      </c>
      <c r="AK257" s="100">
        <v>0</v>
      </c>
      <c r="AL257" s="100">
        <v>78022</v>
      </c>
      <c r="AM257" s="100">
        <v>7802231</v>
      </c>
      <c r="AN257" s="100">
        <v>0</v>
      </c>
      <c r="AO257" s="100">
        <v>-1226209</v>
      </c>
      <c r="AP257" s="100">
        <v>0</v>
      </c>
      <c r="AQ257" s="100">
        <v>-12386</v>
      </c>
      <c r="AR257" s="100">
        <v>-1238595</v>
      </c>
      <c r="AS257" s="100">
        <v>0</v>
      </c>
      <c r="AT257" s="100">
        <v>-5449920</v>
      </c>
      <c r="AU257" s="100">
        <v>0</v>
      </c>
      <c r="AV257" s="100">
        <v>-55050</v>
      </c>
      <c r="AW257" s="100">
        <v>-5504970</v>
      </c>
      <c r="AX257" s="100">
        <v>0</v>
      </c>
      <c r="AY257" s="100">
        <v>447592</v>
      </c>
      <c r="AZ257" s="100">
        <v>0</v>
      </c>
      <c r="BA257" s="100">
        <v>4521</v>
      </c>
      <c r="BB257" s="100">
        <v>452113</v>
      </c>
      <c r="BC257" s="100">
        <v>0</v>
      </c>
      <c r="BD257" s="100">
        <v>-1505751</v>
      </c>
      <c r="BE257" s="100">
        <v>0</v>
      </c>
      <c r="BF257" s="100">
        <v>-15210</v>
      </c>
      <c r="BG257" s="100">
        <v>-1520961</v>
      </c>
      <c r="BH257" s="100">
        <v>0</v>
      </c>
      <c r="BI257" s="100">
        <v>-6508079</v>
      </c>
      <c r="BJ257" s="100">
        <v>0</v>
      </c>
      <c r="BK257" s="100">
        <v>-65739</v>
      </c>
      <c r="BL257" s="100">
        <v>-6573818</v>
      </c>
      <c r="BM257" s="100">
        <v>0</v>
      </c>
      <c r="BN257" s="100">
        <v>-12293953</v>
      </c>
      <c r="BO257" s="100">
        <v>0</v>
      </c>
      <c r="BP257" s="100">
        <v>-124181</v>
      </c>
      <c r="BQ257" s="100">
        <v>-12418134</v>
      </c>
      <c r="BR257" s="100">
        <v>0</v>
      </c>
      <c r="BS257" s="100">
        <v>-7363403</v>
      </c>
      <c r="BT257" s="100">
        <v>0</v>
      </c>
      <c r="BU257" s="100">
        <v>-74378</v>
      </c>
      <c r="BV257" s="100">
        <v>-7437781</v>
      </c>
      <c r="BW257" s="100">
        <v>0</v>
      </c>
      <c r="BX257" s="100">
        <v>-4930549</v>
      </c>
      <c r="BY257" s="100">
        <v>0</v>
      </c>
      <c r="BZ257" s="100">
        <v>-49804</v>
      </c>
      <c r="CA257" s="100">
        <v>-4980353</v>
      </c>
      <c r="CB257" s="100">
        <v>0</v>
      </c>
      <c r="CC257" s="100">
        <v>105544</v>
      </c>
      <c r="CD257" s="100">
        <v>0</v>
      </c>
      <c r="CE257" s="100">
        <v>1066</v>
      </c>
      <c r="CF257" s="100">
        <v>106610</v>
      </c>
      <c r="CG257" s="100">
        <v>0</v>
      </c>
      <c r="CH257" s="100">
        <v>0</v>
      </c>
      <c r="CI257" s="100">
        <v>0</v>
      </c>
      <c r="CJ257" s="100">
        <v>0</v>
      </c>
      <c r="CK257" s="100">
        <v>0</v>
      </c>
      <c r="CL257" s="100">
        <v>0</v>
      </c>
      <c r="CM257" s="100">
        <v>3321195</v>
      </c>
      <c r="CN257" s="100">
        <v>0</v>
      </c>
      <c r="CO257" s="100">
        <v>33547</v>
      </c>
      <c r="CP257" s="100">
        <v>3354742</v>
      </c>
      <c r="CQ257" s="100">
        <v>0</v>
      </c>
      <c r="CR257" s="100">
        <v>-2024945</v>
      </c>
      <c r="CS257" s="100">
        <v>0</v>
      </c>
      <c r="CT257" s="100">
        <v>-20454</v>
      </c>
      <c r="CU257" s="100">
        <v>-2045399</v>
      </c>
      <c r="CV257" s="100">
        <v>0</v>
      </c>
      <c r="CW257" s="100">
        <v>-10892159</v>
      </c>
      <c r="CX257" s="100">
        <v>0</v>
      </c>
      <c r="CY257" s="100">
        <v>-110022</v>
      </c>
      <c r="CZ257" s="100">
        <v>-11002181</v>
      </c>
      <c r="DA257" s="100">
        <v>0</v>
      </c>
      <c r="DB257" s="100">
        <v>-3936664</v>
      </c>
      <c r="DC257" s="100">
        <v>0</v>
      </c>
      <c r="DD257" s="100">
        <v>-39765</v>
      </c>
      <c r="DE257" s="100">
        <v>-3976429</v>
      </c>
      <c r="DF257" s="100">
        <v>0</v>
      </c>
      <c r="DG257" s="100">
        <v>-6955494</v>
      </c>
      <c r="DH257" s="100">
        <v>0</v>
      </c>
      <c r="DI257" s="100">
        <v>-70258</v>
      </c>
      <c r="DJ257" s="100">
        <v>-7025752</v>
      </c>
      <c r="DK257" s="100">
        <v>13</v>
      </c>
      <c r="DL257" s="100">
        <v>1266919</v>
      </c>
      <c r="DM257" s="100">
        <v>0</v>
      </c>
      <c r="DN257" s="100">
        <v>12797</v>
      </c>
      <c r="DO257" s="100">
        <v>1279729</v>
      </c>
      <c r="DP257" s="100">
        <v>0</v>
      </c>
      <c r="DQ257" s="100">
        <v>899000</v>
      </c>
      <c r="DR257" s="100">
        <v>0</v>
      </c>
      <c r="DS257" s="100">
        <v>9081</v>
      </c>
      <c r="DT257" s="100">
        <v>908081</v>
      </c>
      <c r="DU257" s="100">
        <v>13</v>
      </c>
      <c r="DV257" s="100">
        <v>367919</v>
      </c>
      <c r="DW257" s="100">
        <v>0</v>
      </c>
      <c r="DX257" s="100">
        <v>3716</v>
      </c>
      <c r="DY257" s="100">
        <v>371648</v>
      </c>
      <c r="DZ257" s="100">
        <v>0</v>
      </c>
      <c r="EA257" s="100">
        <v>47230016</v>
      </c>
      <c r="EB257" s="100">
        <v>0</v>
      </c>
      <c r="EC257" s="100">
        <v>477071</v>
      </c>
      <c r="ED257" s="100">
        <v>47707087</v>
      </c>
      <c r="EE257" s="100">
        <v>0</v>
      </c>
      <c r="EF257" s="100">
        <v>51531314</v>
      </c>
      <c r="EG257" s="100">
        <v>0</v>
      </c>
      <c r="EH257" s="100">
        <v>520518</v>
      </c>
      <c r="EI257" s="100">
        <v>52051832</v>
      </c>
      <c r="EJ257" s="100">
        <v>0</v>
      </c>
      <c r="EK257" s="100">
        <v>4301298</v>
      </c>
      <c r="EL257" s="100">
        <v>0</v>
      </c>
      <c r="EM257" s="100">
        <v>43447</v>
      </c>
      <c r="EN257" s="100">
        <v>4344745</v>
      </c>
      <c r="EO257" s="100">
        <v>13</v>
      </c>
      <c r="EP257" s="100">
        <v>4669217</v>
      </c>
      <c r="EQ257" s="100">
        <v>0</v>
      </c>
      <c r="ER257" s="100">
        <v>47163</v>
      </c>
      <c r="ES257" s="100">
        <v>4716393</v>
      </c>
      <c r="ET257" s="546">
        <v>0</v>
      </c>
      <c r="EU257" s="546">
        <v>0.99</v>
      </c>
      <c r="EV257" s="546">
        <v>0</v>
      </c>
      <c r="EW257" s="546">
        <v>0.01</v>
      </c>
      <c r="EX257" s="546">
        <v>1</v>
      </c>
      <c r="EY257" s="84" t="s">
        <v>1047</v>
      </c>
    </row>
    <row r="258" spans="1:155" s="84" customFormat="1" x14ac:dyDescent="0.25">
      <c r="A258" t="s">
        <v>1026</v>
      </c>
      <c r="B258" s="82" t="s">
        <v>875</v>
      </c>
      <c r="C258" s="85" t="s">
        <v>874</v>
      </c>
      <c r="D258" s="100">
        <v>13866024.740000002</v>
      </c>
      <c r="E258" s="100">
        <v>22185639</v>
      </c>
      <c r="F258" s="100">
        <v>18857794</v>
      </c>
      <c r="G258" s="100">
        <v>554641</v>
      </c>
      <c r="H258" s="100">
        <v>55464098.740000002</v>
      </c>
      <c r="I258" s="100">
        <v>0</v>
      </c>
      <c r="J258" s="100">
        <v>0</v>
      </c>
      <c r="K258" s="100">
        <v>13866024.740000002</v>
      </c>
      <c r="L258" s="100">
        <v>173311</v>
      </c>
      <c r="M258" s="100">
        <v>173311</v>
      </c>
      <c r="N258" s="100">
        <v>0</v>
      </c>
      <c r="O258" s="100">
        <v>0</v>
      </c>
      <c r="P258" s="100">
        <v>0</v>
      </c>
      <c r="Q258" s="100">
        <v>0</v>
      </c>
      <c r="R258" s="100">
        <v>0</v>
      </c>
      <c r="S258" s="100">
        <v>0</v>
      </c>
      <c r="T258" s="100">
        <v>0</v>
      </c>
      <c r="U258" s="100">
        <v>0</v>
      </c>
      <c r="V258" s="100">
        <v>0</v>
      </c>
      <c r="W258" s="100">
        <v>0</v>
      </c>
      <c r="X258" s="100">
        <v>0</v>
      </c>
      <c r="Y258" s="100">
        <v>0</v>
      </c>
      <c r="Z258" s="100">
        <v>0</v>
      </c>
      <c r="AA258" s="100">
        <v>0</v>
      </c>
      <c r="AB258" s="100">
        <v>0</v>
      </c>
      <c r="AC258" s="100">
        <v>0</v>
      </c>
      <c r="AD258" s="100">
        <v>0</v>
      </c>
      <c r="AE258" s="100">
        <v>2663086</v>
      </c>
      <c r="AF258" s="100">
        <v>2263623</v>
      </c>
      <c r="AG258" s="100">
        <v>66575</v>
      </c>
      <c r="AH258" s="100">
        <v>4993284</v>
      </c>
      <c r="AI258" s="100">
        <v>497827</v>
      </c>
      <c r="AJ258" s="100">
        <v>796524</v>
      </c>
      <c r="AK258" s="100">
        <v>677045</v>
      </c>
      <c r="AL258" s="100">
        <v>19913</v>
      </c>
      <c r="AM258" s="100">
        <v>1991309</v>
      </c>
      <c r="AN258" s="100">
        <v>-212737</v>
      </c>
      <c r="AO258" s="100">
        <v>-340378</v>
      </c>
      <c r="AP258" s="100">
        <v>-289321</v>
      </c>
      <c r="AQ258" s="100">
        <v>-8509</v>
      </c>
      <c r="AR258" s="100">
        <v>-850945</v>
      </c>
      <c r="AS258" s="100">
        <v>-229342</v>
      </c>
      <c r="AT258" s="100">
        <v>-366947</v>
      </c>
      <c r="AU258" s="100">
        <v>-311905</v>
      </c>
      <c r="AV258" s="100">
        <v>-9174</v>
      </c>
      <c r="AW258" s="100">
        <v>-917368</v>
      </c>
      <c r="AX258" s="100">
        <v>66995</v>
      </c>
      <c r="AY258" s="100">
        <v>107194</v>
      </c>
      <c r="AZ258" s="100">
        <v>91115</v>
      </c>
      <c r="BA258" s="100">
        <v>2680</v>
      </c>
      <c r="BB258" s="100">
        <v>267984</v>
      </c>
      <c r="BC258" s="100">
        <v>-91014</v>
      </c>
      <c r="BD258" s="100">
        <v>-145622</v>
      </c>
      <c r="BE258" s="100">
        <v>-123779</v>
      </c>
      <c r="BF258" s="100">
        <v>-3641</v>
      </c>
      <c r="BG258" s="100">
        <v>-364056</v>
      </c>
      <c r="BH258" s="100">
        <v>-253361</v>
      </c>
      <c r="BI258" s="100">
        <v>-405375</v>
      </c>
      <c r="BJ258" s="100">
        <v>-344569</v>
      </c>
      <c r="BK258" s="100">
        <v>-10135</v>
      </c>
      <c r="BL258" s="100">
        <v>-1013440</v>
      </c>
      <c r="BM258" s="100">
        <v>-3350676</v>
      </c>
      <c r="BN258" s="100">
        <v>-5361082</v>
      </c>
      <c r="BO258" s="100">
        <v>-4556919</v>
      </c>
      <c r="BP258" s="100">
        <v>-134027</v>
      </c>
      <c r="BQ258" s="100">
        <v>-13402704</v>
      </c>
      <c r="BR258" s="100">
        <v>-1623737</v>
      </c>
      <c r="BS258" s="100">
        <v>-2597980</v>
      </c>
      <c r="BT258" s="100">
        <v>-2208283</v>
      </c>
      <c r="BU258" s="100">
        <v>-64949</v>
      </c>
      <c r="BV258" s="100">
        <v>-6494949</v>
      </c>
      <c r="BW258" s="100">
        <v>-1726938</v>
      </c>
      <c r="BX258" s="100">
        <v>-2763102</v>
      </c>
      <c r="BY258" s="100">
        <v>-2348637</v>
      </c>
      <c r="BZ258" s="100">
        <v>-69078</v>
      </c>
      <c r="CA258" s="100">
        <v>-6907755</v>
      </c>
      <c r="CB258" s="100">
        <v>1019938</v>
      </c>
      <c r="CC258" s="100">
        <v>1631900</v>
      </c>
      <c r="CD258" s="100">
        <v>1387115</v>
      </c>
      <c r="CE258" s="100">
        <v>40798</v>
      </c>
      <c r="CF258" s="100">
        <v>4079751</v>
      </c>
      <c r="CG258" s="100">
        <v>1032942</v>
      </c>
      <c r="CH258" s="100">
        <v>1652706</v>
      </c>
      <c r="CI258" s="100">
        <v>1404800</v>
      </c>
      <c r="CJ258" s="100">
        <v>41318</v>
      </c>
      <c r="CK258" s="100">
        <v>4131766</v>
      </c>
      <c r="CL258" s="100">
        <v>119781</v>
      </c>
      <c r="CM258" s="100">
        <v>191649</v>
      </c>
      <c r="CN258" s="100">
        <v>162901</v>
      </c>
      <c r="CO258" s="100">
        <v>4791</v>
      </c>
      <c r="CP258" s="100">
        <v>479122</v>
      </c>
      <c r="CQ258" s="100">
        <v>-504979.26</v>
      </c>
      <c r="CR258" s="100">
        <v>-807966</v>
      </c>
      <c r="CS258" s="100">
        <v>-686771</v>
      </c>
      <c r="CT258" s="100">
        <v>-20199</v>
      </c>
      <c r="CU258" s="100">
        <v>-2019915.26</v>
      </c>
      <c r="CV258" s="100">
        <v>-1682994.26</v>
      </c>
      <c r="CW258" s="100">
        <v>-2692793</v>
      </c>
      <c r="CX258" s="100">
        <v>-2288874</v>
      </c>
      <c r="CY258" s="100">
        <v>-67319</v>
      </c>
      <c r="CZ258" s="100">
        <v>-6731980.2599999998</v>
      </c>
      <c r="DA258" s="100">
        <v>-484018</v>
      </c>
      <c r="DB258" s="100">
        <v>-774431</v>
      </c>
      <c r="DC258" s="100">
        <v>-658267</v>
      </c>
      <c r="DD258" s="100">
        <v>-19360</v>
      </c>
      <c r="DE258" s="100">
        <v>-1936076</v>
      </c>
      <c r="DF258" s="100">
        <v>-1198975.26</v>
      </c>
      <c r="DG258" s="100">
        <v>-1918362</v>
      </c>
      <c r="DH258" s="100">
        <v>-1630608</v>
      </c>
      <c r="DI258" s="100">
        <v>-47959</v>
      </c>
      <c r="DJ258" s="100">
        <v>-4795904.26</v>
      </c>
      <c r="DK258" s="100">
        <v>-1878781</v>
      </c>
      <c r="DL258" s="100">
        <v>-1503024</v>
      </c>
      <c r="DM258" s="100">
        <v>-338179</v>
      </c>
      <c r="DN258" s="100">
        <v>-37576</v>
      </c>
      <c r="DO258" s="100">
        <v>-3757560</v>
      </c>
      <c r="DP258" s="100">
        <v>777252</v>
      </c>
      <c r="DQ258" s="100">
        <v>621801</v>
      </c>
      <c r="DR258" s="100">
        <v>139905</v>
      </c>
      <c r="DS258" s="100">
        <v>15545</v>
      </c>
      <c r="DT258" s="100">
        <v>1554503</v>
      </c>
      <c r="DU258" s="100">
        <v>-2656033</v>
      </c>
      <c r="DV258" s="100">
        <v>-2124825</v>
      </c>
      <c r="DW258" s="100">
        <v>-478084</v>
      </c>
      <c r="DX258" s="100">
        <v>-53121</v>
      </c>
      <c r="DY258" s="100">
        <v>-5312063</v>
      </c>
      <c r="DZ258" s="100">
        <v>12604459</v>
      </c>
      <c r="EA258" s="100">
        <v>20167135</v>
      </c>
      <c r="EB258" s="100">
        <v>17142065</v>
      </c>
      <c r="EC258" s="100">
        <v>504178</v>
      </c>
      <c r="ED258" s="100">
        <v>50417837</v>
      </c>
      <c r="EE258" s="100">
        <v>13866024.740000002</v>
      </c>
      <c r="EF258" s="100">
        <v>22185639</v>
      </c>
      <c r="EG258" s="100">
        <v>18857794</v>
      </c>
      <c r="EH258" s="100">
        <v>554641</v>
      </c>
      <c r="EI258" s="100">
        <v>55464098.740000002</v>
      </c>
      <c r="EJ258" s="100">
        <v>1261565.7400000021</v>
      </c>
      <c r="EK258" s="100">
        <v>2018504</v>
      </c>
      <c r="EL258" s="100">
        <v>1715729</v>
      </c>
      <c r="EM258" s="100">
        <v>50463</v>
      </c>
      <c r="EN258" s="100">
        <v>5046261.7400000021</v>
      </c>
      <c r="EO258" s="100">
        <v>-1394467.2599999979</v>
      </c>
      <c r="EP258" s="100">
        <v>-106321</v>
      </c>
      <c r="EQ258" s="100">
        <v>1237645</v>
      </c>
      <c r="ER258" s="100">
        <v>-2658</v>
      </c>
      <c r="ES258" s="100">
        <v>-265801.25999999791</v>
      </c>
      <c r="ET258" s="546">
        <v>0.25</v>
      </c>
      <c r="EU258" s="546">
        <v>0.4</v>
      </c>
      <c r="EV258" s="546">
        <v>0.33999999999999997</v>
      </c>
      <c r="EW258" s="546">
        <v>0.01</v>
      </c>
      <c r="EX258" s="546">
        <v>1</v>
      </c>
      <c r="EY258" s="84" t="s">
        <v>1029</v>
      </c>
    </row>
    <row r="259" spans="1:155" s="84" customFormat="1" x14ac:dyDescent="0.25">
      <c r="A259" t="s">
        <v>1026</v>
      </c>
      <c r="B259" s="82" t="s">
        <v>877</v>
      </c>
      <c r="C259" s="85" t="s">
        <v>876</v>
      </c>
      <c r="D259" s="100">
        <v>5479333</v>
      </c>
      <c r="E259" s="100">
        <v>8766932</v>
      </c>
      <c r="F259" s="100">
        <v>7451893</v>
      </c>
      <c r="G259" s="100">
        <v>219173</v>
      </c>
      <c r="H259" s="100">
        <v>21917331</v>
      </c>
      <c r="I259" s="100">
        <v>0</v>
      </c>
      <c r="J259" s="100">
        <v>0</v>
      </c>
      <c r="K259" s="100">
        <v>5479333</v>
      </c>
      <c r="L259" s="100">
        <v>112496</v>
      </c>
      <c r="M259" s="100">
        <v>112496</v>
      </c>
      <c r="N259" s="100">
        <v>0</v>
      </c>
      <c r="O259" s="100">
        <v>0</v>
      </c>
      <c r="P259" s="100">
        <v>0</v>
      </c>
      <c r="Q259" s="100">
        <v>0</v>
      </c>
      <c r="R259" s="100">
        <v>0</v>
      </c>
      <c r="S259" s="100">
        <v>0</v>
      </c>
      <c r="T259" s="100">
        <v>0</v>
      </c>
      <c r="U259" s="100">
        <v>0</v>
      </c>
      <c r="V259" s="100">
        <v>0</v>
      </c>
      <c r="W259" s="100">
        <v>0</v>
      </c>
      <c r="X259" s="100">
        <v>0</v>
      </c>
      <c r="Y259" s="100">
        <v>0</v>
      </c>
      <c r="Z259" s="100">
        <v>0</v>
      </c>
      <c r="AA259" s="100">
        <v>0</v>
      </c>
      <c r="AB259" s="100">
        <v>0</v>
      </c>
      <c r="AC259" s="100">
        <v>0</v>
      </c>
      <c r="AD259" s="100">
        <v>0</v>
      </c>
      <c r="AE259" s="100">
        <v>1640711</v>
      </c>
      <c r="AF259" s="100">
        <v>1394606</v>
      </c>
      <c r="AG259" s="100">
        <v>41018</v>
      </c>
      <c r="AH259" s="100">
        <v>3076335</v>
      </c>
      <c r="AI259" s="100">
        <v>156680</v>
      </c>
      <c r="AJ259" s="100">
        <v>250688</v>
      </c>
      <c r="AK259" s="100">
        <v>213084</v>
      </c>
      <c r="AL259" s="100">
        <v>6267</v>
      </c>
      <c r="AM259" s="100">
        <v>626719</v>
      </c>
      <c r="AN259" s="100">
        <v>-84459</v>
      </c>
      <c r="AO259" s="100">
        <v>-135133</v>
      </c>
      <c r="AP259" s="100">
        <v>-114863</v>
      </c>
      <c r="AQ259" s="100">
        <v>-3378</v>
      </c>
      <c r="AR259" s="100">
        <v>-337833</v>
      </c>
      <c r="AS259" s="100">
        <v>-116838</v>
      </c>
      <c r="AT259" s="100">
        <v>-186942</v>
      </c>
      <c r="AU259" s="100">
        <v>-158901</v>
      </c>
      <c r="AV259" s="100">
        <v>-4674</v>
      </c>
      <c r="AW259" s="100">
        <v>-467355</v>
      </c>
      <c r="AX259" s="100">
        <v>12050</v>
      </c>
      <c r="AY259" s="100">
        <v>19281</v>
      </c>
      <c r="AZ259" s="100">
        <v>16389</v>
      </c>
      <c r="BA259" s="100">
        <v>482</v>
      </c>
      <c r="BB259" s="100">
        <v>48202</v>
      </c>
      <c r="BC259" s="100">
        <v>-42527</v>
      </c>
      <c r="BD259" s="100">
        <v>-68043</v>
      </c>
      <c r="BE259" s="100">
        <v>-57837</v>
      </c>
      <c r="BF259" s="100">
        <v>-1701</v>
      </c>
      <c r="BG259" s="100">
        <v>-170108</v>
      </c>
      <c r="BH259" s="100">
        <v>-147315</v>
      </c>
      <c r="BI259" s="100">
        <v>-235704</v>
      </c>
      <c r="BJ259" s="100">
        <v>-200349</v>
      </c>
      <c r="BK259" s="100">
        <v>-5893</v>
      </c>
      <c r="BL259" s="100">
        <v>-589261</v>
      </c>
      <c r="BM259" s="100">
        <v>-1155601.5</v>
      </c>
      <c r="BN259" s="100">
        <v>-1848962</v>
      </c>
      <c r="BO259" s="100">
        <v>-1571618</v>
      </c>
      <c r="BP259" s="100">
        <v>-46224</v>
      </c>
      <c r="BQ259" s="100">
        <v>-4622405.5</v>
      </c>
      <c r="BR259" s="100">
        <v>-100115</v>
      </c>
      <c r="BS259" s="100">
        <v>-160185</v>
      </c>
      <c r="BT259" s="100">
        <v>-136157</v>
      </c>
      <c r="BU259" s="100">
        <v>-4005</v>
      </c>
      <c r="BV259" s="100">
        <v>-400462</v>
      </c>
      <c r="BW259" s="100">
        <v>-1055486.5</v>
      </c>
      <c r="BX259" s="100">
        <v>-1688777</v>
      </c>
      <c r="BY259" s="100">
        <v>-1435461</v>
      </c>
      <c r="BZ259" s="100">
        <v>-42219</v>
      </c>
      <c r="CA259" s="100">
        <v>-4221943.5</v>
      </c>
      <c r="CB259" s="100">
        <v>81476</v>
      </c>
      <c r="CC259" s="100">
        <v>130362</v>
      </c>
      <c r="CD259" s="100">
        <v>110807</v>
      </c>
      <c r="CE259" s="100">
        <v>3259</v>
      </c>
      <c r="CF259" s="100">
        <v>325904</v>
      </c>
      <c r="CG259" s="100">
        <v>46120</v>
      </c>
      <c r="CH259" s="100">
        <v>73792</v>
      </c>
      <c r="CI259" s="100">
        <v>62724</v>
      </c>
      <c r="CJ259" s="100">
        <v>1845</v>
      </c>
      <c r="CK259" s="100">
        <v>184481</v>
      </c>
      <c r="CL259" s="100">
        <v>351482</v>
      </c>
      <c r="CM259" s="100">
        <v>562371</v>
      </c>
      <c r="CN259" s="100">
        <v>478016</v>
      </c>
      <c r="CO259" s="100">
        <v>14059</v>
      </c>
      <c r="CP259" s="100">
        <v>1405928</v>
      </c>
      <c r="CQ259" s="100">
        <v>-209982</v>
      </c>
      <c r="CR259" s="100">
        <v>-335970</v>
      </c>
      <c r="CS259" s="100">
        <v>-285575</v>
      </c>
      <c r="CT259" s="100">
        <v>-8399</v>
      </c>
      <c r="CU259" s="100">
        <v>-839926</v>
      </c>
      <c r="CV259" s="100">
        <v>-886505.5</v>
      </c>
      <c r="CW259" s="100">
        <v>-1418407</v>
      </c>
      <c r="CX259" s="100">
        <v>-1205646</v>
      </c>
      <c r="CY259" s="100">
        <v>-35460</v>
      </c>
      <c r="CZ259" s="100">
        <v>-3546018.5</v>
      </c>
      <c r="DA259" s="100">
        <v>332843</v>
      </c>
      <c r="DB259" s="100">
        <v>532548</v>
      </c>
      <c r="DC259" s="100">
        <v>452666</v>
      </c>
      <c r="DD259" s="100">
        <v>13313</v>
      </c>
      <c r="DE259" s="100">
        <v>1331370</v>
      </c>
      <c r="DF259" s="100">
        <v>-1219348.5</v>
      </c>
      <c r="DG259" s="100">
        <v>-1950955</v>
      </c>
      <c r="DH259" s="100">
        <v>-1658312</v>
      </c>
      <c r="DI259" s="100">
        <v>-48773</v>
      </c>
      <c r="DJ259" s="100">
        <v>-4877388.5</v>
      </c>
      <c r="DK259" s="100">
        <v>-396125</v>
      </c>
      <c r="DL259" s="100">
        <v>-316899</v>
      </c>
      <c r="DM259" s="100">
        <v>-71303</v>
      </c>
      <c r="DN259" s="100">
        <v>-7923</v>
      </c>
      <c r="DO259" s="100">
        <v>-792250</v>
      </c>
      <c r="DP259" s="100">
        <v>-333136</v>
      </c>
      <c r="DQ259" s="100">
        <v>-266509</v>
      </c>
      <c r="DR259" s="100">
        <v>-59965</v>
      </c>
      <c r="DS259" s="100">
        <v>-6663</v>
      </c>
      <c r="DT259" s="100">
        <v>-666273</v>
      </c>
      <c r="DU259" s="100">
        <v>-62989</v>
      </c>
      <c r="DV259" s="100">
        <v>-50390</v>
      </c>
      <c r="DW259" s="100">
        <v>-11338</v>
      </c>
      <c r="DX259" s="100">
        <v>-1260</v>
      </c>
      <c r="DY259" s="100">
        <v>-125977</v>
      </c>
      <c r="DZ259" s="100">
        <v>4925660</v>
      </c>
      <c r="EA259" s="100">
        <v>7881054</v>
      </c>
      <c r="EB259" s="100">
        <v>6698896</v>
      </c>
      <c r="EC259" s="100">
        <v>197026</v>
      </c>
      <c r="ED259" s="100">
        <v>19702636</v>
      </c>
      <c r="EE259" s="100">
        <v>5479333</v>
      </c>
      <c r="EF259" s="100">
        <v>8766932</v>
      </c>
      <c r="EG259" s="100">
        <v>7451893</v>
      </c>
      <c r="EH259" s="100">
        <v>219173</v>
      </c>
      <c r="EI259" s="100">
        <v>21917331</v>
      </c>
      <c r="EJ259" s="100">
        <v>553673</v>
      </c>
      <c r="EK259" s="100">
        <v>885878</v>
      </c>
      <c r="EL259" s="100">
        <v>752997</v>
      </c>
      <c r="EM259" s="100">
        <v>22147</v>
      </c>
      <c r="EN259" s="100">
        <v>2214695</v>
      </c>
      <c r="EO259" s="100">
        <v>490684</v>
      </c>
      <c r="EP259" s="100">
        <v>835488</v>
      </c>
      <c r="EQ259" s="100">
        <v>741659</v>
      </c>
      <c r="ER259" s="100">
        <v>20887</v>
      </c>
      <c r="ES259" s="100">
        <v>2088718</v>
      </c>
      <c r="ET259" s="546">
        <v>0.25</v>
      </c>
      <c r="EU259" s="546">
        <v>0.4</v>
      </c>
      <c r="EV259" s="546">
        <v>0.33999999999999997</v>
      </c>
      <c r="EW259" s="546">
        <v>0.01</v>
      </c>
      <c r="EX259" s="546">
        <v>1</v>
      </c>
      <c r="EY259" s="84" t="s">
        <v>1029</v>
      </c>
    </row>
    <row r="260" spans="1:155" s="84" customFormat="1" x14ac:dyDescent="0.25">
      <c r="A260" t="s">
        <v>1037</v>
      </c>
      <c r="B260" s="82" t="s">
        <v>879</v>
      </c>
      <c r="C260" s="85" t="s">
        <v>878</v>
      </c>
      <c r="D260" s="100">
        <v>11945208</v>
      </c>
      <c r="E260" s="100">
        <v>16723291</v>
      </c>
      <c r="F260" s="100">
        <v>19112333</v>
      </c>
      <c r="G260" s="100">
        <v>0</v>
      </c>
      <c r="H260" s="100">
        <v>47780832</v>
      </c>
      <c r="I260" s="100">
        <v>0</v>
      </c>
      <c r="J260" s="100">
        <v>0</v>
      </c>
      <c r="K260" s="100">
        <v>11945208</v>
      </c>
      <c r="L260" s="100">
        <v>110264</v>
      </c>
      <c r="M260" s="100">
        <v>110264</v>
      </c>
      <c r="N260" s="100">
        <v>0</v>
      </c>
      <c r="O260" s="100">
        <v>0</v>
      </c>
      <c r="P260" s="100">
        <v>0</v>
      </c>
      <c r="Q260" s="100">
        <v>0</v>
      </c>
      <c r="R260" s="100">
        <v>0</v>
      </c>
      <c r="S260" s="100">
        <v>0</v>
      </c>
      <c r="T260" s="100">
        <v>0</v>
      </c>
      <c r="U260" s="100">
        <v>0</v>
      </c>
      <c r="V260" s="100">
        <v>0</v>
      </c>
      <c r="W260" s="100">
        <v>0</v>
      </c>
      <c r="X260" s="100">
        <v>0</v>
      </c>
      <c r="Y260" s="100">
        <v>0</v>
      </c>
      <c r="Z260" s="100">
        <v>0</v>
      </c>
      <c r="AA260" s="100">
        <v>0</v>
      </c>
      <c r="AB260" s="100">
        <v>0</v>
      </c>
      <c r="AC260" s="100">
        <v>0</v>
      </c>
      <c r="AD260" s="100">
        <v>0</v>
      </c>
      <c r="AE260" s="100">
        <v>1339851</v>
      </c>
      <c r="AF260" s="100">
        <v>1531259</v>
      </c>
      <c r="AG260" s="100">
        <v>0</v>
      </c>
      <c r="AH260" s="100">
        <v>2871110</v>
      </c>
      <c r="AI260" s="100">
        <v>187414</v>
      </c>
      <c r="AJ260" s="100">
        <v>262379</v>
      </c>
      <c r="AK260" s="100">
        <v>299862</v>
      </c>
      <c r="AL260" s="100">
        <v>0</v>
      </c>
      <c r="AM260" s="100">
        <v>749655</v>
      </c>
      <c r="AN260" s="100">
        <v>-130558</v>
      </c>
      <c r="AO260" s="100">
        <v>-182782</v>
      </c>
      <c r="AP260" s="100">
        <v>-208893</v>
      </c>
      <c r="AQ260" s="100">
        <v>0</v>
      </c>
      <c r="AR260" s="100">
        <v>-522233</v>
      </c>
      <c r="AS260" s="100">
        <v>-138104</v>
      </c>
      <c r="AT260" s="100">
        <v>-193345</v>
      </c>
      <c r="AU260" s="100">
        <v>-220966</v>
      </c>
      <c r="AV260" s="100">
        <v>0</v>
      </c>
      <c r="AW260" s="100">
        <v>-552415</v>
      </c>
      <c r="AX260" s="100">
        <v>70824</v>
      </c>
      <c r="AY260" s="100">
        <v>99155</v>
      </c>
      <c r="AZ260" s="100">
        <v>113320</v>
      </c>
      <c r="BA260" s="100">
        <v>0</v>
      </c>
      <c r="BB260" s="100">
        <v>283299</v>
      </c>
      <c r="BC260" s="100">
        <v>-96746</v>
      </c>
      <c r="BD260" s="100">
        <v>-135443</v>
      </c>
      <c r="BE260" s="100">
        <v>-154792</v>
      </c>
      <c r="BF260" s="100">
        <v>0</v>
      </c>
      <c r="BG260" s="100">
        <v>-386981</v>
      </c>
      <c r="BH260" s="100">
        <v>-164026</v>
      </c>
      <c r="BI260" s="100">
        <v>-229633</v>
      </c>
      <c r="BJ260" s="100">
        <v>-262438</v>
      </c>
      <c r="BK260" s="100">
        <v>0</v>
      </c>
      <c r="BL260" s="100">
        <v>-656097</v>
      </c>
      <c r="BM260" s="100">
        <v>-2062494</v>
      </c>
      <c r="BN260" s="100">
        <v>-2887492</v>
      </c>
      <c r="BO260" s="100">
        <v>-3299990</v>
      </c>
      <c r="BP260" s="100">
        <v>0</v>
      </c>
      <c r="BQ260" s="100">
        <v>-8249976</v>
      </c>
      <c r="BR260" s="100">
        <v>-410318</v>
      </c>
      <c r="BS260" s="100">
        <v>-574446</v>
      </c>
      <c r="BT260" s="100">
        <v>-656509</v>
      </c>
      <c r="BU260" s="100">
        <v>0</v>
      </c>
      <c r="BV260" s="100">
        <v>-1641273</v>
      </c>
      <c r="BW260" s="100">
        <v>-1652176</v>
      </c>
      <c r="BX260" s="100">
        <v>-2313046</v>
      </c>
      <c r="BY260" s="100">
        <v>-2643481</v>
      </c>
      <c r="BZ260" s="100">
        <v>0</v>
      </c>
      <c r="CA260" s="100">
        <v>-6608703</v>
      </c>
      <c r="CB260" s="100">
        <v>57698</v>
      </c>
      <c r="CC260" s="100">
        <v>80777</v>
      </c>
      <c r="CD260" s="100">
        <v>92317</v>
      </c>
      <c r="CE260" s="100">
        <v>0</v>
      </c>
      <c r="CF260" s="100">
        <v>230792</v>
      </c>
      <c r="CG260" s="100">
        <v>0</v>
      </c>
      <c r="CH260" s="100">
        <v>0</v>
      </c>
      <c r="CI260" s="100">
        <v>0</v>
      </c>
      <c r="CJ260" s="100">
        <v>0</v>
      </c>
      <c r="CK260" s="100">
        <v>0</v>
      </c>
      <c r="CL260" s="100">
        <v>-10410</v>
      </c>
      <c r="CM260" s="100">
        <v>-14574</v>
      </c>
      <c r="CN260" s="100">
        <v>-16656</v>
      </c>
      <c r="CO260" s="100">
        <v>0</v>
      </c>
      <c r="CP260" s="100">
        <v>-41640</v>
      </c>
      <c r="CQ260" s="100">
        <v>-11563</v>
      </c>
      <c r="CR260" s="100">
        <v>-16189</v>
      </c>
      <c r="CS260" s="100">
        <v>-18502</v>
      </c>
      <c r="CT260" s="100">
        <v>0</v>
      </c>
      <c r="CU260" s="100">
        <v>-46254</v>
      </c>
      <c r="CV260" s="100">
        <v>-2026769</v>
      </c>
      <c r="CW260" s="100">
        <v>-2837478</v>
      </c>
      <c r="CX260" s="100">
        <v>-3242831</v>
      </c>
      <c r="CY260" s="100">
        <v>0</v>
      </c>
      <c r="CZ260" s="100">
        <v>-8107078</v>
      </c>
      <c r="DA260" s="100">
        <v>-363030</v>
      </c>
      <c r="DB260" s="100">
        <v>-508243</v>
      </c>
      <c r="DC260" s="100">
        <v>-580848</v>
      </c>
      <c r="DD260" s="100">
        <v>0</v>
      </c>
      <c r="DE260" s="100">
        <v>-1452121</v>
      </c>
      <c r="DF260" s="100">
        <v>-1663739</v>
      </c>
      <c r="DG260" s="100">
        <v>-2329235</v>
      </c>
      <c r="DH260" s="100">
        <v>-2661983</v>
      </c>
      <c r="DI260" s="100">
        <v>0</v>
      </c>
      <c r="DJ260" s="100">
        <v>-6654957</v>
      </c>
      <c r="DK260" s="100">
        <v>444558</v>
      </c>
      <c r="DL260" s="100">
        <v>355646</v>
      </c>
      <c r="DM260" s="100">
        <v>88913</v>
      </c>
      <c r="DN260" s="100">
        <v>0</v>
      </c>
      <c r="DO260" s="100">
        <v>889116.5</v>
      </c>
      <c r="DP260" s="100">
        <v>476201</v>
      </c>
      <c r="DQ260" s="100">
        <v>380960</v>
      </c>
      <c r="DR260" s="100">
        <v>95240</v>
      </c>
      <c r="DS260" s="100">
        <v>0</v>
      </c>
      <c r="DT260" s="100">
        <v>952401</v>
      </c>
      <c r="DU260" s="100">
        <v>-31643</v>
      </c>
      <c r="DV260" s="100">
        <v>-25314</v>
      </c>
      <c r="DW260" s="100">
        <v>-6327</v>
      </c>
      <c r="DX260" s="100">
        <v>0</v>
      </c>
      <c r="DY260" s="100">
        <v>-63284.5</v>
      </c>
      <c r="DZ260" s="100">
        <v>11340878</v>
      </c>
      <c r="EA260" s="100">
        <v>15877230</v>
      </c>
      <c r="EB260" s="100">
        <v>18145406</v>
      </c>
      <c r="EC260" s="100">
        <v>0</v>
      </c>
      <c r="ED260" s="100">
        <v>45363514</v>
      </c>
      <c r="EE260" s="100">
        <v>11945208</v>
      </c>
      <c r="EF260" s="100">
        <v>16723291</v>
      </c>
      <c r="EG260" s="100">
        <v>19112333</v>
      </c>
      <c r="EH260" s="100">
        <v>0</v>
      </c>
      <c r="EI260" s="100">
        <v>47780832</v>
      </c>
      <c r="EJ260" s="100">
        <v>604330</v>
      </c>
      <c r="EK260" s="100">
        <v>846061</v>
      </c>
      <c r="EL260" s="100">
        <v>966927</v>
      </c>
      <c r="EM260" s="100">
        <v>0</v>
      </c>
      <c r="EN260" s="100">
        <v>2417318</v>
      </c>
      <c r="EO260" s="100">
        <v>572687</v>
      </c>
      <c r="EP260" s="100">
        <v>820747</v>
      </c>
      <c r="EQ260" s="100">
        <v>960600</v>
      </c>
      <c r="ER260" s="100">
        <v>0</v>
      </c>
      <c r="ES260" s="100">
        <v>2354033.5</v>
      </c>
      <c r="ET260" s="546">
        <v>0.25</v>
      </c>
      <c r="EU260" s="546">
        <v>0.35</v>
      </c>
      <c r="EV260" s="546">
        <v>0.4</v>
      </c>
      <c r="EW260" s="546">
        <v>0</v>
      </c>
      <c r="EX260" s="546">
        <v>1</v>
      </c>
      <c r="EY260" s="84" t="s">
        <v>1029</v>
      </c>
    </row>
    <row r="261" spans="1:155" s="84" customFormat="1" x14ac:dyDescent="0.25">
      <c r="A261" t="s">
        <v>1026</v>
      </c>
      <c r="B261" s="82" t="s">
        <v>881</v>
      </c>
      <c r="C261" s="85" t="s">
        <v>880</v>
      </c>
      <c r="D261" s="100">
        <v>0</v>
      </c>
      <c r="E261" s="100">
        <v>79500637</v>
      </c>
      <c r="F261" s="100">
        <v>0</v>
      </c>
      <c r="G261" s="100">
        <v>803037</v>
      </c>
      <c r="H261" s="100">
        <v>80303674</v>
      </c>
      <c r="I261" s="100">
        <v>0</v>
      </c>
      <c r="J261" s="100">
        <v>0</v>
      </c>
      <c r="K261" s="100">
        <v>0</v>
      </c>
      <c r="L261" s="100">
        <v>429209</v>
      </c>
      <c r="M261" s="100">
        <v>429209</v>
      </c>
      <c r="N261" s="100">
        <v>0</v>
      </c>
      <c r="O261" s="100">
        <v>0</v>
      </c>
      <c r="P261" s="100">
        <v>0</v>
      </c>
      <c r="Q261" s="100">
        <v>0</v>
      </c>
      <c r="R261" s="100">
        <v>0</v>
      </c>
      <c r="S261" s="100">
        <v>0</v>
      </c>
      <c r="T261" s="100">
        <v>0</v>
      </c>
      <c r="U261" s="100">
        <v>0</v>
      </c>
      <c r="V261" s="100">
        <v>0</v>
      </c>
      <c r="W261" s="100">
        <v>0</v>
      </c>
      <c r="X261" s="100">
        <v>0</v>
      </c>
      <c r="Y261" s="100">
        <v>0</v>
      </c>
      <c r="Z261" s="100">
        <v>0</v>
      </c>
      <c r="AA261" s="100">
        <v>0</v>
      </c>
      <c r="AB261" s="100">
        <v>0</v>
      </c>
      <c r="AC261" s="100">
        <v>0</v>
      </c>
      <c r="AD261" s="100">
        <v>0</v>
      </c>
      <c r="AE261" s="100">
        <v>13583319</v>
      </c>
      <c r="AF261" s="100">
        <v>0</v>
      </c>
      <c r="AG261" s="100">
        <v>137204</v>
      </c>
      <c r="AH261" s="100">
        <v>13720523</v>
      </c>
      <c r="AI261" s="100">
        <v>0</v>
      </c>
      <c r="AJ261" s="100">
        <v>6850911.1999999583</v>
      </c>
      <c r="AK261" s="100">
        <v>0</v>
      </c>
      <c r="AL261" s="100">
        <v>69201</v>
      </c>
      <c r="AM261" s="100">
        <v>6920112.1999999583</v>
      </c>
      <c r="AN261" s="100">
        <v>0</v>
      </c>
      <c r="AO261" s="100">
        <v>-2114607.25</v>
      </c>
      <c r="AP261" s="100">
        <v>0</v>
      </c>
      <c r="AQ261" s="100">
        <v>-21360</v>
      </c>
      <c r="AR261" s="100">
        <v>-2135967.25</v>
      </c>
      <c r="AS261" s="100">
        <v>-8.9999999850988388E-2</v>
      </c>
      <c r="AT261" s="100">
        <v>-5538444</v>
      </c>
      <c r="AU261" s="100">
        <v>0</v>
      </c>
      <c r="AV261" s="100">
        <v>-55944</v>
      </c>
      <c r="AW261" s="100">
        <v>-5594388.0899999999</v>
      </c>
      <c r="AX261" s="100">
        <v>0</v>
      </c>
      <c r="AY261" s="100">
        <v>931972</v>
      </c>
      <c r="AZ261" s="100">
        <v>0</v>
      </c>
      <c r="BA261" s="100">
        <v>9414</v>
      </c>
      <c r="BB261" s="100">
        <v>941386</v>
      </c>
      <c r="BC261" s="100">
        <v>0</v>
      </c>
      <c r="BD261" s="100">
        <v>-1774054</v>
      </c>
      <c r="BE261" s="100">
        <v>0</v>
      </c>
      <c r="BF261" s="100">
        <v>-17920</v>
      </c>
      <c r="BG261" s="100">
        <v>-1791974</v>
      </c>
      <c r="BH261" s="100">
        <v>0</v>
      </c>
      <c r="BI261" s="100">
        <v>-6380526.0899999999</v>
      </c>
      <c r="BJ261" s="100">
        <v>0</v>
      </c>
      <c r="BK261" s="100">
        <v>-64450</v>
      </c>
      <c r="BL261" s="100">
        <v>-6444976.0899999999</v>
      </c>
      <c r="BM261" s="100">
        <v>0</v>
      </c>
      <c r="BN261" s="100">
        <v>-13399359.469999999</v>
      </c>
      <c r="BO261" s="100">
        <v>0</v>
      </c>
      <c r="BP261" s="100">
        <v>-135347</v>
      </c>
      <c r="BQ261" s="100">
        <v>-13534706.469999999</v>
      </c>
      <c r="BR261" s="100">
        <v>0</v>
      </c>
      <c r="BS261" s="100">
        <v>-4126243.4699999988</v>
      </c>
      <c r="BT261" s="100">
        <v>0</v>
      </c>
      <c r="BU261" s="100">
        <v>-41679</v>
      </c>
      <c r="BV261" s="100">
        <v>-4167922.4699999988</v>
      </c>
      <c r="BW261" s="100">
        <v>0</v>
      </c>
      <c r="BX261" s="100">
        <v>-9273116</v>
      </c>
      <c r="BY261" s="100">
        <v>0</v>
      </c>
      <c r="BZ261" s="100">
        <v>-93668</v>
      </c>
      <c r="CA261" s="100">
        <v>-9366784</v>
      </c>
      <c r="CB261" s="100">
        <v>0</v>
      </c>
      <c r="CC261" s="100">
        <v>650974</v>
      </c>
      <c r="CD261" s="100">
        <v>0</v>
      </c>
      <c r="CE261" s="100">
        <v>6575</v>
      </c>
      <c r="CF261" s="100">
        <v>657549</v>
      </c>
      <c r="CG261" s="100">
        <v>0</v>
      </c>
      <c r="CH261" s="100">
        <v>1666097</v>
      </c>
      <c r="CI261" s="100">
        <v>0</v>
      </c>
      <c r="CJ261" s="100">
        <v>16829</v>
      </c>
      <c r="CK261" s="100">
        <v>1682926</v>
      </c>
      <c r="CL261" s="100">
        <v>0</v>
      </c>
      <c r="CM261" s="100">
        <v>-156044</v>
      </c>
      <c r="CN261" s="100">
        <v>0</v>
      </c>
      <c r="CO261" s="100">
        <v>-1576</v>
      </c>
      <c r="CP261" s="100">
        <v>-157620</v>
      </c>
      <c r="CQ261" s="100">
        <v>0</v>
      </c>
      <c r="CR261" s="100">
        <v>-6625631</v>
      </c>
      <c r="CS261" s="100">
        <v>0</v>
      </c>
      <c r="CT261" s="100">
        <v>-66926</v>
      </c>
      <c r="CU261" s="100">
        <v>-6692557</v>
      </c>
      <c r="CV261" s="100">
        <v>0</v>
      </c>
      <c r="CW261" s="100">
        <v>-17863963.469999999</v>
      </c>
      <c r="CX261" s="100">
        <v>0</v>
      </c>
      <c r="CY261" s="100">
        <v>-180445</v>
      </c>
      <c r="CZ261" s="100">
        <v>-18044408.469999999</v>
      </c>
      <c r="DA261" s="100">
        <v>0</v>
      </c>
      <c r="DB261" s="100">
        <v>-3631313.4699999988</v>
      </c>
      <c r="DC261" s="100">
        <v>0</v>
      </c>
      <c r="DD261" s="100">
        <v>-36680</v>
      </c>
      <c r="DE261" s="100">
        <v>-3667993.4699999988</v>
      </c>
      <c r="DF261" s="100">
        <v>0</v>
      </c>
      <c r="DG261" s="100">
        <v>-14232650</v>
      </c>
      <c r="DH261" s="100">
        <v>0</v>
      </c>
      <c r="DI261" s="100">
        <v>-143765</v>
      </c>
      <c r="DJ261" s="100">
        <v>-14376415</v>
      </c>
      <c r="DK261" s="100">
        <v>199.96999999880791</v>
      </c>
      <c r="DL261" s="100">
        <v>1413147</v>
      </c>
      <c r="DM261" s="100">
        <v>0</v>
      </c>
      <c r="DN261" s="100">
        <v>14277</v>
      </c>
      <c r="DO261" s="100">
        <v>1427623.9699999988</v>
      </c>
      <c r="DP261" s="100">
        <v>0</v>
      </c>
      <c r="DQ261" s="100">
        <v>132158</v>
      </c>
      <c r="DR261" s="100">
        <v>0</v>
      </c>
      <c r="DS261" s="100">
        <v>1335</v>
      </c>
      <c r="DT261" s="100">
        <v>133492.96999999881</v>
      </c>
      <c r="DU261" s="100">
        <v>199.96999999880791</v>
      </c>
      <c r="DV261" s="100">
        <v>1280989</v>
      </c>
      <c r="DW261" s="100">
        <v>0</v>
      </c>
      <c r="DX261" s="100">
        <v>12942</v>
      </c>
      <c r="DY261" s="100">
        <v>1294131</v>
      </c>
      <c r="DZ261" s="100">
        <v>0</v>
      </c>
      <c r="EA261" s="100">
        <v>78000746</v>
      </c>
      <c r="EB261" s="100">
        <v>0</v>
      </c>
      <c r="EC261" s="100">
        <v>787886</v>
      </c>
      <c r="ED261" s="100">
        <v>78788632</v>
      </c>
      <c r="EE261" s="100">
        <v>0</v>
      </c>
      <c r="EF261" s="100">
        <v>79500637</v>
      </c>
      <c r="EG261" s="100">
        <v>0</v>
      </c>
      <c r="EH261" s="100">
        <v>803037</v>
      </c>
      <c r="EI261" s="100">
        <v>80303674</v>
      </c>
      <c r="EJ261" s="100">
        <v>0</v>
      </c>
      <c r="EK261" s="100">
        <v>1499891</v>
      </c>
      <c r="EL261" s="100">
        <v>0</v>
      </c>
      <c r="EM261" s="100">
        <v>15151</v>
      </c>
      <c r="EN261" s="100">
        <v>1515042</v>
      </c>
      <c r="EO261" s="100">
        <v>199.96999999880791</v>
      </c>
      <c r="EP261" s="100">
        <v>2780880</v>
      </c>
      <c r="EQ261" s="100">
        <v>0</v>
      </c>
      <c r="ER261" s="100">
        <v>28093</v>
      </c>
      <c r="ES261" s="100">
        <v>2809173</v>
      </c>
      <c r="ET261" s="546">
        <v>0</v>
      </c>
      <c r="EU261" s="546">
        <v>0.99</v>
      </c>
      <c r="EV261" s="546">
        <v>0</v>
      </c>
      <c r="EW261" s="546">
        <v>0.01</v>
      </c>
      <c r="EX261" s="546">
        <v>1</v>
      </c>
      <c r="EY261" s="84" t="s">
        <v>1047</v>
      </c>
    </row>
    <row r="262" spans="1:155" s="84" customFormat="1" x14ac:dyDescent="0.25">
      <c r="A262" t="s">
        <v>1026</v>
      </c>
      <c r="B262" s="82" t="s">
        <v>883</v>
      </c>
      <c r="C262" s="85" t="s">
        <v>882</v>
      </c>
      <c r="D262" s="100">
        <v>39072031</v>
      </c>
      <c r="E262" s="100">
        <v>38290590</v>
      </c>
      <c r="F262" s="100">
        <v>0</v>
      </c>
      <c r="G262" s="100">
        <v>781441</v>
      </c>
      <c r="H262" s="100">
        <v>78144062</v>
      </c>
      <c r="I262" s="100">
        <v>41386</v>
      </c>
      <c r="J262" s="100">
        <v>41386</v>
      </c>
      <c r="K262" s="100">
        <v>39030645</v>
      </c>
      <c r="L262" s="100">
        <v>239332</v>
      </c>
      <c r="M262" s="100">
        <v>239332</v>
      </c>
      <c r="N262" s="100">
        <v>190983</v>
      </c>
      <c r="O262" s="100">
        <v>190983</v>
      </c>
      <c r="P262" s="100">
        <v>108901</v>
      </c>
      <c r="Q262" s="100">
        <v>0</v>
      </c>
      <c r="R262" s="100">
        <v>108901</v>
      </c>
      <c r="S262" s="100">
        <v>0</v>
      </c>
      <c r="T262" s="100">
        <v>0</v>
      </c>
      <c r="U262" s="100">
        <v>0</v>
      </c>
      <c r="V262" s="100">
        <v>0</v>
      </c>
      <c r="W262" s="100">
        <v>41088.240305498985</v>
      </c>
      <c r="X262" s="100">
        <v>0</v>
      </c>
      <c r="Y262" s="100">
        <v>298.34523421588597</v>
      </c>
      <c r="Z262" s="100">
        <v>41386.58553971487</v>
      </c>
      <c r="AA262" s="100">
        <v>0</v>
      </c>
      <c r="AB262" s="100">
        <v>0</v>
      </c>
      <c r="AC262" s="100">
        <v>0</v>
      </c>
      <c r="AD262" s="100">
        <v>0</v>
      </c>
      <c r="AE262" s="100">
        <v>3771520</v>
      </c>
      <c r="AF262" s="100">
        <v>0</v>
      </c>
      <c r="AG262" s="100">
        <v>76176</v>
      </c>
      <c r="AH262" s="100">
        <v>3847696</v>
      </c>
      <c r="AI262" s="100">
        <v>494855</v>
      </c>
      <c r="AJ262" s="100">
        <v>484958</v>
      </c>
      <c r="AK262" s="100">
        <v>0</v>
      </c>
      <c r="AL262" s="100">
        <v>9897</v>
      </c>
      <c r="AM262" s="100">
        <v>989710</v>
      </c>
      <c r="AN262" s="100">
        <v>-490387</v>
      </c>
      <c r="AO262" s="100">
        <v>-480579</v>
      </c>
      <c r="AP262" s="100">
        <v>0</v>
      </c>
      <c r="AQ262" s="100">
        <v>-9808</v>
      </c>
      <c r="AR262" s="100">
        <v>-980774</v>
      </c>
      <c r="AS262" s="100">
        <v>-199999.5</v>
      </c>
      <c r="AT262" s="100">
        <v>-196000</v>
      </c>
      <c r="AU262" s="100">
        <v>0</v>
      </c>
      <c r="AV262" s="100">
        <v>-4000</v>
      </c>
      <c r="AW262" s="100">
        <v>-399999.5</v>
      </c>
      <c r="AX262" s="100">
        <v>263765</v>
      </c>
      <c r="AY262" s="100">
        <v>258490</v>
      </c>
      <c r="AZ262" s="100">
        <v>0</v>
      </c>
      <c r="BA262" s="100">
        <v>5275</v>
      </c>
      <c r="BB262" s="100">
        <v>527530</v>
      </c>
      <c r="BC262" s="100">
        <v>-463765</v>
      </c>
      <c r="BD262" s="100">
        <v>-454490</v>
      </c>
      <c r="BE262" s="100">
        <v>0</v>
      </c>
      <c r="BF262" s="100">
        <v>-9275</v>
      </c>
      <c r="BG262" s="100">
        <v>-927530</v>
      </c>
      <c r="BH262" s="100">
        <v>-399999.5</v>
      </c>
      <c r="BI262" s="100">
        <v>-392000</v>
      </c>
      <c r="BJ262" s="100">
        <v>0</v>
      </c>
      <c r="BK262" s="100">
        <v>-8000</v>
      </c>
      <c r="BL262" s="100">
        <v>-799999.5</v>
      </c>
      <c r="BM262" s="100">
        <v>-7159000</v>
      </c>
      <c r="BN262" s="100">
        <v>-7015820</v>
      </c>
      <c r="BO262" s="100">
        <v>0</v>
      </c>
      <c r="BP262" s="100">
        <v>-143180</v>
      </c>
      <c r="BQ262" s="100">
        <v>-14318000</v>
      </c>
      <c r="BR262" s="100">
        <v>-7159000</v>
      </c>
      <c r="BS262" s="100">
        <v>-7015820</v>
      </c>
      <c r="BT262" s="100">
        <v>0</v>
      </c>
      <c r="BU262" s="100">
        <v>-143180</v>
      </c>
      <c r="BV262" s="100">
        <v>-14318000</v>
      </c>
      <c r="BW262" s="100">
        <v>0</v>
      </c>
      <c r="BX262" s="100">
        <v>0</v>
      </c>
      <c r="BY262" s="100">
        <v>0</v>
      </c>
      <c r="BZ262" s="100">
        <v>0</v>
      </c>
      <c r="CA262" s="100">
        <v>0</v>
      </c>
      <c r="CB262" s="100">
        <v>1319566</v>
      </c>
      <c r="CC262" s="100">
        <v>1293175</v>
      </c>
      <c r="CD262" s="100">
        <v>0</v>
      </c>
      <c r="CE262" s="100">
        <v>26391</v>
      </c>
      <c r="CF262" s="100">
        <v>2639132</v>
      </c>
      <c r="CG262" s="100">
        <v>0</v>
      </c>
      <c r="CH262" s="100">
        <v>0</v>
      </c>
      <c r="CI262" s="100">
        <v>0</v>
      </c>
      <c r="CJ262" s="100">
        <v>0</v>
      </c>
      <c r="CK262" s="100">
        <v>0</v>
      </c>
      <c r="CL262" s="100">
        <v>-2124966</v>
      </c>
      <c r="CM262" s="100">
        <v>-2082467</v>
      </c>
      <c r="CN262" s="100">
        <v>0</v>
      </c>
      <c r="CO262" s="100">
        <v>-42499</v>
      </c>
      <c r="CP262" s="100">
        <v>-4249932</v>
      </c>
      <c r="CQ262" s="100">
        <v>0</v>
      </c>
      <c r="CR262" s="100">
        <v>0</v>
      </c>
      <c r="CS262" s="100">
        <v>0</v>
      </c>
      <c r="CT262" s="100">
        <v>0</v>
      </c>
      <c r="CU262" s="100">
        <v>0</v>
      </c>
      <c r="CV262" s="100">
        <v>-7964400</v>
      </c>
      <c r="CW262" s="100">
        <v>-7805112</v>
      </c>
      <c r="CX262" s="100">
        <v>0</v>
      </c>
      <c r="CY262" s="100">
        <v>-159288</v>
      </c>
      <c r="CZ262" s="100">
        <v>-15928800</v>
      </c>
      <c r="DA262" s="100">
        <v>-7964400</v>
      </c>
      <c r="DB262" s="100">
        <v>-7805112</v>
      </c>
      <c r="DC262" s="100">
        <v>0</v>
      </c>
      <c r="DD262" s="100">
        <v>-159288</v>
      </c>
      <c r="DE262" s="100">
        <v>-15928800</v>
      </c>
      <c r="DF262" s="100">
        <v>0</v>
      </c>
      <c r="DG262" s="100">
        <v>0</v>
      </c>
      <c r="DH262" s="100">
        <v>0</v>
      </c>
      <c r="DI262" s="100">
        <v>0</v>
      </c>
      <c r="DJ262" s="100">
        <v>0</v>
      </c>
      <c r="DK262" s="100">
        <v>-218111.5</v>
      </c>
      <c r="DL262" s="100">
        <v>-213749</v>
      </c>
      <c r="DM262" s="100">
        <v>0</v>
      </c>
      <c r="DN262" s="100">
        <v>-4362</v>
      </c>
      <c r="DO262" s="100">
        <v>-436222.5</v>
      </c>
      <c r="DP262" s="100">
        <v>-302352</v>
      </c>
      <c r="DQ262" s="100">
        <v>-296304</v>
      </c>
      <c r="DR262" s="100">
        <v>0</v>
      </c>
      <c r="DS262" s="100">
        <v>-6047</v>
      </c>
      <c r="DT262" s="100">
        <v>-604702.5</v>
      </c>
      <c r="DU262" s="100">
        <v>84240.5</v>
      </c>
      <c r="DV262" s="100">
        <v>82555</v>
      </c>
      <c r="DW262" s="100">
        <v>0</v>
      </c>
      <c r="DX262" s="100">
        <v>1685</v>
      </c>
      <c r="DY262" s="100">
        <v>168480</v>
      </c>
      <c r="DZ262" s="100">
        <v>40020005</v>
      </c>
      <c r="EA262" s="100">
        <v>39219605</v>
      </c>
      <c r="EB262" s="100">
        <v>0</v>
      </c>
      <c r="EC262" s="100">
        <v>800400</v>
      </c>
      <c r="ED262" s="100">
        <v>80040010</v>
      </c>
      <c r="EE262" s="100">
        <v>39072031</v>
      </c>
      <c r="EF262" s="100">
        <v>38290590</v>
      </c>
      <c r="EG262" s="100">
        <v>0</v>
      </c>
      <c r="EH262" s="100">
        <v>781441</v>
      </c>
      <c r="EI262" s="100">
        <v>78144062</v>
      </c>
      <c r="EJ262" s="100">
        <v>-947974</v>
      </c>
      <c r="EK262" s="100">
        <v>-929015</v>
      </c>
      <c r="EL262" s="100">
        <v>0</v>
      </c>
      <c r="EM262" s="100">
        <v>-18959</v>
      </c>
      <c r="EN262" s="100">
        <v>-1895948</v>
      </c>
      <c r="EO262" s="100">
        <v>-863733.5</v>
      </c>
      <c r="EP262" s="100">
        <v>-846460</v>
      </c>
      <c r="EQ262" s="100">
        <v>0</v>
      </c>
      <c r="ER262" s="100">
        <v>-17274</v>
      </c>
      <c r="ES262" s="100">
        <v>-1727468</v>
      </c>
      <c r="ET262" s="546">
        <v>0.5</v>
      </c>
      <c r="EU262" s="546">
        <v>0.49</v>
      </c>
      <c r="EV262" s="546">
        <v>0</v>
      </c>
      <c r="EW262" s="546">
        <v>0.01</v>
      </c>
      <c r="EX262" s="546">
        <v>1</v>
      </c>
      <c r="EY262" s="84" t="s">
        <v>1054</v>
      </c>
    </row>
    <row r="263" spans="1:155" s="84" customFormat="1" x14ac:dyDescent="0.25">
      <c r="A263" t="s">
        <v>1037</v>
      </c>
      <c r="B263" s="82" t="s">
        <v>885</v>
      </c>
      <c r="C263" s="85" t="s">
        <v>884</v>
      </c>
      <c r="D263" s="100">
        <v>22370063</v>
      </c>
      <c r="E263" s="100">
        <v>66215386</v>
      </c>
      <c r="F263" s="100">
        <v>0</v>
      </c>
      <c r="G263" s="100">
        <v>894803</v>
      </c>
      <c r="H263" s="100">
        <v>89480252</v>
      </c>
      <c r="I263" s="100">
        <v>342210</v>
      </c>
      <c r="J263" s="100">
        <v>342210</v>
      </c>
      <c r="K263" s="100">
        <v>22027853</v>
      </c>
      <c r="L263" s="100">
        <v>359017</v>
      </c>
      <c r="M263" s="100">
        <v>359017</v>
      </c>
      <c r="N263" s="100">
        <v>727399</v>
      </c>
      <c r="O263" s="100">
        <v>727399</v>
      </c>
      <c r="P263" s="100">
        <v>0</v>
      </c>
      <c r="Q263" s="100">
        <v>0</v>
      </c>
      <c r="R263" s="100">
        <v>0</v>
      </c>
      <c r="S263" s="100">
        <v>0</v>
      </c>
      <c r="T263" s="100">
        <v>0</v>
      </c>
      <c r="U263" s="100">
        <v>0</v>
      </c>
      <c r="V263" s="100">
        <v>0</v>
      </c>
      <c r="W263" s="100">
        <v>342209.51120162936</v>
      </c>
      <c r="X263" s="100">
        <v>0</v>
      </c>
      <c r="Y263" s="100">
        <v>0</v>
      </c>
      <c r="Z263" s="100">
        <v>342209.51120162936</v>
      </c>
      <c r="AA263" s="100">
        <v>0</v>
      </c>
      <c r="AB263" s="100">
        <v>0</v>
      </c>
      <c r="AC263" s="100">
        <v>0</v>
      </c>
      <c r="AD263" s="100">
        <v>0</v>
      </c>
      <c r="AE263" s="100">
        <v>9034096</v>
      </c>
      <c r="AF263" s="100">
        <v>0</v>
      </c>
      <c r="AG263" s="100">
        <v>121323</v>
      </c>
      <c r="AH263" s="100">
        <v>9155419</v>
      </c>
      <c r="AI263" s="100">
        <v>1263361</v>
      </c>
      <c r="AJ263" s="100">
        <v>3739547</v>
      </c>
      <c r="AK263" s="100">
        <v>0</v>
      </c>
      <c r="AL263" s="100">
        <v>50534</v>
      </c>
      <c r="AM263" s="100">
        <v>5053442</v>
      </c>
      <c r="AN263" s="100">
        <v>-302606</v>
      </c>
      <c r="AO263" s="100">
        <v>-895712</v>
      </c>
      <c r="AP263" s="100">
        <v>0</v>
      </c>
      <c r="AQ263" s="100">
        <v>-12104</v>
      </c>
      <c r="AR263" s="100">
        <v>-1210422</v>
      </c>
      <c r="AS263" s="100">
        <v>-1307500</v>
      </c>
      <c r="AT263" s="100">
        <v>-3870200</v>
      </c>
      <c r="AU263" s="100">
        <v>0</v>
      </c>
      <c r="AV263" s="100">
        <v>-52300</v>
      </c>
      <c r="AW263" s="100">
        <v>-5230000</v>
      </c>
      <c r="AX263" s="100">
        <v>507299</v>
      </c>
      <c r="AY263" s="100">
        <v>1501604</v>
      </c>
      <c r="AZ263" s="100">
        <v>0</v>
      </c>
      <c r="BA263" s="100">
        <v>20292</v>
      </c>
      <c r="BB263" s="100">
        <v>2029195</v>
      </c>
      <c r="BC263" s="100">
        <v>-157299</v>
      </c>
      <c r="BD263" s="100">
        <v>-465604</v>
      </c>
      <c r="BE263" s="100">
        <v>0</v>
      </c>
      <c r="BF263" s="100">
        <v>-6292</v>
      </c>
      <c r="BG263" s="100">
        <v>-629195</v>
      </c>
      <c r="BH263" s="100">
        <v>-957500</v>
      </c>
      <c r="BI263" s="100">
        <v>-2834200</v>
      </c>
      <c r="BJ263" s="100">
        <v>0</v>
      </c>
      <c r="BK263" s="100">
        <v>-38300</v>
      </c>
      <c r="BL263" s="100">
        <v>-3830000</v>
      </c>
      <c r="BM263" s="100">
        <v>-2077500</v>
      </c>
      <c r="BN263" s="100">
        <v>-6149399</v>
      </c>
      <c r="BO263" s="100">
        <v>0</v>
      </c>
      <c r="BP263" s="100">
        <v>-83100</v>
      </c>
      <c r="BQ263" s="100">
        <v>-8309999</v>
      </c>
      <c r="BR263" s="100">
        <v>55824</v>
      </c>
      <c r="BS263" s="100">
        <v>165239</v>
      </c>
      <c r="BT263" s="100">
        <v>0</v>
      </c>
      <c r="BU263" s="100">
        <v>2233</v>
      </c>
      <c r="BV263" s="100">
        <v>223296</v>
      </c>
      <c r="BW263" s="100">
        <v>-2133324</v>
      </c>
      <c r="BX263" s="100">
        <v>-6314638</v>
      </c>
      <c r="BY263" s="100">
        <v>0</v>
      </c>
      <c r="BZ263" s="100">
        <v>-85333</v>
      </c>
      <c r="CA263" s="100">
        <v>-8533295</v>
      </c>
      <c r="CB263" s="100">
        <v>238365</v>
      </c>
      <c r="CC263" s="100">
        <v>705560</v>
      </c>
      <c r="CD263" s="100">
        <v>0</v>
      </c>
      <c r="CE263" s="100">
        <v>9535</v>
      </c>
      <c r="CF263" s="100">
        <v>953460</v>
      </c>
      <c r="CG263" s="100">
        <v>0</v>
      </c>
      <c r="CH263" s="100">
        <v>0</v>
      </c>
      <c r="CI263" s="100">
        <v>0</v>
      </c>
      <c r="CJ263" s="100">
        <v>0</v>
      </c>
      <c r="CK263" s="100">
        <v>0</v>
      </c>
      <c r="CL263" s="100">
        <v>-238365</v>
      </c>
      <c r="CM263" s="100">
        <v>-705560</v>
      </c>
      <c r="CN263" s="100">
        <v>0</v>
      </c>
      <c r="CO263" s="100">
        <v>-9535</v>
      </c>
      <c r="CP263" s="100">
        <v>-953460</v>
      </c>
      <c r="CQ263" s="100">
        <v>0</v>
      </c>
      <c r="CR263" s="100">
        <v>0</v>
      </c>
      <c r="CS263" s="100">
        <v>0</v>
      </c>
      <c r="CT263" s="100">
        <v>0</v>
      </c>
      <c r="CU263" s="100">
        <v>0</v>
      </c>
      <c r="CV263" s="100">
        <v>-2077500</v>
      </c>
      <c r="CW263" s="100">
        <v>-6149399</v>
      </c>
      <c r="CX263" s="100">
        <v>0</v>
      </c>
      <c r="CY263" s="100">
        <v>-83100</v>
      </c>
      <c r="CZ263" s="100">
        <v>-8309999</v>
      </c>
      <c r="DA263" s="100">
        <v>55824</v>
      </c>
      <c r="DB263" s="100">
        <v>165239</v>
      </c>
      <c r="DC263" s="100">
        <v>0</v>
      </c>
      <c r="DD263" s="100">
        <v>2233</v>
      </c>
      <c r="DE263" s="100">
        <v>223296</v>
      </c>
      <c r="DF263" s="100">
        <v>-2133324</v>
      </c>
      <c r="DG263" s="100">
        <v>-6314638</v>
      </c>
      <c r="DH263" s="100">
        <v>0</v>
      </c>
      <c r="DI263" s="100">
        <v>-85333</v>
      </c>
      <c r="DJ263" s="100">
        <v>-8533295</v>
      </c>
      <c r="DK263" s="100">
        <v>-2631144</v>
      </c>
      <c r="DL263" s="100">
        <v>-2578518</v>
      </c>
      <c r="DM263" s="100">
        <v>0</v>
      </c>
      <c r="DN263" s="100">
        <v>-52623</v>
      </c>
      <c r="DO263" s="100">
        <v>-5262285</v>
      </c>
      <c r="DP263" s="100">
        <v>-2142395</v>
      </c>
      <c r="DQ263" s="100">
        <v>-2099548</v>
      </c>
      <c r="DR263" s="100">
        <v>0</v>
      </c>
      <c r="DS263" s="100">
        <v>-42848</v>
      </c>
      <c r="DT263" s="100">
        <v>-4284791</v>
      </c>
      <c r="DU263" s="100">
        <v>-488749</v>
      </c>
      <c r="DV263" s="100">
        <v>-478970</v>
      </c>
      <c r="DW263" s="100">
        <v>0</v>
      </c>
      <c r="DX263" s="100">
        <v>-9775</v>
      </c>
      <c r="DY263" s="100">
        <v>-977494</v>
      </c>
      <c r="DZ263" s="100">
        <v>22870617</v>
      </c>
      <c r="EA263" s="100">
        <v>67697026</v>
      </c>
      <c r="EB263" s="100">
        <v>0</v>
      </c>
      <c r="EC263" s="100">
        <v>914825</v>
      </c>
      <c r="ED263" s="100">
        <v>91482468</v>
      </c>
      <c r="EE263" s="100">
        <v>22370063</v>
      </c>
      <c r="EF263" s="100">
        <v>66215386</v>
      </c>
      <c r="EG263" s="100">
        <v>0</v>
      </c>
      <c r="EH263" s="100">
        <v>894803</v>
      </c>
      <c r="EI263" s="100">
        <v>89480252</v>
      </c>
      <c r="EJ263" s="100">
        <v>-500554</v>
      </c>
      <c r="EK263" s="100">
        <v>-1481640</v>
      </c>
      <c r="EL263" s="100">
        <v>0</v>
      </c>
      <c r="EM263" s="100">
        <v>-20022</v>
      </c>
      <c r="EN263" s="100">
        <v>-2002216</v>
      </c>
      <c r="EO263" s="100">
        <v>-989303</v>
      </c>
      <c r="EP263" s="100">
        <v>-1960610</v>
      </c>
      <c r="EQ263" s="100">
        <v>0</v>
      </c>
      <c r="ER263" s="100">
        <v>-29797</v>
      </c>
      <c r="ES263" s="100">
        <v>-2979710</v>
      </c>
      <c r="ET263" s="546">
        <v>0.25</v>
      </c>
      <c r="EU263" s="546">
        <v>0.74</v>
      </c>
      <c r="EV263" s="546">
        <v>0</v>
      </c>
      <c r="EW263" s="546">
        <v>0.01</v>
      </c>
      <c r="EX263" s="546">
        <v>1</v>
      </c>
      <c r="EY263" s="84" t="s">
        <v>1054</v>
      </c>
    </row>
    <row r="264" spans="1:155" s="84" customFormat="1" x14ac:dyDescent="0.25">
      <c r="A264" t="s">
        <v>1026</v>
      </c>
      <c r="B264" s="82" t="s">
        <v>887</v>
      </c>
      <c r="C264" s="85" t="s">
        <v>886</v>
      </c>
      <c r="D264" s="100">
        <v>29016364.099999994</v>
      </c>
      <c r="E264" s="100">
        <v>23213091</v>
      </c>
      <c r="F264" s="100">
        <v>5803273</v>
      </c>
      <c r="G264" s="100">
        <v>0</v>
      </c>
      <c r="H264" s="100">
        <v>58032728.099999994</v>
      </c>
      <c r="I264" s="100">
        <v>0</v>
      </c>
      <c r="J264" s="100">
        <v>0</v>
      </c>
      <c r="K264" s="100">
        <v>29016364.099999994</v>
      </c>
      <c r="L264" s="100">
        <v>228473</v>
      </c>
      <c r="M264" s="100">
        <v>228473</v>
      </c>
      <c r="N264" s="100">
        <v>0</v>
      </c>
      <c r="O264" s="100">
        <v>0</v>
      </c>
      <c r="P264" s="100">
        <v>-30826</v>
      </c>
      <c r="Q264" s="100">
        <v>0</v>
      </c>
      <c r="R264" s="100">
        <v>-30826</v>
      </c>
      <c r="S264" s="100">
        <v>0</v>
      </c>
      <c r="T264" s="100">
        <v>0</v>
      </c>
      <c r="U264" s="100">
        <v>0</v>
      </c>
      <c r="V264" s="100">
        <v>0</v>
      </c>
      <c r="W264" s="100">
        <v>0</v>
      </c>
      <c r="X264" s="100">
        <v>0</v>
      </c>
      <c r="Y264" s="100">
        <v>0</v>
      </c>
      <c r="Z264" s="100">
        <v>0</v>
      </c>
      <c r="AA264" s="100">
        <v>0</v>
      </c>
      <c r="AB264" s="100">
        <v>0</v>
      </c>
      <c r="AC264" s="100">
        <v>0</v>
      </c>
      <c r="AD264" s="100">
        <v>0</v>
      </c>
      <c r="AE264" s="100">
        <v>3194712</v>
      </c>
      <c r="AF264" s="100">
        <v>798930</v>
      </c>
      <c r="AG264" s="100">
        <v>0</v>
      </c>
      <c r="AH264" s="100">
        <v>3993642</v>
      </c>
      <c r="AI264" s="100">
        <v>1352614</v>
      </c>
      <c r="AJ264" s="100">
        <v>1082092</v>
      </c>
      <c r="AK264" s="100">
        <v>270523</v>
      </c>
      <c r="AL264" s="100">
        <v>0</v>
      </c>
      <c r="AM264" s="100">
        <v>2705229</v>
      </c>
      <c r="AN264" s="100">
        <v>-282661</v>
      </c>
      <c r="AO264" s="100">
        <v>-226129</v>
      </c>
      <c r="AP264" s="100">
        <v>-56532</v>
      </c>
      <c r="AQ264" s="100">
        <v>0</v>
      </c>
      <c r="AR264" s="100">
        <v>-565322</v>
      </c>
      <c r="AS264" s="100">
        <v>-338219</v>
      </c>
      <c r="AT264" s="100">
        <v>-270576</v>
      </c>
      <c r="AU264" s="100">
        <v>-67644</v>
      </c>
      <c r="AV264" s="100">
        <v>0</v>
      </c>
      <c r="AW264" s="100">
        <v>-676439</v>
      </c>
      <c r="AX264" s="100">
        <v>207446</v>
      </c>
      <c r="AY264" s="100">
        <v>165956</v>
      </c>
      <c r="AZ264" s="100">
        <v>41489</v>
      </c>
      <c r="BA264" s="100">
        <v>0</v>
      </c>
      <c r="BB264" s="100">
        <v>414891</v>
      </c>
      <c r="BC264" s="100">
        <v>-433018</v>
      </c>
      <c r="BD264" s="100">
        <v>-346415</v>
      </c>
      <c r="BE264" s="100">
        <v>-86604</v>
      </c>
      <c r="BF264" s="100">
        <v>0</v>
      </c>
      <c r="BG264" s="100">
        <v>-866037</v>
      </c>
      <c r="BH264" s="100">
        <v>-563791</v>
      </c>
      <c r="BI264" s="100">
        <v>-451035</v>
      </c>
      <c r="BJ264" s="100">
        <v>-112759</v>
      </c>
      <c r="BK264" s="100">
        <v>0</v>
      </c>
      <c r="BL264" s="100">
        <v>-1127585</v>
      </c>
      <c r="BM264" s="100">
        <v>-3950000</v>
      </c>
      <c r="BN264" s="100">
        <v>-3160000</v>
      </c>
      <c r="BO264" s="100">
        <v>-790000</v>
      </c>
      <c r="BP264" s="100">
        <v>0</v>
      </c>
      <c r="BQ264" s="100">
        <v>-7900000</v>
      </c>
      <c r="BR264" s="100">
        <v>-1400000</v>
      </c>
      <c r="BS264" s="100">
        <v>-1120000</v>
      </c>
      <c r="BT264" s="100">
        <v>-280000</v>
      </c>
      <c r="BU264" s="100">
        <v>0</v>
      </c>
      <c r="BV264" s="100">
        <v>-2800000</v>
      </c>
      <c r="BW264" s="100">
        <v>-2550000</v>
      </c>
      <c r="BX264" s="100">
        <v>-2040000</v>
      </c>
      <c r="BY264" s="100">
        <v>-510000</v>
      </c>
      <c r="BZ264" s="100">
        <v>0</v>
      </c>
      <c r="CA264" s="100">
        <v>-5100000</v>
      </c>
      <c r="CB264" s="100">
        <v>0</v>
      </c>
      <c r="CC264" s="100">
        <v>0</v>
      </c>
      <c r="CD264" s="100">
        <v>0</v>
      </c>
      <c r="CE264" s="100">
        <v>0</v>
      </c>
      <c r="CF264" s="100">
        <v>0</v>
      </c>
      <c r="CG264" s="100">
        <v>0</v>
      </c>
      <c r="CH264" s="100">
        <v>0</v>
      </c>
      <c r="CI264" s="100">
        <v>0</v>
      </c>
      <c r="CJ264" s="100">
        <v>0</v>
      </c>
      <c r="CK264" s="100">
        <v>0</v>
      </c>
      <c r="CL264" s="100">
        <v>333000</v>
      </c>
      <c r="CM264" s="100">
        <v>266400</v>
      </c>
      <c r="CN264" s="100">
        <v>66600</v>
      </c>
      <c r="CO264" s="100">
        <v>0</v>
      </c>
      <c r="CP264" s="100">
        <v>666000</v>
      </c>
      <c r="CQ264" s="100">
        <v>-217000</v>
      </c>
      <c r="CR264" s="100">
        <v>-173600</v>
      </c>
      <c r="CS264" s="100">
        <v>-43400</v>
      </c>
      <c r="CT264" s="100">
        <v>0</v>
      </c>
      <c r="CU264" s="100">
        <v>-434000</v>
      </c>
      <c r="CV264" s="100">
        <v>-3834000</v>
      </c>
      <c r="CW264" s="100">
        <v>-3067200</v>
      </c>
      <c r="CX264" s="100">
        <v>-766800</v>
      </c>
      <c r="CY264" s="100">
        <v>0</v>
      </c>
      <c r="CZ264" s="100">
        <v>-7668000</v>
      </c>
      <c r="DA264" s="100">
        <v>-1067000</v>
      </c>
      <c r="DB264" s="100">
        <v>-853600</v>
      </c>
      <c r="DC264" s="100">
        <v>-213400</v>
      </c>
      <c r="DD264" s="100">
        <v>0</v>
      </c>
      <c r="DE264" s="100">
        <v>-2134000</v>
      </c>
      <c r="DF264" s="100">
        <v>-2767000</v>
      </c>
      <c r="DG264" s="100">
        <v>-2213600</v>
      </c>
      <c r="DH264" s="100">
        <v>-553400</v>
      </c>
      <c r="DI264" s="100">
        <v>0</v>
      </c>
      <c r="DJ264" s="100">
        <v>-5534000</v>
      </c>
      <c r="DK264" s="100">
        <v>-3662086.4200000018</v>
      </c>
      <c r="DL264" s="100">
        <v>-2929668</v>
      </c>
      <c r="DM264" s="100">
        <v>-732417</v>
      </c>
      <c r="DN264" s="100">
        <v>0</v>
      </c>
      <c r="DO264" s="100">
        <v>-7324171.4200000018</v>
      </c>
      <c r="DP264" s="100">
        <v>-2966065</v>
      </c>
      <c r="DQ264" s="100">
        <v>-2372852</v>
      </c>
      <c r="DR264" s="100">
        <v>-593213</v>
      </c>
      <c r="DS264" s="100">
        <v>0</v>
      </c>
      <c r="DT264" s="100">
        <v>-5932130</v>
      </c>
      <c r="DU264" s="100">
        <v>-696021.42000000179</v>
      </c>
      <c r="DV264" s="100">
        <v>-556816</v>
      </c>
      <c r="DW264" s="100">
        <v>-139204</v>
      </c>
      <c r="DX264" s="100">
        <v>0</v>
      </c>
      <c r="DY264" s="100">
        <v>-1392041.4200000018</v>
      </c>
      <c r="DZ264" s="100">
        <v>27066169</v>
      </c>
      <c r="EA264" s="100">
        <v>21652936</v>
      </c>
      <c r="EB264" s="100">
        <v>5413234</v>
      </c>
      <c r="EC264" s="100">
        <v>0</v>
      </c>
      <c r="ED264" s="100">
        <v>54132339</v>
      </c>
      <c r="EE264" s="100">
        <v>29016364.099999994</v>
      </c>
      <c r="EF264" s="100">
        <v>23213091</v>
      </c>
      <c r="EG264" s="100">
        <v>5803273</v>
      </c>
      <c r="EH264" s="100">
        <v>0</v>
      </c>
      <c r="EI264" s="100">
        <v>58032728.099999994</v>
      </c>
      <c r="EJ264" s="100">
        <v>1950195.099999994</v>
      </c>
      <c r="EK264" s="100">
        <v>1560155</v>
      </c>
      <c r="EL264" s="100">
        <v>390039</v>
      </c>
      <c r="EM264" s="100">
        <v>0</v>
      </c>
      <c r="EN264" s="100">
        <v>3900389.099999994</v>
      </c>
      <c r="EO264" s="100">
        <v>1254173.6799999923</v>
      </c>
      <c r="EP264" s="100">
        <v>1003339</v>
      </c>
      <c r="EQ264" s="100">
        <v>250835</v>
      </c>
      <c r="ER264" s="100">
        <v>0</v>
      </c>
      <c r="ES264" s="100">
        <v>2508347.6799999923</v>
      </c>
      <c r="ET264" s="546">
        <v>0.5</v>
      </c>
      <c r="EU264" s="546">
        <v>0.4</v>
      </c>
      <c r="EV264" s="546">
        <v>0.1</v>
      </c>
      <c r="EW264" s="546">
        <v>0</v>
      </c>
      <c r="EX264" s="546">
        <v>1</v>
      </c>
      <c r="EY264" s="84" t="s">
        <v>1029</v>
      </c>
    </row>
    <row r="265" spans="1:155" s="84" customFormat="1" x14ac:dyDescent="0.25">
      <c r="A265" t="s">
        <v>1026</v>
      </c>
      <c r="B265" s="82" t="s">
        <v>889</v>
      </c>
      <c r="C265" s="85" t="s">
        <v>888</v>
      </c>
      <c r="D265" s="100">
        <v>14543815.939999998</v>
      </c>
      <c r="E265" s="100">
        <v>11635052</v>
      </c>
      <c r="F265" s="100">
        <v>2908763</v>
      </c>
      <c r="G265" s="100">
        <v>0</v>
      </c>
      <c r="H265" s="100">
        <v>29087630.939999998</v>
      </c>
      <c r="I265" s="100">
        <v>0</v>
      </c>
      <c r="J265" s="100">
        <v>0</v>
      </c>
      <c r="K265" s="100">
        <v>14543815.939999998</v>
      </c>
      <c r="L265" s="100">
        <v>155352</v>
      </c>
      <c r="M265" s="100">
        <v>155352</v>
      </c>
      <c r="N265" s="100">
        <v>0</v>
      </c>
      <c r="O265" s="100">
        <v>0</v>
      </c>
      <c r="P265" s="100">
        <v>251468</v>
      </c>
      <c r="Q265" s="100">
        <v>0</v>
      </c>
      <c r="R265" s="100">
        <v>251468</v>
      </c>
      <c r="S265" s="100">
        <v>0</v>
      </c>
      <c r="T265" s="100">
        <v>0</v>
      </c>
      <c r="U265" s="100">
        <v>0</v>
      </c>
      <c r="V265" s="100">
        <v>0</v>
      </c>
      <c r="W265" s="100">
        <v>0</v>
      </c>
      <c r="X265" s="100">
        <v>0</v>
      </c>
      <c r="Y265" s="100">
        <v>0</v>
      </c>
      <c r="Z265" s="100">
        <v>0</v>
      </c>
      <c r="AA265" s="100">
        <v>0</v>
      </c>
      <c r="AB265" s="100">
        <v>0</v>
      </c>
      <c r="AC265" s="100">
        <v>0</v>
      </c>
      <c r="AD265" s="100">
        <v>0</v>
      </c>
      <c r="AE265" s="100">
        <v>1931000</v>
      </c>
      <c r="AF265" s="100">
        <v>480701</v>
      </c>
      <c r="AG265" s="100">
        <v>0</v>
      </c>
      <c r="AH265" s="100">
        <v>2411701</v>
      </c>
      <c r="AI265" s="100">
        <v>273563</v>
      </c>
      <c r="AJ265" s="100">
        <v>218851</v>
      </c>
      <c r="AK265" s="100">
        <v>54713</v>
      </c>
      <c r="AL265" s="100">
        <v>0</v>
      </c>
      <c r="AM265" s="100">
        <v>547127</v>
      </c>
      <c r="AN265" s="100">
        <v>-173846</v>
      </c>
      <c r="AO265" s="100">
        <v>-139077</v>
      </c>
      <c r="AP265" s="100">
        <v>-34769</v>
      </c>
      <c r="AQ265" s="100">
        <v>0</v>
      </c>
      <c r="AR265" s="100">
        <v>-347692</v>
      </c>
      <c r="AS265" s="100">
        <v>-94628.25</v>
      </c>
      <c r="AT265" s="100">
        <v>-75703</v>
      </c>
      <c r="AU265" s="100">
        <v>-18926</v>
      </c>
      <c r="AV265" s="100">
        <v>0</v>
      </c>
      <c r="AW265" s="100">
        <v>-189257.25</v>
      </c>
      <c r="AX265" s="100">
        <v>30290</v>
      </c>
      <c r="AY265" s="100">
        <v>24232</v>
      </c>
      <c r="AZ265" s="100">
        <v>6058</v>
      </c>
      <c r="BA265" s="100">
        <v>0</v>
      </c>
      <c r="BB265" s="100">
        <v>60580</v>
      </c>
      <c r="BC265" s="100">
        <v>-131138</v>
      </c>
      <c r="BD265" s="100">
        <v>-104910</v>
      </c>
      <c r="BE265" s="100">
        <v>-26228</v>
      </c>
      <c r="BF265" s="100">
        <v>0</v>
      </c>
      <c r="BG265" s="100">
        <v>-262276</v>
      </c>
      <c r="BH265" s="100">
        <v>-195476.25</v>
      </c>
      <c r="BI265" s="100">
        <v>-156381</v>
      </c>
      <c r="BJ265" s="100">
        <v>-39096</v>
      </c>
      <c r="BK265" s="100">
        <v>0</v>
      </c>
      <c r="BL265" s="100">
        <v>-390953.25</v>
      </c>
      <c r="BM265" s="100">
        <v>-890059</v>
      </c>
      <c r="BN265" s="100">
        <v>-712048</v>
      </c>
      <c r="BO265" s="100">
        <v>-178012</v>
      </c>
      <c r="BP265" s="100">
        <v>0</v>
      </c>
      <c r="BQ265" s="100">
        <v>-1780119</v>
      </c>
      <c r="BR265" s="100">
        <v>-466318</v>
      </c>
      <c r="BS265" s="100">
        <v>-373054</v>
      </c>
      <c r="BT265" s="100">
        <v>-93264</v>
      </c>
      <c r="BU265" s="100">
        <v>0</v>
      </c>
      <c r="BV265" s="100">
        <v>-932636</v>
      </c>
      <c r="BW265" s="100">
        <v>-423742</v>
      </c>
      <c r="BX265" s="100">
        <v>-338993</v>
      </c>
      <c r="BY265" s="100">
        <v>-84748</v>
      </c>
      <c r="BZ265" s="100">
        <v>0</v>
      </c>
      <c r="CA265" s="100">
        <v>-847483</v>
      </c>
      <c r="CB265" s="100">
        <v>78029</v>
      </c>
      <c r="CC265" s="100">
        <v>62424</v>
      </c>
      <c r="CD265" s="100">
        <v>15606</v>
      </c>
      <c r="CE265" s="100">
        <v>0</v>
      </c>
      <c r="CF265" s="100">
        <v>156059</v>
      </c>
      <c r="CG265" s="100">
        <v>269089</v>
      </c>
      <c r="CH265" s="100">
        <v>215272</v>
      </c>
      <c r="CI265" s="100">
        <v>53818</v>
      </c>
      <c r="CJ265" s="100">
        <v>0</v>
      </c>
      <c r="CK265" s="100">
        <v>538179</v>
      </c>
      <c r="CL265" s="100">
        <v>48127</v>
      </c>
      <c r="CM265" s="100">
        <v>38502</v>
      </c>
      <c r="CN265" s="100">
        <v>9626</v>
      </c>
      <c r="CO265" s="100">
        <v>0</v>
      </c>
      <c r="CP265" s="100">
        <v>96255</v>
      </c>
      <c r="CQ265" s="100">
        <v>-24312</v>
      </c>
      <c r="CR265" s="100">
        <v>-19450</v>
      </c>
      <c r="CS265" s="100">
        <v>-4862</v>
      </c>
      <c r="CT265" s="100">
        <v>0</v>
      </c>
      <c r="CU265" s="100">
        <v>-48624</v>
      </c>
      <c r="CV265" s="100">
        <v>-519126</v>
      </c>
      <c r="CW265" s="100">
        <v>-415300</v>
      </c>
      <c r="CX265" s="100">
        <v>-103824</v>
      </c>
      <c r="CY265" s="100">
        <v>0</v>
      </c>
      <c r="CZ265" s="100">
        <v>-1038250</v>
      </c>
      <c r="DA265" s="100">
        <v>-340162</v>
      </c>
      <c r="DB265" s="100">
        <v>-272128</v>
      </c>
      <c r="DC265" s="100">
        <v>-68032</v>
      </c>
      <c r="DD265" s="100">
        <v>0</v>
      </c>
      <c r="DE265" s="100">
        <v>-680322</v>
      </c>
      <c r="DF265" s="100">
        <v>-178965</v>
      </c>
      <c r="DG265" s="100">
        <v>-143171</v>
      </c>
      <c r="DH265" s="100">
        <v>-35792</v>
      </c>
      <c r="DI265" s="100">
        <v>0</v>
      </c>
      <c r="DJ265" s="100">
        <v>-357928</v>
      </c>
      <c r="DK265" s="100">
        <v>-118303</v>
      </c>
      <c r="DL265" s="100">
        <v>198728</v>
      </c>
      <c r="DM265" s="100">
        <v>269709</v>
      </c>
      <c r="DN265" s="100">
        <v>0</v>
      </c>
      <c r="DO265" s="100">
        <v>350134</v>
      </c>
      <c r="DP265" s="100">
        <v>-118305</v>
      </c>
      <c r="DQ265" s="100">
        <v>229169</v>
      </c>
      <c r="DR265" s="100">
        <v>300151</v>
      </c>
      <c r="DS265" s="100">
        <v>0</v>
      </c>
      <c r="DT265" s="100">
        <v>411015</v>
      </c>
      <c r="DU265" s="100">
        <v>2</v>
      </c>
      <c r="DV265" s="100">
        <v>-30441</v>
      </c>
      <c r="DW265" s="100">
        <v>-30442</v>
      </c>
      <c r="DX265" s="100">
        <v>0</v>
      </c>
      <c r="DY265" s="100">
        <v>-60881</v>
      </c>
      <c r="DZ265" s="100">
        <v>14088781</v>
      </c>
      <c r="EA265" s="100">
        <v>11271024</v>
      </c>
      <c r="EB265" s="100">
        <v>2817756</v>
      </c>
      <c r="EC265" s="100">
        <v>0</v>
      </c>
      <c r="ED265" s="100">
        <v>28177561</v>
      </c>
      <c r="EE265" s="100">
        <v>14543815.939999998</v>
      </c>
      <c r="EF265" s="100">
        <v>11635052</v>
      </c>
      <c r="EG265" s="100">
        <v>2908763</v>
      </c>
      <c r="EH265" s="100">
        <v>0</v>
      </c>
      <c r="EI265" s="100">
        <v>29087630.939999998</v>
      </c>
      <c r="EJ265" s="100">
        <v>455034.93999999762</v>
      </c>
      <c r="EK265" s="100">
        <v>364028</v>
      </c>
      <c r="EL265" s="100">
        <v>91007</v>
      </c>
      <c r="EM265" s="100">
        <v>0</v>
      </c>
      <c r="EN265" s="100">
        <v>910069.93999999762</v>
      </c>
      <c r="EO265" s="100">
        <v>455036.93999999762</v>
      </c>
      <c r="EP265" s="100">
        <v>333587</v>
      </c>
      <c r="EQ265" s="100">
        <v>60565</v>
      </c>
      <c r="ER265" s="100">
        <v>0</v>
      </c>
      <c r="ES265" s="100">
        <v>849188.93999999762</v>
      </c>
      <c r="ET265" s="546">
        <v>0.5</v>
      </c>
      <c r="EU265" s="546">
        <v>0.4</v>
      </c>
      <c r="EV265" s="546">
        <v>0.1</v>
      </c>
      <c r="EW265" s="546">
        <v>0</v>
      </c>
      <c r="EX265" s="546">
        <v>1</v>
      </c>
      <c r="EY265" s="84" t="s">
        <v>1029</v>
      </c>
    </row>
    <row r="266" spans="1:155" s="84" customFormat="1" x14ac:dyDescent="0.25">
      <c r="A266" t="s">
        <v>1026</v>
      </c>
      <c r="B266" s="82" t="s">
        <v>891</v>
      </c>
      <c r="C266" s="85" t="s">
        <v>890</v>
      </c>
      <c r="D266" s="100">
        <v>43618433</v>
      </c>
      <c r="E266" s="100">
        <v>42746064</v>
      </c>
      <c r="F266" s="100">
        <v>0</v>
      </c>
      <c r="G266" s="100">
        <v>872369</v>
      </c>
      <c r="H266" s="100">
        <v>87236866</v>
      </c>
      <c r="I266" s="100">
        <v>0</v>
      </c>
      <c r="J266" s="100">
        <v>0</v>
      </c>
      <c r="K266" s="100">
        <v>43618433</v>
      </c>
      <c r="L266" s="100">
        <v>334751</v>
      </c>
      <c r="M266" s="100">
        <v>334751</v>
      </c>
      <c r="N266" s="100">
        <v>757405</v>
      </c>
      <c r="O266" s="100">
        <v>757405</v>
      </c>
      <c r="P266" s="100">
        <v>0</v>
      </c>
      <c r="Q266" s="100">
        <v>0</v>
      </c>
      <c r="R266" s="100">
        <v>0</v>
      </c>
      <c r="S266" s="100">
        <v>0</v>
      </c>
      <c r="T266" s="100">
        <v>0</v>
      </c>
      <c r="U266" s="100">
        <v>0</v>
      </c>
      <c r="V266" s="100">
        <v>0</v>
      </c>
      <c r="W266" s="100">
        <v>0</v>
      </c>
      <c r="X266" s="100">
        <v>0</v>
      </c>
      <c r="Y266" s="100">
        <v>0</v>
      </c>
      <c r="Z266" s="100">
        <v>0</v>
      </c>
      <c r="AA266" s="100">
        <v>0</v>
      </c>
      <c r="AB266" s="100">
        <v>0</v>
      </c>
      <c r="AC266" s="100">
        <v>0</v>
      </c>
      <c r="AD266" s="100">
        <v>0</v>
      </c>
      <c r="AE266" s="100">
        <v>5304733</v>
      </c>
      <c r="AF266" s="100">
        <v>0</v>
      </c>
      <c r="AG266" s="100">
        <v>107732</v>
      </c>
      <c r="AH266" s="100">
        <v>5412465</v>
      </c>
      <c r="AI266" s="100">
        <v>2699591</v>
      </c>
      <c r="AJ266" s="100">
        <v>2645600</v>
      </c>
      <c r="AK266" s="100">
        <v>0</v>
      </c>
      <c r="AL266" s="100">
        <v>53992</v>
      </c>
      <c r="AM266" s="100">
        <v>5399183</v>
      </c>
      <c r="AN266" s="100">
        <v>-228264</v>
      </c>
      <c r="AO266" s="100">
        <v>-223699</v>
      </c>
      <c r="AP266" s="100">
        <v>0</v>
      </c>
      <c r="AQ266" s="100">
        <v>-4565</v>
      </c>
      <c r="AR266" s="100">
        <v>-456528</v>
      </c>
      <c r="AS266" s="100">
        <v>-1899865</v>
      </c>
      <c r="AT266" s="100">
        <v>-1861867</v>
      </c>
      <c r="AU266" s="100">
        <v>0</v>
      </c>
      <c r="AV266" s="100">
        <v>-37997</v>
      </c>
      <c r="AW266" s="100">
        <v>-3799729</v>
      </c>
      <c r="AX266" s="100">
        <v>594717.33000000007</v>
      </c>
      <c r="AY266" s="100">
        <v>582822</v>
      </c>
      <c r="AZ266" s="100">
        <v>0</v>
      </c>
      <c r="BA266" s="100">
        <v>11894</v>
      </c>
      <c r="BB266" s="100">
        <v>1189433.33</v>
      </c>
      <c r="BC266" s="100">
        <v>-689297</v>
      </c>
      <c r="BD266" s="100">
        <v>-675512</v>
      </c>
      <c r="BE266" s="100">
        <v>0</v>
      </c>
      <c r="BF266" s="100">
        <v>-13786</v>
      </c>
      <c r="BG266" s="100">
        <v>-1378595</v>
      </c>
      <c r="BH266" s="100">
        <v>-1994444.67</v>
      </c>
      <c r="BI266" s="100">
        <v>-1954557</v>
      </c>
      <c r="BJ266" s="100">
        <v>0</v>
      </c>
      <c r="BK266" s="100">
        <v>-39889</v>
      </c>
      <c r="BL266" s="100">
        <v>-3988890.67</v>
      </c>
      <c r="BM266" s="100">
        <v>-7371535</v>
      </c>
      <c r="BN266" s="100">
        <v>-7224104</v>
      </c>
      <c r="BO266" s="100">
        <v>0</v>
      </c>
      <c r="BP266" s="100">
        <v>-147431</v>
      </c>
      <c r="BQ266" s="100">
        <v>-14743070</v>
      </c>
      <c r="BR266" s="100">
        <v>1593823</v>
      </c>
      <c r="BS266" s="100">
        <v>1561946</v>
      </c>
      <c r="BT266" s="100">
        <v>0</v>
      </c>
      <c r="BU266" s="100">
        <v>31876</v>
      </c>
      <c r="BV266" s="100">
        <v>3187645</v>
      </c>
      <c r="BW266" s="100">
        <v>-8965358</v>
      </c>
      <c r="BX266" s="100">
        <v>-8786050</v>
      </c>
      <c r="BY266" s="100">
        <v>0</v>
      </c>
      <c r="BZ266" s="100">
        <v>-179307</v>
      </c>
      <c r="CA266" s="100">
        <v>-17930715</v>
      </c>
      <c r="CB266" s="100">
        <v>292548</v>
      </c>
      <c r="CC266" s="100">
        <v>286697</v>
      </c>
      <c r="CD266" s="100">
        <v>0</v>
      </c>
      <c r="CE266" s="100">
        <v>5851</v>
      </c>
      <c r="CF266" s="100">
        <v>585096</v>
      </c>
      <c r="CG266" s="100">
        <v>685842</v>
      </c>
      <c r="CH266" s="100">
        <v>672126</v>
      </c>
      <c r="CI266" s="100">
        <v>0</v>
      </c>
      <c r="CJ266" s="100">
        <v>13717</v>
      </c>
      <c r="CK266" s="100">
        <v>1371685</v>
      </c>
      <c r="CL266" s="100">
        <v>-300649</v>
      </c>
      <c r="CM266" s="100">
        <v>-294636</v>
      </c>
      <c r="CN266" s="100">
        <v>0</v>
      </c>
      <c r="CO266" s="100">
        <v>-6013</v>
      </c>
      <c r="CP266" s="100">
        <v>-601298</v>
      </c>
      <c r="CQ266" s="100">
        <v>-1913311</v>
      </c>
      <c r="CR266" s="100">
        <v>-1875045</v>
      </c>
      <c r="CS266" s="100">
        <v>0</v>
      </c>
      <c r="CT266" s="100">
        <v>-38266</v>
      </c>
      <c r="CU266" s="100">
        <v>-3826622</v>
      </c>
      <c r="CV266" s="100">
        <v>-8607105</v>
      </c>
      <c r="CW266" s="100">
        <v>-8434962</v>
      </c>
      <c r="CX266" s="100">
        <v>0</v>
      </c>
      <c r="CY266" s="100">
        <v>-172142</v>
      </c>
      <c r="CZ266" s="100">
        <v>-17214209</v>
      </c>
      <c r="DA266" s="100">
        <v>1585722</v>
      </c>
      <c r="DB266" s="100">
        <v>1554007</v>
      </c>
      <c r="DC266" s="100">
        <v>0</v>
      </c>
      <c r="DD266" s="100">
        <v>31714</v>
      </c>
      <c r="DE266" s="100">
        <v>3171443</v>
      </c>
      <c r="DF266" s="100">
        <v>-10192827</v>
      </c>
      <c r="DG266" s="100">
        <v>-9988969</v>
      </c>
      <c r="DH266" s="100">
        <v>0</v>
      </c>
      <c r="DI266" s="100">
        <v>-203856</v>
      </c>
      <c r="DJ266" s="100">
        <v>-20385652</v>
      </c>
      <c r="DK266" s="100">
        <v>1967688</v>
      </c>
      <c r="DL266" s="100">
        <v>1928335</v>
      </c>
      <c r="DM266" s="100">
        <v>0</v>
      </c>
      <c r="DN266" s="100">
        <v>39355</v>
      </c>
      <c r="DO266" s="100">
        <v>3935378</v>
      </c>
      <c r="DP266" s="100">
        <v>737884</v>
      </c>
      <c r="DQ266" s="100">
        <v>723127</v>
      </c>
      <c r="DR266" s="100">
        <v>0</v>
      </c>
      <c r="DS266" s="100">
        <v>14758</v>
      </c>
      <c r="DT266" s="100">
        <v>1475769</v>
      </c>
      <c r="DU266" s="100">
        <v>1229804</v>
      </c>
      <c r="DV266" s="100">
        <v>1205208</v>
      </c>
      <c r="DW266" s="100">
        <v>0</v>
      </c>
      <c r="DX266" s="100">
        <v>24597</v>
      </c>
      <c r="DY266" s="100">
        <v>2459609</v>
      </c>
      <c r="DZ266" s="100">
        <v>43453319</v>
      </c>
      <c r="EA266" s="100">
        <v>42584253</v>
      </c>
      <c r="EB266" s="100">
        <v>0</v>
      </c>
      <c r="EC266" s="100">
        <v>869066</v>
      </c>
      <c r="ED266" s="100">
        <v>86906638</v>
      </c>
      <c r="EE266" s="100">
        <v>43618433</v>
      </c>
      <c r="EF266" s="100">
        <v>42746064</v>
      </c>
      <c r="EG266" s="100">
        <v>0</v>
      </c>
      <c r="EH266" s="100">
        <v>872369</v>
      </c>
      <c r="EI266" s="100">
        <v>87236866</v>
      </c>
      <c r="EJ266" s="100">
        <v>165114</v>
      </c>
      <c r="EK266" s="100">
        <v>161811</v>
      </c>
      <c r="EL266" s="100">
        <v>0</v>
      </c>
      <c r="EM266" s="100">
        <v>3303</v>
      </c>
      <c r="EN266" s="100">
        <v>330228</v>
      </c>
      <c r="EO266" s="100">
        <v>1394918</v>
      </c>
      <c r="EP266" s="100">
        <v>1367019</v>
      </c>
      <c r="EQ266" s="100">
        <v>0</v>
      </c>
      <c r="ER266" s="100">
        <v>27900</v>
      </c>
      <c r="ES266" s="100">
        <v>2789837</v>
      </c>
      <c r="ET266" s="546">
        <v>0.5</v>
      </c>
      <c r="EU266" s="546">
        <v>0.49</v>
      </c>
      <c r="EV266" s="546">
        <v>0</v>
      </c>
      <c r="EW266" s="546">
        <v>0.01</v>
      </c>
      <c r="EX266" s="546">
        <v>1</v>
      </c>
      <c r="EY266" s="84" t="s">
        <v>1047</v>
      </c>
    </row>
    <row r="267" spans="1:155" s="84" customFormat="1" x14ac:dyDescent="0.25">
      <c r="A267" t="s">
        <v>1037</v>
      </c>
      <c r="B267" s="82" t="s">
        <v>893</v>
      </c>
      <c r="C267" s="85" t="s">
        <v>892</v>
      </c>
      <c r="D267" s="100">
        <v>18245282</v>
      </c>
      <c r="E267" s="100">
        <v>14596226</v>
      </c>
      <c r="F267" s="100">
        <v>3649057</v>
      </c>
      <c r="G267" s="100">
        <v>0</v>
      </c>
      <c r="H267" s="100">
        <v>36490565</v>
      </c>
      <c r="I267" s="100">
        <v>0</v>
      </c>
      <c r="J267" s="100">
        <v>0</v>
      </c>
      <c r="K267" s="100">
        <v>18245282</v>
      </c>
      <c r="L267" s="100">
        <v>122371</v>
      </c>
      <c r="M267" s="100">
        <v>122371</v>
      </c>
      <c r="N267" s="100">
        <v>0</v>
      </c>
      <c r="O267" s="100">
        <v>0</v>
      </c>
      <c r="P267" s="100">
        <v>0</v>
      </c>
      <c r="Q267" s="100">
        <v>0</v>
      </c>
      <c r="R267" s="100">
        <v>0</v>
      </c>
      <c r="S267" s="100">
        <v>0</v>
      </c>
      <c r="T267" s="100">
        <v>0</v>
      </c>
      <c r="U267" s="100">
        <v>0</v>
      </c>
      <c r="V267" s="100">
        <v>0</v>
      </c>
      <c r="W267" s="100">
        <v>0</v>
      </c>
      <c r="X267" s="100">
        <v>0</v>
      </c>
      <c r="Y267" s="100">
        <v>0</v>
      </c>
      <c r="Z267" s="100">
        <v>0</v>
      </c>
      <c r="AA267" s="100">
        <v>0</v>
      </c>
      <c r="AB267" s="100">
        <v>0</v>
      </c>
      <c r="AC267" s="100">
        <v>0</v>
      </c>
      <c r="AD267" s="100">
        <v>0</v>
      </c>
      <c r="AE267" s="100">
        <v>1777593</v>
      </c>
      <c r="AF267" s="100">
        <v>444397</v>
      </c>
      <c r="AG267" s="100">
        <v>0</v>
      </c>
      <c r="AH267" s="100">
        <v>2221990</v>
      </c>
      <c r="AI267" s="100">
        <v>675076</v>
      </c>
      <c r="AJ267" s="100">
        <v>540060</v>
      </c>
      <c r="AK267" s="100">
        <v>135015</v>
      </c>
      <c r="AL267" s="100">
        <v>0</v>
      </c>
      <c r="AM267" s="100">
        <v>1350151</v>
      </c>
      <c r="AN267" s="100">
        <v>-382021</v>
      </c>
      <c r="AO267" s="100">
        <v>-305617</v>
      </c>
      <c r="AP267" s="100">
        <v>-76404</v>
      </c>
      <c r="AQ267" s="100">
        <v>0</v>
      </c>
      <c r="AR267" s="100">
        <v>-764042</v>
      </c>
      <c r="AS267" s="100">
        <v>-261127</v>
      </c>
      <c r="AT267" s="100">
        <v>-208901</v>
      </c>
      <c r="AU267" s="100">
        <v>-52225</v>
      </c>
      <c r="AV267" s="100">
        <v>0</v>
      </c>
      <c r="AW267" s="100">
        <v>-522253</v>
      </c>
      <c r="AX267" s="100">
        <v>349802</v>
      </c>
      <c r="AY267" s="100">
        <v>279842</v>
      </c>
      <c r="AZ267" s="100">
        <v>69961</v>
      </c>
      <c r="BA267" s="100">
        <v>0</v>
      </c>
      <c r="BB267" s="100">
        <v>699605</v>
      </c>
      <c r="BC267" s="100">
        <v>-476869</v>
      </c>
      <c r="BD267" s="100">
        <v>-381496</v>
      </c>
      <c r="BE267" s="100">
        <v>-95374</v>
      </c>
      <c r="BF267" s="100">
        <v>0</v>
      </c>
      <c r="BG267" s="100">
        <v>-953739</v>
      </c>
      <c r="BH267" s="100">
        <v>-388194</v>
      </c>
      <c r="BI267" s="100">
        <v>-310555</v>
      </c>
      <c r="BJ267" s="100">
        <v>-77638</v>
      </c>
      <c r="BK267" s="100">
        <v>0</v>
      </c>
      <c r="BL267" s="100">
        <v>-776387</v>
      </c>
      <c r="BM267" s="100">
        <v>-889739</v>
      </c>
      <c r="BN267" s="100">
        <v>-711792</v>
      </c>
      <c r="BO267" s="100">
        <v>-177948</v>
      </c>
      <c r="BP267" s="100">
        <v>0</v>
      </c>
      <c r="BQ267" s="100">
        <v>-1779479</v>
      </c>
      <c r="BR267" s="100">
        <v>-279088</v>
      </c>
      <c r="BS267" s="100">
        <v>-223271</v>
      </c>
      <c r="BT267" s="100">
        <v>-55818</v>
      </c>
      <c r="BU267" s="100">
        <v>0</v>
      </c>
      <c r="BV267" s="100">
        <v>-558177</v>
      </c>
      <c r="BW267" s="100">
        <v>-610651</v>
      </c>
      <c r="BX267" s="100">
        <v>-488521</v>
      </c>
      <c r="BY267" s="100">
        <v>-122130</v>
      </c>
      <c r="BZ267" s="100">
        <v>0</v>
      </c>
      <c r="CA267" s="100">
        <v>-1221302</v>
      </c>
      <c r="CB267" s="100">
        <v>100287</v>
      </c>
      <c r="CC267" s="100">
        <v>80230</v>
      </c>
      <c r="CD267" s="100">
        <v>20057</v>
      </c>
      <c r="CE267" s="100">
        <v>0</v>
      </c>
      <c r="CF267" s="100">
        <v>200574</v>
      </c>
      <c r="CG267" s="100">
        <v>156059</v>
      </c>
      <c r="CH267" s="100">
        <v>124848</v>
      </c>
      <c r="CI267" s="100">
        <v>31212</v>
      </c>
      <c r="CJ267" s="100">
        <v>0</v>
      </c>
      <c r="CK267" s="100">
        <v>312119</v>
      </c>
      <c r="CL267" s="100">
        <v>-210382</v>
      </c>
      <c r="CM267" s="100">
        <v>-168306</v>
      </c>
      <c r="CN267" s="100">
        <v>-42076</v>
      </c>
      <c r="CO267" s="100">
        <v>0</v>
      </c>
      <c r="CP267" s="100">
        <v>-420764</v>
      </c>
      <c r="CQ267" s="100">
        <v>115576</v>
      </c>
      <c r="CR267" s="100">
        <v>92460</v>
      </c>
      <c r="CS267" s="100">
        <v>23115</v>
      </c>
      <c r="CT267" s="100">
        <v>0</v>
      </c>
      <c r="CU267" s="100">
        <v>231151</v>
      </c>
      <c r="CV267" s="100">
        <v>-728199</v>
      </c>
      <c r="CW267" s="100">
        <v>-582560</v>
      </c>
      <c r="CX267" s="100">
        <v>-145640</v>
      </c>
      <c r="CY267" s="100">
        <v>0</v>
      </c>
      <c r="CZ267" s="100">
        <v>-1456399</v>
      </c>
      <c r="DA267" s="100">
        <v>-389183</v>
      </c>
      <c r="DB267" s="100">
        <v>-311347</v>
      </c>
      <c r="DC267" s="100">
        <v>-77837</v>
      </c>
      <c r="DD267" s="100">
        <v>0</v>
      </c>
      <c r="DE267" s="100">
        <v>-778367</v>
      </c>
      <c r="DF267" s="100">
        <v>-339016</v>
      </c>
      <c r="DG267" s="100">
        <v>-271213</v>
      </c>
      <c r="DH267" s="100">
        <v>-67803</v>
      </c>
      <c r="DI267" s="100">
        <v>0</v>
      </c>
      <c r="DJ267" s="100">
        <v>-678032</v>
      </c>
      <c r="DK267" s="100">
        <v>-1911204</v>
      </c>
      <c r="DL267" s="100">
        <v>233299</v>
      </c>
      <c r="DM267" s="100">
        <v>3729704</v>
      </c>
      <c r="DN267" s="100">
        <v>0</v>
      </c>
      <c r="DO267" s="100">
        <v>2051799</v>
      </c>
      <c r="DP267" s="100">
        <v>-1911203</v>
      </c>
      <c r="DQ267" s="100">
        <v>437346</v>
      </c>
      <c r="DR267" s="100">
        <v>4205813</v>
      </c>
      <c r="DS267" s="100">
        <v>0</v>
      </c>
      <c r="DT267" s="100">
        <v>2731956</v>
      </c>
      <c r="DU267" s="100">
        <v>-1</v>
      </c>
      <c r="DV267" s="100">
        <v>-204047</v>
      </c>
      <c r="DW267" s="100">
        <v>-476109</v>
      </c>
      <c r="DX267" s="100">
        <v>0</v>
      </c>
      <c r="DY267" s="100">
        <v>-680157</v>
      </c>
      <c r="DZ267" s="100">
        <v>18603322</v>
      </c>
      <c r="EA267" s="100">
        <v>14882658</v>
      </c>
      <c r="EB267" s="100">
        <v>3720664</v>
      </c>
      <c r="EC267" s="100">
        <v>0</v>
      </c>
      <c r="ED267" s="100">
        <v>37206644</v>
      </c>
      <c r="EE267" s="100">
        <v>18245282</v>
      </c>
      <c r="EF267" s="100">
        <v>14596226</v>
      </c>
      <c r="EG267" s="100">
        <v>3649057</v>
      </c>
      <c r="EH267" s="100">
        <v>0</v>
      </c>
      <c r="EI267" s="100">
        <v>36490565</v>
      </c>
      <c r="EJ267" s="100">
        <v>-358040</v>
      </c>
      <c r="EK267" s="100">
        <v>-286432</v>
      </c>
      <c r="EL267" s="100">
        <v>-71607</v>
      </c>
      <c r="EM267" s="100">
        <v>0</v>
      </c>
      <c r="EN267" s="100">
        <v>-716079</v>
      </c>
      <c r="EO267" s="100">
        <v>-358041</v>
      </c>
      <c r="EP267" s="100">
        <v>-490479</v>
      </c>
      <c r="EQ267" s="100">
        <v>-547716</v>
      </c>
      <c r="ER267" s="100">
        <v>0</v>
      </c>
      <c r="ES267" s="100">
        <v>-1396236</v>
      </c>
      <c r="ET267" s="546">
        <v>0.5</v>
      </c>
      <c r="EU267" s="546">
        <v>0.4</v>
      </c>
      <c r="EV267" s="546">
        <v>0.1</v>
      </c>
      <c r="EW267" s="546">
        <v>0</v>
      </c>
      <c r="EX267" s="546">
        <v>1</v>
      </c>
      <c r="EY267" s="84" t="s">
        <v>1029</v>
      </c>
    </row>
    <row r="268" spans="1:155" s="84" customFormat="1" x14ac:dyDescent="0.25">
      <c r="A268" t="s">
        <v>1026</v>
      </c>
      <c r="B268" s="82" t="s">
        <v>895</v>
      </c>
      <c r="C268" s="85" t="s">
        <v>894</v>
      </c>
      <c r="D268" s="100">
        <v>14173745.780000001</v>
      </c>
      <c r="E268" s="100">
        <v>27213593</v>
      </c>
      <c r="F268" s="100">
        <v>15307646</v>
      </c>
      <c r="G268" s="100">
        <v>0</v>
      </c>
      <c r="H268" s="100">
        <v>56694984.780000001</v>
      </c>
      <c r="I268" s="100">
        <v>0</v>
      </c>
      <c r="J268" s="100">
        <v>0</v>
      </c>
      <c r="K268" s="100">
        <v>14173745.780000001</v>
      </c>
      <c r="L268" s="100">
        <v>188306</v>
      </c>
      <c r="M268" s="100">
        <v>188306</v>
      </c>
      <c r="N268" s="100">
        <v>0</v>
      </c>
      <c r="O268" s="100">
        <v>0</v>
      </c>
      <c r="P268" s="100">
        <v>0</v>
      </c>
      <c r="Q268" s="100">
        <v>0</v>
      </c>
      <c r="R268" s="100">
        <v>0</v>
      </c>
      <c r="S268" s="100">
        <v>0</v>
      </c>
      <c r="T268" s="100">
        <v>0</v>
      </c>
      <c r="U268" s="100">
        <v>0</v>
      </c>
      <c r="V268" s="100">
        <v>0</v>
      </c>
      <c r="W268" s="100">
        <v>0</v>
      </c>
      <c r="X268" s="100">
        <v>0</v>
      </c>
      <c r="Y268" s="100">
        <v>0</v>
      </c>
      <c r="Z268" s="100">
        <v>0</v>
      </c>
      <c r="AA268" s="100">
        <v>0</v>
      </c>
      <c r="AB268" s="100">
        <v>0</v>
      </c>
      <c r="AC268" s="100">
        <v>0</v>
      </c>
      <c r="AD268" s="100">
        <v>0</v>
      </c>
      <c r="AE268" s="100">
        <v>3558981</v>
      </c>
      <c r="AF268" s="100">
        <v>2001926</v>
      </c>
      <c r="AG268" s="100">
        <v>0</v>
      </c>
      <c r="AH268" s="100">
        <v>5560907</v>
      </c>
      <c r="AI268" s="100">
        <v>209269.28000000003</v>
      </c>
      <c r="AJ268" s="100">
        <v>401796</v>
      </c>
      <c r="AK268" s="100">
        <v>226010</v>
      </c>
      <c r="AL268" s="100">
        <v>0</v>
      </c>
      <c r="AM268" s="100">
        <v>837075.28</v>
      </c>
      <c r="AN268" s="100">
        <v>-39337.619999999995</v>
      </c>
      <c r="AO268" s="100">
        <v>-75529</v>
      </c>
      <c r="AP268" s="100">
        <v>-42485</v>
      </c>
      <c r="AQ268" s="100">
        <v>0</v>
      </c>
      <c r="AR268" s="100">
        <v>-157351.62</v>
      </c>
      <c r="AS268" s="100">
        <v>-202528</v>
      </c>
      <c r="AT268" s="100">
        <v>-388853</v>
      </c>
      <c r="AU268" s="100">
        <v>-218730</v>
      </c>
      <c r="AV268" s="100">
        <v>0</v>
      </c>
      <c r="AW268" s="100">
        <v>-810111</v>
      </c>
      <c r="AX268" s="100">
        <v>116971.96999999997</v>
      </c>
      <c r="AY268" s="100">
        <v>224586</v>
      </c>
      <c r="AZ268" s="100">
        <v>126330</v>
      </c>
      <c r="BA268" s="100">
        <v>0</v>
      </c>
      <c r="BB268" s="100">
        <v>467887.97</v>
      </c>
      <c r="BC268" s="100">
        <v>-39113</v>
      </c>
      <c r="BD268" s="100">
        <v>-75097</v>
      </c>
      <c r="BE268" s="100">
        <v>-42242</v>
      </c>
      <c r="BF268" s="100">
        <v>0</v>
      </c>
      <c r="BG268" s="100">
        <v>-156452</v>
      </c>
      <c r="BH268" s="100">
        <v>-124669.03000000003</v>
      </c>
      <c r="BI268" s="100">
        <v>-239364</v>
      </c>
      <c r="BJ268" s="100">
        <v>-134642</v>
      </c>
      <c r="BK268" s="100">
        <v>0</v>
      </c>
      <c r="BL268" s="100">
        <v>-498675.03</v>
      </c>
      <c r="BM268" s="100">
        <v>-1025008</v>
      </c>
      <c r="BN268" s="100">
        <v>-1968014</v>
      </c>
      <c r="BO268" s="100">
        <v>-1107008</v>
      </c>
      <c r="BP268" s="100">
        <v>0</v>
      </c>
      <c r="BQ268" s="100">
        <v>-4100030</v>
      </c>
      <c r="BR268" s="100">
        <v>0</v>
      </c>
      <c r="BS268" s="100">
        <v>0</v>
      </c>
      <c r="BT268" s="100">
        <v>0</v>
      </c>
      <c r="BU268" s="100">
        <v>0</v>
      </c>
      <c r="BV268" s="100">
        <v>0</v>
      </c>
      <c r="BW268" s="100">
        <v>-1025008</v>
      </c>
      <c r="BX268" s="100">
        <v>-1968014</v>
      </c>
      <c r="BY268" s="100">
        <v>-1107008</v>
      </c>
      <c r="BZ268" s="100">
        <v>0</v>
      </c>
      <c r="CA268" s="100">
        <v>-4100030</v>
      </c>
      <c r="CB268" s="100">
        <v>0</v>
      </c>
      <c r="CC268" s="100">
        <v>0</v>
      </c>
      <c r="CD268" s="100">
        <v>0</v>
      </c>
      <c r="CE268" s="100">
        <v>0</v>
      </c>
      <c r="CF268" s="100">
        <v>0</v>
      </c>
      <c r="CG268" s="100">
        <v>204617</v>
      </c>
      <c r="CH268" s="100">
        <v>392864</v>
      </c>
      <c r="CI268" s="100">
        <v>220986</v>
      </c>
      <c r="CJ268" s="100">
        <v>0</v>
      </c>
      <c r="CK268" s="100">
        <v>818467</v>
      </c>
      <c r="CL268" s="100">
        <v>0</v>
      </c>
      <c r="CM268" s="100">
        <v>0</v>
      </c>
      <c r="CN268" s="100">
        <v>0</v>
      </c>
      <c r="CO268" s="100">
        <v>0</v>
      </c>
      <c r="CP268" s="100">
        <v>0</v>
      </c>
      <c r="CQ268" s="100">
        <v>130053</v>
      </c>
      <c r="CR268" s="100">
        <v>249702</v>
      </c>
      <c r="CS268" s="100">
        <v>140457</v>
      </c>
      <c r="CT268" s="100">
        <v>0</v>
      </c>
      <c r="CU268" s="100">
        <v>520212</v>
      </c>
      <c r="CV268" s="100">
        <v>-690338</v>
      </c>
      <c r="CW268" s="100">
        <v>-1325448</v>
      </c>
      <c r="CX268" s="100">
        <v>-745565</v>
      </c>
      <c r="CY268" s="100">
        <v>0</v>
      </c>
      <c r="CZ268" s="100">
        <v>-2761351</v>
      </c>
      <c r="DA268" s="100">
        <v>0</v>
      </c>
      <c r="DB268" s="100">
        <v>0</v>
      </c>
      <c r="DC268" s="100">
        <v>0</v>
      </c>
      <c r="DD268" s="100">
        <v>0</v>
      </c>
      <c r="DE268" s="100">
        <v>0</v>
      </c>
      <c r="DF268" s="100">
        <v>-690338</v>
      </c>
      <c r="DG268" s="100">
        <v>-1325448</v>
      </c>
      <c r="DH268" s="100">
        <v>-745565</v>
      </c>
      <c r="DI268" s="100">
        <v>0</v>
      </c>
      <c r="DJ268" s="100">
        <v>-2761351</v>
      </c>
      <c r="DK268" s="100">
        <v>-173794.40000000037</v>
      </c>
      <c r="DL268" s="100">
        <v>918301</v>
      </c>
      <c r="DM268" s="100">
        <v>411553</v>
      </c>
      <c r="DN268" s="100">
        <v>0</v>
      </c>
      <c r="DO268" s="100">
        <v>1156059.5999999996</v>
      </c>
      <c r="DP268" s="100">
        <v>-173175</v>
      </c>
      <c r="DQ268" s="100">
        <v>580423</v>
      </c>
      <c r="DR268" s="100">
        <v>220878</v>
      </c>
      <c r="DS268" s="100">
        <v>0</v>
      </c>
      <c r="DT268" s="100">
        <v>628125.60000000102</v>
      </c>
      <c r="DU268" s="100">
        <v>-619.40000000037253</v>
      </c>
      <c r="DV268" s="100">
        <v>337878</v>
      </c>
      <c r="DW268" s="100">
        <v>190675</v>
      </c>
      <c r="DX268" s="100">
        <v>0</v>
      </c>
      <c r="DY268" s="100">
        <v>527933.9999999986</v>
      </c>
      <c r="DZ268" s="100">
        <v>14217202</v>
      </c>
      <c r="EA268" s="100">
        <v>27297028</v>
      </c>
      <c r="EB268" s="100">
        <v>15354578</v>
      </c>
      <c r="EC268" s="100">
        <v>0</v>
      </c>
      <c r="ED268" s="100">
        <v>56868808</v>
      </c>
      <c r="EE268" s="100">
        <v>14173745.780000001</v>
      </c>
      <c r="EF268" s="100">
        <v>27213593</v>
      </c>
      <c r="EG268" s="100">
        <v>15307646</v>
      </c>
      <c r="EH268" s="100">
        <v>0</v>
      </c>
      <c r="EI268" s="100">
        <v>56694984.780000001</v>
      </c>
      <c r="EJ268" s="100">
        <v>-43456.219999998808</v>
      </c>
      <c r="EK268" s="100">
        <v>-83435</v>
      </c>
      <c r="EL268" s="100">
        <v>-46932</v>
      </c>
      <c r="EM268" s="100">
        <v>0</v>
      </c>
      <c r="EN268" s="100">
        <v>-173823.21999999881</v>
      </c>
      <c r="EO268" s="100">
        <v>-44075.61999999918</v>
      </c>
      <c r="EP268" s="100">
        <v>254443</v>
      </c>
      <c r="EQ268" s="100">
        <v>143743</v>
      </c>
      <c r="ER268" s="100">
        <v>0</v>
      </c>
      <c r="ES268" s="100">
        <v>354110.7799999998</v>
      </c>
      <c r="ET268" s="546">
        <v>0.25</v>
      </c>
      <c r="EU268" s="546">
        <v>0.48</v>
      </c>
      <c r="EV268" s="546">
        <v>0.27</v>
      </c>
      <c r="EW268" s="546">
        <v>0</v>
      </c>
      <c r="EX268" s="546">
        <v>1</v>
      </c>
      <c r="EY268" s="84" t="s">
        <v>1044</v>
      </c>
    </row>
    <row r="269" spans="1:155" s="84" customFormat="1" x14ac:dyDescent="0.25">
      <c r="A269" t="s">
        <v>1026</v>
      </c>
      <c r="B269" s="82" t="s">
        <v>897</v>
      </c>
      <c r="C269" s="85" t="s">
        <v>896</v>
      </c>
      <c r="D269" s="100">
        <v>23922025</v>
      </c>
      <c r="E269" s="100">
        <v>19137620</v>
      </c>
      <c r="F269" s="100">
        <v>4305964</v>
      </c>
      <c r="G269" s="100">
        <v>478440</v>
      </c>
      <c r="H269" s="100">
        <v>47844049</v>
      </c>
      <c r="I269" s="100">
        <v>0</v>
      </c>
      <c r="J269" s="100">
        <v>0</v>
      </c>
      <c r="K269" s="100">
        <v>23922025</v>
      </c>
      <c r="L269" s="100">
        <v>186427</v>
      </c>
      <c r="M269" s="100">
        <v>186427</v>
      </c>
      <c r="N269" s="100">
        <v>0</v>
      </c>
      <c r="O269" s="100">
        <v>0</v>
      </c>
      <c r="P269" s="100">
        <v>421550</v>
      </c>
      <c r="Q269" s="100">
        <v>864360</v>
      </c>
      <c r="R269" s="100">
        <v>1285910</v>
      </c>
      <c r="S269" s="100">
        <v>0</v>
      </c>
      <c r="T269" s="100">
        <v>0</v>
      </c>
      <c r="U269" s="100">
        <v>0</v>
      </c>
      <c r="V269" s="100">
        <v>0</v>
      </c>
      <c r="W269" s="100">
        <v>0</v>
      </c>
      <c r="X269" s="100">
        <v>0</v>
      </c>
      <c r="Y269" s="100">
        <v>0</v>
      </c>
      <c r="Z269" s="100">
        <v>0</v>
      </c>
      <c r="AA269" s="100">
        <v>0</v>
      </c>
      <c r="AB269" s="100">
        <v>0</v>
      </c>
      <c r="AC269" s="100">
        <v>0</v>
      </c>
      <c r="AD269" s="100">
        <v>0</v>
      </c>
      <c r="AE269" s="100">
        <v>2813596</v>
      </c>
      <c r="AF269" s="100">
        <v>658134</v>
      </c>
      <c r="AG269" s="100">
        <v>69997</v>
      </c>
      <c r="AH269" s="100">
        <v>3541727</v>
      </c>
      <c r="AI269" s="100">
        <v>1320258</v>
      </c>
      <c r="AJ269" s="100">
        <v>1056206</v>
      </c>
      <c r="AK269" s="100">
        <v>237646</v>
      </c>
      <c r="AL269" s="100">
        <v>26405</v>
      </c>
      <c r="AM269" s="100">
        <v>2640515</v>
      </c>
      <c r="AN269" s="100">
        <v>-236176</v>
      </c>
      <c r="AO269" s="100">
        <v>-188941</v>
      </c>
      <c r="AP269" s="100">
        <v>-42512</v>
      </c>
      <c r="AQ269" s="100">
        <v>-4724</v>
      </c>
      <c r="AR269" s="100">
        <v>-472353</v>
      </c>
      <c r="AS269" s="100">
        <v>-817531</v>
      </c>
      <c r="AT269" s="100">
        <v>-654024</v>
      </c>
      <c r="AU269" s="100">
        <v>-147155</v>
      </c>
      <c r="AV269" s="100">
        <v>-16351</v>
      </c>
      <c r="AW269" s="100">
        <v>-1635061</v>
      </c>
      <c r="AX269" s="100">
        <v>20325</v>
      </c>
      <c r="AY269" s="100">
        <v>16259</v>
      </c>
      <c r="AZ269" s="100">
        <v>3658</v>
      </c>
      <c r="BA269" s="100">
        <v>406</v>
      </c>
      <c r="BB269" s="100">
        <v>40648</v>
      </c>
      <c r="BC269" s="100">
        <v>-193414</v>
      </c>
      <c r="BD269" s="100">
        <v>-154730</v>
      </c>
      <c r="BE269" s="100">
        <v>-34814</v>
      </c>
      <c r="BF269" s="100">
        <v>-3868</v>
      </c>
      <c r="BG269" s="100">
        <v>-386826</v>
      </c>
      <c r="BH269" s="100">
        <v>-990620</v>
      </c>
      <c r="BI269" s="100">
        <v>-792495</v>
      </c>
      <c r="BJ269" s="100">
        <v>-178311</v>
      </c>
      <c r="BK269" s="100">
        <v>-19813</v>
      </c>
      <c r="BL269" s="100">
        <v>-1981239</v>
      </c>
      <c r="BM269" s="100">
        <v>-4981350.3000000007</v>
      </c>
      <c r="BN269" s="100">
        <v>-3985081</v>
      </c>
      <c r="BO269" s="100">
        <v>-896643</v>
      </c>
      <c r="BP269" s="100">
        <v>-99627</v>
      </c>
      <c r="BQ269" s="100">
        <v>-9962701.3000000007</v>
      </c>
      <c r="BR269" s="100">
        <v>450786</v>
      </c>
      <c r="BS269" s="100">
        <v>360630</v>
      </c>
      <c r="BT269" s="100">
        <v>81142</v>
      </c>
      <c r="BU269" s="100">
        <v>9016</v>
      </c>
      <c r="BV269" s="100">
        <v>901574</v>
      </c>
      <c r="BW269" s="100">
        <v>-5432137.3000000007</v>
      </c>
      <c r="BX269" s="100">
        <v>-4345710</v>
      </c>
      <c r="BY269" s="100">
        <v>-977785</v>
      </c>
      <c r="BZ269" s="100">
        <v>-108643</v>
      </c>
      <c r="CA269" s="100">
        <v>-10864275.300000001</v>
      </c>
      <c r="CB269" s="100">
        <v>1885047</v>
      </c>
      <c r="CC269" s="100">
        <v>1508038</v>
      </c>
      <c r="CD269" s="100">
        <v>339309</v>
      </c>
      <c r="CE269" s="100">
        <v>37701</v>
      </c>
      <c r="CF269" s="100">
        <v>3770095</v>
      </c>
      <c r="CG269" s="100">
        <v>0</v>
      </c>
      <c r="CH269" s="100">
        <v>0</v>
      </c>
      <c r="CI269" s="100">
        <v>0</v>
      </c>
      <c r="CJ269" s="100">
        <v>0</v>
      </c>
      <c r="CK269" s="100">
        <v>0</v>
      </c>
      <c r="CL269" s="100">
        <v>-902113</v>
      </c>
      <c r="CM269" s="100">
        <v>-721690</v>
      </c>
      <c r="CN269" s="100">
        <v>-162380</v>
      </c>
      <c r="CO269" s="100">
        <v>-18042</v>
      </c>
      <c r="CP269" s="100">
        <v>-1804225</v>
      </c>
      <c r="CQ269" s="100">
        <v>-1067471</v>
      </c>
      <c r="CR269" s="100">
        <v>-853977</v>
      </c>
      <c r="CS269" s="100">
        <v>-192145</v>
      </c>
      <c r="CT269" s="100">
        <v>-21349</v>
      </c>
      <c r="CU269" s="100">
        <v>-2134942</v>
      </c>
      <c r="CV269" s="100">
        <v>-5065887.3000000007</v>
      </c>
      <c r="CW269" s="100">
        <v>-4052710</v>
      </c>
      <c r="CX269" s="100">
        <v>-911859</v>
      </c>
      <c r="CY269" s="100">
        <v>-101317</v>
      </c>
      <c r="CZ269" s="100">
        <v>-10131773.300000001</v>
      </c>
      <c r="DA269" s="100">
        <v>1433720</v>
      </c>
      <c r="DB269" s="100">
        <v>1146978</v>
      </c>
      <c r="DC269" s="100">
        <v>258071</v>
      </c>
      <c r="DD269" s="100">
        <v>28675</v>
      </c>
      <c r="DE269" s="100">
        <v>2867444</v>
      </c>
      <c r="DF269" s="100">
        <v>-6499608.3000000007</v>
      </c>
      <c r="DG269" s="100">
        <v>-5199687</v>
      </c>
      <c r="DH269" s="100">
        <v>-1169930</v>
      </c>
      <c r="DI269" s="100">
        <v>-129992</v>
      </c>
      <c r="DJ269" s="100">
        <v>-12999217.300000001</v>
      </c>
      <c r="DK269" s="100">
        <v>-26937</v>
      </c>
      <c r="DL269" s="100">
        <v>288658</v>
      </c>
      <c r="DM269" s="100">
        <v>452708</v>
      </c>
      <c r="DN269" s="100">
        <v>7216</v>
      </c>
      <c r="DO269" s="100">
        <v>721644.60000000149</v>
      </c>
      <c r="DP269" s="100">
        <v>-26936</v>
      </c>
      <c r="DQ269" s="100">
        <v>-144930</v>
      </c>
      <c r="DR269" s="100">
        <v>-186835</v>
      </c>
      <c r="DS269" s="100">
        <v>-3624</v>
      </c>
      <c r="DT269" s="100">
        <v>-362325.39999999851</v>
      </c>
      <c r="DU269" s="100">
        <v>-1</v>
      </c>
      <c r="DV269" s="100">
        <v>433588</v>
      </c>
      <c r="DW269" s="100">
        <v>639543</v>
      </c>
      <c r="DX269" s="100">
        <v>10840</v>
      </c>
      <c r="DY269" s="100">
        <v>1083970</v>
      </c>
      <c r="DZ269" s="100">
        <v>23971318</v>
      </c>
      <c r="EA269" s="100">
        <v>19177054</v>
      </c>
      <c r="EB269" s="100">
        <v>4314837</v>
      </c>
      <c r="EC269" s="100">
        <v>479426</v>
      </c>
      <c r="ED269" s="100">
        <v>47942635</v>
      </c>
      <c r="EE269" s="100">
        <v>23922025</v>
      </c>
      <c r="EF269" s="100">
        <v>19137620</v>
      </c>
      <c r="EG269" s="100">
        <v>4305964</v>
      </c>
      <c r="EH269" s="100">
        <v>478440</v>
      </c>
      <c r="EI269" s="100">
        <v>47844049</v>
      </c>
      <c r="EJ269" s="100">
        <v>-49293</v>
      </c>
      <c r="EK269" s="100">
        <v>-39434</v>
      </c>
      <c r="EL269" s="100">
        <v>-8873</v>
      </c>
      <c r="EM269" s="100">
        <v>-986</v>
      </c>
      <c r="EN269" s="100">
        <v>-98586</v>
      </c>
      <c r="EO269" s="100">
        <v>-49294</v>
      </c>
      <c r="EP269" s="100">
        <v>394154</v>
      </c>
      <c r="EQ269" s="100">
        <v>630670</v>
      </c>
      <c r="ER269" s="100">
        <v>9854</v>
      </c>
      <c r="ES269" s="100">
        <v>985384</v>
      </c>
      <c r="ET269" s="546">
        <v>0.5</v>
      </c>
      <c r="EU269" s="546">
        <v>0.4</v>
      </c>
      <c r="EV269" s="546">
        <v>0.09</v>
      </c>
      <c r="EW269" s="546">
        <v>0.01</v>
      </c>
      <c r="EX269" s="546">
        <v>1</v>
      </c>
      <c r="EY269" s="84" t="s">
        <v>1029</v>
      </c>
    </row>
    <row r="270" spans="1:155" s="84" customFormat="1" x14ac:dyDescent="0.25">
      <c r="A270" t="s">
        <v>1026</v>
      </c>
      <c r="B270" s="82" t="s">
        <v>899</v>
      </c>
      <c r="C270" s="85" t="s">
        <v>898</v>
      </c>
      <c r="D270" s="100">
        <v>53328676</v>
      </c>
      <c r="E270" s="100">
        <v>52262102</v>
      </c>
      <c r="F270" s="100">
        <v>0</v>
      </c>
      <c r="G270" s="100">
        <v>1066574</v>
      </c>
      <c r="H270" s="100">
        <v>106657352</v>
      </c>
      <c r="I270" s="100">
        <v>0</v>
      </c>
      <c r="J270" s="100">
        <v>0</v>
      </c>
      <c r="K270" s="100">
        <v>53328676</v>
      </c>
      <c r="L270" s="100">
        <v>260746</v>
      </c>
      <c r="M270" s="100">
        <v>260746</v>
      </c>
      <c r="N270" s="100">
        <v>0</v>
      </c>
      <c r="O270" s="100">
        <v>0</v>
      </c>
      <c r="P270" s="100">
        <v>354722</v>
      </c>
      <c r="Q270" s="100">
        <v>0</v>
      </c>
      <c r="R270" s="100">
        <v>354722</v>
      </c>
      <c r="S270" s="100">
        <v>0</v>
      </c>
      <c r="T270" s="100">
        <v>0</v>
      </c>
      <c r="U270" s="100">
        <v>0</v>
      </c>
      <c r="V270" s="100">
        <v>0</v>
      </c>
      <c r="W270" s="100">
        <v>0</v>
      </c>
      <c r="X270" s="100">
        <v>0</v>
      </c>
      <c r="Y270" s="100">
        <v>0</v>
      </c>
      <c r="Z270" s="100">
        <v>0</v>
      </c>
      <c r="AA270" s="100">
        <v>0</v>
      </c>
      <c r="AB270" s="100">
        <v>0</v>
      </c>
      <c r="AC270" s="100">
        <v>0</v>
      </c>
      <c r="AD270" s="100">
        <v>0</v>
      </c>
      <c r="AE270" s="100">
        <v>4767447</v>
      </c>
      <c r="AF270" s="100">
        <v>0</v>
      </c>
      <c r="AG270" s="100">
        <v>97059</v>
      </c>
      <c r="AH270" s="100">
        <v>4864506</v>
      </c>
      <c r="AI270" s="100">
        <v>2054383</v>
      </c>
      <c r="AJ270" s="100">
        <v>2013296</v>
      </c>
      <c r="AK270" s="100">
        <v>0</v>
      </c>
      <c r="AL270" s="100">
        <v>41088</v>
      </c>
      <c r="AM270" s="100">
        <v>4108767</v>
      </c>
      <c r="AN270" s="100">
        <v>-414204</v>
      </c>
      <c r="AO270" s="100">
        <v>-405919</v>
      </c>
      <c r="AP270" s="100">
        <v>0</v>
      </c>
      <c r="AQ270" s="100">
        <v>-8284</v>
      </c>
      <c r="AR270" s="100">
        <v>-828407</v>
      </c>
      <c r="AS270" s="100">
        <v>-653961</v>
      </c>
      <c r="AT270" s="100">
        <v>-640881</v>
      </c>
      <c r="AU270" s="100">
        <v>0</v>
      </c>
      <c r="AV270" s="100">
        <v>-13079</v>
      </c>
      <c r="AW270" s="100">
        <v>-1307921</v>
      </c>
      <c r="AX270" s="100">
        <v>462006</v>
      </c>
      <c r="AY270" s="100">
        <v>452766</v>
      </c>
      <c r="AZ270" s="100">
        <v>0</v>
      </c>
      <c r="BA270" s="100">
        <v>9240</v>
      </c>
      <c r="BB270" s="100">
        <v>924012</v>
      </c>
      <c r="BC270" s="100">
        <v>-930481</v>
      </c>
      <c r="BD270" s="100">
        <v>-911872</v>
      </c>
      <c r="BE270" s="100">
        <v>0</v>
      </c>
      <c r="BF270" s="100">
        <v>-18610</v>
      </c>
      <c r="BG270" s="100">
        <v>-1860963</v>
      </c>
      <c r="BH270" s="100">
        <v>-1122436</v>
      </c>
      <c r="BI270" s="100">
        <v>-1099987</v>
      </c>
      <c r="BJ270" s="100">
        <v>0</v>
      </c>
      <c r="BK270" s="100">
        <v>-22449</v>
      </c>
      <c r="BL270" s="100">
        <v>-2244872</v>
      </c>
      <c r="BM270" s="100">
        <v>-7924910</v>
      </c>
      <c r="BN270" s="100">
        <v>-7766411</v>
      </c>
      <c r="BO270" s="100">
        <v>0</v>
      </c>
      <c r="BP270" s="100">
        <v>-158498</v>
      </c>
      <c r="BQ270" s="100">
        <v>-15849819</v>
      </c>
      <c r="BR270" s="100">
        <v>-3342744</v>
      </c>
      <c r="BS270" s="100">
        <v>-3275889</v>
      </c>
      <c r="BT270" s="100">
        <v>0</v>
      </c>
      <c r="BU270" s="100">
        <v>-66855</v>
      </c>
      <c r="BV270" s="100">
        <v>-6685488</v>
      </c>
      <c r="BW270" s="100">
        <v>-4582166</v>
      </c>
      <c r="BX270" s="100">
        <v>-4490522</v>
      </c>
      <c r="BY270" s="100">
        <v>0</v>
      </c>
      <c r="BZ270" s="100">
        <v>-91643</v>
      </c>
      <c r="CA270" s="100">
        <v>-9164331</v>
      </c>
      <c r="CB270" s="100">
        <v>182713</v>
      </c>
      <c r="CC270" s="100">
        <v>179058</v>
      </c>
      <c r="CD270" s="100">
        <v>0</v>
      </c>
      <c r="CE270" s="100">
        <v>3654</v>
      </c>
      <c r="CF270" s="100">
        <v>365425</v>
      </c>
      <c r="CG270" s="100">
        <v>466410</v>
      </c>
      <c r="CH270" s="100">
        <v>457081</v>
      </c>
      <c r="CI270" s="100">
        <v>0</v>
      </c>
      <c r="CJ270" s="100">
        <v>9328</v>
      </c>
      <c r="CK270" s="100">
        <v>932819</v>
      </c>
      <c r="CL270" s="100">
        <v>763615</v>
      </c>
      <c r="CM270" s="100">
        <v>748342</v>
      </c>
      <c r="CN270" s="100">
        <v>0</v>
      </c>
      <c r="CO270" s="100">
        <v>15272</v>
      </c>
      <c r="CP270" s="100">
        <v>1527229</v>
      </c>
      <c r="CQ270" s="100">
        <v>-1924228</v>
      </c>
      <c r="CR270" s="100">
        <v>-1885744</v>
      </c>
      <c r="CS270" s="100">
        <v>0</v>
      </c>
      <c r="CT270" s="100">
        <v>-38485</v>
      </c>
      <c r="CU270" s="100">
        <v>-3848457</v>
      </c>
      <c r="CV270" s="100">
        <v>-8436400</v>
      </c>
      <c r="CW270" s="100">
        <v>-8267674</v>
      </c>
      <c r="CX270" s="100">
        <v>0</v>
      </c>
      <c r="CY270" s="100">
        <v>-168729</v>
      </c>
      <c r="CZ270" s="100">
        <v>-16872803</v>
      </c>
      <c r="DA270" s="100">
        <v>-2396416</v>
      </c>
      <c r="DB270" s="100">
        <v>-2348489</v>
      </c>
      <c r="DC270" s="100">
        <v>0</v>
      </c>
      <c r="DD270" s="100">
        <v>-47929</v>
      </c>
      <c r="DE270" s="100">
        <v>-4792834</v>
      </c>
      <c r="DF270" s="100">
        <v>-6039984</v>
      </c>
      <c r="DG270" s="100">
        <v>-5919185</v>
      </c>
      <c r="DH270" s="100">
        <v>0</v>
      </c>
      <c r="DI270" s="100">
        <v>-120800</v>
      </c>
      <c r="DJ270" s="100">
        <v>-12079969</v>
      </c>
      <c r="DK270" s="100">
        <v>258964</v>
      </c>
      <c r="DL270" s="100">
        <v>253785</v>
      </c>
      <c r="DM270" s="100">
        <v>0</v>
      </c>
      <c r="DN270" s="100">
        <v>5179</v>
      </c>
      <c r="DO270" s="100">
        <v>517928</v>
      </c>
      <c r="DP270" s="100">
        <v>45957</v>
      </c>
      <c r="DQ270" s="100">
        <v>45038</v>
      </c>
      <c r="DR270" s="100">
        <v>0</v>
      </c>
      <c r="DS270" s="100">
        <v>919</v>
      </c>
      <c r="DT270" s="100">
        <v>91914</v>
      </c>
      <c r="DU270" s="100">
        <v>213007</v>
      </c>
      <c r="DV270" s="100">
        <v>208747</v>
      </c>
      <c r="DW270" s="100">
        <v>0</v>
      </c>
      <c r="DX270" s="100">
        <v>4260</v>
      </c>
      <c r="DY270" s="100">
        <v>426014</v>
      </c>
      <c r="DZ270" s="100">
        <v>53041449</v>
      </c>
      <c r="EA270" s="100">
        <v>51980620</v>
      </c>
      <c r="EB270" s="100">
        <v>0</v>
      </c>
      <c r="EC270" s="100">
        <v>1060829</v>
      </c>
      <c r="ED270" s="100">
        <v>106082898</v>
      </c>
      <c r="EE270" s="100">
        <v>53328676</v>
      </c>
      <c r="EF270" s="100">
        <v>52262102</v>
      </c>
      <c r="EG270" s="100">
        <v>0</v>
      </c>
      <c r="EH270" s="100">
        <v>1066574</v>
      </c>
      <c r="EI270" s="100">
        <v>106657352</v>
      </c>
      <c r="EJ270" s="100">
        <v>287227</v>
      </c>
      <c r="EK270" s="100">
        <v>281482</v>
      </c>
      <c r="EL270" s="100">
        <v>0</v>
      </c>
      <c r="EM270" s="100">
        <v>5745</v>
      </c>
      <c r="EN270" s="100">
        <v>574454</v>
      </c>
      <c r="EO270" s="100">
        <v>500234</v>
      </c>
      <c r="EP270" s="100">
        <v>490229</v>
      </c>
      <c r="EQ270" s="100">
        <v>0</v>
      </c>
      <c r="ER270" s="100">
        <v>10005</v>
      </c>
      <c r="ES270" s="100">
        <v>1000468</v>
      </c>
      <c r="ET270" s="546">
        <v>0.5</v>
      </c>
      <c r="EU270" s="546">
        <v>0.49</v>
      </c>
      <c r="EV270" s="546">
        <v>0</v>
      </c>
      <c r="EW270" s="546">
        <v>0.01</v>
      </c>
      <c r="EX270" s="546">
        <v>1</v>
      </c>
      <c r="EY270" s="84" t="s">
        <v>1054</v>
      </c>
    </row>
    <row r="271" spans="1:155" s="84" customFormat="1" x14ac:dyDescent="0.25">
      <c r="A271" t="s">
        <v>1026</v>
      </c>
      <c r="B271" s="82" t="s">
        <v>901</v>
      </c>
      <c r="C271" s="85" t="s">
        <v>900</v>
      </c>
      <c r="D271" s="100">
        <v>0</v>
      </c>
      <c r="E271" s="100">
        <v>50837800</v>
      </c>
      <c r="F271" s="100">
        <v>0</v>
      </c>
      <c r="G271" s="100">
        <v>513513</v>
      </c>
      <c r="H271" s="100">
        <v>51351313</v>
      </c>
      <c r="I271" s="100">
        <v>0</v>
      </c>
      <c r="J271" s="100">
        <v>0</v>
      </c>
      <c r="K271" s="100">
        <v>0</v>
      </c>
      <c r="L271" s="100">
        <v>286759</v>
      </c>
      <c r="M271" s="100">
        <v>286759</v>
      </c>
      <c r="N271" s="100">
        <v>0</v>
      </c>
      <c r="O271" s="100">
        <v>0</v>
      </c>
      <c r="P271" s="100">
        <v>0</v>
      </c>
      <c r="Q271" s="100">
        <v>0</v>
      </c>
      <c r="R271" s="100">
        <v>0</v>
      </c>
      <c r="S271" s="100">
        <v>0</v>
      </c>
      <c r="T271" s="100">
        <v>0</v>
      </c>
      <c r="U271" s="100">
        <v>0</v>
      </c>
      <c r="V271" s="100">
        <v>0</v>
      </c>
      <c r="W271" s="100">
        <v>0</v>
      </c>
      <c r="X271" s="100">
        <v>0</v>
      </c>
      <c r="Y271" s="100">
        <v>0</v>
      </c>
      <c r="Z271" s="100">
        <v>0</v>
      </c>
      <c r="AA271" s="100">
        <v>0</v>
      </c>
      <c r="AB271" s="100">
        <v>0</v>
      </c>
      <c r="AC271" s="100">
        <v>0</v>
      </c>
      <c r="AD271" s="100">
        <v>0</v>
      </c>
      <c r="AE271" s="100">
        <v>9556730</v>
      </c>
      <c r="AF271" s="100">
        <v>0</v>
      </c>
      <c r="AG271" s="100">
        <v>96533</v>
      </c>
      <c r="AH271" s="100">
        <v>9653263</v>
      </c>
      <c r="AI271" s="100">
        <v>0</v>
      </c>
      <c r="AJ271" s="100">
        <v>3931605</v>
      </c>
      <c r="AK271" s="100">
        <v>0</v>
      </c>
      <c r="AL271" s="100">
        <v>39713</v>
      </c>
      <c r="AM271" s="100">
        <v>3971318</v>
      </c>
      <c r="AN271" s="100">
        <v>0</v>
      </c>
      <c r="AO271" s="100">
        <v>-1965876</v>
      </c>
      <c r="AP271" s="100">
        <v>0</v>
      </c>
      <c r="AQ271" s="100">
        <v>-19857</v>
      </c>
      <c r="AR271" s="100">
        <v>-1985733</v>
      </c>
      <c r="AS271" s="100">
        <v>0.10000000009313226</v>
      </c>
      <c r="AT271" s="100">
        <v>-2042166</v>
      </c>
      <c r="AU271" s="100">
        <v>0</v>
      </c>
      <c r="AV271" s="100">
        <v>-20628</v>
      </c>
      <c r="AW271" s="100">
        <v>-2062793.9</v>
      </c>
      <c r="AX271" s="100">
        <v>0</v>
      </c>
      <c r="AY271" s="100">
        <v>2041033</v>
      </c>
      <c r="AZ271" s="100">
        <v>0</v>
      </c>
      <c r="BA271" s="100">
        <v>20616</v>
      </c>
      <c r="BB271" s="100">
        <v>2061649</v>
      </c>
      <c r="BC271" s="100">
        <v>0</v>
      </c>
      <c r="BD271" s="100">
        <v>-1083721</v>
      </c>
      <c r="BE271" s="100">
        <v>0</v>
      </c>
      <c r="BF271" s="100">
        <v>-10947</v>
      </c>
      <c r="BG271" s="100">
        <v>-1094668</v>
      </c>
      <c r="BH271" s="100">
        <v>0</v>
      </c>
      <c r="BI271" s="100">
        <v>-1084853.8999999999</v>
      </c>
      <c r="BJ271" s="100">
        <v>0</v>
      </c>
      <c r="BK271" s="100">
        <v>-10959</v>
      </c>
      <c r="BL271" s="100">
        <v>-1095812.8999999999</v>
      </c>
      <c r="BM271" s="100">
        <v>0</v>
      </c>
      <c r="BN271" s="100">
        <v>-8938707</v>
      </c>
      <c r="BO271" s="100">
        <v>0</v>
      </c>
      <c r="BP271" s="100">
        <v>-90290</v>
      </c>
      <c r="BQ271" s="100">
        <v>-9028997</v>
      </c>
      <c r="BR271" s="100">
        <v>0</v>
      </c>
      <c r="BS271" s="100">
        <v>-2246160</v>
      </c>
      <c r="BT271" s="100">
        <v>0</v>
      </c>
      <c r="BU271" s="100">
        <v>-22688</v>
      </c>
      <c r="BV271" s="100">
        <v>-2268848</v>
      </c>
      <c r="BW271" s="100">
        <v>0</v>
      </c>
      <c r="BX271" s="100">
        <v>-6692548</v>
      </c>
      <c r="BY271" s="100">
        <v>0</v>
      </c>
      <c r="BZ271" s="100">
        <v>-67601</v>
      </c>
      <c r="CA271" s="100">
        <v>-6760149</v>
      </c>
      <c r="CB271" s="100">
        <v>0</v>
      </c>
      <c r="CC271" s="100">
        <v>42789</v>
      </c>
      <c r="CD271" s="100">
        <v>0</v>
      </c>
      <c r="CE271" s="100">
        <v>432</v>
      </c>
      <c r="CF271" s="100">
        <v>43221</v>
      </c>
      <c r="CG271" s="100">
        <v>0</v>
      </c>
      <c r="CH271" s="100">
        <v>490768</v>
      </c>
      <c r="CI271" s="100">
        <v>0</v>
      </c>
      <c r="CJ271" s="100">
        <v>4957</v>
      </c>
      <c r="CK271" s="100">
        <v>495725</v>
      </c>
      <c r="CL271" s="100">
        <v>0</v>
      </c>
      <c r="CM271" s="100">
        <v>-380253</v>
      </c>
      <c r="CN271" s="100">
        <v>0</v>
      </c>
      <c r="CO271" s="100">
        <v>-3841</v>
      </c>
      <c r="CP271" s="100">
        <v>-384094</v>
      </c>
      <c r="CQ271" s="100">
        <v>0</v>
      </c>
      <c r="CR271" s="100">
        <v>-3448255</v>
      </c>
      <c r="CS271" s="100">
        <v>0</v>
      </c>
      <c r="CT271" s="100">
        <v>-34831</v>
      </c>
      <c r="CU271" s="100">
        <v>-3483086</v>
      </c>
      <c r="CV271" s="100">
        <v>0</v>
      </c>
      <c r="CW271" s="100">
        <v>-12233658</v>
      </c>
      <c r="CX271" s="100">
        <v>0</v>
      </c>
      <c r="CY271" s="100">
        <v>-123573</v>
      </c>
      <c r="CZ271" s="100">
        <v>-12357231</v>
      </c>
      <c r="DA271" s="100">
        <v>0</v>
      </c>
      <c r="DB271" s="100">
        <v>-2583624</v>
      </c>
      <c r="DC271" s="100">
        <v>0</v>
      </c>
      <c r="DD271" s="100">
        <v>-26097</v>
      </c>
      <c r="DE271" s="100">
        <v>-2609721</v>
      </c>
      <c r="DF271" s="100">
        <v>0</v>
      </c>
      <c r="DG271" s="100">
        <v>-9650035</v>
      </c>
      <c r="DH271" s="100">
        <v>0</v>
      </c>
      <c r="DI271" s="100">
        <v>-97475</v>
      </c>
      <c r="DJ271" s="100">
        <v>-9747510</v>
      </c>
      <c r="DK271" s="100">
        <v>1776604</v>
      </c>
      <c r="DL271" s="100">
        <v>-2427334</v>
      </c>
      <c r="DM271" s="100">
        <v>0</v>
      </c>
      <c r="DN271" s="100">
        <v>-6573</v>
      </c>
      <c r="DO271" s="100">
        <v>-657303</v>
      </c>
      <c r="DP271" s="100">
        <v>0</v>
      </c>
      <c r="DQ271" s="100">
        <v>845573</v>
      </c>
      <c r="DR271" s="100">
        <v>0</v>
      </c>
      <c r="DS271" s="100">
        <v>8541</v>
      </c>
      <c r="DT271" s="100">
        <v>854114</v>
      </c>
      <c r="DU271" s="100">
        <v>1776604</v>
      </c>
      <c r="DV271" s="100">
        <v>-3272907</v>
      </c>
      <c r="DW271" s="100">
        <v>0</v>
      </c>
      <c r="DX271" s="100">
        <v>-15114</v>
      </c>
      <c r="DY271" s="100">
        <v>-1511417</v>
      </c>
      <c r="DZ271" s="100">
        <v>0</v>
      </c>
      <c r="EA271" s="100">
        <v>51805358</v>
      </c>
      <c r="EB271" s="100">
        <v>0</v>
      </c>
      <c r="EC271" s="100">
        <v>523286</v>
      </c>
      <c r="ED271" s="100">
        <v>52328644</v>
      </c>
      <c r="EE271" s="100">
        <v>0</v>
      </c>
      <c r="EF271" s="100">
        <v>50837800</v>
      </c>
      <c r="EG271" s="100">
        <v>0</v>
      </c>
      <c r="EH271" s="100">
        <v>513513</v>
      </c>
      <c r="EI271" s="100">
        <v>51351313</v>
      </c>
      <c r="EJ271" s="100">
        <v>0</v>
      </c>
      <c r="EK271" s="100">
        <v>-967558</v>
      </c>
      <c r="EL271" s="100">
        <v>0</v>
      </c>
      <c r="EM271" s="100">
        <v>-9773</v>
      </c>
      <c r="EN271" s="100">
        <v>-977331</v>
      </c>
      <c r="EO271" s="100">
        <v>1776604</v>
      </c>
      <c r="EP271" s="100">
        <v>-4240465</v>
      </c>
      <c r="EQ271" s="100">
        <v>0</v>
      </c>
      <c r="ER271" s="100">
        <v>-24887</v>
      </c>
      <c r="ES271" s="100">
        <v>-2488748</v>
      </c>
      <c r="ET271" s="546">
        <v>0</v>
      </c>
      <c r="EU271" s="546">
        <v>0.99</v>
      </c>
      <c r="EV271" s="546">
        <v>0</v>
      </c>
      <c r="EW271" s="546">
        <v>0.01</v>
      </c>
      <c r="EX271" s="546">
        <v>1</v>
      </c>
      <c r="EY271" s="84" t="s">
        <v>1047</v>
      </c>
    </row>
    <row r="272" spans="1:155" s="84" customFormat="1" x14ac:dyDescent="0.25">
      <c r="A272" t="s">
        <v>1026</v>
      </c>
      <c r="B272" s="82" t="s">
        <v>903</v>
      </c>
      <c r="C272" s="85" t="s">
        <v>902</v>
      </c>
      <c r="D272" s="100">
        <v>8468430</v>
      </c>
      <c r="E272" s="100">
        <v>13549487</v>
      </c>
      <c r="F272" s="100">
        <v>11517064</v>
      </c>
      <c r="G272" s="100">
        <v>338737</v>
      </c>
      <c r="H272" s="100">
        <v>33873718</v>
      </c>
      <c r="I272" s="100">
        <v>0</v>
      </c>
      <c r="J272" s="100">
        <v>0</v>
      </c>
      <c r="K272" s="100">
        <v>8468430</v>
      </c>
      <c r="L272" s="100">
        <v>89758</v>
      </c>
      <c r="M272" s="100">
        <v>89758</v>
      </c>
      <c r="N272" s="100">
        <v>0</v>
      </c>
      <c r="O272" s="100">
        <v>0</v>
      </c>
      <c r="P272" s="100">
        <v>0</v>
      </c>
      <c r="Q272" s="100">
        <v>0</v>
      </c>
      <c r="R272" s="100">
        <v>0</v>
      </c>
      <c r="S272" s="100">
        <v>0</v>
      </c>
      <c r="T272" s="100">
        <v>0</v>
      </c>
      <c r="U272" s="100">
        <v>0</v>
      </c>
      <c r="V272" s="100">
        <v>0</v>
      </c>
      <c r="W272" s="100">
        <v>0</v>
      </c>
      <c r="X272" s="100">
        <v>0</v>
      </c>
      <c r="Y272" s="100">
        <v>0</v>
      </c>
      <c r="Z272" s="100">
        <v>0</v>
      </c>
      <c r="AA272" s="100">
        <v>0</v>
      </c>
      <c r="AB272" s="100">
        <v>0</v>
      </c>
      <c r="AC272" s="100">
        <v>0</v>
      </c>
      <c r="AD272" s="100">
        <v>0</v>
      </c>
      <c r="AE272" s="100">
        <v>1440209</v>
      </c>
      <c r="AF272" s="100">
        <v>1224177</v>
      </c>
      <c r="AG272" s="100">
        <v>36005</v>
      </c>
      <c r="AH272" s="100">
        <v>2700391</v>
      </c>
      <c r="AI272" s="100">
        <v>202793</v>
      </c>
      <c r="AJ272" s="100">
        <v>324468</v>
      </c>
      <c r="AK272" s="100">
        <v>275798</v>
      </c>
      <c r="AL272" s="100">
        <v>8112</v>
      </c>
      <c r="AM272" s="100">
        <v>811171</v>
      </c>
      <c r="AN272" s="100">
        <v>-208008</v>
      </c>
      <c r="AO272" s="100">
        <v>-332812</v>
      </c>
      <c r="AP272" s="100">
        <v>-282891</v>
      </c>
      <c r="AQ272" s="100">
        <v>-8320</v>
      </c>
      <c r="AR272" s="100">
        <v>-832031</v>
      </c>
      <c r="AS272" s="100">
        <v>-135552.76</v>
      </c>
      <c r="AT272" s="100">
        <v>-216886</v>
      </c>
      <c r="AU272" s="100">
        <v>-184353</v>
      </c>
      <c r="AV272" s="100">
        <v>-5422</v>
      </c>
      <c r="AW272" s="100">
        <v>-542213.76</v>
      </c>
      <c r="AX272" s="100">
        <v>48844</v>
      </c>
      <c r="AY272" s="100">
        <v>78150</v>
      </c>
      <c r="AZ272" s="100">
        <v>66428</v>
      </c>
      <c r="BA272" s="100">
        <v>1954</v>
      </c>
      <c r="BB272" s="100">
        <v>195376</v>
      </c>
      <c r="BC272" s="100">
        <v>-89481</v>
      </c>
      <c r="BD272" s="100">
        <v>-143169</v>
      </c>
      <c r="BE272" s="100">
        <v>-121693</v>
      </c>
      <c r="BF272" s="100">
        <v>-3579</v>
      </c>
      <c r="BG272" s="100">
        <v>-357922</v>
      </c>
      <c r="BH272" s="100">
        <v>-176189.76</v>
      </c>
      <c r="BI272" s="100">
        <v>-281905</v>
      </c>
      <c r="BJ272" s="100">
        <v>-239618</v>
      </c>
      <c r="BK272" s="100">
        <v>-7047</v>
      </c>
      <c r="BL272" s="100">
        <v>-704759.76</v>
      </c>
      <c r="BM272" s="100">
        <v>-1129641</v>
      </c>
      <c r="BN272" s="100">
        <v>-1807427</v>
      </c>
      <c r="BO272" s="100">
        <v>-1536313</v>
      </c>
      <c r="BP272" s="100">
        <v>-45186</v>
      </c>
      <c r="BQ272" s="100">
        <v>-4518567</v>
      </c>
      <c r="BR272" s="100">
        <v>-327189</v>
      </c>
      <c r="BS272" s="100">
        <v>-523503</v>
      </c>
      <c r="BT272" s="100">
        <v>-444977</v>
      </c>
      <c r="BU272" s="100">
        <v>-13088</v>
      </c>
      <c r="BV272" s="100">
        <v>-1308757</v>
      </c>
      <c r="BW272" s="100">
        <v>-802453</v>
      </c>
      <c r="BX272" s="100">
        <v>-1283924</v>
      </c>
      <c r="BY272" s="100">
        <v>-1091335</v>
      </c>
      <c r="BZ272" s="100">
        <v>-32098</v>
      </c>
      <c r="CA272" s="100">
        <v>-3209810</v>
      </c>
      <c r="CB272" s="100">
        <v>8379</v>
      </c>
      <c r="CC272" s="100">
        <v>13406</v>
      </c>
      <c r="CD272" s="100">
        <v>11395</v>
      </c>
      <c r="CE272" s="100">
        <v>335</v>
      </c>
      <c r="CF272" s="100">
        <v>33515</v>
      </c>
      <c r="CG272" s="100">
        <v>192027</v>
      </c>
      <c r="CH272" s="100">
        <v>307244</v>
      </c>
      <c r="CI272" s="100">
        <v>261157</v>
      </c>
      <c r="CJ272" s="100">
        <v>7681</v>
      </c>
      <c r="CK272" s="100">
        <v>768109</v>
      </c>
      <c r="CL272" s="100">
        <v>61755</v>
      </c>
      <c r="CM272" s="100">
        <v>98806</v>
      </c>
      <c r="CN272" s="100">
        <v>83985</v>
      </c>
      <c r="CO272" s="100">
        <v>2470</v>
      </c>
      <c r="CP272" s="100">
        <v>247016</v>
      </c>
      <c r="CQ272" s="100">
        <v>-397956</v>
      </c>
      <c r="CR272" s="100">
        <v>-636729</v>
      </c>
      <c r="CS272" s="100">
        <v>-541220</v>
      </c>
      <c r="CT272" s="100">
        <v>-15918</v>
      </c>
      <c r="CU272" s="100">
        <v>-1591823</v>
      </c>
      <c r="CV272" s="100">
        <v>-1265436</v>
      </c>
      <c r="CW272" s="100">
        <v>-2024700</v>
      </c>
      <c r="CX272" s="100">
        <v>-1720996</v>
      </c>
      <c r="CY272" s="100">
        <v>-50618</v>
      </c>
      <c r="CZ272" s="100">
        <v>-5061750</v>
      </c>
      <c r="DA272" s="100">
        <v>-257055</v>
      </c>
      <c r="DB272" s="100">
        <v>-411291</v>
      </c>
      <c r="DC272" s="100">
        <v>-349597</v>
      </c>
      <c r="DD272" s="100">
        <v>-10283</v>
      </c>
      <c r="DE272" s="100">
        <v>-1028226</v>
      </c>
      <c r="DF272" s="100">
        <v>-1008382</v>
      </c>
      <c r="DG272" s="100">
        <v>-1613409</v>
      </c>
      <c r="DH272" s="100">
        <v>-1371398</v>
      </c>
      <c r="DI272" s="100">
        <v>-40335</v>
      </c>
      <c r="DJ272" s="100">
        <v>-4033524</v>
      </c>
      <c r="DK272" s="100">
        <v>1151027</v>
      </c>
      <c r="DL272" s="100">
        <v>920824</v>
      </c>
      <c r="DM272" s="100">
        <v>207187</v>
      </c>
      <c r="DN272" s="100">
        <v>23020</v>
      </c>
      <c r="DO272" s="100">
        <v>2302058</v>
      </c>
      <c r="DP272" s="100">
        <v>941108</v>
      </c>
      <c r="DQ272" s="100">
        <v>752887</v>
      </c>
      <c r="DR272" s="100">
        <v>169400</v>
      </c>
      <c r="DS272" s="100">
        <v>18822</v>
      </c>
      <c r="DT272" s="100">
        <v>1882217</v>
      </c>
      <c r="DU272" s="100">
        <v>209919</v>
      </c>
      <c r="DV272" s="100">
        <v>167937</v>
      </c>
      <c r="DW272" s="100">
        <v>37787</v>
      </c>
      <c r="DX272" s="100">
        <v>4198</v>
      </c>
      <c r="DY272" s="100">
        <v>419841</v>
      </c>
      <c r="DZ272" s="100">
        <v>8365634</v>
      </c>
      <c r="EA272" s="100">
        <v>13385014</v>
      </c>
      <c r="EB272" s="100">
        <v>11377262</v>
      </c>
      <c r="EC272" s="100">
        <v>334625</v>
      </c>
      <c r="ED272" s="100">
        <v>33462535</v>
      </c>
      <c r="EE272" s="100">
        <v>8468430</v>
      </c>
      <c r="EF272" s="100">
        <v>13549487</v>
      </c>
      <c r="EG272" s="100">
        <v>11517064</v>
      </c>
      <c r="EH272" s="100">
        <v>338737</v>
      </c>
      <c r="EI272" s="100">
        <v>33873718</v>
      </c>
      <c r="EJ272" s="100">
        <v>102796</v>
      </c>
      <c r="EK272" s="100">
        <v>164473</v>
      </c>
      <c r="EL272" s="100">
        <v>139802</v>
      </c>
      <c r="EM272" s="100">
        <v>4112</v>
      </c>
      <c r="EN272" s="100">
        <v>411183</v>
      </c>
      <c r="EO272" s="100">
        <v>312715</v>
      </c>
      <c r="EP272" s="100">
        <v>332410</v>
      </c>
      <c r="EQ272" s="100">
        <v>177589</v>
      </c>
      <c r="ER272" s="100">
        <v>8310</v>
      </c>
      <c r="ES272" s="100">
        <v>831024</v>
      </c>
      <c r="ET272" s="546">
        <v>0.25</v>
      </c>
      <c r="EU272" s="546">
        <v>0.4</v>
      </c>
      <c r="EV272" s="546">
        <v>0.33999999999999997</v>
      </c>
      <c r="EW272" s="546">
        <v>0.01</v>
      </c>
      <c r="EX272" s="546">
        <v>1</v>
      </c>
      <c r="EY272" s="84" t="s">
        <v>1029</v>
      </c>
    </row>
    <row r="273" spans="1:155" s="84" customFormat="1" x14ac:dyDescent="0.25">
      <c r="A273" t="s">
        <v>1026</v>
      </c>
      <c r="B273" s="82" t="s">
        <v>905</v>
      </c>
      <c r="C273" s="85" t="s">
        <v>904</v>
      </c>
      <c r="D273" s="100">
        <v>10997649</v>
      </c>
      <c r="E273" s="100">
        <v>8798120</v>
      </c>
      <c r="F273" s="100">
        <v>2199530</v>
      </c>
      <c r="G273" s="100">
        <v>0</v>
      </c>
      <c r="H273" s="100">
        <v>21995299</v>
      </c>
      <c r="I273" s="100">
        <v>0</v>
      </c>
      <c r="J273" s="100">
        <v>0</v>
      </c>
      <c r="K273" s="100">
        <v>10997649</v>
      </c>
      <c r="L273" s="100">
        <v>124641</v>
      </c>
      <c r="M273" s="100">
        <v>124641</v>
      </c>
      <c r="N273" s="100">
        <v>0</v>
      </c>
      <c r="O273" s="100">
        <v>0</v>
      </c>
      <c r="P273" s="100">
        <v>0</v>
      </c>
      <c r="Q273" s="100">
        <v>0</v>
      </c>
      <c r="R273" s="100">
        <v>0</v>
      </c>
      <c r="S273" s="100">
        <v>0</v>
      </c>
      <c r="T273" s="100">
        <v>0</v>
      </c>
      <c r="U273" s="100">
        <v>0</v>
      </c>
      <c r="V273" s="100">
        <v>0</v>
      </c>
      <c r="W273" s="100">
        <v>0</v>
      </c>
      <c r="X273" s="100">
        <v>0</v>
      </c>
      <c r="Y273" s="100">
        <v>0</v>
      </c>
      <c r="Z273" s="100">
        <v>0</v>
      </c>
      <c r="AA273" s="100">
        <v>0</v>
      </c>
      <c r="AB273" s="100">
        <v>0</v>
      </c>
      <c r="AC273" s="100">
        <v>0</v>
      </c>
      <c r="AD273" s="100">
        <v>0</v>
      </c>
      <c r="AE273" s="100">
        <v>1698075</v>
      </c>
      <c r="AF273" s="100">
        <v>424519</v>
      </c>
      <c r="AG273" s="100">
        <v>0</v>
      </c>
      <c r="AH273" s="100">
        <v>2122594</v>
      </c>
      <c r="AI273" s="100">
        <v>246608</v>
      </c>
      <c r="AJ273" s="100">
        <v>197286</v>
      </c>
      <c r="AK273" s="100">
        <v>49322</v>
      </c>
      <c r="AL273" s="100">
        <v>0</v>
      </c>
      <c r="AM273" s="100">
        <v>493216</v>
      </c>
      <c r="AN273" s="100">
        <v>-233571</v>
      </c>
      <c r="AO273" s="100">
        <v>-186856</v>
      </c>
      <c r="AP273" s="100">
        <v>-46714</v>
      </c>
      <c r="AQ273" s="100">
        <v>0</v>
      </c>
      <c r="AR273" s="100">
        <v>-467141</v>
      </c>
      <c r="AS273" s="100">
        <v>-275028</v>
      </c>
      <c r="AT273" s="100">
        <v>-220022</v>
      </c>
      <c r="AU273" s="100">
        <v>-55006</v>
      </c>
      <c r="AV273" s="100">
        <v>0</v>
      </c>
      <c r="AW273" s="100">
        <v>-550056</v>
      </c>
      <c r="AX273" s="100">
        <v>51376</v>
      </c>
      <c r="AY273" s="100">
        <v>41101</v>
      </c>
      <c r="AZ273" s="100">
        <v>10275</v>
      </c>
      <c r="BA273" s="100">
        <v>0</v>
      </c>
      <c r="BB273" s="100">
        <v>102752</v>
      </c>
      <c r="BC273" s="100">
        <v>-40154</v>
      </c>
      <c r="BD273" s="100">
        <v>-32124</v>
      </c>
      <c r="BE273" s="100">
        <v>-8031</v>
      </c>
      <c r="BF273" s="100">
        <v>0</v>
      </c>
      <c r="BG273" s="100">
        <v>-80309</v>
      </c>
      <c r="BH273" s="100">
        <v>-263806</v>
      </c>
      <c r="BI273" s="100">
        <v>-211045</v>
      </c>
      <c r="BJ273" s="100">
        <v>-52762</v>
      </c>
      <c r="BK273" s="100">
        <v>0</v>
      </c>
      <c r="BL273" s="100">
        <v>-527613</v>
      </c>
      <c r="BM273" s="100">
        <v>-1008854</v>
      </c>
      <c r="BN273" s="100">
        <v>-807084</v>
      </c>
      <c r="BO273" s="100">
        <v>-201771</v>
      </c>
      <c r="BP273" s="100">
        <v>0</v>
      </c>
      <c r="BQ273" s="100">
        <v>-2017709</v>
      </c>
      <c r="BR273" s="100">
        <v>-821489</v>
      </c>
      <c r="BS273" s="100">
        <v>-657191</v>
      </c>
      <c r="BT273" s="100">
        <v>-164298</v>
      </c>
      <c r="BU273" s="100">
        <v>0</v>
      </c>
      <c r="BV273" s="100">
        <v>-1642978</v>
      </c>
      <c r="BW273" s="100">
        <v>-187366</v>
      </c>
      <c r="BX273" s="100">
        <v>-149892</v>
      </c>
      <c r="BY273" s="100">
        <v>-37473</v>
      </c>
      <c r="BZ273" s="100">
        <v>0</v>
      </c>
      <c r="CA273" s="100">
        <v>-374731</v>
      </c>
      <c r="CB273" s="100">
        <v>0</v>
      </c>
      <c r="CC273" s="100">
        <v>0</v>
      </c>
      <c r="CD273" s="100">
        <v>0</v>
      </c>
      <c r="CE273" s="100">
        <v>0</v>
      </c>
      <c r="CF273" s="100">
        <v>0</v>
      </c>
      <c r="CG273" s="100">
        <v>239899</v>
      </c>
      <c r="CH273" s="100">
        <v>191920</v>
      </c>
      <c r="CI273" s="100">
        <v>47980</v>
      </c>
      <c r="CJ273" s="100">
        <v>0</v>
      </c>
      <c r="CK273" s="100">
        <v>479799</v>
      </c>
      <c r="CL273" s="100">
        <v>-250249</v>
      </c>
      <c r="CM273" s="100">
        <v>-200200</v>
      </c>
      <c r="CN273" s="100">
        <v>-50050</v>
      </c>
      <c r="CO273" s="100">
        <v>0</v>
      </c>
      <c r="CP273" s="100">
        <v>-500499</v>
      </c>
      <c r="CQ273" s="100">
        <v>250249</v>
      </c>
      <c r="CR273" s="100">
        <v>200200</v>
      </c>
      <c r="CS273" s="100">
        <v>50050</v>
      </c>
      <c r="CT273" s="100">
        <v>0</v>
      </c>
      <c r="CU273" s="100">
        <v>500499</v>
      </c>
      <c r="CV273" s="100">
        <v>-768955</v>
      </c>
      <c r="CW273" s="100">
        <v>-615164</v>
      </c>
      <c r="CX273" s="100">
        <v>-153791</v>
      </c>
      <c r="CY273" s="100">
        <v>0</v>
      </c>
      <c r="CZ273" s="100">
        <v>-1537910</v>
      </c>
      <c r="DA273" s="100">
        <v>-1071738</v>
      </c>
      <c r="DB273" s="100">
        <v>-857391</v>
      </c>
      <c r="DC273" s="100">
        <v>-214348</v>
      </c>
      <c r="DD273" s="100">
        <v>0</v>
      </c>
      <c r="DE273" s="100">
        <v>-2143477</v>
      </c>
      <c r="DF273" s="100">
        <v>302782</v>
      </c>
      <c r="DG273" s="100">
        <v>242228</v>
      </c>
      <c r="DH273" s="100">
        <v>60557</v>
      </c>
      <c r="DI273" s="100">
        <v>0</v>
      </c>
      <c r="DJ273" s="100">
        <v>605567</v>
      </c>
      <c r="DK273" s="100">
        <v>-429658</v>
      </c>
      <c r="DL273" s="100">
        <v>-297106</v>
      </c>
      <c r="DM273" s="100">
        <v>22847</v>
      </c>
      <c r="DN273" s="100">
        <v>0</v>
      </c>
      <c r="DO273" s="100">
        <v>-703917</v>
      </c>
      <c r="DP273" s="100">
        <v>-429655</v>
      </c>
      <c r="DQ273" s="100">
        <v>-99919</v>
      </c>
      <c r="DR273" s="100">
        <v>482947</v>
      </c>
      <c r="DS273" s="100">
        <v>0</v>
      </c>
      <c r="DT273" s="100">
        <v>-46627</v>
      </c>
      <c r="DU273" s="100">
        <v>-3</v>
      </c>
      <c r="DV273" s="100">
        <v>-197187</v>
      </c>
      <c r="DW273" s="100">
        <v>-460100</v>
      </c>
      <c r="DX273" s="100">
        <v>0</v>
      </c>
      <c r="DY273" s="100">
        <v>-657290</v>
      </c>
      <c r="DZ273" s="100">
        <v>10704498</v>
      </c>
      <c r="EA273" s="100">
        <v>8563598</v>
      </c>
      <c r="EB273" s="100">
        <v>2140900</v>
      </c>
      <c r="EC273" s="100">
        <v>0</v>
      </c>
      <c r="ED273" s="100">
        <v>21408996</v>
      </c>
      <c r="EE273" s="100">
        <v>10997649</v>
      </c>
      <c r="EF273" s="100">
        <v>8798120</v>
      </c>
      <c r="EG273" s="100">
        <v>2199530</v>
      </c>
      <c r="EH273" s="100">
        <v>0</v>
      </c>
      <c r="EI273" s="100">
        <v>21995299</v>
      </c>
      <c r="EJ273" s="100">
        <v>293151</v>
      </c>
      <c r="EK273" s="100">
        <v>234522</v>
      </c>
      <c r="EL273" s="100">
        <v>58630</v>
      </c>
      <c r="EM273" s="100">
        <v>0</v>
      </c>
      <c r="EN273" s="100">
        <v>586303</v>
      </c>
      <c r="EO273" s="100">
        <v>293148</v>
      </c>
      <c r="EP273" s="100">
        <v>37335</v>
      </c>
      <c r="EQ273" s="100">
        <v>-401470</v>
      </c>
      <c r="ER273" s="100">
        <v>0</v>
      </c>
      <c r="ES273" s="100">
        <v>-70987</v>
      </c>
      <c r="ET273" s="546">
        <v>0.5</v>
      </c>
      <c r="EU273" s="546">
        <v>0.4</v>
      </c>
      <c r="EV273" s="546">
        <v>0.1</v>
      </c>
      <c r="EW273" s="546">
        <v>0</v>
      </c>
      <c r="EX273" s="546">
        <v>1</v>
      </c>
      <c r="EY273" s="84" t="s">
        <v>1029</v>
      </c>
    </row>
    <row r="274" spans="1:155" s="84" customFormat="1" x14ac:dyDescent="0.25">
      <c r="A274" t="s">
        <v>1026</v>
      </c>
      <c r="B274" s="82" t="s">
        <v>907</v>
      </c>
      <c r="C274" s="85" t="s">
        <v>906</v>
      </c>
      <c r="D274" s="100">
        <v>15402406</v>
      </c>
      <c r="E274" s="100">
        <v>12321924</v>
      </c>
      <c r="F274" s="100">
        <v>2772433</v>
      </c>
      <c r="G274" s="100">
        <v>308048</v>
      </c>
      <c r="H274" s="100">
        <v>30804811</v>
      </c>
      <c r="I274" s="100">
        <v>0</v>
      </c>
      <c r="J274" s="100">
        <v>0</v>
      </c>
      <c r="K274" s="100">
        <v>15402406</v>
      </c>
      <c r="L274" s="100">
        <v>192274</v>
      </c>
      <c r="M274" s="100">
        <v>192274</v>
      </c>
      <c r="N274" s="100">
        <v>0</v>
      </c>
      <c r="O274" s="100">
        <v>0</v>
      </c>
      <c r="P274" s="100">
        <v>56810</v>
      </c>
      <c r="Q274" s="100">
        <v>0</v>
      </c>
      <c r="R274" s="100">
        <v>56810</v>
      </c>
      <c r="S274" s="100">
        <v>0</v>
      </c>
      <c r="T274" s="100">
        <v>0</v>
      </c>
      <c r="U274" s="100">
        <v>0</v>
      </c>
      <c r="V274" s="100">
        <v>0</v>
      </c>
      <c r="W274" s="100">
        <v>0</v>
      </c>
      <c r="X274" s="100">
        <v>0</v>
      </c>
      <c r="Y274" s="100">
        <v>0</v>
      </c>
      <c r="Z274" s="100">
        <v>0</v>
      </c>
      <c r="AA274" s="100">
        <v>0</v>
      </c>
      <c r="AB274" s="100">
        <v>0</v>
      </c>
      <c r="AC274" s="100">
        <v>0</v>
      </c>
      <c r="AD274" s="100">
        <v>0</v>
      </c>
      <c r="AE274" s="100">
        <v>2803157</v>
      </c>
      <c r="AF274" s="100">
        <v>630088</v>
      </c>
      <c r="AG274" s="100">
        <v>70009</v>
      </c>
      <c r="AH274" s="100">
        <v>3503254</v>
      </c>
      <c r="AI274" s="100">
        <v>237175</v>
      </c>
      <c r="AJ274" s="100">
        <v>189741</v>
      </c>
      <c r="AK274" s="100">
        <v>42692</v>
      </c>
      <c r="AL274" s="100">
        <v>4744</v>
      </c>
      <c r="AM274" s="100">
        <v>474352</v>
      </c>
      <c r="AN274" s="100">
        <v>-60869</v>
      </c>
      <c r="AO274" s="100">
        <v>-48696</v>
      </c>
      <c r="AP274" s="100">
        <v>-10957</v>
      </c>
      <c r="AQ274" s="100">
        <v>-1217</v>
      </c>
      <c r="AR274" s="100">
        <v>-121739</v>
      </c>
      <c r="AS274" s="100">
        <v>-375000</v>
      </c>
      <c r="AT274" s="100">
        <v>-300000</v>
      </c>
      <c r="AU274" s="100">
        <v>-67500</v>
      </c>
      <c r="AV274" s="100">
        <v>-7500</v>
      </c>
      <c r="AW274" s="100">
        <v>-750000</v>
      </c>
      <c r="AX274" s="100">
        <v>24511</v>
      </c>
      <c r="AY274" s="100">
        <v>19609</v>
      </c>
      <c r="AZ274" s="100">
        <v>4412</v>
      </c>
      <c r="BA274" s="100">
        <v>490</v>
      </c>
      <c r="BB274" s="100">
        <v>49022</v>
      </c>
      <c r="BC274" s="100">
        <v>195489</v>
      </c>
      <c r="BD274" s="100">
        <v>156391</v>
      </c>
      <c r="BE274" s="100">
        <v>35188</v>
      </c>
      <c r="BF274" s="100">
        <v>3910</v>
      </c>
      <c r="BG274" s="100">
        <v>390978</v>
      </c>
      <c r="BH274" s="100">
        <v>-155000</v>
      </c>
      <c r="BI274" s="100">
        <v>-124000</v>
      </c>
      <c r="BJ274" s="100">
        <v>-27900</v>
      </c>
      <c r="BK274" s="100">
        <v>-3100</v>
      </c>
      <c r="BL274" s="100">
        <v>-310000</v>
      </c>
      <c r="BM274" s="100">
        <v>-750000</v>
      </c>
      <c r="BN274" s="100">
        <v>-600000</v>
      </c>
      <c r="BO274" s="100">
        <v>-135000</v>
      </c>
      <c r="BP274" s="100">
        <v>-15000</v>
      </c>
      <c r="BQ274" s="100">
        <v>-1500000</v>
      </c>
      <c r="BR274" s="100">
        <v>-100000</v>
      </c>
      <c r="BS274" s="100">
        <v>-80000</v>
      </c>
      <c r="BT274" s="100">
        <v>-18000</v>
      </c>
      <c r="BU274" s="100">
        <v>-2000</v>
      </c>
      <c r="BV274" s="100">
        <v>-200000</v>
      </c>
      <c r="BW274" s="100">
        <v>-650000</v>
      </c>
      <c r="BX274" s="100">
        <v>-520000</v>
      </c>
      <c r="BY274" s="100">
        <v>-117000</v>
      </c>
      <c r="BZ274" s="100">
        <v>-13000</v>
      </c>
      <c r="CA274" s="100">
        <v>-1300000</v>
      </c>
      <c r="CB274" s="100">
        <v>19692</v>
      </c>
      <c r="CC274" s="100">
        <v>15753</v>
      </c>
      <c r="CD274" s="100">
        <v>3544</v>
      </c>
      <c r="CE274" s="100">
        <v>394</v>
      </c>
      <c r="CF274" s="100">
        <v>39383</v>
      </c>
      <c r="CG274" s="100">
        <v>98447</v>
      </c>
      <c r="CH274" s="100">
        <v>78758</v>
      </c>
      <c r="CI274" s="100">
        <v>17721</v>
      </c>
      <c r="CJ274" s="100">
        <v>1969</v>
      </c>
      <c r="CK274" s="100">
        <v>196895</v>
      </c>
      <c r="CL274" s="100">
        <v>-1192</v>
      </c>
      <c r="CM274" s="100">
        <v>-953</v>
      </c>
      <c r="CN274" s="100">
        <v>-214</v>
      </c>
      <c r="CO274" s="100">
        <v>-24</v>
      </c>
      <c r="CP274" s="100">
        <v>-2383</v>
      </c>
      <c r="CQ274" s="100">
        <v>-16947</v>
      </c>
      <c r="CR274" s="100">
        <v>-13558</v>
      </c>
      <c r="CS274" s="100">
        <v>-3051</v>
      </c>
      <c r="CT274" s="100">
        <v>-339</v>
      </c>
      <c r="CU274" s="100">
        <v>-33895</v>
      </c>
      <c r="CV274" s="100">
        <v>-650000</v>
      </c>
      <c r="CW274" s="100">
        <v>-520000</v>
      </c>
      <c r="CX274" s="100">
        <v>-117000</v>
      </c>
      <c r="CY274" s="100">
        <v>-13000</v>
      </c>
      <c r="CZ274" s="100">
        <v>-1300000</v>
      </c>
      <c r="DA274" s="100">
        <v>-81500</v>
      </c>
      <c r="DB274" s="100">
        <v>-65200</v>
      </c>
      <c r="DC274" s="100">
        <v>-14670</v>
      </c>
      <c r="DD274" s="100">
        <v>-1630</v>
      </c>
      <c r="DE274" s="100">
        <v>-163000</v>
      </c>
      <c r="DF274" s="100">
        <v>-568500</v>
      </c>
      <c r="DG274" s="100">
        <v>-454800</v>
      </c>
      <c r="DH274" s="100">
        <v>-102330</v>
      </c>
      <c r="DI274" s="100">
        <v>-11370</v>
      </c>
      <c r="DJ274" s="100">
        <v>-1137000</v>
      </c>
      <c r="DK274" s="100">
        <v>146601</v>
      </c>
      <c r="DL274" s="100">
        <v>-514730</v>
      </c>
      <c r="DM274" s="100">
        <v>-905828</v>
      </c>
      <c r="DN274" s="100">
        <v>-12868</v>
      </c>
      <c r="DO274" s="100">
        <v>-1286825</v>
      </c>
      <c r="DP274" s="100">
        <v>146601</v>
      </c>
      <c r="DQ274" s="100">
        <v>-78759</v>
      </c>
      <c r="DR274" s="100">
        <v>-262771</v>
      </c>
      <c r="DS274" s="100">
        <v>-1969</v>
      </c>
      <c r="DT274" s="100">
        <v>-196898</v>
      </c>
      <c r="DU274" s="100">
        <v>0</v>
      </c>
      <c r="DV274" s="100">
        <v>-435971</v>
      </c>
      <c r="DW274" s="100">
        <v>-643057</v>
      </c>
      <c r="DX274" s="100">
        <v>-10899</v>
      </c>
      <c r="DY274" s="100">
        <v>-1089927</v>
      </c>
      <c r="DZ274" s="100">
        <v>15369789</v>
      </c>
      <c r="EA274" s="100">
        <v>12295831</v>
      </c>
      <c r="EB274" s="100">
        <v>2766562</v>
      </c>
      <c r="EC274" s="100">
        <v>307396</v>
      </c>
      <c r="ED274" s="100">
        <v>30739578</v>
      </c>
      <c r="EE274" s="100">
        <v>15402406</v>
      </c>
      <c r="EF274" s="100">
        <v>12321924</v>
      </c>
      <c r="EG274" s="100">
        <v>2772433</v>
      </c>
      <c r="EH274" s="100">
        <v>308048</v>
      </c>
      <c r="EI274" s="100">
        <v>30804811</v>
      </c>
      <c r="EJ274" s="100">
        <v>32617</v>
      </c>
      <c r="EK274" s="100">
        <v>26093</v>
      </c>
      <c r="EL274" s="100">
        <v>5871</v>
      </c>
      <c r="EM274" s="100">
        <v>652</v>
      </c>
      <c r="EN274" s="100">
        <v>65233</v>
      </c>
      <c r="EO274" s="100">
        <v>32617</v>
      </c>
      <c r="EP274" s="100">
        <v>-409878</v>
      </c>
      <c r="EQ274" s="100">
        <v>-637186</v>
      </c>
      <c r="ER274" s="100">
        <v>-10247</v>
      </c>
      <c r="ES274" s="100">
        <v>-1024694</v>
      </c>
      <c r="ET274" s="546">
        <v>0.5</v>
      </c>
      <c r="EU274" s="546">
        <v>0.4</v>
      </c>
      <c r="EV274" s="546">
        <v>0.09</v>
      </c>
      <c r="EW274" s="546">
        <v>0.01</v>
      </c>
      <c r="EX274" s="546">
        <v>1</v>
      </c>
      <c r="EY274" s="84" t="s">
        <v>1029</v>
      </c>
    </row>
    <row r="275" spans="1:155" s="84" customFormat="1" x14ac:dyDescent="0.25">
      <c r="A275" t="s">
        <v>1026</v>
      </c>
      <c r="B275" s="82" t="s">
        <v>909</v>
      </c>
      <c r="C275" s="85" t="s">
        <v>908</v>
      </c>
      <c r="D275" s="100">
        <v>37471863</v>
      </c>
      <c r="E275" s="100">
        <v>36722425</v>
      </c>
      <c r="F275" s="100">
        <v>0</v>
      </c>
      <c r="G275" s="100">
        <v>749437</v>
      </c>
      <c r="H275" s="100">
        <v>74943725</v>
      </c>
      <c r="I275" s="100">
        <v>0</v>
      </c>
      <c r="J275" s="100">
        <v>0</v>
      </c>
      <c r="K275" s="100">
        <v>37471863</v>
      </c>
      <c r="L275" s="100">
        <v>214766</v>
      </c>
      <c r="M275" s="100">
        <v>214766</v>
      </c>
      <c r="N275" s="100">
        <v>0</v>
      </c>
      <c r="O275" s="100">
        <v>0</v>
      </c>
      <c r="P275" s="100">
        <v>109828</v>
      </c>
      <c r="Q275" s="100">
        <v>0</v>
      </c>
      <c r="R275" s="100">
        <v>109828</v>
      </c>
      <c r="S275" s="100">
        <v>0</v>
      </c>
      <c r="T275" s="100">
        <v>0</v>
      </c>
      <c r="U275" s="100">
        <v>0</v>
      </c>
      <c r="V275" s="100">
        <v>0</v>
      </c>
      <c r="W275" s="100">
        <v>0</v>
      </c>
      <c r="X275" s="100">
        <v>0</v>
      </c>
      <c r="Y275" s="100">
        <v>0</v>
      </c>
      <c r="Z275" s="100">
        <v>0</v>
      </c>
      <c r="AA275" s="100">
        <v>0</v>
      </c>
      <c r="AB275" s="100">
        <v>0</v>
      </c>
      <c r="AC275" s="100">
        <v>0</v>
      </c>
      <c r="AD275" s="100">
        <v>0</v>
      </c>
      <c r="AE275" s="100">
        <v>3708516</v>
      </c>
      <c r="AF275" s="100">
        <v>0</v>
      </c>
      <c r="AG275" s="100">
        <v>75609</v>
      </c>
      <c r="AH275" s="100">
        <v>3784125</v>
      </c>
      <c r="AI275" s="100">
        <v>1623823</v>
      </c>
      <c r="AJ275" s="100">
        <v>1591347</v>
      </c>
      <c r="AK275" s="100">
        <v>0</v>
      </c>
      <c r="AL275" s="100">
        <v>32476</v>
      </c>
      <c r="AM275" s="100">
        <v>3247646</v>
      </c>
      <c r="AN275" s="100">
        <v>-874844</v>
      </c>
      <c r="AO275" s="100">
        <v>-857348</v>
      </c>
      <c r="AP275" s="100">
        <v>0</v>
      </c>
      <c r="AQ275" s="100">
        <v>-17497</v>
      </c>
      <c r="AR275" s="100">
        <v>-1749689</v>
      </c>
      <c r="AS275" s="100">
        <v>-522000</v>
      </c>
      <c r="AT275" s="100">
        <v>-511560</v>
      </c>
      <c r="AU275" s="100">
        <v>0</v>
      </c>
      <c r="AV275" s="100">
        <v>-10440</v>
      </c>
      <c r="AW275" s="100">
        <v>-1044000</v>
      </c>
      <c r="AX275" s="100">
        <v>241036</v>
      </c>
      <c r="AY275" s="100">
        <v>236216</v>
      </c>
      <c r="AZ275" s="100">
        <v>0</v>
      </c>
      <c r="BA275" s="100">
        <v>4821</v>
      </c>
      <c r="BB275" s="100">
        <v>482073</v>
      </c>
      <c r="BC275" s="100">
        <v>-456536</v>
      </c>
      <c r="BD275" s="100">
        <v>-447406</v>
      </c>
      <c r="BE275" s="100">
        <v>0</v>
      </c>
      <c r="BF275" s="100">
        <v>-9131</v>
      </c>
      <c r="BG275" s="100">
        <v>-913073</v>
      </c>
      <c r="BH275" s="100">
        <v>-737500</v>
      </c>
      <c r="BI275" s="100">
        <v>-722750</v>
      </c>
      <c r="BJ275" s="100">
        <v>0</v>
      </c>
      <c r="BK275" s="100">
        <v>-14750</v>
      </c>
      <c r="BL275" s="100">
        <v>-1475000</v>
      </c>
      <c r="BM275" s="100">
        <v>-2900000</v>
      </c>
      <c r="BN275" s="100">
        <v>-2842000</v>
      </c>
      <c r="BO275" s="100">
        <v>0</v>
      </c>
      <c r="BP275" s="100">
        <v>-58000</v>
      </c>
      <c r="BQ275" s="100">
        <v>-5800000</v>
      </c>
      <c r="BR275" s="100">
        <v>-1869500</v>
      </c>
      <c r="BS275" s="100">
        <v>-1832110</v>
      </c>
      <c r="BT275" s="100">
        <v>0</v>
      </c>
      <c r="BU275" s="100">
        <v>-37390</v>
      </c>
      <c r="BV275" s="100">
        <v>-3739000</v>
      </c>
      <c r="BW275" s="100">
        <v>-1030500</v>
      </c>
      <c r="BX275" s="100">
        <v>-1009890</v>
      </c>
      <c r="BY275" s="100">
        <v>0</v>
      </c>
      <c r="BZ275" s="100">
        <v>-20610</v>
      </c>
      <c r="CA275" s="100">
        <v>-2061000</v>
      </c>
      <c r="CB275" s="100">
        <v>718311</v>
      </c>
      <c r="CC275" s="100">
        <v>703944</v>
      </c>
      <c r="CD275" s="100">
        <v>0</v>
      </c>
      <c r="CE275" s="100">
        <v>14366</v>
      </c>
      <c r="CF275" s="100">
        <v>1436621</v>
      </c>
      <c r="CG275" s="100">
        <v>724625</v>
      </c>
      <c r="CH275" s="100">
        <v>710132</v>
      </c>
      <c r="CI275" s="100">
        <v>0</v>
      </c>
      <c r="CJ275" s="100">
        <v>14492</v>
      </c>
      <c r="CK275" s="100">
        <v>1449249</v>
      </c>
      <c r="CL275" s="100">
        <v>-436811</v>
      </c>
      <c r="CM275" s="100">
        <v>-428074</v>
      </c>
      <c r="CN275" s="100">
        <v>0</v>
      </c>
      <c r="CO275" s="100">
        <v>-8736</v>
      </c>
      <c r="CP275" s="100">
        <v>-873621</v>
      </c>
      <c r="CQ275" s="100">
        <v>-751125</v>
      </c>
      <c r="CR275" s="100">
        <v>-736102</v>
      </c>
      <c r="CS275" s="100">
        <v>0</v>
      </c>
      <c r="CT275" s="100">
        <v>-15022</v>
      </c>
      <c r="CU275" s="100">
        <v>-1502249</v>
      </c>
      <c r="CV275" s="100">
        <v>-2645000</v>
      </c>
      <c r="CW275" s="100">
        <v>-2592100</v>
      </c>
      <c r="CX275" s="100">
        <v>0</v>
      </c>
      <c r="CY275" s="100">
        <v>-52900</v>
      </c>
      <c r="CZ275" s="100">
        <v>-5290000</v>
      </c>
      <c r="DA275" s="100">
        <v>-1588000</v>
      </c>
      <c r="DB275" s="100">
        <v>-1556240</v>
      </c>
      <c r="DC275" s="100">
        <v>0</v>
      </c>
      <c r="DD275" s="100">
        <v>-31760</v>
      </c>
      <c r="DE275" s="100">
        <v>-3176000</v>
      </c>
      <c r="DF275" s="100">
        <v>-1057000</v>
      </c>
      <c r="DG275" s="100">
        <v>-1035860</v>
      </c>
      <c r="DH275" s="100">
        <v>0</v>
      </c>
      <c r="DI275" s="100">
        <v>-21140</v>
      </c>
      <c r="DJ275" s="100">
        <v>-2114000</v>
      </c>
      <c r="DK275" s="100">
        <v>1840892</v>
      </c>
      <c r="DL275" s="100">
        <v>1804074</v>
      </c>
      <c r="DM275" s="100">
        <v>0</v>
      </c>
      <c r="DN275" s="100">
        <v>36817</v>
      </c>
      <c r="DO275" s="100">
        <v>3681783</v>
      </c>
      <c r="DP275" s="100">
        <v>838941</v>
      </c>
      <c r="DQ275" s="100">
        <v>822163</v>
      </c>
      <c r="DR275" s="100">
        <v>0</v>
      </c>
      <c r="DS275" s="100">
        <v>16779</v>
      </c>
      <c r="DT275" s="100">
        <v>1677883</v>
      </c>
      <c r="DU275" s="100">
        <v>1001951</v>
      </c>
      <c r="DV275" s="100">
        <v>981911</v>
      </c>
      <c r="DW275" s="100">
        <v>0</v>
      </c>
      <c r="DX275" s="100">
        <v>20038</v>
      </c>
      <c r="DY275" s="100">
        <v>2003900</v>
      </c>
      <c r="DZ275" s="100">
        <v>35620914</v>
      </c>
      <c r="EA275" s="100">
        <v>34908495</v>
      </c>
      <c r="EB275" s="100">
        <v>0</v>
      </c>
      <c r="EC275" s="100">
        <v>712418</v>
      </c>
      <c r="ED275" s="100">
        <v>71241827</v>
      </c>
      <c r="EE275" s="100">
        <v>37471863</v>
      </c>
      <c r="EF275" s="100">
        <v>36722425</v>
      </c>
      <c r="EG275" s="100">
        <v>0</v>
      </c>
      <c r="EH275" s="100">
        <v>749437</v>
      </c>
      <c r="EI275" s="100">
        <v>74943725</v>
      </c>
      <c r="EJ275" s="100">
        <v>1850949</v>
      </c>
      <c r="EK275" s="100">
        <v>1813930</v>
      </c>
      <c r="EL275" s="100">
        <v>0</v>
      </c>
      <c r="EM275" s="100">
        <v>37019</v>
      </c>
      <c r="EN275" s="100">
        <v>3701898</v>
      </c>
      <c r="EO275" s="100">
        <v>2852900</v>
      </c>
      <c r="EP275" s="100">
        <v>2795841</v>
      </c>
      <c r="EQ275" s="100">
        <v>0</v>
      </c>
      <c r="ER275" s="100">
        <v>57057</v>
      </c>
      <c r="ES275" s="100">
        <v>5705798</v>
      </c>
      <c r="ET275" s="546">
        <v>0.5</v>
      </c>
      <c r="EU275" s="546">
        <v>0.49</v>
      </c>
      <c r="EV275" s="546">
        <v>0</v>
      </c>
      <c r="EW275" s="546">
        <v>0.01</v>
      </c>
      <c r="EX275" s="546">
        <v>1</v>
      </c>
      <c r="EY275" s="84" t="s">
        <v>1054</v>
      </c>
    </row>
    <row r="276" spans="1:155" s="84" customFormat="1" x14ac:dyDescent="0.25">
      <c r="A276" t="s">
        <v>1026</v>
      </c>
      <c r="B276" s="82" t="s">
        <v>911</v>
      </c>
      <c r="C276" s="85" t="s">
        <v>910</v>
      </c>
      <c r="D276" s="100">
        <v>14004678</v>
      </c>
      <c r="E276" s="100">
        <v>11203743</v>
      </c>
      <c r="F276" s="100">
        <v>2520842</v>
      </c>
      <c r="G276" s="100">
        <v>280094</v>
      </c>
      <c r="H276" s="100">
        <v>28009357</v>
      </c>
      <c r="I276" s="100">
        <v>0</v>
      </c>
      <c r="J276" s="100">
        <v>0</v>
      </c>
      <c r="K276" s="100">
        <v>14004678</v>
      </c>
      <c r="L276" s="100">
        <v>289204</v>
      </c>
      <c r="M276" s="100">
        <v>289204</v>
      </c>
      <c r="N276" s="100">
        <v>0</v>
      </c>
      <c r="O276" s="100">
        <v>0</v>
      </c>
      <c r="P276" s="100">
        <v>248220</v>
      </c>
      <c r="Q276" s="100">
        <v>0</v>
      </c>
      <c r="R276" s="100">
        <v>248220</v>
      </c>
      <c r="S276" s="100">
        <v>0</v>
      </c>
      <c r="T276" s="100">
        <v>0</v>
      </c>
      <c r="U276" s="100">
        <v>0</v>
      </c>
      <c r="V276" s="100">
        <v>0</v>
      </c>
      <c r="W276" s="100">
        <v>0</v>
      </c>
      <c r="X276" s="100">
        <v>0</v>
      </c>
      <c r="Y276" s="100">
        <v>0</v>
      </c>
      <c r="Z276" s="100">
        <v>0</v>
      </c>
      <c r="AA276" s="100">
        <v>0</v>
      </c>
      <c r="AB276" s="100">
        <v>0</v>
      </c>
      <c r="AC276" s="100">
        <v>0</v>
      </c>
      <c r="AD276" s="100">
        <v>0</v>
      </c>
      <c r="AE276" s="100">
        <v>2584332</v>
      </c>
      <c r="AF276" s="100">
        <v>579656</v>
      </c>
      <c r="AG276" s="100">
        <v>64406</v>
      </c>
      <c r="AH276" s="100">
        <v>3228394</v>
      </c>
      <c r="AI276" s="100">
        <v>536137</v>
      </c>
      <c r="AJ276" s="100">
        <v>428910</v>
      </c>
      <c r="AK276" s="100">
        <v>96505</v>
      </c>
      <c r="AL276" s="100">
        <v>10723</v>
      </c>
      <c r="AM276" s="100">
        <v>1072275</v>
      </c>
      <c r="AN276" s="100">
        <v>-250267</v>
      </c>
      <c r="AO276" s="100">
        <v>-200214</v>
      </c>
      <c r="AP276" s="100">
        <v>-45048</v>
      </c>
      <c r="AQ276" s="100">
        <v>-5005</v>
      </c>
      <c r="AR276" s="100">
        <v>-500534</v>
      </c>
      <c r="AS276" s="100">
        <v>-172715</v>
      </c>
      <c r="AT276" s="100">
        <v>-138172</v>
      </c>
      <c r="AU276" s="100">
        <v>-31089</v>
      </c>
      <c r="AV276" s="100">
        <v>-3454</v>
      </c>
      <c r="AW276" s="100">
        <v>-345430</v>
      </c>
      <c r="AX276" s="100">
        <v>24274</v>
      </c>
      <c r="AY276" s="100">
        <v>19418</v>
      </c>
      <c r="AZ276" s="100">
        <v>4369</v>
      </c>
      <c r="BA276" s="100">
        <v>485</v>
      </c>
      <c r="BB276" s="100">
        <v>48546</v>
      </c>
      <c r="BC276" s="100">
        <v>-80478</v>
      </c>
      <c r="BD276" s="100">
        <v>-64383</v>
      </c>
      <c r="BE276" s="100">
        <v>-14486</v>
      </c>
      <c r="BF276" s="100">
        <v>-1610</v>
      </c>
      <c r="BG276" s="100">
        <v>-160957</v>
      </c>
      <c r="BH276" s="100">
        <v>-228919</v>
      </c>
      <c r="BI276" s="100">
        <v>-183137</v>
      </c>
      <c r="BJ276" s="100">
        <v>-41206</v>
      </c>
      <c r="BK276" s="100">
        <v>-4579</v>
      </c>
      <c r="BL276" s="100">
        <v>-457841</v>
      </c>
      <c r="BM276" s="100">
        <v>-1667000</v>
      </c>
      <c r="BN276" s="100">
        <v>-1333600</v>
      </c>
      <c r="BO276" s="100">
        <v>-300060</v>
      </c>
      <c r="BP276" s="100">
        <v>-33340</v>
      </c>
      <c r="BQ276" s="100">
        <v>-3334000</v>
      </c>
      <c r="BR276" s="100">
        <v>-485000</v>
      </c>
      <c r="BS276" s="100">
        <v>-388000</v>
      </c>
      <c r="BT276" s="100">
        <v>-87300</v>
      </c>
      <c r="BU276" s="100">
        <v>-9700</v>
      </c>
      <c r="BV276" s="100">
        <v>-970000</v>
      </c>
      <c r="BW276" s="100">
        <v>-1182000</v>
      </c>
      <c r="BX276" s="100">
        <v>-945600</v>
      </c>
      <c r="BY276" s="100">
        <v>-212760</v>
      </c>
      <c r="BZ276" s="100">
        <v>-23640</v>
      </c>
      <c r="CA276" s="100">
        <v>-2364000</v>
      </c>
      <c r="CB276" s="100">
        <v>108054</v>
      </c>
      <c r="CC276" s="100">
        <v>86444</v>
      </c>
      <c r="CD276" s="100">
        <v>19450</v>
      </c>
      <c r="CE276" s="100">
        <v>2161</v>
      </c>
      <c r="CF276" s="100">
        <v>216109</v>
      </c>
      <c r="CG276" s="100">
        <v>178864</v>
      </c>
      <c r="CH276" s="100">
        <v>143091</v>
      </c>
      <c r="CI276" s="100">
        <v>32195</v>
      </c>
      <c r="CJ276" s="100">
        <v>3577</v>
      </c>
      <c r="CK276" s="100">
        <v>357727</v>
      </c>
      <c r="CL276" s="100">
        <v>-1419</v>
      </c>
      <c r="CM276" s="100">
        <v>-1134</v>
      </c>
      <c r="CN276" s="100">
        <v>-255</v>
      </c>
      <c r="CO276" s="100">
        <v>-28</v>
      </c>
      <c r="CP276" s="100">
        <v>-2836</v>
      </c>
      <c r="CQ276" s="100">
        <v>-433500</v>
      </c>
      <c r="CR276" s="100">
        <v>-346800</v>
      </c>
      <c r="CS276" s="100">
        <v>-78030</v>
      </c>
      <c r="CT276" s="100">
        <v>-8670</v>
      </c>
      <c r="CU276" s="100">
        <v>-867000</v>
      </c>
      <c r="CV276" s="100">
        <v>-1815001</v>
      </c>
      <c r="CW276" s="100">
        <v>-1451999</v>
      </c>
      <c r="CX276" s="100">
        <v>-326700</v>
      </c>
      <c r="CY276" s="100">
        <v>-36300</v>
      </c>
      <c r="CZ276" s="100">
        <v>-3630000</v>
      </c>
      <c r="DA276" s="100">
        <v>-378365</v>
      </c>
      <c r="DB276" s="100">
        <v>-302690</v>
      </c>
      <c r="DC276" s="100">
        <v>-68105</v>
      </c>
      <c r="DD276" s="100">
        <v>-7567</v>
      </c>
      <c r="DE276" s="100">
        <v>-756727</v>
      </c>
      <c r="DF276" s="100">
        <v>-1436636</v>
      </c>
      <c r="DG276" s="100">
        <v>-1149309</v>
      </c>
      <c r="DH276" s="100">
        <v>-258595</v>
      </c>
      <c r="DI276" s="100">
        <v>-28733</v>
      </c>
      <c r="DJ276" s="100">
        <v>-2873273</v>
      </c>
      <c r="DK276" s="100">
        <v>1063378</v>
      </c>
      <c r="DL276" s="100">
        <v>850702</v>
      </c>
      <c r="DM276" s="100">
        <v>191409</v>
      </c>
      <c r="DN276" s="100">
        <v>21269</v>
      </c>
      <c r="DO276" s="100">
        <v>2126758</v>
      </c>
      <c r="DP276" s="100">
        <v>557064</v>
      </c>
      <c r="DQ276" s="100">
        <v>445650</v>
      </c>
      <c r="DR276" s="100">
        <v>100271</v>
      </c>
      <c r="DS276" s="100">
        <v>11141</v>
      </c>
      <c r="DT276" s="100">
        <v>1114126</v>
      </c>
      <c r="DU276" s="100">
        <v>506314</v>
      </c>
      <c r="DV276" s="100">
        <v>405052</v>
      </c>
      <c r="DW276" s="100">
        <v>91138</v>
      </c>
      <c r="DX276" s="100">
        <v>10128</v>
      </c>
      <c r="DY276" s="100">
        <v>1012632</v>
      </c>
      <c r="DZ276" s="100">
        <v>12830814</v>
      </c>
      <c r="EA276" s="100">
        <v>10264651</v>
      </c>
      <c r="EB276" s="100">
        <v>2309547</v>
      </c>
      <c r="EC276" s="100">
        <v>256616</v>
      </c>
      <c r="ED276" s="100">
        <v>25661628</v>
      </c>
      <c r="EE276" s="100">
        <v>14004678</v>
      </c>
      <c r="EF276" s="100">
        <v>11203743</v>
      </c>
      <c r="EG276" s="100">
        <v>2520842</v>
      </c>
      <c r="EH276" s="100">
        <v>280094</v>
      </c>
      <c r="EI276" s="100">
        <v>28009357</v>
      </c>
      <c r="EJ276" s="100">
        <v>1173864</v>
      </c>
      <c r="EK276" s="100">
        <v>939092</v>
      </c>
      <c r="EL276" s="100">
        <v>211295</v>
      </c>
      <c r="EM276" s="100">
        <v>23478</v>
      </c>
      <c r="EN276" s="100">
        <v>2347729</v>
      </c>
      <c r="EO276" s="100">
        <v>1680178</v>
      </c>
      <c r="EP276" s="100">
        <v>1344144</v>
      </c>
      <c r="EQ276" s="100">
        <v>302433</v>
      </c>
      <c r="ER276" s="100">
        <v>33606</v>
      </c>
      <c r="ES276" s="100">
        <v>3360361</v>
      </c>
      <c r="ET276" s="546">
        <v>0.5</v>
      </c>
      <c r="EU276" s="546">
        <v>0.4</v>
      </c>
      <c r="EV276" s="546">
        <v>0.09</v>
      </c>
      <c r="EW276" s="546">
        <v>0.01</v>
      </c>
      <c r="EX276" s="546">
        <v>1</v>
      </c>
      <c r="EY276" s="84" t="s">
        <v>1029</v>
      </c>
    </row>
    <row r="277" spans="1:155" s="84" customFormat="1" x14ac:dyDescent="0.25">
      <c r="A277" t="s">
        <v>1026</v>
      </c>
      <c r="B277" s="82" t="s">
        <v>913</v>
      </c>
      <c r="C277" s="85" t="s">
        <v>912</v>
      </c>
      <c r="D277" s="100">
        <v>26650723</v>
      </c>
      <c r="E277" s="100">
        <v>21320578</v>
      </c>
      <c r="F277" s="100">
        <v>4797130</v>
      </c>
      <c r="G277" s="100">
        <v>533014</v>
      </c>
      <c r="H277" s="100">
        <v>53301445</v>
      </c>
      <c r="I277" s="100">
        <v>0</v>
      </c>
      <c r="J277" s="100">
        <v>0</v>
      </c>
      <c r="K277" s="100">
        <v>26650723</v>
      </c>
      <c r="L277" s="100">
        <v>188242</v>
      </c>
      <c r="M277" s="100">
        <v>188242</v>
      </c>
      <c r="N277" s="100">
        <v>0</v>
      </c>
      <c r="O277" s="100">
        <v>0</v>
      </c>
      <c r="P277" s="100">
        <v>431033</v>
      </c>
      <c r="Q277" s="100">
        <v>0</v>
      </c>
      <c r="R277" s="100">
        <v>431033</v>
      </c>
      <c r="S277" s="100">
        <v>0</v>
      </c>
      <c r="T277" s="100">
        <v>0</v>
      </c>
      <c r="U277" s="100">
        <v>0</v>
      </c>
      <c r="V277" s="100">
        <v>0</v>
      </c>
      <c r="W277" s="100">
        <v>0</v>
      </c>
      <c r="X277" s="100">
        <v>0</v>
      </c>
      <c r="Y277" s="100">
        <v>0</v>
      </c>
      <c r="Z277" s="100">
        <v>0</v>
      </c>
      <c r="AA277" s="100">
        <v>0</v>
      </c>
      <c r="AB277" s="100">
        <v>0</v>
      </c>
      <c r="AC277" s="100">
        <v>0</v>
      </c>
      <c r="AD277" s="100">
        <v>0</v>
      </c>
      <c r="AE277" s="100">
        <v>2676416</v>
      </c>
      <c r="AF277" s="100">
        <v>599032</v>
      </c>
      <c r="AG277" s="100">
        <v>66560</v>
      </c>
      <c r="AH277" s="100">
        <v>3342008</v>
      </c>
      <c r="AI277" s="100">
        <v>557447</v>
      </c>
      <c r="AJ277" s="100">
        <v>445958</v>
      </c>
      <c r="AK277" s="100">
        <v>100341</v>
      </c>
      <c r="AL277" s="100">
        <v>11149</v>
      </c>
      <c r="AM277" s="100">
        <v>1114895</v>
      </c>
      <c r="AN277" s="100">
        <v>-248045</v>
      </c>
      <c r="AO277" s="100">
        <v>-198436</v>
      </c>
      <c r="AP277" s="100">
        <v>-44648</v>
      </c>
      <c r="AQ277" s="100">
        <v>-4961</v>
      </c>
      <c r="AR277" s="100">
        <v>-496090</v>
      </c>
      <c r="AS277" s="100">
        <v>-578071</v>
      </c>
      <c r="AT277" s="100">
        <v>-462456</v>
      </c>
      <c r="AU277" s="100">
        <v>-104053</v>
      </c>
      <c r="AV277" s="100">
        <v>-11561</v>
      </c>
      <c r="AW277" s="100">
        <v>-1156141</v>
      </c>
      <c r="AX277" s="100">
        <v>319153</v>
      </c>
      <c r="AY277" s="100">
        <v>255322</v>
      </c>
      <c r="AZ277" s="100">
        <v>57447</v>
      </c>
      <c r="BA277" s="100">
        <v>6383</v>
      </c>
      <c r="BB277" s="100">
        <v>638305</v>
      </c>
      <c r="BC277" s="100">
        <v>-213119</v>
      </c>
      <c r="BD277" s="100">
        <v>-170495</v>
      </c>
      <c r="BE277" s="100">
        <v>-38361</v>
      </c>
      <c r="BF277" s="100">
        <v>-4262</v>
      </c>
      <c r="BG277" s="100">
        <v>-426237</v>
      </c>
      <c r="BH277" s="100">
        <v>-472037</v>
      </c>
      <c r="BI277" s="100">
        <v>-377629</v>
      </c>
      <c r="BJ277" s="100">
        <v>-84967</v>
      </c>
      <c r="BK277" s="100">
        <v>-9440</v>
      </c>
      <c r="BL277" s="100">
        <v>-944073</v>
      </c>
      <c r="BM277" s="100">
        <v>-3075547</v>
      </c>
      <c r="BN277" s="100">
        <v>-2460438</v>
      </c>
      <c r="BO277" s="100">
        <v>-553599</v>
      </c>
      <c r="BP277" s="100">
        <v>-61511</v>
      </c>
      <c r="BQ277" s="100">
        <v>-6151095</v>
      </c>
      <c r="BR277" s="100">
        <v>-962664</v>
      </c>
      <c r="BS277" s="100">
        <v>-770131</v>
      </c>
      <c r="BT277" s="100">
        <v>-173279</v>
      </c>
      <c r="BU277" s="100">
        <v>-19253</v>
      </c>
      <c r="BV277" s="100">
        <v>-1925327</v>
      </c>
      <c r="BW277" s="100">
        <v>-2112884</v>
      </c>
      <c r="BX277" s="100">
        <v>-1690307</v>
      </c>
      <c r="BY277" s="100">
        <v>-380319</v>
      </c>
      <c r="BZ277" s="100">
        <v>-42258</v>
      </c>
      <c r="CA277" s="100">
        <v>-4225768</v>
      </c>
      <c r="CB277" s="100">
        <v>277675</v>
      </c>
      <c r="CC277" s="100">
        <v>222139</v>
      </c>
      <c r="CD277" s="100">
        <v>49981</v>
      </c>
      <c r="CE277" s="100">
        <v>5553</v>
      </c>
      <c r="CF277" s="100">
        <v>555348</v>
      </c>
      <c r="CG277" s="100">
        <v>264625</v>
      </c>
      <c r="CH277" s="100">
        <v>211700</v>
      </c>
      <c r="CI277" s="100">
        <v>47632</v>
      </c>
      <c r="CJ277" s="100">
        <v>5292</v>
      </c>
      <c r="CK277" s="100">
        <v>529249</v>
      </c>
      <c r="CL277" s="100">
        <v>-86749</v>
      </c>
      <c r="CM277" s="100">
        <v>-69399</v>
      </c>
      <c r="CN277" s="100">
        <v>-15615</v>
      </c>
      <c r="CO277" s="100">
        <v>-1735</v>
      </c>
      <c r="CP277" s="100">
        <v>-173498</v>
      </c>
      <c r="CQ277" s="100">
        <v>-1319207</v>
      </c>
      <c r="CR277" s="100">
        <v>-1055366</v>
      </c>
      <c r="CS277" s="100">
        <v>-237457</v>
      </c>
      <c r="CT277" s="100">
        <v>-26384</v>
      </c>
      <c r="CU277" s="100">
        <v>-2638414</v>
      </c>
      <c r="CV277" s="100">
        <v>-3939203</v>
      </c>
      <c r="CW277" s="100">
        <v>-3151364</v>
      </c>
      <c r="CX277" s="100">
        <v>-709058</v>
      </c>
      <c r="CY277" s="100">
        <v>-78785</v>
      </c>
      <c r="CZ277" s="100">
        <v>-7878410</v>
      </c>
      <c r="DA277" s="100">
        <v>-771738</v>
      </c>
      <c r="DB277" s="100">
        <v>-617391</v>
      </c>
      <c r="DC277" s="100">
        <v>-138913</v>
      </c>
      <c r="DD277" s="100">
        <v>-15435</v>
      </c>
      <c r="DE277" s="100">
        <v>-1543477</v>
      </c>
      <c r="DF277" s="100">
        <v>-3167466</v>
      </c>
      <c r="DG277" s="100">
        <v>-2533973</v>
      </c>
      <c r="DH277" s="100">
        <v>-570144</v>
      </c>
      <c r="DI277" s="100">
        <v>-63350</v>
      </c>
      <c r="DJ277" s="100">
        <v>-6334933</v>
      </c>
      <c r="DK277" s="100">
        <v>-1141133</v>
      </c>
      <c r="DL277" s="100">
        <v>-912906</v>
      </c>
      <c r="DM277" s="100">
        <v>-205404</v>
      </c>
      <c r="DN277" s="100">
        <v>-22823</v>
      </c>
      <c r="DO277" s="100">
        <v>-2282265</v>
      </c>
      <c r="DP277" s="100">
        <v>-71989</v>
      </c>
      <c r="DQ277" s="100">
        <v>-57592</v>
      </c>
      <c r="DR277" s="100">
        <v>-12958</v>
      </c>
      <c r="DS277" s="100">
        <v>-1440</v>
      </c>
      <c r="DT277" s="100">
        <v>-143979</v>
      </c>
      <c r="DU277" s="100">
        <v>-1069144</v>
      </c>
      <c r="DV277" s="100">
        <v>-855314</v>
      </c>
      <c r="DW277" s="100">
        <v>-192446</v>
      </c>
      <c r="DX277" s="100">
        <v>-21383</v>
      </c>
      <c r="DY277" s="100">
        <v>-2138286</v>
      </c>
      <c r="DZ277" s="100">
        <v>26815076</v>
      </c>
      <c r="EA277" s="100">
        <v>21452062</v>
      </c>
      <c r="EB277" s="100">
        <v>4826714</v>
      </c>
      <c r="EC277" s="100">
        <v>536302</v>
      </c>
      <c r="ED277" s="100">
        <v>53630154</v>
      </c>
      <c r="EE277" s="100">
        <v>26650723</v>
      </c>
      <c r="EF277" s="100">
        <v>21320578</v>
      </c>
      <c r="EG277" s="100">
        <v>4797130</v>
      </c>
      <c r="EH277" s="100">
        <v>533014</v>
      </c>
      <c r="EI277" s="100">
        <v>53301445</v>
      </c>
      <c r="EJ277" s="100">
        <v>-164353</v>
      </c>
      <c r="EK277" s="100">
        <v>-131484</v>
      </c>
      <c r="EL277" s="100">
        <v>-29584</v>
      </c>
      <c r="EM277" s="100">
        <v>-3288</v>
      </c>
      <c r="EN277" s="100">
        <v>-328709</v>
      </c>
      <c r="EO277" s="100">
        <v>-1233497</v>
      </c>
      <c r="EP277" s="100">
        <v>-986798</v>
      </c>
      <c r="EQ277" s="100">
        <v>-222030</v>
      </c>
      <c r="ER277" s="100">
        <v>-24671</v>
      </c>
      <c r="ES277" s="100">
        <v>-2466995</v>
      </c>
      <c r="ET277" s="546">
        <v>0.5</v>
      </c>
      <c r="EU277" s="546">
        <v>0.4</v>
      </c>
      <c r="EV277" s="546">
        <v>0.09</v>
      </c>
      <c r="EW277" s="546">
        <v>0.01</v>
      </c>
      <c r="EX277" s="546">
        <v>1</v>
      </c>
      <c r="EY277" s="84" t="s">
        <v>1029</v>
      </c>
    </row>
    <row r="278" spans="1:155" s="84" customFormat="1" x14ac:dyDescent="0.25">
      <c r="A278" t="s">
        <v>1026</v>
      </c>
      <c r="B278" s="82" t="s">
        <v>915</v>
      </c>
      <c r="C278" s="85" t="s">
        <v>914</v>
      </c>
      <c r="D278" s="100">
        <v>22243761</v>
      </c>
      <c r="E278" s="100">
        <v>17795009</v>
      </c>
      <c r="F278" s="100">
        <v>4448752</v>
      </c>
      <c r="G278" s="100">
        <v>0</v>
      </c>
      <c r="H278" s="100">
        <v>44487522</v>
      </c>
      <c r="I278" s="100">
        <v>0</v>
      </c>
      <c r="J278" s="100">
        <v>0</v>
      </c>
      <c r="K278" s="100">
        <v>22243761</v>
      </c>
      <c r="L278" s="100">
        <v>121402</v>
      </c>
      <c r="M278" s="100">
        <v>121402</v>
      </c>
      <c r="N278" s="100">
        <v>0</v>
      </c>
      <c r="O278" s="100">
        <v>0</v>
      </c>
      <c r="P278" s="100">
        <v>124262</v>
      </c>
      <c r="Q278" s="100">
        <v>125496</v>
      </c>
      <c r="R278" s="100">
        <v>249758</v>
      </c>
      <c r="S278" s="100">
        <v>0</v>
      </c>
      <c r="T278" s="100">
        <v>0</v>
      </c>
      <c r="U278" s="100">
        <v>0</v>
      </c>
      <c r="V278" s="100">
        <v>0</v>
      </c>
      <c r="W278" s="100">
        <v>0</v>
      </c>
      <c r="X278" s="100">
        <v>0</v>
      </c>
      <c r="Y278" s="100">
        <v>0</v>
      </c>
      <c r="Z278" s="100">
        <v>0</v>
      </c>
      <c r="AA278" s="100">
        <v>0</v>
      </c>
      <c r="AB278" s="100">
        <v>0</v>
      </c>
      <c r="AC278" s="100">
        <v>0</v>
      </c>
      <c r="AD278" s="100">
        <v>0</v>
      </c>
      <c r="AE278" s="100">
        <v>1767058</v>
      </c>
      <c r="AF278" s="100">
        <v>444842</v>
      </c>
      <c r="AG278" s="100">
        <v>0</v>
      </c>
      <c r="AH278" s="100">
        <v>2211900</v>
      </c>
      <c r="AI278" s="100">
        <v>278835</v>
      </c>
      <c r="AJ278" s="100">
        <v>223068</v>
      </c>
      <c r="AK278" s="100">
        <v>55767</v>
      </c>
      <c r="AL278" s="100">
        <v>0</v>
      </c>
      <c r="AM278" s="100">
        <v>557670</v>
      </c>
      <c r="AN278" s="100">
        <v>-206778</v>
      </c>
      <c r="AO278" s="100">
        <v>-165422</v>
      </c>
      <c r="AP278" s="100">
        <v>-41356</v>
      </c>
      <c r="AQ278" s="100">
        <v>0</v>
      </c>
      <c r="AR278" s="100">
        <v>-413556</v>
      </c>
      <c r="AS278" s="100">
        <v>-92777</v>
      </c>
      <c r="AT278" s="100">
        <v>-74222</v>
      </c>
      <c r="AU278" s="100">
        <v>-18555</v>
      </c>
      <c r="AV278" s="100">
        <v>0</v>
      </c>
      <c r="AW278" s="100">
        <v>-185554</v>
      </c>
      <c r="AX278" s="100">
        <v>21654</v>
      </c>
      <c r="AY278" s="100">
        <v>17324</v>
      </c>
      <c r="AZ278" s="100">
        <v>4331</v>
      </c>
      <c r="BA278" s="100">
        <v>0</v>
      </c>
      <c r="BB278" s="100">
        <v>43309</v>
      </c>
      <c r="BC278" s="100">
        <v>-49864</v>
      </c>
      <c r="BD278" s="100">
        <v>-39891</v>
      </c>
      <c r="BE278" s="100">
        <v>-9973</v>
      </c>
      <c r="BF278" s="100">
        <v>0</v>
      </c>
      <c r="BG278" s="100">
        <v>-99728</v>
      </c>
      <c r="BH278" s="100">
        <v>-120987</v>
      </c>
      <c r="BI278" s="100">
        <v>-96789</v>
      </c>
      <c r="BJ278" s="100">
        <v>-24197</v>
      </c>
      <c r="BK278" s="100">
        <v>0</v>
      </c>
      <c r="BL278" s="100">
        <v>-241973</v>
      </c>
      <c r="BM278" s="100">
        <v>-6367744</v>
      </c>
      <c r="BN278" s="100">
        <v>-5094195</v>
      </c>
      <c r="BO278" s="100">
        <v>-1273549</v>
      </c>
      <c r="BP278" s="100">
        <v>0</v>
      </c>
      <c r="BQ278" s="100">
        <v>-12735488</v>
      </c>
      <c r="BR278" s="100">
        <v>278832</v>
      </c>
      <c r="BS278" s="100">
        <v>223066</v>
      </c>
      <c r="BT278" s="100">
        <v>55766</v>
      </c>
      <c r="BU278" s="100">
        <v>0</v>
      </c>
      <c r="BV278" s="100">
        <v>557664</v>
      </c>
      <c r="BW278" s="100">
        <v>-6646576</v>
      </c>
      <c r="BX278" s="100">
        <v>-5317261</v>
      </c>
      <c r="BY278" s="100">
        <v>-1329315</v>
      </c>
      <c r="BZ278" s="100">
        <v>0</v>
      </c>
      <c r="CA278" s="100">
        <v>-13293152</v>
      </c>
      <c r="CB278" s="100">
        <v>43882</v>
      </c>
      <c r="CC278" s="100">
        <v>35106</v>
      </c>
      <c r="CD278" s="100">
        <v>8776</v>
      </c>
      <c r="CE278" s="100">
        <v>0</v>
      </c>
      <c r="CF278" s="100">
        <v>87764</v>
      </c>
      <c r="CG278" s="100">
        <v>0</v>
      </c>
      <c r="CH278" s="100">
        <v>0</v>
      </c>
      <c r="CI278" s="100">
        <v>0</v>
      </c>
      <c r="CJ278" s="100">
        <v>0</v>
      </c>
      <c r="CK278" s="100">
        <v>0</v>
      </c>
      <c r="CL278" s="100">
        <v>2813146</v>
      </c>
      <c r="CM278" s="100">
        <v>2250517</v>
      </c>
      <c r="CN278" s="100">
        <v>562629</v>
      </c>
      <c r="CO278" s="100">
        <v>0</v>
      </c>
      <c r="CP278" s="100">
        <v>5626292</v>
      </c>
      <c r="CQ278" s="100">
        <v>-93685</v>
      </c>
      <c r="CR278" s="100">
        <v>-74948</v>
      </c>
      <c r="CS278" s="100">
        <v>-18737</v>
      </c>
      <c r="CT278" s="100">
        <v>0</v>
      </c>
      <c r="CU278" s="100">
        <v>-187370</v>
      </c>
      <c r="CV278" s="100">
        <v>-3604401</v>
      </c>
      <c r="CW278" s="100">
        <v>-2883520</v>
      </c>
      <c r="CX278" s="100">
        <v>-720881</v>
      </c>
      <c r="CY278" s="100">
        <v>0</v>
      </c>
      <c r="CZ278" s="100">
        <v>-7208802</v>
      </c>
      <c r="DA278" s="100">
        <v>3135860</v>
      </c>
      <c r="DB278" s="100">
        <v>2508689</v>
      </c>
      <c r="DC278" s="100">
        <v>627171</v>
      </c>
      <c r="DD278" s="100">
        <v>0</v>
      </c>
      <c r="DE278" s="100">
        <v>6271720</v>
      </c>
      <c r="DF278" s="100">
        <v>-6740261</v>
      </c>
      <c r="DG278" s="100">
        <v>-5392209</v>
      </c>
      <c r="DH278" s="100">
        <v>-1348052</v>
      </c>
      <c r="DI278" s="100">
        <v>0</v>
      </c>
      <c r="DJ278" s="100">
        <v>-13480522</v>
      </c>
      <c r="DK278" s="100">
        <v>64467</v>
      </c>
      <c r="DL278" s="100">
        <v>462453</v>
      </c>
      <c r="DM278" s="100">
        <v>423773</v>
      </c>
      <c r="DN278" s="100">
        <v>0</v>
      </c>
      <c r="DO278" s="100">
        <v>950693</v>
      </c>
      <c r="DP278" s="100">
        <v>64466</v>
      </c>
      <c r="DQ278" s="100">
        <v>410311</v>
      </c>
      <c r="DR278" s="100">
        <v>371631</v>
      </c>
      <c r="DS278" s="100">
        <v>0</v>
      </c>
      <c r="DT278" s="100">
        <v>846408</v>
      </c>
      <c r="DU278" s="100">
        <v>1</v>
      </c>
      <c r="DV278" s="100">
        <v>52142</v>
      </c>
      <c r="DW278" s="100">
        <v>52142</v>
      </c>
      <c r="DX278" s="100">
        <v>0</v>
      </c>
      <c r="DY278" s="100">
        <v>104285</v>
      </c>
      <c r="DZ278" s="100">
        <v>17969247</v>
      </c>
      <c r="EA278" s="100">
        <v>14375398</v>
      </c>
      <c r="EB278" s="100">
        <v>3593850</v>
      </c>
      <c r="EC278" s="100">
        <v>0</v>
      </c>
      <c r="ED278" s="100">
        <v>35938495</v>
      </c>
      <c r="EE278" s="100">
        <v>22243761</v>
      </c>
      <c r="EF278" s="100">
        <v>17795009</v>
      </c>
      <c r="EG278" s="100">
        <v>4448752</v>
      </c>
      <c r="EH278" s="100">
        <v>0</v>
      </c>
      <c r="EI278" s="100">
        <v>44487522</v>
      </c>
      <c r="EJ278" s="100">
        <v>4274514</v>
      </c>
      <c r="EK278" s="100">
        <v>3419611</v>
      </c>
      <c r="EL278" s="100">
        <v>854902</v>
      </c>
      <c r="EM278" s="100">
        <v>0</v>
      </c>
      <c r="EN278" s="100">
        <v>8549027</v>
      </c>
      <c r="EO278" s="100">
        <v>4274515</v>
      </c>
      <c r="EP278" s="100">
        <v>3471753</v>
      </c>
      <c r="EQ278" s="100">
        <v>907044</v>
      </c>
      <c r="ER278" s="100">
        <v>0</v>
      </c>
      <c r="ES278" s="100">
        <v>8653312</v>
      </c>
      <c r="ET278" s="546">
        <v>0.5</v>
      </c>
      <c r="EU278" s="546">
        <v>0.4</v>
      </c>
      <c r="EV278" s="546">
        <v>0.1</v>
      </c>
      <c r="EW278" s="546">
        <v>0</v>
      </c>
      <c r="EX278" s="546">
        <v>1</v>
      </c>
      <c r="EY278" s="84" t="s">
        <v>1029</v>
      </c>
    </row>
    <row r="279" spans="1:155" s="84" customFormat="1" x14ac:dyDescent="0.25">
      <c r="A279" t="s">
        <v>1026</v>
      </c>
      <c r="B279" s="82" t="s">
        <v>917</v>
      </c>
      <c r="C279" s="85" t="s">
        <v>916</v>
      </c>
      <c r="D279" s="100">
        <v>16499264</v>
      </c>
      <c r="E279" s="100">
        <v>13199411</v>
      </c>
      <c r="F279" s="100">
        <v>2969867</v>
      </c>
      <c r="G279" s="100">
        <v>329985</v>
      </c>
      <c r="H279" s="100">
        <v>32998527</v>
      </c>
      <c r="I279" s="100">
        <v>0</v>
      </c>
      <c r="J279" s="100">
        <v>0</v>
      </c>
      <c r="K279" s="100">
        <v>16499264</v>
      </c>
      <c r="L279" s="100">
        <v>196920</v>
      </c>
      <c r="M279" s="100">
        <v>196920</v>
      </c>
      <c r="N279" s="100">
        <v>0</v>
      </c>
      <c r="O279" s="100">
        <v>0</v>
      </c>
      <c r="P279" s="100">
        <v>5631</v>
      </c>
      <c r="Q279" s="100">
        <v>0</v>
      </c>
      <c r="R279" s="100">
        <v>5631</v>
      </c>
      <c r="S279" s="100">
        <v>0</v>
      </c>
      <c r="T279" s="100">
        <v>0</v>
      </c>
      <c r="U279" s="100">
        <v>0</v>
      </c>
      <c r="V279" s="100">
        <v>0</v>
      </c>
      <c r="W279" s="100">
        <v>0</v>
      </c>
      <c r="X279" s="100">
        <v>0</v>
      </c>
      <c r="Y279" s="100">
        <v>0</v>
      </c>
      <c r="Z279" s="100">
        <v>0</v>
      </c>
      <c r="AA279" s="100">
        <v>0</v>
      </c>
      <c r="AB279" s="100">
        <v>0</v>
      </c>
      <c r="AC279" s="100">
        <v>0</v>
      </c>
      <c r="AD279" s="100">
        <v>0</v>
      </c>
      <c r="AE279" s="100">
        <v>2696711</v>
      </c>
      <c r="AF279" s="100">
        <v>606719</v>
      </c>
      <c r="AG279" s="100">
        <v>67412</v>
      </c>
      <c r="AH279" s="100">
        <v>3370842</v>
      </c>
      <c r="AI279" s="100">
        <v>1287824</v>
      </c>
      <c r="AJ279" s="100">
        <v>1030259</v>
      </c>
      <c r="AK279" s="100">
        <v>231808</v>
      </c>
      <c r="AL279" s="100">
        <v>25756</v>
      </c>
      <c r="AM279" s="100">
        <v>2575647</v>
      </c>
      <c r="AN279" s="100">
        <v>-233809</v>
      </c>
      <c r="AO279" s="100">
        <v>-187046</v>
      </c>
      <c r="AP279" s="100">
        <v>-42085</v>
      </c>
      <c r="AQ279" s="100">
        <v>-4676</v>
      </c>
      <c r="AR279" s="100">
        <v>-467616</v>
      </c>
      <c r="AS279" s="100">
        <v>-601186</v>
      </c>
      <c r="AT279" s="100">
        <v>-480949</v>
      </c>
      <c r="AU279" s="100">
        <v>-108214</v>
      </c>
      <c r="AV279" s="100">
        <v>-12024</v>
      </c>
      <c r="AW279" s="100">
        <v>-1202373</v>
      </c>
      <c r="AX279" s="100">
        <v>-20354</v>
      </c>
      <c r="AY279" s="100">
        <v>-16283</v>
      </c>
      <c r="AZ279" s="100">
        <v>-3664</v>
      </c>
      <c r="BA279" s="100">
        <v>-407</v>
      </c>
      <c r="BB279" s="100">
        <v>-40708</v>
      </c>
      <c r="BC279" s="100">
        <v>-56792</v>
      </c>
      <c r="BD279" s="100">
        <v>-45433</v>
      </c>
      <c r="BE279" s="100">
        <v>-10222</v>
      </c>
      <c r="BF279" s="100">
        <v>-1136</v>
      </c>
      <c r="BG279" s="100">
        <v>-113583</v>
      </c>
      <c r="BH279" s="100">
        <v>-678332</v>
      </c>
      <c r="BI279" s="100">
        <v>-542665</v>
      </c>
      <c r="BJ279" s="100">
        <v>-122100</v>
      </c>
      <c r="BK279" s="100">
        <v>-13567</v>
      </c>
      <c r="BL279" s="100">
        <v>-1356664</v>
      </c>
      <c r="BM279" s="100">
        <v>-3060956</v>
      </c>
      <c r="BN279" s="100">
        <v>-2448765</v>
      </c>
      <c r="BO279" s="100">
        <v>-550972</v>
      </c>
      <c r="BP279" s="100">
        <v>-61219</v>
      </c>
      <c r="BQ279" s="100">
        <v>-6121912</v>
      </c>
      <c r="BR279" s="100">
        <v>-1510241</v>
      </c>
      <c r="BS279" s="100">
        <v>-1208194</v>
      </c>
      <c r="BT279" s="100">
        <v>-271844</v>
      </c>
      <c r="BU279" s="100">
        <v>-30205</v>
      </c>
      <c r="BV279" s="100">
        <v>-3020484</v>
      </c>
      <c r="BW279" s="100">
        <v>-1550714</v>
      </c>
      <c r="BX279" s="100">
        <v>-1240571</v>
      </c>
      <c r="BY279" s="100">
        <v>-279129</v>
      </c>
      <c r="BZ279" s="100">
        <v>-31014</v>
      </c>
      <c r="CA279" s="100">
        <v>-3101428</v>
      </c>
      <c r="CB279" s="100">
        <v>7446</v>
      </c>
      <c r="CC279" s="100">
        <v>5957</v>
      </c>
      <c r="CD279" s="100">
        <v>1340</v>
      </c>
      <c r="CE279" s="100">
        <v>149</v>
      </c>
      <c r="CF279" s="100">
        <v>14892</v>
      </c>
      <c r="CG279" s="100">
        <v>78295</v>
      </c>
      <c r="CH279" s="100">
        <v>62636</v>
      </c>
      <c r="CI279" s="100">
        <v>14093</v>
      </c>
      <c r="CJ279" s="100">
        <v>1566</v>
      </c>
      <c r="CK279" s="100">
        <v>156590</v>
      </c>
      <c r="CL279" s="100">
        <v>3367</v>
      </c>
      <c r="CM279" s="100">
        <v>2694</v>
      </c>
      <c r="CN279" s="100">
        <v>606</v>
      </c>
      <c r="CO279" s="100">
        <v>67</v>
      </c>
      <c r="CP279" s="100">
        <v>6734</v>
      </c>
      <c r="CQ279" s="100">
        <v>-1007627</v>
      </c>
      <c r="CR279" s="100">
        <v>-806102</v>
      </c>
      <c r="CS279" s="100">
        <v>-181373</v>
      </c>
      <c r="CT279" s="100">
        <v>-20153</v>
      </c>
      <c r="CU279" s="100">
        <v>-2015255</v>
      </c>
      <c r="CV279" s="100">
        <v>-3979475</v>
      </c>
      <c r="CW279" s="100">
        <v>-3183580</v>
      </c>
      <c r="CX279" s="100">
        <v>-716306</v>
      </c>
      <c r="CY279" s="100">
        <v>-79590</v>
      </c>
      <c r="CZ279" s="100">
        <v>-7958951</v>
      </c>
      <c r="DA279" s="100">
        <v>-1499428</v>
      </c>
      <c r="DB279" s="100">
        <v>-1199543</v>
      </c>
      <c r="DC279" s="100">
        <v>-269898</v>
      </c>
      <c r="DD279" s="100">
        <v>-29989</v>
      </c>
      <c r="DE279" s="100">
        <v>-2998858</v>
      </c>
      <c r="DF279" s="100">
        <v>-2480046</v>
      </c>
      <c r="DG279" s="100">
        <v>-1984037</v>
      </c>
      <c r="DH279" s="100">
        <v>-446409</v>
      </c>
      <c r="DI279" s="100">
        <v>-49601</v>
      </c>
      <c r="DJ279" s="100">
        <v>-4960093</v>
      </c>
      <c r="DK279" s="100">
        <v>183548</v>
      </c>
      <c r="DL279" s="100">
        <v>691643</v>
      </c>
      <c r="DM279" s="100">
        <v>836628</v>
      </c>
      <c r="DN279" s="100">
        <v>17292</v>
      </c>
      <c r="DO279" s="100">
        <v>1729112</v>
      </c>
      <c r="DP279" s="100">
        <v>183549</v>
      </c>
      <c r="DQ279" s="100">
        <v>289973</v>
      </c>
      <c r="DR279" s="100">
        <v>244161</v>
      </c>
      <c r="DS279" s="100">
        <v>7249</v>
      </c>
      <c r="DT279" s="100">
        <v>724932</v>
      </c>
      <c r="DU279" s="100">
        <v>-1</v>
      </c>
      <c r="DV279" s="100">
        <v>401670</v>
      </c>
      <c r="DW279" s="100">
        <v>592467</v>
      </c>
      <c r="DX279" s="100">
        <v>10043</v>
      </c>
      <c r="DY279" s="100">
        <v>1004180</v>
      </c>
      <c r="DZ279" s="100">
        <v>16361974</v>
      </c>
      <c r="EA279" s="100">
        <v>13089580</v>
      </c>
      <c r="EB279" s="100">
        <v>2945156</v>
      </c>
      <c r="EC279" s="100">
        <v>327240</v>
      </c>
      <c r="ED279" s="100">
        <v>32723950</v>
      </c>
      <c r="EE279" s="100">
        <v>16499264</v>
      </c>
      <c r="EF279" s="100">
        <v>13199411</v>
      </c>
      <c r="EG279" s="100">
        <v>2969867</v>
      </c>
      <c r="EH279" s="100">
        <v>329985</v>
      </c>
      <c r="EI279" s="100">
        <v>32998527</v>
      </c>
      <c r="EJ279" s="100">
        <v>137290</v>
      </c>
      <c r="EK279" s="100">
        <v>109831</v>
      </c>
      <c r="EL279" s="100">
        <v>24711</v>
      </c>
      <c r="EM279" s="100">
        <v>2745</v>
      </c>
      <c r="EN279" s="100">
        <v>274577</v>
      </c>
      <c r="EO279" s="100">
        <v>137289</v>
      </c>
      <c r="EP279" s="100">
        <v>511501</v>
      </c>
      <c r="EQ279" s="100">
        <v>617178</v>
      </c>
      <c r="ER279" s="100">
        <v>12788</v>
      </c>
      <c r="ES279" s="100">
        <v>1278757</v>
      </c>
      <c r="ET279" s="546">
        <v>0.5</v>
      </c>
      <c r="EU279" s="546">
        <v>0.4</v>
      </c>
      <c r="EV279" s="546">
        <v>0.09</v>
      </c>
      <c r="EW279" s="546">
        <v>0.01</v>
      </c>
      <c r="EX279" s="546">
        <v>1</v>
      </c>
      <c r="EY279" s="84" t="s">
        <v>1029</v>
      </c>
    </row>
    <row r="280" spans="1:155" s="84" customFormat="1" x14ac:dyDescent="0.25">
      <c r="A280" t="s">
        <v>1037</v>
      </c>
      <c r="B280" s="82" t="s">
        <v>919</v>
      </c>
      <c r="C280" s="85" t="s">
        <v>918</v>
      </c>
      <c r="D280" s="100">
        <v>7524988</v>
      </c>
      <c r="E280" s="100">
        <v>10534984</v>
      </c>
      <c r="F280" s="100">
        <v>12039981</v>
      </c>
      <c r="G280" s="100">
        <v>0</v>
      </c>
      <c r="H280" s="100">
        <v>30099953</v>
      </c>
      <c r="I280" s="100">
        <v>0</v>
      </c>
      <c r="J280" s="100">
        <v>0</v>
      </c>
      <c r="K280" s="100">
        <v>7524988</v>
      </c>
      <c r="L280" s="100">
        <v>91325</v>
      </c>
      <c r="M280" s="100">
        <v>91325</v>
      </c>
      <c r="N280" s="100">
        <v>0</v>
      </c>
      <c r="O280" s="100">
        <v>0</v>
      </c>
      <c r="P280" s="100">
        <v>0</v>
      </c>
      <c r="Q280" s="100">
        <v>0</v>
      </c>
      <c r="R280" s="100">
        <v>0</v>
      </c>
      <c r="S280" s="100">
        <v>0</v>
      </c>
      <c r="T280" s="100">
        <v>0</v>
      </c>
      <c r="U280" s="100">
        <v>0</v>
      </c>
      <c r="V280" s="100">
        <v>0</v>
      </c>
      <c r="W280" s="100">
        <v>0</v>
      </c>
      <c r="X280" s="100">
        <v>0</v>
      </c>
      <c r="Y280" s="100">
        <v>0</v>
      </c>
      <c r="Z280" s="100">
        <v>0</v>
      </c>
      <c r="AA280" s="100">
        <v>0</v>
      </c>
      <c r="AB280" s="100">
        <v>0</v>
      </c>
      <c r="AC280" s="100">
        <v>0</v>
      </c>
      <c r="AD280" s="100">
        <v>0</v>
      </c>
      <c r="AE280" s="100">
        <v>1232865</v>
      </c>
      <c r="AF280" s="100">
        <v>1408989</v>
      </c>
      <c r="AG280" s="100">
        <v>0</v>
      </c>
      <c r="AH280" s="100">
        <v>2641854</v>
      </c>
      <c r="AI280" s="100">
        <v>268594</v>
      </c>
      <c r="AJ280" s="100">
        <v>376032</v>
      </c>
      <c r="AK280" s="100">
        <v>429751</v>
      </c>
      <c r="AL280" s="100">
        <v>0</v>
      </c>
      <c r="AM280" s="100">
        <v>1074377</v>
      </c>
      <c r="AN280" s="100">
        <v>-220952</v>
      </c>
      <c r="AO280" s="100">
        <v>-309332</v>
      </c>
      <c r="AP280" s="100">
        <v>-353523</v>
      </c>
      <c r="AQ280" s="100">
        <v>0</v>
      </c>
      <c r="AR280" s="100">
        <v>-883807</v>
      </c>
      <c r="AS280" s="100">
        <v>-146942.15000000002</v>
      </c>
      <c r="AT280" s="100">
        <v>-205719</v>
      </c>
      <c r="AU280" s="100">
        <v>-235108</v>
      </c>
      <c r="AV280" s="100">
        <v>0</v>
      </c>
      <c r="AW280" s="100">
        <v>-587769.15</v>
      </c>
      <c r="AX280" s="100">
        <v>9040</v>
      </c>
      <c r="AY280" s="100">
        <v>12655</v>
      </c>
      <c r="AZ280" s="100">
        <v>14463</v>
      </c>
      <c r="BA280" s="100">
        <v>0</v>
      </c>
      <c r="BB280" s="100">
        <v>36158</v>
      </c>
      <c r="BC280" s="100">
        <v>-122902</v>
      </c>
      <c r="BD280" s="100">
        <v>-172063</v>
      </c>
      <c r="BE280" s="100">
        <v>-196643</v>
      </c>
      <c r="BF280" s="100">
        <v>0</v>
      </c>
      <c r="BG280" s="100">
        <v>-491608</v>
      </c>
      <c r="BH280" s="100">
        <v>-260804.15000000002</v>
      </c>
      <c r="BI280" s="100">
        <v>-365127</v>
      </c>
      <c r="BJ280" s="100">
        <v>-417288</v>
      </c>
      <c r="BK280" s="100">
        <v>0</v>
      </c>
      <c r="BL280" s="100">
        <v>-1043219.15</v>
      </c>
      <c r="BM280" s="100">
        <v>-1114835</v>
      </c>
      <c r="BN280" s="100">
        <v>-1560768</v>
      </c>
      <c r="BO280" s="100">
        <v>-1783735</v>
      </c>
      <c r="BP280" s="100">
        <v>0</v>
      </c>
      <c r="BQ280" s="100">
        <v>-4459338</v>
      </c>
      <c r="BR280" s="100">
        <v>-522399</v>
      </c>
      <c r="BS280" s="100">
        <v>-731359</v>
      </c>
      <c r="BT280" s="100">
        <v>-835838</v>
      </c>
      <c r="BU280" s="100">
        <v>0</v>
      </c>
      <c r="BV280" s="100">
        <v>-2089596</v>
      </c>
      <c r="BW280" s="100">
        <v>-592435</v>
      </c>
      <c r="BX280" s="100">
        <v>-829410</v>
      </c>
      <c r="BY280" s="100">
        <v>-947897</v>
      </c>
      <c r="BZ280" s="100">
        <v>0</v>
      </c>
      <c r="CA280" s="100">
        <v>-2369742</v>
      </c>
      <c r="CB280" s="100">
        <v>193108</v>
      </c>
      <c r="CC280" s="100">
        <v>270351</v>
      </c>
      <c r="CD280" s="100">
        <v>308972</v>
      </c>
      <c r="CE280" s="100">
        <v>0</v>
      </c>
      <c r="CF280" s="100">
        <v>772431</v>
      </c>
      <c r="CG280" s="100">
        <v>166863</v>
      </c>
      <c r="CH280" s="100">
        <v>233609</v>
      </c>
      <c r="CI280" s="100">
        <v>266981</v>
      </c>
      <c r="CJ280" s="100">
        <v>0</v>
      </c>
      <c r="CK280" s="100">
        <v>667453</v>
      </c>
      <c r="CL280" s="100">
        <v>231312</v>
      </c>
      <c r="CM280" s="100">
        <v>323838</v>
      </c>
      <c r="CN280" s="100">
        <v>370100</v>
      </c>
      <c r="CO280" s="100">
        <v>0</v>
      </c>
      <c r="CP280" s="100">
        <v>925250</v>
      </c>
      <c r="CQ280" s="100">
        <v>-95922</v>
      </c>
      <c r="CR280" s="100">
        <v>-134291</v>
      </c>
      <c r="CS280" s="100">
        <v>-153476</v>
      </c>
      <c r="CT280" s="100">
        <v>0</v>
      </c>
      <c r="CU280" s="100">
        <v>-383689</v>
      </c>
      <c r="CV280" s="100">
        <v>-619474</v>
      </c>
      <c r="CW280" s="100">
        <v>-867261</v>
      </c>
      <c r="CX280" s="100">
        <v>-991158</v>
      </c>
      <c r="CY280" s="100">
        <v>0</v>
      </c>
      <c r="CZ280" s="100">
        <v>-2477893</v>
      </c>
      <c r="DA280" s="100">
        <v>-97979</v>
      </c>
      <c r="DB280" s="100">
        <v>-137170</v>
      </c>
      <c r="DC280" s="100">
        <v>-156766</v>
      </c>
      <c r="DD280" s="100">
        <v>0</v>
      </c>
      <c r="DE280" s="100">
        <v>-391915</v>
      </c>
      <c r="DF280" s="100">
        <v>-521494</v>
      </c>
      <c r="DG280" s="100">
        <v>-730092</v>
      </c>
      <c r="DH280" s="100">
        <v>-834392</v>
      </c>
      <c r="DI280" s="100">
        <v>0</v>
      </c>
      <c r="DJ280" s="100">
        <v>-2085978</v>
      </c>
      <c r="DK280" s="100">
        <v>-790109</v>
      </c>
      <c r="DL280" s="100">
        <v>-632087</v>
      </c>
      <c r="DM280" s="100">
        <v>-158022</v>
      </c>
      <c r="DN280" s="100">
        <v>0</v>
      </c>
      <c r="DO280" s="100">
        <v>-1580218</v>
      </c>
      <c r="DP280" s="100">
        <v>-1448366</v>
      </c>
      <c r="DQ280" s="100">
        <v>-1158692</v>
      </c>
      <c r="DR280" s="100">
        <v>-289673</v>
      </c>
      <c r="DS280" s="100">
        <v>0</v>
      </c>
      <c r="DT280" s="100">
        <v>-2896731</v>
      </c>
      <c r="DU280" s="100">
        <v>658257</v>
      </c>
      <c r="DV280" s="100">
        <v>526605</v>
      </c>
      <c r="DW280" s="100">
        <v>131651</v>
      </c>
      <c r="DX280" s="100">
        <v>0</v>
      </c>
      <c r="DY280" s="100">
        <v>1316513</v>
      </c>
      <c r="DZ280" s="100">
        <v>7093957</v>
      </c>
      <c r="EA280" s="100">
        <v>9931539</v>
      </c>
      <c r="EB280" s="100">
        <v>11350330</v>
      </c>
      <c r="EC280" s="100">
        <v>0</v>
      </c>
      <c r="ED280" s="100">
        <v>28375826</v>
      </c>
      <c r="EE280" s="100">
        <v>7524988</v>
      </c>
      <c r="EF280" s="100">
        <v>10534984</v>
      </c>
      <c r="EG280" s="100">
        <v>12039981</v>
      </c>
      <c r="EH280" s="100">
        <v>0</v>
      </c>
      <c r="EI280" s="100">
        <v>30099953</v>
      </c>
      <c r="EJ280" s="100">
        <v>431031</v>
      </c>
      <c r="EK280" s="100">
        <v>603445</v>
      </c>
      <c r="EL280" s="100">
        <v>689651</v>
      </c>
      <c r="EM280" s="100">
        <v>0</v>
      </c>
      <c r="EN280" s="100">
        <v>1724127</v>
      </c>
      <c r="EO280" s="100">
        <v>1089288</v>
      </c>
      <c r="EP280" s="100">
        <v>1130050</v>
      </c>
      <c r="EQ280" s="100">
        <v>821302</v>
      </c>
      <c r="ER280" s="100">
        <v>0</v>
      </c>
      <c r="ES280" s="100">
        <v>3040640</v>
      </c>
      <c r="ET280" s="546">
        <v>0.25</v>
      </c>
      <c r="EU280" s="546">
        <v>0.35</v>
      </c>
      <c r="EV280" s="546">
        <v>0.4</v>
      </c>
      <c r="EW280" s="546">
        <v>0</v>
      </c>
      <c r="EX280" s="546">
        <v>1</v>
      </c>
      <c r="EY280" s="84" t="s">
        <v>1029</v>
      </c>
    </row>
    <row r="281" spans="1:155" s="84" customFormat="1" x14ac:dyDescent="0.25">
      <c r="A281" t="s">
        <v>1026</v>
      </c>
      <c r="B281" s="82" t="s">
        <v>921</v>
      </c>
      <c r="C281" s="85" t="s">
        <v>920</v>
      </c>
      <c r="D281" s="100">
        <v>58369016</v>
      </c>
      <c r="E281" s="100">
        <v>57201636</v>
      </c>
      <c r="F281" s="100">
        <v>0</v>
      </c>
      <c r="G281" s="100">
        <v>1167380</v>
      </c>
      <c r="H281" s="100">
        <v>116738032</v>
      </c>
      <c r="I281" s="100">
        <v>0</v>
      </c>
      <c r="J281" s="100">
        <v>0</v>
      </c>
      <c r="K281" s="100">
        <v>58369016</v>
      </c>
      <c r="L281" s="100">
        <v>230321</v>
      </c>
      <c r="M281" s="100">
        <v>230321</v>
      </c>
      <c r="N281" s="100">
        <v>0</v>
      </c>
      <c r="O281" s="100">
        <v>0</v>
      </c>
      <c r="P281" s="100">
        <v>0</v>
      </c>
      <c r="Q281" s="100">
        <v>0</v>
      </c>
      <c r="R281" s="100">
        <v>0</v>
      </c>
      <c r="S281" s="100">
        <v>0</v>
      </c>
      <c r="T281" s="100">
        <v>0</v>
      </c>
      <c r="U281" s="100">
        <v>0</v>
      </c>
      <c r="V281" s="100">
        <v>0</v>
      </c>
      <c r="W281" s="100">
        <v>0</v>
      </c>
      <c r="X281" s="100">
        <v>0</v>
      </c>
      <c r="Y281" s="100">
        <v>0</v>
      </c>
      <c r="Z281" s="100">
        <v>0</v>
      </c>
      <c r="AA281" s="100">
        <v>0</v>
      </c>
      <c r="AB281" s="100">
        <v>0</v>
      </c>
      <c r="AC281" s="100">
        <v>0</v>
      </c>
      <c r="AD281" s="100">
        <v>0</v>
      </c>
      <c r="AE281" s="100">
        <v>4042430</v>
      </c>
      <c r="AF281" s="100">
        <v>0</v>
      </c>
      <c r="AG281" s="100">
        <v>82499</v>
      </c>
      <c r="AH281" s="100">
        <v>4124929</v>
      </c>
      <c r="AI281" s="100">
        <v>1254279</v>
      </c>
      <c r="AJ281" s="100">
        <v>1229193</v>
      </c>
      <c r="AK281" s="100">
        <v>0</v>
      </c>
      <c r="AL281" s="100">
        <v>25086</v>
      </c>
      <c r="AM281" s="100">
        <v>2508558</v>
      </c>
      <c r="AN281" s="100">
        <v>-163403</v>
      </c>
      <c r="AO281" s="100">
        <v>-160134</v>
      </c>
      <c r="AP281" s="100">
        <v>0</v>
      </c>
      <c r="AQ281" s="100">
        <v>-3268</v>
      </c>
      <c r="AR281" s="100">
        <v>-326805</v>
      </c>
      <c r="AS281" s="100">
        <v>-432583</v>
      </c>
      <c r="AT281" s="100">
        <v>-423932</v>
      </c>
      <c r="AU281" s="100">
        <v>0</v>
      </c>
      <c r="AV281" s="100">
        <v>-8652</v>
      </c>
      <c r="AW281" s="100">
        <v>-865167</v>
      </c>
      <c r="AX281" s="100">
        <v>0</v>
      </c>
      <c r="AY281" s="100">
        <v>0</v>
      </c>
      <c r="AZ281" s="100">
        <v>0</v>
      </c>
      <c r="BA281" s="100">
        <v>0</v>
      </c>
      <c r="BB281" s="100">
        <v>0</v>
      </c>
      <c r="BC281" s="100">
        <v>-471510</v>
      </c>
      <c r="BD281" s="100">
        <v>-462079</v>
      </c>
      <c r="BE281" s="100">
        <v>0</v>
      </c>
      <c r="BF281" s="100">
        <v>-9430</v>
      </c>
      <c r="BG281" s="100">
        <v>-943019</v>
      </c>
      <c r="BH281" s="100">
        <v>-904093</v>
      </c>
      <c r="BI281" s="100">
        <v>-886011</v>
      </c>
      <c r="BJ281" s="100">
        <v>0</v>
      </c>
      <c r="BK281" s="100">
        <v>-18082</v>
      </c>
      <c r="BL281" s="100">
        <v>-1808186</v>
      </c>
      <c r="BM281" s="100">
        <v>-5030814</v>
      </c>
      <c r="BN281" s="100">
        <v>-4930197</v>
      </c>
      <c r="BO281" s="100">
        <v>0</v>
      </c>
      <c r="BP281" s="100">
        <v>-100616</v>
      </c>
      <c r="BQ281" s="100">
        <v>-10061627</v>
      </c>
      <c r="BR281" s="100">
        <v>-2457443</v>
      </c>
      <c r="BS281" s="100">
        <v>-2408295</v>
      </c>
      <c r="BT281" s="100">
        <v>0</v>
      </c>
      <c r="BU281" s="100">
        <v>-49149</v>
      </c>
      <c r="BV281" s="100">
        <v>-4914887</v>
      </c>
      <c r="BW281" s="100">
        <v>-2573370</v>
      </c>
      <c r="BX281" s="100">
        <v>-2521903</v>
      </c>
      <c r="BY281" s="100">
        <v>0</v>
      </c>
      <c r="BZ281" s="100">
        <v>-51467</v>
      </c>
      <c r="CA281" s="100">
        <v>-5146740</v>
      </c>
      <c r="CB281" s="100">
        <v>0</v>
      </c>
      <c r="CC281" s="100">
        <v>0</v>
      </c>
      <c r="CD281" s="100">
        <v>0</v>
      </c>
      <c r="CE281" s="100">
        <v>0</v>
      </c>
      <c r="CF281" s="100">
        <v>0</v>
      </c>
      <c r="CG281" s="100">
        <v>0</v>
      </c>
      <c r="CH281" s="100">
        <v>0</v>
      </c>
      <c r="CI281" s="100">
        <v>0</v>
      </c>
      <c r="CJ281" s="100">
        <v>0</v>
      </c>
      <c r="CK281" s="100">
        <v>0</v>
      </c>
      <c r="CL281" s="100">
        <v>0</v>
      </c>
      <c r="CM281" s="100">
        <v>0</v>
      </c>
      <c r="CN281" s="100">
        <v>0</v>
      </c>
      <c r="CO281" s="100">
        <v>0</v>
      </c>
      <c r="CP281" s="100">
        <v>0</v>
      </c>
      <c r="CQ281" s="100">
        <v>-1646966</v>
      </c>
      <c r="CR281" s="100">
        <v>-1614026</v>
      </c>
      <c r="CS281" s="100">
        <v>0</v>
      </c>
      <c r="CT281" s="100">
        <v>-32939</v>
      </c>
      <c r="CU281" s="100">
        <v>-3293931</v>
      </c>
      <c r="CV281" s="100">
        <v>-6677780</v>
      </c>
      <c r="CW281" s="100">
        <v>-6544223</v>
      </c>
      <c r="CX281" s="100">
        <v>0</v>
      </c>
      <c r="CY281" s="100">
        <v>-133555</v>
      </c>
      <c r="CZ281" s="100">
        <v>-13355558</v>
      </c>
      <c r="DA281" s="100">
        <v>-2457443</v>
      </c>
      <c r="DB281" s="100">
        <v>-2408295</v>
      </c>
      <c r="DC281" s="100">
        <v>0</v>
      </c>
      <c r="DD281" s="100">
        <v>-49149</v>
      </c>
      <c r="DE281" s="100">
        <v>-4914887</v>
      </c>
      <c r="DF281" s="100">
        <v>-4220336</v>
      </c>
      <c r="DG281" s="100">
        <v>-4135929</v>
      </c>
      <c r="DH281" s="100">
        <v>0</v>
      </c>
      <c r="DI281" s="100">
        <v>-84406</v>
      </c>
      <c r="DJ281" s="100">
        <v>-8440671</v>
      </c>
      <c r="DK281" s="100">
        <v>1905668</v>
      </c>
      <c r="DL281" s="100">
        <v>1867554</v>
      </c>
      <c r="DM281" s="100">
        <v>0</v>
      </c>
      <c r="DN281" s="100">
        <v>38113</v>
      </c>
      <c r="DO281" s="100">
        <v>3811335</v>
      </c>
      <c r="DP281" s="100">
        <v>108572</v>
      </c>
      <c r="DQ281" s="100">
        <v>106400</v>
      </c>
      <c r="DR281" s="100">
        <v>0</v>
      </c>
      <c r="DS281" s="100">
        <v>2171</v>
      </c>
      <c r="DT281" s="100">
        <v>217143</v>
      </c>
      <c r="DU281" s="100">
        <v>1797096</v>
      </c>
      <c r="DV281" s="100">
        <v>1761154</v>
      </c>
      <c r="DW281" s="100">
        <v>0</v>
      </c>
      <c r="DX281" s="100">
        <v>35942</v>
      </c>
      <c r="DY281" s="100">
        <v>3594192</v>
      </c>
      <c r="DZ281" s="100">
        <v>58917874</v>
      </c>
      <c r="EA281" s="100">
        <v>57739518</v>
      </c>
      <c r="EB281" s="100">
        <v>0</v>
      </c>
      <c r="EC281" s="100">
        <v>1178358</v>
      </c>
      <c r="ED281" s="100">
        <v>117835750</v>
      </c>
      <c r="EE281" s="100">
        <v>58369016</v>
      </c>
      <c r="EF281" s="100">
        <v>57201636</v>
      </c>
      <c r="EG281" s="100">
        <v>0</v>
      </c>
      <c r="EH281" s="100">
        <v>1167380</v>
      </c>
      <c r="EI281" s="100">
        <v>116738032</v>
      </c>
      <c r="EJ281" s="100">
        <v>-548858</v>
      </c>
      <c r="EK281" s="100">
        <v>-537882</v>
      </c>
      <c r="EL281" s="100">
        <v>0</v>
      </c>
      <c r="EM281" s="100">
        <v>-10978</v>
      </c>
      <c r="EN281" s="100">
        <v>-1097718</v>
      </c>
      <c r="EO281" s="100">
        <v>1248238</v>
      </c>
      <c r="EP281" s="100">
        <v>1223272</v>
      </c>
      <c r="EQ281" s="100">
        <v>0</v>
      </c>
      <c r="ER281" s="100">
        <v>24964</v>
      </c>
      <c r="ES281" s="100">
        <v>2496474</v>
      </c>
      <c r="ET281" s="546">
        <v>0.5</v>
      </c>
      <c r="EU281" s="546">
        <v>0.49</v>
      </c>
      <c r="EV281" s="546">
        <v>0</v>
      </c>
      <c r="EW281" s="546">
        <v>0.01</v>
      </c>
      <c r="EX281" s="546">
        <v>1</v>
      </c>
      <c r="EY281" s="84" t="s">
        <v>1054</v>
      </c>
    </row>
    <row r="282" spans="1:155" s="84" customFormat="1" x14ac:dyDescent="0.25">
      <c r="A282" t="s">
        <v>1026</v>
      </c>
      <c r="B282" s="82" t="s">
        <v>923</v>
      </c>
      <c r="C282" s="85" t="s">
        <v>922</v>
      </c>
      <c r="D282" s="100">
        <v>28516154</v>
      </c>
      <c r="E282" s="100">
        <v>22812924</v>
      </c>
      <c r="F282" s="100">
        <v>5132908</v>
      </c>
      <c r="G282" s="100">
        <v>570323</v>
      </c>
      <c r="H282" s="100">
        <v>57032309</v>
      </c>
      <c r="I282" s="100">
        <v>0</v>
      </c>
      <c r="J282" s="100">
        <v>0</v>
      </c>
      <c r="K282" s="100">
        <v>28516154</v>
      </c>
      <c r="L282" s="100">
        <v>161137</v>
      </c>
      <c r="M282" s="100">
        <v>161137</v>
      </c>
      <c r="N282" s="100">
        <v>0</v>
      </c>
      <c r="O282" s="100">
        <v>0</v>
      </c>
      <c r="P282" s="100">
        <v>0</v>
      </c>
      <c r="Q282" s="100">
        <v>0</v>
      </c>
      <c r="R282" s="100">
        <v>0</v>
      </c>
      <c r="S282" s="100">
        <v>0</v>
      </c>
      <c r="T282" s="100">
        <v>0</v>
      </c>
      <c r="U282" s="100">
        <v>0</v>
      </c>
      <c r="V282" s="100">
        <v>0</v>
      </c>
      <c r="W282" s="100">
        <v>0</v>
      </c>
      <c r="X282" s="100">
        <v>0</v>
      </c>
      <c r="Y282" s="100">
        <v>0</v>
      </c>
      <c r="Z282" s="100">
        <v>0</v>
      </c>
      <c r="AA282" s="100">
        <v>0</v>
      </c>
      <c r="AB282" s="100">
        <v>0</v>
      </c>
      <c r="AC282" s="100">
        <v>0</v>
      </c>
      <c r="AD282" s="100">
        <v>0</v>
      </c>
      <c r="AE282" s="100">
        <v>2144758</v>
      </c>
      <c r="AF282" s="100">
        <v>482571</v>
      </c>
      <c r="AG282" s="100">
        <v>53620</v>
      </c>
      <c r="AH282" s="100">
        <v>2680949</v>
      </c>
      <c r="AI282" s="100">
        <v>529616</v>
      </c>
      <c r="AJ282" s="100">
        <v>423693</v>
      </c>
      <c r="AK282" s="100">
        <v>95331</v>
      </c>
      <c r="AL282" s="100">
        <v>10592</v>
      </c>
      <c r="AM282" s="100">
        <v>1059232</v>
      </c>
      <c r="AN282" s="100">
        <v>-445391</v>
      </c>
      <c r="AO282" s="100">
        <v>-356313</v>
      </c>
      <c r="AP282" s="100">
        <v>-80170</v>
      </c>
      <c r="AQ282" s="100">
        <v>-8908</v>
      </c>
      <c r="AR282" s="100">
        <v>-890782</v>
      </c>
      <c r="AS282" s="100">
        <v>-150000</v>
      </c>
      <c r="AT282" s="100">
        <v>-120000</v>
      </c>
      <c r="AU282" s="100">
        <v>-27000</v>
      </c>
      <c r="AV282" s="100">
        <v>-3000</v>
      </c>
      <c r="AW282" s="100">
        <v>-300000</v>
      </c>
      <c r="AX282" s="100">
        <v>181217</v>
      </c>
      <c r="AY282" s="100">
        <v>144973</v>
      </c>
      <c r="AZ282" s="100">
        <v>32619</v>
      </c>
      <c r="BA282" s="100">
        <v>3624</v>
      </c>
      <c r="BB282" s="100">
        <v>362433</v>
      </c>
      <c r="BC282" s="100">
        <v>-181217</v>
      </c>
      <c r="BD282" s="100">
        <v>-144973</v>
      </c>
      <c r="BE282" s="100">
        <v>-32619</v>
      </c>
      <c r="BF282" s="100">
        <v>-3624</v>
      </c>
      <c r="BG282" s="100">
        <v>-362433</v>
      </c>
      <c r="BH282" s="100">
        <v>-150000</v>
      </c>
      <c r="BI282" s="100">
        <v>-120000</v>
      </c>
      <c r="BJ282" s="100">
        <v>-27000</v>
      </c>
      <c r="BK282" s="100">
        <v>-3000</v>
      </c>
      <c r="BL282" s="100">
        <v>-300000</v>
      </c>
      <c r="BM282" s="100">
        <v>-3978000</v>
      </c>
      <c r="BN282" s="100">
        <v>-3182400</v>
      </c>
      <c r="BO282" s="100">
        <v>-716040</v>
      </c>
      <c r="BP282" s="100">
        <v>-79560</v>
      </c>
      <c r="BQ282" s="100">
        <v>-7956000</v>
      </c>
      <c r="BR282" s="100">
        <v>-1499000</v>
      </c>
      <c r="BS282" s="100">
        <v>-1199200</v>
      </c>
      <c r="BT282" s="100">
        <v>-269820</v>
      </c>
      <c r="BU282" s="100">
        <v>-29980</v>
      </c>
      <c r="BV282" s="100">
        <v>-2998000</v>
      </c>
      <c r="BW282" s="100">
        <v>-2479000</v>
      </c>
      <c r="BX282" s="100">
        <v>-1983200</v>
      </c>
      <c r="BY282" s="100">
        <v>-446220</v>
      </c>
      <c r="BZ282" s="100">
        <v>-49580</v>
      </c>
      <c r="CA282" s="100">
        <v>-4958000</v>
      </c>
      <c r="CB282" s="100">
        <v>0</v>
      </c>
      <c r="CC282" s="100">
        <v>0</v>
      </c>
      <c r="CD282" s="100">
        <v>0</v>
      </c>
      <c r="CE282" s="100">
        <v>0</v>
      </c>
      <c r="CF282" s="100">
        <v>0</v>
      </c>
      <c r="CG282" s="100">
        <v>0</v>
      </c>
      <c r="CH282" s="100">
        <v>0</v>
      </c>
      <c r="CI282" s="100">
        <v>0</v>
      </c>
      <c r="CJ282" s="100">
        <v>0</v>
      </c>
      <c r="CK282" s="100">
        <v>0</v>
      </c>
      <c r="CL282" s="100">
        <v>185500</v>
      </c>
      <c r="CM282" s="100">
        <v>148400</v>
      </c>
      <c r="CN282" s="100">
        <v>33390</v>
      </c>
      <c r="CO282" s="100">
        <v>3710</v>
      </c>
      <c r="CP282" s="100">
        <v>371000</v>
      </c>
      <c r="CQ282" s="100">
        <v>-1201500</v>
      </c>
      <c r="CR282" s="100">
        <v>-961200</v>
      </c>
      <c r="CS282" s="100">
        <v>-216270</v>
      </c>
      <c r="CT282" s="100">
        <v>-24030</v>
      </c>
      <c r="CU282" s="100">
        <v>-2403000</v>
      </c>
      <c r="CV282" s="100">
        <v>-4994000</v>
      </c>
      <c r="CW282" s="100">
        <v>-3995200</v>
      </c>
      <c r="CX282" s="100">
        <v>-898920</v>
      </c>
      <c r="CY282" s="100">
        <v>-99880</v>
      </c>
      <c r="CZ282" s="100">
        <v>-9988000</v>
      </c>
      <c r="DA282" s="100">
        <v>-1313500</v>
      </c>
      <c r="DB282" s="100">
        <v>-1050800</v>
      </c>
      <c r="DC282" s="100">
        <v>-236430</v>
      </c>
      <c r="DD282" s="100">
        <v>-26270</v>
      </c>
      <c r="DE282" s="100">
        <v>-2627000</v>
      </c>
      <c r="DF282" s="100">
        <v>-3680500</v>
      </c>
      <c r="DG282" s="100">
        <v>-2944400</v>
      </c>
      <c r="DH282" s="100">
        <v>-662490</v>
      </c>
      <c r="DI282" s="100">
        <v>-73610</v>
      </c>
      <c r="DJ282" s="100">
        <v>-7361000</v>
      </c>
      <c r="DK282" s="100">
        <v>47105</v>
      </c>
      <c r="DL282" s="100">
        <v>1092493</v>
      </c>
      <c r="DM282" s="100">
        <v>1564323</v>
      </c>
      <c r="DN282" s="100">
        <v>27312</v>
      </c>
      <c r="DO282" s="100">
        <v>2731233</v>
      </c>
      <c r="DP282" s="100">
        <v>47113</v>
      </c>
      <c r="DQ282" s="100">
        <v>869089</v>
      </c>
      <c r="DR282" s="100">
        <v>1234793</v>
      </c>
      <c r="DS282" s="100">
        <v>21727</v>
      </c>
      <c r="DT282" s="100">
        <v>2172722</v>
      </c>
      <c r="DU282" s="100">
        <v>-8</v>
      </c>
      <c r="DV282" s="100">
        <v>223404</v>
      </c>
      <c r="DW282" s="100">
        <v>329530</v>
      </c>
      <c r="DX282" s="100">
        <v>5585</v>
      </c>
      <c r="DY282" s="100">
        <v>558511</v>
      </c>
      <c r="DZ282" s="100">
        <v>27893228</v>
      </c>
      <c r="EA282" s="100">
        <v>22314582</v>
      </c>
      <c r="EB282" s="100">
        <v>5020781</v>
      </c>
      <c r="EC282" s="100">
        <v>557865</v>
      </c>
      <c r="ED282" s="100">
        <v>55786456</v>
      </c>
      <c r="EE282" s="100">
        <v>28516154</v>
      </c>
      <c r="EF282" s="100">
        <v>22812924</v>
      </c>
      <c r="EG282" s="100">
        <v>5132908</v>
      </c>
      <c r="EH282" s="100">
        <v>570323</v>
      </c>
      <c r="EI282" s="100">
        <v>57032309</v>
      </c>
      <c r="EJ282" s="100">
        <v>622926</v>
      </c>
      <c r="EK282" s="100">
        <v>498342</v>
      </c>
      <c r="EL282" s="100">
        <v>112127</v>
      </c>
      <c r="EM282" s="100">
        <v>12458</v>
      </c>
      <c r="EN282" s="100">
        <v>1245853</v>
      </c>
      <c r="EO282" s="100">
        <v>622918</v>
      </c>
      <c r="EP282" s="100">
        <v>721746</v>
      </c>
      <c r="EQ282" s="100">
        <v>441657</v>
      </c>
      <c r="ER282" s="100">
        <v>18043</v>
      </c>
      <c r="ES282" s="100">
        <v>1804364</v>
      </c>
      <c r="ET282" s="546">
        <v>0.5</v>
      </c>
      <c r="EU282" s="546">
        <v>0.4</v>
      </c>
      <c r="EV282" s="546">
        <v>0.09</v>
      </c>
      <c r="EW282" s="546">
        <v>0.01</v>
      </c>
      <c r="EX282" s="546">
        <v>1</v>
      </c>
      <c r="EY282" s="84" t="s">
        <v>1029</v>
      </c>
    </row>
    <row r="283" spans="1:155" s="84" customFormat="1" x14ac:dyDescent="0.25">
      <c r="A283" t="s">
        <v>1026</v>
      </c>
      <c r="B283" s="82" t="s">
        <v>925</v>
      </c>
      <c r="C283" s="85" t="s">
        <v>924</v>
      </c>
      <c r="D283" s="100">
        <v>14483603.929999992</v>
      </c>
      <c r="E283" s="100">
        <v>14193932</v>
      </c>
      <c r="F283" s="100">
        <v>0</v>
      </c>
      <c r="G283" s="100">
        <v>289672</v>
      </c>
      <c r="H283" s="100">
        <v>28967207.929999992</v>
      </c>
      <c r="I283" s="100">
        <v>0</v>
      </c>
      <c r="J283" s="100">
        <v>0</v>
      </c>
      <c r="K283" s="100">
        <v>14483603.929999992</v>
      </c>
      <c r="L283" s="100">
        <v>197875</v>
      </c>
      <c r="M283" s="100">
        <v>197875</v>
      </c>
      <c r="N283" s="100">
        <v>0</v>
      </c>
      <c r="O283" s="100">
        <v>0</v>
      </c>
      <c r="P283" s="100">
        <v>0</v>
      </c>
      <c r="Q283" s="100">
        <v>0</v>
      </c>
      <c r="R283" s="100">
        <v>0</v>
      </c>
      <c r="S283" s="100">
        <v>0</v>
      </c>
      <c r="T283" s="100">
        <v>0</v>
      </c>
      <c r="U283" s="100">
        <v>0</v>
      </c>
      <c r="V283" s="100">
        <v>0</v>
      </c>
      <c r="W283" s="100">
        <v>0</v>
      </c>
      <c r="X283" s="100">
        <v>0</v>
      </c>
      <c r="Y283" s="100">
        <v>0</v>
      </c>
      <c r="Z283" s="100">
        <v>0</v>
      </c>
      <c r="AA283" s="100">
        <v>0</v>
      </c>
      <c r="AB283" s="100">
        <v>0</v>
      </c>
      <c r="AC283" s="100">
        <v>0</v>
      </c>
      <c r="AD283" s="100">
        <v>0</v>
      </c>
      <c r="AE283" s="100">
        <v>3390990</v>
      </c>
      <c r="AF283" s="100">
        <v>0</v>
      </c>
      <c r="AG283" s="100">
        <v>69204</v>
      </c>
      <c r="AH283" s="100">
        <v>3460194</v>
      </c>
      <c r="AI283" s="100">
        <v>1232271</v>
      </c>
      <c r="AJ283" s="100">
        <v>1207625</v>
      </c>
      <c r="AK283" s="100">
        <v>0</v>
      </c>
      <c r="AL283" s="100">
        <v>24645</v>
      </c>
      <c r="AM283" s="100">
        <v>2464541</v>
      </c>
      <c r="AN283" s="100">
        <v>-327832</v>
      </c>
      <c r="AO283" s="100">
        <v>-321276</v>
      </c>
      <c r="AP283" s="100">
        <v>0</v>
      </c>
      <c r="AQ283" s="100">
        <v>-6557</v>
      </c>
      <c r="AR283" s="100">
        <v>-655665</v>
      </c>
      <c r="AS283" s="100">
        <v>-597517</v>
      </c>
      <c r="AT283" s="100">
        <v>-585566</v>
      </c>
      <c r="AU283" s="100">
        <v>0</v>
      </c>
      <c r="AV283" s="100">
        <v>-11950</v>
      </c>
      <c r="AW283" s="100">
        <v>-1195033</v>
      </c>
      <c r="AX283" s="100">
        <v>178205.83000000002</v>
      </c>
      <c r="AY283" s="100">
        <v>174642</v>
      </c>
      <c r="AZ283" s="100">
        <v>0</v>
      </c>
      <c r="BA283" s="100">
        <v>3564</v>
      </c>
      <c r="BB283" s="100">
        <v>356411.83</v>
      </c>
      <c r="BC283" s="100">
        <v>-315290.95999999996</v>
      </c>
      <c r="BD283" s="100">
        <v>-308986</v>
      </c>
      <c r="BE283" s="100">
        <v>0</v>
      </c>
      <c r="BF283" s="100">
        <v>-6306</v>
      </c>
      <c r="BG283" s="100">
        <v>-630582.96</v>
      </c>
      <c r="BH283" s="100">
        <v>-734602.12999999989</v>
      </c>
      <c r="BI283" s="100">
        <v>-719910</v>
      </c>
      <c r="BJ283" s="100">
        <v>0</v>
      </c>
      <c r="BK283" s="100">
        <v>-14692</v>
      </c>
      <c r="BL283" s="100">
        <v>-1469204.13</v>
      </c>
      <c r="BM283" s="100">
        <v>-2952393</v>
      </c>
      <c r="BN283" s="100">
        <v>-2893346</v>
      </c>
      <c r="BO283" s="100">
        <v>0</v>
      </c>
      <c r="BP283" s="100">
        <v>-59048</v>
      </c>
      <c r="BQ283" s="100">
        <v>-5904787</v>
      </c>
      <c r="BR283" s="100">
        <v>-45102</v>
      </c>
      <c r="BS283" s="100">
        <v>-44199</v>
      </c>
      <c r="BT283" s="100">
        <v>0</v>
      </c>
      <c r="BU283" s="100">
        <v>-902</v>
      </c>
      <c r="BV283" s="100">
        <v>-90203</v>
      </c>
      <c r="BW283" s="100">
        <v>-2907292</v>
      </c>
      <c r="BX283" s="100">
        <v>-2849146</v>
      </c>
      <c r="BY283" s="100">
        <v>0</v>
      </c>
      <c r="BZ283" s="100">
        <v>-58146</v>
      </c>
      <c r="CA283" s="100">
        <v>-5814584</v>
      </c>
      <c r="CB283" s="100">
        <v>0</v>
      </c>
      <c r="CC283" s="100">
        <v>0</v>
      </c>
      <c r="CD283" s="100">
        <v>0</v>
      </c>
      <c r="CE283" s="100">
        <v>0</v>
      </c>
      <c r="CF283" s="100">
        <v>0</v>
      </c>
      <c r="CG283" s="100">
        <v>989005</v>
      </c>
      <c r="CH283" s="100">
        <v>969225</v>
      </c>
      <c r="CI283" s="100">
        <v>0</v>
      </c>
      <c r="CJ283" s="100">
        <v>19780</v>
      </c>
      <c r="CK283" s="100">
        <v>1978010</v>
      </c>
      <c r="CL283" s="100">
        <v>0</v>
      </c>
      <c r="CM283" s="100">
        <v>0</v>
      </c>
      <c r="CN283" s="100">
        <v>0</v>
      </c>
      <c r="CO283" s="100">
        <v>0</v>
      </c>
      <c r="CP283" s="100">
        <v>0</v>
      </c>
      <c r="CQ283" s="100">
        <v>-1930286</v>
      </c>
      <c r="CR283" s="100">
        <v>-1891680</v>
      </c>
      <c r="CS283" s="100">
        <v>0</v>
      </c>
      <c r="CT283" s="100">
        <v>-38606</v>
      </c>
      <c r="CU283" s="100">
        <v>-3860572</v>
      </c>
      <c r="CV283" s="100">
        <v>-3893674</v>
      </c>
      <c r="CW283" s="100">
        <v>-3815801</v>
      </c>
      <c r="CX283" s="100">
        <v>0</v>
      </c>
      <c r="CY283" s="100">
        <v>-77874</v>
      </c>
      <c r="CZ283" s="100">
        <v>-7787349</v>
      </c>
      <c r="DA283" s="100">
        <v>-45102</v>
      </c>
      <c r="DB283" s="100">
        <v>-44199</v>
      </c>
      <c r="DC283" s="100">
        <v>0</v>
      </c>
      <c r="DD283" s="100">
        <v>-902</v>
      </c>
      <c r="DE283" s="100">
        <v>-90203</v>
      </c>
      <c r="DF283" s="100">
        <v>-3848573</v>
      </c>
      <c r="DG283" s="100">
        <v>-3771601</v>
      </c>
      <c r="DH283" s="100">
        <v>0</v>
      </c>
      <c r="DI283" s="100">
        <v>-76972</v>
      </c>
      <c r="DJ283" s="100">
        <v>-7697146</v>
      </c>
      <c r="DK283" s="100">
        <v>-22935</v>
      </c>
      <c r="DL283" s="100">
        <v>-715254</v>
      </c>
      <c r="DM283" s="100">
        <v>0</v>
      </c>
      <c r="DN283" s="100">
        <v>-7457</v>
      </c>
      <c r="DO283" s="100">
        <v>-745646</v>
      </c>
      <c r="DP283" s="100">
        <v>-22935</v>
      </c>
      <c r="DQ283" s="100">
        <v>-200513</v>
      </c>
      <c r="DR283" s="100">
        <v>0</v>
      </c>
      <c r="DS283" s="100">
        <v>-2257</v>
      </c>
      <c r="DT283" s="100">
        <v>-225705</v>
      </c>
      <c r="DU283" s="100">
        <v>0</v>
      </c>
      <c r="DV283" s="100">
        <v>-514741</v>
      </c>
      <c r="DW283" s="100">
        <v>0</v>
      </c>
      <c r="DX283" s="100">
        <v>-5200</v>
      </c>
      <c r="DY283" s="100">
        <v>-519941</v>
      </c>
      <c r="DZ283" s="100">
        <v>14643137</v>
      </c>
      <c r="EA283" s="100">
        <v>14350275</v>
      </c>
      <c r="EB283" s="100">
        <v>0</v>
      </c>
      <c r="EC283" s="100">
        <v>292863</v>
      </c>
      <c r="ED283" s="100">
        <v>29286275</v>
      </c>
      <c r="EE283" s="100">
        <v>14483603.929999992</v>
      </c>
      <c r="EF283" s="100">
        <v>14193932</v>
      </c>
      <c r="EG283" s="100">
        <v>0</v>
      </c>
      <c r="EH283" s="100">
        <v>289672</v>
      </c>
      <c r="EI283" s="100">
        <v>28967207.929999992</v>
      </c>
      <c r="EJ283" s="100">
        <v>-159533.07000000775</v>
      </c>
      <c r="EK283" s="100">
        <v>-156343</v>
      </c>
      <c r="EL283" s="100">
        <v>0</v>
      </c>
      <c r="EM283" s="100">
        <v>-3191</v>
      </c>
      <c r="EN283" s="100">
        <v>-319067.07000000775</v>
      </c>
      <c r="EO283" s="100">
        <v>-159533.07000000775</v>
      </c>
      <c r="EP283" s="100">
        <v>-671084</v>
      </c>
      <c r="EQ283" s="100">
        <v>0</v>
      </c>
      <c r="ER283" s="100">
        <v>-8391</v>
      </c>
      <c r="ES283" s="100">
        <v>-839008.07000000775</v>
      </c>
      <c r="ET283" s="546">
        <v>0.5</v>
      </c>
      <c r="EU283" s="546">
        <v>0.49</v>
      </c>
      <c r="EV283" s="546">
        <v>0</v>
      </c>
      <c r="EW283" s="546">
        <v>0.01</v>
      </c>
      <c r="EX283" s="546">
        <v>1</v>
      </c>
      <c r="EY283" s="84" t="s">
        <v>1054</v>
      </c>
    </row>
    <row r="284" spans="1:155" s="84" customFormat="1" x14ac:dyDescent="0.25">
      <c r="A284" t="s">
        <v>1026</v>
      </c>
      <c r="B284" s="82" t="s">
        <v>927</v>
      </c>
      <c r="C284" s="85" t="s">
        <v>926</v>
      </c>
      <c r="D284" s="100">
        <v>5199199</v>
      </c>
      <c r="E284" s="100">
        <v>4159360</v>
      </c>
      <c r="F284" s="100">
        <v>935856</v>
      </c>
      <c r="G284" s="100">
        <v>103984</v>
      </c>
      <c r="H284" s="100">
        <v>10398399</v>
      </c>
      <c r="I284" s="100">
        <v>0</v>
      </c>
      <c r="J284" s="100">
        <v>0</v>
      </c>
      <c r="K284" s="100">
        <v>5199199</v>
      </c>
      <c r="L284" s="100">
        <v>133259</v>
      </c>
      <c r="M284" s="100">
        <v>133259</v>
      </c>
      <c r="N284" s="100">
        <v>0</v>
      </c>
      <c r="O284" s="100">
        <v>0</v>
      </c>
      <c r="P284" s="100">
        <v>801919</v>
      </c>
      <c r="Q284" s="100">
        <v>0</v>
      </c>
      <c r="R284" s="100">
        <v>801919</v>
      </c>
      <c r="S284" s="100">
        <v>0</v>
      </c>
      <c r="T284" s="100">
        <v>0</v>
      </c>
      <c r="U284" s="100">
        <v>0</v>
      </c>
      <c r="V284" s="100">
        <v>0</v>
      </c>
      <c r="W284" s="100">
        <v>0</v>
      </c>
      <c r="X284" s="100">
        <v>0</v>
      </c>
      <c r="Y284" s="100">
        <v>0</v>
      </c>
      <c r="Z284" s="100">
        <v>0</v>
      </c>
      <c r="AA284" s="100">
        <v>0</v>
      </c>
      <c r="AB284" s="100">
        <v>0</v>
      </c>
      <c r="AC284" s="100">
        <v>0</v>
      </c>
      <c r="AD284" s="100">
        <v>0</v>
      </c>
      <c r="AE284" s="100">
        <v>1663404</v>
      </c>
      <c r="AF284" s="100">
        <v>368385</v>
      </c>
      <c r="AG284" s="100">
        <v>40932</v>
      </c>
      <c r="AH284" s="100">
        <v>2072721</v>
      </c>
      <c r="AI284" s="100">
        <v>249516</v>
      </c>
      <c r="AJ284" s="100">
        <v>199612</v>
      </c>
      <c r="AK284" s="100">
        <v>44913</v>
      </c>
      <c r="AL284" s="100">
        <v>4990</v>
      </c>
      <c r="AM284" s="100">
        <v>499031</v>
      </c>
      <c r="AN284" s="100">
        <v>-45931</v>
      </c>
      <c r="AO284" s="100">
        <v>-36745</v>
      </c>
      <c r="AP284" s="100">
        <v>-8268</v>
      </c>
      <c r="AQ284" s="100">
        <v>-919</v>
      </c>
      <c r="AR284" s="100">
        <v>-91863</v>
      </c>
      <c r="AS284" s="100">
        <v>-52430</v>
      </c>
      <c r="AT284" s="100">
        <v>-41944</v>
      </c>
      <c r="AU284" s="100">
        <v>-9437</v>
      </c>
      <c r="AV284" s="100">
        <v>-1049</v>
      </c>
      <c r="AW284" s="100">
        <v>-104860</v>
      </c>
      <c r="AX284" s="100">
        <v>9289</v>
      </c>
      <c r="AY284" s="100">
        <v>7431</v>
      </c>
      <c r="AZ284" s="100">
        <v>1672</v>
      </c>
      <c r="BA284" s="100">
        <v>186</v>
      </c>
      <c r="BB284" s="100">
        <v>18578</v>
      </c>
      <c r="BC284" s="100">
        <v>-48750</v>
      </c>
      <c r="BD284" s="100">
        <v>-39000</v>
      </c>
      <c r="BE284" s="100">
        <v>-8775</v>
      </c>
      <c r="BF284" s="100">
        <v>-975</v>
      </c>
      <c r="BG284" s="100">
        <v>-97500</v>
      </c>
      <c r="BH284" s="100">
        <v>-91891</v>
      </c>
      <c r="BI284" s="100">
        <v>-73513</v>
      </c>
      <c r="BJ284" s="100">
        <v>-16540</v>
      </c>
      <c r="BK284" s="100">
        <v>-1838</v>
      </c>
      <c r="BL284" s="100">
        <v>-183782</v>
      </c>
      <c r="BM284" s="100">
        <v>-402370</v>
      </c>
      <c r="BN284" s="100">
        <v>-321896</v>
      </c>
      <c r="BO284" s="100">
        <v>-72427</v>
      </c>
      <c r="BP284" s="100">
        <v>-8047</v>
      </c>
      <c r="BQ284" s="100">
        <v>-804740</v>
      </c>
      <c r="BR284" s="100">
        <v>-264228</v>
      </c>
      <c r="BS284" s="100">
        <v>-211383</v>
      </c>
      <c r="BT284" s="100">
        <v>-47561</v>
      </c>
      <c r="BU284" s="100">
        <v>-5285</v>
      </c>
      <c r="BV284" s="100">
        <v>-528457</v>
      </c>
      <c r="BW284" s="100">
        <v>-138142</v>
      </c>
      <c r="BX284" s="100">
        <v>-110513</v>
      </c>
      <c r="BY284" s="100">
        <v>-24865</v>
      </c>
      <c r="BZ284" s="100">
        <v>-2763</v>
      </c>
      <c r="CA284" s="100">
        <v>-276283</v>
      </c>
      <c r="CB284" s="100">
        <v>179772</v>
      </c>
      <c r="CC284" s="100">
        <v>143817</v>
      </c>
      <c r="CD284" s="100">
        <v>32359</v>
      </c>
      <c r="CE284" s="100">
        <v>3595</v>
      </c>
      <c r="CF284" s="100">
        <v>359543</v>
      </c>
      <c r="CG284" s="100">
        <v>56902</v>
      </c>
      <c r="CH284" s="100">
        <v>45521</v>
      </c>
      <c r="CI284" s="100">
        <v>10242</v>
      </c>
      <c r="CJ284" s="100">
        <v>1138</v>
      </c>
      <c r="CK284" s="100">
        <v>113803</v>
      </c>
      <c r="CL284" s="100">
        <v>-236191</v>
      </c>
      <c r="CM284" s="100">
        <v>-188953</v>
      </c>
      <c r="CN284" s="100">
        <v>-42514</v>
      </c>
      <c r="CO284" s="100">
        <v>-4724</v>
      </c>
      <c r="CP284" s="100">
        <v>-472382</v>
      </c>
      <c r="CQ284" s="100">
        <v>-226884</v>
      </c>
      <c r="CR284" s="100">
        <v>-181507</v>
      </c>
      <c r="CS284" s="100">
        <v>-40839</v>
      </c>
      <c r="CT284" s="100">
        <v>-4538</v>
      </c>
      <c r="CU284" s="100">
        <v>-453768</v>
      </c>
      <c r="CV284" s="100">
        <v>-628771</v>
      </c>
      <c r="CW284" s="100">
        <v>-503018</v>
      </c>
      <c r="CX284" s="100">
        <v>-113179</v>
      </c>
      <c r="CY284" s="100">
        <v>-12576</v>
      </c>
      <c r="CZ284" s="100">
        <v>-1257544</v>
      </c>
      <c r="DA284" s="100">
        <v>-320647</v>
      </c>
      <c r="DB284" s="100">
        <v>-256519</v>
      </c>
      <c r="DC284" s="100">
        <v>-57716</v>
      </c>
      <c r="DD284" s="100">
        <v>-6414</v>
      </c>
      <c r="DE284" s="100">
        <v>-641296</v>
      </c>
      <c r="DF284" s="100">
        <v>-308124</v>
      </c>
      <c r="DG284" s="100">
        <v>-246499</v>
      </c>
      <c r="DH284" s="100">
        <v>-55462</v>
      </c>
      <c r="DI284" s="100">
        <v>-6163</v>
      </c>
      <c r="DJ284" s="100">
        <v>-616248</v>
      </c>
      <c r="DK284" s="100">
        <v>343405</v>
      </c>
      <c r="DL284" s="100">
        <v>307373</v>
      </c>
      <c r="DM284" s="100">
        <v>109970</v>
      </c>
      <c r="DN284" s="100">
        <v>7684</v>
      </c>
      <c r="DO284" s="100">
        <v>768432</v>
      </c>
      <c r="DP284" s="100">
        <v>343404</v>
      </c>
      <c r="DQ284" s="100">
        <v>284378</v>
      </c>
      <c r="DR284" s="100">
        <v>76053</v>
      </c>
      <c r="DS284" s="100">
        <v>7109</v>
      </c>
      <c r="DT284" s="100">
        <v>710944</v>
      </c>
      <c r="DU284" s="100">
        <v>1</v>
      </c>
      <c r="DV284" s="100">
        <v>22995</v>
      </c>
      <c r="DW284" s="100">
        <v>33917</v>
      </c>
      <c r="DX284" s="100">
        <v>575</v>
      </c>
      <c r="DY284" s="100">
        <v>57488</v>
      </c>
      <c r="DZ284" s="100">
        <v>5601444</v>
      </c>
      <c r="EA284" s="100">
        <v>4481155</v>
      </c>
      <c r="EB284" s="100">
        <v>1008260</v>
      </c>
      <c r="EC284" s="100">
        <v>112029</v>
      </c>
      <c r="ED284" s="100">
        <v>11202888</v>
      </c>
      <c r="EE284" s="100">
        <v>5199199</v>
      </c>
      <c r="EF284" s="100">
        <v>4159360</v>
      </c>
      <c r="EG284" s="100">
        <v>935856</v>
      </c>
      <c r="EH284" s="100">
        <v>103984</v>
      </c>
      <c r="EI284" s="100">
        <v>10398399</v>
      </c>
      <c r="EJ284" s="100">
        <v>-402245</v>
      </c>
      <c r="EK284" s="100">
        <v>-321795</v>
      </c>
      <c r="EL284" s="100">
        <v>-72404</v>
      </c>
      <c r="EM284" s="100">
        <v>-8045</v>
      </c>
      <c r="EN284" s="100">
        <v>-804489</v>
      </c>
      <c r="EO284" s="100">
        <v>-402244</v>
      </c>
      <c r="EP284" s="100">
        <v>-298800</v>
      </c>
      <c r="EQ284" s="100">
        <v>-38487</v>
      </c>
      <c r="ER284" s="100">
        <v>-7470</v>
      </c>
      <c r="ES284" s="100">
        <v>-747001</v>
      </c>
      <c r="ET284" s="546">
        <v>0.5</v>
      </c>
      <c r="EU284" s="546">
        <v>0.4</v>
      </c>
      <c r="EV284" s="546">
        <v>0.09</v>
      </c>
      <c r="EW284" s="546">
        <v>0.01</v>
      </c>
      <c r="EX284" s="546">
        <v>1</v>
      </c>
      <c r="EY284" s="84" t="s">
        <v>1029</v>
      </c>
    </row>
    <row r="285" spans="1:155" s="84" customFormat="1" x14ac:dyDescent="0.25">
      <c r="A285" t="s">
        <v>1037</v>
      </c>
      <c r="B285" s="82" t="s">
        <v>929</v>
      </c>
      <c r="C285" s="85" t="s">
        <v>928</v>
      </c>
      <c r="D285" s="100">
        <v>112808297</v>
      </c>
      <c r="E285" s="100">
        <v>216591929</v>
      </c>
      <c r="F285" s="100">
        <v>121832960</v>
      </c>
      <c r="G285" s="100">
        <v>0</v>
      </c>
      <c r="H285" s="100">
        <v>451233186</v>
      </c>
      <c r="I285" s="100">
        <v>0</v>
      </c>
      <c r="J285" s="100">
        <v>0</v>
      </c>
      <c r="K285" s="100">
        <v>112808297</v>
      </c>
      <c r="L285" s="100">
        <v>1020853</v>
      </c>
      <c r="M285" s="100">
        <v>1020853</v>
      </c>
      <c r="N285" s="100">
        <v>0</v>
      </c>
      <c r="O285" s="100">
        <v>0</v>
      </c>
      <c r="P285" s="100">
        <v>0</v>
      </c>
      <c r="Q285" s="100">
        <v>0</v>
      </c>
      <c r="R285" s="100">
        <v>0</v>
      </c>
      <c r="S285" s="100">
        <v>0</v>
      </c>
      <c r="T285" s="100">
        <v>0</v>
      </c>
      <c r="U285" s="100">
        <v>0</v>
      </c>
      <c r="V285" s="100">
        <v>0</v>
      </c>
      <c r="W285" s="100">
        <v>0</v>
      </c>
      <c r="X285" s="100">
        <v>0</v>
      </c>
      <c r="Y285" s="100">
        <v>0</v>
      </c>
      <c r="Z285" s="100">
        <v>0</v>
      </c>
      <c r="AA285" s="100">
        <v>0</v>
      </c>
      <c r="AB285" s="100">
        <v>0</v>
      </c>
      <c r="AC285" s="100">
        <v>0</v>
      </c>
      <c r="AD285" s="100">
        <v>0</v>
      </c>
      <c r="AE285" s="100">
        <v>14300275</v>
      </c>
      <c r="AF285" s="100">
        <v>8043905</v>
      </c>
      <c r="AG285" s="100">
        <v>0</v>
      </c>
      <c r="AH285" s="100">
        <v>22344180</v>
      </c>
      <c r="AI285" s="100">
        <v>5077195</v>
      </c>
      <c r="AJ285" s="100">
        <v>9748214</v>
      </c>
      <c r="AK285" s="100">
        <v>5483371</v>
      </c>
      <c r="AL285" s="100">
        <v>0</v>
      </c>
      <c r="AM285" s="100">
        <v>20308780</v>
      </c>
      <c r="AN285" s="100">
        <v>-7328248</v>
      </c>
      <c r="AO285" s="100">
        <v>-14070235</v>
      </c>
      <c r="AP285" s="100">
        <v>-7914507</v>
      </c>
      <c r="AQ285" s="100">
        <v>0</v>
      </c>
      <c r="AR285" s="100">
        <v>-29312990</v>
      </c>
      <c r="AS285" s="100">
        <v>-1484516</v>
      </c>
      <c r="AT285" s="100">
        <v>-2850272</v>
      </c>
      <c r="AU285" s="100">
        <v>-1603278</v>
      </c>
      <c r="AV285" s="100">
        <v>0</v>
      </c>
      <c r="AW285" s="100">
        <v>-5938066</v>
      </c>
      <c r="AX285" s="100">
        <v>745574</v>
      </c>
      <c r="AY285" s="100">
        <v>1431502</v>
      </c>
      <c r="AZ285" s="100">
        <v>805220</v>
      </c>
      <c r="BA285" s="100">
        <v>0</v>
      </c>
      <c r="BB285" s="100">
        <v>2982296</v>
      </c>
      <c r="BC285" s="100">
        <v>-893055</v>
      </c>
      <c r="BD285" s="100">
        <v>-1714666</v>
      </c>
      <c r="BE285" s="100">
        <v>-964499</v>
      </c>
      <c r="BF285" s="100">
        <v>0</v>
      </c>
      <c r="BG285" s="100">
        <v>-3572220</v>
      </c>
      <c r="BH285" s="100">
        <v>-1631997</v>
      </c>
      <c r="BI285" s="100">
        <v>-3133436</v>
      </c>
      <c r="BJ285" s="100">
        <v>-1762557</v>
      </c>
      <c r="BK285" s="100">
        <v>0</v>
      </c>
      <c r="BL285" s="100">
        <v>-6527990</v>
      </c>
      <c r="BM285" s="100">
        <v>-5503733</v>
      </c>
      <c r="BN285" s="100">
        <v>-10567168</v>
      </c>
      <c r="BO285" s="100">
        <v>-5944032</v>
      </c>
      <c r="BP285" s="100">
        <v>0</v>
      </c>
      <c r="BQ285" s="100">
        <v>-22014933</v>
      </c>
      <c r="BR285" s="100">
        <v>-2003733</v>
      </c>
      <c r="BS285" s="100">
        <v>-3847168</v>
      </c>
      <c r="BT285" s="100">
        <v>-2164032</v>
      </c>
      <c r="BU285" s="100">
        <v>0</v>
      </c>
      <c r="BV285" s="100">
        <v>-8014933</v>
      </c>
      <c r="BW285" s="100">
        <v>-3500000</v>
      </c>
      <c r="BX285" s="100">
        <v>-6720000</v>
      </c>
      <c r="BY285" s="100">
        <v>-3780000</v>
      </c>
      <c r="BZ285" s="100">
        <v>0</v>
      </c>
      <c r="CA285" s="100">
        <v>-14000000</v>
      </c>
      <c r="CB285" s="100">
        <v>3340025</v>
      </c>
      <c r="CC285" s="100">
        <v>6412849</v>
      </c>
      <c r="CD285" s="100">
        <v>3607228</v>
      </c>
      <c r="CE285" s="100">
        <v>0</v>
      </c>
      <c r="CF285" s="100">
        <v>13360102</v>
      </c>
      <c r="CG285" s="100">
        <v>3219587</v>
      </c>
      <c r="CH285" s="100">
        <v>6181608</v>
      </c>
      <c r="CI285" s="100">
        <v>3477154</v>
      </c>
      <c r="CJ285" s="100">
        <v>0</v>
      </c>
      <c r="CK285" s="100">
        <v>12878349</v>
      </c>
      <c r="CL285" s="100">
        <v>-2462267</v>
      </c>
      <c r="CM285" s="100">
        <v>-4727553</v>
      </c>
      <c r="CN285" s="100">
        <v>-2659249</v>
      </c>
      <c r="CO285" s="100">
        <v>0</v>
      </c>
      <c r="CP285" s="100">
        <v>-9849069</v>
      </c>
      <c r="CQ285" s="100">
        <v>-2103037</v>
      </c>
      <c r="CR285" s="100">
        <v>-4037832</v>
      </c>
      <c r="CS285" s="100">
        <v>-2271280</v>
      </c>
      <c r="CT285" s="100">
        <v>0</v>
      </c>
      <c r="CU285" s="100">
        <v>-8412149</v>
      </c>
      <c r="CV285" s="100">
        <v>-3509425</v>
      </c>
      <c r="CW285" s="100">
        <v>-6738096</v>
      </c>
      <c r="CX285" s="100">
        <v>-3790179</v>
      </c>
      <c r="CY285" s="100">
        <v>0</v>
      </c>
      <c r="CZ285" s="100">
        <v>-14037700</v>
      </c>
      <c r="DA285" s="100">
        <v>-1125975</v>
      </c>
      <c r="DB285" s="100">
        <v>-2161872</v>
      </c>
      <c r="DC285" s="100">
        <v>-1216053</v>
      </c>
      <c r="DD285" s="100">
        <v>0</v>
      </c>
      <c r="DE285" s="100">
        <v>-4503900</v>
      </c>
      <c r="DF285" s="100">
        <v>-2383450</v>
      </c>
      <c r="DG285" s="100">
        <v>-4576224</v>
      </c>
      <c r="DH285" s="100">
        <v>-2574126</v>
      </c>
      <c r="DI285" s="100">
        <v>0</v>
      </c>
      <c r="DJ285" s="100">
        <v>-9533800</v>
      </c>
      <c r="DK285" s="100">
        <v>717706</v>
      </c>
      <c r="DL285" s="100">
        <v>-11197879</v>
      </c>
      <c r="DM285" s="100">
        <v>-6580143</v>
      </c>
      <c r="DN285" s="100">
        <v>0</v>
      </c>
      <c r="DO285" s="100">
        <v>-17060316</v>
      </c>
      <c r="DP285" s="100">
        <v>271064</v>
      </c>
      <c r="DQ285" s="100">
        <v>319157</v>
      </c>
      <c r="DR285" s="100">
        <v>344834</v>
      </c>
      <c r="DS285" s="100">
        <v>0</v>
      </c>
      <c r="DT285" s="100">
        <v>935055</v>
      </c>
      <c r="DU285" s="100">
        <v>446642</v>
      </c>
      <c r="DV285" s="100">
        <v>-11517036</v>
      </c>
      <c r="DW285" s="100">
        <v>-6924977</v>
      </c>
      <c r="DX285" s="100">
        <v>0</v>
      </c>
      <c r="DY285" s="100">
        <v>-17995371</v>
      </c>
      <c r="DZ285" s="100">
        <v>117035796</v>
      </c>
      <c r="EA285" s="100">
        <v>224708729</v>
      </c>
      <c r="EB285" s="100">
        <v>126398660</v>
      </c>
      <c r="EC285" s="100">
        <v>0</v>
      </c>
      <c r="ED285" s="100">
        <v>468143185</v>
      </c>
      <c r="EE285" s="100">
        <v>112808297</v>
      </c>
      <c r="EF285" s="100">
        <v>216591929</v>
      </c>
      <c r="EG285" s="100">
        <v>121832960</v>
      </c>
      <c r="EH285" s="100">
        <v>0</v>
      </c>
      <c r="EI285" s="100">
        <v>451233186</v>
      </c>
      <c r="EJ285" s="100">
        <v>-4227499</v>
      </c>
      <c r="EK285" s="100">
        <v>-8116800</v>
      </c>
      <c r="EL285" s="100">
        <v>-4565700</v>
      </c>
      <c r="EM285" s="100">
        <v>0</v>
      </c>
      <c r="EN285" s="100">
        <v>-16909999</v>
      </c>
      <c r="EO285" s="100">
        <v>-3780857</v>
      </c>
      <c r="EP285" s="100">
        <v>-19633836</v>
      </c>
      <c r="EQ285" s="100">
        <v>-11490677</v>
      </c>
      <c r="ER285" s="100">
        <v>0</v>
      </c>
      <c r="ES285" s="100">
        <v>-34905370</v>
      </c>
      <c r="ET285" s="546">
        <v>0.25</v>
      </c>
      <c r="EU285" s="546">
        <v>0.48</v>
      </c>
      <c r="EV285" s="546">
        <v>0.27</v>
      </c>
      <c r="EW285" s="546">
        <v>0</v>
      </c>
      <c r="EX285" s="546">
        <v>1</v>
      </c>
      <c r="EY285" s="84" t="s">
        <v>1073</v>
      </c>
    </row>
    <row r="286" spans="1:155" s="84" customFormat="1" x14ac:dyDescent="0.25">
      <c r="A286" t="s">
        <v>1026</v>
      </c>
      <c r="B286" s="82" t="s">
        <v>931</v>
      </c>
      <c r="C286" s="85" t="s">
        <v>930</v>
      </c>
      <c r="D286" s="100">
        <v>0</v>
      </c>
      <c r="E286" s="100">
        <v>152717805.34999999</v>
      </c>
      <c r="F286" s="100">
        <v>0</v>
      </c>
      <c r="G286" s="100">
        <v>1542604</v>
      </c>
      <c r="H286" s="100">
        <v>154260409.34999999</v>
      </c>
      <c r="I286" s="100">
        <v>0</v>
      </c>
      <c r="J286" s="100">
        <v>0</v>
      </c>
      <c r="K286" s="100">
        <v>0</v>
      </c>
      <c r="L286" s="100">
        <v>429794</v>
      </c>
      <c r="M286" s="100">
        <v>429794</v>
      </c>
      <c r="N286" s="100">
        <v>0</v>
      </c>
      <c r="O286" s="100">
        <v>0</v>
      </c>
      <c r="P286" s="100">
        <v>81648</v>
      </c>
      <c r="Q286" s="100">
        <v>0</v>
      </c>
      <c r="R286" s="100">
        <v>81648</v>
      </c>
      <c r="S286" s="100">
        <v>0</v>
      </c>
      <c r="T286" s="100">
        <v>0</v>
      </c>
      <c r="U286" s="100">
        <v>0</v>
      </c>
      <c r="V286" s="100">
        <v>0</v>
      </c>
      <c r="W286" s="100">
        <v>0</v>
      </c>
      <c r="X286" s="100">
        <v>0</v>
      </c>
      <c r="Y286" s="100">
        <v>0</v>
      </c>
      <c r="Z286" s="100">
        <v>0</v>
      </c>
      <c r="AA286" s="100">
        <v>0</v>
      </c>
      <c r="AB286" s="100">
        <v>0</v>
      </c>
      <c r="AC286" s="100">
        <v>0</v>
      </c>
      <c r="AD286" s="100">
        <v>0</v>
      </c>
      <c r="AE286" s="100">
        <v>13713989</v>
      </c>
      <c r="AF286" s="100">
        <v>0</v>
      </c>
      <c r="AG286" s="100">
        <v>138497</v>
      </c>
      <c r="AH286" s="100">
        <v>13852486</v>
      </c>
      <c r="AI286" s="100">
        <v>0</v>
      </c>
      <c r="AJ286" s="100">
        <v>12226897</v>
      </c>
      <c r="AK286" s="100">
        <v>0</v>
      </c>
      <c r="AL286" s="100">
        <v>123504</v>
      </c>
      <c r="AM286" s="100">
        <v>12350401</v>
      </c>
      <c r="AN286" s="100">
        <v>0</v>
      </c>
      <c r="AO286" s="100">
        <v>-4843995</v>
      </c>
      <c r="AP286" s="100">
        <v>0</v>
      </c>
      <c r="AQ286" s="100">
        <v>-48929</v>
      </c>
      <c r="AR286" s="100">
        <v>-4892924</v>
      </c>
      <c r="AS286" s="100">
        <v>0.59999999962747097</v>
      </c>
      <c r="AT286" s="100">
        <v>-9465757</v>
      </c>
      <c r="AU286" s="100">
        <v>0</v>
      </c>
      <c r="AV286" s="100">
        <v>-95614</v>
      </c>
      <c r="AW286" s="100">
        <v>-9561370.4000000004</v>
      </c>
      <c r="AX286" s="100">
        <v>0</v>
      </c>
      <c r="AY286" s="100">
        <v>3548</v>
      </c>
      <c r="AZ286" s="100">
        <v>0</v>
      </c>
      <c r="BA286" s="100">
        <v>36</v>
      </c>
      <c r="BB286" s="100">
        <v>3584</v>
      </c>
      <c r="BC286" s="100">
        <v>0</v>
      </c>
      <c r="BD286" s="100">
        <v>-1964974</v>
      </c>
      <c r="BE286" s="100">
        <v>0</v>
      </c>
      <c r="BF286" s="100">
        <v>-19848</v>
      </c>
      <c r="BG286" s="100">
        <v>-1984822</v>
      </c>
      <c r="BH286" s="100">
        <v>0</v>
      </c>
      <c r="BI286" s="100">
        <v>-11427182.4</v>
      </c>
      <c r="BJ286" s="100">
        <v>0</v>
      </c>
      <c r="BK286" s="100">
        <v>-115426</v>
      </c>
      <c r="BL286" s="100">
        <v>-11542608.4</v>
      </c>
      <c r="BM286" s="100">
        <v>0</v>
      </c>
      <c r="BN286" s="100">
        <v>-38780300</v>
      </c>
      <c r="BO286" s="100">
        <v>0</v>
      </c>
      <c r="BP286" s="100">
        <v>-391720</v>
      </c>
      <c r="BQ286" s="100">
        <v>-39172020</v>
      </c>
      <c r="BR286" s="100">
        <v>0</v>
      </c>
      <c r="BS286" s="100">
        <v>-15544791</v>
      </c>
      <c r="BT286" s="100">
        <v>0</v>
      </c>
      <c r="BU286" s="100">
        <v>-157018</v>
      </c>
      <c r="BV286" s="100">
        <v>-15701809</v>
      </c>
      <c r="BW286" s="100">
        <v>0</v>
      </c>
      <c r="BX286" s="100">
        <v>-23235509</v>
      </c>
      <c r="BY286" s="100">
        <v>0</v>
      </c>
      <c r="BZ286" s="100">
        <v>-234702</v>
      </c>
      <c r="CA286" s="100">
        <v>-23470211</v>
      </c>
      <c r="CB286" s="100">
        <v>0</v>
      </c>
      <c r="CC286" s="100">
        <v>6865782</v>
      </c>
      <c r="CD286" s="100">
        <v>0</v>
      </c>
      <c r="CE286" s="100">
        <v>69351</v>
      </c>
      <c r="CF286" s="100">
        <v>6935133</v>
      </c>
      <c r="CG286" s="100">
        <v>0</v>
      </c>
      <c r="CH286" s="100">
        <v>1845943</v>
      </c>
      <c r="CI286" s="100">
        <v>0</v>
      </c>
      <c r="CJ286" s="100">
        <v>18646</v>
      </c>
      <c r="CK286" s="100">
        <v>1864589</v>
      </c>
      <c r="CL286" s="100">
        <v>0</v>
      </c>
      <c r="CM286" s="100">
        <v>0</v>
      </c>
      <c r="CN286" s="100">
        <v>0</v>
      </c>
      <c r="CO286" s="100">
        <v>0</v>
      </c>
      <c r="CP286" s="100">
        <v>0</v>
      </c>
      <c r="CQ286" s="100">
        <v>0</v>
      </c>
      <c r="CR286" s="100">
        <v>-8283825</v>
      </c>
      <c r="CS286" s="100">
        <v>0</v>
      </c>
      <c r="CT286" s="100">
        <v>-83675</v>
      </c>
      <c r="CU286" s="100">
        <v>-8367500</v>
      </c>
      <c r="CV286" s="100">
        <v>0</v>
      </c>
      <c r="CW286" s="100">
        <v>-38352400</v>
      </c>
      <c r="CX286" s="100">
        <v>0</v>
      </c>
      <c r="CY286" s="100">
        <v>-387398</v>
      </c>
      <c r="CZ286" s="100">
        <v>-38739798</v>
      </c>
      <c r="DA286" s="100">
        <v>0</v>
      </c>
      <c r="DB286" s="100">
        <v>-8679009</v>
      </c>
      <c r="DC286" s="100">
        <v>0</v>
      </c>
      <c r="DD286" s="100">
        <v>-87667</v>
      </c>
      <c r="DE286" s="100">
        <v>-8766676</v>
      </c>
      <c r="DF286" s="100">
        <v>0</v>
      </c>
      <c r="DG286" s="100">
        <v>-29673391</v>
      </c>
      <c r="DH286" s="100">
        <v>0</v>
      </c>
      <c r="DI286" s="100">
        <v>-299731</v>
      </c>
      <c r="DJ286" s="100">
        <v>-29973122</v>
      </c>
      <c r="DK286" s="100">
        <v>0</v>
      </c>
      <c r="DL286" s="100">
        <v>140726</v>
      </c>
      <c r="DM286" s="100">
        <v>0</v>
      </c>
      <c r="DN286" s="100">
        <v>1421</v>
      </c>
      <c r="DO286" s="100">
        <v>142147</v>
      </c>
      <c r="DP286" s="100">
        <v>0</v>
      </c>
      <c r="DQ286" s="100">
        <v>-348300</v>
      </c>
      <c r="DR286" s="100">
        <v>0</v>
      </c>
      <c r="DS286" s="100">
        <v>-3519</v>
      </c>
      <c r="DT286" s="100">
        <v>-351819</v>
      </c>
      <c r="DU286" s="100">
        <v>0</v>
      </c>
      <c r="DV286" s="100">
        <v>489026</v>
      </c>
      <c r="DW286" s="100">
        <v>0</v>
      </c>
      <c r="DX286" s="100">
        <v>4940</v>
      </c>
      <c r="DY286" s="100">
        <v>493966</v>
      </c>
      <c r="DZ286" s="100">
        <v>0</v>
      </c>
      <c r="EA286" s="100">
        <v>153999673</v>
      </c>
      <c r="EB286" s="100">
        <v>0</v>
      </c>
      <c r="EC286" s="100">
        <v>1555552</v>
      </c>
      <c r="ED286" s="100">
        <v>155555225</v>
      </c>
      <c r="EE286" s="100">
        <v>0</v>
      </c>
      <c r="EF286" s="100">
        <v>152717805.34999999</v>
      </c>
      <c r="EG286" s="100">
        <v>0</v>
      </c>
      <c r="EH286" s="100">
        <v>1542604</v>
      </c>
      <c r="EI286" s="100">
        <v>154260409.34999999</v>
      </c>
      <c r="EJ286" s="100">
        <v>0</v>
      </c>
      <c r="EK286" s="100">
        <v>-1281867.650000006</v>
      </c>
      <c r="EL286" s="100">
        <v>0</v>
      </c>
      <c r="EM286" s="100">
        <v>-12948</v>
      </c>
      <c r="EN286" s="100">
        <v>-1294815.650000006</v>
      </c>
      <c r="EO286" s="100">
        <v>0</v>
      </c>
      <c r="EP286" s="100">
        <v>-792841.65000000596</v>
      </c>
      <c r="EQ286" s="100">
        <v>0</v>
      </c>
      <c r="ER286" s="100">
        <v>-8008</v>
      </c>
      <c r="ES286" s="100">
        <v>-800849.65000000596</v>
      </c>
      <c r="ET286" s="546">
        <v>0</v>
      </c>
      <c r="EU286" s="546">
        <v>0.99</v>
      </c>
      <c r="EV286" s="546">
        <v>0</v>
      </c>
      <c r="EW286" s="546">
        <v>0.01</v>
      </c>
      <c r="EX286" s="546">
        <v>1</v>
      </c>
      <c r="EY286" s="84" t="s">
        <v>1047</v>
      </c>
    </row>
    <row r="287" spans="1:155" s="84" customFormat="1" x14ac:dyDescent="0.25">
      <c r="A287" t="s">
        <v>1026</v>
      </c>
      <c r="B287" s="82" t="s">
        <v>933</v>
      </c>
      <c r="C287" s="85" t="s">
        <v>932</v>
      </c>
      <c r="D287" s="100">
        <v>25993272</v>
      </c>
      <c r="E287" s="100">
        <v>20794618</v>
      </c>
      <c r="F287" s="100">
        <v>4678789</v>
      </c>
      <c r="G287" s="100">
        <v>519865</v>
      </c>
      <c r="H287" s="100">
        <v>51986544</v>
      </c>
      <c r="I287" s="100">
        <v>0</v>
      </c>
      <c r="J287" s="100">
        <v>0</v>
      </c>
      <c r="K287" s="100">
        <v>25993272</v>
      </c>
      <c r="L287" s="100">
        <v>169900</v>
      </c>
      <c r="M287" s="100">
        <v>169900</v>
      </c>
      <c r="N287" s="100">
        <v>0</v>
      </c>
      <c r="O287" s="100">
        <v>0</v>
      </c>
      <c r="P287" s="100">
        <v>115539</v>
      </c>
      <c r="Q287" s="100">
        <v>0</v>
      </c>
      <c r="R287" s="100">
        <v>115539</v>
      </c>
      <c r="S287" s="100">
        <v>0</v>
      </c>
      <c r="T287" s="100">
        <v>0</v>
      </c>
      <c r="U287" s="100">
        <v>0</v>
      </c>
      <c r="V287" s="100">
        <v>0</v>
      </c>
      <c r="W287" s="100">
        <v>0</v>
      </c>
      <c r="X287" s="100">
        <v>0</v>
      </c>
      <c r="Y287" s="100">
        <v>0</v>
      </c>
      <c r="Z287" s="100">
        <v>0</v>
      </c>
      <c r="AA287" s="100">
        <v>0</v>
      </c>
      <c r="AB287" s="100">
        <v>0</v>
      </c>
      <c r="AC287" s="100">
        <v>0</v>
      </c>
      <c r="AD287" s="100">
        <v>0</v>
      </c>
      <c r="AE287" s="100">
        <v>2729840</v>
      </c>
      <c r="AF287" s="100">
        <v>613368</v>
      </c>
      <c r="AG287" s="100">
        <v>68153</v>
      </c>
      <c r="AH287" s="100">
        <v>3411361</v>
      </c>
      <c r="AI287" s="100">
        <v>947201</v>
      </c>
      <c r="AJ287" s="100">
        <v>757761</v>
      </c>
      <c r="AK287" s="100">
        <v>170496</v>
      </c>
      <c r="AL287" s="100">
        <v>18944</v>
      </c>
      <c r="AM287" s="100">
        <v>1894402</v>
      </c>
      <c r="AN287" s="100">
        <v>-392420</v>
      </c>
      <c r="AO287" s="100">
        <v>-313936</v>
      </c>
      <c r="AP287" s="100">
        <v>-70636</v>
      </c>
      <c r="AQ287" s="100">
        <v>-7848</v>
      </c>
      <c r="AR287" s="100">
        <v>-784840</v>
      </c>
      <c r="AS287" s="100">
        <v>-712971.29</v>
      </c>
      <c r="AT287" s="100">
        <v>-570377</v>
      </c>
      <c r="AU287" s="100">
        <v>-128335</v>
      </c>
      <c r="AV287" s="100">
        <v>-14259</v>
      </c>
      <c r="AW287" s="100">
        <v>-1425942.29</v>
      </c>
      <c r="AX287" s="100">
        <v>0</v>
      </c>
      <c r="AY287" s="100">
        <v>0</v>
      </c>
      <c r="AZ287" s="100">
        <v>0</v>
      </c>
      <c r="BA287" s="100">
        <v>0</v>
      </c>
      <c r="BB287" s="100">
        <v>0</v>
      </c>
      <c r="BC287" s="100">
        <v>-144283</v>
      </c>
      <c r="BD287" s="100">
        <v>-115426</v>
      </c>
      <c r="BE287" s="100">
        <v>-25971</v>
      </c>
      <c r="BF287" s="100">
        <v>-2886</v>
      </c>
      <c r="BG287" s="100">
        <v>-288566</v>
      </c>
      <c r="BH287" s="100">
        <v>-857254.29</v>
      </c>
      <c r="BI287" s="100">
        <v>-685803</v>
      </c>
      <c r="BJ287" s="100">
        <v>-154306</v>
      </c>
      <c r="BK287" s="100">
        <v>-17145</v>
      </c>
      <c r="BL287" s="100">
        <v>-1714508.29</v>
      </c>
      <c r="BM287" s="100">
        <v>-3188771.0700000003</v>
      </c>
      <c r="BN287" s="100">
        <v>-2551016</v>
      </c>
      <c r="BO287" s="100">
        <v>-573979</v>
      </c>
      <c r="BP287" s="100">
        <v>-63775</v>
      </c>
      <c r="BQ287" s="100">
        <v>-6377541.0700000003</v>
      </c>
      <c r="BR287" s="100">
        <v>-699769</v>
      </c>
      <c r="BS287" s="100">
        <v>-559814</v>
      </c>
      <c r="BT287" s="100">
        <v>-125958</v>
      </c>
      <c r="BU287" s="100">
        <v>-13995</v>
      </c>
      <c r="BV287" s="100">
        <v>-1399536</v>
      </c>
      <c r="BW287" s="100">
        <v>-2489003.0700000003</v>
      </c>
      <c r="BX287" s="100">
        <v>-1991202</v>
      </c>
      <c r="BY287" s="100">
        <v>-448020</v>
      </c>
      <c r="BZ287" s="100">
        <v>-49780</v>
      </c>
      <c r="CA287" s="100">
        <v>-4978005.07</v>
      </c>
      <c r="CB287" s="100">
        <v>0</v>
      </c>
      <c r="CC287" s="100">
        <v>0</v>
      </c>
      <c r="CD287" s="100">
        <v>0</v>
      </c>
      <c r="CE287" s="100">
        <v>0</v>
      </c>
      <c r="CF287" s="100">
        <v>0</v>
      </c>
      <c r="CG287" s="100">
        <v>0</v>
      </c>
      <c r="CH287" s="100">
        <v>0</v>
      </c>
      <c r="CI287" s="100">
        <v>0</v>
      </c>
      <c r="CJ287" s="100">
        <v>0</v>
      </c>
      <c r="CK287" s="100">
        <v>0</v>
      </c>
      <c r="CL287" s="100">
        <v>229199</v>
      </c>
      <c r="CM287" s="100">
        <v>183359</v>
      </c>
      <c r="CN287" s="100">
        <v>41256</v>
      </c>
      <c r="CO287" s="100">
        <v>4584</v>
      </c>
      <c r="CP287" s="100">
        <v>458398</v>
      </c>
      <c r="CQ287" s="100">
        <v>-1347350</v>
      </c>
      <c r="CR287" s="100">
        <v>-1077880</v>
      </c>
      <c r="CS287" s="100">
        <v>-242523</v>
      </c>
      <c r="CT287" s="100">
        <v>-26947</v>
      </c>
      <c r="CU287" s="100">
        <v>-2694700</v>
      </c>
      <c r="CV287" s="100">
        <v>-4306922.07</v>
      </c>
      <c r="CW287" s="100">
        <v>-3445537</v>
      </c>
      <c r="CX287" s="100">
        <v>-775246</v>
      </c>
      <c r="CY287" s="100">
        <v>-86138</v>
      </c>
      <c r="CZ287" s="100">
        <v>-8613843.0700000003</v>
      </c>
      <c r="DA287" s="100">
        <v>-470570</v>
      </c>
      <c r="DB287" s="100">
        <v>-376455</v>
      </c>
      <c r="DC287" s="100">
        <v>-84702</v>
      </c>
      <c r="DD287" s="100">
        <v>-9411</v>
      </c>
      <c r="DE287" s="100">
        <v>-941138</v>
      </c>
      <c r="DF287" s="100">
        <v>-3836353.0700000003</v>
      </c>
      <c r="DG287" s="100">
        <v>-3069082</v>
      </c>
      <c r="DH287" s="100">
        <v>-690543</v>
      </c>
      <c r="DI287" s="100">
        <v>-76727</v>
      </c>
      <c r="DJ287" s="100">
        <v>-7672705.0700000003</v>
      </c>
      <c r="DK287" s="100">
        <v>-25582</v>
      </c>
      <c r="DL287" s="100">
        <v>-64077</v>
      </c>
      <c r="DM287" s="100">
        <v>-68931.399999999994</v>
      </c>
      <c r="DN287" s="100">
        <v>-1602</v>
      </c>
      <c r="DO287" s="100">
        <v>-160192.5700000003</v>
      </c>
      <c r="DP287" s="100">
        <v>-25582</v>
      </c>
      <c r="DQ287" s="100">
        <v>-500626</v>
      </c>
      <c r="DR287" s="100">
        <v>-712841.6</v>
      </c>
      <c r="DS287" s="100">
        <v>-12516</v>
      </c>
      <c r="DT287" s="100">
        <v>-1251566.0700000003</v>
      </c>
      <c r="DU287" s="100">
        <v>0</v>
      </c>
      <c r="DV287" s="100">
        <v>436549</v>
      </c>
      <c r="DW287" s="100">
        <v>643910.19999999995</v>
      </c>
      <c r="DX287" s="100">
        <v>10914</v>
      </c>
      <c r="DY287" s="100">
        <v>1091373.5</v>
      </c>
      <c r="DZ287" s="100">
        <v>25551514</v>
      </c>
      <c r="EA287" s="100">
        <v>20441211</v>
      </c>
      <c r="EB287" s="100">
        <v>4599273</v>
      </c>
      <c r="EC287" s="100">
        <v>511030</v>
      </c>
      <c r="ED287" s="100">
        <v>51103028</v>
      </c>
      <c r="EE287" s="100">
        <v>25993272</v>
      </c>
      <c r="EF287" s="100">
        <v>20794618</v>
      </c>
      <c r="EG287" s="100">
        <v>4678789</v>
      </c>
      <c r="EH287" s="100">
        <v>519865</v>
      </c>
      <c r="EI287" s="100">
        <v>51986544</v>
      </c>
      <c r="EJ287" s="100">
        <v>441758</v>
      </c>
      <c r="EK287" s="100">
        <v>353407</v>
      </c>
      <c r="EL287" s="100">
        <v>79516</v>
      </c>
      <c r="EM287" s="100">
        <v>8835</v>
      </c>
      <c r="EN287" s="100">
        <v>883516</v>
      </c>
      <c r="EO287" s="100">
        <v>441758</v>
      </c>
      <c r="EP287" s="100">
        <v>789956</v>
      </c>
      <c r="EQ287" s="100">
        <v>723426.2</v>
      </c>
      <c r="ER287" s="100">
        <v>19749</v>
      </c>
      <c r="ES287" s="100">
        <v>1974889.5</v>
      </c>
      <c r="ET287" s="546">
        <v>0.5</v>
      </c>
      <c r="EU287" s="546">
        <v>0.4</v>
      </c>
      <c r="EV287" s="546">
        <v>0.09</v>
      </c>
      <c r="EW287" s="546">
        <v>0.01</v>
      </c>
      <c r="EX287" s="546">
        <v>1</v>
      </c>
      <c r="EY287" s="84" t="s">
        <v>1029</v>
      </c>
    </row>
    <row r="288" spans="1:155" s="84" customFormat="1" x14ac:dyDescent="0.25">
      <c r="A288" t="s">
        <v>1026</v>
      </c>
      <c r="B288" s="82" t="s">
        <v>935</v>
      </c>
      <c r="C288" s="85" t="s">
        <v>934</v>
      </c>
      <c r="D288" s="100">
        <v>21419589</v>
      </c>
      <c r="E288" s="100">
        <v>17135672</v>
      </c>
      <c r="F288" s="100">
        <v>3855526</v>
      </c>
      <c r="G288" s="100">
        <v>428392</v>
      </c>
      <c r="H288" s="100">
        <v>42839179</v>
      </c>
      <c r="I288" s="100">
        <v>0</v>
      </c>
      <c r="J288" s="100">
        <v>0</v>
      </c>
      <c r="K288" s="100">
        <v>21419589</v>
      </c>
      <c r="L288" s="100">
        <v>139888</v>
      </c>
      <c r="M288" s="100">
        <v>139888</v>
      </c>
      <c r="N288" s="100">
        <v>0</v>
      </c>
      <c r="O288" s="100">
        <v>0</v>
      </c>
      <c r="P288" s="100">
        <v>122487</v>
      </c>
      <c r="Q288" s="100">
        <v>0</v>
      </c>
      <c r="R288" s="100">
        <v>122487</v>
      </c>
      <c r="S288" s="100">
        <v>0</v>
      </c>
      <c r="T288" s="100">
        <v>0</v>
      </c>
      <c r="U288" s="100">
        <v>0</v>
      </c>
      <c r="V288" s="100">
        <v>0</v>
      </c>
      <c r="W288" s="100">
        <v>0</v>
      </c>
      <c r="X288" s="100">
        <v>0</v>
      </c>
      <c r="Y288" s="100">
        <v>0</v>
      </c>
      <c r="Z288" s="100">
        <v>0</v>
      </c>
      <c r="AA288" s="100">
        <v>0</v>
      </c>
      <c r="AB288" s="100">
        <v>0</v>
      </c>
      <c r="AC288" s="100">
        <v>0</v>
      </c>
      <c r="AD288" s="100">
        <v>0</v>
      </c>
      <c r="AE288" s="100">
        <v>2063854</v>
      </c>
      <c r="AF288" s="100">
        <v>463469</v>
      </c>
      <c r="AG288" s="100">
        <v>51499</v>
      </c>
      <c r="AH288" s="100">
        <v>2578822</v>
      </c>
      <c r="AI288" s="100">
        <v>782725</v>
      </c>
      <c r="AJ288" s="100">
        <v>626181</v>
      </c>
      <c r="AK288" s="100">
        <v>140891</v>
      </c>
      <c r="AL288" s="100">
        <v>15655</v>
      </c>
      <c r="AM288" s="100">
        <v>1565452</v>
      </c>
      <c r="AN288" s="100">
        <v>-391751</v>
      </c>
      <c r="AO288" s="100">
        <v>-313400</v>
      </c>
      <c r="AP288" s="100">
        <v>-70515</v>
      </c>
      <c r="AQ288" s="100">
        <v>-7835</v>
      </c>
      <c r="AR288" s="100">
        <v>-783501</v>
      </c>
      <c r="AS288" s="100">
        <v>-293724</v>
      </c>
      <c r="AT288" s="100">
        <v>-234980</v>
      </c>
      <c r="AU288" s="100">
        <v>-52871</v>
      </c>
      <c r="AV288" s="100">
        <v>-5875</v>
      </c>
      <c r="AW288" s="100">
        <v>-587450</v>
      </c>
      <c r="AX288" s="100">
        <v>16621</v>
      </c>
      <c r="AY288" s="100">
        <v>13296</v>
      </c>
      <c r="AZ288" s="100">
        <v>2992</v>
      </c>
      <c r="BA288" s="100">
        <v>332</v>
      </c>
      <c r="BB288" s="100">
        <v>33241</v>
      </c>
      <c r="BC288" s="100">
        <v>-107108</v>
      </c>
      <c r="BD288" s="100">
        <v>-85687</v>
      </c>
      <c r="BE288" s="100">
        <v>-19280</v>
      </c>
      <c r="BF288" s="100">
        <v>-2142</v>
      </c>
      <c r="BG288" s="100">
        <v>-214217</v>
      </c>
      <c r="BH288" s="100">
        <v>-384211</v>
      </c>
      <c r="BI288" s="100">
        <v>-307371</v>
      </c>
      <c r="BJ288" s="100">
        <v>-69159</v>
      </c>
      <c r="BK288" s="100">
        <v>-7685</v>
      </c>
      <c r="BL288" s="100">
        <v>-768426</v>
      </c>
      <c r="BM288" s="100">
        <v>-1422766</v>
      </c>
      <c r="BN288" s="100">
        <v>-1138213</v>
      </c>
      <c r="BO288" s="100">
        <v>-256098</v>
      </c>
      <c r="BP288" s="100">
        <v>-28455</v>
      </c>
      <c r="BQ288" s="100">
        <v>-2845532</v>
      </c>
      <c r="BR288" s="100">
        <v>-487629</v>
      </c>
      <c r="BS288" s="100">
        <v>-390104</v>
      </c>
      <c r="BT288" s="100">
        <v>-87773</v>
      </c>
      <c r="BU288" s="100">
        <v>-9753</v>
      </c>
      <c r="BV288" s="100">
        <v>-975259</v>
      </c>
      <c r="BW288" s="100">
        <v>-935136</v>
      </c>
      <c r="BX288" s="100">
        <v>-748109</v>
      </c>
      <c r="BY288" s="100">
        <v>-168325</v>
      </c>
      <c r="BZ288" s="100">
        <v>-18703</v>
      </c>
      <c r="CA288" s="100">
        <v>-1870273</v>
      </c>
      <c r="CB288" s="100">
        <v>193403</v>
      </c>
      <c r="CC288" s="100">
        <v>154723</v>
      </c>
      <c r="CD288" s="100">
        <v>34813</v>
      </c>
      <c r="CE288" s="100">
        <v>3868</v>
      </c>
      <c r="CF288" s="100">
        <v>386807</v>
      </c>
      <c r="CG288" s="100">
        <v>491536</v>
      </c>
      <c r="CH288" s="100">
        <v>393228</v>
      </c>
      <c r="CI288" s="100">
        <v>88476</v>
      </c>
      <c r="CJ288" s="100">
        <v>9831</v>
      </c>
      <c r="CK288" s="100">
        <v>983071</v>
      </c>
      <c r="CL288" s="100">
        <v>-99970</v>
      </c>
      <c r="CM288" s="100">
        <v>-79975</v>
      </c>
      <c r="CN288" s="100">
        <v>-17994</v>
      </c>
      <c r="CO288" s="100">
        <v>-1999</v>
      </c>
      <c r="CP288" s="100">
        <v>-199938</v>
      </c>
      <c r="CQ288" s="100">
        <v>-1358687</v>
      </c>
      <c r="CR288" s="100">
        <v>-1086950</v>
      </c>
      <c r="CS288" s="100">
        <v>-244564</v>
      </c>
      <c r="CT288" s="100">
        <v>-27174</v>
      </c>
      <c r="CU288" s="100">
        <v>-2717375</v>
      </c>
      <c r="CV288" s="100">
        <v>-2196484</v>
      </c>
      <c r="CW288" s="100">
        <v>-1757187</v>
      </c>
      <c r="CX288" s="100">
        <v>-395367</v>
      </c>
      <c r="CY288" s="100">
        <v>-43929</v>
      </c>
      <c r="CZ288" s="100">
        <v>-4392967</v>
      </c>
      <c r="DA288" s="100">
        <v>-394196</v>
      </c>
      <c r="DB288" s="100">
        <v>-315356</v>
      </c>
      <c r="DC288" s="100">
        <v>-70954</v>
      </c>
      <c r="DD288" s="100">
        <v>-7884</v>
      </c>
      <c r="DE288" s="100">
        <v>-788390</v>
      </c>
      <c r="DF288" s="100">
        <v>-1802287</v>
      </c>
      <c r="DG288" s="100">
        <v>-1441831</v>
      </c>
      <c r="DH288" s="100">
        <v>-324413</v>
      </c>
      <c r="DI288" s="100">
        <v>-36046</v>
      </c>
      <c r="DJ288" s="100">
        <v>-3604577</v>
      </c>
      <c r="DK288" s="100">
        <v>1469590</v>
      </c>
      <c r="DL288" s="100">
        <v>1175672</v>
      </c>
      <c r="DM288" s="100">
        <v>264526.2</v>
      </c>
      <c r="DN288" s="100">
        <v>29391.8</v>
      </c>
      <c r="DO288" s="100">
        <v>2939180</v>
      </c>
      <c r="DP288" s="100">
        <v>1314589</v>
      </c>
      <c r="DQ288" s="100">
        <v>1051672</v>
      </c>
      <c r="DR288" s="100">
        <v>236626</v>
      </c>
      <c r="DS288" s="100">
        <v>26292</v>
      </c>
      <c r="DT288" s="100">
        <v>2629179</v>
      </c>
      <c r="DU288" s="100">
        <v>155001</v>
      </c>
      <c r="DV288" s="100">
        <v>124000</v>
      </c>
      <c r="DW288" s="100">
        <v>27900.200000000012</v>
      </c>
      <c r="DX288" s="100">
        <v>3099.7999999999993</v>
      </c>
      <c r="DY288" s="100">
        <v>310001</v>
      </c>
      <c r="DZ288" s="100">
        <v>21763759</v>
      </c>
      <c r="EA288" s="100">
        <v>17411006</v>
      </c>
      <c r="EB288" s="100">
        <v>3917476</v>
      </c>
      <c r="EC288" s="100">
        <v>435275</v>
      </c>
      <c r="ED288" s="100">
        <v>43527516</v>
      </c>
      <c r="EE288" s="100">
        <v>21419589</v>
      </c>
      <c r="EF288" s="100">
        <v>17135672</v>
      </c>
      <c r="EG288" s="100">
        <v>3855526</v>
      </c>
      <c r="EH288" s="100">
        <v>428392</v>
      </c>
      <c r="EI288" s="100">
        <v>42839179</v>
      </c>
      <c r="EJ288" s="100">
        <v>-344170</v>
      </c>
      <c r="EK288" s="100">
        <v>-275334</v>
      </c>
      <c r="EL288" s="100">
        <v>-61950</v>
      </c>
      <c r="EM288" s="100">
        <v>-6883</v>
      </c>
      <c r="EN288" s="100">
        <v>-688337</v>
      </c>
      <c r="EO288" s="100">
        <v>-189169</v>
      </c>
      <c r="EP288" s="100">
        <v>-151334</v>
      </c>
      <c r="EQ288" s="100">
        <v>-34049.799999999988</v>
      </c>
      <c r="ER288" s="100">
        <v>-3783.2000000000007</v>
      </c>
      <c r="ES288" s="100">
        <v>-378336</v>
      </c>
      <c r="ET288" s="546">
        <v>0.5</v>
      </c>
      <c r="EU288" s="546">
        <v>0.4</v>
      </c>
      <c r="EV288" s="546">
        <v>0.09</v>
      </c>
      <c r="EW288" s="546">
        <v>0.01</v>
      </c>
      <c r="EX288" s="546">
        <v>1</v>
      </c>
      <c r="EY288" s="84" t="s">
        <v>1029</v>
      </c>
    </row>
    <row r="289" spans="1:155" s="84" customFormat="1" x14ac:dyDescent="0.25">
      <c r="A289" t="s">
        <v>1026</v>
      </c>
      <c r="B289" s="82" t="s">
        <v>937</v>
      </c>
      <c r="C289" s="85" t="s">
        <v>936</v>
      </c>
      <c r="D289" s="100">
        <v>26779797</v>
      </c>
      <c r="E289" s="100">
        <v>21423837</v>
      </c>
      <c r="F289" s="100">
        <v>5355959</v>
      </c>
      <c r="G289" s="100">
        <v>0</v>
      </c>
      <c r="H289" s="100">
        <v>53559593</v>
      </c>
      <c r="I289" s="100">
        <v>1190398</v>
      </c>
      <c r="J289" s="100">
        <v>1190398</v>
      </c>
      <c r="K289" s="100">
        <v>25589399</v>
      </c>
      <c r="L289" s="100">
        <v>173339</v>
      </c>
      <c r="M289" s="100">
        <v>173339</v>
      </c>
      <c r="N289" s="100">
        <v>2307804</v>
      </c>
      <c r="O289" s="100">
        <v>2307804</v>
      </c>
      <c r="P289" s="100">
        <v>-126661</v>
      </c>
      <c r="Q289" s="100">
        <v>0</v>
      </c>
      <c r="R289" s="100">
        <v>-126661</v>
      </c>
      <c r="S289" s="100">
        <v>0</v>
      </c>
      <c r="T289" s="100">
        <v>0</v>
      </c>
      <c r="U289" s="100">
        <v>0</v>
      </c>
      <c r="V289" s="100">
        <v>0</v>
      </c>
      <c r="W289" s="100">
        <v>1190397.7942973524</v>
      </c>
      <c r="X289" s="100">
        <v>0</v>
      </c>
      <c r="Y289" s="100">
        <v>0</v>
      </c>
      <c r="Z289" s="100">
        <v>1190397.7942973524</v>
      </c>
      <c r="AA289" s="100">
        <v>0</v>
      </c>
      <c r="AB289" s="100">
        <v>0</v>
      </c>
      <c r="AC289" s="100">
        <v>0</v>
      </c>
      <c r="AD289" s="100">
        <v>0</v>
      </c>
      <c r="AE289" s="100">
        <v>1964229</v>
      </c>
      <c r="AF289" s="100">
        <v>460521</v>
      </c>
      <c r="AG289" s="100">
        <v>0</v>
      </c>
      <c r="AH289" s="100">
        <v>2424750</v>
      </c>
      <c r="AI289" s="100">
        <v>1104568</v>
      </c>
      <c r="AJ289" s="100">
        <v>883654</v>
      </c>
      <c r="AK289" s="100">
        <v>220914</v>
      </c>
      <c r="AL289" s="100">
        <v>0</v>
      </c>
      <c r="AM289" s="100">
        <v>2209136</v>
      </c>
      <c r="AN289" s="100">
        <v>-885088</v>
      </c>
      <c r="AO289" s="100">
        <v>-708070</v>
      </c>
      <c r="AP289" s="100">
        <v>-177018</v>
      </c>
      <c r="AQ289" s="100">
        <v>0</v>
      </c>
      <c r="AR289" s="100">
        <v>-1770176</v>
      </c>
      <c r="AS289" s="100">
        <v>-646830</v>
      </c>
      <c r="AT289" s="100">
        <v>-517464</v>
      </c>
      <c r="AU289" s="100">
        <v>-129366</v>
      </c>
      <c r="AV289" s="100">
        <v>0</v>
      </c>
      <c r="AW289" s="100">
        <v>-1293660</v>
      </c>
      <c r="AX289" s="100">
        <v>0</v>
      </c>
      <c r="AY289" s="100">
        <v>0</v>
      </c>
      <c r="AZ289" s="100">
        <v>0</v>
      </c>
      <c r="BA289" s="100">
        <v>0</v>
      </c>
      <c r="BB289" s="100">
        <v>0</v>
      </c>
      <c r="BC289" s="100">
        <v>-150290</v>
      </c>
      <c r="BD289" s="100">
        <v>-120232</v>
      </c>
      <c r="BE289" s="100">
        <v>-30058</v>
      </c>
      <c r="BF289" s="100">
        <v>0</v>
      </c>
      <c r="BG289" s="100">
        <v>-300580</v>
      </c>
      <c r="BH289" s="100">
        <v>-797120</v>
      </c>
      <c r="BI289" s="100">
        <v>-637696</v>
      </c>
      <c r="BJ289" s="100">
        <v>-159424</v>
      </c>
      <c r="BK289" s="100">
        <v>0</v>
      </c>
      <c r="BL289" s="100">
        <v>-1594240</v>
      </c>
      <c r="BM289" s="100">
        <v>-4289222</v>
      </c>
      <c r="BN289" s="100">
        <v>-3431378</v>
      </c>
      <c r="BO289" s="100">
        <v>-857845</v>
      </c>
      <c r="BP289" s="100">
        <v>0</v>
      </c>
      <c r="BQ289" s="100">
        <v>-8578445</v>
      </c>
      <c r="BR289" s="100">
        <v>-1243102</v>
      </c>
      <c r="BS289" s="100">
        <v>-994481</v>
      </c>
      <c r="BT289" s="100">
        <v>-248620</v>
      </c>
      <c r="BU289" s="100">
        <v>0</v>
      </c>
      <c r="BV289" s="100">
        <v>-2486203</v>
      </c>
      <c r="BW289" s="100">
        <v>-3046121</v>
      </c>
      <c r="BX289" s="100">
        <v>-2436897</v>
      </c>
      <c r="BY289" s="100">
        <v>-609224</v>
      </c>
      <c r="BZ289" s="100">
        <v>0</v>
      </c>
      <c r="CA289" s="100">
        <v>-6092242</v>
      </c>
      <c r="CB289" s="100">
        <v>1330308</v>
      </c>
      <c r="CC289" s="100">
        <v>1064246</v>
      </c>
      <c r="CD289" s="100">
        <v>266062</v>
      </c>
      <c r="CE289" s="100">
        <v>0</v>
      </c>
      <c r="CF289" s="100">
        <v>2660616</v>
      </c>
      <c r="CG289" s="100">
        <v>399556</v>
      </c>
      <c r="CH289" s="100">
        <v>319645</v>
      </c>
      <c r="CI289" s="100">
        <v>79911</v>
      </c>
      <c r="CJ289" s="100">
        <v>0</v>
      </c>
      <c r="CK289" s="100">
        <v>799112</v>
      </c>
      <c r="CL289" s="100">
        <v>-1372899</v>
      </c>
      <c r="CM289" s="100">
        <v>-1098320</v>
      </c>
      <c r="CN289" s="100">
        <v>-274580</v>
      </c>
      <c r="CO289" s="100">
        <v>0</v>
      </c>
      <c r="CP289" s="100">
        <v>-2745799</v>
      </c>
      <c r="CQ289" s="100">
        <v>-1934481</v>
      </c>
      <c r="CR289" s="100">
        <v>-1547585</v>
      </c>
      <c r="CS289" s="100">
        <v>-386896</v>
      </c>
      <c r="CT289" s="100">
        <v>0</v>
      </c>
      <c r="CU289" s="100">
        <v>-3868962</v>
      </c>
      <c r="CV289" s="100">
        <v>-5866738</v>
      </c>
      <c r="CW289" s="100">
        <v>-4693392</v>
      </c>
      <c r="CX289" s="100">
        <v>-1173348</v>
      </c>
      <c r="CY289" s="100">
        <v>0</v>
      </c>
      <c r="CZ289" s="100">
        <v>-11733478</v>
      </c>
      <c r="DA289" s="100">
        <v>-1285693</v>
      </c>
      <c r="DB289" s="100">
        <v>-1028555</v>
      </c>
      <c r="DC289" s="100">
        <v>-257138</v>
      </c>
      <c r="DD289" s="100">
        <v>0</v>
      </c>
      <c r="DE289" s="100">
        <v>-2571386</v>
      </c>
      <c r="DF289" s="100">
        <v>-4581046</v>
      </c>
      <c r="DG289" s="100">
        <v>-3664837</v>
      </c>
      <c r="DH289" s="100">
        <v>-916209</v>
      </c>
      <c r="DI289" s="100">
        <v>0</v>
      </c>
      <c r="DJ289" s="100">
        <v>-9162092</v>
      </c>
      <c r="DK289" s="100">
        <v>-862674</v>
      </c>
      <c r="DL289" s="100">
        <v>-690142</v>
      </c>
      <c r="DM289" s="100">
        <v>-172535</v>
      </c>
      <c r="DN289" s="100">
        <v>0</v>
      </c>
      <c r="DO289" s="100">
        <v>-1725351</v>
      </c>
      <c r="DP289" s="100">
        <v>-744707</v>
      </c>
      <c r="DQ289" s="100">
        <v>-595765</v>
      </c>
      <c r="DR289" s="100">
        <v>-148941</v>
      </c>
      <c r="DS289" s="100">
        <v>0</v>
      </c>
      <c r="DT289" s="100">
        <v>-1489413</v>
      </c>
      <c r="DU289" s="100">
        <v>-117967</v>
      </c>
      <c r="DV289" s="100">
        <v>-94377</v>
      </c>
      <c r="DW289" s="100">
        <v>-23594</v>
      </c>
      <c r="DX289" s="100">
        <v>0</v>
      </c>
      <c r="DY289" s="100">
        <v>-235938</v>
      </c>
      <c r="DZ289" s="100">
        <v>26530162</v>
      </c>
      <c r="EA289" s="100">
        <v>21224129</v>
      </c>
      <c r="EB289" s="100">
        <v>5306032</v>
      </c>
      <c r="EC289" s="100">
        <v>0</v>
      </c>
      <c r="ED289" s="100">
        <v>53060323</v>
      </c>
      <c r="EE289" s="100">
        <v>26779797</v>
      </c>
      <c r="EF289" s="100">
        <v>21423837</v>
      </c>
      <c r="EG289" s="100">
        <v>5355959</v>
      </c>
      <c r="EH289" s="100">
        <v>0</v>
      </c>
      <c r="EI289" s="100">
        <v>53559593</v>
      </c>
      <c r="EJ289" s="100">
        <v>249635</v>
      </c>
      <c r="EK289" s="100">
        <v>199708</v>
      </c>
      <c r="EL289" s="100">
        <v>49927</v>
      </c>
      <c r="EM289" s="100">
        <v>0</v>
      </c>
      <c r="EN289" s="100">
        <v>499270</v>
      </c>
      <c r="EO289" s="100">
        <v>131668</v>
      </c>
      <c r="EP289" s="100">
        <v>105331</v>
      </c>
      <c r="EQ289" s="100">
        <v>26333</v>
      </c>
      <c r="ER289" s="100">
        <v>0</v>
      </c>
      <c r="ES289" s="100">
        <v>263332</v>
      </c>
      <c r="ET289" s="546">
        <v>0.5</v>
      </c>
      <c r="EU289" s="546">
        <v>0.4</v>
      </c>
      <c r="EV289" s="546">
        <v>0.1</v>
      </c>
      <c r="EW289" s="546">
        <v>0</v>
      </c>
      <c r="EX289" s="546">
        <v>1</v>
      </c>
      <c r="EY289" s="84" t="s">
        <v>1029</v>
      </c>
    </row>
    <row r="290" spans="1:155" s="84" customFormat="1" x14ac:dyDescent="0.25">
      <c r="A290" t="s">
        <v>1026</v>
      </c>
      <c r="B290" s="82" t="s">
        <v>939</v>
      </c>
      <c r="C290" s="85" t="s">
        <v>938</v>
      </c>
      <c r="D290" s="100">
        <v>34370963</v>
      </c>
      <c r="E290" s="100">
        <v>101738053</v>
      </c>
      <c r="F290" s="100">
        <v>0</v>
      </c>
      <c r="G290" s="100">
        <v>1374839</v>
      </c>
      <c r="H290" s="100">
        <v>137483855</v>
      </c>
      <c r="I290" s="100">
        <v>113977</v>
      </c>
      <c r="J290" s="100">
        <v>113977</v>
      </c>
      <c r="K290" s="100">
        <v>34256986</v>
      </c>
      <c r="L290" s="100">
        <v>447280</v>
      </c>
      <c r="M290" s="100">
        <v>447280</v>
      </c>
      <c r="N290" s="100">
        <v>20600</v>
      </c>
      <c r="O290" s="100">
        <v>20600</v>
      </c>
      <c r="P290" s="100">
        <v>541455</v>
      </c>
      <c r="Q290" s="100">
        <v>0</v>
      </c>
      <c r="R290" s="100">
        <v>541455</v>
      </c>
      <c r="S290" s="100">
        <v>0</v>
      </c>
      <c r="T290" s="100">
        <v>0</v>
      </c>
      <c r="U290" s="100">
        <v>0</v>
      </c>
      <c r="V290" s="100">
        <v>0</v>
      </c>
      <c r="W290" s="100">
        <v>113976.90427698575</v>
      </c>
      <c r="X290" s="100">
        <v>0</v>
      </c>
      <c r="Y290" s="100">
        <v>0</v>
      </c>
      <c r="Z290" s="100">
        <v>113976.90427698575</v>
      </c>
      <c r="AA290" s="100">
        <v>0</v>
      </c>
      <c r="AB290" s="100">
        <v>0</v>
      </c>
      <c r="AC290" s="100">
        <v>0</v>
      </c>
      <c r="AD290" s="100">
        <v>0</v>
      </c>
      <c r="AE290" s="100">
        <v>12702773</v>
      </c>
      <c r="AF290" s="100">
        <v>0</v>
      </c>
      <c r="AG290" s="100">
        <v>171406</v>
      </c>
      <c r="AH290" s="100">
        <v>12874179</v>
      </c>
      <c r="AI290" s="100">
        <v>733162</v>
      </c>
      <c r="AJ290" s="100">
        <v>2170162</v>
      </c>
      <c r="AK290" s="100">
        <v>0</v>
      </c>
      <c r="AL290" s="100">
        <v>29327</v>
      </c>
      <c r="AM290" s="100">
        <v>2932651</v>
      </c>
      <c r="AN290" s="100">
        <v>-157347</v>
      </c>
      <c r="AO290" s="100">
        <v>-465747</v>
      </c>
      <c r="AP290" s="100">
        <v>0</v>
      </c>
      <c r="AQ290" s="100">
        <v>-6294</v>
      </c>
      <c r="AR290" s="100">
        <v>-629388</v>
      </c>
      <c r="AS290" s="100">
        <v>-255000</v>
      </c>
      <c r="AT290" s="100">
        <v>-754800</v>
      </c>
      <c r="AU290" s="100">
        <v>0</v>
      </c>
      <c r="AV290" s="100">
        <v>-10200</v>
      </c>
      <c r="AW290" s="100">
        <v>-1020000</v>
      </c>
      <c r="AX290" s="100">
        <v>204973</v>
      </c>
      <c r="AY290" s="100">
        <v>606720</v>
      </c>
      <c r="AZ290" s="100">
        <v>0</v>
      </c>
      <c r="BA290" s="100">
        <v>8199</v>
      </c>
      <c r="BB290" s="100">
        <v>819892</v>
      </c>
      <c r="BC290" s="100">
        <v>-204973</v>
      </c>
      <c r="BD290" s="100">
        <v>-606720</v>
      </c>
      <c r="BE290" s="100">
        <v>0</v>
      </c>
      <c r="BF290" s="100">
        <v>-8199</v>
      </c>
      <c r="BG290" s="100">
        <v>-819892</v>
      </c>
      <c r="BH290" s="100">
        <v>-255000</v>
      </c>
      <c r="BI290" s="100">
        <v>-754800</v>
      </c>
      <c r="BJ290" s="100">
        <v>0</v>
      </c>
      <c r="BK290" s="100">
        <v>-10200</v>
      </c>
      <c r="BL290" s="100">
        <v>-1020000</v>
      </c>
      <c r="BM290" s="100">
        <v>-4904537</v>
      </c>
      <c r="BN290" s="100">
        <v>-14517429</v>
      </c>
      <c r="BO290" s="100">
        <v>0</v>
      </c>
      <c r="BP290" s="100">
        <v>-196181</v>
      </c>
      <c r="BQ290" s="100">
        <v>-19618147</v>
      </c>
      <c r="BR290" s="100">
        <v>-1863716</v>
      </c>
      <c r="BS290" s="100">
        <v>-5516602</v>
      </c>
      <c r="BT290" s="100">
        <v>0</v>
      </c>
      <c r="BU290" s="100">
        <v>-74549</v>
      </c>
      <c r="BV290" s="100">
        <v>-7454867</v>
      </c>
      <c r="BW290" s="100">
        <v>-3040820</v>
      </c>
      <c r="BX290" s="100">
        <v>-9000827</v>
      </c>
      <c r="BY290" s="100">
        <v>0</v>
      </c>
      <c r="BZ290" s="100">
        <v>-121633</v>
      </c>
      <c r="CA290" s="100">
        <v>-12163280</v>
      </c>
      <c r="CB290" s="100">
        <v>0</v>
      </c>
      <c r="CC290" s="100">
        <v>0</v>
      </c>
      <c r="CD290" s="100">
        <v>0</v>
      </c>
      <c r="CE290" s="100">
        <v>0</v>
      </c>
      <c r="CF290" s="100">
        <v>0</v>
      </c>
      <c r="CG290" s="100">
        <v>0</v>
      </c>
      <c r="CH290" s="100">
        <v>0</v>
      </c>
      <c r="CI290" s="100">
        <v>0</v>
      </c>
      <c r="CJ290" s="100">
        <v>0</v>
      </c>
      <c r="CK290" s="100">
        <v>0</v>
      </c>
      <c r="CL290" s="100">
        <v>578248</v>
      </c>
      <c r="CM290" s="100">
        <v>1711614</v>
      </c>
      <c r="CN290" s="100">
        <v>0</v>
      </c>
      <c r="CO290" s="100">
        <v>23130</v>
      </c>
      <c r="CP290" s="100">
        <v>2312992</v>
      </c>
      <c r="CQ290" s="100">
        <v>1540820</v>
      </c>
      <c r="CR290" s="100">
        <v>4560827</v>
      </c>
      <c r="CS290" s="100">
        <v>0</v>
      </c>
      <c r="CT290" s="100">
        <v>61633</v>
      </c>
      <c r="CU290" s="100">
        <v>6163280</v>
      </c>
      <c r="CV290" s="100">
        <v>-2785469</v>
      </c>
      <c r="CW290" s="100">
        <v>-8244988</v>
      </c>
      <c r="CX290" s="100">
        <v>0</v>
      </c>
      <c r="CY290" s="100">
        <v>-111418</v>
      </c>
      <c r="CZ290" s="100">
        <v>-11141875</v>
      </c>
      <c r="DA290" s="100">
        <v>-1285468</v>
      </c>
      <c r="DB290" s="100">
        <v>-3804988</v>
      </c>
      <c r="DC290" s="100">
        <v>0</v>
      </c>
      <c r="DD290" s="100">
        <v>-51419</v>
      </c>
      <c r="DE290" s="100">
        <v>-5141875</v>
      </c>
      <c r="DF290" s="100">
        <v>-1500000</v>
      </c>
      <c r="DG290" s="100">
        <v>-4440000</v>
      </c>
      <c r="DH290" s="100">
        <v>0</v>
      </c>
      <c r="DI290" s="100">
        <v>-60000</v>
      </c>
      <c r="DJ290" s="100">
        <v>-6000000</v>
      </c>
      <c r="DK290" s="100">
        <v>1938820</v>
      </c>
      <c r="DL290" s="100">
        <v>6128774</v>
      </c>
      <c r="DM290" s="100">
        <v>0</v>
      </c>
      <c r="DN290" s="100">
        <v>81491</v>
      </c>
      <c r="DO290" s="100">
        <v>8149085</v>
      </c>
      <c r="DP290" s="100">
        <v>1938820</v>
      </c>
      <c r="DQ290" s="100">
        <v>5706875</v>
      </c>
      <c r="DR290" s="100">
        <v>0</v>
      </c>
      <c r="DS290" s="100">
        <v>77229</v>
      </c>
      <c r="DT290" s="100">
        <v>7722924</v>
      </c>
      <c r="DU290" s="100">
        <v>0</v>
      </c>
      <c r="DV290" s="100">
        <v>421899</v>
      </c>
      <c r="DW290" s="100">
        <v>0</v>
      </c>
      <c r="DX290" s="100">
        <v>4262</v>
      </c>
      <c r="DY290" s="100">
        <v>426161</v>
      </c>
      <c r="DZ290" s="100">
        <v>32193535</v>
      </c>
      <c r="EA290" s="100">
        <v>95292864</v>
      </c>
      <c r="EB290" s="100">
        <v>0</v>
      </c>
      <c r="EC290" s="100">
        <v>1287741</v>
      </c>
      <c r="ED290" s="100">
        <v>128774140</v>
      </c>
      <c r="EE290" s="100">
        <v>34370963</v>
      </c>
      <c r="EF290" s="100">
        <v>101738053</v>
      </c>
      <c r="EG290" s="100">
        <v>0</v>
      </c>
      <c r="EH290" s="100">
        <v>1374839</v>
      </c>
      <c r="EI290" s="100">
        <v>137483855</v>
      </c>
      <c r="EJ290" s="100">
        <v>2177428</v>
      </c>
      <c r="EK290" s="100">
        <v>6445189</v>
      </c>
      <c r="EL290" s="100">
        <v>0</v>
      </c>
      <c r="EM290" s="100">
        <v>87098</v>
      </c>
      <c r="EN290" s="100">
        <v>8709715</v>
      </c>
      <c r="EO290" s="100">
        <v>2177428</v>
      </c>
      <c r="EP290" s="100">
        <v>6867088</v>
      </c>
      <c r="EQ290" s="100">
        <v>0</v>
      </c>
      <c r="ER290" s="100">
        <v>91360</v>
      </c>
      <c r="ES290" s="100">
        <v>9135876</v>
      </c>
      <c r="ET290" s="546">
        <v>0.25</v>
      </c>
      <c r="EU290" s="546">
        <v>0.74</v>
      </c>
      <c r="EV290" s="546">
        <v>0</v>
      </c>
      <c r="EW290" s="546">
        <v>0.01</v>
      </c>
      <c r="EX290" s="546">
        <v>1</v>
      </c>
      <c r="EY290" s="84" t="s">
        <v>1047</v>
      </c>
    </row>
    <row r="291" spans="1:155" s="84" customFormat="1" x14ac:dyDescent="0.25">
      <c r="A291" t="s">
        <v>1026</v>
      </c>
      <c r="B291" s="82" t="s">
        <v>941</v>
      </c>
      <c r="C291" s="85" t="s">
        <v>940</v>
      </c>
      <c r="D291" s="100">
        <v>0</v>
      </c>
      <c r="E291" s="100">
        <v>72504957</v>
      </c>
      <c r="F291" s="100">
        <v>0</v>
      </c>
      <c r="G291" s="100">
        <v>732373</v>
      </c>
      <c r="H291" s="100">
        <v>73237330</v>
      </c>
      <c r="I291" s="100">
        <v>0</v>
      </c>
      <c r="J291" s="100">
        <v>0</v>
      </c>
      <c r="K291" s="100">
        <v>0</v>
      </c>
      <c r="L291" s="100">
        <v>330373</v>
      </c>
      <c r="M291" s="100">
        <v>330373</v>
      </c>
      <c r="N291" s="100">
        <v>13381</v>
      </c>
      <c r="O291" s="100">
        <v>13381</v>
      </c>
      <c r="P291" s="100">
        <v>0</v>
      </c>
      <c r="Q291" s="100">
        <v>0</v>
      </c>
      <c r="R291" s="100">
        <v>0</v>
      </c>
      <c r="S291" s="100">
        <v>0</v>
      </c>
      <c r="T291" s="100">
        <v>0</v>
      </c>
      <c r="U291" s="100">
        <v>0</v>
      </c>
      <c r="V291" s="100">
        <v>0</v>
      </c>
      <c r="W291" s="100">
        <v>0</v>
      </c>
      <c r="X291" s="100">
        <v>0</v>
      </c>
      <c r="Y291" s="100">
        <v>0</v>
      </c>
      <c r="Z291" s="100">
        <v>0</v>
      </c>
      <c r="AA291" s="100">
        <v>0</v>
      </c>
      <c r="AB291" s="100">
        <v>0</v>
      </c>
      <c r="AC291" s="100">
        <v>0</v>
      </c>
      <c r="AD291" s="100">
        <v>0</v>
      </c>
      <c r="AE291" s="100">
        <v>10859618</v>
      </c>
      <c r="AF291" s="100">
        <v>0</v>
      </c>
      <c r="AG291" s="100">
        <v>109481</v>
      </c>
      <c r="AH291" s="100">
        <v>10969099</v>
      </c>
      <c r="AI291" s="100">
        <v>0</v>
      </c>
      <c r="AJ291" s="100">
        <v>6413314</v>
      </c>
      <c r="AK291" s="100">
        <v>0</v>
      </c>
      <c r="AL291" s="100">
        <v>64781</v>
      </c>
      <c r="AM291" s="100">
        <v>6478095</v>
      </c>
      <c r="AN291" s="100">
        <v>0</v>
      </c>
      <c r="AO291" s="100">
        <v>-450775</v>
      </c>
      <c r="AP291" s="100">
        <v>0</v>
      </c>
      <c r="AQ291" s="100">
        <v>-4553</v>
      </c>
      <c r="AR291" s="100">
        <v>-455328</v>
      </c>
      <c r="AS291" s="100">
        <v>0</v>
      </c>
      <c r="AT291" s="100">
        <v>-2467823</v>
      </c>
      <c r="AU291" s="100">
        <v>0</v>
      </c>
      <c r="AV291" s="100">
        <v>-24928</v>
      </c>
      <c r="AW291" s="100">
        <v>-2492751</v>
      </c>
      <c r="AX291" s="100">
        <v>0</v>
      </c>
      <c r="AY291" s="100">
        <v>791059</v>
      </c>
      <c r="AZ291" s="100">
        <v>0</v>
      </c>
      <c r="BA291" s="100">
        <v>7991</v>
      </c>
      <c r="BB291" s="100">
        <v>799050</v>
      </c>
      <c r="BC291" s="100">
        <v>0</v>
      </c>
      <c r="BD291" s="100">
        <v>-879854</v>
      </c>
      <c r="BE291" s="100">
        <v>0</v>
      </c>
      <c r="BF291" s="100">
        <v>-8887</v>
      </c>
      <c r="BG291" s="100">
        <v>-888741</v>
      </c>
      <c r="BH291" s="100">
        <v>0</v>
      </c>
      <c r="BI291" s="100">
        <v>-2556618</v>
      </c>
      <c r="BJ291" s="100">
        <v>0</v>
      </c>
      <c r="BK291" s="100">
        <v>-25824</v>
      </c>
      <c r="BL291" s="100">
        <v>-2582442</v>
      </c>
      <c r="BM291" s="100">
        <v>0</v>
      </c>
      <c r="BN291" s="100">
        <v>-7498140</v>
      </c>
      <c r="BO291" s="100">
        <v>0</v>
      </c>
      <c r="BP291" s="100">
        <v>-75739</v>
      </c>
      <c r="BQ291" s="100">
        <v>-7573879</v>
      </c>
      <c r="BR291" s="100">
        <v>0</v>
      </c>
      <c r="BS291" s="100">
        <v>-1143040</v>
      </c>
      <c r="BT291" s="100">
        <v>0</v>
      </c>
      <c r="BU291" s="100">
        <v>-11546</v>
      </c>
      <c r="BV291" s="100">
        <v>-1154586</v>
      </c>
      <c r="BW291" s="100">
        <v>0</v>
      </c>
      <c r="BX291" s="100">
        <v>-6355100</v>
      </c>
      <c r="BY291" s="100">
        <v>0</v>
      </c>
      <c r="BZ291" s="100">
        <v>-64193</v>
      </c>
      <c r="CA291" s="100">
        <v>-6419293</v>
      </c>
      <c r="CB291" s="100">
        <v>0</v>
      </c>
      <c r="CC291" s="100">
        <v>784304</v>
      </c>
      <c r="CD291" s="100">
        <v>0</v>
      </c>
      <c r="CE291" s="100">
        <v>7922</v>
      </c>
      <c r="CF291" s="100">
        <v>792226</v>
      </c>
      <c r="CG291" s="100">
        <v>0</v>
      </c>
      <c r="CH291" s="100">
        <v>2481440</v>
      </c>
      <c r="CI291" s="100">
        <v>0</v>
      </c>
      <c r="CJ291" s="100">
        <v>25065</v>
      </c>
      <c r="CK291" s="100">
        <v>2506505</v>
      </c>
      <c r="CL291" s="100">
        <v>0</v>
      </c>
      <c r="CM291" s="100">
        <v>-1800793</v>
      </c>
      <c r="CN291" s="100">
        <v>0</v>
      </c>
      <c r="CO291" s="100">
        <v>-18190</v>
      </c>
      <c r="CP291" s="100">
        <v>-1818983</v>
      </c>
      <c r="CQ291" s="100">
        <v>0</v>
      </c>
      <c r="CR291" s="100">
        <v>-1635331</v>
      </c>
      <c r="CS291" s="100">
        <v>0</v>
      </c>
      <c r="CT291" s="100">
        <v>-16518</v>
      </c>
      <c r="CU291" s="100">
        <v>-1651849</v>
      </c>
      <c r="CV291" s="100">
        <v>0</v>
      </c>
      <c r="CW291" s="100">
        <v>-7668520</v>
      </c>
      <c r="CX291" s="100">
        <v>0</v>
      </c>
      <c r="CY291" s="100">
        <v>-77460</v>
      </c>
      <c r="CZ291" s="100">
        <v>-7745980</v>
      </c>
      <c r="DA291" s="100">
        <v>0</v>
      </c>
      <c r="DB291" s="100">
        <v>-2159529</v>
      </c>
      <c r="DC291" s="100">
        <v>0</v>
      </c>
      <c r="DD291" s="100">
        <v>-21814</v>
      </c>
      <c r="DE291" s="100">
        <v>-2181343</v>
      </c>
      <c r="DF291" s="100">
        <v>0</v>
      </c>
      <c r="DG291" s="100">
        <v>-5508991</v>
      </c>
      <c r="DH291" s="100">
        <v>0</v>
      </c>
      <c r="DI291" s="100">
        <v>-55646</v>
      </c>
      <c r="DJ291" s="100">
        <v>-5564637</v>
      </c>
      <c r="DK291" s="100">
        <v>-83836</v>
      </c>
      <c r="DL291" s="100">
        <v>-856291</v>
      </c>
      <c r="DM291" s="100">
        <v>0</v>
      </c>
      <c r="DN291" s="100">
        <v>-9496</v>
      </c>
      <c r="DO291" s="100">
        <v>-949623</v>
      </c>
      <c r="DP291" s="100">
        <v>0</v>
      </c>
      <c r="DQ291" s="100">
        <v>-740291</v>
      </c>
      <c r="DR291" s="100">
        <v>0</v>
      </c>
      <c r="DS291" s="100">
        <v>-7478</v>
      </c>
      <c r="DT291" s="100">
        <v>-747769</v>
      </c>
      <c r="DU291" s="100">
        <v>-83836</v>
      </c>
      <c r="DV291" s="100">
        <v>-116000</v>
      </c>
      <c r="DW291" s="100">
        <v>0</v>
      </c>
      <c r="DX291" s="100">
        <v>-2018</v>
      </c>
      <c r="DY291" s="100">
        <v>-201854</v>
      </c>
      <c r="DZ291" s="100">
        <v>0</v>
      </c>
      <c r="EA291" s="100">
        <v>72544458</v>
      </c>
      <c r="EB291" s="100">
        <v>0</v>
      </c>
      <c r="EC291" s="100">
        <v>732772</v>
      </c>
      <c r="ED291" s="100">
        <v>73277230</v>
      </c>
      <c r="EE291" s="100">
        <v>0</v>
      </c>
      <c r="EF291" s="100">
        <v>72504957</v>
      </c>
      <c r="EG291" s="100">
        <v>0</v>
      </c>
      <c r="EH291" s="100">
        <v>732373</v>
      </c>
      <c r="EI291" s="100">
        <v>73237330</v>
      </c>
      <c r="EJ291" s="100">
        <v>0</v>
      </c>
      <c r="EK291" s="100">
        <v>-39501</v>
      </c>
      <c r="EL291" s="100">
        <v>0</v>
      </c>
      <c r="EM291" s="100">
        <v>-399</v>
      </c>
      <c r="EN291" s="100">
        <v>-39900</v>
      </c>
      <c r="EO291" s="100">
        <v>-83836</v>
      </c>
      <c r="EP291" s="100">
        <v>-155501</v>
      </c>
      <c r="EQ291" s="100">
        <v>0</v>
      </c>
      <c r="ER291" s="100">
        <v>-2417</v>
      </c>
      <c r="ES291" s="100">
        <v>-241754</v>
      </c>
      <c r="ET291" s="546">
        <v>0</v>
      </c>
      <c r="EU291" s="546">
        <v>0.99</v>
      </c>
      <c r="EV291" s="546">
        <v>0</v>
      </c>
      <c r="EW291" s="546">
        <v>0.01</v>
      </c>
      <c r="EX291" s="546">
        <v>1</v>
      </c>
      <c r="EY291" s="84" t="s">
        <v>1047</v>
      </c>
    </row>
    <row r="292" spans="1:155" s="84" customFormat="1" x14ac:dyDescent="0.25">
      <c r="A292" t="s">
        <v>1037</v>
      </c>
      <c r="B292" s="82" t="s">
        <v>943</v>
      </c>
      <c r="C292" s="85" t="s">
        <v>942</v>
      </c>
      <c r="D292" s="100">
        <v>17069138</v>
      </c>
      <c r="E292" s="100">
        <v>32772745</v>
      </c>
      <c r="F292" s="100">
        <v>18434669</v>
      </c>
      <c r="G292" s="100">
        <v>0</v>
      </c>
      <c r="H292" s="100">
        <v>68276552</v>
      </c>
      <c r="I292" s="100">
        <v>0</v>
      </c>
      <c r="J292" s="100">
        <v>0</v>
      </c>
      <c r="K292" s="100">
        <v>17069138</v>
      </c>
      <c r="L292" s="100">
        <v>285401</v>
      </c>
      <c r="M292" s="100">
        <v>285401</v>
      </c>
      <c r="N292" s="100">
        <v>0</v>
      </c>
      <c r="O292" s="100">
        <v>0</v>
      </c>
      <c r="P292" s="100">
        <v>0</v>
      </c>
      <c r="Q292" s="100">
        <v>0</v>
      </c>
      <c r="R292" s="100">
        <v>0</v>
      </c>
      <c r="S292" s="100">
        <v>0</v>
      </c>
      <c r="T292" s="100">
        <v>0</v>
      </c>
      <c r="U292" s="100">
        <v>0</v>
      </c>
      <c r="V292" s="100">
        <v>0</v>
      </c>
      <c r="W292" s="100">
        <v>0</v>
      </c>
      <c r="X292" s="100">
        <v>0</v>
      </c>
      <c r="Y292" s="100">
        <v>0</v>
      </c>
      <c r="Z292" s="100">
        <v>0</v>
      </c>
      <c r="AA292" s="100">
        <v>0</v>
      </c>
      <c r="AB292" s="100">
        <v>0</v>
      </c>
      <c r="AC292" s="100">
        <v>0</v>
      </c>
      <c r="AD292" s="100">
        <v>0</v>
      </c>
      <c r="AE292" s="100">
        <v>5957558</v>
      </c>
      <c r="AF292" s="100">
        <v>3351124</v>
      </c>
      <c r="AG292" s="100">
        <v>0</v>
      </c>
      <c r="AH292" s="100">
        <v>9308682</v>
      </c>
      <c r="AI292" s="100">
        <v>1816457</v>
      </c>
      <c r="AJ292" s="100">
        <v>3487598</v>
      </c>
      <c r="AK292" s="100">
        <v>1961774</v>
      </c>
      <c r="AL292" s="100">
        <v>0</v>
      </c>
      <c r="AM292" s="100">
        <v>7265829</v>
      </c>
      <c r="AN292" s="100">
        <v>-763985</v>
      </c>
      <c r="AO292" s="100">
        <v>-1466850</v>
      </c>
      <c r="AP292" s="100">
        <v>-825103</v>
      </c>
      <c r="AQ292" s="100">
        <v>0</v>
      </c>
      <c r="AR292" s="100">
        <v>-3055938</v>
      </c>
      <c r="AS292" s="100">
        <v>-926762</v>
      </c>
      <c r="AT292" s="100">
        <v>-1779382</v>
      </c>
      <c r="AU292" s="100">
        <v>-1000902</v>
      </c>
      <c r="AV292" s="100">
        <v>0</v>
      </c>
      <c r="AW292" s="100">
        <v>-3707046</v>
      </c>
      <c r="AX292" s="100">
        <v>36361</v>
      </c>
      <c r="AY292" s="100">
        <v>69814</v>
      </c>
      <c r="AZ292" s="100">
        <v>39270</v>
      </c>
      <c r="BA292" s="100">
        <v>0</v>
      </c>
      <c r="BB292" s="100">
        <v>145445</v>
      </c>
      <c r="BC292" s="100">
        <v>-449904</v>
      </c>
      <c r="BD292" s="100">
        <v>-863817</v>
      </c>
      <c r="BE292" s="100">
        <v>-485897</v>
      </c>
      <c r="BF292" s="100">
        <v>0</v>
      </c>
      <c r="BG292" s="100">
        <v>-1799618</v>
      </c>
      <c r="BH292" s="100">
        <v>-1340305</v>
      </c>
      <c r="BI292" s="100">
        <v>-2573385</v>
      </c>
      <c r="BJ292" s="100">
        <v>-1447529</v>
      </c>
      <c r="BK292" s="100">
        <v>0</v>
      </c>
      <c r="BL292" s="100">
        <v>-5361219</v>
      </c>
      <c r="BM292" s="100">
        <v>-1487671</v>
      </c>
      <c r="BN292" s="100">
        <v>-2856329</v>
      </c>
      <c r="BO292" s="100">
        <v>-1606685</v>
      </c>
      <c r="BP292" s="100">
        <v>0</v>
      </c>
      <c r="BQ292" s="100">
        <v>-5950685</v>
      </c>
      <c r="BR292" s="100">
        <v>-1066682</v>
      </c>
      <c r="BS292" s="100">
        <v>-2048030</v>
      </c>
      <c r="BT292" s="100">
        <v>-1152017</v>
      </c>
      <c r="BU292" s="100">
        <v>0</v>
      </c>
      <c r="BV292" s="100">
        <v>-4266729</v>
      </c>
      <c r="BW292" s="100">
        <v>-420989</v>
      </c>
      <c r="BX292" s="100">
        <v>-808299</v>
      </c>
      <c r="BY292" s="100">
        <v>-454668</v>
      </c>
      <c r="BZ292" s="100">
        <v>0</v>
      </c>
      <c r="CA292" s="100">
        <v>-1683956</v>
      </c>
      <c r="CB292" s="100">
        <v>73364</v>
      </c>
      <c r="CC292" s="100">
        <v>140860</v>
      </c>
      <c r="CD292" s="100">
        <v>79234</v>
      </c>
      <c r="CE292" s="100">
        <v>0</v>
      </c>
      <c r="CF292" s="100">
        <v>293458</v>
      </c>
      <c r="CG292" s="100">
        <v>439502</v>
      </c>
      <c r="CH292" s="100">
        <v>843844</v>
      </c>
      <c r="CI292" s="100">
        <v>474662</v>
      </c>
      <c r="CJ292" s="100">
        <v>0</v>
      </c>
      <c r="CK292" s="100">
        <v>1758008</v>
      </c>
      <c r="CL292" s="100">
        <v>367983</v>
      </c>
      <c r="CM292" s="100">
        <v>706526</v>
      </c>
      <c r="CN292" s="100">
        <v>397421</v>
      </c>
      <c r="CO292" s="100">
        <v>0</v>
      </c>
      <c r="CP292" s="100">
        <v>1471930</v>
      </c>
      <c r="CQ292" s="100">
        <v>-779710</v>
      </c>
      <c r="CR292" s="100">
        <v>-1497045</v>
      </c>
      <c r="CS292" s="100">
        <v>-842088</v>
      </c>
      <c r="CT292" s="100">
        <v>0</v>
      </c>
      <c r="CU292" s="100">
        <v>-3118843</v>
      </c>
      <c r="CV292" s="100">
        <v>-1386532</v>
      </c>
      <c r="CW292" s="100">
        <v>-2662144</v>
      </c>
      <c r="CX292" s="100">
        <v>-1497456</v>
      </c>
      <c r="CY292" s="100">
        <v>0</v>
      </c>
      <c r="CZ292" s="100">
        <v>-5546132</v>
      </c>
      <c r="DA292" s="100">
        <v>-625335</v>
      </c>
      <c r="DB292" s="100">
        <v>-1200644</v>
      </c>
      <c r="DC292" s="100">
        <v>-675362</v>
      </c>
      <c r="DD292" s="100">
        <v>0</v>
      </c>
      <c r="DE292" s="100">
        <v>-2501341</v>
      </c>
      <c r="DF292" s="100">
        <v>-761197</v>
      </c>
      <c r="DG292" s="100">
        <v>-1461500</v>
      </c>
      <c r="DH292" s="100">
        <v>-822094</v>
      </c>
      <c r="DI292" s="100">
        <v>0</v>
      </c>
      <c r="DJ292" s="100">
        <v>-3044791</v>
      </c>
      <c r="DK292" s="100">
        <v>83009</v>
      </c>
      <c r="DL292" s="100">
        <v>151871</v>
      </c>
      <c r="DM292" s="100">
        <v>136050</v>
      </c>
      <c r="DN292" s="100">
        <v>0</v>
      </c>
      <c r="DO292" s="100">
        <v>370930</v>
      </c>
      <c r="DP292" s="100">
        <v>83009</v>
      </c>
      <c r="DQ292" s="100">
        <v>50432</v>
      </c>
      <c r="DR292" s="100">
        <v>78991</v>
      </c>
      <c r="DS292" s="100">
        <v>0</v>
      </c>
      <c r="DT292" s="100">
        <v>212432</v>
      </c>
      <c r="DU292" s="100">
        <v>0</v>
      </c>
      <c r="DV292" s="100">
        <v>101439</v>
      </c>
      <c r="DW292" s="100">
        <v>57059</v>
      </c>
      <c r="DX292" s="100">
        <v>0</v>
      </c>
      <c r="DY292" s="100">
        <v>158498</v>
      </c>
      <c r="DZ292" s="100">
        <v>16148434</v>
      </c>
      <c r="EA292" s="100">
        <v>31004995</v>
      </c>
      <c r="EB292" s="100">
        <v>17440310</v>
      </c>
      <c r="EC292" s="100">
        <v>0</v>
      </c>
      <c r="ED292" s="100">
        <v>64593739</v>
      </c>
      <c r="EE292" s="100">
        <v>17069138</v>
      </c>
      <c r="EF292" s="100">
        <v>32772745</v>
      </c>
      <c r="EG292" s="100">
        <v>18434669</v>
      </c>
      <c r="EH292" s="100">
        <v>0</v>
      </c>
      <c r="EI292" s="100">
        <v>68276552</v>
      </c>
      <c r="EJ292" s="100">
        <v>920704</v>
      </c>
      <c r="EK292" s="100">
        <v>1767750</v>
      </c>
      <c r="EL292" s="100">
        <v>994359</v>
      </c>
      <c r="EM292" s="100">
        <v>0</v>
      </c>
      <c r="EN292" s="100">
        <v>3682813</v>
      </c>
      <c r="EO292" s="100">
        <v>920704</v>
      </c>
      <c r="EP292" s="100">
        <v>1869189</v>
      </c>
      <c r="EQ292" s="100">
        <v>1051418</v>
      </c>
      <c r="ER292" s="100">
        <v>0</v>
      </c>
      <c r="ES292" s="100">
        <v>3841311</v>
      </c>
      <c r="ET292" s="546">
        <v>0.25</v>
      </c>
      <c r="EU292" s="546">
        <v>0.48</v>
      </c>
      <c r="EV292" s="546">
        <v>0.27</v>
      </c>
      <c r="EW292" s="546">
        <v>0</v>
      </c>
      <c r="EX292" s="546">
        <v>1</v>
      </c>
      <c r="EY292" s="84" t="s">
        <v>1044</v>
      </c>
    </row>
    <row r="293" spans="1:155" s="84" customFormat="1" x14ac:dyDescent="0.25">
      <c r="A293" t="s">
        <v>1026</v>
      </c>
      <c r="B293" s="82" t="s">
        <v>945</v>
      </c>
      <c r="C293" s="85" t="s">
        <v>944</v>
      </c>
      <c r="D293" s="100">
        <v>29466203</v>
      </c>
      <c r="E293" s="100">
        <v>56575108</v>
      </c>
      <c r="F293" s="100">
        <v>31823498</v>
      </c>
      <c r="G293" s="100">
        <v>0</v>
      </c>
      <c r="H293" s="100">
        <v>117864809</v>
      </c>
      <c r="I293" s="100">
        <v>0</v>
      </c>
      <c r="J293" s="100">
        <v>0</v>
      </c>
      <c r="K293" s="100">
        <v>29466203</v>
      </c>
      <c r="L293" s="100">
        <v>445379</v>
      </c>
      <c r="M293" s="100">
        <v>445379</v>
      </c>
      <c r="N293" s="100">
        <v>14802094</v>
      </c>
      <c r="O293" s="100">
        <v>14802094</v>
      </c>
      <c r="P293" s="100">
        <v>0</v>
      </c>
      <c r="Q293" s="100">
        <v>0</v>
      </c>
      <c r="R293" s="100">
        <v>0</v>
      </c>
      <c r="S293" s="100">
        <v>0</v>
      </c>
      <c r="T293" s="100">
        <v>0</v>
      </c>
      <c r="U293" s="100">
        <v>0</v>
      </c>
      <c r="V293" s="100">
        <v>0</v>
      </c>
      <c r="W293" s="100">
        <v>0</v>
      </c>
      <c r="X293" s="100">
        <v>0</v>
      </c>
      <c r="Y293" s="100">
        <v>0</v>
      </c>
      <c r="Z293" s="100">
        <v>0</v>
      </c>
      <c r="AA293" s="100">
        <v>0</v>
      </c>
      <c r="AB293" s="100">
        <v>0</v>
      </c>
      <c r="AC293" s="100">
        <v>0</v>
      </c>
      <c r="AD293" s="100">
        <v>0</v>
      </c>
      <c r="AE293" s="100">
        <v>7668224</v>
      </c>
      <c r="AF293" s="100">
        <v>3885426</v>
      </c>
      <c r="AG293" s="100">
        <v>0</v>
      </c>
      <c r="AH293" s="100">
        <v>11553650</v>
      </c>
      <c r="AI293" s="100">
        <v>2441783</v>
      </c>
      <c r="AJ293" s="100">
        <v>4688222</v>
      </c>
      <c r="AK293" s="100">
        <v>2637125</v>
      </c>
      <c r="AL293" s="100">
        <v>0</v>
      </c>
      <c r="AM293" s="100">
        <v>9767130</v>
      </c>
      <c r="AN293" s="100">
        <v>-1374847</v>
      </c>
      <c r="AO293" s="100">
        <v>-2639706</v>
      </c>
      <c r="AP293" s="100">
        <v>-1484835</v>
      </c>
      <c r="AQ293" s="100">
        <v>0</v>
      </c>
      <c r="AR293" s="100">
        <v>-5499388</v>
      </c>
      <c r="AS293" s="100">
        <v>-673000</v>
      </c>
      <c r="AT293" s="100">
        <v>-1292160</v>
      </c>
      <c r="AU293" s="100">
        <v>-726840</v>
      </c>
      <c r="AV293" s="100">
        <v>0</v>
      </c>
      <c r="AW293" s="100">
        <v>-2692000</v>
      </c>
      <c r="AX293" s="100">
        <v>0</v>
      </c>
      <c r="AY293" s="100">
        <v>0</v>
      </c>
      <c r="AZ293" s="100">
        <v>0</v>
      </c>
      <c r="BA293" s="100">
        <v>0</v>
      </c>
      <c r="BB293" s="100">
        <v>0</v>
      </c>
      <c r="BC293" s="100">
        <v>-31500</v>
      </c>
      <c r="BD293" s="100">
        <v>-60480</v>
      </c>
      <c r="BE293" s="100">
        <v>-34020</v>
      </c>
      <c r="BF293" s="100">
        <v>0</v>
      </c>
      <c r="BG293" s="100">
        <v>-126000</v>
      </c>
      <c r="BH293" s="100">
        <v>-704500</v>
      </c>
      <c r="BI293" s="100">
        <v>-1352640</v>
      </c>
      <c r="BJ293" s="100">
        <v>-760860</v>
      </c>
      <c r="BK293" s="100">
        <v>0</v>
      </c>
      <c r="BL293" s="100">
        <v>-2818000</v>
      </c>
      <c r="BM293" s="100">
        <v>-776609</v>
      </c>
      <c r="BN293" s="100">
        <v>-1491089</v>
      </c>
      <c r="BO293" s="100">
        <v>-838737</v>
      </c>
      <c r="BP293" s="100">
        <v>0</v>
      </c>
      <c r="BQ293" s="100">
        <v>-3106435</v>
      </c>
      <c r="BR293" s="100">
        <v>401315</v>
      </c>
      <c r="BS293" s="100">
        <v>770526</v>
      </c>
      <c r="BT293" s="100">
        <v>433421</v>
      </c>
      <c r="BU293" s="100">
        <v>0</v>
      </c>
      <c r="BV293" s="100">
        <v>1605262</v>
      </c>
      <c r="BW293" s="100">
        <v>-1177924</v>
      </c>
      <c r="BX293" s="100">
        <v>-2261615</v>
      </c>
      <c r="BY293" s="100">
        <v>-1272158</v>
      </c>
      <c r="BZ293" s="100">
        <v>0</v>
      </c>
      <c r="CA293" s="100">
        <v>-4711697</v>
      </c>
      <c r="CB293" s="100">
        <v>293801</v>
      </c>
      <c r="CC293" s="100">
        <v>564099</v>
      </c>
      <c r="CD293" s="100">
        <v>317306</v>
      </c>
      <c r="CE293" s="100">
        <v>0</v>
      </c>
      <c r="CF293" s="100">
        <v>1175206</v>
      </c>
      <c r="CG293" s="100">
        <v>0</v>
      </c>
      <c r="CH293" s="100">
        <v>0</v>
      </c>
      <c r="CI293" s="100">
        <v>0</v>
      </c>
      <c r="CJ293" s="100">
        <v>0</v>
      </c>
      <c r="CK293" s="100">
        <v>0</v>
      </c>
      <c r="CL293" s="100">
        <v>-1153891</v>
      </c>
      <c r="CM293" s="100">
        <v>-2215470</v>
      </c>
      <c r="CN293" s="100">
        <v>-1246202</v>
      </c>
      <c r="CO293" s="100">
        <v>0</v>
      </c>
      <c r="CP293" s="100">
        <v>-4615563</v>
      </c>
      <c r="CQ293" s="100">
        <v>1177924</v>
      </c>
      <c r="CR293" s="100">
        <v>2261615</v>
      </c>
      <c r="CS293" s="100">
        <v>1272158</v>
      </c>
      <c r="CT293" s="100">
        <v>0</v>
      </c>
      <c r="CU293" s="100">
        <v>4711697</v>
      </c>
      <c r="CV293" s="100">
        <v>-458775</v>
      </c>
      <c r="CW293" s="100">
        <v>-880845</v>
      </c>
      <c r="CX293" s="100">
        <v>-495475</v>
      </c>
      <c r="CY293" s="100">
        <v>0</v>
      </c>
      <c r="CZ293" s="100">
        <v>-1835095</v>
      </c>
      <c r="DA293" s="100">
        <v>-458775</v>
      </c>
      <c r="DB293" s="100">
        <v>-880845</v>
      </c>
      <c r="DC293" s="100">
        <v>-495475</v>
      </c>
      <c r="DD293" s="100">
        <v>0</v>
      </c>
      <c r="DE293" s="100">
        <v>-1835095</v>
      </c>
      <c r="DF293" s="100">
        <v>0</v>
      </c>
      <c r="DG293" s="100">
        <v>0</v>
      </c>
      <c r="DH293" s="100">
        <v>0</v>
      </c>
      <c r="DI293" s="100">
        <v>0</v>
      </c>
      <c r="DJ293" s="100">
        <v>0</v>
      </c>
      <c r="DK293" s="100">
        <v>495771</v>
      </c>
      <c r="DL293" s="100">
        <v>1410068</v>
      </c>
      <c r="DM293" s="100">
        <v>1095328</v>
      </c>
      <c r="DN293" s="100">
        <v>0</v>
      </c>
      <c r="DO293" s="100">
        <v>3001167</v>
      </c>
      <c r="DP293" s="100">
        <v>495659</v>
      </c>
      <c r="DQ293" s="100">
        <v>2986132</v>
      </c>
      <c r="DR293" s="100">
        <v>1981977</v>
      </c>
      <c r="DS293" s="100">
        <v>0</v>
      </c>
      <c r="DT293" s="100">
        <v>5463768</v>
      </c>
      <c r="DU293" s="100">
        <v>112</v>
      </c>
      <c r="DV293" s="100">
        <v>-1576064</v>
      </c>
      <c r="DW293" s="100">
        <v>-886649</v>
      </c>
      <c r="DX293" s="100">
        <v>0</v>
      </c>
      <c r="DY293" s="100">
        <v>-2462601</v>
      </c>
      <c r="DZ293" s="100">
        <v>29171571</v>
      </c>
      <c r="EA293" s="100">
        <v>56009417</v>
      </c>
      <c r="EB293" s="100">
        <v>31505297</v>
      </c>
      <c r="EC293" s="100">
        <v>0</v>
      </c>
      <c r="ED293" s="100">
        <v>116686285</v>
      </c>
      <c r="EE293" s="100">
        <v>29466203</v>
      </c>
      <c r="EF293" s="100">
        <v>56575108</v>
      </c>
      <c r="EG293" s="100">
        <v>31823498</v>
      </c>
      <c r="EH293" s="100">
        <v>0</v>
      </c>
      <c r="EI293" s="100">
        <v>117864809</v>
      </c>
      <c r="EJ293" s="100">
        <v>294632</v>
      </c>
      <c r="EK293" s="100">
        <v>565691</v>
      </c>
      <c r="EL293" s="100">
        <v>318201</v>
      </c>
      <c r="EM293" s="100">
        <v>0</v>
      </c>
      <c r="EN293" s="100">
        <v>1178524</v>
      </c>
      <c r="EO293" s="100">
        <v>294744</v>
      </c>
      <c r="EP293" s="100">
        <v>-1010373</v>
      </c>
      <c r="EQ293" s="100">
        <v>-568448</v>
      </c>
      <c r="ER293" s="100">
        <v>0</v>
      </c>
      <c r="ES293" s="100">
        <v>-1284077</v>
      </c>
      <c r="ET293" s="546">
        <v>0.25</v>
      </c>
      <c r="EU293" s="546">
        <v>0.48</v>
      </c>
      <c r="EV293" s="546">
        <v>0.27</v>
      </c>
      <c r="EW293" s="546">
        <v>0</v>
      </c>
      <c r="EX293" s="546">
        <v>1</v>
      </c>
      <c r="EY293" s="84" t="s">
        <v>1073</v>
      </c>
    </row>
    <row r="294" spans="1:155" s="84" customFormat="1" x14ac:dyDescent="0.25">
      <c r="A294" t="s">
        <v>1037</v>
      </c>
      <c r="B294" s="82" t="s">
        <v>947</v>
      </c>
      <c r="C294" s="85" t="s">
        <v>946</v>
      </c>
      <c r="D294" s="100">
        <v>51764447</v>
      </c>
      <c r="E294" s="100">
        <v>50729159</v>
      </c>
      <c r="F294" s="100">
        <v>0</v>
      </c>
      <c r="G294" s="100">
        <v>1035289</v>
      </c>
      <c r="H294" s="100">
        <v>103528895</v>
      </c>
      <c r="I294" s="100">
        <v>306600</v>
      </c>
      <c r="J294" s="100">
        <v>306600</v>
      </c>
      <c r="K294" s="100">
        <v>51457847</v>
      </c>
      <c r="L294" s="100">
        <v>295471</v>
      </c>
      <c r="M294" s="100">
        <v>295471</v>
      </c>
      <c r="N294" s="100">
        <v>64270</v>
      </c>
      <c r="O294" s="100">
        <v>64270</v>
      </c>
      <c r="P294" s="100">
        <v>0</v>
      </c>
      <c r="Q294" s="100">
        <v>0</v>
      </c>
      <c r="R294" s="100">
        <v>0</v>
      </c>
      <c r="S294" s="100">
        <v>0</v>
      </c>
      <c r="T294" s="100">
        <v>0</v>
      </c>
      <c r="U294" s="100">
        <v>0</v>
      </c>
      <c r="V294" s="100">
        <v>0</v>
      </c>
      <c r="W294" s="100">
        <v>306599.73116089613</v>
      </c>
      <c r="X294" s="100">
        <v>0</v>
      </c>
      <c r="Y294" s="100">
        <v>0</v>
      </c>
      <c r="Z294" s="100">
        <v>306599.73116089613</v>
      </c>
      <c r="AA294" s="100">
        <v>0</v>
      </c>
      <c r="AB294" s="100">
        <v>0</v>
      </c>
      <c r="AC294" s="100">
        <v>0</v>
      </c>
      <c r="AD294" s="100">
        <v>0</v>
      </c>
      <c r="AE294" s="100">
        <v>5114265</v>
      </c>
      <c r="AF294" s="100">
        <v>0</v>
      </c>
      <c r="AG294" s="100">
        <v>104036</v>
      </c>
      <c r="AH294" s="100">
        <v>5218301</v>
      </c>
      <c r="AI294" s="100">
        <v>5577648</v>
      </c>
      <c r="AJ294" s="100">
        <v>5466096</v>
      </c>
      <c r="AK294" s="100">
        <v>0</v>
      </c>
      <c r="AL294" s="100">
        <v>111553</v>
      </c>
      <c r="AM294" s="100">
        <v>11155297</v>
      </c>
      <c r="AN294" s="100">
        <v>-1195476</v>
      </c>
      <c r="AO294" s="100">
        <v>-1171567</v>
      </c>
      <c r="AP294" s="100">
        <v>0</v>
      </c>
      <c r="AQ294" s="100">
        <v>-23910</v>
      </c>
      <c r="AR294" s="100">
        <v>-2390953</v>
      </c>
      <c r="AS294" s="100">
        <v>-1254203</v>
      </c>
      <c r="AT294" s="100">
        <v>-1229118</v>
      </c>
      <c r="AU294" s="100">
        <v>0</v>
      </c>
      <c r="AV294" s="100">
        <v>-25084</v>
      </c>
      <c r="AW294" s="100">
        <v>-2508405</v>
      </c>
      <c r="AX294" s="100">
        <v>0</v>
      </c>
      <c r="AY294" s="100">
        <v>0</v>
      </c>
      <c r="AZ294" s="100">
        <v>0</v>
      </c>
      <c r="BA294" s="100">
        <v>0</v>
      </c>
      <c r="BB294" s="100">
        <v>0</v>
      </c>
      <c r="BC294" s="100">
        <v>-46087</v>
      </c>
      <c r="BD294" s="100">
        <v>-45165</v>
      </c>
      <c r="BE294" s="100">
        <v>0</v>
      </c>
      <c r="BF294" s="100">
        <v>-922</v>
      </c>
      <c r="BG294" s="100">
        <v>-92174</v>
      </c>
      <c r="BH294" s="100">
        <v>-1300290</v>
      </c>
      <c r="BI294" s="100">
        <v>-1274283</v>
      </c>
      <c r="BJ294" s="100">
        <v>0</v>
      </c>
      <c r="BK294" s="100">
        <v>-26006</v>
      </c>
      <c r="BL294" s="100">
        <v>-2600579</v>
      </c>
      <c r="BM294" s="100">
        <v>-7230838</v>
      </c>
      <c r="BN294" s="100">
        <v>-7086221</v>
      </c>
      <c r="BO294" s="100">
        <v>0</v>
      </c>
      <c r="BP294" s="100">
        <v>-144617</v>
      </c>
      <c r="BQ294" s="100">
        <v>-14461676</v>
      </c>
      <c r="BR294" s="100">
        <v>-7230838</v>
      </c>
      <c r="BS294" s="100">
        <v>-7086221</v>
      </c>
      <c r="BT294" s="100">
        <v>0</v>
      </c>
      <c r="BU294" s="100">
        <v>-144617</v>
      </c>
      <c r="BV294" s="100">
        <v>-14461676</v>
      </c>
      <c r="BW294" s="100">
        <v>0</v>
      </c>
      <c r="BX294" s="100">
        <v>0</v>
      </c>
      <c r="BY294" s="100">
        <v>0</v>
      </c>
      <c r="BZ294" s="100">
        <v>0</v>
      </c>
      <c r="CA294" s="100">
        <v>0</v>
      </c>
      <c r="CB294" s="100">
        <v>0</v>
      </c>
      <c r="CC294" s="100">
        <v>0</v>
      </c>
      <c r="CD294" s="100">
        <v>0</v>
      </c>
      <c r="CE294" s="100">
        <v>0</v>
      </c>
      <c r="CF294" s="100">
        <v>0</v>
      </c>
      <c r="CG294" s="100">
        <v>0</v>
      </c>
      <c r="CH294" s="100">
        <v>0</v>
      </c>
      <c r="CI294" s="100">
        <v>0</v>
      </c>
      <c r="CJ294" s="100">
        <v>0</v>
      </c>
      <c r="CK294" s="100">
        <v>0</v>
      </c>
      <c r="CL294" s="100">
        <v>604665</v>
      </c>
      <c r="CM294" s="100">
        <v>592572</v>
      </c>
      <c r="CN294" s="100">
        <v>0</v>
      </c>
      <c r="CO294" s="100">
        <v>12093</v>
      </c>
      <c r="CP294" s="100">
        <v>1209330</v>
      </c>
      <c r="CQ294" s="100">
        <v>0</v>
      </c>
      <c r="CR294" s="100">
        <v>0</v>
      </c>
      <c r="CS294" s="100">
        <v>0</v>
      </c>
      <c r="CT294" s="100">
        <v>0</v>
      </c>
      <c r="CU294" s="100">
        <v>0</v>
      </c>
      <c r="CV294" s="100">
        <v>-6626173</v>
      </c>
      <c r="CW294" s="100">
        <v>-6493649</v>
      </c>
      <c r="CX294" s="100">
        <v>0</v>
      </c>
      <c r="CY294" s="100">
        <v>-132524</v>
      </c>
      <c r="CZ294" s="100">
        <v>-13252346</v>
      </c>
      <c r="DA294" s="100">
        <v>-6626173</v>
      </c>
      <c r="DB294" s="100">
        <v>-6493649</v>
      </c>
      <c r="DC294" s="100">
        <v>0</v>
      </c>
      <c r="DD294" s="100">
        <v>-132524</v>
      </c>
      <c r="DE294" s="100">
        <v>-13252346</v>
      </c>
      <c r="DF294" s="100">
        <v>0</v>
      </c>
      <c r="DG294" s="100">
        <v>0</v>
      </c>
      <c r="DH294" s="100">
        <v>0</v>
      </c>
      <c r="DI294" s="100">
        <v>0</v>
      </c>
      <c r="DJ294" s="100">
        <v>0</v>
      </c>
      <c r="DK294" s="100">
        <v>-2105068</v>
      </c>
      <c r="DL294" s="100">
        <v>-2062967</v>
      </c>
      <c r="DM294" s="100">
        <v>0</v>
      </c>
      <c r="DN294" s="100">
        <v>-42101</v>
      </c>
      <c r="DO294" s="100">
        <v>-4210136</v>
      </c>
      <c r="DP294" s="100">
        <v>-3388688</v>
      </c>
      <c r="DQ294" s="100">
        <v>-3320914</v>
      </c>
      <c r="DR294" s="100">
        <v>0</v>
      </c>
      <c r="DS294" s="100">
        <v>-67774</v>
      </c>
      <c r="DT294" s="100">
        <v>-6777376</v>
      </c>
      <c r="DU294" s="100">
        <v>1283620</v>
      </c>
      <c r="DV294" s="100">
        <v>1257947</v>
      </c>
      <c r="DW294" s="100">
        <v>0</v>
      </c>
      <c r="DX294" s="100">
        <v>25673</v>
      </c>
      <c r="DY294" s="100">
        <v>2567240</v>
      </c>
      <c r="DZ294" s="100">
        <v>53246352</v>
      </c>
      <c r="EA294" s="100">
        <v>52181424</v>
      </c>
      <c r="EB294" s="100">
        <v>0</v>
      </c>
      <c r="EC294" s="100">
        <v>1064927</v>
      </c>
      <c r="ED294" s="100">
        <v>106492703</v>
      </c>
      <c r="EE294" s="100">
        <v>51764447</v>
      </c>
      <c r="EF294" s="100">
        <v>50729159</v>
      </c>
      <c r="EG294" s="100">
        <v>0</v>
      </c>
      <c r="EH294" s="100">
        <v>1035289</v>
      </c>
      <c r="EI294" s="100">
        <v>103528895</v>
      </c>
      <c r="EJ294" s="100">
        <v>-1481905</v>
      </c>
      <c r="EK294" s="100">
        <v>-1452265</v>
      </c>
      <c r="EL294" s="100">
        <v>0</v>
      </c>
      <c r="EM294" s="100">
        <v>-29638</v>
      </c>
      <c r="EN294" s="100">
        <v>-2963808</v>
      </c>
      <c r="EO294" s="100">
        <v>-198285</v>
      </c>
      <c r="EP294" s="100">
        <v>-194318</v>
      </c>
      <c r="EQ294" s="100">
        <v>0</v>
      </c>
      <c r="ER294" s="100">
        <v>-3965</v>
      </c>
      <c r="ES294" s="100">
        <v>-396568</v>
      </c>
      <c r="ET294" s="546">
        <v>0.5</v>
      </c>
      <c r="EU294" s="546">
        <v>0.49</v>
      </c>
      <c r="EV294" s="546">
        <v>0</v>
      </c>
      <c r="EW294" s="546">
        <v>0.01</v>
      </c>
      <c r="EX294" s="546">
        <v>1</v>
      </c>
      <c r="EY294" s="84" t="s">
        <v>1054</v>
      </c>
    </row>
    <row r="295" spans="1:155" s="84" customFormat="1" x14ac:dyDescent="0.25">
      <c r="A295" t="s">
        <v>1026</v>
      </c>
      <c r="B295" s="82" t="s">
        <v>949</v>
      </c>
      <c r="C295" s="85" t="s">
        <v>948</v>
      </c>
      <c r="D295" s="100">
        <v>32711679</v>
      </c>
      <c r="E295" s="100">
        <v>26169344</v>
      </c>
      <c r="F295" s="100">
        <v>6542336</v>
      </c>
      <c r="G295" s="100">
        <v>0</v>
      </c>
      <c r="H295" s="100">
        <v>65423359</v>
      </c>
      <c r="I295" s="100">
        <v>0</v>
      </c>
      <c r="J295" s="100">
        <v>0</v>
      </c>
      <c r="K295" s="100">
        <v>32711679</v>
      </c>
      <c r="L295" s="100">
        <v>219654</v>
      </c>
      <c r="M295" s="100">
        <v>219654</v>
      </c>
      <c r="N295" s="100">
        <v>0</v>
      </c>
      <c r="O295" s="100">
        <v>0</v>
      </c>
      <c r="P295" s="100">
        <v>16440</v>
      </c>
      <c r="Q295" s="100">
        <v>0</v>
      </c>
      <c r="R295" s="100">
        <v>16440</v>
      </c>
      <c r="S295" s="100">
        <v>0</v>
      </c>
      <c r="T295" s="100">
        <v>0</v>
      </c>
      <c r="U295" s="100">
        <v>0</v>
      </c>
      <c r="V295" s="100">
        <v>0</v>
      </c>
      <c r="W295" s="100">
        <v>0</v>
      </c>
      <c r="X295" s="100">
        <v>0</v>
      </c>
      <c r="Y295" s="100">
        <v>0</v>
      </c>
      <c r="Z295" s="100">
        <v>0</v>
      </c>
      <c r="AA295" s="100">
        <v>0</v>
      </c>
      <c r="AB295" s="100">
        <v>0</v>
      </c>
      <c r="AC295" s="100">
        <v>0</v>
      </c>
      <c r="AD295" s="100">
        <v>0</v>
      </c>
      <c r="AE295" s="100">
        <v>3370337</v>
      </c>
      <c r="AF295" s="100">
        <v>842451</v>
      </c>
      <c r="AG295" s="100">
        <v>0</v>
      </c>
      <c r="AH295" s="100">
        <v>4212788</v>
      </c>
      <c r="AI295" s="100">
        <v>1077873</v>
      </c>
      <c r="AJ295" s="100">
        <v>862299</v>
      </c>
      <c r="AK295" s="100">
        <v>215575</v>
      </c>
      <c r="AL295" s="100">
        <v>0</v>
      </c>
      <c r="AM295" s="100">
        <v>2155747</v>
      </c>
      <c r="AN295" s="100">
        <v>-90437</v>
      </c>
      <c r="AO295" s="100">
        <v>-72349</v>
      </c>
      <c r="AP295" s="100">
        <v>-18087</v>
      </c>
      <c r="AQ295" s="100">
        <v>0</v>
      </c>
      <c r="AR295" s="100">
        <v>-180873</v>
      </c>
      <c r="AS295" s="100">
        <v>-400000</v>
      </c>
      <c r="AT295" s="100">
        <v>-320000</v>
      </c>
      <c r="AU295" s="100">
        <v>-80000</v>
      </c>
      <c r="AV295" s="100">
        <v>0</v>
      </c>
      <c r="AW295" s="100">
        <v>-800000</v>
      </c>
      <c r="AX295" s="100">
        <v>400000</v>
      </c>
      <c r="AY295" s="100">
        <v>320000</v>
      </c>
      <c r="AZ295" s="100">
        <v>80000</v>
      </c>
      <c r="BA295" s="100">
        <v>0</v>
      </c>
      <c r="BB295" s="100">
        <v>800000</v>
      </c>
      <c r="BC295" s="100">
        <v>-495500</v>
      </c>
      <c r="BD295" s="100">
        <v>-396400</v>
      </c>
      <c r="BE295" s="100">
        <v>-99100</v>
      </c>
      <c r="BF295" s="100">
        <v>0</v>
      </c>
      <c r="BG295" s="100">
        <v>-991000</v>
      </c>
      <c r="BH295" s="100">
        <v>-495500</v>
      </c>
      <c r="BI295" s="100">
        <v>-396400</v>
      </c>
      <c r="BJ295" s="100">
        <v>-99100</v>
      </c>
      <c r="BK295" s="100">
        <v>0</v>
      </c>
      <c r="BL295" s="100">
        <v>-991000</v>
      </c>
      <c r="BM295" s="100">
        <v>-5275387</v>
      </c>
      <c r="BN295" s="100">
        <v>-4220310</v>
      </c>
      <c r="BO295" s="100">
        <v>-1055077</v>
      </c>
      <c r="BP295" s="100">
        <v>0</v>
      </c>
      <c r="BQ295" s="100">
        <v>-10550774</v>
      </c>
      <c r="BR295" s="100">
        <v>749547</v>
      </c>
      <c r="BS295" s="100">
        <v>599637</v>
      </c>
      <c r="BT295" s="100">
        <v>149909</v>
      </c>
      <c r="BU295" s="100">
        <v>0</v>
      </c>
      <c r="BV295" s="100">
        <v>1499093</v>
      </c>
      <c r="BW295" s="100">
        <v>-6024933</v>
      </c>
      <c r="BX295" s="100">
        <v>-4819947</v>
      </c>
      <c r="BY295" s="100">
        <v>-1204987</v>
      </c>
      <c r="BZ295" s="100">
        <v>0</v>
      </c>
      <c r="CA295" s="100">
        <v>-12049867</v>
      </c>
      <c r="CB295" s="100">
        <v>0</v>
      </c>
      <c r="CC295" s="100">
        <v>0</v>
      </c>
      <c r="CD295" s="100">
        <v>0</v>
      </c>
      <c r="CE295" s="100">
        <v>0</v>
      </c>
      <c r="CF295" s="100">
        <v>0</v>
      </c>
      <c r="CG295" s="100">
        <v>325000</v>
      </c>
      <c r="CH295" s="100">
        <v>260000</v>
      </c>
      <c r="CI295" s="100">
        <v>65000</v>
      </c>
      <c r="CJ295" s="100">
        <v>0</v>
      </c>
      <c r="CK295" s="100">
        <v>650000</v>
      </c>
      <c r="CL295" s="100">
        <v>166431</v>
      </c>
      <c r="CM295" s="100">
        <v>133145</v>
      </c>
      <c r="CN295" s="100">
        <v>33286</v>
      </c>
      <c r="CO295" s="100">
        <v>0</v>
      </c>
      <c r="CP295" s="100">
        <v>332862</v>
      </c>
      <c r="CQ295" s="100">
        <v>-1616614</v>
      </c>
      <c r="CR295" s="100">
        <v>-1293291</v>
      </c>
      <c r="CS295" s="100">
        <v>-323323</v>
      </c>
      <c r="CT295" s="100">
        <v>0</v>
      </c>
      <c r="CU295" s="100">
        <v>-3233228</v>
      </c>
      <c r="CV295" s="100">
        <v>-6400570</v>
      </c>
      <c r="CW295" s="100">
        <v>-5120456</v>
      </c>
      <c r="CX295" s="100">
        <v>-1280114</v>
      </c>
      <c r="CY295" s="100">
        <v>0</v>
      </c>
      <c r="CZ295" s="100">
        <v>-12801140</v>
      </c>
      <c r="DA295" s="100">
        <v>915978</v>
      </c>
      <c r="DB295" s="100">
        <v>732782</v>
      </c>
      <c r="DC295" s="100">
        <v>183195</v>
      </c>
      <c r="DD295" s="100">
        <v>0</v>
      </c>
      <c r="DE295" s="100">
        <v>1831955</v>
      </c>
      <c r="DF295" s="100">
        <v>-7316547</v>
      </c>
      <c r="DG295" s="100">
        <v>-5853238</v>
      </c>
      <c r="DH295" s="100">
        <v>-1463310</v>
      </c>
      <c r="DI295" s="100">
        <v>0</v>
      </c>
      <c r="DJ295" s="100">
        <v>-14633095</v>
      </c>
      <c r="DK295" s="100">
        <v>965555</v>
      </c>
      <c r="DL295" s="100">
        <v>772444</v>
      </c>
      <c r="DM295" s="100">
        <v>193112</v>
      </c>
      <c r="DN295" s="100">
        <v>0</v>
      </c>
      <c r="DO295" s="100">
        <v>1931111</v>
      </c>
      <c r="DP295" s="100">
        <v>1912219</v>
      </c>
      <c r="DQ295" s="100">
        <v>1529776</v>
      </c>
      <c r="DR295" s="100">
        <v>382444</v>
      </c>
      <c r="DS295" s="100">
        <v>0</v>
      </c>
      <c r="DT295" s="100">
        <v>3824439</v>
      </c>
      <c r="DU295" s="100">
        <v>-946664</v>
      </c>
      <c r="DV295" s="100">
        <v>-757332</v>
      </c>
      <c r="DW295" s="100">
        <v>-189332</v>
      </c>
      <c r="DX295" s="100">
        <v>0</v>
      </c>
      <c r="DY295" s="100">
        <v>-1893328</v>
      </c>
      <c r="DZ295" s="100">
        <v>33577383</v>
      </c>
      <c r="EA295" s="100">
        <v>26861906</v>
      </c>
      <c r="EB295" s="100">
        <v>6715477</v>
      </c>
      <c r="EC295" s="100">
        <v>0</v>
      </c>
      <c r="ED295" s="100">
        <v>67154766</v>
      </c>
      <c r="EE295" s="100">
        <v>32711679</v>
      </c>
      <c r="EF295" s="100">
        <v>26169344</v>
      </c>
      <c r="EG295" s="100">
        <v>6542336</v>
      </c>
      <c r="EH295" s="100">
        <v>0</v>
      </c>
      <c r="EI295" s="100">
        <v>65423359</v>
      </c>
      <c r="EJ295" s="100">
        <v>-865704</v>
      </c>
      <c r="EK295" s="100">
        <v>-692562</v>
      </c>
      <c r="EL295" s="100">
        <v>-173141</v>
      </c>
      <c r="EM295" s="100">
        <v>0</v>
      </c>
      <c r="EN295" s="100">
        <v>-1731407</v>
      </c>
      <c r="EO295" s="100">
        <v>-1812368</v>
      </c>
      <c r="EP295" s="100">
        <v>-1449894</v>
      </c>
      <c r="EQ295" s="100">
        <v>-362473</v>
      </c>
      <c r="ER295" s="100">
        <v>0</v>
      </c>
      <c r="ES295" s="100">
        <v>-3624735</v>
      </c>
      <c r="ET295" s="546">
        <v>0.5</v>
      </c>
      <c r="EU295" s="546">
        <v>0.4</v>
      </c>
      <c r="EV295" s="546">
        <v>0.1</v>
      </c>
      <c r="EW295" s="546">
        <v>0</v>
      </c>
      <c r="EX295" s="546">
        <v>1</v>
      </c>
      <c r="EY295" s="84" t="s">
        <v>1029</v>
      </c>
    </row>
    <row r="296" spans="1:155" s="84" customFormat="1" x14ac:dyDescent="0.25">
      <c r="A296" t="s">
        <v>1037</v>
      </c>
      <c r="B296" s="82" t="s">
        <v>951</v>
      </c>
      <c r="C296" s="85" t="s">
        <v>950</v>
      </c>
      <c r="D296" s="100">
        <v>16367600</v>
      </c>
      <c r="E296" s="100">
        <v>22914641</v>
      </c>
      <c r="F296" s="100">
        <v>26188161</v>
      </c>
      <c r="G296" s="100">
        <v>0</v>
      </c>
      <c r="H296" s="100">
        <v>65470402</v>
      </c>
      <c r="I296" s="100">
        <v>0</v>
      </c>
      <c r="J296" s="100">
        <v>0</v>
      </c>
      <c r="K296" s="100">
        <v>16367600</v>
      </c>
      <c r="L296" s="100">
        <v>167093</v>
      </c>
      <c r="M296" s="100">
        <v>167093</v>
      </c>
      <c r="N296" s="100">
        <v>0</v>
      </c>
      <c r="O296" s="100">
        <v>0</v>
      </c>
      <c r="P296" s="100">
        <v>0</v>
      </c>
      <c r="Q296" s="100">
        <v>0</v>
      </c>
      <c r="R296" s="100">
        <v>0</v>
      </c>
      <c r="S296" s="100">
        <v>0</v>
      </c>
      <c r="T296" s="100">
        <v>0</v>
      </c>
      <c r="U296" s="100">
        <v>0</v>
      </c>
      <c r="V296" s="100">
        <v>0</v>
      </c>
      <c r="W296" s="100">
        <v>0</v>
      </c>
      <c r="X296" s="100">
        <v>0</v>
      </c>
      <c r="Y296" s="100">
        <v>0</v>
      </c>
      <c r="Z296" s="100">
        <v>0</v>
      </c>
      <c r="AA296" s="100">
        <v>0</v>
      </c>
      <c r="AB296" s="100">
        <v>0</v>
      </c>
      <c r="AC296" s="100">
        <v>0</v>
      </c>
      <c r="AD296" s="100">
        <v>0</v>
      </c>
      <c r="AE296" s="100">
        <v>1994490</v>
      </c>
      <c r="AF296" s="100">
        <v>2279420</v>
      </c>
      <c r="AG296" s="100">
        <v>0</v>
      </c>
      <c r="AH296" s="100">
        <v>4273910</v>
      </c>
      <c r="AI296" s="100">
        <v>663495</v>
      </c>
      <c r="AJ296" s="100">
        <v>928892</v>
      </c>
      <c r="AK296" s="100">
        <v>1061591</v>
      </c>
      <c r="AL296" s="100">
        <v>0</v>
      </c>
      <c r="AM296" s="100">
        <v>2653978</v>
      </c>
      <c r="AN296" s="100">
        <v>-480555</v>
      </c>
      <c r="AO296" s="100">
        <v>-672777</v>
      </c>
      <c r="AP296" s="100">
        <v>-768888</v>
      </c>
      <c r="AQ296" s="100">
        <v>0</v>
      </c>
      <c r="AR296" s="100">
        <v>-1922220</v>
      </c>
      <c r="AS296" s="100">
        <v>-545371.35999999987</v>
      </c>
      <c r="AT296" s="100">
        <v>-763519</v>
      </c>
      <c r="AU296" s="100">
        <v>-872593</v>
      </c>
      <c r="AV296" s="100">
        <v>0</v>
      </c>
      <c r="AW296" s="100">
        <v>-2181483.36</v>
      </c>
      <c r="AX296" s="100">
        <v>141492</v>
      </c>
      <c r="AY296" s="100">
        <v>198089</v>
      </c>
      <c r="AZ296" s="100">
        <v>226387</v>
      </c>
      <c r="BA296" s="100">
        <v>0</v>
      </c>
      <c r="BB296" s="100">
        <v>565968</v>
      </c>
      <c r="BC296" s="100">
        <v>-212862</v>
      </c>
      <c r="BD296" s="100">
        <v>-298006</v>
      </c>
      <c r="BE296" s="100">
        <v>-340578</v>
      </c>
      <c r="BF296" s="100">
        <v>0</v>
      </c>
      <c r="BG296" s="100">
        <v>-851446</v>
      </c>
      <c r="BH296" s="100">
        <v>-616741.35999999987</v>
      </c>
      <c r="BI296" s="100">
        <v>-863436</v>
      </c>
      <c r="BJ296" s="100">
        <v>-986784</v>
      </c>
      <c r="BK296" s="100">
        <v>0</v>
      </c>
      <c r="BL296" s="100">
        <v>-2466961.36</v>
      </c>
      <c r="BM296" s="100">
        <v>-3591508</v>
      </c>
      <c r="BN296" s="100">
        <v>-5028112</v>
      </c>
      <c r="BO296" s="100">
        <v>-5746413</v>
      </c>
      <c r="BP296" s="100">
        <v>0</v>
      </c>
      <c r="BQ296" s="100">
        <v>-14366033</v>
      </c>
      <c r="BR296" s="100">
        <v>-2276117</v>
      </c>
      <c r="BS296" s="100">
        <v>-3186563</v>
      </c>
      <c r="BT296" s="100">
        <v>-3641787</v>
      </c>
      <c r="BU296" s="100">
        <v>0</v>
      </c>
      <c r="BV296" s="100">
        <v>-9104467</v>
      </c>
      <c r="BW296" s="100">
        <v>-1315391</v>
      </c>
      <c r="BX296" s="100">
        <v>-1841549</v>
      </c>
      <c r="BY296" s="100">
        <v>-2104626</v>
      </c>
      <c r="BZ296" s="100">
        <v>0</v>
      </c>
      <c r="CA296" s="100">
        <v>-5261566</v>
      </c>
      <c r="CB296" s="100">
        <v>1251423</v>
      </c>
      <c r="CC296" s="100">
        <v>1751992</v>
      </c>
      <c r="CD296" s="100">
        <v>2002276</v>
      </c>
      <c r="CE296" s="100">
        <v>0</v>
      </c>
      <c r="CF296" s="100">
        <v>5005691</v>
      </c>
      <c r="CG296" s="100">
        <v>327741</v>
      </c>
      <c r="CH296" s="100">
        <v>458838</v>
      </c>
      <c r="CI296" s="100">
        <v>524386</v>
      </c>
      <c r="CJ296" s="100">
        <v>0</v>
      </c>
      <c r="CK296" s="100">
        <v>1310965</v>
      </c>
      <c r="CL296" s="100">
        <v>143938</v>
      </c>
      <c r="CM296" s="100">
        <v>201513</v>
      </c>
      <c r="CN296" s="100">
        <v>230300</v>
      </c>
      <c r="CO296" s="100">
        <v>0</v>
      </c>
      <c r="CP296" s="100">
        <v>575751</v>
      </c>
      <c r="CQ296" s="100">
        <v>-123132</v>
      </c>
      <c r="CR296" s="100">
        <v>-172385</v>
      </c>
      <c r="CS296" s="100">
        <v>-197011</v>
      </c>
      <c r="CT296" s="100">
        <v>0</v>
      </c>
      <c r="CU296" s="100">
        <v>-492528</v>
      </c>
      <c r="CV296" s="100">
        <v>-1991538</v>
      </c>
      <c r="CW296" s="100">
        <v>-2788154</v>
      </c>
      <c r="CX296" s="100">
        <v>-3186462</v>
      </c>
      <c r="CY296" s="100">
        <v>0</v>
      </c>
      <c r="CZ296" s="100">
        <v>-7966154</v>
      </c>
      <c r="DA296" s="100">
        <v>-880756</v>
      </c>
      <c r="DB296" s="100">
        <v>-1233058</v>
      </c>
      <c r="DC296" s="100">
        <v>-1409211</v>
      </c>
      <c r="DD296" s="100">
        <v>0</v>
      </c>
      <c r="DE296" s="100">
        <v>-3523025</v>
      </c>
      <c r="DF296" s="100">
        <v>-1110782</v>
      </c>
      <c r="DG296" s="100">
        <v>-1555096</v>
      </c>
      <c r="DH296" s="100">
        <v>-1777251</v>
      </c>
      <c r="DI296" s="100">
        <v>0</v>
      </c>
      <c r="DJ296" s="100">
        <v>-4443129</v>
      </c>
      <c r="DK296" s="100">
        <v>-2978405.6999999993</v>
      </c>
      <c r="DL296" s="100">
        <v>-2382725</v>
      </c>
      <c r="DM296" s="100">
        <v>-595683</v>
      </c>
      <c r="DN296" s="100">
        <v>0</v>
      </c>
      <c r="DO296" s="100">
        <v>-5956813.6999999993</v>
      </c>
      <c r="DP296" s="100">
        <v>-4263356</v>
      </c>
      <c r="DQ296" s="100">
        <v>-3410685</v>
      </c>
      <c r="DR296" s="100">
        <v>-852671</v>
      </c>
      <c r="DS296" s="100">
        <v>0</v>
      </c>
      <c r="DT296" s="100">
        <v>-8526711.700000003</v>
      </c>
      <c r="DU296" s="100">
        <v>1284950.3000000007</v>
      </c>
      <c r="DV296" s="100">
        <v>1027960</v>
      </c>
      <c r="DW296" s="100">
        <v>256988</v>
      </c>
      <c r="DX296" s="100">
        <v>0</v>
      </c>
      <c r="DY296" s="100">
        <v>2569898.0000000037</v>
      </c>
      <c r="DZ296" s="100">
        <v>16674199</v>
      </c>
      <c r="EA296" s="100">
        <v>23343879</v>
      </c>
      <c r="EB296" s="100">
        <v>26678718</v>
      </c>
      <c r="EC296" s="100">
        <v>0</v>
      </c>
      <c r="ED296" s="100">
        <v>66696796</v>
      </c>
      <c r="EE296" s="100">
        <v>16367600</v>
      </c>
      <c r="EF296" s="100">
        <v>22914641</v>
      </c>
      <c r="EG296" s="100">
        <v>26188161</v>
      </c>
      <c r="EH296" s="100">
        <v>0</v>
      </c>
      <c r="EI296" s="100">
        <v>65470402</v>
      </c>
      <c r="EJ296" s="100">
        <v>-306599</v>
      </c>
      <c r="EK296" s="100">
        <v>-429238</v>
      </c>
      <c r="EL296" s="100">
        <v>-490557</v>
      </c>
      <c r="EM296" s="100">
        <v>0</v>
      </c>
      <c r="EN296" s="100">
        <v>-1226394</v>
      </c>
      <c r="EO296" s="100">
        <v>978351.30000000075</v>
      </c>
      <c r="EP296" s="100">
        <v>598722</v>
      </c>
      <c r="EQ296" s="100">
        <v>-233569</v>
      </c>
      <c r="ER296" s="100">
        <v>0</v>
      </c>
      <c r="ES296" s="100">
        <v>1343504.0000000037</v>
      </c>
      <c r="ET296" s="546">
        <v>0.25</v>
      </c>
      <c r="EU296" s="546">
        <v>0.35</v>
      </c>
      <c r="EV296" s="546">
        <v>0.4</v>
      </c>
      <c r="EW296" s="546">
        <v>0</v>
      </c>
      <c r="EX296" s="546">
        <v>1</v>
      </c>
      <c r="EY296" s="84" t="s">
        <v>1029</v>
      </c>
    </row>
    <row r="297" spans="1:155" s="84" customFormat="1" x14ac:dyDescent="0.25">
      <c r="A297" t="s">
        <v>1026</v>
      </c>
      <c r="B297" s="82" t="s">
        <v>953</v>
      </c>
      <c r="C297" s="85" t="s">
        <v>952</v>
      </c>
      <c r="D297" s="100">
        <v>18119027</v>
      </c>
      <c r="E297" s="100">
        <v>14495222</v>
      </c>
      <c r="F297" s="100">
        <v>3623806</v>
      </c>
      <c r="G297" s="100">
        <v>0</v>
      </c>
      <c r="H297" s="100">
        <v>36238055</v>
      </c>
      <c r="I297" s="100">
        <v>0</v>
      </c>
      <c r="J297" s="100">
        <v>0</v>
      </c>
      <c r="K297" s="100">
        <v>18119027</v>
      </c>
      <c r="L297" s="100">
        <v>177275</v>
      </c>
      <c r="M297" s="100">
        <v>177275</v>
      </c>
      <c r="N297" s="100">
        <v>0</v>
      </c>
      <c r="O297" s="100">
        <v>0</v>
      </c>
      <c r="P297" s="100">
        <v>0</v>
      </c>
      <c r="Q297" s="100">
        <v>0</v>
      </c>
      <c r="R297" s="100">
        <v>0</v>
      </c>
      <c r="S297" s="100">
        <v>0</v>
      </c>
      <c r="T297" s="100">
        <v>0</v>
      </c>
      <c r="U297" s="100">
        <v>0</v>
      </c>
      <c r="V297" s="100">
        <v>0</v>
      </c>
      <c r="W297" s="100">
        <v>0</v>
      </c>
      <c r="X297" s="100">
        <v>0</v>
      </c>
      <c r="Y297" s="100">
        <v>0</v>
      </c>
      <c r="Z297" s="100">
        <v>0</v>
      </c>
      <c r="AA297" s="100">
        <v>0</v>
      </c>
      <c r="AB297" s="100">
        <v>0</v>
      </c>
      <c r="AC297" s="100">
        <v>0</v>
      </c>
      <c r="AD297" s="100">
        <v>0</v>
      </c>
      <c r="AE297" s="100">
        <v>2527040</v>
      </c>
      <c r="AF297" s="100">
        <v>631761</v>
      </c>
      <c r="AG297" s="100">
        <v>0</v>
      </c>
      <c r="AH297" s="100">
        <v>3158801</v>
      </c>
      <c r="AI297" s="100">
        <v>1122438</v>
      </c>
      <c r="AJ297" s="100">
        <v>897950</v>
      </c>
      <c r="AK297" s="100">
        <v>224488</v>
      </c>
      <c r="AL297" s="100">
        <v>0</v>
      </c>
      <c r="AM297" s="100">
        <v>2244876</v>
      </c>
      <c r="AN297" s="100">
        <v>-399397</v>
      </c>
      <c r="AO297" s="100">
        <v>-319518</v>
      </c>
      <c r="AP297" s="100">
        <v>-79880</v>
      </c>
      <c r="AQ297" s="100">
        <v>0</v>
      </c>
      <c r="AR297" s="100">
        <v>-798795</v>
      </c>
      <c r="AS297" s="100">
        <v>-300000</v>
      </c>
      <c r="AT297" s="100">
        <v>-240000</v>
      </c>
      <c r="AU297" s="100">
        <v>-60000</v>
      </c>
      <c r="AV297" s="100">
        <v>0</v>
      </c>
      <c r="AW297" s="100">
        <v>-600000</v>
      </c>
      <c r="AX297" s="100">
        <v>300000</v>
      </c>
      <c r="AY297" s="100">
        <v>240000</v>
      </c>
      <c r="AZ297" s="100">
        <v>60000</v>
      </c>
      <c r="BA297" s="100">
        <v>0</v>
      </c>
      <c r="BB297" s="100">
        <v>600000</v>
      </c>
      <c r="BC297" s="100">
        <v>-701000</v>
      </c>
      <c r="BD297" s="100">
        <v>-560800</v>
      </c>
      <c r="BE297" s="100">
        <v>-140200</v>
      </c>
      <c r="BF297" s="100">
        <v>0</v>
      </c>
      <c r="BG297" s="100">
        <v>-1402000</v>
      </c>
      <c r="BH297" s="100">
        <v>-701000</v>
      </c>
      <c r="BI297" s="100">
        <v>-560800</v>
      </c>
      <c r="BJ297" s="100">
        <v>-140200</v>
      </c>
      <c r="BK297" s="100">
        <v>0</v>
      </c>
      <c r="BL297" s="100">
        <v>-1402000</v>
      </c>
      <c r="BM297" s="100">
        <v>-1961000</v>
      </c>
      <c r="BN297" s="100">
        <v>-1568800</v>
      </c>
      <c r="BO297" s="100">
        <v>-392200</v>
      </c>
      <c r="BP297" s="100">
        <v>0</v>
      </c>
      <c r="BQ297" s="100">
        <v>-3922000</v>
      </c>
      <c r="BR297" s="100">
        <v>-954000</v>
      </c>
      <c r="BS297" s="100">
        <v>-763200</v>
      </c>
      <c r="BT297" s="100">
        <v>-190800</v>
      </c>
      <c r="BU297" s="100">
        <v>0</v>
      </c>
      <c r="BV297" s="100">
        <v>-1908000</v>
      </c>
      <c r="BW297" s="100">
        <v>-1007000</v>
      </c>
      <c r="BX297" s="100">
        <v>-805600</v>
      </c>
      <c r="BY297" s="100">
        <v>-201400</v>
      </c>
      <c r="BZ297" s="100">
        <v>0</v>
      </c>
      <c r="CA297" s="100">
        <v>-2014000</v>
      </c>
      <c r="CB297" s="100">
        <v>1002</v>
      </c>
      <c r="CC297" s="100">
        <v>801</v>
      </c>
      <c r="CD297" s="100">
        <v>200</v>
      </c>
      <c r="CE297" s="100">
        <v>0</v>
      </c>
      <c r="CF297" s="100">
        <v>2003</v>
      </c>
      <c r="CG297" s="100">
        <v>88260</v>
      </c>
      <c r="CH297" s="100">
        <v>70608</v>
      </c>
      <c r="CI297" s="100">
        <v>17652</v>
      </c>
      <c r="CJ297" s="100">
        <v>0</v>
      </c>
      <c r="CK297" s="100">
        <v>176520</v>
      </c>
      <c r="CL297" s="100">
        <v>150998</v>
      </c>
      <c r="CM297" s="100">
        <v>120799</v>
      </c>
      <c r="CN297" s="100">
        <v>30200</v>
      </c>
      <c r="CO297" s="100">
        <v>0</v>
      </c>
      <c r="CP297" s="100">
        <v>301997</v>
      </c>
      <c r="CQ297" s="100">
        <v>-163260</v>
      </c>
      <c r="CR297" s="100">
        <v>-130608</v>
      </c>
      <c r="CS297" s="100">
        <v>-32652</v>
      </c>
      <c r="CT297" s="100">
        <v>0</v>
      </c>
      <c r="CU297" s="100">
        <v>-326520</v>
      </c>
      <c r="CV297" s="100">
        <v>-1884000</v>
      </c>
      <c r="CW297" s="100">
        <v>-1507200</v>
      </c>
      <c r="CX297" s="100">
        <v>-376800</v>
      </c>
      <c r="CY297" s="100">
        <v>0</v>
      </c>
      <c r="CZ297" s="100">
        <v>-3768000</v>
      </c>
      <c r="DA297" s="100">
        <v>-802000</v>
      </c>
      <c r="DB297" s="100">
        <v>-641600</v>
      </c>
      <c r="DC297" s="100">
        <v>-160400</v>
      </c>
      <c r="DD297" s="100">
        <v>0</v>
      </c>
      <c r="DE297" s="100">
        <v>-1604000</v>
      </c>
      <c r="DF297" s="100">
        <v>-1082000</v>
      </c>
      <c r="DG297" s="100">
        <v>-865600</v>
      </c>
      <c r="DH297" s="100">
        <v>-216400</v>
      </c>
      <c r="DI297" s="100">
        <v>0</v>
      </c>
      <c r="DJ297" s="100">
        <v>-2164000</v>
      </c>
      <c r="DK297" s="100">
        <v>-551846</v>
      </c>
      <c r="DL297" s="100">
        <v>46980.04999999702</v>
      </c>
      <c r="DM297" s="100">
        <v>1029358</v>
      </c>
      <c r="DN297" s="100">
        <v>0</v>
      </c>
      <c r="DO297" s="100">
        <v>524492.04999999702</v>
      </c>
      <c r="DP297" s="100">
        <v>-551845</v>
      </c>
      <c r="DQ297" s="100">
        <v>-187723</v>
      </c>
      <c r="DR297" s="100">
        <v>481721</v>
      </c>
      <c r="DS297" s="100">
        <v>0</v>
      </c>
      <c r="DT297" s="100">
        <v>-257847</v>
      </c>
      <c r="DU297" s="100">
        <v>-1</v>
      </c>
      <c r="DV297" s="100">
        <v>234703.04999999702</v>
      </c>
      <c r="DW297" s="100">
        <v>547637</v>
      </c>
      <c r="DX297" s="100">
        <v>0</v>
      </c>
      <c r="DY297" s="100">
        <v>782339.04999999702</v>
      </c>
      <c r="DZ297" s="100">
        <v>18342822</v>
      </c>
      <c r="EA297" s="100">
        <v>14674258</v>
      </c>
      <c r="EB297" s="100">
        <v>3668565</v>
      </c>
      <c r="EC297" s="100">
        <v>0</v>
      </c>
      <c r="ED297" s="100">
        <v>36685645</v>
      </c>
      <c r="EE297" s="100">
        <v>18119027</v>
      </c>
      <c r="EF297" s="100">
        <v>14495222</v>
      </c>
      <c r="EG297" s="100">
        <v>3623806</v>
      </c>
      <c r="EH297" s="100">
        <v>0</v>
      </c>
      <c r="EI297" s="100">
        <v>36238055</v>
      </c>
      <c r="EJ297" s="100">
        <v>-223795</v>
      </c>
      <c r="EK297" s="100">
        <v>-179036</v>
      </c>
      <c r="EL297" s="100">
        <v>-44759</v>
      </c>
      <c r="EM297" s="100">
        <v>0</v>
      </c>
      <c r="EN297" s="100">
        <v>-447590</v>
      </c>
      <c r="EO297" s="100">
        <v>-223796</v>
      </c>
      <c r="EP297" s="100">
        <v>55667.04999999702</v>
      </c>
      <c r="EQ297" s="100">
        <v>502878</v>
      </c>
      <c r="ER297" s="100">
        <v>0</v>
      </c>
      <c r="ES297" s="100">
        <v>334749.04999999702</v>
      </c>
      <c r="ET297" s="546">
        <v>0.5</v>
      </c>
      <c r="EU297" s="546">
        <v>0.4</v>
      </c>
      <c r="EV297" s="546">
        <v>0.1</v>
      </c>
      <c r="EW297" s="546">
        <v>0</v>
      </c>
      <c r="EX297" s="546">
        <v>1</v>
      </c>
      <c r="EY297" s="84" t="s">
        <v>1029</v>
      </c>
    </row>
    <row r="298" spans="1:155" s="84" customFormat="1" x14ac:dyDescent="0.25">
      <c r="A298" t="s">
        <v>1026</v>
      </c>
      <c r="B298" s="82" t="s">
        <v>955</v>
      </c>
      <c r="C298" s="85" t="s">
        <v>954</v>
      </c>
      <c r="D298" s="100">
        <v>7788909</v>
      </c>
      <c r="E298" s="100">
        <v>13708480</v>
      </c>
      <c r="F298" s="100">
        <v>8100465</v>
      </c>
      <c r="G298" s="100">
        <v>1557782</v>
      </c>
      <c r="H298" s="100">
        <v>31155636</v>
      </c>
      <c r="I298" s="100">
        <v>0</v>
      </c>
      <c r="J298" s="100">
        <v>0</v>
      </c>
      <c r="K298" s="100">
        <v>7788909</v>
      </c>
      <c r="L298" s="100">
        <v>222690</v>
      </c>
      <c r="M298" s="100">
        <v>222690</v>
      </c>
      <c r="N298" s="100">
        <v>0</v>
      </c>
      <c r="O298" s="100">
        <v>0</v>
      </c>
      <c r="P298" s="100">
        <v>193880</v>
      </c>
      <c r="Q298" s="100">
        <v>0</v>
      </c>
      <c r="R298" s="100">
        <v>193880</v>
      </c>
      <c r="S298" s="100">
        <v>0</v>
      </c>
      <c r="T298" s="100">
        <v>0</v>
      </c>
      <c r="U298" s="100">
        <v>0</v>
      </c>
      <c r="V298" s="100">
        <v>0</v>
      </c>
      <c r="W298" s="100">
        <v>0</v>
      </c>
      <c r="X298" s="100">
        <v>0</v>
      </c>
      <c r="Y298" s="100">
        <v>0</v>
      </c>
      <c r="Z298" s="100">
        <v>0</v>
      </c>
      <c r="AA298" s="100">
        <v>0</v>
      </c>
      <c r="AB298" s="100">
        <v>0</v>
      </c>
      <c r="AC298" s="100">
        <v>0</v>
      </c>
      <c r="AD298" s="100">
        <v>0</v>
      </c>
      <c r="AE298" s="100">
        <v>3980895</v>
      </c>
      <c r="AF298" s="100">
        <v>2348613</v>
      </c>
      <c r="AG298" s="100">
        <v>451657</v>
      </c>
      <c r="AH298" s="100">
        <v>6781165</v>
      </c>
      <c r="AI298" s="100">
        <v>318818</v>
      </c>
      <c r="AJ298" s="100">
        <v>561121</v>
      </c>
      <c r="AK298" s="100">
        <v>331572</v>
      </c>
      <c r="AL298" s="100">
        <v>63764</v>
      </c>
      <c r="AM298" s="100">
        <v>1275275</v>
      </c>
      <c r="AN298" s="100">
        <v>-135945</v>
      </c>
      <c r="AO298" s="100">
        <v>-239265</v>
      </c>
      <c r="AP298" s="100">
        <v>-141384</v>
      </c>
      <c r="AQ298" s="100">
        <v>-27189</v>
      </c>
      <c r="AR298" s="100">
        <v>-543783</v>
      </c>
      <c r="AS298" s="100">
        <v>-147945</v>
      </c>
      <c r="AT298" s="100">
        <v>-260382</v>
      </c>
      <c r="AU298" s="100">
        <v>-153862</v>
      </c>
      <c r="AV298" s="100">
        <v>-29589</v>
      </c>
      <c r="AW298" s="100">
        <v>-591778</v>
      </c>
      <c r="AX298" s="100">
        <v>27958</v>
      </c>
      <c r="AY298" s="100">
        <v>49207</v>
      </c>
      <c r="AZ298" s="100">
        <v>29077</v>
      </c>
      <c r="BA298" s="100">
        <v>5592</v>
      </c>
      <c r="BB298" s="100">
        <v>111834</v>
      </c>
      <c r="BC298" s="100">
        <v>-51303</v>
      </c>
      <c r="BD298" s="100">
        <v>-90295</v>
      </c>
      <c r="BE298" s="100">
        <v>-53356</v>
      </c>
      <c r="BF298" s="100">
        <v>-10261</v>
      </c>
      <c r="BG298" s="100">
        <v>-205215</v>
      </c>
      <c r="BH298" s="100">
        <v>-171290</v>
      </c>
      <c r="BI298" s="100">
        <v>-301470</v>
      </c>
      <c r="BJ298" s="100">
        <v>-178141</v>
      </c>
      <c r="BK298" s="100">
        <v>-34258</v>
      </c>
      <c r="BL298" s="100">
        <v>-685159</v>
      </c>
      <c r="BM298" s="100">
        <v>-1212750</v>
      </c>
      <c r="BN298" s="100">
        <v>-2134440</v>
      </c>
      <c r="BO298" s="100">
        <v>-1261260</v>
      </c>
      <c r="BP298" s="100">
        <v>-242550</v>
      </c>
      <c r="BQ298" s="100">
        <v>-4851000</v>
      </c>
      <c r="BR298" s="100">
        <v>-458750</v>
      </c>
      <c r="BS298" s="100">
        <v>-807400</v>
      </c>
      <c r="BT298" s="100">
        <v>-477100</v>
      </c>
      <c r="BU298" s="100">
        <v>-91750</v>
      </c>
      <c r="BV298" s="100">
        <v>-1835000</v>
      </c>
      <c r="BW298" s="100">
        <v>-754000</v>
      </c>
      <c r="BX298" s="100">
        <v>-1327040</v>
      </c>
      <c r="BY298" s="100">
        <v>-784160</v>
      </c>
      <c r="BZ298" s="100">
        <v>-150800</v>
      </c>
      <c r="CA298" s="100">
        <v>-3016000</v>
      </c>
      <c r="CB298" s="100">
        <v>39481</v>
      </c>
      <c r="CC298" s="100">
        <v>69486</v>
      </c>
      <c r="CD298" s="100">
        <v>41060</v>
      </c>
      <c r="CE298" s="100">
        <v>7896</v>
      </c>
      <c r="CF298" s="100">
        <v>157923</v>
      </c>
      <c r="CG298" s="100">
        <v>13243</v>
      </c>
      <c r="CH298" s="100">
        <v>23306</v>
      </c>
      <c r="CI298" s="100">
        <v>13772</v>
      </c>
      <c r="CJ298" s="100">
        <v>2648</v>
      </c>
      <c r="CK298" s="100">
        <v>52969</v>
      </c>
      <c r="CL298" s="100">
        <v>-124481</v>
      </c>
      <c r="CM298" s="100">
        <v>-219086</v>
      </c>
      <c r="CN298" s="100">
        <v>-129460</v>
      </c>
      <c r="CO298" s="100">
        <v>-24896</v>
      </c>
      <c r="CP298" s="100">
        <v>-497923</v>
      </c>
      <c r="CQ298" s="100">
        <v>-117493</v>
      </c>
      <c r="CR298" s="100">
        <v>-206786</v>
      </c>
      <c r="CS298" s="100">
        <v>-122192</v>
      </c>
      <c r="CT298" s="100">
        <v>-23498</v>
      </c>
      <c r="CU298" s="100">
        <v>-469969</v>
      </c>
      <c r="CV298" s="100">
        <v>-1402000</v>
      </c>
      <c r="CW298" s="100">
        <v>-2467520</v>
      </c>
      <c r="CX298" s="100">
        <v>-1458080</v>
      </c>
      <c r="CY298" s="100">
        <v>-280400</v>
      </c>
      <c r="CZ298" s="100">
        <v>-5608000</v>
      </c>
      <c r="DA298" s="100">
        <v>-543750</v>
      </c>
      <c r="DB298" s="100">
        <v>-957000</v>
      </c>
      <c r="DC298" s="100">
        <v>-565500</v>
      </c>
      <c r="DD298" s="100">
        <v>-108750</v>
      </c>
      <c r="DE298" s="100">
        <v>-2175000</v>
      </c>
      <c r="DF298" s="100">
        <v>-858250</v>
      </c>
      <c r="DG298" s="100">
        <v>-1510520</v>
      </c>
      <c r="DH298" s="100">
        <v>-892580</v>
      </c>
      <c r="DI298" s="100">
        <v>-171650</v>
      </c>
      <c r="DJ298" s="100">
        <v>-3433000</v>
      </c>
      <c r="DK298" s="100">
        <v>105835</v>
      </c>
      <c r="DL298" s="100">
        <v>84670</v>
      </c>
      <c r="DM298" s="100">
        <v>19051</v>
      </c>
      <c r="DN298" s="100">
        <v>2117</v>
      </c>
      <c r="DO298" s="100">
        <v>211673</v>
      </c>
      <c r="DP298" s="100">
        <v>41717</v>
      </c>
      <c r="DQ298" s="100">
        <v>33374</v>
      </c>
      <c r="DR298" s="100">
        <v>7509</v>
      </c>
      <c r="DS298" s="100">
        <v>834</v>
      </c>
      <c r="DT298" s="100">
        <v>83434</v>
      </c>
      <c r="DU298" s="100">
        <v>64118</v>
      </c>
      <c r="DV298" s="100">
        <v>51296</v>
      </c>
      <c r="DW298" s="100">
        <v>11542</v>
      </c>
      <c r="DX298" s="100">
        <v>1283</v>
      </c>
      <c r="DY298" s="100">
        <v>128239</v>
      </c>
      <c r="DZ298" s="100">
        <v>7837577</v>
      </c>
      <c r="EA298" s="100">
        <v>13794134</v>
      </c>
      <c r="EB298" s="100">
        <v>8151079</v>
      </c>
      <c r="EC298" s="100">
        <v>1567515</v>
      </c>
      <c r="ED298" s="100">
        <v>31350305</v>
      </c>
      <c r="EE298" s="100">
        <v>7788909</v>
      </c>
      <c r="EF298" s="100">
        <v>13708480</v>
      </c>
      <c r="EG298" s="100">
        <v>8100465</v>
      </c>
      <c r="EH298" s="100">
        <v>1557782</v>
      </c>
      <c r="EI298" s="100">
        <v>31155636</v>
      </c>
      <c r="EJ298" s="100">
        <v>-48668</v>
      </c>
      <c r="EK298" s="100">
        <v>-85654</v>
      </c>
      <c r="EL298" s="100">
        <v>-50614</v>
      </c>
      <c r="EM298" s="100">
        <v>-9733</v>
      </c>
      <c r="EN298" s="100">
        <v>-194669</v>
      </c>
      <c r="EO298" s="100">
        <v>15450</v>
      </c>
      <c r="EP298" s="100">
        <v>-34358</v>
      </c>
      <c r="EQ298" s="100">
        <v>-39072</v>
      </c>
      <c r="ER298" s="100">
        <v>-8450</v>
      </c>
      <c r="ES298" s="100">
        <v>-66430</v>
      </c>
      <c r="ET298" s="546">
        <v>0.24999999999999994</v>
      </c>
      <c r="EU298" s="546">
        <v>0.44</v>
      </c>
      <c r="EV298" s="546">
        <v>0.26</v>
      </c>
      <c r="EW298" s="546">
        <v>0.05</v>
      </c>
      <c r="EX298" s="546">
        <v>1</v>
      </c>
      <c r="EY298" s="84" t="s">
        <v>1029</v>
      </c>
    </row>
    <row r="299" spans="1:155" s="84" customFormat="1" x14ac:dyDescent="0.25">
      <c r="A299" t="s">
        <v>1026</v>
      </c>
      <c r="B299" s="82" t="s">
        <v>957</v>
      </c>
      <c r="C299" s="85" t="s">
        <v>956</v>
      </c>
      <c r="D299" s="100">
        <v>7335872</v>
      </c>
      <c r="E299" s="100">
        <v>11737394</v>
      </c>
      <c r="F299" s="100">
        <v>9976785</v>
      </c>
      <c r="G299" s="100">
        <v>293435</v>
      </c>
      <c r="H299" s="100">
        <v>29343486</v>
      </c>
      <c r="I299" s="100">
        <v>0</v>
      </c>
      <c r="J299" s="100">
        <v>0</v>
      </c>
      <c r="K299" s="100">
        <v>7335872</v>
      </c>
      <c r="L299" s="100">
        <v>108191</v>
      </c>
      <c r="M299" s="100">
        <v>108191</v>
      </c>
      <c r="N299" s="100">
        <v>0</v>
      </c>
      <c r="O299" s="100">
        <v>0</v>
      </c>
      <c r="P299" s="100">
        <v>38666</v>
      </c>
      <c r="Q299" s="100">
        <v>0</v>
      </c>
      <c r="R299" s="100">
        <v>38666</v>
      </c>
      <c r="S299" s="100">
        <v>0</v>
      </c>
      <c r="T299" s="100">
        <v>0</v>
      </c>
      <c r="U299" s="100">
        <v>0</v>
      </c>
      <c r="V299" s="100">
        <v>0</v>
      </c>
      <c r="W299" s="100">
        <v>0</v>
      </c>
      <c r="X299" s="100">
        <v>0</v>
      </c>
      <c r="Y299" s="100">
        <v>0</v>
      </c>
      <c r="Z299" s="100">
        <v>0</v>
      </c>
      <c r="AA299" s="100">
        <v>0</v>
      </c>
      <c r="AB299" s="100">
        <v>0</v>
      </c>
      <c r="AC299" s="100">
        <v>0</v>
      </c>
      <c r="AD299" s="100">
        <v>0</v>
      </c>
      <c r="AE299" s="100">
        <v>1614731</v>
      </c>
      <c r="AF299" s="100">
        <v>1371451</v>
      </c>
      <c r="AG299" s="100">
        <v>40337</v>
      </c>
      <c r="AH299" s="100">
        <v>3026519</v>
      </c>
      <c r="AI299" s="100">
        <v>244156</v>
      </c>
      <c r="AJ299" s="100">
        <v>390649</v>
      </c>
      <c r="AK299" s="100">
        <v>332052</v>
      </c>
      <c r="AL299" s="100">
        <v>9766</v>
      </c>
      <c r="AM299" s="100">
        <v>976623</v>
      </c>
      <c r="AN299" s="100">
        <v>-78127</v>
      </c>
      <c r="AO299" s="100">
        <v>-125003</v>
      </c>
      <c r="AP299" s="100">
        <v>-106252</v>
      </c>
      <c r="AQ299" s="100">
        <v>-3125</v>
      </c>
      <c r="AR299" s="100">
        <v>-312507</v>
      </c>
      <c r="AS299" s="100">
        <v>-67519</v>
      </c>
      <c r="AT299" s="100">
        <v>-108030</v>
      </c>
      <c r="AU299" s="100">
        <v>-91826</v>
      </c>
      <c r="AV299" s="100">
        <v>-2701</v>
      </c>
      <c r="AW299" s="100">
        <v>-270076</v>
      </c>
      <c r="AX299" s="100">
        <v>18987</v>
      </c>
      <c r="AY299" s="100">
        <v>30379</v>
      </c>
      <c r="AZ299" s="100">
        <v>25822</v>
      </c>
      <c r="BA299" s="100">
        <v>759</v>
      </c>
      <c r="BB299" s="100">
        <v>75947</v>
      </c>
      <c r="BC299" s="100">
        <v>-46437</v>
      </c>
      <c r="BD299" s="100">
        <v>-74299</v>
      </c>
      <c r="BE299" s="100">
        <v>-63154</v>
      </c>
      <c r="BF299" s="100">
        <v>-1857</v>
      </c>
      <c r="BG299" s="100">
        <v>-185747</v>
      </c>
      <c r="BH299" s="100">
        <v>-94969</v>
      </c>
      <c r="BI299" s="100">
        <v>-151950</v>
      </c>
      <c r="BJ299" s="100">
        <v>-129158</v>
      </c>
      <c r="BK299" s="100">
        <v>-3799</v>
      </c>
      <c r="BL299" s="100">
        <v>-379876</v>
      </c>
      <c r="BM299" s="100">
        <v>-795925.79999999981</v>
      </c>
      <c r="BN299" s="100">
        <v>-1273482</v>
      </c>
      <c r="BO299" s="100">
        <v>-1082459</v>
      </c>
      <c r="BP299" s="100">
        <v>-31837</v>
      </c>
      <c r="BQ299" s="100">
        <v>-3183703.8</v>
      </c>
      <c r="BR299" s="100">
        <v>0</v>
      </c>
      <c r="BS299" s="100">
        <v>0</v>
      </c>
      <c r="BT299" s="100">
        <v>0</v>
      </c>
      <c r="BU299" s="100">
        <v>0</v>
      </c>
      <c r="BV299" s="100">
        <v>0</v>
      </c>
      <c r="BW299" s="100">
        <v>-795925.79999999981</v>
      </c>
      <c r="BX299" s="100">
        <v>-1273482</v>
      </c>
      <c r="BY299" s="100">
        <v>-1082459</v>
      </c>
      <c r="BZ299" s="100">
        <v>-31837</v>
      </c>
      <c r="CA299" s="100">
        <v>-3183703.8</v>
      </c>
      <c r="CB299" s="100">
        <v>0</v>
      </c>
      <c r="CC299" s="100">
        <v>0</v>
      </c>
      <c r="CD299" s="100">
        <v>0</v>
      </c>
      <c r="CE299" s="100">
        <v>0</v>
      </c>
      <c r="CF299" s="100">
        <v>0</v>
      </c>
      <c r="CG299" s="100">
        <v>187433</v>
      </c>
      <c r="CH299" s="100">
        <v>299892</v>
      </c>
      <c r="CI299" s="100">
        <v>254909</v>
      </c>
      <c r="CJ299" s="100">
        <v>7497</v>
      </c>
      <c r="CK299" s="100">
        <v>749731</v>
      </c>
      <c r="CL299" s="100">
        <v>0</v>
      </c>
      <c r="CM299" s="100">
        <v>0</v>
      </c>
      <c r="CN299" s="100">
        <v>0</v>
      </c>
      <c r="CO299" s="100">
        <v>0</v>
      </c>
      <c r="CP299" s="100">
        <v>0</v>
      </c>
      <c r="CQ299" s="100">
        <v>114400</v>
      </c>
      <c r="CR299" s="100">
        <v>183041</v>
      </c>
      <c r="CS299" s="100">
        <v>155585</v>
      </c>
      <c r="CT299" s="100">
        <v>4576</v>
      </c>
      <c r="CU299" s="100">
        <v>457602</v>
      </c>
      <c r="CV299" s="100">
        <v>-494092.79999999981</v>
      </c>
      <c r="CW299" s="100">
        <v>-790549</v>
      </c>
      <c r="CX299" s="100">
        <v>-671965</v>
      </c>
      <c r="CY299" s="100">
        <v>-19764</v>
      </c>
      <c r="CZ299" s="100">
        <v>-1976370.7999999998</v>
      </c>
      <c r="DA299" s="100">
        <v>0</v>
      </c>
      <c r="DB299" s="100">
        <v>0</v>
      </c>
      <c r="DC299" s="100">
        <v>0</v>
      </c>
      <c r="DD299" s="100">
        <v>0</v>
      </c>
      <c r="DE299" s="100">
        <v>0</v>
      </c>
      <c r="DF299" s="100">
        <v>-494092.79999999981</v>
      </c>
      <c r="DG299" s="100">
        <v>-790549</v>
      </c>
      <c r="DH299" s="100">
        <v>-671965</v>
      </c>
      <c r="DI299" s="100">
        <v>-19764</v>
      </c>
      <c r="DJ299" s="100">
        <v>-1976370.7999999998</v>
      </c>
      <c r="DK299" s="100">
        <v>-837214</v>
      </c>
      <c r="DL299" s="100">
        <v>-669770</v>
      </c>
      <c r="DM299" s="100">
        <v>-167442</v>
      </c>
      <c r="DN299" s="100">
        <v>0</v>
      </c>
      <c r="DO299" s="100">
        <v>-1674426</v>
      </c>
      <c r="DP299" s="100">
        <v>-737967</v>
      </c>
      <c r="DQ299" s="100">
        <v>-590373</v>
      </c>
      <c r="DR299" s="100">
        <v>-147593</v>
      </c>
      <c r="DS299" s="100">
        <v>0</v>
      </c>
      <c r="DT299" s="100">
        <v>-1475933</v>
      </c>
      <c r="DU299" s="100">
        <v>-99247</v>
      </c>
      <c r="DV299" s="100">
        <v>-79397</v>
      </c>
      <c r="DW299" s="100">
        <v>-19849</v>
      </c>
      <c r="DX299" s="100">
        <v>0</v>
      </c>
      <c r="DY299" s="100">
        <v>-198493</v>
      </c>
      <c r="DZ299" s="100">
        <v>7040541</v>
      </c>
      <c r="EA299" s="100">
        <v>11264867</v>
      </c>
      <c r="EB299" s="100">
        <v>9575137</v>
      </c>
      <c r="EC299" s="100">
        <v>281622</v>
      </c>
      <c r="ED299" s="100">
        <v>28162167</v>
      </c>
      <c r="EE299" s="100">
        <v>7335872</v>
      </c>
      <c r="EF299" s="100">
        <v>11737394</v>
      </c>
      <c r="EG299" s="100">
        <v>9976785</v>
      </c>
      <c r="EH299" s="100">
        <v>293435</v>
      </c>
      <c r="EI299" s="100">
        <v>29343486</v>
      </c>
      <c r="EJ299" s="100">
        <v>295331</v>
      </c>
      <c r="EK299" s="100">
        <v>472527</v>
      </c>
      <c r="EL299" s="100">
        <v>401648</v>
      </c>
      <c r="EM299" s="100">
        <v>11813</v>
      </c>
      <c r="EN299" s="100">
        <v>1181319</v>
      </c>
      <c r="EO299" s="100">
        <v>196084</v>
      </c>
      <c r="EP299" s="100">
        <v>393130</v>
      </c>
      <c r="EQ299" s="100">
        <v>381799</v>
      </c>
      <c r="ER299" s="100">
        <v>11813</v>
      </c>
      <c r="ES299" s="100">
        <v>982826</v>
      </c>
      <c r="ET299" s="546">
        <v>0.25</v>
      </c>
      <c r="EU299" s="546">
        <v>0.4</v>
      </c>
      <c r="EV299" s="546">
        <v>0.33999999999999997</v>
      </c>
      <c r="EW299" s="546">
        <v>0.01</v>
      </c>
      <c r="EX299" s="546">
        <v>1</v>
      </c>
      <c r="EY299" s="84" t="s">
        <v>1029</v>
      </c>
    </row>
    <row r="300" spans="1:155" s="84" customFormat="1" x14ac:dyDescent="0.25">
      <c r="A300" t="s">
        <v>1026</v>
      </c>
      <c r="B300" s="82" t="s">
        <v>959</v>
      </c>
      <c r="C300" s="85" t="s">
        <v>958</v>
      </c>
      <c r="D300" s="100">
        <v>15004488.100000009</v>
      </c>
      <c r="E300" s="100">
        <v>21006283</v>
      </c>
      <c r="F300" s="100">
        <v>24007181</v>
      </c>
      <c r="G300" s="100">
        <v>0</v>
      </c>
      <c r="H300" s="100">
        <v>60017952.100000009</v>
      </c>
      <c r="I300" s="100">
        <v>0</v>
      </c>
      <c r="J300" s="100">
        <v>0</v>
      </c>
      <c r="K300" s="100">
        <v>15004488.100000009</v>
      </c>
      <c r="L300" s="100">
        <v>148429</v>
      </c>
      <c r="M300" s="100">
        <v>148429</v>
      </c>
      <c r="N300" s="100">
        <v>0</v>
      </c>
      <c r="O300" s="100">
        <v>0</v>
      </c>
      <c r="P300" s="100">
        <v>0</v>
      </c>
      <c r="Q300" s="100">
        <v>0</v>
      </c>
      <c r="R300" s="100">
        <v>0</v>
      </c>
      <c r="S300" s="100">
        <v>0</v>
      </c>
      <c r="T300" s="100">
        <v>0</v>
      </c>
      <c r="U300" s="100">
        <v>0</v>
      </c>
      <c r="V300" s="100">
        <v>0</v>
      </c>
      <c r="W300" s="100">
        <v>0</v>
      </c>
      <c r="X300" s="100">
        <v>0</v>
      </c>
      <c r="Y300" s="100">
        <v>0</v>
      </c>
      <c r="Z300" s="100">
        <v>0</v>
      </c>
      <c r="AA300" s="100">
        <v>0</v>
      </c>
      <c r="AB300" s="100">
        <v>0</v>
      </c>
      <c r="AC300" s="100">
        <v>0</v>
      </c>
      <c r="AD300" s="100">
        <v>0</v>
      </c>
      <c r="AE300" s="100">
        <v>1769925</v>
      </c>
      <c r="AF300" s="100">
        <v>2022771</v>
      </c>
      <c r="AG300" s="100">
        <v>0</v>
      </c>
      <c r="AH300" s="100">
        <v>3792696</v>
      </c>
      <c r="AI300" s="100">
        <v>121753</v>
      </c>
      <c r="AJ300" s="100">
        <v>170455</v>
      </c>
      <c r="AK300" s="100">
        <v>194806</v>
      </c>
      <c r="AL300" s="100">
        <v>0</v>
      </c>
      <c r="AM300" s="100">
        <v>487014</v>
      </c>
      <c r="AN300" s="100">
        <v>-126208</v>
      </c>
      <c r="AO300" s="100">
        <v>-176691</v>
      </c>
      <c r="AP300" s="100">
        <v>-201933</v>
      </c>
      <c r="AQ300" s="100">
        <v>0</v>
      </c>
      <c r="AR300" s="100">
        <v>-504832</v>
      </c>
      <c r="AS300" s="100">
        <v>-35579.070000000007</v>
      </c>
      <c r="AT300" s="100">
        <v>-49812</v>
      </c>
      <c r="AU300" s="100">
        <v>-56928</v>
      </c>
      <c r="AV300" s="100">
        <v>0</v>
      </c>
      <c r="AW300" s="100">
        <v>-142319.07</v>
      </c>
      <c r="AX300" s="100">
        <v>35580</v>
      </c>
      <c r="AY300" s="100">
        <v>49812</v>
      </c>
      <c r="AZ300" s="100">
        <v>56928</v>
      </c>
      <c r="BA300" s="100">
        <v>0</v>
      </c>
      <c r="BB300" s="100">
        <v>142320</v>
      </c>
      <c r="BC300" s="100">
        <v>-45090</v>
      </c>
      <c r="BD300" s="100">
        <v>-63127</v>
      </c>
      <c r="BE300" s="100">
        <v>-72145</v>
      </c>
      <c r="BF300" s="100">
        <v>0</v>
      </c>
      <c r="BG300" s="100">
        <v>-180362</v>
      </c>
      <c r="BH300" s="100">
        <v>-45089.070000000007</v>
      </c>
      <c r="BI300" s="100">
        <v>-63127</v>
      </c>
      <c r="BJ300" s="100">
        <v>-72145</v>
      </c>
      <c r="BK300" s="100">
        <v>0</v>
      </c>
      <c r="BL300" s="100">
        <v>-180361.07</v>
      </c>
      <c r="BM300" s="100">
        <v>-2149205.6999999993</v>
      </c>
      <c r="BN300" s="100">
        <v>-3008888</v>
      </c>
      <c r="BO300" s="100">
        <v>-3438730</v>
      </c>
      <c r="BP300" s="100">
        <v>0</v>
      </c>
      <c r="BQ300" s="100">
        <v>-8596823.6999999993</v>
      </c>
      <c r="BR300" s="100">
        <v>-995401</v>
      </c>
      <c r="BS300" s="100">
        <v>-1393561</v>
      </c>
      <c r="BT300" s="100">
        <v>-1592642</v>
      </c>
      <c r="BU300" s="100">
        <v>0</v>
      </c>
      <c r="BV300" s="100">
        <v>-3981604</v>
      </c>
      <c r="BW300" s="100">
        <v>-1153804.7000000002</v>
      </c>
      <c r="BX300" s="100">
        <v>-1615327</v>
      </c>
      <c r="BY300" s="100">
        <v>-1846088</v>
      </c>
      <c r="BZ300" s="100">
        <v>0</v>
      </c>
      <c r="CA300" s="100">
        <v>-4615219.7</v>
      </c>
      <c r="CB300" s="100">
        <v>77996</v>
      </c>
      <c r="CC300" s="100">
        <v>109193</v>
      </c>
      <c r="CD300" s="100">
        <v>124792</v>
      </c>
      <c r="CE300" s="100">
        <v>0</v>
      </c>
      <c r="CF300" s="100">
        <v>311981</v>
      </c>
      <c r="CG300" s="100">
        <v>214317</v>
      </c>
      <c r="CH300" s="100">
        <v>300043</v>
      </c>
      <c r="CI300" s="100">
        <v>342907</v>
      </c>
      <c r="CJ300" s="100">
        <v>0</v>
      </c>
      <c r="CK300" s="100">
        <v>857267</v>
      </c>
      <c r="CL300" s="100">
        <v>56473</v>
      </c>
      <c r="CM300" s="100">
        <v>79062</v>
      </c>
      <c r="CN300" s="100">
        <v>90356</v>
      </c>
      <c r="CO300" s="100">
        <v>0</v>
      </c>
      <c r="CP300" s="100">
        <v>225891</v>
      </c>
      <c r="CQ300" s="100">
        <v>-395439</v>
      </c>
      <c r="CR300" s="100">
        <v>-553615</v>
      </c>
      <c r="CS300" s="100">
        <v>-632703</v>
      </c>
      <c r="CT300" s="100">
        <v>0</v>
      </c>
      <c r="CU300" s="100">
        <v>-1581757</v>
      </c>
      <c r="CV300" s="100">
        <v>-2195858.6999999993</v>
      </c>
      <c r="CW300" s="100">
        <v>-3074205</v>
      </c>
      <c r="CX300" s="100">
        <v>-3513378</v>
      </c>
      <c r="CY300" s="100">
        <v>0</v>
      </c>
      <c r="CZ300" s="100">
        <v>-8783441.6999999993</v>
      </c>
      <c r="DA300" s="100">
        <v>-860932</v>
      </c>
      <c r="DB300" s="100">
        <v>-1205306</v>
      </c>
      <c r="DC300" s="100">
        <v>-1377494</v>
      </c>
      <c r="DD300" s="100">
        <v>0</v>
      </c>
      <c r="DE300" s="100">
        <v>-3443732</v>
      </c>
      <c r="DF300" s="100">
        <v>-1334926.7000000002</v>
      </c>
      <c r="DG300" s="100">
        <v>-1868899</v>
      </c>
      <c r="DH300" s="100">
        <v>-2135884</v>
      </c>
      <c r="DI300" s="100">
        <v>0</v>
      </c>
      <c r="DJ300" s="100">
        <v>-5339709.7</v>
      </c>
      <c r="DK300" s="100">
        <v>-3935163</v>
      </c>
      <c r="DL300" s="100">
        <v>-3148129</v>
      </c>
      <c r="DM300" s="100">
        <v>-787033</v>
      </c>
      <c r="DN300" s="100">
        <v>0</v>
      </c>
      <c r="DO300" s="100">
        <v>-7870325</v>
      </c>
      <c r="DP300" s="100">
        <v>-2209482</v>
      </c>
      <c r="DQ300" s="100">
        <v>-1767585</v>
      </c>
      <c r="DR300" s="100">
        <v>-441896</v>
      </c>
      <c r="DS300" s="100">
        <v>0</v>
      </c>
      <c r="DT300" s="100">
        <v>-4418963</v>
      </c>
      <c r="DU300" s="100">
        <v>-1725681</v>
      </c>
      <c r="DV300" s="100">
        <v>-1380544</v>
      </c>
      <c r="DW300" s="100">
        <v>-345137</v>
      </c>
      <c r="DX300" s="100">
        <v>0</v>
      </c>
      <c r="DY300" s="100">
        <v>-3451362</v>
      </c>
      <c r="DZ300" s="100">
        <v>15232632</v>
      </c>
      <c r="EA300" s="100">
        <v>21325686</v>
      </c>
      <c r="EB300" s="100">
        <v>24372212</v>
      </c>
      <c r="EC300" s="100">
        <v>0</v>
      </c>
      <c r="ED300" s="100">
        <v>60930530</v>
      </c>
      <c r="EE300" s="100">
        <v>15004488.100000009</v>
      </c>
      <c r="EF300" s="100">
        <v>21006283</v>
      </c>
      <c r="EG300" s="100">
        <v>24007181</v>
      </c>
      <c r="EH300" s="100">
        <v>0</v>
      </c>
      <c r="EI300" s="100">
        <v>60017952.100000009</v>
      </c>
      <c r="EJ300" s="100">
        <v>-228143.89999999106</v>
      </c>
      <c r="EK300" s="100">
        <v>-319403</v>
      </c>
      <c r="EL300" s="100">
        <v>-365031</v>
      </c>
      <c r="EM300" s="100">
        <v>0</v>
      </c>
      <c r="EN300" s="100">
        <v>-912577.89999999106</v>
      </c>
      <c r="EO300" s="100">
        <v>-1953824.8999999911</v>
      </c>
      <c r="EP300" s="100">
        <v>-1699947</v>
      </c>
      <c r="EQ300" s="100">
        <v>-710168</v>
      </c>
      <c r="ER300" s="100">
        <v>0</v>
      </c>
      <c r="ES300" s="100">
        <v>-4363939.8999999911</v>
      </c>
      <c r="ET300" s="546">
        <v>0.25</v>
      </c>
      <c r="EU300" s="546">
        <v>0.35</v>
      </c>
      <c r="EV300" s="546">
        <v>0.4</v>
      </c>
      <c r="EW300" s="546">
        <v>0</v>
      </c>
      <c r="EX300" s="546">
        <v>1</v>
      </c>
      <c r="EY300" s="84" t="s">
        <v>1029</v>
      </c>
    </row>
    <row r="301" spans="1:155" s="84" customFormat="1" x14ac:dyDescent="0.25">
      <c r="A301" t="s">
        <v>1026</v>
      </c>
      <c r="B301" s="82" t="s">
        <v>961</v>
      </c>
      <c r="C301" s="85" t="s">
        <v>960</v>
      </c>
      <c r="D301" s="100">
        <v>21073467</v>
      </c>
      <c r="E301" s="100">
        <v>62377463</v>
      </c>
      <c r="F301" s="100">
        <v>0</v>
      </c>
      <c r="G301" s="100">
        <v>842939</v>
      </c>
      <c r="H301" s="100">
        <v>84293869</v>
      </c>
      <c r="I301" s="100">
        <v>0</v>
      </c>
      <c r="J301" s="100">
        <v>0</v>
      </c>
      <c r="K301" s="100">
        <v>21073467</v>
      </c>
      <c r="L301" s="100">
        <v>259336</v>
      </c>
      <c r="M301" s="100">
        <v>259336</v>
      </c>
      <c r="N301" s="100">
        <v>0</v>
      </c>
      <c r="O301" s="100">
        <v>0</v>
      </c>
      <c r="P301" s="100">
        <v>0</v>
      </c>
      <c r="Q301" s="100">
        <v>0</v>
      </c>
      <c r="R301" s="100">
        <v>0</v>
      </c>
      <c r="S301" s="100">
        <v>0</v>
      </c>
      <c r="T301" s="100">
        <v>0</v>
      </c>
      <c r="U301" s="100">
        <v>0</v>
      </c>
      <c r="V301" s="100">
        <v>0</v>
      </c>
      <c r="W301" s="100">
        <v>0</v>
      </c>
      <c r="X301" s="100">
        <v>0</v>
      </c>
      <c r="Y301" s="100">
        <v>0</v>
      </c>
      <c r="Z301" s="100">
        <v>0</v>
      </c>
      <c r="AA301" s="100">
        <v>0</v>
      </c>
      <c r="AB301" s="100">
        <v>0</v>
      </c>
      <c r="AC301" s="100">
        <v>0</v>
      </c>
      <c r="AD301" s="100">
        <v>0</v>
      </c>
      <c r="AE301" s="100">
        <v>6272859</v>
      </c>
      <c r="AF301" s="100">
        <v>0</v>
      </c>
      <c r="AG301" s="100">
        <v>84769</v>
      </c>
      <c r="AH301" s="100">
        <v>6357628</v>
      </c>
      <c r="AI301" s="100">
        <v>612628</v>
      </c>
      <c r="AJ301" s="100">
        <v>1813377</v>
      </c>
      <c r="AK301" s="100">
        <v>0</v>
      </c>
      <c r="AL301" s="100">
        <v>24505</v>
      </c>
      <c r="AM301" s="100">
        <v>2450510</v>
      </c>
      <c r="AN301" s="100">
        <v>-252905</v>
      </c>
      <c r="AO301" s="100">
        <v>-748599</v>
      </c>
      <c r="AP301" s="100">
        <v>0</v>
      </c>
      <c r="AQ301" s="100">
        <v>-10116</v>
      </c>
      <c r="AR301" s="100">
        <v>-1011620</v>
      </c>
      <c r="AS301" s="100">
        <v>-125000</v>
      </c>
      <c r="AT301" s="100">
        <v>-370000</v>
      </c>
      <c r="AU301" s="100">
        <v>0</v>
      </c>
      <c r="AV301" s="100">
        <v>-5000</v>
      </c>
      <c r="AW301" s="100">
        <v>-500000</v>
      </c>
      <c r="AX301" s="100">
        <v>95733</v>
      </c>
      <c r="AY301" s="100">
        <v>283370</v>
      </c>
      <c r="AZ301" s="100">
        <v>0</v>
      </c>
      <c r="BA301" s="100">
        <v>3829</v>
      </c>
      <c r="BB301" s="100">
        <v>382932</v>
      </c>
      <c r="BC301" s="100">
        <v>-99000</v>
      </c>
      <c r="BD301" s="100">
        <v>-293040</v>
      </c>
      <c r="BE301" s="100">
        <v>0</v>
      </c>
      <c r="BF301" s="100">
        <v>-3960</v>
      </c>
      <c r="BG301" s="100">
        <v>-396000</v>
      </c>
      <c r="BH301" s="100">
        <v>-128267</v>
      </c>
      <c r="BI301" s="100">
        <v>-379670</v>
      </c>
      <c r="BJ301" s="100">
        <v>0</v>
      </c>
      <c r="BK301" s="100">
        <v>-5131</v>
      </c>
      <c r="BL301" s="100">
        <v>-513068</v>
      </c>
      <c r="BM301" s="100">
        <v>-395302</v>
      </c>
      <c r="BN301" s="100">
        <v>-1170094</v>
      </c>
      <c r="BO301" s="100">
        <v>0</v>
      </c>
      <c r="BP301" s="100">
        <v>-15812</v>
      </c>
      <c r="BQ301" s="100">
        <v>-1581208</v>
      </c>
      <c r="BR301" s="100">
        <v>0</v>
      </c>
      <c r="BS301" s="100">
        <v>0</v>
      </c>
      <c r="BT301" s="100">
        <v>0</v>
      </c>
      <c r="BU301" s="100">
        <v>0</v>
      </c>
      <c r="BV301" s="100">
        <v>0</v>
      </c>
      <c r="BW301" s="100">
        <v>-395302</v>
      </c>
      <c r="BX301" s="100">
        <v>-1170094</v>
      </c>
      <c r="BY301" s="100">
        <v>0</v>
      </c>
      <c r="BZ301" s="100">
        <v>-15812</v>
      </c>
      <c r="CA301" s="100">
        <v>-1581208</v>
      </c>
      <c r="CB301" s="100">
        <v>0</v>
      </c>
      <c r="CC301" s="100">
        <v>0</v>
      </c>
      <c r="CD301" s="100">
        <v>0</v>
      </c>
      <c r="CE301" s="100">
        <v>0</v>
      </c>
      <c r="CF301" s="100">
        <v>0</v>
      </c>
      <c r="CG301" s="100">
        <v>0</v>
      </c>
      <c r="CH301" s="100">
        <v>0</v>
      </c>
      <c r="CI301" s="100">
        <v>0</v>
      </c>
      <c r="CJ301" s="100">
        <v>0</v>
      </c>
      <c r="CK301" s="100">
        <v>0</v>
      </c>
      <c r="CL301" s="100">
        <v>0</v>
      </c>
      <c r="CM301" s="100">
        <v>0</v>
      </c>
      <c r="CN301" s="100">
        <v>0</v>
      </c>
      <c r="CO301" s="100">
        <v>0</v>
      </c>
      <c r="CP301" s="100">
        <v>0</v>
      </c>
      <c r="CQ301" s="100">
        <v>-650000</v>
      </c>
      <c r="CR301" s="100">
        <v>-1924000</v>
      </c>
      <c r="CS301" s="100">
        <v>0</v>
      </c>
      <c r="CT301" s="100">
        <v>-26000</v>
      </c>
      <c r="CU301" s="100">
        <v>-2600000</v>
      </c>
      <c r="CV301" s="100">
        <v>-1045302</v>
      </c>
      <c r="CW301" s="100">
        <v>-3094094</v>
      </c>
      <c r="CX301" s="100">
        <v>0</v>
      </c>
      <c r="CY301" s="100">
        <v>-41812</v>
      </c>
      <c r="CZ301" s="100">
        <v>-4181208</v>
      </c>
      <c r="DA301" s="100">
        <v>0</v>
      </c>
      <c r="DB301" s="100">
        <v>0</v>
      </c>
      <c r="DC301" s="100">
        <v>0</v>
      </c>
      <c r="DD301" s="100">
        <v>0</v>
      </c>
      <c r="DE301" s="100">
        <v>0</v>
      </c>
      <c r="DF301" s="100">
        <v>-1045302</v>
      </c>
      <c r="DG301" s="100">
        <v>-3094094</v>
      </c>
      <c r="DH301" s="100">
        <v>0</v>
      </c>
      <c r="DI301" s="100">
        <v>-41812</v>
      </c>
      <c r="DJ301" s="100">
        <v>-4181208</v>
      </c>
      <c r="DK301" s="100">
        <v>-2620114</v>
      </c>
      <c r="DL301" s="100">
        <v>-3834270</v>
      </c>
      <c r="DM301" s="100">
        <v>0</v>
      </c>
      <c r="DN301" s="100">
        <v>-65198</v>
      </c>
      <c r="DO301" s="100">
        <v>-6519582</v>
      </c>
      <c r="DP301" s="100">
        <v>-2620114</v>
      </c>
      <c r="DQ301" s="100">
        <v>1229909</v>
      </c>
      <c r="DR301" s="100">
        <v>0</v>
      </c>
      <c r="DS301" s="100">
        <v>-14042</v>
      </c>
      <c r="DT301" s="100">
        <v>-1404247</v>
      </c>
      <c r="DU301" s="100">
        <v>0</v>
      </c>
      <c r="DV301" s="100">
        <v>-5064179</v>
      </c>
      <c r="DW301" s="100">
        <v>0</v>
      </c>
      <c r="DX301" s="100">
        <v>-51156</v>
      </c>
      <c r="DY301" s="100">
        <v>-5115335</v>
      </c>
      <c r="DZ301" s="100">
        <v>21166863</v>
      </c>
      <c r="EA301" s="100">
        <v>62653912</v>
      </c>
      <c r="EB301" s="100">
        <v>0</v>
      </c>
      <c r="EC301" s="100">
        <v>846674</v>
      </c>
      <c r="ED301" s="100">
        <v>84667449</v>
      </c>
      <c r="EE301" s="100">
        <v>21073467</v>
      </c>
      <c r="EF301" s="100">
        <v>62377463</v>
      </c>
      <c r="EG301" s="100">
        <v>0</v>
      </c>
      <c r="EH301" s="100">
        <v>842939</v>
      </c>
      <c r="EI301" s="100">
        <v>84293869</v>
      </c>
      <c r="EJ301" s="100">
        <v>-93396</v>
      </c>
      <c r="EK301" s="100">
        <v>-276449</v>
      </c>
      <c r="EL301" s="100">
        <v>0</v>
      </c>
      <c r="EM301" s="100">
        <v>-3735</v>
      </c>
      <c r="EN301" s="100">
        <v>-373580</v>
      </c>
      <c r="EO301" s="100">
        <v>-93396</v>
      </c>
      <c r="EP301" s="100">
        <v>-5340628</v>
      </c>
      <c r="EQ301" s="100">
        <v>0</v>
      </c>
      <c r="ER301" s="100">
        <v>-54891</v>
      </c>
      <c r="ES301" s="100">
        <v>-5488915</v>
      </c>
      <c r="ET301" s="546">
        <v>0.25</v>
      </c>
      <c r="EU301" s="546">
        <v>0.74</v>
      </c>
      <c r="EV301" s="546">
        <v>0</v>
      </c>
      <c r="EW301" s="546">
        <v>0.01</v>
      </c>
      <c r="EX301" s="546">
        <v>1</v>
      </c>
      <c r="EY301" s="84" t="s">
        <v>1054</v>
      </c>
    </row>
    <row r="302" spans="1:155" s="84" customFormat="1" x14ac:dyDescent="0.25">
      <c r="A302" t="s">
        <v>1026</v>
      </c>
      <c r="B302" s="82" t="s">
        <v>963</v>
      </c>
      <c r="C302" s="85" t="s">
        <v>962</v>
      </c>
      <c r="D302" s="100">
        <v>5047875</v>
      </c>
      <c r="E302" s="100">
        <v>4038301</v>
      </c>
      <c r="F302" s="100">
        <v>908618</v>
      </c>
      <c r="G302" s="100">
        <v>100958</v>
      </c>
      <c r="H302" s="100">
        <v>10095752</v>
      </c>
      <c r="I302" s="100">
        <v>0</v>
      </c>
      <c r="J302" s="100">
        <v>0</v>
      </c>
      <c r="K302" s="100">
        <v>5047875</v>
      </c>
      <c r="L302" s="100">
        <v>81908</v>
      </c>
      <c r="M302" s="100">
        <v>81908</v>
      </c>
      <c r="N302" s="100">
        <v>0</v>
      </c>
      <c r="O302" s="100">
        <v>0</v>
      </c>
      <c r="P302" s="100">
        <v>0</v>
      </c>
      <c r="Q302" s="100">
        <v>0</v>
      </c>
      <c r="R302" s="100">
        <v>0</v>
      </c>
      <c r="S302" s="100">
        <v>0</v>
      </c>
      <c r="T302" s="100">
        <v>0</v>
      </c>
      <c r="U302" s="100">
        <v>0</v>
      </c>
      <c r="V302" s="100">
        <v>0</v>
      </c>
      <c r="W302" s="100">
        <v>0</v>
      </c>
      <c r="X302" s="100">
        <v>0</v>
      </c>
      <c r="Y302" s="100">
        <v>0</v>
      </c>
      <c r="Z302" s="100">
        <v>0</v>
      </c>
      <c r="AA302" s="100">
        <v>0</v>
      </c>
      <c r="AB302" s="100">
        <v>0</v>
      </c>
      <c r="AC302" s="100">
        <v>0</v>
      </c>
      <c r="AD302" s="100">
        <v>0</v>
      </c>
      <c r="AE302" s="100">
        <v>1166526</v>
      </c>
      <c r="AF302" s="100">
        <v>262470</v>
      </c>
      <c r="AG302" s="100">
        <v>29164</v>
      </c>
      <c r="AH302" s="100">
        <v>1458160</v>
      </c>
      <c r="AI302" s="100">
        <v>608019</v>
      </c>
      <c r="AJ302" s="100">
        <v>486415</v>
      </c>
      <c r="AK302" s="100">
        <v>109443</v>
      </c>
      <c r="AL302" s="100">
        <v>12160</v>
      </c>
      <c r="AM302" s="100">
        <v>1216037</v>
      </c>
      <c r="AN302" s="100">
        <v>-138825</v>
      </c>
      <c r="AO302" s="100">
        <v>-111059</v>
      </c>
      <c r="AP302" s="100">
        <v>-24988</v>
      </c>
      <c r="AQ302" s="100">
        <v>-2776</v>
      </c>
      <c r="AR302" s="100">
        <v>-277648</v>
      </c>
      <c r="AS302" s="100">
        <v>-176556</v>
      </c>
      <c r="AT302" s="100">
        <v>-141244</v>
      </c>
      <c r="AU302" s="100">
        <v>-31780</v>
      </c>
      <c r="AV302" s="100">
        <v>-3531</v>
      </c>
      <c r="AW302" s="100">
        <v>-353111</v>
      </c>
      <c r="AX302" s="100">
        <v>22792</v>
      </c>
      <c r="AY302" s="100">
        <v>18234</v>
      </c>
      <c r="AZ302" s="100">
        <v>4103</v>
      </c>
      <c r="BA302" s="100">
        <v>456</v>
      </c>
      <c r="BB302" s="100">
        <v>45585</v>
      </c>
      <c r="BC302" s="100">
        <v>-156233</v>
      </c>
      <c r="BD302" s="100">
        <v>-124986</v>
      </c>
      <c r="BE302" s="100">
        <v>-28122</v>
      </c>
      <c r="BF302" s="100">
        <v>-3125</v>
      </c>
      <c r="BG302" s="100">
        <v>-312466</v>
      </c>
      <c r="BH302" s="100">
        <v>-309997</v>
      </c>
      <c r="BI302" s="100">
        <v>-247996</v>
      </c>
      <c r="BJ302" s="100">
        <v>-55799</v>
      </c>
      <c r="BK302" s="100">
        <v>-6200</v>
      </c>
      <c r="BL302" s="100">
        <v>-619992</v>
      </c>
      <c r="BM302" s="100">
        <v>-810914</v>
      </c>
      <c r="BN302" s="100">
        <v>-648731</v>
      </c>
      <c r="BO302" s="100">
        <v>-145965</v>
      </c>
      <c r="BP302" s="100">
        <v>-16218</v>
      </c>
      <c r="BQ302" s="100">
        <v>-1621828</v>
      </c>
      <c r="BR302" s="100">
        <v>-131797</v>
      </c>
      <c r="BS302" s="100">
        <v>-105437</v>
      </c>
      <c r="BT302" s="100">
        <v>-23723</v>
      </c>
      <c r="BU302" s="100">
        <v>-2636</v>
      </c>
      <c r="BV302" s="100">
        <v>-263593</v>
      </c>
      <c r="BW302" s="100">
        <v>-679118</v>
      </c>
      <c r="BX302" s="100">
        <v>-543294</v>
      </c>
      <c r="BY302" s="100">
        <v>-122241</v>
      </c>
      <c r="BZ302" s="100">
        <v>-13582</v>
      </c>
      <c r="CA302" s="100">
        <v>-1358235</v>
      </c>
      <c r="CB302" s="100">
        <v>8006</v>
      </c>
      <c r="CC302" s="100">
        <v>6405</v>
      </c>
      <c r="CD302" s="100">
        <v>1441</v>
      </c>
      <c r="CE302" s="100">
        <v>160</v>
      </c>
      <c r="CF302" s="100">
        <v>16012</v>
      </c>
      <c r="CG302" s="100">
        <v>26170</v>
      </c>
      <c r="CH302" s="100">
        <v>20935</v>
      </c>
      <c r="CI302" s="100">
        <v>4710</v>
      </c>
      <c r="CJ302" s="100">
        <v>523</v>
      </c>
      <c r="CK302" s="100">
        <v>52338</v>
      </c>
      <c r="CL302" s="100">
        <v>-13786</v>
      </c>
      <c r="CM302" s="100">
        <v>-11029</v>
      </c>
      <c r="CN302" s="100">
        <v>-2481</v>
      </c>
      <c r="CO302" s="100">
        <v>-276</v>
      </c>
      <c r="CP302" s="100">
        <v>-27572</v>
      </c>
      <c r="CQ302" s="100">
        <v>-214160</v>
      </c>
      <c r="CR302" s="100">
        <v>-171328</v>
      </c>
      <c r="CS302" s="100">
        <v>-38549</v>
      </c>
      <c r="CT302" s="100">
        <v>-4283</v>
      </c>
      <c r="CU302" s="100">
        <v>-428320</v>
      </c>
      <c r="CV302" s="100">
        <v>-1004684</v>
      </c>
      <c r="CW302" s="100">
        <v>-803748</v>
      </c>
      <c r="CX302" s="100">
        <v>-180844</v>
      </c>
      <c r="CY302" s="100">
        <v>-20094</v>
      </c>
      <c r="CZ302" s="100">
        <v>-2009370</v>
      </c>
      <c r="DA302" s="100">
        <v>-137577</v>
      </c>
      <c r="DB302" s="100">
        <v>-110061</v>
      </c>
      <c r="DC302" s="100">
        <v>-24763</v>
      </c>
      <c r="DD302" s="100">
        <v>-2752</v>
      </c>
      <c r="DE302" s="100">
        <v>-275153</v>
      </c>
      <c r="DF302" s="100">
        <v>-867108</v>
      </c>
      <c r="DG302" s="100">
        <v>-693687</v>
      </c>
      <c r="DH302" s="100">
        <v>-156080</v>
      </c>
      <c r="DI302" s="100">
        <v>-17342</v>
      </c>
      <c r="DJ302" s="100">
        <v>-1734217</v>
      </c>
      <c r="DK302" s="100">
        <v>23535</v>
      </c>
      <c r="DL302" s="100">
        <v>218190.2</v>
      </c>
      <c r="DM302" s="100">
        <v>291021.652</v>
      </c>
      <c r="DN302" s="100">
        <v>5220.8614800000005</v>
      </c>
      <c r="DO302" s="100">
        <v>545478</v>
      </c>
      <c r="DP302" s="100">
        <v>38952</v>
      </c>
      <c r="DQ302" s="100">
        <v>312196</v>
      </c>
      <c r="DR302" s="100">
        <v>421538</v>
      </c>
      <c r="DS302" s="100">
        <v>7805</v>
      </c>
      <c r="DT302" s="100">
        <v>780491</v>
      </c>
      <c r="DU302" s="100">
        <v>-15417</v>
      </c>
      <c r="DV302" s="100">
        <v>-94005.799999999988</v>
      </c>
      <c r="DW302" s="100">
        <v>-130516.348</v>
      </c>
      <c r="DX302" s="100">
        <v>-2584.1385199999995</v>
      </c>
      <c r="DY302" s="100">
        <v>-235013</v>
      </c>
      <c r="DZ302" s="100">
        <v>4956675</v>
      </c>
      <c r="EA302" s="100">
        <v>3965340</v>
      </c>
      <c r="EB302" s="100">
        <v>892201</v>
      </c>
      <c r="EC302" s="100">
        <v>99133</v>
      </c>
      <c r="ED302" s="100">
        <v>9913349</v>
      </c>
      <c r="EE302" s="100">
        <v>5047875</v>
      </c>
      <c r="EF302" s="100">
        <v>4038301</v>
      </c>
      <c r="EG302" s="100">
        <v>908618</v>
      </c>
      <c r="EH302" s="100">
        <v>100958</v>
      </c>
      <c r="EI302" s="100">
        <v>10095752</v>
      </c>
      <c r="EJ302" s="100">
        <v>91200</v>
      </c>
      <c r="EK302" s="100">
        <v>72961</v>
      </c>
      <c r="EL302" s="100">
        <v>16417</v>
      </c>
      <c r="EM302" s="100">
        <v>1825</v>
      </c>
      <c r="EN302" s="100">
        <v>182403</v>
      </c>
      <c r="EO302" s="100">
        <v>75783</v>
      </c>
      <c r="EP302" s="100">
        <v>-21044.799999999988</v>
      </c>
      <c r="EQ302" s="100">
        <v>-114099.348</v>
      </c>
      <c r="ER302" s="100">
        <v>-759.13851999999952</v>
      </c>
      <c r="ES302" s="100">
        <v>-52610</v>
      </c>
      <c r="ET302" s="546">
        <v>0.5</v>
      </c>
      <c r="EU302" s="546">
        <v>0.4</v>
      </c>
      <c r="EV302" s="546">
        <v>0.09</v>
      </c>
      <c r="EW302" s="546">
        <v>0.01</v>
      </c>
      <c r="EX302" s="546">
        <v>1</v>
      </c>
      <c r="EY302" s="84" t="s">
        <v>1029</v>
      </c>
    </row>
    <row r="303" spans="1:155" s="84" customFormat="1" x14ac:dyDescent="0.25">
      <c r="A303" t="s">
        <v>1026</v>
      </c>
      <c r="B303" s="82" t="s">
        <v>965</v>
      </c>
      <c r="C303" s="85" t="s">
        <v>964</v>
      </c>
      <c r="D303" s="100">
        <v>7819234</v>
      </c>
      <c r="E303" s="100">
        <v>17515085</v>
      </c>
      <c r="F303" s="100">
        <v>5473464</v>
      </c>
      <c r="G303" s="100">
        <v>469154</v>
      </c>
      <c r="H303" s="100">
        <v>31276937</v>
      </c>
      <c r="I303" s="100">
        <v>0</v>
      </c>
      <c r="J303" s="100">
        <v>0</v>
      </c>
      <c r="K303" s="100">
        <v>7819234</v>
      </c>
      <c r="L303" s="100">
        <v>127437</v>
      </c>
      <c r="M303" s="100">
        <v>127437</v>
      </c>
      <c r="N303" s="100">
        <v>0</v>
      </c>
      <c r="O303" s="100">
        <v>0</v>
      </c>
      <c r="P303" s="100">
        <v>0</v>
      </c>
      <c r="Q303" s="100">
        <v>0</v>
      </c>
      <c r="R303" s="100">
        <v>0</v>
      </c>
      <c r="S303" s="100">
        <v>0</v>
      </c>
      <c r="T303" s="100">
        <v>0</v>
      </c>
      <c r="U303" s="100">
        <v>0</v>
      </c>
      <c r="V303" s="100">
        <v>0</v>
      </c>
      <c r="W303" s="100">
        <v>0</v>
      </c>
      <c r="X303" s="100">
        <v>0</v>
      </c>
      <c r="Y303" s="100">
        <v>0</v>
      </c>
      <c r="Z303" s="100">
        <v>0</v>
      </c>
      <c r="AA303" s="100">
        <v>0</v>
      </c>
      <c r="AB303" s="100">
        <v>0</v>
      </c>
      <c r="AC303" s="100">
        <v>0</v>
      </c>
      <c r="AD303" s="100">
        <v>0</v>
      </c>
      <c r="AE303" s="100">
        <v>2578039</v>
      </c>
      <c r="AF303" s="100">
        <v>805637</v>
      </c>
      <c r="AG303" s="100">
        <v>69054</v>
      </c>
      <c r="AH303" s="100">
        <v>3452730</v>
      </c>
      <c r="AI303" s="100">
        <v>990198</v>
      </c>
      <c r="AJ303" s="100">
        <v>2218045</v>
      </c>
      <c r="AK303" s="100">
        <v>693139</v>
      </c>
      <c r="AL303" s="100">
        <v>59412</v>
      </c>
      <c r="AM303" s="100">
        <v>3960794</v>
      </c>
      <c r="AN303" s="100">
        <v>-151040</v>
      </c>
      <c r="AO303" s="100">
        <v>-338330</v>
      </c>
      <c r="AP303" s="100">
        <v>-105728</v>
      </c>
      <c r="AQ303" s="100">
        <v>-9062</v>
      </c>
      <c r="AR303" s="100">
        <v>-604160</v>
      </c>
      <c r="AS303" s="100">
        <v>-431663</v>
      </c>
      <c r="AT303" s="100">
        <v>-966925</v>
      </c>
      <c r="AU303" s="100">
        <v>-302164</v>
      </c>
      <c r="AV303" s="100">
        <v>-25900</v>
      </c>
      <c r="AW303" s="100">
        <v>-1726652</v>
      </c>
      <c r="AX303" s="100">
        <v>69400</v>
      </c>
      <c r="AY303" s="100">
        <v>155456</v>
      </c>
      <c r="AZ303" s="100">
        <v>48580</v>
      </c>
      <c r="BA303" s="100">
        <v>4164</v>
      </c>
      <c r="BB303" s="100">
        <v>277600</v>
      </c>
      <c r="BC303" s="100">
        <v>-164367</v>
      </c>
      <c r="BD303" s="100">
        <v>-368183</v>
      </c>
      <c r="BE303" s="100">
        <v>-115057</v>
      </c>
      <c r="BF303" s="100">
        <v>-9862</v>
      </c>
      <c r="BG303" s="100">
        <v>-657469</v>
      </c>
      <c r="BH303" s="100">
        <v>-526630</v>
      </c>
      <c r="BI303" s="100">
        <v>-1179652</v>
      </c>
      <c r="BJ303" s="100">
        <v>-368641</v>
      </c>
      <c r="BK303" s="100">
        <v>-31598</v>
      </c>
      <c r="BL303" s="100">
        <v>-2106521</v>
      </c>
      <c r="BM303" s="100">
        <v>-653008</v>
      </c>
      <c r="BN303" s="100">
        <v>-1462740</v>
      </c>
      <c r="BO303" s="100">
        <v>-457106</v>
      </c>
      <c r="BP303" s="100">
        <v>-39181</v>
      </c>
      <c r="BQ303" s="100">
        <v>-2612035</v>
      </c>
      <c r="BR303" s="100">
        <v>0</v>
      </c>
      <c r="BS303" s="100">
        <v>0</v>
      </c>
      <c r="BT303" s="100">
        <v>0</v>
      </c>
      <c r="BU303" s="100">
        <v>0</v>
      </c>
      <c r="BV303" s="100">
        <v>0</v>
      </c>
      <c r="BW303" s="100">
        <v>-653008</v>
      </c>
      <c r="BX303" s="100">
        <v>-1462740</v>
      </c>
      <c r="BY303" s="100">
        <v>-457106</v>
      </c>
      <c r="BZ303" s="100">
        <v>-39181</v>
      </c>
      <c r="CA303" s="100">
        <v>-2612035</v>
      </c>
      <c r="CB303" s="100">
        <v>0</v>
      </c>
      <c r="CC303" s="100">
        <v>0</v>
      </c>
      <c r="CD303" s="100">
        <v>0</v>
      </c>
      <c r="CE303" s="100">
        <v>0</v>
      </c>
      <c r="CF303" s="100">
        <v>0</v>
      </c>
      <c r="CG303" s="100">
        <v>0</v>
      </c>
      <c r="CH303" s="100">
        <v>0</v>
      </c>
      <c r="CI303" s="100">
        <v>0</v>
      </c>
      <c r="CJ303" s="100">
        <v>0</v>
      </c>
      <c r="CK303" s="100">
        <v>0</v>
      </c>
      <c r="CL303" s="100">
        <v>0</v>
      </c>
      <c r="CM303" s="100">
        <v>0</v>
      </c>
      <c r="CN303" s="100">
        <v>0</v>
      </c>
      <c r="CO303" s="100">
        <v>0</v>
      </c>
      <c r="CP303" s="100">
        <v>0</v>
      </c>
      <c r="CQ303" s="100">
        <v>321823</v>
      </c>
      <c r="CR303" s="100">
        <v>720884</v>
      </c>
      <c r="CS303" s="100">
        <v>225276</v>
      </c>
      <c r="CT303" s="100">
        <v>19309</v>
      </c>
      <c r="CU303" s="100">
        <v>1287292</v>
      </c>
      <c r="CV303" s="100">
        <v>-331185</v>
      </c>
      <c r="CW303" s="100">
        <v>-741856</v>
      </c>
      <c r="CX303" s="100">
        <v>-231830</v>
      </c>
      <c r="CY303" s="100">
        <v>-19872</v>
      </c>
      <c r="CZ303" s="100">
        <v>-1324743</v>
      </c>
      <c r="DA303" s="100">
        <v>0</v>
      </c>
      <c r="DB303" s="100">
        <v>0</v>
      </c>
      <c r="DC303" s="100">
        <v>0</v>
      </c>
      <c r="DD303" s="100">
        <v>0</v>
      </c>
      <c r="DE303" s="100">
        <v>0</v>
      </c>
      <c r="DF303" s="100">
        <v>-331185</v>
      </c>
      <c r="DG303" s="100">
        <v>-741856</v>
      </c>
      <c r="DH303" s="100">
        <v>-231830</v>
      </c>
      <c r="DI303" s="100">
        <v>-19872</v>
      </c>
      <c r="DJ303" s="100">
        <v>-1324743</v>
      </c>
      <c r="DK303" s="100">
        <v>1096804</v>
      </c>
      <c r="DL303" s="100">
        <v>877445</v>
      </c>
      <c r="DM303" s="100">
        <v>197425</v>
      </c>
      <c r="DN303" s="100">
        <v>21937</v>
      </c>
      <c r="DO303" s="100">
        <v>2193611</v>
      </c>
      <c r="DP303" s="100">
        <v>381892</v>
      </c>
      <c r="DQ303" s="100">
        <v>305514</v>
      </c>
      <c r="DR303" s="100">
        <v>68741</v>
      </c>
      <c r="DS303" s="100">
        <v>7638</v>
      </c>
      <c r="DT303" s="100">
        <v>763785</v>
      </c>
      <c r="DU303" s="100">
        <v>714912</v>
      </c>
      <c r="DV303" s="100">
        <v>571931</v>
      </c>
      <c r="DW303" s="100">
        <v>128684</v>
      </c>
      <c r="DX303" s="100">
        <v>14299</v>
      </c>
      <c r="DY303" s="100">
        <v>1429826</v>
      </c>
      <c r="DZ303" s="100">
        <v>7338644</v>
      </c>
      <c r="EA303" s="100">
        <v>16438565</v>
      </c>
      <c r="EB303" s="100">
        <v>5137052</v>
      </c>
      <c r="EC303" s="100">
        <v>440319</v>
      </c>
      <c r="ED303" s="100">
        <v>29354580</v>
      </c>
      <c r="EE303" s="100">
        <v>7819234</v>
      </c>
      <c r="EF303" s="100">
        <v>17515085</v>
      </c>
      <c r="EG303" s="100">
        <v>5473464</v>
      </c>
      <c r="EH303" s="100">
        <v>469154</v>
      </c>
      <c r="EI303" s="100">
        <v>31276937</v>
      </c>
      <c r="EJ303" s="100">
        <v>480590</v>
      </c>
      <c r="EK303" s="100">
        <v>1076520</v>
      </c>
      <c r="EL303" s="100">
        <v>336412</v>
      </c>
      <c r="EM303" s="100">
        <v>28835</v>
      </c>
      <c r="EN303" s="100">
        <v>1922357</v>
      </c>
      <c r="EO303" s="100">
        <v>1195502</v>
      </c>
      <c r="EP303" s="100">
        <v>1648451</v>
      </c>
      <c r="EQ303" s="100">
        <v>465096</v>
      </c>
      <c r="ER303" s="100">
        <v>43134</v>
      </c>
      <c r="ES303" s="100">
        <v>3352183</v>
      </c>
      <c r="ET303" s="546">
        <v>0.25</v>
      </c>
      <c r="EU303" s="546">
        <v>0.56000000000000005</v>
      </c>
      <c r="EV303" s="546">
        <v>0.17499999999999999</v>
      </c>
      <c r="EW303" s="546">
        <v>1.4999999999999999E-2</v>
      </c>
      <c r="EX303" s="546">
        <v>1</v>
      </c>
      <c r="EY303" s="84" t="s">
        <v>1029</v>
      </c>
    </row>
    <row r="304" spans="1:155" s="84" customFormat="1" x14ac:dyDescent="0.25">
      <c r="A304" t="s">
        <v>1026</v>
      </c>
      <c r="B304" s="82" t="s">
        <v>967</v>
      </c>
      <c r="C304" s="85" t="s">
        <v>966</v>
      </c>
      <c r="D304" s="100">
        <v>8619534</v>
      </c>
      <c r="E304" s="100">
        <v>6895628</v>
      </c>
      <c r="F304" s="100">
        <v>1723907</v>
      </c>
      <c r="G304" s="100">
        <v>0</v>
      </c>
      <c r="H304" s="100">
        <v>17239069</v>
      </c>
      <c r="I304" s="100">
        <v>0</v>
      </c>
      <c r="J304" s="100">
        <v>0</v>
      </c>
      <c r="K304" s="100">
        <v>8619534</v>
      </c>
      <c r="L304" s="100">
        <v>105203</v>
      </c>
      <c r="M304" s="100">
        <v>105203</v>
      </c>
      <c r="N304" s="100">
        <v>0</v>
      </c>
      <c r="O304" s="100">
        <v>0</v>
      </c>
      <c r="P304" s="100">
        <v>47593</v>
      </c>
      <c r="Q304" s="100">
        <v>149482</v>
      </c>
      <c r="R304" s="100">
        <v>197075</v>
      </c>
      <c r="S304" s="100">
        <v>0</v>
      </c>
      <c r="T304" s="100">
        <v>0</v>
      </c>
      <c r="U304" s="100">
        <v>0</v>
      </c>
      <c r="V304" s="100">
        <v>0</v>
      </c>
      <c r="W304" s="100">
        <v>0</v>
      </c>
      <c r="X304" s="100">
        <v>0</v>
      </c>
      <c r="Y304" s="100">
        <v>0</v>
      </c>
      <c r="Z304" s="100">
        <v>0</v>
      </c>
      <c r="AA304" s="100">
        <v>0</v>
      </c>
      <c r="AB304" s="100">
        <v>0</v>
      </c>
      <c r="AC304" s="100">
        <v>0</v>
      </c>
      <c r="AD304" s="100">
        <v>0</v>
      </c>
      <c r="AE304" s="100">
        <v>1211362</v>
      </c>
      <c r="AF304" s="100">
        <v>307322</v>
      </c>
      <c r="AG304" s="100">
        <v>0</v>
      </c>
      <c r="AH304" s="100">
        <v>1518684</v>
      </c>
      <c r="AI304" s="100">
        <v>540551</v>
      </c>
      <c r="AJ304" s="100">
        <v>432441</v>
      </c>
      <c r="AK304" s="100">
        <v>108110</v>
      </c>
      <c r="AL304" s="100">
        <v>0</v>
      </c>
      <c r="AM304" s="100">
        <v>1081102</v>
      </c>
      <c r="AN304" s="100">
        <v>-362418</v>
      </c>
      <c r="AO304" s="100">
        <v>-289934</v>
      </c>
      <c r="AP304" s="100">
        <v>-72484</v>
      </c>
      <c r="AQ304" s="100">
        <v>0</v>
      </c>
      <c r="AR304" s="100">
        <v>-724836</v>
      </c>
      <c r="AS304" s="100">
        <v>-236596</v>
      </c>
      <c r="AT304" s="100">
        <v>-189276</v>
      </c>
      <c r="AU304" s="100">
        <v>-47319</v>
      </c>
      <c r="AV304" s="100">
        <v>0</v>
      </c>
      <c r="AW304" s="100">
        <v>-473191</v>
      </c>
      <c r="AX304" s="100">
        <v>113257</v>
      </c>
      <c r="AY304" s="100">
        <v>90605</v>
      </c>
      <c r="AZ304" s="100">
        <v>22651</v>
      </c>
      <c r="BA304" s="100">
        <v>0</v>
      </c>
      <c r="BB304" s="100">
        <v>226513</v>
      </c>
      <c r="BC304" s="100">
        <v>-104200</v>
      </c>
      <c r="BD304" s="100">
        <v>-83360</v>
      </c>
      <c r="BE304" s="100">
        <v>-20840</v>
      </c>
      <c r="BF304" s="100">
        <v>0</v>
      </c>
      <c r="BG304" s="100">
        <v>-208400</v>
      </c>
      <c r="BH304" s="100">
        <v>-227539</v>
      </c>
      <c r="BI304" s="100">
        <v>-182031</v>
      </c>
      <c r="BJ304" s="100">
        <v>-45508</v>
      </c>
      <c r="BK304" s="100">
        <v>0</v>
      </c>
      <c r="BL304" s="100">
        <v>-455078</v>
      </c>
      <c r="BM304" s="100">
        <v>-829124</v>
      </c>
      <c r="BN304" s="100">
        <v>-663300</v>
      </c>
      <c r="BO304" s="100">
        <v>-165825</v>
      </c>
      <c r="BP304" s="100">
        <v>0</v>
      </c>
      <c r="BQ304" s="100">
        <v>-1658249</v>
      </c>
      <c r="BR304" s="100">
        <v>-500574</v>
      </c>
      <c r="BS304" s="100">
        <v>-400459</v>
      </c>
      <c r="BT304" s="100">
        <v>-100115</v>
      </c>
      <c r="BU304" s="100">
        <v>0</v>
      </c>
      <c r="BV304" s="100">
        <v>-1001148</v>
      </c>
      <c r="BW304" s="100">
        <v>-328551</v>
      </c>
      <c r="BX304" s="100">
        <v>-262840</v>
      </c>
      <c r="BY304" s="100">
        <v>-65710</v>
      </c>
      <c r="BZ304" s="100">
        <v>0</v>
      </c>
      <c r="CA304" s="100">
        <v>-657101</v>
      </c>
      <c r="CB304" s="100">
        <v>28022</v>
      </c>
      <c r="CC304" s="100">
        <v>22418</v>
      </c>
      <c r="CD304" s="100">
        <v>5604</v>
      </c>
      <c r="CE304" s="100">
        <v>0</v>
      </c>
      <c r="CF304" s="100">
        <v>56044</v>
      </c>
      <c r="CG304" s="100">
        <v>0</v>
      </c>
      <c r="CH304" s="100">
        <v>0</v>
      </c>
      <c r="CI304" s="100">
        <v>0</v>
      </c>
      <c r="CJ304" s="100">
        <v>0</v>
      </c>
      <c r="CK304" s="100">
        <v>0</v>
      </c>
      <c r="CL304" s="100">
        <v>15074</v>
      </c>
      <c r="CM304" s="100">
        <v>12060</v>
      </c>
      <c r="CN304" s="100">
        <v>3015</v>
      </c>
      <c r="CO304" s="100">
        <v>0</v>
      </c>
      <c r="CP304" s="100">
        <v>30149</v>
      </c>
      <c r="CQ304" s="100">
        <v>-174577</v>
      </c>
      <c r="CR304" s="100">
        <v>-139661</v>
      </c>
      <c r="CS304" s="100">
        <v>-34915</v>
      </c>
      <c r="CT304" s="100">
        <v>0</v>
      </c>
      <c r="CU304" s="100">
        <v>-349153</v>
      </c>
      <c r="CV304" s="100">
        <v>-960605</v>
      </c>
      <c r="CW304" s="100">
        <v>-768483</v>
      </c>
      <c r="CX304" s="100">
        <v>-192121</v>
      </c>
      <c r="CY304" s="100">
        <v>0</v>
      </c>
      <c r="CZ304" s="100">
        <v>-1921209</v>
      </c>
      <c r="DA304" s="100">
        <v>-457478</v>
      </c>
      <c r="DB304" s="100">
        <v>-365981</v>
      </c>
      <c r="DC304" s="100">
        <v>-91496</v>
      </c>
      <c r="DD304" s="100">
        <v>0</v>
      </c>
      <c r="DE304" s="100">
        <v>-914955</v>
      </c>
      <c r="DF304" s="100">
        <v>-503128</v>
      </c>
      <c r="DG304" s="100">
        <v>-402501</v>
      </c>
      <c r="DH304" s="100">
        <v>-100625</v>
      </c>
      <c r="DI304" s="100">
        <v>0</v>
      </c>
      <c r="DJ304" s="100">
        <v>-1006254</v>
      </c>
      <c r="DK304" s="100">
        <v>-212015</v>
      </c>
      <c r="DL304" s="100">
        <v>40006</v>
      </c>
      <c r="DM304" s="100">
        <v>97342</v>
      </c>
      <c r="DN304" s="100">
        <v>0</v>
      </c>
      <c r="DO304" s="100">
        <v>-74666</v>
      </c>
      <c r="DP304" s="100">
        <v>-212015</v>
      </c>
      <c r="DQ304" s="100">
        <v>356757</v>
      </c>
      <c r="DR304" s="100">
        <v>308510</v>
      </c>
      <c r="DS304" s="100">
        <v>0</v>
      </c>
      <c r="DT304" s="100">
        <v>453252</v>
      </c>
      <c r="DU304" s="100">
        <v>0</v>
      </c>
      <c r="DV304" s="100">
        <v>-316751</v>
      </c>
      <c r="DW304" s="100">
        <v>-211168</v>
      </c>
      <c r="DX304" s="100">
        <v>0</v>
      </c>
      <c r="DY304" s="100">
        <v>-527918</v>
      </c>
      <c r="DZ304" s="100">
        <v>8707882</v>
      </c>
      <c r="EA304" s="100">
        <v>6966306</v>
      </c>
      <c r="EB304" s="100">
        <v>1741576</v>
      </c>
      <c r="EC304" s="100">
        <v>0</v>
      </c>
      <c r="ED304" s="100">
        <v>17415764</v>
      </c>
      <c r="EE304" s="100">
        <v>8619534</v>
      </c>
      <c r="EF304" s="100">
        <v>6895628</v>
      </c>
      <c r="EG304" s="100">
        <v>1723907</v>
      </c>
      <c r="EH304" s="100">
        <v>0</v>
      </c>
      <c r="EI304" s="100">
        <v>17239069</v>
      </c>
      <c r="EJ304" s="100">
        <v>-88348</v>
      </c>
      <c r="EK304" s="100">
        <v>-70678</v>
      </c>
      <c r="EL304" s="100">
        <v>-17669</v>
      </c>
      <c r="EM304" s="100">
        <v>0</v>
      </c>
      <c r="EN304" s="100">
        <v>-176695</v>
      </c>
      <c r="EO304" s="100">
        <v>-88348</v>
      </c>
      <c r="EP304" s="100">
        <v>-387429</v>
      </c>
      <c r="EQ304" s="100">
        <v>-228837</v>
      </c>
      <c r="ER304" s="100">
        <v>0</v>
      </c>
      <c r="ES304" s="100">
        <v>-704613</v>
      </c>
      <c r="ET304" s="546">
        <v>0.5</v>
      </c>
      <c r="EU304" s="546">
        <v>0.4</v>
      </c>
      <c r="EV304" s="546">
        <v>0.1</v>
      </c>
      <c r="EW304" s="546">
        <v>0</v>
      </c>
      <c r="EX304" s="546">
        <v>1</v>
      </c>
      <c r="EY304" s="84" t="s">
        <v>1029</v>
      </c>
    </row>
    <row r="305" spans="1:155" s="84" customFormat="1" x14ac:dyDescent="0.25">
      <c r="A305" t="s">
        <v>1026</v>
      </c>
      <c r="B305" s="82" t="s">
        <v>969</v>
      </c>
      <c r="C305" s="85" t="s">
        <v>968</v>
      </c>
      <c r="D305" s="100">
        <v>19748952</v>
      </c>
      <c r="E305" s="100">
        <v>15799161</v>
      </c>
      <c r="F305" s="100">
        <v>3949790</v>
      </c>
      <c r="G305" s="100">
        <v>0</v>
      </c>
      <c r="H305" s="100">
        <v>39497903</v>
      </c>
      <c r="I305" s="100">
        <v>0</v>
      </c>
      <c r="J305" s="100">
        <v>0</v>
      </c>
      <c r="K305" s="100">
        <v>19748952</v>
      </c>
      <c r="L305" s="100">
        <v>162547</v>
      </c>
      <c r="M305" s="100">
        <v>162547</v>
      </c>
      <c r="N305" s="100">
        <v>0</v>
      </c>
      <c r="O305" s="100">
        <v>0</v>
      </c>
      <c r="P305" s="100">
        <v>203125</v>
      </c>
      <c r="Q305" s="100">
        <v>0</v>
      </c>
      <c r="R305" s="100">
        <v>203125</v>
      </c>
      <c r="S305" s="100">
        <v>0</v>
      </c>
      <c r="T305" s="100">
        <v>0</v>
      </c>
      <c r="U305" s="100">
        <v>0</v>
      </c>
      <c r="V305" s="100">
        <v>0</v>
      </c>
      <c r="W305" s="100">
        <v>0</v>
      </c>
      <c r="X305" s="100">
        <v>0</v>
      </c>
      <c r="Y305" s="100">
        <v>0</v>
      </c>
      <c r="Z305" s="100">
        <v>0</v>
      </c>
      <c r="AA305" s="100">
        <v>0</v>
      </c>
      <c r="AB305" s="100">
        <v>0</v>
      </c>
      <c r="AC305" s="100">
        <v>0</v>
      </c>
      <c r="AD305" s="100">
        <v>0</v>
      </c>
      <c r="AE305" s="100">
        <v>2429817</v>
      </c>
      <c r="AF305" s="100">
        <v>605800</v>
      </c>
      <c r="AG305" s="100">
        <v>0</v>
      </c>
      <c r="AH305" s="100">
        <v>3035617</v>
      </c>
      <c r="AI305" s="100">
        <v>509053</v>
      </c>
      <c r="AJ305" s="100">
        <v>407243</v>
      </c>
      <c r="AK305" s="100">
        <v>101811</v>
      </c>
      <c r="AL305" s="100">
        <v>0</v>
      </c>
      <c r="AM305" s="100">
        <v>1018107</v>
      </c>
      <c r="AN305" s="100">
        <v>-251117</v>
      </c>
      <c r="AO305" s="100">
        <v>-200894</v>
      </c>
      <c r="AP305" s="100">
        <v>-50224</v>
      </c>
      <c r="AQ305" s="100">
        <v>0</v>
      </c>
      <c r="AR305" s="100">
        <v>-502235</v>
      </c>
      <c r="AS305" s="100">
        <v>-140811</v>
      </c>
      <c r="AT305" s="100">
        <v>-112648</v>
      </c>
      <c r="AU305" s="100">
        <v>-28162</v>
      </c>
      <c r="AV305" s="100">
        <v>0</v>
      </c>
      <c r="AW305" s="100">
        <v>-281621</v>
      </c>
      <c r="AX305" s="100">
        <v>75290</v>
      </c>
      <c r="AY305" s="100">
        <v>60232</v>
      </c>
      <c r="AZ305" s="100">
        <v>15058</v>
      </c>
      <c r="BA305" s="100">
        <v>0</v>
      </c>
      <c r="BB305" s="100">
        <v>150580</v>
      </c>
      <c r="BC305" s="100">
        <v>-93637</v>
      </c>
      <c r="BD305" s="100">
        <v>-74910</v>
      </c>
      <c r="BE305" s="100">
        <v>-18727</v>
      </c>
      <c r="BF305" s="100">
        <v>0</v>
      </c>
      <c r="BG305" s="100">
        <v>-187274</v>
      </c>
      <c r="BH305" s="100">
        <v>-159158</v>
      </c>
      <c r="BI305" s="100">
        <v>-127326</v>
      </c>
      <c r="BJ305" s="100">
        <v>-31831</v>
      </c>
      <c r="BK305" s="100">
        <v>0</v>
      </c>
      <c r="BL305" s="100">
        <v>-318315</v>
      </c>
      <c r="BM305" s="100">
        <v>-2102453</v>
      </c>
      <c r="BN305" s="100">
        <v>-1681962</v>
      </c>
      <c r="BO305" s="100">
        <v>-420491</v>
      </c>
      <c r="BP305" s="100">
        <v>0</v>
      </c>
      <c r="BQ305" s="100">
        <v>-4204906</v>
      </c>
      <c r="BR305" s="100">
        <v>-411176</v>
      </c>
      <c r="BS305" s="100">
        <v>-328941</v>
      </c>
      <c r="BT305" s="100">
        <v>-82235</v>
      </c>
      <c r="BU305" s="100">
        <v>0</v>
      </c>
      <c r="BV305" s="100">
        <v>-822352</v>
      </c>
      <c r="BW305" s="100">
        <v>-1691277</v>
      </c>
      <c r="BX305" s="100">
        <v>-1353022</v>
      </c>
      <c r="BY305" s="100">
        <v>-338255</v>
      </c>
      <c r="BZ305" s="100">
        <v>0</v>
      </c>
      <c r="CA305" s="100">
        <v>-3382554</v>
      </c>
      <c r="CB305" s="100">
        <v>211383</v>
      </c>
      <c r="CC305" s="100">
        <v>169107</v>
      </c>
      <c r="CD305" s="100">
        <v>42277</v>
      </c>
      <c r="CE305" s="100">
        <v>0</v>
      </c>
      <c r="CF305" s="100">
        <v>422767</v>
      </c>
      <c r="CG305" s="100">
        <v>265259</v>
      </c>
      <c r="CH305" s="100">
        <v>212208</v>
      </c>
      <c r="CI305" s="100">
        <v>53052</v>
      </c>
      <c r="CJ305" s="100">
        <v>0</v>
      </c>
      <c r="CK305" s="100">
        <v>530519</v>
      </c>
      <c r="CL305" s="100">
        <v>-118077</v>
      </c>
      <c r="CM305" s="100">
        <v>-94462</v>
      </c>
      <c r="CN305" s="100">
        <v>-23616</v>
      </c>
      <c r="CO305" s="100">
        <v>0</v>
      </c>
      <c r="CP305" s="100">
        <v>-236155</v>
      </c>
      <c r="CQ305" s="100">
        <v>319355</v>
      </c>
      <c r="CR305" s="100">
        <v>255484</v>
      </c>
      <c r="CS305" s="100">
        <v>63871</v>
      </c>
      <c r="CT305" s="100">
        <v>0</v>
      </c>
      <c r="CU305" s="100">
        <v>638710</v>
      </c>
      <c r="CV305" s="100">
        <v>-1424533</v>
      </c>
      <c r="CW305" s="100">
        <v>-1139625</v>
      </c>
      <c r="CX305" s="100">
        <v>-284907</v>
      </c>
      <c r="CY305" s="100">
        <v>0</v>
      </c>
      <c r="CZ305" s="100">
        <v>-2849065</v>
      </c>
      <c r="DA305" s="100">
        <v>-317870</v>
      </c>
      <c r="DB305" s="100">
        <v>-254296</v>
      </c>
      <c r="DC305" s="100">
        <v>-63574</v>
      </c>
      <c r="DD305" s="100">
        <v>0</v>
      </c>
      <c r="DE305" s="100">
        <v>-635740</v>
      </c>
      <c r="DF305" s="100">
        <v>-1106663</v>
      </c>
      <c r="DG305" s="100">
        <v>-885330</v>
      </c>
      <c r="DH305" s="100">
        <v>-221332</v>
      </c>
      <c r="DI305" s="100">
        <v>0</v>
      </c>
      <c r="DJ305" s="100">
        <v>-2213325</v>
      </c>
      <c r="DK305" s="100">
        <v>-658152</v>
      </c>
      <c r="DL305" s="100">
        <v>-526523</v>
      </c>
      <c r="DM305" s="100">
        <v>-131632</v>
      </c>
      <c r="DN305" s="100">
        <v>0</v>
      </c>
      <c r="DO305" s="100">
        <v>-1316307</v>
      </c>
      <c r="DP305" s="100">
        <v>356748</v>
      </c>
      <c r="DQ305" s="100">
        <v>285399</v>
      </c>
      <c r="DR305" s="100">
        <v>71350</v>
      </c>
      <c r="DS305" s="100">
        <v>0</v>
      </c>
      <c r="DT305" s="100">
        <v>713497</v>
      </c>
      <c r="DU305" s="100">
        <v>-1014900</v>
      </c>
      <c r="DV305" s="100">
        <v>-811922</v>
      </c>
      <c r="DW305" s="100">
        <v>-202982</v>
      </c>
      <c r="DX305" s="100">
        <v>0</v>
      </c>
      <c r="DY305" s="100">
        <v>-2029804</v>
      </c>
      <c r="DZ305" s="100">
        <v>18832339</v>
      </c>
      <c r="EA305" s="100">
        <v>15065871</v>
      </c>
      <c r="EB305" s="100">
        <v>3766468</v>
      </c>
      <c r="EC305" s="100">
        <v>0</v>
      </c>
      <c r="ED305" s="100">
        <v>37664678</v>
      </c>
      <c r="EE305" s="100">
        <v>19748952</v>
      </c>
      <c r="EF305" s="100">
        <v>15799161</v>
      </c>
      <c r="EG305" s="100">
        <v>3949790</v>
      </c>
      <c r="EH305" s="100">
        <v>0</v>
      </c>
      <c r="EI305" s="100">
        <v>39497903</v>
      </c>
      <c r="EJ305" s="100">
        <v>916613</v>
      </c>
      <c r="EK305" s="100">
        <v>733290</v>
      </c>
      <c r="EL305" s="100">
        <v>183322</v>
      </c>
      <c r="EM305" s="100">
        <v>0</v>
      </c>
      <c r="EN305" s="100">
        <v>1833225</v>
      </c>
      <c r="EO305" s="100">
        <v>-98287</v>
      </c>
      <c r="EP305" s="100">
        <v>-78632</v>
      </c>
      <c r="EQ305" s="100">
        <v>-19660</v>
      </c>
      <c r="ER305" s="100">
        <v>0</v>
      </c>
      <c r="ES305" s="100">
        <v>-196579</v>
      </c>
      <c r="ET305" s="546">
        <v>0.5</v>
      </c>
      <c r="EU305" s="546">
        <v>0.4</v>
      </c>
      <c r="EV305" s="546">
        <v>0.1</v>
      </c>
      <c r="EW305" s="546">
        <v>0</v>
      </c>
      <c r="EX305" s="546">
        <v>1</v>
      </c>
      <c r="EY305" s="84" t="s">
        <v>1029</v>
      </c>
    </row>
    <row r="306" spans="1:155" s="84" customFormat="1" x14ac:dyDescent="0.25">
      <c r="A306" t="s">
        <v>1026</v>
      </c>
      <c r="B306" s="82" t="s">
        <v>971</v>
      </c>
      <c r="C306" s="85" t="s">
        <v>970</v>
      </c>
      <c r="D306" s="100">
        <v>34898845.409999996</v>
      </c>
      <c r="E306" s="100">
        <v>27919077</v>
      </c>
      <c r="F306" s="100">
        <v>6979769</v>
      </c>
      <c r="G306" s="100">
        <v>0</v>
      </c>
      <c r="H306" s="100">
        <v>69797691.409999996</v>
      </c>
      <c r="I306" s="100">
        <v>0</v>
      </c>
      <c r="J306" s="100">
        <v>0</v>
      </c>
      <c r="K306" s="100">
        <v>34898845.409999996</v>
      </c>
      <c r="L306" s="100">
        <v>248203</v>
      </c>
      <c r="M306" s="100">
        <v>248203</v>
      </c>
      <c r="N306" s="100">
        <v>95182</v>
      </c>
      <c r="O306" s="100">
        <v>95182</v>
      </c>
      <c r="P306" s="100">
        <v>499970</v>
      </c>
      <c r="Q306" s="100">
        <v>0</v>
      </c>
      <c r="R306" s="100">
        <v>499970</v>
      </c>
      <c r="S306" s="100">
        <v>0</v>
      </c>
      <c r="T306" s="100">
        <v>0</v>
      </c>
      <c r="U306" s="100">
        <v>0</v>
      </c>
      <c r="V306" s="100">
        <v>0</v>
      </c>
      <c r="W306" s="100">
        <v>0</v>
      </c>
      <c r="X306" s="100">
        <v>0</v>
      </c>
      <c r="Y306" s="100">
        <v>0</v>
      </c>
      <c r="Z306" s="100">
        <v>0</v>
      </c>
      <c r="AA306" s="100">
        <v>0</v>
      </c>
      <c r="AB306" s="100">
        <v>0</v>
      </c>
      <c r="AC306" s="100">
        <v>0</v>
      </c>
      <c r="AD306" s="100">
        <v>0</v>
      </c>
      <c r="AE306" s="100">
        <v>3560135</v>
      </c>
      <c r="AF306" s="100">
        <v>885185</v>
      </c>
      <c r="AG306" s="100">
        <v>0</v>
      </c>
      <c r="AH306" s="100">
        <v>4445320</v>
      </c>
      <c r="AI306" s="100">
        <v>1148147</v>
      </c>
      <c r="AJ306" s="100">
        <v>918518</v>
      </c>
      <c r="AK306" s="100">
        <v>229629</v>
      </c>
      <c r="AL306" s="100">
        <v>0</v>
      </c>
      <c r="AM306" s="100">
        <v>2296294</v>
      </c>
      <c r="AN306" s="100">
        <v>-333033</v>
      </c>
      <c r="AO306" s="100">
        <v>-266426</v>
      </c>
      <c r="AP306" s="100">
        <v>-66607</v>
      </c>
      <c r="AQ306" s="100">
        <v>0</v>
      </c>
      <c r="AR306" s="100">
        <v>-666066</v>
      </c>
      <c r="AS306" s="100">
        <v>-380197.82000000007</v>
      </c>
      <c r="AT306" s="100">
        <v>-304159</v>
      </c>
      <c r="AU306" s="100">
        <v>-76040</v>
      </c>
      <c r="AV306" s="100">
        <v>0</v>
      </c>
      <c r="AW306" s="100">
        <v>-760396.82000000007</v>
      </c>
      <c r="AX306" s="100">
        <v>231173</v>
      </c>
      <c r="AY306" s="100">
        <v>184939</v>
      </c>
      <c r="AZ306" s="100">
        <v>46235</v>
      </c>
      <c r="BA306" s="100">
        <v>0</v>
      </c>
      <c r="BB306" s="100">
        <v>462347</v>
      </c>
      <c r="BC306" s="100">
        <v>-337891.58999999997</v>
      </c>
      <c r="BD306" s="100">
        <v>-270313</v>
      </c>
      <c r="BE306" s="100">
        <v>-67578</v>
      </c>
      <c r="BF306" s="100">
        <v>0</v>
      </c>
      <c r="BG306" s="100">
        <v>-675782.59</v>
      </c>
      <c r="BH306" s="100">
        <v>-486916.41000000003</v>
      </c>
      <c r="BI306" s="100">
        <v>-389533</v>
      </c>
      <c r="BJ306" s="100">
        <v>-97383</v>
      </c>
      <c r="BK306" s="100">
        <v>0</v>
      </c>
      <c r="BL306" s="100">
        <v>-973832.41</v>
      </c>
      <c r="BM306" s="100">
        <v>-3559947</v>
      </c>
      <c r="BN306" s="100">
        <v>-2847958</v>
      </c>
      <c r="BO306" s="100">
        <v>-711989</v>
      </c>
      <c r="BP306" s="100">
        <v>0</v>
      </c>
      <c r="BQ306" s="100">
        <v>-7119894</v>
      </c>
      <c r="BR306" s="100">
        <v>-601301</v>
      </c>
      <c r="BS306" s="100">
        <v>-481040</v>
      </c>
      <c r="BT306" s="100">
        <v>-120260</v>
      </c>
      <c r="BU306" s="100">
        <v>0</v>
      </c>
      <c r="BV306" s="100">
        <v>-1202601</v>
      </c>
      <c r="BW306" s="100">
        <v>-2958647</v>
      </c>
      <c r="BX306" s="100">
        <v>-2366917</v>
      </c>
      <c r="BY306" s="100">
        <v>-591729</v>
      </c>
      <c r="BZ306" s="100">
        <v>0</v>
      </c>
      <c r="CA306" s="100">
        <v>-5917293</v>
      </c>
      <c r="CB306" s="100">
        <v>247548</v>
      </c>
      <c r="CC306" s="100">
        <v>198039</v>
      </c>
      <c r="CD306" s="100">
        <v>49510</v>
      </c>
      <c r="CE306" s="100">
        <v>0</v>
      </c>
      <c r="CF306" s="100">
        <v>495097</v>
      </c>
      <c r="CG306" s="100">
        <v>23069</v>
      </c>
      <c r="CH306" s="100">
        <v>18455</v>
      </c>
      <c r="CI306" s="100">
        <v>4614</v>
      </c>
      <c r="CJ306" s="100">
        <v>0</v>
      </c>
      <c r="CK306" s="100">
        <v>46138</v>
      </c>
      <c r="CL306" s="100">
        <v>-184592</v>
      </c>
      <c r="CM306" s="100">
        <v>-147674</v>
      </c>
      <c r="CN306" s="100">
        <v>-36919</v>
      </c>
      <c r="CO306" s="100">
        <v>0</v>
      </c>
      <c r="CP306" s="100">
        <v>-369185</v>
      </c>
      <c r="CQ306" s="100">
        <v>-1453438</v>
      </c>
      <c r="CR306" s="100">
        <v>-1162751</v>
      </c>
      <c r="CS306" s="100">
        <v>-290688</v>
      </c>
      <c r="CT306" s="100">
        <v>0</v>
      </c>
      <c r="CU306" s="100">
        <v>-2906877</v>
      </c>
      <c r="CV306" s="100">
        <v>-4927360</v>
      </c>
      <c r="CW306" s="100">
        <v>-3941889</v>
      </c>
      <c r="CX306" s="100">
        <v>-985472</v>
      </c>
      <c r="CY306" s="100">
        <v>0</v>
      </c>
      <c r="CZ306" s="100">
        <v>-9854721</v>
      </c>
      <c r="DA306" s="100">
        <v>-538345</v>
      </c>
      <c r="DB306" s="100">
        <v>-430675</v>
      </c>
      <c r="DC306" s="100">
        <v>-107669</v>
      </c>
      <c r="DD306" s="100">
        <v>0</v>
      </c>
      <c r="DE306" s="100">
        <v>-1076689</v>
      </c>
      <c r="DF306" s="100">
        <v>-4389016</v>
      </c>
      <c r="DG306" s="100">
        <v>-3511213</v>
      </c>
      <c r="DH306" s="100">
        <v>-877803</v>
      </c>
      <c r="DI306" s="100">
        <v>0</v>
      </c>
      <c r="DJ306" s="100">
        <v>-8778032</v>
      </c>
      <c r="DK306" s="100">
        <v>47290</v>
      </c>
      <c r="DL306" s="100">
        <v>-699220</v>
      </c>
      <c r="DM306" s="100">
        <v>-174807</v>
      </c>
      <c r="DN306" s="100">
        <v>0</v>
      </c>
      <c r="DO306" s="100">
        <v>-826737</v>
      </c>
      <c r="DP306" s="100">
        <v>51382</v>
      </c>
      <c r="DQ306" s="100">
        <v>-1117790</v>
      </c>
      <c r="DR306" s="100">
        <v>-279447</v>
      </c>
      <c r="DS306" s="100">
        <v>0</v>
      </c>
      <c r="DT306" s="100">
        <v>-1345854.7199999988</v>
      </c>
      <c r="DU306" s="100">
        <v>-4092</v>
      </c>
      <c r="DV306" s="100">
        <v>418570</v>
      </c>
      <c r="DW306" s="100">
        <v>104640</v>
      </c>
      <c r="DX306" s="100">
        <v>0</v>
      </c>
      <c r="DY306" s="100">
        <v>519117.71999999881</v>
      </c>
      <c r="DZ306" s="100">
        <v>34780073</v>
      </c>
      <c r="EA306" s="100">
        <v>27824058</v>
      </c>
      <c r="EB306" s="100">
        <v>6956015</v>
      </c>
      <c r="EC306" s="100">
        <v>0</v>
      </c>
      <c r="ED306" s="100">
        <v>69560146</v>
      </c>
      <c r="EE306" s="100">
        <v>34898845.409999996</v>
      </c>
      <c r="EF306" s="100">
        <v>27919077</v>
      </c>
      <c r="EG306" s="100">
        <v>6979769</v>
      </c>
      <c r="EH306" s="100">
        <v>0</v>
      </c>
      <c r="EI306" s="100">
        <v>69797691.409999996</v>
      </c>
      <c r="EJ306" s="100">
        <v>118772.40999999642</v>
      </c>
      <c r="EK306" s="100">
        <v>95019</v>
      </c>
      <c r="EL306" s="100">
        <v>23754</v>
      </c>
      <c r="EM306" s="100">
        <v>0</v>
      </c>
      <c r="EN306" s="100">
        <v>237545.40999999642</v>
      </c>
      <c r="EO306" s="100">
        <v>114680.40999999642</v>
      </c>
      <c r="EP306" s="100">
        <v>513589</v>
      </c>
      <c r="EQ306" s="100">
        <v>128394</v>
      </c>
      <c r="ER306" s="100">
        <v>0</v>
      </c>
      <c r="ES306" s="100">
        <v>756663.12999999523</v>
      </c>
      <c r="ET306" s="546">
        <v>0.5</v>
      </c>
      <c r="EU306" s="546">
        <v>0.4</v>
      </c>
      <c r="EV306" s="546">
        <v>0.1</v>
      </c>
      <c r="EW306" s="546">
        <v>0</v>
      </c>
      <c r="EX306" s="546">
        <v>1</v>
      </c>
      <c r="EY306" s="84" t="s">
        <v>1029</v>
      </c>
    </row>
    <row r="307" spans="1:155" s="84" customFormat="1" x14ac:dyDescent="0.25">
      <c r="A307" t="s">
        <v>1026</v>
      </c>
      <c r="B307" s="82" t="s">
        <v>973</v>
      </c>
      <c r="C307" s="85" t="s">
        <v>972</v>
      </c>
      <c r="D307" s="100">
        <v>566387346</v>
      </c>
      <c r="E307" s="100">
        <v>1087463704</v>
      </c>
      <c r="F307" s="100">
        <v>611698334</v>
      </c>
      <c r="G307" s="100">
        <v>0</v>
      </c>
      <c r="H307" s="100">
        <v>2265549384</v>
      </c>
      <c r="I307" s="100">
        <v>0</v>
      </c>
      <c r="J307" s="100">
        <v>0</v>
      </c>
      <c r="K307" s="100">
        <v>566387346</v>
      </c>
      <c r="L307" s="100">
        <v>3323852</v>
      </c>
      <c r="M307" s="100">
        <v>3323852</v>
      </c>
      <c r="N307" s="100">
        <v>0</v>
      </c>
      <c r="O307" s="100">
        <v>0</v>
      </c>
      <c r="P307" s="100">
        <v>0</v>
      </c>
      <c r="Q307" s="100">
        <v>0</v>
      </c>
      <c r="R307" s="100">
        <v>0</v>
      </c>
      <c r="S307" s="100">
        <v>0</v>
      </c>
      <c r="T307" s="100">
        <v>0</v>
      </c>
      <c r="U307" s="100">
        <v>0</v>
      </c>
      <c r="V307" s="100">
        <v>0</v>
      </c>
      <c r="W307" s="100">
        <v>0</v>
      </c>
      <c r="X307" s="100">
        <v>0</v>
      </c>
      <c r="Y307" s="100">
        <v>0</v>
      </c>
      <c r="Z307" s="100">
        <v>0</v>
      </c>
      <c r="AA307" s="100">
        <v>0</v>
      </c>
      <c r="AB307" s="100">
        <v>0</v>
      </c>
      <c r="AC307" s="100">
        <v>0</v>
      </c>
      <c r="AD307" s="100">
        <v>0</v>
      </c>
      <c r="AE307" s="100">
        <v>44614474</v>
      </c>
      <c r="AF307" s="100">
        <v>25095643</v>
      </c>
      <c r="AG307" s="100">
        <v>0</v>
      </c>
      <c r="AH307" s="100">
        <v>69710117</v>
      </c>
      <c r="AI307" s="100">
        <v>19251023</v>
      </c>
      <c r="AJ307" s="100">
        <v>36961963</v>
      </c>
      <c r="AK307" s="100">
        <v>20791104</v>
      </c>
      <c r="AL307" s="100">
        <v>0</v>
      </c>
      <c r="AM307" s="100">
        <v>77004090</v>
      </c>
      <c r="AN307" s="100">
        <v>-34501150</v>
      </c>
      <c r="AO307" s="100">
        <v>-66242208</v>
      </c>
      <c r="AP307" s="100">
        <v>-37261242</v>
      </c>
      <c r="AQ307" s="100">
        <v>0</v>
      </c>
      <c r="AR307" s="100">
        <v>-138004600</v>
      </c>
      <c r="AS307" s="100">
        <v>-7724911</v>
      </c>
      <c r="AT307" s="100">
        <v>-14831830</v>
      </c>
      <c r="AU307" s="100">
        <v>-8342904</v>
      </c>
      <c r="AV307" s="100">
        <v>0</v>
      </c>
      <c r="AW307" s="100">
        <v>-30899645</v>
      </c>
      <c r="AX307" s="100">
        <v>0</v>
      </c>
      <c r="AY307" s="100">
        <v>0</v>
      </c>
      <c r="AZ307" s="100">
        <v>0</v>
      </c>
      <c r="BA307" s="100">
        <v>0</v>
      </c>
      <c r="BB307" s="100">
        <v>0</v>
      </c>
      <c r="BC307" s="100">
        <v>-50000</v>
      </c>
      <c r="BD307" s="100">
        <v>-96000</v>
      </c>
      <c r="BE307" s="100">
        <v>-54000</v>
      </c>
      <c r="BF307" s="100">
        <v>0</v>
      </c>
      <c r="BG307" s="100">
        <v>-200000</v>
      </c>
      <c r="BH307" s="100">
        <v>-7774911</v>
      </c>
      <c r="BI307" s="100">
        <v>-14927830</v>
      </c>
      <c r="BJ307" s="100">
        <v>-8396904</v>
      </c>
      <c r="BK307" s="100">
        <v>0</v>
      </c>
      <c r="BL307" s="100">
        <v>-31099645</v>
      </c>
      <c r="BM307" s="100">
        <v>-49250000</v>
      </c>
      <c r="BN307" s="100">
        <v>-94560000</v>
      </c>
      <c r="BO307" s="100">
        <v>-53190000</v>
      </c>
      <c r="BP307" s="100">
        <v>0</v>
      </c>
      <c r="BQ307" s="100">
        <v>-197000000</v>
      </c>
      <c r="BR307" s="100">
        <v>-5350000</v>
      </c>
      <c r="BS307" s="100">
        <v>-10272000</v>
      </c>
      <c r="BT307" s="100">
        <v>-5778000</v>
      </c>
      <c r="BU307" s="100">
        <v>0</v>
      </c>
      <c r="BV307" s="100">
        <v>-21400000</v>
      </c>
      <c r="BW307" s="100">
        <v>-43900000</v>
      </c>
      <c r="BX307" s="100">
        <v>-84288000</v>
      </c>
      <c r="BY307" s="100">
        <v>-47412000</v>
      </c>
      <c r="BZ307" s="100">
        <v>0</v>
      </c>
      <c r="CA307" s="100">
        <v>-175600000</v>
      </c>
      <c r="CB307" s="100">
        <v>3600000</v>
      </c>
      <c r="CC307" s="100">
        <v>6912000</v>
      </c>
      <c r="CD307" s="100">
        <v>3888000</v>
      </c>
      <c r="CE307" s="100">
        <v>0</v>
      </c>
      <c r="CF307" s="100">
        <v>14400000</v>
      </c>
      <c r="CG307" s="100">
        <v>14525000</v>
      </c>
      <c r="CH307" s="100">
        <v>27888000</v>
      </c>
      <c r="CI307" s="100">
        <v>15687000</v>
      </c>
      <c r="CJ307" s="100">
        <v>0</v>
      </c>
      <c r="CK307" s="100">
        <v>58100000</v>
      </c>
      <c r="CL307" s="100">
        <v>0</v>
      </c>
      <c r="CM307" s="100">
        <v>0</v>
      </c>
      <c r="CN307" s="100">
        <v>0</v>
      </c>
      <c r="CO307" s="100">
        <v>0</v>
      </c>
      <c r="CP307" s="100">
        <v>0</v>
      </c>
      <c r="CQ307" s="100">
        <v>0</v>
      </c>
      <c r="CR307" s="100">
        <v>0</v>
      </c>
      <c r="CS307" s="100">
        <v>0</v>
      </c>
      <c r="CT307" s="100">
        <v>0</v>
      </c>
      <c r="CU307" s="100">
        <v>0</v>
      </c>
      <c r="CV307" s="100">
        <v>-31125000</v>
      </c>
      <c r="CW307" s="100">
        <v>-59760000</v>
      </c>
      <c r="CX307" s="100">
        <v>-33615000</v>
      </c>
      <c r="CY307" s="100">
        <v>0</v>
      </c>
      <c r="CZ307" s="100">
        <v>-124500000</v>
      </c>
      <c r="DA307" s="100">
        <v>-1750000</v>
      </c>
      <c r="DB307" s="100">
        <v>-3360000</v>
      </c>
      <c r="DC307" s="100">
        <v>-1890000</v>
      </c>
      <c r="DD307" s="100">
        <v>0</v>
      </c>
      <c r="DE307" s="100">
        <v>-7000000</v>
      </c>
      <c r="DF307" s="100">
        <v>-29375000</v>
      </c>
      <c r="DG307" s="100">
        <v>-56400000</v>
      </c>
      <c r="DH307" s="100">
        <v>-31725000</v>
      </c>
      <c r="DI307" s="100">
        <v>0</v>
      </c>
      <c r="DJ307" s="100">
        <v>-117500000</v>
      </c>
      <c r="DK307" s="100">
        <v>-11442257</v>
      </c>
      <c r="DL307" s="100">
        <v>16818324</v>
      </c>
      <c r="DM307" s="100">
        <v>2482264</v>
      </c>
      <c r="DN307" s="100">
        <v>0</v>
      </c>
      <c r="DO307" s="100">
        <v>7858331</v>
      </c>
      <c r="DP307" s="100">
        <v>-11442259</v>
      </c>
      <c r="DQ307" s="100">
        <v>13961748</v>
      </c>
      <c r="DR307" s="100">
        <v>875439</v>
      </c>
      <c r="DS307" s="100">
        <v>0</v>
      </c>
      <c r="DT307" s="100">
        <v>3394928</v>
      </c>
      <c r="DU307" s="100">
        <v>2</v>
      </c>
      <c r="DV307" s="100">
        <v>2856576</v>
      </c>
      <c r="DW307" s="100">
        <v>1606825</v>
      </c>
      <c r="DX307" s="100">
        <v>0</v>
      </c>
      <c r="DY307" s="100">
        <v>4463403</v>
      </c>
      <c r="DZ307" s="100">
        <v>555939061</v>
      </c>
      <c r="EA307" s="100">
        <v>1067402999</v>
      </c>
      <c r="EB307" s="100">
        <v>600414187</v>
      </c>
      <c r="EC307" s="100">
        <v>0</v>
      </c>
      <c r="ED307" s="100">
        <v>2223756247</v>
      </c>
      <c r="EE307" s="100">
        <v>566387346</v>
      </c>
      <c r="EF307" s="100">
        <v>1087463704</v>
      </c>
      <c r="EG307" s="100">
        <v>611698334</v>
      </c>
      <c r="EH307" s="100">
        <v>0</v>
      </c>
      <c r="EI307" s="100">
        <v>2265549384</v>
      </c>
      <c r="EJ307" s="100">
        <v>10448285</v>
      </c>
      <c r="EK307" s="100">
        <v>20060705</v>
      </c>
      <c r="EL307" s="100">
        <v>11284147</v>
      </c>
      <c r="EM307" s="100">
        <v>0</v>
      </c>
      <c r="EN307" s="100">
        <v>41793137</v>
      </c>
      <c r="EO307" s="100">
        <v>10448287</v>
      </c>
      <c r="EP307" s="100">
        <v>22917281</v>
      </c>
      <c r="EQ307" s="100">
        <v>12890972</v>
      </c>
      <c r="ER307" s="100">
        <v>0</v>
      </c>
      <c r="ES307" s="100">
        <v>46256540</v>
      </c>
      <c r="ET307" s="546">
        <v>0.25</v>
      </c>
      <c r="EU307" s="546">
        <v>0.48</v>
      </c>
      <c r="EV307" s="546">
        <v>0.27</v>
      </c>
      <c r="EW307" s="546">
        <v>0</v>
      </c>
      <c r="EX307" s="546">
        <v>1</v>
      </c>
      <c r="EY307" s="84" t="s">
        <v>1073</v>
      </c>
    </row>
    <row r="308" spans="1:155" s="84" customFormat="1" x14ac:dyDescent="0.25">
      <c r="A308" t="s">
        <v>1026</v>
      </c>
      <c r="B308" s="82" t="s">
        <v>975</v>
      </c>
      <c r="C308" s="85" t="s">
        <v>974</v>
      </c>
      <c r="D308" s="100">
        <v>0</v>
      </c>
      <c r="E308" s="100">
        <v>80302585.574599952</v>
      </c>
      <c r="F308" s="100">
        <v>0</v>
      </c>
      <c r="G308" s="100">
        <v>811137</v>
      </c>
      <c r="H308" s="100">
        <v>81113722.574599952</v>
      </c>
      <c r="I308" s="100">
        <v>0</v>
      </c>
      <c r="J308" s="100">
        <v>0</v>
      </c>
      <c r="K308" s="100">
        <v>0</v>
      </c>
      <c r="L308" s="100">
        <v>371674</v>
      </c>
      <c r="M308" s="100">
        <v>371674</v>
      </c>
      <c r="N308" s="100">
        <v>0</v>
      </c>
      <c r="O308" s="100">
        <v>0</v>
      </c>
      <c r="P308" s="100">
        <v>0</v>
      </c>
      <c r="Q308" s="100">
        <v>0</v>
      </c>
      <c r="R308" s="100">
        <v>0</v>
      </c>
      <c r="S308" s="100">
        <v>0</v>
      </c>
      <c r="T308" s="100">
        <v>0</v>
      </c>
      <c r="U308" s="100">
        <v>0</v>
      </c>
      <c r="V308" s="100">
        <v>0</v>
      </c>
      <c r="W308" s="100">
        <v>0</v>
      </c>
      <c r="X308" s="100">
        <v>0</v>
      </c>
      <c r="Y308" s="100">
        <v>0</v>
      </c>
      <c r="Z308" s="100">
        <v>0</v>
      </c>
      <c r="AA308" s="100">
        <v>0</v>
      </c>
      <c r="AB308" s="100">
        <v>0</v>
      </c>
      <c r="AC308" s="100">
        <v>0</v>
      </c>
      <c r="AD308" s="100">
        <v>0</v>
      </c>
      <c r="AE308" s="100">
        <v>13075406</v>
      </c>
      <c r="AF308" s="100">
        <v>0</v>
      </c>
      <c r="AG308" s="100">
        <v>132072</v>
      </c>
      <c r="AH308" s="100">
        <v>13207478</v>
      </c>
      <c r="AI308" s="100">
        <v>0</v>
      </c>
      <c r="AJ308" s="100">
        <v>10840012</v>
      </c>
      <c r="AK308" s="100">
        <v>0</v>
      </c>
      <c r="AL308" s="100">
        <v>109495</v>
      </c>
      <c r="AM308" s="100">
        <v>10949507</v>
      </c>
      <c r="AN308" s="100">
        <v>0</v>
      </c>
      <c r="AO308" s="100">
        <v>-217175</v>
      </c>
      <c r="AP308" s="100">
        <v>0</v>
      </c>
      <c r="AQ308" s="100">
        <v>-2194</v>
      </c>
      <c r="AR308" s="100">
        <v>-219369</v>
      </c>
      <c r="AS308" s="100">
        <v>0</v>
      </c>
      <c r="AT308" s="100">
        <v>-6407631</v>
      </c>
      <c r="AU308" s="100">
        <v>0</v>
      </c>
      <c r="AV308" s="100">
        <v>-64724</v>
      </c>
      <c r="AW308" s="100">
        <v>-6472355</v>
      </c>
      <c r="AX308" s="100">
        <v>0</v>
      </c>
      <c r="AY308" s="100">
        <v>489068.99</v>
      </c>
      <c r="AZ308" s="100">
        <v>0</v>
      </c>
      <c r="BA308" s="100">
        <v>4940</v>
      </c>
      <c r="BB308" s="100">
        <v>494008.99</v>
      </c>
      <c r="BC308" s="100">
        <v>0</v>
      </c>
      <c r="BD308" s="100">
        <v>-1481806.4254000494</v>
      </c>
      <c r="BE308" s="100">
        <v>0</v>
      </c>
      <c r="BF308" s="100">
        <v>-14968</v>
      </c>
      <c r="BG308" s="100">
        <v>-1496774.4254000494</v>
      </c>
      <c r="BH308" s="100">
        <v>0</v>
      </c>
      <c r="BI308" s="100">
        <v>-7400368.4354000492</v>
      </c>
      <c r="BJ308" s="100">
        <v>0</v>
      </c>
      <c r="BK308" s="100">
        <v>-74752</v>
      </c>
      <c r="BL308" s="100">
        <v>-7475120.4354000492</v>
      </c>
      <c r="BM308" s="100">
        <v>0</v>
      </c>
      <c r="BN308" s="100">
        <v>-4729299</v>
      </c>
      <c r="BO308" s="100">
        <v>0</v>
      </c>
      <c r="BP308" s="100">
        <v>-47771</v>
      </c>
      <c r="BQ308" s="100">
        <v>-4777070</v>
      </c>
      <c r="BR308" s="100">
        <v>0</v>
      </c>
      <c r="BS308" s="100">
        <v>-2373429</v>
      </c>
      <c r="BT308" s="100">
        <v>0</v>
      </c>
      <c r="BU308" s="100">
        <v>-23974</v>
      </c>
      <c r="BV308" s="100">
        <v>-2397403</v>
      </c>
      <c r="BW308" s="100">
        <v>0</v>
      </c>
      <c r="BX308" s="100">
        <v>-2355870</v>
      </c>
      <c r="BY308" s="100">
        <v>0</v>
      </c>
      <c r="BZ308" s="100">
        <v>-23797</v>
      </c>
      <c r="CA308" s="100">
        <v>-2379667</v>
      </c>
      <c r="CB308" s="100">
        <v>0</v>
      </c>
      <c r="CC308" s="100">
        <v>1118739</v>
      </c>
      <c r="CD308" s="100">
        <v>0</v>
      </c>
      <c r="CE308" s="100">
        <v>11300</v>
      </c>
      <c r="CF308" s="100">
        <v>1130039</v>
      </c>
      <c r="CG308" s="100">
        <v>0</v>
      </c>
      <c r="CH308" s="100">
        <v>0</v>
      </c>
      <c r="CI308" s="100">
        <v>0</v>
      </c>
      <c r="CJ308" s="100">
        <v>0</v>
      </c>
      <c r="CK308" s="100">
        <v>0</v>
      </c>
      <c r="CL308" s="100">
        <v>0</v>
      </c>
      <c r="CM308" s="100">
        <v>-753614</v>
      </c>
      <c r="CN308" s="100">
        <v>0</v>
      </c>
      <c r="CO308" s="100">
        <v>-7612</v>
      </c>
      <c r="CP308" s="100">
        <v>-761226</v>
      </c>
      <c r="CQ308" s="100">
        <v>0</v>
      </c>
      <c r="CR308" s="100">
        <v>-275670</v>
      </c>
      <c r="CS308" s="100">
        <v>0</v>
      </c>
      <c r="CT308" s="100">
        <v>-2785</v>
      </c>
      <c r="CU308" s="100">
        <v>-278455</v>
      </c>
      <c r="CV308" s="100">
        <v>0</v>
      </c>
      <c r="CW308" s="100">
        <v>-4639844</v>
      </c>
      <c r="CX308" s="100">
        <v>0</v>
      </c>
      <c r="CY308" s="100">
        <v>-46868</v>
      </c>
      <c r="CZ308" s="100">
        <v>-4686712</v>
      </c>
      <c r="DA308" s="100">
        <v>0</v>
      </c>
      <c r="DB308" s="100">
        <v>-2008304</v>
      </c>
      <c r="DC308" s="100">
        <v>0</v>
      </c>
      <c r="DD308" s="100">
        <v>-20286</v>
      </c>
      <c r="DE308" s="100">
        <v>-2028590</v>
      </c>
      <c r="DF308" s="100">
        <v>0</v>
      </c>
      <c r="DG308" s="100">
        <v>-2631540</v>
      </c>
      <c r="DH308" s="100">
        <v>0</v>
      </c>
      <c r="DI308" s="100">
        <v>-26582</v>
      </c>
      <c r="DJ308" s="100">
        <v>-2658122</v>
      </c>
      <c r="DK308" s="100">
        <v>-1</v>
      </c>
      <c r="DL308" s="100">
        <v>11089048</v>
      </c>
      <c r="DM308" s="100">
        <v>0</v>
      </c>
      <c r="DN308" s="100">
        <v>112012</v>
      </c>
      <c r="DO308" s="100">
        <v>11201059</v>
      </c>
      <c r="DP308" s="100">
        <v>0</v>
      </c>
      <c r="DQ308" s="100">
        <v>11192809</v>
      </c>
      <c r="DR308" s="100">
        <v>0</v>
      </c>
      <c r="DS308" s="100">
        <v>113059</v>
      </c>
      <c r="DT308" s="100">
        <v>11305868</v>
      </c>
      <c r="DU308" s="100">
        <v>-1</v>
      </c>
      <c r="DV308" s="100">
        <v>-103761</v>
      </c>
      <c r="DW308" s="100">
        <v>0</v>
      </c>
      <c r="DX308" s="100">
        <v>-1047</v>
      </c>
      <c r="DY308" s="100">
        <v>-104809</v>
      </c>
      <c r="DZ308" s="100">
        <v>0</v>
      </c>
      <c r="EA308" s="100">
        <v>78541038</v>
      </c>
      <c r="EB308" s="100">
        <v>0</v>
      </c>
      <c r="EC308" s="100">
        <v>793344</v>
      </c>
      <c r="ED308" s="100">
        <v>79334382</v>
      </c>
      <c r="EE308" s="100">
        <v>0</v>
      </c>
      <c r="EF308" s="100">
        <v>80302585.574599952</v>
      </c>
      <c r="EG308" s="100">
        <v>0</v>
      </c>
      <c r="EH308" s="100">
        <v>811137</v>
      </c>
      <c r="EI308" s="100">
        <v>81113722.574599952</v>
      </c>
      <c r="EJ308" s="100">
        <v>0</v>
      </c>
      <c r="EK308" s="100">
        <v>1761547.5745999515</v>
      </c>
      <c r="EL308" s="100">
        <v>0</v>
      </c>
      <c r="EM308" s="100">
        <v>17793</v>
      </c>
      <c r="EN308" s="100">
        <v>1779340.5745999515</v>
      </c>
      <c r="EO308" s="100">
        <v>-1</v>
      </c>
      <c r="EP308" s="100">
        <v>1657786.5745999515</v>
      </c>
      <c r="EQ308" s="100">
        <v>0</v>
      </c>
      <c r="ER308" s="100">
        <v>16746</v>
      </c>
      <c r="ES308" s="100">
        <v>1674531.5745999515</v>
      </c>
      <c r="ET308" s="546">
        <v>0</v>
      </c>
      <c r="EU308" s="546">
        <v>0.99</v>
      </c>
      <c r="EV308" s="546">
        <v>0</v>
      </c>
      <c r="EW308" s="546">
        <v>0.01</v>
      </c>
      <c r="EX308" s="546">
        <v>1</v>
      </c>
      <c r="EY308" s="84" t="s">
        <v>1047</v>
      </c>
    </row>
    <row r="309" spans="1:155" s="84" customFormat="1" x14ac:dyDescent="0.25">
      <c r="A309" t="s">
        <v>1037</v>
      </c>
      <c r="B309" s="82" t="s">
        <v>977</v>
      </c>
      <c r="C309" s="85" t="s">
        <v>976</v>
      </c>
      <c r="D309" s="100">
        <v>74137722</v>
      </c>
      <c r="E309" s="100">
        <v>72654967</v>
      </c>
      <c r="F309" s="100">
        <v>0</v>
      </c>
      <c r="G309" s="100">
        <v>1482754</v>
      </c>
      <c r="H309" s="100">
        <v>148275443</v>
      </c>
      <c r="I309" s="100">
        <v>0</v>
      </c>
      <c r="J309" s="100">
        <v>0</v>
      </c>
      <c r="K309" s="100">
        <v>74137722</v>
      </c>
      <c r="L309" s="100">
        <v>621006</v>
      </c>
      <c r="M309" s="100">
        <v>621006</v>
      </c>
      <c r="N309" s="100">
        <v>0</v>
      </c>
      <c r="O309" s="100">
        <v>0</v>
      </c>
      <c r="P309" s="100">
        <v>588118</v>
      </c>
      <c r="Q309" s="100">
        <v>0</v>
      </c>
      <c r="R309" s="100">
        <v>588118</v>
      </c>
      <c r="S309" s="100">
        <v>0</v>
      </c>
      <c r="T309" s="100">
        <v>0</v>
      </c>
      <c r="U309" s="100">
        <v>0</v>
      </c>
      <c r="V309" s="100">
        <v>0</v>
      </c>
      <c r="W309" s="100">
        <v>0</v>
      </c>
      <c r="X309" s="100">
        <v>0</v>
      </c>
      <c r="Y309" s="100">
        <v>0</v>
      </c>
      <c r="Z309" s="100">
        <v>0</v>
      </c>
      <c r="AA309" s="100">
        <v>0</v>
      </c>
      <c r="AB309" s="100">
        <v>0</v>
      </c>
      <c r="AC309" s="100">
        <v>0</v>
      </c>
      <c r="AD309" s="100">
        <v>0</v>
      </c>
      <c r="AE309" s="100">
        <v>10885168</v>
      </c>
      <c r="AF309" s="100">
        <v>0</v>
      </c>
      <c r="AG309" s="100">
        <v>221754</v>
      </c>
      <c r="AH309" s="100">
        <v>11106922</v>
      </c>
      <c r="AI309" s="100">
        <v>2179324</v>
      </c>
      <c r="AJ309" s="100">
        <v>2135738</v>
      </c>
      <c r="AK309" s="100">
        <v>0</v>
      </c>
      <c r="AL309" s="100">
        <v>43586</v>
      </c>
      <c r="AM309" s="100">
        <v>4358648</v>
      </c>
      <c r="AN309" s="100">
        <v>-972768</v>
      </c>
      <c r="AO309" s="100">
        <v>-953312</v>
      </c>
      <c r="AP309" s="100">
        <v>0</v>
      </c>
      <c r="AQ309" s="100">
        <v>-19455</v>
      </c>
      <c r="AR309" s="100">
        <v>-1945535</v>
      </c>
      <c r="AS309" s="100">
        <v>-250200</v>
      </c>
      <c r="AT309" s="100">
        <v>-245196</v>
      </c>
      <c r="AU309" s="100">
        <v>0</v>
      </c>
      <c r="AV309" s="100">
        <v>-5004</v>
      </c>
      <c r="AW309" s="100">
        <v>-500400</v>
      </c>
      <c r="AX309" s="100">
        <v>632755</v>
      </c>
      <c r="AY309" s="100">
        <v>620099</v>
      </c>
      <c r="AZ309" s="100">
        <v>0</v>
      </c>
      <c r="BA309" s="100">
        <v>12655</v>
      </c>
      <c r="BB309" s="100">
        <v>1265509</v>
      </c>
      <c r="BC309" s="100">
        <v>-606805</v>
      </c>
      <c r="BD309" s="100">
        <v>-594668</v>
      </c>
      <c r="BE309" s="100">
        <v>0</v>
      </c>
      <c r="BF309" s="100">
        <v>-12136</v>
      </c>
      <c r="BG309" s="100">
        <v>-1213609</v>
      </c>
      <c r="BH309" s="100">
        <v>-224250</v>
      </c>
      <c r="BI309" s="100">
        <v>-219765</v>
      </c>
      <c r="BJ309" s="100">
        <v>0</v>
      </c>
      <c r="BK309" s="100">
        <v>-4485</v>
      </c>
      <c r="BL309" s="100">
        <v>-448500</v>
      </c>
      <c r="BM309" s="100">
        <v>-1922450</v>
      </c>
      <c r="BN309" s="100">
        <v>-1884001</v>
      </c>
      <c r="BO309" s="100">
        <v>0</v>
      </c>
      <c r="BP309" s="100">
        <v>-38449</v>
      </c>
      <c r="BQ309" s="100">
        <v>-3844900</v>
      </c>
      <c r="BR309" s="100">
        <v>1840700</v>
      </c>
      <c r="BS309" s="100">
        <v>1803886</v>
      </c>
      <c r="BT309" s="100">
        <v>0</v>
      </c>
      <c r="BU309" s="100">
        <v>36814</v>
      </c>
      <c r="BV309" s="100">
        <v>3681400</v>
      </c>
      <c r="BW309" s="100">
        <v>-3763150</v>
      </c>
      <c r="BX309" s="100">
        <v>-3687887</v>
      </c>
      <c r="BY309" s="100">
        <v>0</v>
      </c>
      <c r="BZ309" s="100">
        <v>-75263</v>
      </c>
      <c r="CA309" s="100">
        <v>-7526300</v>
      </c>
      <c r="CB309" s="100">
        <v>-1840700</v>
      </c>
      <c r="CC309" s="100">
        <v>-1803886</v>
      </c>
      <c r="CD309" s="100">
        <v>0</v>
      </c>
      <c r="CE309" s="100">
        <v>-36814</v>
      </c>
      <c r="CF309" s="100">
        <v>-3681400</v>
      </c>
      <c r="CG309" s="100">
        <v>3763150</v>
      </c>
      <c r="CH309" s="100">
        <v>3687887</v>
      </c>
      <c r="CI309" s="100">
        <v>0</v>
      </c>
      <c r="CJ309" s="100">
        <v>75263</v>
      </c>
      <c r="CK309" s="100">
        <v>7526300</v>
      </c>
      <c r="CL309" s="100">
        <v>0</v>
      </c>
      <c r="CM309" s="100">
        <v>0</v>
      </c>
      <c r="CN309" s="100">
        <v>0</v>
      </c>
      <c r="CO309" s="100">
        <v>0</v>
      </c>
      <c r="CP309" s="100">
        <v>0</v>
      </c>
      <c r="CQ309" s="100">
        <v>-1890300</v>
      </c>
      <c r="CR309" s="100">
        <v>-1852494</v>
      </c>
      <c r="CS309" s="100">
        <v>0</v>
      </c>
      <c r="CT309" s="100">
        <v>-37806</v>
      </c>
      <c r="CU309" s="100">
        <v>-3780600</v>
      </c>
      <c r="CV309" s="100">
        <v>-1890300</v>
      </c>
      <c r="CW309" s="100">
        <v>-1852494</v>
      </c>
      <c r="CX309" s="100">
        <v>0</v>
      </c>
      <c r="CY309" s="100">
        <v>-37806</v>
      </c>
      <c r="CZ309" s="100">
        <v>-3780600</v>
      </c>
      <c r="DA309" s="100">
        <v>0</v>
      </c>
      <c r="DB309" s="100">
        <v>0</v>
      </c>
      <c r="DC309" s="100">
        <v>0</v>
      </c>
      <c r="DD309" s="100">
        <v>0</v>
      </c>
      <c r="DE309" s="100">
        <v>0</v>
      </c>
      <c r="DF309" s="100">
        <v>-1890300</v>
      </c>
      <c r="DG309" s="100">
        <v>-1852494</v>
      </c>
      <c r="DH309" s="100">
        <v>0</v>
      </c>
      <c r="DI309" s="100">
        <v>-37806</v>
      </c>
      <c r="DJ309" s="100">
        <v>-3780600</v>
      </c>
      <c r="DK309" s="100">
        <v>-3140800</v>
      </c>
      <c r="DL309" s="100">
        <v>-3077984</v>
      </c>
      <c r="DM309" s="100">
        <v>0</v>
      </c>
      <c r="DN309" s="100">
        <v>-62816</v>
      </c>
      <c r="DO309" s="100">
        <v>-6281600</v>
      </c>
      <c r="DP309" s="100">
        <v>-4456137</v>
      </c>
      <c r="DQ309" s="100">
        <v>-4367015</v>
      </c>
      <c r="DR309" s="100">
        <v>0</v>
      </c>
      <c r="DS309" s="100">
        <v>-89123</v>
      </c>
      <c r="DT309" s="100">
        <v>-8912275</v>
      </c>
      <c r="DU309" s="100">
        <v>1315337</v>
      </c>
      <c r="DV309" s="100">
        <v>1289031</v>
      </c>
      <c r="DW309" s="100">
        <v>0</v>
      </c>
      <c r="DX309" s="100">
        <v>26307</v>
      </c>
      <c r="DY309" s="100">
        <v>2630675</v>
      </c>
      <c r="DZ309" s="100">
        <v>73812114</v>
      </c>
      <c r="EA309" s="100">
        <v>72335871</v>
      </c>
      <c r="EB309" s="100">
        <v>0</v>
      </c>
      <c r="EC309" s="100">
        <v>1476242</v>
      </c>
      <c r="ED309" s="100">
        <v>147624227</v>
      </c>
      <c r="EE309" s="100">
        <v>74137722</v>
      </c>
      <c r="EF309" s="100">
        <v>72654967</v>
      </c>
      <c r="EG309" s="100">
        <v>0</v>
      </c>
      <c r="EH309" s="100">
        <v>1482754</v>
      </c>
      <c r="EI309" s="100">
        <v>148275443</v>
      </c>
      <c r="EJ309" s="100">
        <v>325608</v>
      </c>
      <c r="EK309" s="100">
        <v>319096</v>
      </c>
      <c r="EL309" s="100">
        <v>0</v>
      </c>
      <c r="EM309" s="100">
        <v>6512</v>
      </c>
      <c r="EN309" s="100">
        <v>651216</v>
      </c>
      <c r="EO309" s="100">
        <v>1640945</v>
      </c>
      <c r="EP309" s="100">
        <v>1608127</v>
      </c>
      <c r="EQ309" s="100">
        <v>0</v>
      </c>
      <c r="ER309" s="100">
        <v>32819</v>
      </c>
      <c r="ES309" s="100">
        <v>3281891</v>
      </c>
      <c r="ET309" s="546">
        <v>0.5</v>
      </c>
      <c r="EU309" s="546">
        <v>0.49</v>
      </c>
      <c r="EV309" s="546">
        <v>0</v>
      </c>
      <c r="EW309" s="546">
        <v>0.01</v>
      </c>
      <c r="EX309" s="546">
        <v>1</v>
      </c>
      <c r="EY309" s="84" t="s">
        <v>1054</v>
      </c>
    </row>
    <row r="310" spans="1:155" s="84" customFormat="1" x14ac:dyDescent="0.25">
      <c r="A310" t="s">
        <v>1026</v>
      </c>
      <c r="B310" s="82" t="s">
        <v>979</v>
      </c>
      <c r="C310" s="85" t="s">
        <v>978</v>
      </c>
      <c r="D310" s="100">
        <v>31080603</v>
      </c>
      <c r="E310" s="100">
        <v>24864482</v>
      </c>
      <c r="F310" s="100">
        <v>5594509</v>
      </c>
      <c r="G310" s="100">
        <v>621612</v>
      </c>
      <c r="H310" s="100">
        <v>62161206</v>
      </c>
      <c r="I310" s="100">
        <v>0</v>
      </c>
      <c r="J310" s="100">
        <v>0</v>
      </c>
      <c r="K310" s="100">
        <v>31080603</v>
      </c>
      <c r="L310" s="100">
        <v>202269</v>
      </c>
      <c r="M310" s="100">
        <v>202269</v>
      </c>
      <c r="N310" s="100">
        <v>0</v>
      </c>
      <c r="O310" s="100">
        <v>0</v>
      </c>
      <c r="P310" s="100">
        <v>-22203</v>
      </c>
      <c r="Q310" s="100">
        <v>0</v>
      </c>
      <c r="R310" s="100">
        <v>-22203</v>
      </c>
      <c r="S310" s="100">
        <v>0</v>
      </c>
      <c r="T310" s="100">
        <v>0</v>
      </c>
      <c r="U310" s="100">
        <v>0</v>
      </c>
      <c r="V310" s="100">
        <v>0</v>
      </c>
      <c r="W310" s="100">
        <v>0</v>
      </c>
      <c r="X310" s="100">
        <v>0</v>
      </c>
      <c r="Y310" s="100">
        <v>0</v>
      </c>
      <c r="Z310" s="100">
        <v>0</v>
      </c>
      <c r="AA310" s="100">
        <v>0</v>
      </c>
      <c r="AB310" s="100">
        <v>0</v>
      </c>
      <c r="AC310" s="100">
        <v>0</v>
      </c>
      <c r="AD310" s="100">
        <v>0</v>
      </c>
      <c r="AE310" s="100">
        <v>2955796</v>
      </c>
      <c r="AF310" s="100">
        <v>665216</v>
      </c>
      <c r="AG310" s="100">
        <v>73911</v>
      </c>
      <c r="AH310" s="100">
        <v>3694923</v>
      </c>
      <c r="AI310" s="100">
        <v>1681720</v>
      </c>
      <c r="AJ310" s="100">
        <v>1345375</v>
      </c>
      <c r="AK310" s="100">
        <v>302709</v>
      </c>
      <c r="AL310" s="100">
        <v>33634</v>
      </c>
      <c r="AM310" s="100">
        <v>3363438</v>
      </c>
      <c r="AN310" s="100">
        <v>-360869</v>
      </c>
      <c r="AO310" s="100">
        <v>-288694</v>
      </c>
      <c r="AP310" s="100">
        <v>-64956</v>
      </c>
      <c r="AQ310" s="100">
        <v>-7217</v>
      </c>
      <c r="AR310" s="100">
        <v>-721736</v>
      </c>
      <c r="AS310" s="100">
        <v>-704285</v>
      </c>
      <c r="AT310" s="100">
        <v>-563428</v>
      </c>
      <c r="AU310" s="100">
        <v>-126771</v>
      </c>
      <c r="AV310" s="100">
        <v>-14086</v>
      </c>
      <c r="AW310" s="100">
        <v>-1408570</v>
      </c>
      <c r="AX310" s="100">
        <v>125351</v>
      </c>
      <c r="AY310" s="100">
        <v>100281</v>
      </c>
      <c r="AZ310" s="100">
        <v>22563</v>
      </c>
      <c r="BA310" s="100">
        <v>2507</v>
      </c>
      <c r="BB310" s="100">
        <v>250702</v>
      </c>
      <c r="BC310" s="100">
        <v>-404202</v>
      </c>
      <c r="BD310" s="100">
        <v>-323362</v>
      </c>
      <c r="BE310" s="100">
        <v>-72756</v>
      </c>
      <c r="BF310" s="100">
        <v>-8084</v>
      </c>
      <c r="BG310" s="100">
        <v>-808404</v>
      </c>
      <c r="BH310" s="100">
        <v>-983136</v>
      </c>
      <c r="BI310" s="100">
        <v>-786509</v>
      </c>
      <c r="BJ310" s="100">
        <v>-176964</v>
      </c>
      <c r="BK310" s="100">
        <v>-19663</v>
      </c>
      <c r="BL310" s="100">
        <v>-1966272</v>
      </c>
      <c r="BM310" s="100">
        <v>-3719406</v>
      </c>
      <c r="BN310" s="100">
        <v>-2975525</v>
      </c>
      <c r="BO310" s="100">
        <v>-669493</v>
      </c>
      <c r="BP310" s="100">
        <v>-74388</v>
      </c>
      <c r="BQ310" s="100">
        <v>-7438812</v>
      </c>
      <c r="BR310" s="100">
        <v>-885276</v>
      </c>
      <c r="BS310" s="100">
        <v>-708221</v>
      </c>
      <c r="BT310" s="100">
        <v>-159350</v>
      </c>
      <c r="BU310" s="100">
        <v>-17706</v>
      </c>
      <c r="BV310" s="100">
        <v>-1770553</v>
      </c>
      <c r="BW310" s="100">
        <v>-2834129</v>
      </c>
      <c r="BX310" s="100">
        <v>-2267304</v>
      </c>
      <c r="BY310" s="100">
        <v>-510143</v>
      </c>
      <c r="BZ310" s="100">
        <v>-56683</v>
      </c>
      <c r="CA310" s="100">
        <v>-5668259</v>
      </c>
      <c r="CB310" s="100">
        <v>613092</v>
      </c>
      <c r="CC310" s="100">
        <v>490474</v>
      </c>
      <c r="CD310" s="100">
        <v>110357</v>
      </c>
      <c r="CE310" s="100">
        <v>12262</v>
      </c>
      <c r="CF310" s="100">
        <v>1226185</v>
      </c>
      <c r="CG310" s="100">
        <v>0</v>
      </c>
      <c r="CH310" s="100">
        <v>0</v>
      </c>
      <c r="CI310" s="100">
        <v>0</v>
      </c>
      <c r="CJ310" s="100">
        <v>0</v>
      </c>
      <c r="CK310" s="100">
        <v>0</v>
      </c>
      <c r="CL310" s="100">
        <v>0</v>
      </c>
      <c r="CM310" s="100">
        <v>0</v>
      </c>
      <c r="CN310" s="100">
        <v>0</v>
      </c>
      <c r="CO310" s="100">
        <v>0</v>
      </c>
      <c r="CP310" s="100">
        <v>0</v>
      </c>
      <c r="CQ310" s="100">
        <v>-1611164</v>
      </c>
      <c r="CR310" s="100">
        <v>-1288931</v>
      </c>
      <c r="CS310" s="100">
        <v>-290010</v>
      </c>
      <c r="CT310" s="100">
        <v>-32223</v>
      </c>
      <c r="CU310" s="100">
        <v>-3222328</v>
      </c>
      <c r="CV310" s="100">
        <v>-4717478</v>
      </c>
      <c r="CW310" s="100">
        <v>-3773982</v>
      </c>
      <c r="CX310" s="100">
        <v>-849146</v>
      </c>
      <c r="CY310" s="100">
        <v>-94349</v>
      </c>
      <c r="CZ310" s="100">
        <v>-9434955</v>
      </c>
      <c r="DA310" s="100">
        <v>-272184</v>
      </c>
      <c r="DB310" s="100">
        <v>-217747</v>
      </c>
      <c r="DC310" s="100">
        <v>-48993</v>
      </c>
      <c r="DD310" s="100">
        <v>-5444</v>
      </c>
      <c r="DE310" s="100">
        <v>-544368</v>
      </c>
      <c r="DF310" s="100">
        <v>-4445293</v>
      </c>
      <c r="DG310" s="100">
        <v>-3556235</v>
      </c>
      <c r="DH310" s="100">
        <v>-800153</v>
      </c>
      <c r="DI310" s="100">
        <v>-88906</v>
      </c>
      <c r="DJ310" s="100">
        <v>-8890587</v>
      </c>
      <c r="DK310" s="100">
        <v>496241</v>
      </c>
      <c r="DL310" s="100">
        <v>396995</v>
      </c>
      <c r="DM310" s="100">
        <v>89323</v>
      </c>
      <c r="DN310" s="100">
        <v>9925</v>
      </c>
      <c r="DO310" s="100">
        <v>992484</v>
      </c>
      <c r="DP310" s="100">
        <v>485025</v>
      </c>
      <c r="DQ310" s="100">
        <v>388019</v>
      </c>
      <c r="DR310" s="100">
        <v>87304</v>
      </c>
      <c r="DS310" s="100">
        <v>9700</v>
      </c>
      <c r="DT310" s="100">
        <v>970048</v>
      </c>
      <c r="DU310" s="100">
        <v>11216</v>
      </c>
      <c r="DV310" s="100">
        <v>8976</v>
      </c>
      <c r="DW310" s="100">
        <v>2019</v>
      </c>
      <c r="DX310" s="100">
        <v>225</v>
      </c>
      <c r="DY310" s="100">
        <v>22436</v>
      </c>
      <c r="DZ310" s="100">
        <v>30275997</v>
      </c>
      <c r="EA310" s="100">
        <v>24220797</v>
      </c>
      <c r="EB310" s="100">
        <v>5449679</v>
      </c>
      <c r="EC310" s="100">
        <v>605520</v>
      </c>
      <c r="ED310" s="100">
        <v>60551993</v>
      </c>
      <c r="EE310" s="100">
        <v>31080603</v>
      </c>
      <c r="EF310" s="100">
        <v>24864482</v>
      </c>
      <c r="EG310" s="100">
        <v>5594509</v>
      </c>
      <c r="EH310" s="100">
        <v>621612</v>
      </c>
      <c r="EI310" s="100">
        <v>62161206</v>
      </c>
      <c r="EJ310" s="100">
        <v>804606</v>
      </c>
      <c r="EK310" s="100">
        <v>643685</v>
      </c>
      <c r="EL310" s="100">
        <v>144830</v>
      </c>
      <c r="EM310" s="100">
        <v>16092</v>
      </c>
      <c r="EN310" s="100">
        <v>1609213</v>
      </c>
      <c r="EO310" s="100">
        <v>815822</v>
      </c>
      <c r="EP310" s="100">
        <v>652661</v>
      </c>
      <c r="EQ310" s="100">
        <v>146849</v>
      </c>
      <c r="ER310" s="100">
        <v>16317</v>
      </c>
      <c r="ES310" s="100">
        <v>1631649</v>
      </c>
      <c r="ET310" s="546">
        <v>0.5</v>
      </c>
      <c r="EU310" s="546">
        <v>0.4</v>
      </c>
      <c r="EV310" s="546">
        <v>0.09</v>
      </c>
      <c r="EW310" s="546">
        <v>0.01</v>
      </c>
      <c r="EX310" s="546">
        <v>1</v>
      </c>
      <c r="EY310" s="84" t="s">
        <v>1029</v>
      </c>
    </row>
    <row r="311" spans="1:155" s="84" customFormat="1" x14ac:dyDescent="0.25">
      <c r="A311" t="s">
        <v>1037</v>
      </c>
      <c r="B311" s="82" t="s">
        <v>981</v>
      </c>
      <c r="C311" s="85" t="s">
        <v>980</v>
      </c>
      <c r="D311" s="100">
        <v>21437351</v>
      </c>
      <c r="E311" s="100">
        <v>63454559</v>
      </c>
      <c r="F311" s="100">
        <v>0</v>
      </c>
      <c r="G311" s="100">
        <v>857494</v>
      </c>
      <c r="H311" s="100">
        <v>85749404</v>
      </c>
      <c r="I311" s="100">
        <v>0</v>
      </c>
      <c r="J311" s="100">
        <v>0</v>
      </c>
      <c r="K311" s="100">
        <v>21437351</v>
      </c>
      <c r="L311" s="100">
        <v>241470</v>
      </c>
      <c r="M311" s="100">
        <v>241470</v>
      </c>
      <c r="N311" s="100">
        <v>0</v>
      </c>
      <c r="O311" s="100">
        <v>0</v>
      </c>
      <c r="P311" s="100">
        <v>0</v>
      </c>
      <c r="Q311" s="100">
        <v>13361</v>
      </c>
      <c r="R311" s="100">
        <v>13361</v>
      </c>
      <c r="S311" s="100">
        <v>0</v>
      </c>
      <c r="T311" s="100">
        <v>0</v>
      </c>
      <c r="U311" s="100">
        <v>0</v>
      </c>
      <c r="V311" s="100">
        <v>0</v>
      </c>
      <c r="W311" s="100">
        <v>0</v>
      </c>
      <c r="X311" s="100">
        <v>0</v>
      </c>
      <c r="Y311" s="100">
        <v>0</v>
      </c>
      <c r="Z311" s="100">
        <v>0</v>
      </c>
      <c r="AA311" s="100">
        <v>0</v>
      </c>
      <c r="AB311" s="100">
        <v>0</v>
      </c>
      <c r="AC311" s="100">
        <v>0</v>
      </c>
      <c r="AD311" s="100">
        <v>0</v>
      </c>
      <c r="AE311" s="100">
        <v>6321313</v>
      </c>
      <c r="AF311" s="100">
        <v>435</v>
      </c>
      <c r="AG311" s="100">
        <v>85423</v>
      </c>
      <c r="AH311" s="100">
        <v>6407171</v>
      </c>
      <c r="AI311" s="100">
        <v>1658146</v>
      </c>
      <c r="AJ311" s="100">
        <v>4908113</v>
      </c>
      <c r="AK311" s="100">
        <v>0</v>
      </c>
      <c r="AL311" s="100">
        <v>66326</v>
      </c>
      <c r="AM311" s="100">
        <v>6632585</v>
      </c>
      <c r="AN311" s="100">
        <v>-1512929</v>
      </c>
      <c r="AO311" s="100">
        <v>-4478268</v>
      </c>
      <c r="AP311" s="100">
        <v>0</v>
      </c>
      <c r="AQ311" s="100">
        <v>-60517</v>
      </c>
      <c r="AR311" s="100">
        <v>-6051714</v>
      </c>
      <c r="AS311" s="100">
        <v>-259704.10000000009</v>
      </c>
      <c r="AT311" s="100">
        <v>-768723</v>
      </c>
      <c r="AU311" s="100">
        <v>0</v>
      </c>
      <c r="AV311" s="100">
        <v>-10388</v>
      </c>
      <c r="AW311" s="100">
        <v>-1038815.1000000001</v>
      </c>
      <c r="AX311" s="100">
        <v>0</v>
      </c>
      <c r="AY311" s="100">
        <v>0</v>
      </c>
      <c r="AZ311" s="100">
        <v>0</v>
      </c>
      <c r="BA311" s="100">
        <v>0</v>
      </c>
      <c r="BB311" s="100">
        <v>0</v>
      </c>
      <c r="BC311" s="100">
        <v>26320</v>
      </c>
      <c r="BD311" s="100">
        <v>77907</v>
      </c>
      <c r="BE311" s="100">
        <v>0</v>
      </c>
      <c r="BF311" s="100">
        <v>1053</v>
      </c>
      <c r="BG311" s="100">
        <v>105280</v>
      </c>
      <c r="BH311" s="100">
        <v>-233384.10000000009</v>
      </c>
      <c r="BI311" s="100">
        <v>-690816</v>
      </c>
      <c r="BJ311" s="100">
        <v>0</v>
      </c>
      <c r="BK311" s="100">
        <v>-9335</v>
      </c>
      <c r="BL311" s="100">
        <v>-933535.10000000009</v>
      </c>
      <c r="BM311" s="100">
        <v>-580510</v>
      </c>
      <c r="BN311" s="100">
        <v>-1718308</v>
      </c>
      <c r="BO311" s="100">
        <v>0</v>
      </c>
      <c r="BP311" s="100">
        <v>-23220</v>
      </c>
      <c r="BQ311" s="100">
        <v>-2322038</v>
      </c>
      <c r="BR311" s="100">
        <v>397544</v>
      </c>
      <c r="BS311" s="100">
        <v>1176731</v>
      </c>
      <c r="BT311" s="100">
        <v>0</v>
      </c>
      <c r="BU311" s="100">
        <v>15902</v>
      </c>
      <c r="BV311" s="100">
        <v>1590177</v>
      </c>
      <c r="BW311" s="100">
        <v>-978054</v>
      </c>
      <c r="BX311" s="100">
        <v>-2895039</v>
      </c>
      <c r="BY311" s="100">
        <v>0</v>
      </c>
      <c r="BZ311" s="100">
        <v>-39122</v>
      </c>
      <c r="CA311" s="100">
        <v>-3912215</v>
      </c>
      <c r="CB311" s="100">
        <v>0</v>
      </c>
      <c r="CC311" s="100">
        <v>0</v>
      </c>
      <c r="CD311" s="100">
        <v>0</v>
      </c>
      <c r="CE311" s="100">
        <v>0</v>
      </c>
      <c r="CF311" s="100">
        <v>0</v>
      </c>
      <c r="CG311" s="100">
        <v>282287</v>
      </c>
      <c r="CH311" s="100">
        <v>835571</v>
      </c>
      <c r="CI311" s="100">
        <v>0</v>
      </c>
      <c r="CJ311" s="100">
        <v>11292</v>
      </c>
      <c r="CK311" s="100">
        <v>1129150</v>
      </c>
      <c r="CL311" s="100">
        <v>-47511</v>
      </c>
      <c r="CM311" s="100">
        <v>-140631</v>
      </c>
      <c r="CN311" s="100">
        <v>0</v>
      </c>
      <c r="CO311" s="100">
        <v>-1900</v>
      </c>
      <c r="CP311" s="100">
        <v>-190042</v>
      </c>
      <c r="CQ311" s="100">
        <v>0</v>
      </c>
      <c r="CR311" s="100">
        <v>0</v>
      </c>
      <c r="CS311" s="100">
        <v>0</v>
      </c>
      <c r="CT311" s="100">
        <v>0</v>
      </c>
      <c r="CU311" s="100">
        <v>0</v>
      </c>
      <c r="CV311" s="100">
        <v>-345734</v>
      </c>
      <c r="CW311" s="100">
        <v>-1023368</v>
      </c>
      <c r="CX311" s="100">
        <v>0</v>
      </c>
      <c r="CY311" s="100">
        <v>-13828</v>
      </c>
      <c r="CZ311" s="100">
        <v>-1382930</v>
      </c>
      <c r="DA311" s="100">
        <v>350033</v>
      </c>
      <c r="DB311" s="100">
        <v>1036100</v>
      </c>
      <c r="DC311" s="100">
        <v>0</v>
      </c>
      <c r="DD311" s="100">
        <v>14002</v>
      </c>
      <c r="DE311" s="100">
        <v>1400135</v>
      </c>
      <c r="DF311" s="100">
        <v>-695767</v>
      </c>
      <c r="DG311" s="100">
        <v>-2059468</v>
      </c>
      <c r="DH311" s="100">
        <v>0</v>
      </c>
      <c r="DI311" s="100">
        <v>-27830</v>
      </c>
      <c r="DJ311" s="100">
        <v>-2783065</v>
      </c>
      <c r="DK311" s="100">
        <v>-2869472</v>
      </c>
      <c r="DL311" s="100">
        <v>-1103684</v>
      </c>
      <c r="DM311" s="100">
        <v>0</v>
      </c>
      <c r="DN311" s="100">
        <v>-40133</v>
      </c>
      <c r="DO311" s="100">
        <v>-4013289</v>
      </c>
      <c r="DP311" s="100">
        <v>-2869472</v>
      </c>
      <c r="DQ311" s="100">
        <v>511957</v>
      </c>
      <c r="DR311" s="100">
        <v>0</v>
      </c>
      <c r="DS311" s="100">
        <v>-23813</v>
      </c>
      <c r="DT311" s="100">
        <v>-2381328</v>
      </c>
      <c r="DU311" s="100">
        <v>0</v>
      </c>
      <c r="DV311" s="100">
        <v>-1615641</v>
      </c>
      <c r="DW311" s="100">
        <v>0</v>
      </c>
      <c r="DX311" s="100">
        <v>-16320</v>
      </c>
      <c r="DY311" s="100">
        <v>-1631961</v>
      </c>
      <c r="DZ311" s="100">
        <v>23456296</v>
      </c>
      <c r="EA311" s="100">
        <v>69430638</v>
      </c>
      <c r="EB311" s="100">
        <v>0</v>
      </c>
      <c r="EC311" s="100">
        <v>938252</v>
      </c>
      <c r="ED311" s="100">
        <v>93825186</v>
      </c>
      <c r="EE311" s="100">
        <v>21437351</v>
      </c>
      <c r="EF311" s="100">
        <v>63454559</v>
      </c>
      <c r="EG311" s="100">
        <v>0</v>
      </c>
      <c r="EH311" s="100">
        <v>857494</v>
      </c>
      <c r="EI311" s="100">
        <v>85749404</v>
      </c>
      <c r="EJ311" s="100">
        <v>-2018945</v>
      </c>
      <c r="EK311" s="100">
        <v>-5976079</v>
      </c>
      <c r="EL311" s="100">
        <v>0</v>
      </c>
      <c r="EM311" s="100">
        <v>-80758</v>
      </c>
      <c r="EN311" s="100">
        <v>-8075782</v>
      </c>
      <c r="EO311" s="100">
        <v>-2018945</v>
      </c>
      <c r="EP311" s="100">
        <v>-7591720</v>
      </c>
      <c r="EQ311" s="100">
        <v>0</v>
      </c>
      <c r="ER311" s="100">
        <v>-97078</v>
      </c>
      <c r="ES311" s="100">
        <v>-9707743</v>
      </c>
      <c r="ET311" s="546">
        <v>0.25</v>
      </c>
      <c r="EU311" s="546">
        <v>0.74</v>
      </c>
      <c r="EV311" s="546">
        <v>0</v>
      </c>
      <c r="EW311" s="546">
        <v>0.01</v>
      </c>
      <c r="EX311" s="546">
        <v>1</v>
      </c>
      <c r="EY311" s="84" t="s">
        <v>1054</v>
      </c>
    </row>
    <row r="312" spans="1:155" s="84" customFormat="1" x14ac:dyDescent="0.25">
      <c r="A312" t="s">
        <v>1026</v>
      </c>
      <c r="B312" s="82" t="s">
        <v>983</v>
      </c>
      <c r="C312" s="85" t="s">
        <v>982</v>
      </c>
      <c r="D312" s="100">
        <v>0</v>
      </c>
      <c r="E312" s="100">
        <v>69580566</v>
      </c>
      <c r="F312" s="100">
        <v>0</v>
      </c>
      <c r="G312" s="100">
        <v>702834</v>
      </c>
      <c r="H312" s="100">
        <v>70283400</v>
      </c>
      <c r="I312" s="100">
        <v>0</v>
      </c>
      <c r="J312" s="100">
        <v>0</v>
      </c>
      <c r="K312" s="100">
        <v>0</v>
      </c>
      <c r="L312" s="100">
        <v>328485</v>
      </c>
      <c r="M312" s="100">
        <v>328485</v>
      </c>
      <c r="N312" s="100">
        <v>3211</v>
      </c>
      <c r="O312" s="100">
        <v>3211</v>
      </c>
      <c r="P312" s="100">
        <v>0</v>
      </c>
      <c r="Q312" s="100">
        <v>0</v>
      </c>
      <c r="R312" s="100">
        <v>0</v>
      </c>
      <c r="S312" s="100">
        <v>0</v>
      </c>
      <c r="T312" s="100">
        <v>0</v>
      </c>
      <c r="U312" s="100">
        <v>0</v>
      </c>
      <c r="V312" s="100">
        <v>0</v>
      </c>
      <c r="W312" s="100">
        <v>0</v>
      </c>
      <c r="X312" s="100">
        <v>0</v>
      </c>
      <c r="Y312" s="100">
        <v>0</v>
      </c>
      <c r="Z312" s="100">
        <v>0</v>
      </c>
      <c r="AA312" s="100">
        <v>0</v>
      </c>
      <c r="AB312" s="100">
        <v>0</v>
      </c>
      <c r="AC312" s="100">
        <v>0</v>
      </c>
      <c r="AD312" s="100">
        <v>0</v>
      </c>
      <c r="AE312" s="100">
        <v>11505342</v>
      </c>
      <c r="AF312" s="100">
        <v>0</v>
      </c>
      <c r="AG312" s="100">
        <v>115187</v>
      </c>
      <c r="AH312" s="100">
        <v>11620529</v>
      </c>
      <c r="AI312" s="100">
        <v>0</v>
      </c>
      <c r="AJ312" s="100">
        <v>5572539</v>
      </c>
      <c r="AK312" s="100">
        <v>0</v>
      </c>
      <c r="AL312" s="100">
        <v>56288</v>
      </c>
      <c r="AM312" s="100">
        <v>5628827</v>
      </c>
      <c r="AN312" s="100">
        <v>0</v>
      </c>
      <c r="AO312" s="100">
        <v>-2421144</v>
      </c>
      <c r="AP312" s="100">
        <v>0</v>
      </c>
      <c r="AQ312" s="100">
        <v>-24456</v>
      </c>
      <c r="AR312" s="100">
        <v>-2445600</v>
      </c>
      <c r="AS312" s="100">
        <v>0</v>
      </c>
      <c r="AT312" s="100">
        <v>-3081467</v>
      </c>
      <c r="AU312" s="100">
        <v>0</v>
      </c>
      <c r="AV312" s="100">
        <v>-31126</v>
      </c>
      <c r="AW312" s="100">
        <v>-3112593</v>
      </c>
      <c r="AX312" s="100">
        <v>0</v>
      </c>
      <c r="AY312" s="100">
        <v>219720</v>
      </c>
      <c r="AZ312" s="100">
        <v>0</v>
      </c>
      <c r="BA312" s="100">
        <v>2219</v>
      </c>
      <c r="BB312" s="100">
        <v>221939</v>
      </c>
      <c r="BC312" s="100">
        <v>0</v>
      </c>
      <c r="BD312" s="100">
        <v>-929620</v>
      </c>
      <c r="BE312" s="100">
        <v>0</v>
      </c>
      <c r="BF312" s="100">
        <v>-9390</v>
      </c>
      <c r="BG312" s="100">
        <v>-939010</v>
      </c>
      <c r="BH312" s="100">
        <v>0</v>
      </c>
      <c r="BI312" s="100">
        <v>-3791367</v>
      </c>
      <c r="BJ312" s="100">
        <v>0</v>
      </c>
      <c r="BK312" s="100">
        <v>-38297</v>
      </c>
      <c r="BL312" s="100">
        <v>-3829664</v>
      </c>
      <c r="BM312" s="100">
        <v>0</v>
      </c>
      <c r="BN312" s="100">
        <v>-8431563</v>
      </c>
      <c r="BO312" s="100">
        <v>0</v>
      </c>
      <c r="BP312" s="100">
        <v>-85167</v>
      </c>
      <c r="BQ312" s="100">
        <v>-8516730</v>
      </c>
      <c r="BR312" s="100">
        <v>0</v>
      </c>
      <c r="BS312" s="100">
        <v>0</v>
      </c>
      <c r="BT312" s="100">
        <v>0</v>
      </c>
      <c r="BU312" s="100">
        <v>0</v>
      </c>
      <c r="BV312" s="100">
        <v>0</v>
      </c>
      <c r="BW312" s="100">
        <v>0</v>
      </c>
      <c r="BX312" s="100">
        <v>-8431563</v>
      </c>
      <c r="BY312" s="100">
        <v>0</v>
      </c>
      <c r="BZ312" s="100">
        <v>-85167</v>
      </c>
      <c r="CA312" s="100">
        <v>-8516730</v>
      </c>
      <c r="CB312" s="100">
        <v>0</v>
      </c>
      <c r="CC312" s="100">
        <v>0</v>
      </c>
      <c r="CD312" s="100">
        <v>0</v>
      </c>
      <c r="CE312" s="100">
        <v>0</v>
      </c>
      <c r="CF312" s="100">
        <v>0</v>
      </c>
      <c r="CG312" s="100">
        <v>0</v>
      </c>
      <c r="CH312" s="100">
        <v>176806</v>
      </c>
      <c r="CI312" s="100">
        <v>0</v>
      </c>
      <c r="CJ312" s="100">
        <v>1786</v>
      </c>
      <c r="CK312" s="100">
        <v>178592</v>
      </c>
      <c r="CL312" s="100">
        <v>0</v>
      </c>
      <c r="CM312" s="100">
        <v>0</v>
      </c>
      <c r="CN312" s="100">
        <v>0</v>
      </c>
      <c r="CO312" s="100">
        <v>0</v>
      </c>
      <c r="CP312" s="100">
        <v>0</v>
      </c>
      <c r="CQ312" s="100">
        <v>0</v>
      </c>
      <c r="CR312" s="100">
        <v>-49667</v>
      </c>
      <c r="CS312" s="100">
        <v>0</v>
      </c>
      <c r="CT312" s="100">
        <v>-502</v>
      </c>
      <c r="CU312" s="100">
        <v>-50169</v>
      </c>
      <c r="CV312" s="100">
        <v>0</v>
      </c>
      <c r="CW312" s="100">
        <v>-8304424</v>
      </c>
      <c r="CX312" s="100">
        <v>0</v>
      </c>
      <c r="CY312" s="100">
        <v>-83883</v>
      </c>
      <c r="CZ312" s="100">
        <v>-8388307</v>
      </c>
      <c r="DA312" s="100">
        <v>0</v>
      </c>
      <c r="DB312" s="100">
        <v>0</v>
      </c>
      <c r="DC312" s="100">
        <v>0</v>
      </c>
      <c r="DD312" s="100">
        <v>0</v>
      </c>
      <c r="DE312" s="100">
        <v>0</v>
      </c>
      <c r="DF312" s="100">
        <v>0</v>
      </c>
      <c r="DG312" s="100">
        <v>-8304424</v>
      </c>
      <c r="DH312" s="100">
        <v>0</v>
      </c>
      <c r="DI312" s="100">
        <v>-83883</v>
      </c>
      <c r="DJ312" s="100">
        <v>-8388307</v>
      </c>
      <c r="DK312" s="100">
        <v>0</v>
      </c>
      <c r="DL312" s="100">
        <v>-317180</v>
      </c>
      <c r="DM312" s="100">
        <v>0</v>
      </c>
      <c r="DN312" s="100">
        <v>-3204</v>
      </c>
      <c r="DO312" s="100">
        <v>-320384</v>
      </c>
      <c r="DP312" s="100">
        <v>0</v>
      </c>
      <c r="DQ312" s="100">
        <v>68410</v>
      </c>
      <c r="DR312" s="100">
        <v>0</v>
      </c>
      <c r="DS312" s="100">
        <v>691</v>
      </c>
      <c r="DT312" s="100">
        <v>69101</v>
      </c>
      <c r="DU312" s="100">
        <v>0</v>
      </c>
      <c r="DV312" s="100">
        <v>-385590</v>
      </c>
      <c r="DW312" s="100">
        <v>0</v>
      </c>
      <c r="DX312" s="100">
        <v>-3895</v>
      </c>
      <c r="DY312" s="100">
        <v>-389485</v>
      </c>
      <c r="DZ312" s="100">
        <v>0</v>
      </c>
      <c r="EA312" s="100">
        <v>69477731</v>
      </c>
      <c r="EB312" s="100">
        <v>0</v>
      </c>
      <c r="EC312" s="100">
        <v>701795</v>
      </c>
      <c r="ED312" s="100">
        <v>70179526</v>
      </c>
      <c r="EE312" s="100">
        <v>0</v>
      </c>
      <c r="EF312" s="100">
        <v>69580566</v>
      </c>
      <c r="EG312" s="100">
        <v>0</v>
      </c>
      <c r="EH312" s="100">
        <v>702834</v>
      </c>
      <c r="EI312" s="100">
        <v>70283400</v>
      </c>
      <c r="EJ312" s="100">
        <v>0</v>
      </c>
      <c r="EK312" s="100">
        <v>102835</v>
      </c>
      <c r="EL312" s="100">
        <v>0</v>
      </c>
      <c r="EM312" s="100">
        <v>1039</v>
      </c>
      <c r="EN312" s="100">
        <v>103874</v>
      </c>
      <c r="EO312" s="100">
        <v>0</v>
      </c>
      <c r="EP312" s="100">
        <v>-282755</v>
      </c>
      <c r="EQ312" s="100">
        <v>0</v>
      </c>
      <c r="ER312" s="100">
        <v>-2856</v>
      </c>
      <c r="ES312" s="100">
        <v>-285611</v>
      </c>
      <c r="ET312" s="546">
        <v>0</v>
      </c>
      <c r="EU312" s="546">
        <v>0.99</v>
      </c>
      <c r="EV312" s="546">
        <v>0</v>
      </c>
      <c r="EW312" s="546">
        <v>0.01</v>
      </c>
      <c r="EX312" s="546">
        <v>1</v>
      </c>
      <c r="EY312" s="84" t="s">
        <v>1047</v>
      </c>
    </row>
    <row r="313" spans="1:155" s="84" customFormat="1" x14ac:dyDescent="0.25">
      <c r="A313" t="s">
        <v>1037</v>
      </c>
      <c r="B313" s="82" t="s">
        <v>985</v>
      </c>
      <c r="C313" s="85" t="s">
        <v>984</v>
      </c>
      <c r="D313" s="100">
        <v>21538279</v>
      </c>
      <c r="E313" s="100">
        <v>17230623</v>
      </c>
      <c r="F313" s="100">
        <v>4307656</v>
      </c>
      <c r="G313" s="100">
        <v>0</v>
      </c>
      <c r="H313" s="100">
        <v>43076558</v>
      </c>
      <c r="I313" s="100">
        <v>0</v>
      </c>
      <c r="J313" s="100">
        <v>0</v>
      </c>
      <c r="K313" s="100">
        <v>21538279</v>
      </c>
      <c r="L313" s="100">
        <v>132198</v>
      </c>
      <c r="M313" s="100">
        <v>132198</v>
      </c>
      <c r="N313" s="100">
        <v>0</v>
      </c>
      <c r="O313" s="100">
        <v>0</v>
      </c>
      <c r="P313" s="100">
        <v>0</v>
      </c>
      <c r="Q313" s="100">
        <v>0</v>
      </c>
      <c r="R313" s="100">
        <v>0</v>
      </c>
      <c r="S313" s="100">
        <v>0</v>
      </c>
      <c r="T313" s="100">
        <v>0</v>
      </c>
      <c r="U313" s="100">
        <v>0</v>
      </c>
      <c r="V313" s="100">
        <v>0</v>
      </c>
      <c r="W313" s="100">
        <v>0</v>
      </c>
      <c r="X313" s="100">
        <v>0</v>
      </c>
      <c r="Y313" s="100">
        <v>0</v>
      </c>
      <c r="Z313" s="100">
        <v>0</v>
      </c>
      <c r="AA313" s="100">
        <v>0</v>
      </c>
      <c r="AB313" s="100">
        <v>0</v>
      </c>
      <c r="AC313" s="100">
        <v>0</v>
      </c>
      <c r="AD313" s="100">
        <v>0</v>
      </c>
      <c r="AE313" s="100">
        <v>1689540</v>
      </c>
      <c r="AF313" s="100">
        <v>422384</v>
      </c>
      <c r="AG313" s="100">
        <v>0</v>
      </c>
      <c r="AH313" s="100">
        <v>2111924</v>
      </c>
      <c r="AI313" s="100">
        <v>847417</v>
      </c>
      <c r="AJ313" s="100">
        <v>677934</v>
      </c>
      <c r="AK313" s="100">
        <v>169484</v>
      </c>
      <c r="AL313" s="100">
        <v>0</v>
      </c>
      <c r="AM313" s="100">
        <v>1694835</v>
      </c>
      <c r="AN313" s="100">
        <v>-748405</v>
      </c>
      <c r="AO313" s="100">
        <v>-598724</v>
      </c>
      <c r="AP313" s="100">
        <v>-149681</v>
      </c>
      <c r="AQ313" s="100">
        <v>0</v>
      </c>
      <c r="AR313" s="100">
        <v>-1496810</v>
      </c>
      <c r="AS313" s="100">
        <v>-451500</v>
      </c>
      <c r="AT313" s="100">
        <v>-361200</v>
      </c>
      <c r="AU313" s="100">
        <v>-90300</v>
      </c>
      <c r="AV313" s="100">
        <v>0</v>
      </c>
      <c r="AW313" s="100">
        <v>-903000</v>
      </c>
      <c r="AX313" s="100">
        <v>0</v>
      </c>
      <c r="AY313" s="100">
        <v>0</v>
      </c>
      <c r="AZ313" s="100">
        <v>0</v>
      </c>
      <c r="BA313" s="100">
        <v>0</v>
      </c>
      <c r="BB313" s="100">
        <v>0</v>
      </c>
      <c r="BC313" s="100">
        <v>-209500</v>
      </c>
      <c r="BD313" s="100">
        <v>-167600</v>
      </c>
      <c r="BE313" s="100">
        <v>-41900</v>
      </c>
      <c r="BF313" s="100">
        <v>0</v>
      </c>
      <c r="BG313" s="100">
        <v>-419000</v>
      </c>
      <c r="BH313" s="100">
        <v>-661000</v>
      </c>
      <c r="BI313" s="100">
        <v>-528800</v>
      </c>
      <c r="BJ313" s="100">
        <v>-132200</v>
      </c>
      <c r="BK313" s="100">
        <v>0</v>
      </c>
      <c r="BL313" s="100">
        <v>-1322000</v>
      </c>
      <c r="BM313" s="100">
        <v>-1943366</v>
      </c>
      <c r="BN313" s="100">
        <v>-1554692</v>
      </c>
      <c r="BO313" s="100">
        <v>-388673</v>
      </c>
      <c r="BP313" s="100">
        <v>0</v>
      </c>
      <c r="BQ313" s="100">
        <v>-3886731</v>
      </c>
      <c r="BR313" s="100">
        <v>-814000</v>
      </c>
      <c r="BS313" s="100">
        <v>-651200</v>
      </c>
      <c r="BT313" s="100">
        <v>-162800</v>
      </c>
      <c r="BU313" s="100">
        <v>0</v>
      </c>
      <c r="BV313" s="100">
        <v>-1628000</v>
      </c>
      <c r="BW313" s="100">
        <v>-1129366</v>
      </c>
      <c r="BX313" s="100">
        <v>-903492</v>
      </c>
      <c r="BY313" s="100">
        <v>-225873</v>
      </c>
      <c r="BZ313" s="100">
        <v>0</v>
      </c>
      <c r="CA313" s="100">
        <v>-2258731</v>
      </c>
      <c r="CB313" s="100">
        <v>576054</v>
      </c>
      <c r="CC313" s="100">
        <v>460844</v>
      </c>
      <c r="CD313" s="100">
        <v>115211</v>
      </c>
      <c r="CE313" s="100">
        <v>0</v>
      </c>
      <c r="CF313" s="100">
        <v>1152109</v>
      </c>
      <c r="CG313" s="100">
        <v>1119671</v>
      </c>
      <c r="CH313" s="100">
        <v>895737</v>
      </c>
      <c r="CI313" s="100">
        <v>223934</v>
      </c>
      <c r="CJ313" s="100">
        <v>0</v>
      </c>
      <c r="CK313" s="100">
        <v>2239342</v>
      </c>
      <c r="CL313" s="100">
        <v>-402566</v>
      </c>
      <c r="CM313" s="100">
        <v>-322052</v>
      </c>
      <c r="CN313" s="100">
        <v>-80513</v>
      </c>
      <c r="CO313" s="100">
        <v>0</v>
      </c>
      <c r="CP313" s="100">
        <v>-805131</v>
      </c>
      <c r="CQ313" s="100">
        <v>-2795696</v>
      </c>
      <c r="CR313" s="100">
        <v>-2236556</v>
      </c>
      <c r="CS313" s="100">
        <v>-559139</v>
      </c>
      <c r="CT313" s="100">
        <v>0</v>
      </c>
      <c r="CU313" s="100">
        <v>-5591391</v>
      </c>
      <c r="CV313" s="100">
        <v>-3445903</v>
      </c>
      <c r="CW313" s="100">
        <v>-2756719</v>
      </c>
      <c r="CX313" s="100">
        <v>-689180</v>
      </c>
      <c r="CY313" s="100">
        <v>0</v>
      </c>
      <c r="CZ313" s="100">
        <v>-6891802</v>
      </c>
      <c r="DA313" s="100">
        <v>-640512</v>
      </c>
      <c r="DB313" s="100">
        <v>-512408</v>
      </c>
      <c r="DC313" s="100">
        <v>-128102</v>
      </c>
      <c r="DD313" s="100">
        <v>0</v>
      </c>
      <c r="DE313" s="100">
        <v>-1281022</v>
      </c>
      <c r="DF313" s="100">
        <v>-2805391</v>
      </c>
      <c r="DG313" s="100">
        <v>-2244311</v>
      </c>
      <c r="DH313" s="100">
        <v>-561078</v>
      </c>
      <c r="DI313" s="100">
        <v>0</v>
      </c>
      <c r="DJ313" s="100">
        <v>-5610780</v>
      </c>
      <c r="DK313" s="100">
        <v>-12404</v>
      </c>
      <c r="DL313" s="100">
        <v>2027351</v>
      </c>
      <c r="DM313" s="100">
        <v>4751155</v>
      </c>
      <c r="DN313" s="100">
        <v>0</v>
      </c>
      <c r="DO313" s="100">
        <v>6766102</v>
      </c>
      <c r="DP313" s="100">
        <v>-12403</v>
      </c>
      <c r="DQ313" s="100">
        <v>1885496</v>
      </c>
      <c r="DR313" s="100">
        <v>4420160</v>
      </c>
      <c r="DS313" s="100">
        <v>0</v>
      </c>
      <c r="DT313" s="100">
        <v>6293253</v>
      </c>
      <c r="DU313" s="100">
        <v>-1</v>
      </c>
      <c r="DV313" s="100">
        <v>141855</v>
      </c>
      <c r="DW313" s="100">
        <v>330995</v>
      </c>
      <c r="DX313" s="100">
        <v>0</v>
      </c>
      <c r="DY313" s="100">
        <v>472849</v>
      </c>
      <c r="DZ313" s="100">
        <v>22806037</v>
      </c>
      <c r="EA313" s="100">
        <v>18244829</v>
      </c>
      <c r="EB313" s="100">
        <v>4561207</v>
      </c>
      <c r="EC313" s="100">
        <v>0</v>
      </c>
      <c r="ED313" s="100">
        <v>45612073</v>
      </c>
      <c r="EE313" s="100">
        <v>21538279</v>
      </c>
      <c r="EF313" s="100">
        <v>17230623</v>
      </c>
      <c r="EG313" s="100">
        <v>4307656</v>
      </c>
      <c r="EH313" s="100">
        <v>0</v>
      </c>
      <c r="EI313" s="100">
        <v>43076558</v>
      </c>
      <c r="EJ313" s="100">
        <v>-1267758</v>
      </c>
      <c r="EK313" s="100">
        <v>-1014206</v>
      </c>
      <c r="EL313" s="100">
        <v>-253551</v>
      </c>
      <c r="EM313" s="100">
        <v>0</v>
      </c>
      <c r="EN313" s="100">
        <v>-2535515</v>
      </c>
      <c r="EO313" s="100">
        <v>-1267759</v>
      </c>
      <c r="EP313" s="100">
        <v>-872351</v>
      </c>
      <c r="EQ313" s="100">
        <v>77444</v>
      </c>
      <c r="ER313" s="100">
        <v>0</v>
      </c>
      <c r="ES313" s="100">
        <v>-2062666</v>
      </c>
      <c r="ET313" s="546">
        <v>0.5</v>
      </c>
      <c r="EU313" s="546">
        <v>0.4</v>
      </c>
      <c r="EV313" s="546">
        <v>0.1</v>
      </c>
      <c r="EW313" s="546">
        <v>0</v>
      </c>
      <c r="EX313" s="546">
        <v>1</v>
      </c>
      <c r="EY313" s="84" t="s">
        <v>1029</v>
      </c>
    </row>
    <row r="314" spans="1:155" s="84" customFormat="1" x14ac:dyDescent="0.25">
      <c r="A314" t="s">
        <v>1026</v>
      </c>
      <c r="B314" s="82" t="s">
        <v>987</v>
      </c>
      <c r="C314" s="85" t="s">
        <v>986</v>
      </c>
      <c r="D314" s="100">
        <v>17786092</v>
      </c>
      <c r="E314" s="100">
        <v>52646834</v>
      </c>
      <c r="F314" s="100">
        <v>0</v>
      </c>
      <c r="G314" s="100">
        <v>711444</v>
      </c>
      <c r="H314" s="100">
        <v>71144370</v>
      </c>
      <c r="I314" s="100">
        <v>0</v>
      </c>
      <c r="J314" s="100">
        <v>0</v>
      </c>
      <c r="K314" s="100">
        <v>17786092</v>
      </c>
      <c r="L314" s="100">
        <v>202719</v>
      </c>
      <c r="M314" s="100">
        <v>202719</v>
      </c>
      <c r="N314" s="100">
        <v>0</v>
      </c>
      <c r="O314" s="100">
        <v>0</v>
      </c>
      <c r="P314" s="100">
        <v>12152</v>
      </c>
      <c r="Q314" s="100">
        <v>0</v>
      </c>
      <c r="R314" s="100">
        <v>12152</v>
      </c>
      <c r="S314" s="100">
        <v>0</v>
      </c>
      <c r="T314" s="100">
        <v>0</v>
      </c>
      <c r="U314" s="100">
        <v>0</v>
      </c>
      <c r="V314" s="100">
        <v>0</v>
      </c>
      <c r="W314" s="100">
        <v>0</v>
      </c>
      <c r="X314" s="100">
        <v>0</v>
      </c>
      <c r="Y314" s="100">
        <v>0</v>
      </c>
      <c r="Z314" s="100">
        <v>0</v>
      </c>
      <c r="AA314" s="100">
        <v>0</v>
      </c>
      <c r="AB314" s="100">
        <v>0</v>
      </c>
      <c r="AC314" s="100">
        <v>0</v>
      </c>
      <c r="AD314" s="100">
        <v>0</v>
      </c>
      <c r="AE314" s="100">
        <v>4545393</v>
      </c>
      <c r="AF314" s="100">
        <v>0</v>
      </c>
      <c r="AG314" s="100">
        <v>61419</v>
      </c>
      <c r="AH314" s="100">
        <v>4606812</v>
      </c>
      <c r="AI314" s="100">
        <v>749150</v>
      </c>
      <c r="AJ314" s="100">
        <v>2217483</v>
      </c>
      <c r="AK314" s="100">
        <v>0</v>
      </c>
      <c r="AL314" s="100">
        <v>29966</v>
      </c>
      <c r="AM314" s="100">
        <v>2996599</v>
      </c>
      <c r="AN314" s="100">
        <v>-1242556</v>
      </c>
      <c r="AO314" s="100">
        <v>-3677964</v>
      </c>
      <c r="AP314" s="100">
        <v>0</v>
      </c>
      <c r="AQ314" s="100">
        <v>-49702</v>
      </c>
      <c r="AR314" s="100">
        <v>-4970222</v>
      </c>
      <c r="AS314" s="100">
        <v>-220817</v>
      </c>
      <c r="AT314" s="100">
        <v>-653618</v>
      </c>
      <c r="AU314" s="100">
        <v>0</v>
      </c>
      <c r="AV314" s="100">
        <v>-8833</v>
      </c>
      <c r="AW314" s="100">
        <v>-883268</v>
      </c>
      <c r="AX314" s="100">
        <v>32899</v>
      </c>
      <c r="AY314" s="100">
        <v>97380</v>
      </c>
      <c r="AZ314" s="100">
        <v>0</v>
      </c>
      <c r="BA314" s="100">
        <v>1316</v>
      </c>
      <c r="BB314" s="100">
        <v>131595</v>
      </c>
      <c r="BC314" s="100">
        <v>-82500</v>
      </c>
      <c r="BD314" s="100">
        <v>-244200</v>
      </c>
      <c r="BE314" s="100">
        <v>0</v>
      </c>
      <c r="BF314" s="100">
        <v>-3300</v>
      </c>
      <c r="BG314" s="100">
        <v>-330000</v>
      </c>
      <c r="BH314" s="100">
        <v>-270418</v>
      </c>
      <c r="BI314" s="100">
        <v>-800438</v>
      </c>
      <c r="BJ314" s="100">
        <v>0</v>
      </c>
      <c r="BK314" s="100">
        <v>-10817</v>
      </c>
      <c r="BL314" s="100">
        <v>-1081673</v>
      </c>
      <c r="BM314" s="100">
        <v>-1058929</v>
      </c>
      <c r="BN314" s="100">
        <v>-3134428</v>
      </c>
      <c r="BO314" s="100">
        <v>0</v>
      </c>
      <c r="BP314" s="100">
        <v>-42357</v>
      </c>
      <c r="BQ314" s="100">
        <v>-4235714</v>
      </c>
      <c r="BR314" s="100">
        <v>106348</v>
      </c>
      <c r="BS314" s="100">
        <v>314790</v>
      </c>
      <c r="BT314" s="100">
        <v>0</v>
      </c>
      <c r="BU314" s="100">
        <v>4254</v>
      </c>
      <c r="BV314" s="100">
        <v>425392</v>
      </c>
      <c r="BW314" s="100">
        <v>-1165277</v>
      </c>
      <c r="BX314" s="100">
        <v>-3449218</v>
      </c>
      <c r="BY314" s="100">
        <v>0</v>
      </c>
      <c r="BZ314" s="100">
        <v>-46611</v>
      </c>
      <c r="CA314" s="100">
        <v>-4661106</v>
      </c>
      <c r="CB314" s="100">
        <v>41824</v>
      </c>
      <c r="CC314" s="100">
        <v>123801</v>
      </c>
      <c r="CD314" s="100">
        <v>0</v>
      </c>
      <c r="CE314" s="100">
        <v>1673</v>
      </c>
      <c r="CF314" s="100">
        <v>167298</v>
      </c>
      <c r="CG314" s="100">
        <v>473257</v>
      </c>
      <c r="CH314" s="100">
        <v>1400841</v>
      </c>
      <c r="CI314" s="100">
        <v>0</v>
      </c>
      <c r="CJ314" s="100">
        <v>18930</v>
      </c>
      <c r="CK314" s="100">
        <v>1893028</v>
      </c>
      <c r="CL314" s="100">
        <v>-848331</v>
      </c>
      <c r="CM314" s="100">
        <v>-2511059</v>
      </c>
      <c r="CN314" s="100">
        <v>0</v>
      </c>
      <c r="CO314" s="100">
        <v>-33933</v>
      </c>
      <c r="CP314" s="100">
        <v>-3393323</v>
      </c>
      <c r="CQ314" s="100">
        <v>58687</v>
      </c>
      <c r="CR314" s="100">
        <v>173714</v>
      </c>
      <c r="CS314" s="100">
        <v>0</v>
      </c>
      <c r="CT314" s="100">
        <v>2347</v>
      </c>
      <c r="CU314" s="100">
        <v>234748</v>
      </c>
      <c r="CV314" s="100">
        <v>-1333492</v>
      </c>
      <c r="CW314" s="100">
        <v>-3947131</v>
      </c>
      <c r="CX314" s="100">
        <v>0</v>
      </c>
      <c r="CY314" s="100">
        <v>-53340</v>
      </c>
      <c r="CZ314" s="100">
        <v>-5333963</v>
      </c>
      <c r="DA314" s="100">
        <v>-700159</v>
      </c>
      <c r="DB314" s="100">
        <v>-2072468</v>
      </c>
      <c r="DC314" s="100">
        <v>0</v>
      </c>
      <c r="DD314" s="100">
        <v>-28006</v>
      </c>
      <c r="DE314" s="100">
        <v>-2800633</v>
      </c>
      <c r="DF314" s="100">
        <v>-633333</v>
      </c>
      <c r="DG314" s="100">
        <v>-1874663</v>
      </c>
      <c r="DH314" s="100">
        <v>0</v>
      </c>
      <c r="DI314" s="100">
        <v>-25334</v>
      </c>
      <c r="DJ314" s="100">
        <v>-2533330</v>
      </c>
      <c r="DK314" s="100">
        <v>-461186</v>
      </c>
      <c r="DL314" s="100">
        <v>-1675842</v>
      </c>
      <c r="DM314" s="100">
        <v>0</v>
      </c>
      <c r="DN314" s="100">
        <v>-21585</v>
      </c>
      <c r="DO314" s="100">
        <v>-2158613</v>
      </c>
      <c r="DP314" s="100">
        <v>-461252</v>
      </c>
      <c r="DQ314" s="100">
        <v>3804956</v>
      </c>
      <c r="DR314" s="100">
        <v>0</v>
      </c>
      <c r="DS314" s="100">
        <v>33775</v>
      </c>
      <c r="DT314" s="100">
        <v>3377479.1400000006</v>
      </c>
      <c r="DU314" s="100">
        <v>66</v>
      </c>
      <c r="DV314" s="100">
        <v>-5480798</v>
      </c>
      <c r="DW314" s="100">
        <v>0</v>
      </c>
      <c r="DX314" s="100">
        <v>-55360</v>
      </c>
      <c r="DY314" s="100">
        <v>-5536092.1400000006</v>
      </c>
      <c r="DZ314" s="100">
        <v>18832698</v>
      </c>
      <c r="EA314" s="100">
        <v>55744787</v>
      </c>
      <c r="EB314" s="100">
        <v>0</v>
      </c>
      <c r="EC314" s="100">
        <v>753308</v>
      </c>
      <c r="ED314" s="100">
        <v>75330793</v>
      </c>
      <c r="EE314" s="100">
        <v>17786092</v>
      </c>
      <c r="EF314" s="100">
        <v>52646834</v>
      </c>
      <c r="EG314" s="100">
        <v>0</v>
      </c>
      <c r="EH314" s="100">
        <v>711444</v>
      </c>
      <c r="EI314" s="100">
        <v>71144370</v>
      </c>
      <c r="EJ314" s="100">
        <v>-1046606</v>
      </c>
      <c r="EK314" s="100">
        <v>-3097953</v>
      </c>
      <c r="EL314" s="100">
        <v>0</v>
      </c>
      <c r="EM314" s="100">
        <v>-41864</v>
      </c>
      <c r="EN314" s="100">
        <v>-4186423</v>
      </c>
      <c r="EO314" s="100">
        <v>-1046540</v>
      </c>
      <c r="EP314" s="100">
        <v>-8578751</v>
      </c>
      <c r="EQ314" s="100">
        <v>0</v>
      </c>
      <c r="ER314" s="100">
        <v>-97224</v>
      </c>
      <c r="ES314" s="100">
        <v>-9722515.1400000006</v>
      </c>
      <c r="ET314" s="546">
        <v>0.25</v>
      </c>
      <c r="EU314" s="546">
        <v>0.74</v>
      </c>
      <c r="EV314" s="546">
        <v>0</v>
      </c>
      <c r="EW314" s="546">
        <v>0.01</v>
      </c>
      <c r="EX314" s="546">
        <v>1</v>
      </c>
      <c r="EY314" s="84" t="s">
        <v>1054</v>
      </c>
    </row>
    <row r="315" spans="1:155" s="84" customFormat="1" x14ac:dyDescent="0.25">
      <c r="A315" t="s">
        <v>1026</v>
      </c>
      <c r="B315" s="82" t="s">
        <v>989</v>
      </c>
      <c r="C315" s="85" t="s">
        <v>988</v>
      </c>
      <c r="D315" s="100">
        <v>0</v>
      </c>
      <c r="E315" s="100">
        <v>70997131.044</v>
      </c>
      <c r="F315" s="100">
        <v>0</v>
      </c>
      <c r="G315" s="100">
        <v>717143</v>
      </c>
      <c r="H315" s="100">
        <v>71714274.044</v>
      </c>
      <c r="I315" s="100">
        <v>0</v>
      </c>
      <c r="J315" s="100">
        <v>0</v>
      </c>
      <c r="K315" s="100">
        <v>0</v>
      </c>
      <c r="L315" s="100">
        <v>331117</v>
      </c>
      <c r="M315" s="100">
        <v>331117</v>
      </c>
      <c r="N315" s="100">
        <v>429702.6399999999</v>
      </c>
      <c r="O315" s="100">
        <v>429702.6399999999</v>
      </c>
      <c r="P315" s="100">
        <v>5033</v>
      </c>
      <c r="Q315" s="100">
        <v>0</v>
      </c>
      <c r="R315" s="100">
        <v>5033</v>
      </c>
      <c r="S315" s="100">
        <v>0</v>
      </c>
      <c r="T315" s="100">
        <v>0</v>
      </c>
      <c r="U315" s="100">
        <v>0</v>
      </c>
      <c r="V315" s="100">
        <v>0</v>
      </c>
      <c r="W315" s="100">
        <v>0</v>
      </c>
      <c r="X315" s="100">
        <v>0</v>
      </c>
      <c r="Y315" s="100">
        <v>0</v>
      </c>
      <c r="Z315" s="100">
        <v>0</v>
      </c>
      <c r="AA315" s="100">
        <v>0</v>
      </c>
      <c r="AB315" s="100">
        <v>0</v>
      </c>
      <c r="AC315" s="100">
        <v>0</v>
      </c>
      <c r="AD315" s="100">
        <v>0</v>
      </c>
      <c r="AE315" s="100">
        <v>11121650</v>
      </c>
      <c r="AF315" s="100">
        <v>0</v>
      </c>
      <c r="AG315" s="100">
        <v>112103</v>
      </c>
      <c r="AH315" s="100">
        <v>11233753</v>
      </c>
      <c r="AI315" s="100">
        <v>0</v>
      </c>
      <c r="AJ315" s="100">
        <v>6529441.0899999999</v>
      </c>
      <c r="AK315" s="100">
        <v>0</v>
      </c>
      <c r="AL315" s="100">
        <v>65954</v>
      </c>
      <c r="AM315" s="100">
        <v>6595395.0899999999</v>
      </c>
      <c r="AN315" s="100">
        <v>0</v>
      </c>
      <c r="AO315" s="100">
        <v>-1197817.9500000002</v>
      </c>
      <c r="AP315" s="100">
        <v>0</v>
      </c>
      <c r="AQ315" s="100">
        <v>-12099</v>
      </c>
      <c r="AR315" s="100">
        <v>-1209916.9500000002</v>
      </c>
      <c r="AS315" s="100">
        <v>0</v>
      </c>
      <c r="AT315" s="100">
        <v>-4652215</v>
      </c>
      <c r="AU315" s="100">
        <v>0</v>
      </c>
      <c r="AV315" s="100">
        <v>-46992</v>
      </c>
      <c r="AW315" s="100">
        <v>-4699207</v>
      </c>
      <c r="AX315" s="100">
        <v>0</v>
      </c>
      <c r="AY315" s="100">
        <v>1190085.7899999998</v>
      </c>
      <c r="AZ315" s="100">
        <v>0</v>
      </c>
      <c r="BA315" s="100">
        <v>12021</v>
      </c>
      <c r="BB315" s="100">
        <v>1202106.7899999998</v>
      </c>
      <c r="BC315" s="100">
        <v>0</v>
      </c>
      <c r="BD315" s="100">
        <v>-1213689.3459999999</v>
      </c>
      <c r="BE315" s="100">
        <v>0</v>
      </c>
      <c r="BF315" s="100">
        <v>-12259</v>
      </c>
      <c r="BG315" s="100">
        <v>-1225948.3459999999</v>
      </c>
      <c r="BH315" s="100">
        <v>0</v>
      </c>
      <c r="BI315" s="100">
        <v>-4675818.5559999999</v>
      </c>
      <c r="BJ315" s="100">
        <v>0</v>
      </c>
      <c r="BK315" s="100">
        <v>-47230</v>
      </c>
      <c r="BL315" s="100">
        <v>-4723048.5559999999</v>
      </c>
      <c r="BM315" s="100">
        <v>0</v>
      </c>
      <c r="BN315" s="100">
        <v>-5513298</v>
      </c>
      <c r="BO315" s="100">
        <v>0</v>
      </c>
      <c r="BP315" s="100">
        <v>-55690</v>
      </c>
      <c r="BQ315" s="100">
        <v>-5568988</v>
      </c>
      <c r="BR315" s="100">
        <v>0</v>
      </c>
      <c r="BS315" s="100">
        <v>-3593300</v>
      </c>
      <c r="BT315" s="100">
        <v>0</v>
      </c>
      <c r="BU315" s="100">
        <v>-36296</v>
      </c>
      <c r="BV315" s="100">
        <v>-3629596</v>
      </c>
      <c r="BW315" s="100">
        <v>0</v>
      </c>
      <c r="BX315" s="100">
        <v>-1919998</v>
      </c>
      <c r="BY315" s="100">
        <v>0</v>
      </c>
      <c r="BZ315" s="100">
        <v>-19394</v>
      </c>
      <c r="CA315" s="100">
        <v>-1939392</v>
      </c>
      <c r="CB315" s="100">
        <v>0</v>
      </c>
      <c r="CC315" s="100">
        <v>383833.83</v>
      </c>
      <c r="CD315" s="100">
        <v>0</v>
      </c>
      <c r="CE315" s="100">
        <v>3877</v>
      </c>
      <c r="CF315" s="100">
        <v>387710.83</v>
      </c>
      <c r="CG315" s="100">
        <v>0</v>
      </c>
      <c r="CH315" s="100">
        <v>525166.73999999976</v>
      </c>
      <c r="CI315" s="100">
        <v>0</v>
      </c>
      <c r="CJ315" s="100">
        <v>5305</v>
      </c>
      <c r="CK315" s="100">
        <v>530471.73999999976</v>
      </c>
      <c r="CL315" s="100">
        <v>0</v>
      </c>
      <c r="CM315" s="100">
        <v>-252177.39699999988</v>
      </c>
      <c r="CN315" s="100">
        <v>0</v>
      </c>
      <c r="CO315" s="100">
        <v>-2547</v>
      </c>
      <c r="CP315" s="100">
        <v>-254724.39699999988</v>
      </c>
      <c r="CQ315" s="100">
        <v>0</v>
      </c>
      <c r="CR315" s="100">
        <v>-1742281.3729999997</v>
      </c>
      <c r="CS315" s="100">
        <v>0</v>
      </c>
      <c r="CT315" s="100">
        <v>-17599</v>
      </c>
      <c r="CU315" s="100">
        <v>-1759880.3729999997</v>
      </c>
      <c r="CV315" s="100">
        <v>0</v>
      </c>
      <c r="CW315" s="100">
        <v>-6598756.1999999993</v>
      </c>
      <c r="CX315" s="100">
        <v>0</v>
      </c>
      <c r="CY315" s="100">
        <v>-66654</v>
      </c>
      <c r="CZ315" s="100">
        <v>-6665410.1999999993</v>
      </c>
      <c r="DA315" s="100">
        <v>0</v>
      </c>
      <c r="DB315" s="100">
        <v>-3461643.5669999998</v>
      </c>
      <c r="DC315" s="100">
        <v>0</v>
      </c>
      <c r="DD315" s="100">
        <v>-34966</v>
      </c>
      <c r="DE315" s="100">
        <v>-3496609.5669999998</v>
      </c>
      <c r="DF315" s="100">
        <v>0</v>
      </c>
      <c r="DG315" s="100">
        <v>-3137112.6329999999</v>
      </c>
      <c r="DH315" s="100">
        <v>0</v>
      </c>
      <c r="DI315" s="100">
        <v>-31688</v>
      </c>
      <c r="DJ315" s="100">
        <v>-3168800.6329999999</v>
      </c>
      <c r="DK315" s="100">
        <v>-260546.69999999925</v>
      </c>
      <c r="DL315" s="100">
        <v>-272870</v>
      </c>
      <c r="DM315" s="100">
        <v>0</v>
      </c>
      <c r="DN315" s="100">
        <v>-5388</v>
      </c>
      <c r="DO315" s="100">
        <v>-538804.69999999925</v>
      </c>
      <c r="DP315" s="100">
        <v>0</v>
      </c>
      <c r="DQ315" s="100">
        <v>-1072367</v>
      </c>
      <c r="DR315" s="100">
        <v>0</v>
      </c>
      <c r="DS315" s="100">
        <v>-10832</v>
      </c>
      <c r="DT315" s="100">
        <v>-1083198.700000003</v>
      </c>
      <c r="DU315" s="100">
        <v>-260546.69999999925</v>
      </c>
      <c r="DV315" s="100">
        <v>799497</v>
      </c>
      <c r="DW315" s="100">
        <v>0</v>
      </c>
      <c r="DX315" s="100">
        <v>5444</v>
      </c>
      <c r="DY315" s="100">
        <v>544394.00000000373</v>
      </c>
      <c r="DZ315" s="100">
        <v>0</v>
      </c>
      <c r="EA315" s="100">
        <v>72465613</v>
      </c>
      <c r="EB315" s="100">
        <v>0</v>
      </c>
      <c r="EC315" s="100">
        <v>731976</v>
      </c>
      <c r="ED315" s="100">
        <v>73197589</v>
      </c>
      <c r="EE315" s="100">
        <v>0</v>
      </c>
      <c r="EF315" s="100">
        <v>70997131.044</v>
      </c>
      <c r="EG315" s="100">
        <v>0</v>
      </c>
      <c r="EH315" s="100">
        <v>717143</v>
      </c>
      <c r="EI315" s="100">
        <v>71714274.044</v>
      </c>
      <c r="EJ315" s="100">
        <v>0</v>
      </c>
      <c r="EK315" s="100">
        <v>-1468481.9560000002</v>
      </c>
      <c r="EL315" s="100">
        <v>0</v>
      </c>
      <c r="EM315" s="100">
        <v>-14833</v>
      </c>
      <c r="EN315" s="100">
        <v>-1483314.9560000002</v>
      </c>
      <c r="EO315" s="100">
        <v>-260546.69999999925</v>
      </c>
      <c r="EP315" s="100">
        <v>-668984.95600000024</v>
      </c>
      <c r="EQ315" s="100">
        <v>0</v>
      </c>
      <c r="ER315" s="100">
        <v>-9389</v>
      </c>
      <c r="ES315" s="100">
        <v>-938920.95599999651</v>
      </c>
      <c r="ET315" s="546">
        <v>0</v>
      </c>
      <c r="EU315" s="546">
        <v>0.99</v>
      </c>
      <c r="EV315" s="546">
        <v>0</v>
      </c>
      <c r="EW315" s="546">
        <v>0.01</v>
      </c>
      <c r="EX315" s="546">
        <v>1</v>
      </c>
      <c r="EY315" s="84" t="s">
        <v>1047</v>
      </c>
    </row>
    <row r="316" spans="1:155" s="84" customFormat="1" x14ac:dyDescent="0.25">
      <c r="A316" t="s">
        <v>1026</v>
      </c>
      <c r="B316" s="82" t="s">
        <v>991</v>
      </c>
      <c r="C316" s="82" t="s">
        <v>990</v>
      </c>
      <c r="D316" s="100">
        <v>11142762</v>
      </c>
      <c r="E316" s="100">
        <v>0</v>
      </c>
      <c r="F316" s="100">
        <v>32982576</v>
      </c>
      <c r="G316" s="100">
        <v>445710</v>
      </c>
      <c r="H316" s="100">
        <v>44571048</v>
      </c>
      <c r="I316" s="100">
        <v>0</v>
      </c>
      <c r="J316" s="100">
        <v>0</v>
      </c>
      <c r="K316" s="100">
        <v>11142762</v>
      </c>
      <c r="L316" s="100">
        <v>132392</v>
      </c>
      <c r="M316" s="100">
        <v>132392</v>
      </c>
      <c r="N316" s="100">
        <v>0</v>
      </c>
      <c r="O316" s="100">
        <v>0</v>
      </c>
      <c r="P316" s="100">
        <v>4434</v>
      </c>
      <c r="Q316" s="100">
        <v>0</v>
      </c>
      <c r="R316" s="100">
        <v>4434</v>
      </c>
      <c r="S316" s="100">
        <v>0</v>
      </c>
      <c r="T316" s="100">
        <v>0</v>
      </c>
      <c r="U316" s="100">
        <v>0</v>
      </c>
      <c r="V316" s="100">
        <v>0</v>
      </c>
      <c r="W316" s="100">
        <v>0</v>
      </c>
      <c r="X316" s="100">
        <v>0</v>
      </c>
      <c r="Y316" s="100">
        <v>0</v>
      </c>
      <c r="Z316" s="100">
        <v>0</v>
      </c>
      <c r="AA316" s="100">
        <v>0</v>
      </c>
      <c r="AB316" s="100">
        <v>0</v>
      </c>
      <c r="AC316" s="100">
        <v>0</v>
      </c>
      <c r="AD316" s="100">
        <v>0</v>
      </c>
      <c r="AE316" s="100">
        <v>144</v>
      </c>
      <c r="AF316" s="100">
        <v>3821280</v>
      </c>
      <c r="AG316" s="100">
        <v>51641</v>
      </c>
      <c r="AH316" s="100">
        <v>3873065</v>
      </c>
      <c r="AI316" s="100">
        <v>269346</v>
      </c>
      <c r="AJ316" s="100">
        <v>0</v>
      </c>
      <c r="AK316" s="100">
        <v>797265</v>
      </c>
      <c r="AL316" s="100">
        <v>10774</v>
      </c>
      <c r="AM316" s="100">
        <v>1077385</v>
      </c>
      <c r="AN316" s="100">
        <v>-155109</v>
      </c>
      <c r="AO316" s="100">
        <v>0</v>
      </c>
      <c r="AP316" s="100">
        <v>-459122</v>
      </c>
      <c r="AQ316" s="100">
        <v>-6204</v>
      </c>
      <c r="AR316" s="100">
        <v>-620435</v>
      </c>
      <c r="AS316" s="100">
        <v>-73692</v>
      </c>
      <c r="AT316" s="100">
        <v>0</v>
      </c>
      <c r="AU316" s="100">
        <v>-218128</v>
      </c>
      <c r="AV316" s="100">
        <v>-2948</v>
      </c>
      <c r="AW316" s="100">
        <v>-294768</v>
      </c>
      <c r="AX316" s="100">
        <v>57225</v>
      </c>
      <c r="AY316" s="100">
        <v>0</v>
      </c>
      <c r="AZ316" s="100">
        <v>169387</v>
      </c>
      <c r="BA316" s="100">
        <v>2289</v>
      </c>
      <c r="BB316" s="100">
        <v>228901</v>
      </c>
      <c r="BC316" s="100">
        <v>-75576</v>
      </c>
      <c r="BD316" s="100">
        <v>0</v>
      </c>
      <c r="BE316" s="100">
        <v>-223703</v>
      </c>
      <c r="BF316" s="100">
        <v>-3023</v>
      </c>
      <c r="BG316" s="100">
        <v>-302302</v>
      </c>
      <c r="BH316" s="100">
        <v>-92043</v>
      </c>
      <c r="BI316" s="100">
        <v>0</v>
      </c>
      <c r="BJ316" s="100">
        <v>-272444</v>
      </c>
      <c r="BK316" s="100">
        <v>-3682</v>
      </c>
      <c r="BL316" s="100">
        <v>-368169</v>
      </c>
      <c r="BM316" s="100">
        <v>-1676306</v>
      </c>
      <c r="BN316" s="100">
        <v>0</v>
      </c>
      <c r="BO316" s="100">
        <v>-4961866</v>
      </c>
      <c r="BP316" s="100">
        <v>-67052</v>
      </c>
      <c r="BQ316" s="100">
        <v>-6705224</v>
      </c>
      <c r="BR316" s="100">
        <v>-633204</v>
      </c>
      <c r="BS316" s="100">
        <v>0</v>
      </c>
      <c r="BT316" s="100">
        <v>-1874285</v>
      </c>
      <c r="BU316" s="100">
        <v>-25328</v>
      </c>
      <c r="BV316" s="100">
        <v>-2532817</v>
      </c>
      <c r="BW316" s="100">
        <v>-1043102</v>
      </c>
      <c r="BX316" s="100">
        <v>0</v>
      </c>
      <c r="BY316" s="100">
        <v>-3087581</v>
      </c>
      <c r="BZ316" s="100">
        <v>-41724</v>
      </c>
      <c r="CA316" s="100">
        <v>-4172407</v>
      </c>
      <c r="CB316" s="100">
        <v>128946</v>
      </c>
      <c r="CC316" s="100">
        <v>0</v>
      </c>
      <c r="CD316" s="100">
        <v>381682</v>
      </c>
      <c r="CE316" s="100">
        <v>5158</v>
      </c>
      <c r="CF316" s="100">
        <v>515786</v>
      </c>
      <c r="CG316" s="100">
        <v>74511</v>
      </c>
      <c r="CH316" s="100">
        <v>0</v>
      </c>
      <c r="CI316" s="100">
        <v>220552</v>
      </c>
      <c r="CJ316" s="100">
        <v>2980</v>
      </c>
      <c r="CK316" s="100">
        <v>298043</v>
      </c>
      <c r="CL316" s="100">
        <v>-64855</v>
      </c>
      <c r="CM316" s="100">
        <v>0</v>
      </c>
      <c r="CN316" s="100">
        <v>-191969</v>
      </c>
      <c r="CO316" s="100">
        <v>-2594</v>
      </c>
      <c r="CP316" s="100">
        <v>-259418</v>
      </c>
      <c r="CQ316" s="100">
        <v>893207</v>
      </c>
      <c r="CR316" s="100">
        <v>0</v>
      </c>
      <c r="CS316" s="100">
        <v>2643892</v>
      </c>
      <c r="CT316" s="100">
        <v>35728</v>
      </c>
      <c r="CU316" s="100">
        <v>3572827</v>
      </c>
      <c r="CV316" s="100">
        <v>-644497</v>
      </c>
      <c r="CW316" s="100">
        <v>0</v>
      </c>
      <c r="CX316" s="100">
        <v>-1907709</v>
      </c>
      <c r="CY316" s="100">
        <v>-25780</v>
      </c>
      <c r="CZ316" s="100">
        <v>-2577986</v>
      </c>
      <c r="DA316" s="100">
        <v>-569113</v>
      </c>
      <c r="DB316" s="100">
        <v>0</v>
      </c>
      <c r="DC316" s="100">
        <v>-1684572</v>
      </c>
      <c r="DD316" s="100">
        <v>-22764</v>
      </c>
      <c r="DE316" s="100">
        <v>-2276449</v>
      </c>
      <c r="DF316" s="100">
        <v>-75384</v>
      </c>
      <c r="DG316" s="100">
        <v>0</v>
      </c>
      <c r="DH316" s="100">
        <v>-223137</v>
      </c>
      <c r="DI316" s="100">
        <v>-3016</v>
      </c>
      <c r="DJ316" s="100">
        <v>-301537</v>
      </c>
      <c r="DK316" s="100">
        <v>244874</v>
      </c>
      <c r="DL316" s="100">
        <v>195898</v>
      </c>
      <c r="DM316" s="100">
        <v>44077</v>
      </c>
      <c r="DN316" s="100">
        <v>4898</v>
      </c>
      <c r="DO316" s="100">
        <v>489747.5</v>
      </c>
      <c r="DP316" s="100">
        <v>295823</v>
      </c>
      <c r="DQ316" s="100">
        <v>236658</v>
      </c>
      <c r="DR316" s="100">
        <v>53248</v>
      </c>
      <c r="DS316" s="100">
        <v>5916</v>
      </c>
      <c r="DT316" s="100">
        <v>591645</v>
      </c>
      <c r="DU316" s="100">
        <v>-50949</v>
      </c>
      <c r="DV316" s="100">
        <v>-40760</v>
      </c>
      <c r="DW316" s="100">
        <v>-9171</v>
      </c>
      <c r="DX316" s="100">
        <v>-1018</v>
      </c>
      <c r="DY316" s="100">
        <v>-101897.5</v>
      </c>
      <c r="DZ316" s="100">
        <v>9574453</v>
      </c>
      <c r="EA316" s="100">
        <v>0</v>
      </c>
      <c r="EB316" s="100">
        <v>28340381</v>
      </c>
      <c r="EC316" s="100">
        <v>382978</v>
      </c>
      <c r="ED316" s="100">
        <v>38297812</v>
      </c>
      <c r="EE316" s="100">
        <v>11142762</v>
      </c>
      <c r="EF316" s="100">
        <v>0</v>
      </c>
      <c r="EG316" s="100">
        <v>32982576</v>
      </c>
      <c r="EH316" s="100">
        <v>445710</v>
      </c>
      <c r="EI316" s="100">
        <v>44571048</v>
      </c>
      <c r="EJ316" s="100">
        <v>1568309</v>
      </c>
      <c r="EK316" s="100">
        <v>0</v>
      </c>
      <c r="EL316" s="100">
        <v>4642195</v>
      </c>
      <c r="EM316" s="100">
        <v>62732</v>
      </c>
      <c r="EN316" s="100">
        <v>6273236</v>
      </c>
      <c r="EO316" s="100">
        <v>1517360</v>
      </c>
      <c r="EP316" s="100">
        <v>-40760</v>
      </c>
      <c r="EQ316" s="100">
        <v>4633024</v>
      </c>
      <c r="ER316" s="100">
        <v>61714</v>
      </c>
      <c r="ES316" s="100">
        <v>6171338.5</v>
      </c>
      <c r="ET316" s="546">
        <v>0.25</v>
      </c>
      <c r="EU316" s="546">
        <v>0</v>
      </c>
      <c r="EV316" s="546">
        <v>0.74</v>
      </c>
      <c r="EW316" s="546">
        <v>0.01</v>
      </c>
      <c r="EX316" s="546">
        <v>1</v>
      </c>
      <c r="EY316" t="s">
        <v>1029</v>
      </c>
    </row>
    <row r="317" spans="1:155" s="84" customFormat="1" x14ac:dyDescent="0.25">
      <c r="A317" t="s">
        <v>1026</v>
      </c>
      <c r="B317" s="82" t="s">
        <v>993</v>
      </c>
      <c r="C317" s="85" t="s">
        <v>992</v>
      </c>
      <c r="D317" s="100">
        <v>7775928</v>
      </c>
      <c r="E317" s="100">
        <v>6220742</v>
      </c>
      <c r="F317" s="100">
        <v>17107042</v>
      </c>
      <c r="G317" s="100">
        <v>0</v>
      </c>
      <c r="H317" s="100">
        <v>31103712</v>
      </c>
      <c r="I317" s="100">
        <v>0</v>
      </c>
      <c r="J317" s="100">
        <v>0</v>
      </c>
      <c r="K317" s="100">
        <v>7775928</v>
      </c>
      <c r="L317" s="100">
        <v>127461</v>
      </c>
      <c r="M317" s="100">
        <v>127461</v>
      </c>
      <c r="N317" s="100">
        <v>0</v>
      </c>
      <c r="O317" s="100">
        <v>0</v>
      </c>
      <c r="P317" s="100">
        <v>0</v>
      </c>
      <c r="Q317" s="100">
        <v>0</v>
      </c>
      <c r="R317" s="100">
        <v>0</v>
      </c>
      <c r="S317" s="100">
        <v>0</v>
      </c>
      <c r="T317" s="100">
        <v>0</v>
      </c>
      <c r="U317" s="100">
        <v>0</v>
      </c>
      <c r="V317" s="100">
        <v>0</v>
      </c>
      <c r="W317" s="100">
        <v>0</v>
      </c>
      <c r="X317" s="100">
        <v>0</v>
      </c>
      <c r="Y317" s="100">
        <v>0</v>
      </c>
      <c r="Z317" s="100">
        <v>0</v>
      </c>
      <c r="AA317" s="100">
        <v>0</v>
      </c>
      <c r="AB317" s="100">
        <v>0</v>
      </c>
      <c r="AC317" s="100">
        <v>0</v>
      </c>
      <c r="AD317" s="100">
        <v>0</v>
      </c>
      <c r="AE317" s="100">
        <v>947765</v>
      </c>
      <c r="AF317" s="100">
        <v>2606352</v>
      </c>
      <c r="AG317" s="100">
        <v>0</v>
      </c>
      <c r="AH317" s="100">
        <v>3554117</v>
      </c>
      <c r="AI317" s="100">
        <v>437650</v>
      </c>
      <c r="AJ317" s="100">
        <v>350120</v>
      </c>
      <c r="AK317" s="100">
        <v>962830</v>
      </c>
      <c r="AL317" s="100">
        <v>0</v>
      </c>
      <c r="AM317" s="100">
        <v>1750600</v>
      </c>
      <c r="AN317" s="100">
        <v>-511961</v>
      </c>
      <c r="AO317" s="100">
        <v>-409569</v>
      </c>
      <c r="AP317" s="100">
        <v>-1126315</v>
      </c>
      <c r="AQ317" s="100">
        <v>0</v>
      </c>
      <c r="AR317" s="100">
        <v>-2047845</v>
      </c>
      <c r="AS317" s="100">
        <v>-366191.35000000009</v>
      </c>
      <c r="AT317" s="100">
        <v>-292953</v>
      </c>
      <c r="AU317" s="100">
        <v>-805621</v>
      </c>
      <c r="AV317" s="100">
        <v>0</v>
      </c>
      <c r="AW317" s="100">
        <v>-1464765.35</v>
      </c>
      <c r="AX317" s="100">
        <v>110722</v>
      </c>
      <c r="AY317" s="100">
        <v>88578</v>
      </c>
      <c r="AZ317" s="100">
        <v>243589</v>
      </c>
      <c r="BA317" s="100">
        <v>0</v>
      </c>
      <c r="BB317" s="100">
        <v>442889</v>
      </c>
      <c r="BC317" s="100">
        <v>-98313</v>
      </c>
      <c r="BD317" s="100">
        <v>-78650</v>
      </c>
      <c r="BE317" s="100">
        <v>-216288</v>
      </c>
      <c r="BF317" s="100">
        <v>0</v>
      </c>
      <c r="BG317" s="100">
        <v>-393251</v>
      </c>
      <c r="BH317" s="100">
        <v>-353782.35000000009</v>
      </c>
      <c r="BI317" s="100">
        <v>-283025</v>
      </c>
      <c r="BJ317" s="100">
        <v>-778320</v>
      </c>
      <c r="BK317" s="100">
        <v>0</v>
      </c>
      <c r="BL317" s="100">
        <v>-1415127.35</v>
      </c>
      <c r="BM317" s="100">
        <v>-465709</v>
      </c>
      <c r="BN317" s="100">
        <v>-372568</v>
      </c>
      <c r="BO317" s="100">
        <v>-1024561</v>
      </c>
      <c r="BP317" s="100">
        <v>0</v>
      </c>
      <c r="BQ317" s="100">
        <v>-1862838</v>
      </c>
      <c r="BR317" s="100">
        <v>-431366</v>
      </c>
      <c r="BS317" s="100">
        <v>-345093</v>
      </c>
      <c r="BT317" s="100">
        <v>-949005</v>
      </c>
      <c r="BU317" s="100">
        <v>0</v>
      </c>
      <c r="BV317" s="100">
        <v>-1725464</v>
      </c>
      <c r="BW317" s="100">
        <v>-34343</v>
      </c>
      <c r="BX317" s="100">
        <v>-27475</v>
      </c>
      <c r="BY317" s="100">
        <v>-75556</v>
      </c>
      <c r="BZ317" s="100">
        <v>0</v>
      </c>
      <c r="CA317" s="100">
        <v>-137374</v>
      </c>
      <c r="CB317" s="100">
        <v>0</v>
      </c>
      <c r="CC317" s="100">
        <v>0</v>
      </c>
      <c r="CD317" s="100">
        <v>0</v>
      </c>
      <c r="CE317" s="100">
        <v>0</v>
      </c>
      <c r="CF317" s="100">
        <v>0</v>
      </c>
      <c r="CG317" s="100">
        <v>0</v>
      </c>
      <c r="CH317" s="100">
        <v>0</v>
      </c>
      <c r="CI317" s="100">
        <v>0</v>
      </c>
      <c r="CJ317" s="100">
        <v>0</v>
      </c>
      <c r="CK317" s="100">
        <v>0</v>
      </c>
      <c r="CL317" s="100">
        <v>10833</v>
      </c>
      <c r="CM317" s="100">
        <v>8666</v>
      </c>
      <c r="CN317" s="100">
        <v>23832</v>
      </c>
      <c r="CO317" s="100">
        <v>0</v>
      </c>
      <c r="CP317" s="100">
        <v>43331</v>
      </c>
      <c r="CQ317" s="100">
        <v>257211</v>
      </c>
      <c r="CR317" s="100">
        <v>205769</v>
      </c>
      <c r="CS317" s="100">
        <v>565865</v>
      </c>
      <c r="CT317" s="100">
        <v>0</v>
      </c>
      <c r="CU317" s="100">
        <v>1028845</v>
      </c>
      <c r="CV317" s="100">
        <v>-197665</v>
      </c>
      <c r="CW317" s="100">
        <v>-158133</v>
      </c>
      <c r="CX317" s="100">
        <v>-434864</v>
      </c>
      <c r="CY317" s="100">
        <v>0</v>
      </c>
      <c r="CZ317" s="100">
        <v>-790662</v>
      </c>
      <c r="DA317" s="100">
        <v>-420533</v>
      </c>
      <c r="DB317" s="100">
        <v>-336427</v>
      </c>
      <c r="DC317" s="100">
        <v>-925173</v>
      </c>
      <c r="DD317" s="100">
        <v>0</v>
      </c>
      <c r="DE317" s="100">
        <v>-1682133</v>
      </c>
      <c r="DF317" s="100">
        <v>222868</v>
      </c>
      <c r="DG317" s="100">
        <v>178294</v>
      </c>
      <c r="DH317" s="100">
        <v>490309</v>
      </c>
      <c r="DI317" s="100">
        <v>0</v>
      </c>
      <c r="DJ317" s="100">
        <v>891471</v>
      </c>
      <c r="DK317" s="100">
        <v>-937599</v>
      </c>
      <c r="DL317" s="100">
        <v>-750081</v>
      </c>
      <c r="DM317" s="100">
        <v>-187523</v>
      </c>
      <c r="DN317" s="100">
        <v>0</v>
      </c>
      <c r="DO317" s="100">
        <v>-1875203</v>
      </c>
      <c r="DP317" s="100">
        <v>-827928</v>
      </c>
      <c r="DQ317" s="100">
        <v>-662342</v>
      </c>
      <c r="DR317" s="100">
        <v>-165586</v>
      </c>
      <c r="DS317" s="100">
        <v>0</v>
      </c>
      <c r="DT317" s="100">
        <v>-1655856</v>
      </c>
      <c r="DU317" s="100">
        <v>-109671</v>
      </c>
      <c r="DV317" s="100">
        <v>-87739</v>
      </c>
      <c r="DW317" s="100">
        <v>-21937</v>
      </c>
      <c r="DX317" s="100">
        <v>0</v>
      </c>
      <c r="DY317" s="100">
        <v>-219347</v>
      </c>
      <c r="DZ317" s="100">
        <v>8140683</v>
      </c>
      <c r="EA317" s="100">
        <v>6512547</v>
      </c>
      <c r="EB317" s="100">
        <v>17909504</v>
      </c>
      <c r="EC317" s="100">
        <v>0</v>
      </c>
      <c r="ED317" s="100">
        <v>32562734</v>
      </c>
      <c r="EE317" s="100">
        <v>7775928</v>
      </c>
      <c r="EF317" s="100">
        <v>6220742</v>
      </c>
      <c r="EG317" s="100">
        <v>17107042</v>
      </c>
      <c r="EH317" s="100">
        <v>0</v>
      </c>
      <c r="EI317" s="100">
        <v>31103712</v>
      </c>
      <c r="EJ317" s="100">
        <v>-364755</v>
      </c>
      <c r="EK317" s="100">
        <v>-291805</v>
      </c>
      <c r="EL317" s="100">
        <v>-802462</v>
      </c>
      <c r="EM317" s="100">
        <v>0</v>
      </c>
      <c r="EN317" s="100">
        <v>-1459022</v>
      </c>
      <c r="EO317" s="100">
        <v>-474426</v>
      </c>
      <c r="EP317" s="100">
        <v>-379544</v>
      </c>
      <c r="EQ317" s="100">
        <v>-824399</v>
      </c>
      <c r="ER317" s="100">
        <v>0</v>
      </c>
      <c r="ES317" s="100">
        <v>-1678369</v>
      </c>
      <c r="ET317" s="546">
        <v>0.24999999999999994</v>
      </c>
      <c r="EU317" s="546">
        <v>0.2</v>
      </c>
      <c r="EV317" s="546">
        <v>0.55000000000000004</v>
      </c>
      <c r="EW317" s="546">
        <v>0</v>
      </c>
      <c r="EX317" s="546">
        <v>1</v>
      </c>
      <c r="EY317" s="84" t="s">
        <v>1029</v>
      </c>
    </row>
    <row r="318" spans="1:155" s="84" customFormat="1" x14ac:dyDescent="0.25">
      <c r="A318" t="s">
        <v>1026</v>
      </c>
      <c r="B318" s="82" t="s">
        <v>995</v>
      </c>
      <c r="C318" s="85" t="s">
        <v>994</v>
      </c>
      <c r="D318" s="100">
        <v>11911395</v>
      </c>
      <c r="E318" s="100">
        <v>0</v>
      </c>
      <c r="F318" s="100">
        <v>35257730</v>
      </c>
      <c r="G318" s="100">
        <v>476456</v>
      </c>
      <c r="H318" s="100">
        <v>47645581</v>
      </c>
      <c r="I318" s="100">
        <v>0</v>
      </c>
      <c r="J318" s="100">
        <v>0</v>
      </c>
      <c r="K318" s="100">
        <v>11911395</v>
      </c>
      <c r="L318" s="100">
        <v>187966</v>
      </c>
      <c r="M318" s="100">
        <v>187966</v>
      </c>
      <c r="N318" s="100">
        <v>0</v>
      </c>
      <c r="O318" s="100">
        <v>0</v>
      </c>
      <c r="P318" s="100">
        <v>203369</v>
      </c>
      <c r="Q318" s="100">
        <v>163201</v>
      </c>
      <c r="R318" s="100">
        <v>366570</v>
      </c>
      <c r="S318" s="100">
        <v>0</v>
      </c>
      <c r="T318" s="100">
        <v>0</v>
      </c>
      <c r="U318" s="100">
        <v>0</v>
      </c>
      <c r="V318" s="100">
        <v>0</v>
      </c>
      <c r="W318" s="100">
        <v>0</v>
      </c>
      <c r="X318" s="100">
        <v>0</v>
      </c>
      <c r="Y318" s="100">
        <v>0</v>
      </c>
      <c r="Z318" s="100">
        <v>0</v>
      </c>
      <c r="AA318" s="100">
        <v>0</v>
      </c>
      <c r="AB318" s="100">
        <v>0</v>
      </c>
      <c r="AC318" s="100">
        <v>0</v>
      </c>
      <c r="AD318" s="100">
        <v>0</v>
      </c>
      <c r="AE318" s="100">
        <v>6627</v>
      </c>
      <c r="AF318" s="100">
        <v>5002907</v>
      </c>
      <c r="AG318" s="100">
        <v>67535</v>
      </c>
      <c r="AH318" s="100">
        <v>5077069</v>
      </c>
      <c r="AI318" s="100">
        <v>82833</v>
      </c>
      <c r="AJ318" s="100">
        <v>0</v>
      </c>
      <c r="AK318" s="100">
        <v>245185</v>
      </c>
      <c r="AL318" s="100">
        <v>3313</v>
      </c>
      <c r="AM318" s="100">
        <v>331331</v>
      </c>
      <c r="AN318" s="100">
        <v>-110199</v>
      </c>
      <c r="AO318" s="100">
        <v>0</v>
      </c>
      <c r="AP318" s="100">
        <v>-326188</v>
      </c>
      <c r="AQ318" s="100">
        <v>-4408</v>
      </c>
      <c r="AR318" s="100">
        <v>-440795</v>
      </c>
      <c r="AS318" s="100">
        <v>-63750</v>
      </c>
      <c r="AT318" s="100">
        <v>0</v>
      </c>
      <c r="AU318" s="100">
        <v>-188700</v>
      </c>
      <c r="AV318" s="100">
        <v>-2550</v>
      </c>
      <c r="AW318" s="100">
        <v>-255000</v>
      </c>
      <c r="AX318" s="100">
        <v>51189</v>
      </c>
      <c r="AY318" s="100">
        <v>0</v>
      </c>
      <c r="AZ318" s="100">
        <v>151521</v>
      </c>
      <c r="BA318" s="100">
        <v>2048</v>
      </c>
      <c r="BB318" s="100">
        <v>204758</v>
      </c>
      <c r="BC318" s="100">
        <v>-77412</v>
      </c>
      <c r="BD318" s="100">
        <v>0</v>
      </c>
      <c r="BE318" s="100">
        <v>-229140</v>
      </c>
      <c r="BF318" s="100">
        <v>-3096</v>
      </c>
      <c r="BG318" s="100">
        <v>-309648</v>
      </c>
      <c r="BH318" s="100">
        <v>-89973</v>
      </c>
      <c r="BI318" s="100">
        <v>0</v>
      </c>
      <c r="BJ318" s="100">
        <v>-266319</v>
      </c>
      <c r="BK318" s="100">
        <v>-3598</v>
      </c>
      <c r="BL318" s="100">
        <v>-359890</v>
      </c>
      <c r="BM318" s="100">
        <v>-1332933</v>
      </c>
      <c r="BN318" s="100">
        <v>0</v>
      </c>
      <c r="BO318" s="100">
        <v>-3945482</v>
      </c>
      <c r="BP318" s="100">
        <v>-53317</v>
      </c>
      <c r="BQ318" s="100">
        <v>-5331732</v>
      </c>
      <c r="BR318" s="100">
        <v>-341057</v>
      </c>
      <c r="BS318" s="100">
        <v>0</v>
      </c>
      <c r="BT318" s="100">
        <v>-1009529</v>
      </c>
      <c r="BU318" s="100">
        <v>-13642</v>
      </c>
      <c r="BV318" s="100">
        <v>-1364228</v>
      </c>
      <c r="BW318" s="100">
        <v>-991876</v>
      </c>
      <c r="BX318" s="100">
        <v>0</v>
      </c>
      <c r="BY318" s="100">
        <v>-2935953</v>
      </c>
      <c r="BZ318" s="100">
        <v>-39675</v>
      </c>
      <c r="CA318" s="100">
        <v>-3967504</v>
      </c>
      <c r="CB318" s="100">
        <v>61922</v>
      </c>
      <c r="CC318" s="100">
        <v>0</v>
      </c>
      <c r="CD318" s="100">
        <v>183288</v>
      </c>
      <c r="CE318" s="100">
        <v>2477</v>
      </c>
      <c r="CF318" s="100">
        <v>247687</v>
      </c>
      <c r="CG318" s="100">
        <v>46548</v>
      </c>
      <c r="CH318" s="100">
        <v>0</v>
      </c>
      <c r="CI318" s="100">
        <v>137781</v>
      </c>
      <c r="CJ318" s="100">
        <v>1862</v>
      </c>
      <c r="CK318" s="100">
        <v>186191</v>
      </c>
      <c r="CL318" s="100">
        <v>45765</v>
      </c>
      <c r="CM318" s="100">
        <v>0</v>
      </c>
      <c r="CN318" s="100">
        <v>135465</v>
      </c>
      <c r="CO318" s="100">
        <v>1831</v>
      </c>
      <c r="CP318" s="100">
        <v>183061</v>
      </c>
      <c r="CQ318" s="100">
        <v>945329</v>
      </c>
      <c r="CR318" s="100">
        <v>0</v>
      </c>
      <c r="CS318" s="100">
        <v>2798172</v>
      </c>
      <c r="CT318" s="100">
        <v>37813</v>
      </c>
      <c r="CU318" s="100">
        <v>3781314</v>
      </c>
      <c r="CV318" s="100">
        <v>-233369</v>
      </c>
      <c r="CW318" s="100">
        <v>0</v>
      </c>
      <c r="CX318" s="100">
        <v>-690776</v>
      </c>
      <c r="CY318" s="100">
        <v>-9334</v>
      </c>
      <c r="CZ318" s="100">
        <v>-933479</v>
      </c>
      <c r="DA318" s="100">
        <v>-233370</v>
      </c>
      <c r="DB318" s="100">
        <v>0</v>
      </c>
      <c r="DC318" s="100">
        <v>-690776</v>
      </c>
      <c r="DD318" s="100">
        <v>-9334</v>
      </c>
      <c r="DE318" s="100">
        <v>-933480</v>
      </c>
      <c r="DF318" s="100">
        <v>1</v>
      </c>
      <c r="DG318" s="100">
        <v>0</v>
      </c>
      <c r="DH318" s="100">
        <v>0</v>
      </c>
      <c r="DI318" s="100">
        <v>0</v>
      </c>
      <c r="DJ318" s="100">
        <v>1</v>
      </c>
      <c r="DK318" s="100">
        <v>845591</v>
      </c>
      <c r="DL318" s="100">
        <v>676473</v>
      </c>
      <c r="DM318" s="100">
        <v>152206</v>
      </c>
      <c r="DN318" s="100">
        <v>16911</v>
      </c>
      <c r="DO318" s="100">
        <v>1691181.4752079993</v>
      </c>
      <c r="DP318" s="100">
        <v>713276</v>
      </c>
      <c r="DQ318" s="100">
        <v>570621</v>
      </c>
      <c r="DR318" s="100">
        <v>128390</v>
      </c>
      <c r="DS318" s="100">
        <v>14266</v>
      </c>
      <c r="DT318" s="100">
        <v>1426553.4752079993</v>
      </c>
      <c r="DU318" s="100">
        <v>132315</v>
      </c>
      <c r="DV318" s="100">
        <v>105852</v>
      </c>
      <c r="DW318" s="100">
        <v>23816</v>
      </c>
      <c r="DX318" s="100">
        <v>2645</v>
      </c>
      <c r="DY318" s="100">
        <v>264628</v>
      </c>
      <c r="DZ318" s="100">
        <v>9931639</v>
      </c>
      <c r="EA318" s="100">
        <v>0</v>
      </c>
      <c r="EB318" s="100">
        <v>29397653</v>
      </c>
      <c r="EC318" s="100">
        <v>397266</v>
      </c>
      <c r="ED318" s="100">
        <v>39726558</v>
      </c>
      <c r="EE318" s="100">
        <v>11911395</v>
      </c>
      <c r="EF318" s="100">
        <v>0</v>
      </c>
      <c r="EG318" s="100">
        <v>35257730</v>
      </c>
      <c r="EH318" s="100">
        <v>476456</v>
      </c>
      <c r="EI318" s="100">
        <v>47645581</v>
      </c>
      <c r="EJ318" s="100">
        <v>1979756</v>
      </c>
      <c r="EK318" s="100">
        <v>0</v>
      </c>
      <c r="EL318" s="100">
        <v>5860077</v>
      </c>
      <c r="EM318" s="100">
        <v>79190</v>
      </c>
      <c r="EN318" s="100">
        <v>7919023</v>
      </c>
      <c r="EO318" s="100">
        <v>2112071</v>
      </c>
      <c r="EP318" s="100">
        <v>105852</v>
      </c>
      <c r="EQ318" s="100">
        <v>5883893</v>
      </c>
      <c r="ER318" s="100">
        <v>81835</v>
      </c>
      <c r="ES318" s="100">
        <v>8183651</v>
      </c>
      <c r="ET318" s="546">
        <v>0.25</v>
      </c>
      <c r="EU318" s="546">
        <v>0</v>
      </c>
      <c r="EV318" s="546">
        <v>0.74</v>
      </c>
      <c r="EW318" s="546">
        <v>0.01</v>
      </c>
      <c r="EX318" s="546">
        <v>1</v>
      </c>
      <c r="EY318" s="84" t="s">
        <v>1029</v>
      </c>
    </row>
    <row r="319" spans="1:155" s="84" customFormat="1" x14ac:dyDescent="0.25">
      <c r="A319" t="s">
        <v>1037</v>
      </c>
      <c r="B319" s="82" t="s">
        <v>997</v>
      </c>
      <c r="C319" s="85" t="s">
        <v>996</v>
      </c>
      <c r="D319" s="100">
        <v>19111833</v>
      </c>
      <c r="E319" s="100">
        <v>32490116</v>
      </c>
      <c r="F319" s="100">
        <v>24080910</v>
      </c>
      <c r="G319" s="100">
        <v>764473</v>
      </c>
      <c r="H319" s="100">
        <v>76447332</v>
      </c>
      <c r="I319" s="100">
        <v>0</v>
      </c>
      <c r="J319" s="100">
        <v>0</v>
      </c>
      <c r="K319" s="100">
        <v>19111833</v>
      </c>
      <c r="L319" s="100">
        <v>234074</v>
      </c>
      <c r="M319" s="100">
        <v>234074</v>
      </c>
      <c r="N319" s="100">
        <v>0</v>
      </c>
      <c r="O319" s="100">
        <v>0</v>
      </c>
      <c r="P319" s="100">
        <v>0</v>
      </c>
      <c r="Q319" s="100">
        <v>0</v>
      </c>
      <c r="R319" s="100">
        <v>0</v>
      </c>
      <c r="S319" s="100">
        <v>0</v>
      </c>
      <c r="T319" s="100">
        <v>0</v>
      </c>
      <c r="U319" s="100">
        <v>0</v>
      </c>
      <c r="V319" s="100">
        <v>0</v>
      </c>
      <c r="W319" s="100">
        <v>0</v>
      </c>
      <c r="X319" s="100">
        <v>0</v>
      </c>
      <c r="Y319" s="100">
        <v>0</v>
      </c>
      <c r="Z319" s="100">
        <v>0</v>
      </c>
      <c r="AA319" s="100">
        <v>0</v>
      </c>
      <c r="AB319" s="100">
        <v>0</v>
      </c>
      <c r="AC319" s="100">
        <v>0</v>
      </c>
      <c r="AD319" s="100">
        <v>0</v>
      </c>
      <c r="AE319" s="100">
        <v>3282174</v>
      </c>
      <c r="AF319" s="100">
        <v>2432670</v>
      </c>
      <c r="AG319" s="100">
        <v>77229</v>
      </c>
      <c r="AH319" s="100">
        <v>5792073</v>
      </c>
      <c r="AI319" s="100">
        <v>1165314</v>
      </c>
      <c r="AJ319" s="100">
        <v>1981033</v>
      </c>
      <c r="AK319" s="100">
        <v>1468295</v>
      </c>
      <c r="AL319" s="100">
        <v>46613</v>
      </c>
      <c r="AM319" s="100">
        <v>4661255</v>
      </c>
      <c r="AN319" s="100">
        <v>-458188</v>
      </c>
      <c r="AO319" s="100">
        <v>-778920</v>
      </c>
      <c r="AP319" s="100">
        <v>-577318</v>
      </c>
      <c r="AQ319" s="100">
        <v>-18328</v>
      </c>
      <c r="AR319" s="100">
        <v>-1832754</v>
      </c>
      <c r="AS319" s="100">
        <v>-514252</v>
      </c>
      <c r="AT319" s="100">
        <v>-874229</v>
      </c>
      <c r="AU319" s="100">
        <v>-647958</v>
      </c>
      <c r="AV319" s="100">
        <v>-20570</v>
      </c>
      <c r="AW319" s="100">
        <v>-2057009</v>
      </c>
      <c r="AX319" s="100">
        <v>163840</v>
      </c>
      <c r="AY319" s="100">
        <v>278528</v>
      </c>
      <c r="AZ319" s="100">
        <v>206439</v>
      </c>
      <c r="BA319" s="100">
        <v>6554</v>
      </c>
      <c r="BB319" s="100">
        <v>655361</v>
      </c>
      <c r="BC319" s="100">
        <v>-212331</v>
      </c>
      <c r="BD319" s="100">
        <v>-360964</v>
      </c>
      <c r="BE319" s="100">
        <v>-267538</v>
      </c>
      <c r="BF319" s="100">
        <v>-8493</v>
      </c>
      <c r="BG319" s="100">
        <v>-849326</v>
      </c>
      <c r="BH319" s="100">
        <v>-562743</v>
      </c>
      <c r="BI319" s="100">
        <v>-956665</v>
      </c>
      <c r="BJ319" s="100">
        <v>-709057</v>
      </c>
      <c r="BK319" s="100">
        <v>-22509</v>
      </c>
      <c r="BL319" s="100">
        <v>-2250974</v>
      </c>
      <c r="BM319" s="100">
        <v>-1877340</v>
      </c>
      <c r="BN319" s="100">
        <v>-3191478</v>
      </c>
      <c r="BO319" s="100">
        <v>-2365448</v>
      </c>
      <c r="BP319" s="100">
        <v>-75094</v>
      </c>
      <c r="BQ319" s="100">
        <v>-7509360</v>
      </c>
      <c r="BR319" s="100">
        <v>-904927</v>
      </c>
      <c r="BS319" s="100">
        <v>-1538376</v>
      </c>
      <c r="BT319" s="100">
        <v>-1140208</v>
      </c>
      <c r="BU319" s="100">
        <v>-36197</v>
      </c>
      <c r="BV319" s="100">
        <v>-3619708</v>
      </c>
      <c r="BW319" s="100">
        <v>-972413</v>
      </c>
      <c r="BX319" s="100">
        <v>-1653102</v>
      </c>
      <c r="BY319" s="100">
        <v>-1225240</v>
      </c>
      <c r="BZ319" s="100">
        <v>-38897</v>
      </c>
      <c r="CA319" s="100">
        <v>-3889652</v>
      </c>
      <c r="CB319" s="100">
        <v>0</v>
      </c>
      <c r="CC319" s="100">
        <v>0</v>
      </c>
      <c r="CD319" s="100">
        <v>0</v>
      </c>
      <c r="CE319" s="100">
        <v>0</v>
      </c>
      <c r="CF319" s="100">
        <v>0</v>
      </c>
      <c r="CG319" s="100">
        <v>0</v>
      </c>
      <c r="CH319" s="100">
        <v>0</v>
      </c>
      <c r="CI319" s="100">
        <v>0</v>
      </c>
      <c r="CJ319" s="100">
        <v>0</v>
      </c>
      <c r="CK319" s="100">
        <v>0</v>
      </c>
      <c r="CL319" s="100">
        <v>109490</v>
      </c>
      <c r="CM319" s="100">
        <v>186135</v>
      </c>
      <c r="CN319" s="100">
        <v>137959</v>
      </c>
      <c r="CO319" s="100">
        <v>4380</v>
      </c>
      <c r="CP319" s="100">
        <v>437964</v>
      </c>
      <c r="CQ319" s="100">
        <v>972413</v>
      </c>
      <c r="CR319" s="100">
        <v>1653102</v>
      </c>
      <c r="CS319" s="100">
        <v>1225240</v>
      </c>
      <c r="CT319" s="100">
        <v>38897</v>
      </c>
      <c r="CU319" s="100">
        <v>3889652</v>
      </c>
      <c r="CV319" s="100">
        <v>-795437</v>
      </c>
      <c r="CW319" s="100">
        <v>-1352241</v>
      </c>
      <c r="CX319" s="100">
        <v>-1002249</v>
      </c>
      <c r="CY319" s="100">
        <v>-31817</v>
      </c>
      <c r="CZ319" s="100">
        <v>-3181744</v>
      </c>
      <c r="DA319" s="100">
        <v>-795437</v>
      </c>
      <c r="DB319" s="100">
        <v>-1352241</v>
      </c>
      <c r="DC319" s="100">
        <v>-1002249</v>
      </c>
      <c r="DD319" s="100">
        <v>-31817</v>
      </c>
      <c r="DE319" s="100">
        <v>-3181744</v>
      </c>
      <c r="DF319" s="100">
        <v>0</v>
      </c>
      <c r="DG319" s="100">
        <v>0</v>
      </c>
      <c r="DH319" s="100">
        <v>0</v>
      </c>
      <c r="DI319" s="100">
        <v>0</v>
      </c>
      <c r="DJ319" s="100">
        <v>0</v>
      </c>
      <c r="DK319" s="100">
        <v>-3551453</v>
      </c>
      <c r="DL319" s="100">
        <v>-2841161</v>
      </c>
      <c r="DM319" s="100">
        <v>-639261</v>
      </c>
      <c r="DN319" s="100">
        <v>-71028</v>
      </c>
      <c r="DO319" s="100">
        <v>-7102903</v>
      </c>
      <c r="DP319" s="100">
        <v>-2692186</v>
      </c>
      <c r="DQ319" s="100">
        <v>-2153749</v>
      </c>
      <c r="DR319" s="100">
        <v>-484594</v>
      </c>
      <c r="DS319" s="100">
        <v>-53844</v>
      </c>
      <c r="DT319" s="100">
        <v>-5384373</v>
      </c>
      <c r="DU319" s="100">
        <v>-859267</v>
      </c>
      <c r="DV319" s="100">
        <v>-687412</v>
      </c>
      <c r="DW319" s="100">
        <v>-154667</v>
      </c>
      <c r="DX319" s="100">
        <v>-17184</v>
      </c>
      <c r="DY319" s="100">
        <v>-1718530</v>
      </c>
      <c r="DZ319" s="100">
        <v>18231453</v>
      </c>
      <c r="EA319" s="100">
        <v>30993471</v>
      </c>
      <c r="EB319" s="100">
        <v>22971631</v>
      </c>
      <c r="EC319" s="100">
        <v>729258</v>
      </c>
      <c r="ED319" s="100">
        <v>72925813</v>
      </c>
      <c r="EE319" s="100">
        <v>19111833</v>
      </c>
      <c r="EF319" s="100">
        <v>32490116</v>
      </c>
      <c r="EG319" s="100">
        <v>24080910</v>
      </c>
      <c r="EH319" s="100">
        <v>764473</v>
      </c>
      <c r="EI319" s="100">
        <v>76447332</v>
      </c>
      <c r="EJ319" s="100">
        <v>880380</v>
      </c>
      <c r="EK319" s="100">
        <v>1496645</v>
      </c>
      <c r="EL319" s="100">
        <v>1109279</v>
      </c>
      <c r="EM319" s="100">
        <v>35215</v>
      </c>
      <c r="EN319" s="100">
        <v>3521519</v>
      </c>
      <c r="EO319" s="100">
        <v>21113</v>
      </c>
      <c r="EP319" s="100">
        <v>809233</v>
      </c>
      <c r="EQ319" s="100">
        <v>954612</v>
      </c>
      <c r="ER319" s="100">
        <v>18031</v>
      </c>
      <c r="ES319" s="100">
        <v>1802989</v>
      </c>
      <c r="ET319" s="546">
        <v>0.25000000000000006</v>
      </c>
      <c r="EU319" s="546">
        <v>0.42499999999999999</v>
      </c>
      <c r="EV319" s="546">
        <v>0.315</v>
      </c>
      <c r="EW319" s="546">
        <v>0.01</v>
      </c>
      <c r="EX319" s="546">
        <v>1</v>
      </c>
      <c r="EY319" s="84" t="s">
        <v>1029</v>
      </c>
    </row>
    <row r="320" spans="1:155" s="84" customFormat="1" x14ac:dyDescent="0.25">
      <c r="A320" t="s">
        <v>1026</v>
      </c>
      <c r="B320" s="82" t="s">
        <v>999</v>
      </c>
      <c r="C320" s="85" t="s">
        <v>998</v>
      </c>
      <c r="D320" s="100">
        <v>6055424</v>
      </c>
      <c r="E320" s="100">
        <v>13564149</v>
      </c>
      <c r="F320" s="100">
        <v>4238796</v>
      </c>
      <c r="G320" s="100">
        <v>363325</v>
      </c>
      <c r="H320" s="100">
        <v>24221694</v>
      </c>
      <c r="I320" s="100">
        <v>0</v>
      </c>
      <c r="J320" s="100">
        <v>0</v>
      </c>
      <c r="K320" s="100">
        <v>6055424</v>
      </c>
      <c r="L320" s="100">
        <v>149787</v>
      </c>
      <c r="M320" s="100">
        <v>149787</v>
      </c>
      <c r="N320" s="100">
        <v>0</v>
      </c>
      <c r="O320" s="100">
        <v>0</v>
      </c>
      <c r="P320" s="100">
        <v>0</v>
      </c>
      <c r="Q320" s="100">
        <v>0</v>
      </c>
      <c r="R320" s="100">
        <v>0</v>
      </c>
      <c r="S320" s="100">
        <v>0</v>
      </c>
      <c r="T320" s="100">
        <v>0</v>
      </c>
      <c r="U320" s="100">
        <v>0</v>
      </c>
      <c r="V320" s="100">
        <v>0</v>
      </c>
      <c r="W320" s="100">
        <v>0</v>
      </c>
      <c r="X320" s="100">
        <v>0</v>
      </c>
      <c r="Y320" s="100">
        <v>0</v>
      </c>
      <c r="Z320" s="100">
        <v>0</v>
      </c>
      <c r="AA320" s="100">
        <v>0</v>
      </c>
      <c r="AB320" s="100">
        <v>0</v>
      </c>
      <c r="AC320" s="100">
        <v>0</v>
      </c>
      <c r="AD320" s="100">
        <v>0</v>
      </c>
      <c r="AE320" s="100">
        <v>3120078</v>
      </c>
      <c r="AF320" s="100">
        <v>966719</v>
      </c>
      <c r="AG320" s="100">
        <v>82863</v>
      </c>
      <c r="AH320" s="100">
        <v>4169660</v>
      </c>
      <c r="AI320" s="100">
        <v>332730</v>
      </c>
      <c r="AJ320" s="100">
        <v>745317</v>
      </c>
      <c r="AK320" s="100">
        <v>232912</v>
      </c>
      <c r="AL320" s="100">
        <v>19964</v>
      </c>
      <c r="AM320" s="100">
        <v>1330923</v>
      </c>
      <c r="AN320" s="100">
        <v>-123765</v>
      </c>
      <c r="AO320" s="100">
        <v>-277235</v>
      </c>
      <c r="AP320" s="100">
        <v>-86636</v>
      </c>
      <c r="AQ320" s="100">
        <v>-7426</v>
      </c>
      <c r="AR320" s="100">
        <v>-495062</v>
      </c>
      <c r="AS320" s="100">
        <v>-95625.849999999977</v>
      </c>
      <c r="AT320" s="100">
        <v>-214203</v>
      </c>
      <c r="AU320" s="100">
        <v>-66938</v>
      </c>
      <c r="AV320" s="100">
        <v>-5738</v>
      </c>
      <c r="AW320" s="100">
        <v>-382504.85</v>
      </c>
      <c r="AX320" s="100">
        <v>41341</v>
      </c>
      <c r="AY320" s="100">
        <v>92602</v>
      </c>
      <c r="AZ320" s="100">
        <v>28938</v>
      </c>
      <c r="BA320" s="100">
        <v>2480</v>
      </c>
      <c r="BB320" s="100">
        <v>165361</v>
      </c>
      <c r="BC320" s="100">
        <v>-120410</v>
      </c>
      <c r="BD320" s="100">
        <v>-269720</v>
      </c>
      <c r="BE320" s="100">
        <v>-84287</v>
      </c>
      <c r="BF320" s="100">
        <v>-7225</v>
      </c>
      <c r="BG320" s="100">
        <v>-481642</v>
      </c>
      <c r="BH320" s="100">
        <v>-174694.84999999998</v>
      </c>
      <c r="BI320" s="100">
        <v>-391321</v>
      </c>
      <c r="BJ320" s="100">
        <v>-122287</v>
      </c>
      <c r="BK320" s="100">
        <v>-10483</v>
      </c>
      <c r="BL320" s="100">
        <v>-698785.85</v>
      </c>
      <c r="BM320" s="100">
        <v>-1225996.5999999996</v>
      </c>
      <c r="BN320" s="100">
        <v>-2746232</v>
      </c>
      <c r="BO320" s="100">
        <v>-858197</v>
      </c>
      <c r="BP320" s="100">
        <v>-73560</v>
      </c>
      <c r="BQ320" s="100">
        <v>-4903985.5999999996</v>
      </c>
      <c r="BR320" s="100">
        <v>0</v>
      </c>
      <c r="BS320" s="100">
        <v>0</v>
      </c>
      <c r="BT320" s="100">
        <v>0</v>
      </c>
      <c r="BU320" s="100">
        <v>0</v>
      </c>
      <c r="BV320" s="100">
        <v>0</v>
      </c>
      <c r="BW320" s="100">
        <v>-1225996.5999999996</v>
      </c>
      <c r="BX320" s="100">
        <v>-2746232</v>
      </c>
      <c r="BY320" s="100">
        <v>-858197</v>
      </c>
      <c r="BZ320" s="100">
        <v>-73560</v>
      </c>
      <c r="CA320" s="100">
        <v>-4903985.5999999996</v>
      </c>
      <c r="CB320" s="100">
        <v>0</v>
      </c>
      <c r="CC320" s="100">
        <v>0</v>
      </c>
      <c r="CD320" s="100">
        <v>0</v>
      </c>
      <c r="CE320" s="100">
        <v>0</v>
      </c>
      <c r="CF320" s="100">
        <v>0</v>
      </c>
      <c r="CG320" s="100">
        <v>0</v>
      </c>
      <c r="CH320" s="100">
        <v>0</v>
      </c>
      <c r="CI320" s="100">
        <v>0</v>
      </c>
      <c r="CJ320" s="100">
        <v>0</v>
      </c>
      <c r="CK320" s="100">
        <v>0</v>
      </c>
      <c r="CL320" s="100">
        <v>-495705</v>
      </c>
      <c r="CM320" s="100">
        <v>-1110378</v>
      </c>
      <c r="CN320" s="100">
        <v>-346993</v>
      </c>
      <c r="CO320" s="100">
        <v>-29742</v>
      </c>
      <c r="CP320" s="100">
        <v>-1982818</v>
      </c>
      <c r="CQ320" s="100">
        <v>288795</v>
      </c>
      <c r="CR320" s="100">
        <v>646900</v>
      </c>
      <c r="CS320" s="100">
        <v>202156</v>
      </c>
      <c r="CT320" s="100">
        <v>17328</v>
      </c>
      <c r="CU320" s="100">
        <v>1155179</v>
      </c>
      <c r="CV320" s="100">
        <v>-1432906.5999999996</v>
      </c>
      <c r="CW320" s="100">
        <v>-3209710</v>
      </c>
      <c r="CX320" s="100">
        <v>-1003034</v>
      </c>
      <c r="CY320" s="100">
        <v>-85974</v>
      </c>
      <c r="CZ320" s="100">
        <v>-5731624.5999999996</v>
      </c>
      <c r="DA320" s="100">
        <v>-495705</v>
      </c>
      <c r="DB320" s="100">
        <v>-1110378</v>
      </c>
      <c r="DC320" s="100">
        <v>-346993</v>
      </c>
      <c r="DD320" s="100">
        <v>-29742</v>
      </c>
      <c r="DE320" s="100">
        <v>-1982818</v>
      </c>
      <c r="DF320" s="100">
        <v>-937201.59999999963</v>
      </c>
      <c r="DG320" s="100">
        <v>-2099332</v>
      </c>
      <c r="DH320" s="100">
        <v>-656041</v>
      </c>
      <c r="DI320" s="100">
        <v>-56232</v>
      </c>
      <c r="DJ320" s="100">
        <v>-3748806.5999999996</v>
      </c>
      <c r="DK320" s="100">
        <v>-525616</v>
      </c>
      <c r="DL320" s="100">
        <v>-420490</v>
      </c>
      <c r="DM320" s="100">
        <v>-94609</v>
      </c>
      <c r="DN320" s="100">
        <v>-10511</v>
      </c>
      <c r="DO320" s="100">
        <v>-1051226</v>
      </c>
      <c r="DP320" s="100">
        <v>-522312</v>
      </c>
      <c r="DQ320" s="100">
        <v>-417850</v>
      </c>
      <c r="DR320" s="100">
        <v>-94016</v>
      </c>
      <c r="DS320" s="100">
        <v>-10446</v>
      </c>
      <c r="DT320" s="100">
        <v>-1044624</v>
      </c>
      <c r="DU320" s="100">
        <v>-3304</v>
      </c>
      <c r="DV320" s="100">
        <v>-2640</v>
      </c>
      <c r="DW320" s="100">
        <v>-593</v>
      </c>
      <c r="DX320" s="100">
        <v>-65</v>
      </c>
      <c r="DY320" s="100">
        <v>-6602</v>
      </c>
      <c r="DZ320" s="100">
        <v>6196421</v>
      </c>
      <c r="EA320" s="100">
        <v>13879981</v>
      </c>
      <c r="EB320" s="100">
        <v>4337494</v>
      </c>
      <c r="EC320" s="100">
        <v>371785</v>
      </c>
      <c r="ED320" s="100">
        <v>24785681</v>
      </c>
      <c r="EE320" s="100">
        <v>6055424</v>
      </c>
      <c r="EF320" s="100">
        <v>13564149</v>
      </c>
      <c r="EG320" s="100">
        <v>4238796</v>
      </c>
      <c r="EH320" s="100">
        <v>363325</v>
      </c>
      <c r="EI320" s="100">
        <v>24221694</v>
      </c>
      <c r="EJ320" s="100">
        <v>-140997</v>
      </c>
      <c r="EK320" s="100">
        <v>-315832</v>
      </c>
      <c r="EL320" s="100">
        <v>-98698</v>
      </c>
      <c r="EM320" s="100">
        <v>-8460</v>
      </c>
      <c r="EN320" s="100">
        <v>-563987</v>
      </c>
      <c r="EO320" s="100">
        <v>-144301</v>
      </c>
      <c r="EP320" s="100">
        <v>-318472</v>
      </c>
      <c r="EQ320" s="100">
        <v>-99291</v>
      </c>
      <c r="ER320" s="100">
        <v>-8525</v>
      </c>
      <c r="ES320" s="100">
        <v>-570589</v>
      </c>
      <c r="ET320" s="546">
        <v>0.25</v>
      </c>
      <c r="EU320" s="546">
        <v>0.56000000000000005</v>
      </c>
      <c r="EV320" s="546">
        <v>0.17499999999999999</v>
      </c>
      <c r="EW320" s="546">
        <v>1.4999999999999999E-2</v>
      </c>
      <c r="EX320" s="546">
        <v>1</v>
      </c>
      <c r="EY320" s="84" t="s">
        <v>1029</v>
      </c>
    </row>
    <row r="321" spans="1:157" s="84" customFormat="1" x14ac:dyDescent="0.25">
      <c r="A321" t="s">
        <v>1026</v>
      </c>
      <c r="B321" s="82" t="s">
        <v>1001</v>
      </c>
      <c r="C321" s="85" t="s">
        <v>1000</v>
      </c>
      <c r="D321" s="100">
        <v>7685355</v>
      </c>
      <c r="E321" s="100">
        <v>0</v>
      </c>
      <c r="F321" s="100">
        <v>22748650</v>
      </c>
      <c r="G321" s="100">
        <v>307414</v>
      </c>
      <c r="H321" s="100">
        <v>30741419</v>
      </c>
      <c r="I321" s="100">
        <v>0</v>
      </c>
      <c r="J321" s="100">
        <v>0</v>
      </c>
      <c r="K321" s="100">
        <v>7685355</v>
      </c>
      <c r="L321" s="100">
        <v>133232</v>
      </c>
      <c r="M321" s="100">
        <v>133232</v>
      </c>
      <c r="N321" s="100">
        <v>0</v>
      </c>
      <c r="O321" s="100">
        <v>0</v>
      </c>
      <c r="P321" s="100">
        <v>5156</v>
      </c>
      <c r="Q321" s="100">
        <v>0</v>
      </c>
      <c r="R321" s="100">
        <v>5156</v>
      </c>
      <c r="S321" s="100">
        <v>0</v>
      </c>
      <c r="T321" s="100">
        <v>0</v>
      </c>
      <c r="U321" s="100">
        <v>0</v>
      </c>
      <c r="V321" s="100">
        <v>0</v>
      </c>
      <c r="W321" s="100">
        <v>0</v>
      </c>
      <c r="X321" s="100">
        <v>0</v>
      </c>
      <c r="Y321" s="100">
        <v>0</v>
      </c>
      <c r="Z321" s="100">
        <v>0</v>
      </c>
      <c r="AA321" s="100">
        <v>0</v>
      </c>
      <c r="AB321" s="100">
        <v>0</v>
      </c>
      <c r="AC321" s="100">
        <v>0</v>
      </c>
      <c r="AD321" s="100">
        <v>0</v>
      </c>
      <c r="AE321" s="100">
        <v>168</v>
      </c>
      <c r="AF321" s="100">
        <v>3589476</v>
      </c>
      <c r="AG321" s="100">
        <v>48507</v>
      </c>
      <c r="AH321" s="100">
        <v>3638151</v>
      </c>
      <c r="AI321" s="100">
        <v>434542</v>
      </c>
      <c r="AJ321" s="100">
        <v>0</v>
      </c>
      <c r="AK321" s="100">
        <v>1286244</v>
      </c>
      <c r="AL321" s="100">
        <v>17382</v>
      </c>
      <c r="AM321" s="100">
        <v>1738168</v>
      </c>
      <c r="AN321" s="100">
        <v>-184356</v>
      </c>
      <c r="AO321" s="100">
        <v>0</v>
      </c>
      <c r="AP321" s="100">
        <v>-545692</v>
      </c>
      <c r="AQ321" s="100">
        <v>-7374</v>
      </c>
      <c r="AR321" s="100">
        <v>-737422</v>
      </c>
      <c r="AS321" s="100">
        <v>-223515</v>
      </c>
      <c r="AT321" s="100">
        <v>0</v>
      </c>
      <c r="AU321" s="100">
        <v>-661604</v>
      </c>
      <c r="AV321" s="100">
        <v>-8941</v>
      </c>
      <c r="AW321" s="100">
        <v>-894060</v>
      </c>
      <c r="AX321" s="100">
        <v>60236</v>
      </c>
      <c r="AY321" s="100">
        <v>0</v>
      </c>
      <c r="AZ321" s="100">
        <v>178299</v>
      </c>
      <c r="BA321" s="100">
        <v>2409</v>
      </c>
      <c r="BB321" s="100">
        <v>240944</v>
      </c>
      <c r="BC321" s="100">
        <v>-60978</v>
      </c>
      <c r="BD321" s="100">
        <v>0</v>
      </c>
      <c r="BE321" s="100">
        <v>-180493</v>
      </c>
      <c r="BF321" s="100">
        <v>-2439</v>
      </c>
      <c r="BG321" s="100">
        <v>-243910</v>
      </c>
      <c r="BH321" s="100">
        <v>-224257</v>
      </c>
      <c r="BI321" s="100">
        <v>0</v>
      </c>
      <c r="BJ321" s="100">
        <v>-663798</v>
      </c>
      <c r="BK321" s="100">
        <v>-8971</v>
      </c>
      <c r="BL321" s="100">
        <v>-897026</v>
      </c>
      <c r="BM321" s="100">
        <v>-1363084</v>
      </c>
      <c r="BN321" s="100">
        <v>0</v>
      </c>
      <c r="BO321" s="100">
        <v>-4034728</v>
      </c>
      <c r="BP321" s="100">
        <v>-54523</v>
      </c>
      <c r="BQ321" s="100">
        <v>-5452335</v>
      </c>
      <c r="BR321" s="100">
        <v>-645628</v>
      </c>
      <c r="BS321" s="100">
        <v>0</v>
      </c>
      <c r="BT321" s="100">
        <v>-1911058</v>
      </c>
      <c r="BU321" s="100">
        <v>-25825</v>
      </c>
      <c r="BV321" s="100">
        <v>-2582511</v>
      </c>
      <c r="BW321" s="100">
        <v>-717456</v>
      </c>
      <c r="BX321" s="100">
        <v>0</v>
      </c>
      <c r="BY321" s="100">
        <v>-2123670</v>
      </c>
      <c r="BZ321" s="100">
        <v>-28698</v>
      </c>
      <c r="CA321" s="100">
        <v>-2869824</v>
      </c>
      <c r="CB321" s="100">
        <v>16196</v>
      </c>
      <c r="CC321" s="100">
        <v>0</v>
      </c>
      <c r="CD321" s="100">
        <v>47941</v>
      </c>
      <c r="CE321" s="100">
        <v>648</v>
      </c>
      <c r="CF321" s="100">
        <v>64785</v>
      </c>
      <c r="CG321" s="100">
        <v>13279</v>
      </c>
      <c r="CH321" s="100">
        <v>0</v>
      </c>
      <c r="CI321" s="100">
        <v>39304</v>
      </c>
      <c r="CJ321" s="100">
        <v>531</v>
      </c>
      <c r="CK321" s="100">
        <v>53114</v>
      </c>
      <c r="CL321" s="100">
        <v>0</v>
      </c>
      <c r="CM321" s="100">
        <v>0</v>
      </c>
      <c r="CN321" s="100">
        <v>0</v>
      </c>
      <c r="CO321" s="100">
        <v>0</v>
      </c>
      <c r="CP321" s="100">
        <v>0</v>
      </c>
      <c r="CQ321" s="100">
        <v>626678</v>
      </c>
      <c r="CR321" s="100">
        <v>0</v>
      </c>
      <c r="CS321" s="100">
        <v>1854965</v>
      </c>
      <c r="CT321" s="100">
        <v>25067</v>
      </c>
      <c r="CU321" s="100">
        <v>2506710</v>
      </c>
      <c r="CV321" s="100">
        <v>-706931</v>
      </c>
      <c r="CW321" s="100">
        <v>0</v>
      </c>
      <c r="CX321" s="100">
        <v>-2092518</v>
      </c>
      <c r="CY321" s="100">
        <v>-28277</v>
      </c>
      <c r="CZ321" s="100">
        <v>-2827726</v>
      </c>
      <c r="DA321" s="100">
        <v>-629432</v>
      </c>
      <c r="DB321" s="100">
        <v>0</v>
      </c>
      <c r="DC321" s="100">
        <v>-1863117</v>
      </c>
      <c r="DD321" s="100">
        <v>-25177</v>
      </c>
      <c r="DE321" s="100">
        <v>-2517726</v>
      </c>
      <c r="DF321" s="100">
        <v>-77499</v>
      </c>
      <c r="DG321" s="100">
        <v>0</v>
      </c>
      <c r="DH321" s="100">
        <v>-229401</v>
      </c>
      <c r="DI321" s="100">
        <v>-3100</v>
      </c>
      <c r="DJ321" s="100">
        <v>-310000</v>
      </c>
      <c r="DK321" s="100">
        <v>-583764</v>
      </c>
      <c r="DL321" s="100">
        <v>-467013</v>
      </c>
      <c r="DM321" s="100">
        <v>-105078</v>
      </c>
      <c r="DN321" s="100">
        <v>-11676</v>
      </c>
      <c r="DO321" s="100">
        <v>-1167531</v>
      </c>
      <c r="DP321" s="100">
        <v>-290241</v>
      </c>
      <c r="DQ321" s="100">
        <v>-232193</v>
      </c>
      <c r="DR321" s="100">
        <v>-52243</v>
      </c>
      <c r="DS321" s="100">
        <v>-5805</v>
      </c>
      <c r="DT321" s="100">
        <v>-580482</v>
      </c>
      <c r="DU321" s="100">
        <v>-293523</v>
      </c>
      <c r="DV321" s="100">
        <v>-234820</v>
      </c>
      <c r="DW321" s="100">
        <v>-52835</v>
      </c>
      <c r="DX321" s="100">
        <v>-5871</v>
      </c>
      <c r="DY321" s="100">
        <v>-587049</v>
      </c>
      <c r="DZ321" s="100">
        <v>6590889</v>
      </c>
      <c r="EA321" s="100">
        <v>0</v>
      </c>
      <c r="EB321" s="100">
        <v>19509034</v>
      </c>
      <c r="EC321" s="100">
        <v>263636</v>
      </c>
      <c r="ED321" s="100">
        <v>26363559</v>
      </c>
      <c r="EE321" s="100">
        <v>7685355</v>
      </c>
      <c r="EF321" s="100">
        <v>0</v>
      </c>
      <c r="EG321" s="100">
        <v>22748650</v>
      </c>
      <c r="EH321" s="100">
        <v>307414</v>
      </c>
      <c r="EI321" s="100">
        <v>30741419</v>
      </c>
      <c r="EJ321" s="100">
        <v>1094466</v>
      </c>
      <c r="EK321" s="100">
        <v>0</v>
      </c>
      <c r="EL321" s="100">
        <v>3239616</v>
      </c>
      <c r="EM321" s="100">
        <v>43778</v>
      </c>
      <c r="EN321" s="100">
        <v>4377860</v>
      </c>
      <c r="EO321" s="100">
        <v>800943</v>
      </c>
      <c r="EP321" s="100">
        <v>-234820</v>
      </c>
      <c r="EQ321" s="100">
        <v>3186781</v>
      </c>
      <c r="ER321" s="100">
        <v>37907</v>
      </c>
      <c r="ES321" s="100">
        <v>3790811</v>
      </c>
      <c r="ET321" s="546">
        <v>0.25</v>
      </c>
      <c r="EU321" s="546">
        <v>0</v>
      </c>
      <c r="EV321" s="546">
        <v>0.74</v>
      </c>
      <c r="EW321" s="546">
        <v>0.01</v>
      </c>
      <c r="EX321" s="546">
        <v>1</v>
      </c>
      <c r="EY321" s="84" t="s">
        <v>1029</v>
      </c>
    </row>
    <row r="322" spans="1:157" s="84" customFormat="1" x14ac:dyDescent="0.25">
      <c r="A322" t="s">
        <v>1026</v>
      </c>
      <c r="B322" s="82" t="s">
        <v>1003</v>
      </c>
      <c r="C322" s="85" t="s">
        <v>1002</v>
      </c>
      <c r="D322" s="100">
        <v>25538059</v>
      </c>
      <c r="E322" s="100">
        <v>75592653</v>
      </c>
      <c r="F322" s="100">
        <v>0</v>
      </c>
      <c r="G322" s="100">
        <v>1021522</v>
      </c>
      <c r="H322" s="100">
        <v>102152234</v>
      </c>
      <c r="I322" s="100">
        <v>0</v>
      </c>
      <c r="J322" s="100">
        <v>0</v>
      </c>
      <c r="K322" s="100">
        <v>25538059</v>
      </c>
      <c r="L322" s="100">
        <v>289330</v>
      </c>
      <c r="M322" s="100">
        <v>289330</v>
      </c>
      <c r="N322" s="100">
        <v>20439</v>
      </c>
      <c r="O322" s="100">
        <v>20439</v>
      </c>
      <c r="P322" s="100">
        <v>0</v>
      </c>
      <c r="Q322" s="100">
        <v>0</v>
      </c>
      <c r="R322" s="100">
        <v>0</v>
      </c>
      <c r="S322" s="100">
        <v>0</v>
      </c>
      <c r="T322" s="100">
        <v>0</v>
      </c>
      <c r="U322" s="100">
        <v>0</v>
      </c>
      <c r="V322" s="100">
        <v>0</v>
      </c>
      <c r="W322" s="100">
        <v>0</v>
      </c>
      <c r="X322" s="100">
        <v>0</v>
      </c>
      <c r="Y322" s="100">
        <v>0</v>
      </c>
      <c r="Z322" s="100">
        <v>0</v>
      </c>
      <c r="AA322" s="100">
        <v>0</v>
      </c>
      <c r="AB322" s="100">
        <v>0</v>
      </c>
      <c r="AC322" s="100">
        <v>0</v>
      </c>
      <c r="AD322" s="100">
        <v>0</v>
      </c>
      <c r="AE322" s="100">
        <v>8335800</v>
      </c>
      <c r="AF322" s="100">
        <v>0</v>
      </c>
      <c r="AG322" s="100">
        <v>112524</v>
      </c>
      <c r="AH322" s="100">
        <v>8448324</v>
      </c>
      <c r="AI322" s="100">
        <v>1092603</v>
      </c>
      <c r="AJ322" s="100">
        <v>3234105</v>
      </c>
      <c r="AK322" s="100">
        <v>0</v>
      </c>
      <c r="AL322" s="100">
        <v>43704</v>
      </c>
      <c r="AM322" s="100">
        <v>4370412</v>
      </c>
      <c r="AN322" s="100">
        <v>-183592</v>
      </c>
      <c r="AO322" s="100">
        <v>-543434</v>
      </c>
      <c r="AP322" s="100">
        <v>0</v>
      </c>
      <c r="AQ322" s="100">
        <v>-7344</v>
      </c>
      <c r="AR322" s="100">
        <v>-734370</v>
      </c>
      <c r="AS322" s="100">
        <v>-500246</v>
      </c>
      <c r="AT322" s="100">
        <v>-1480730</v>
      </c>
      <c r="AU322" s="100">
        <v>0</v>
      </c>
      <c r="AV322" s="100">
        <v>-20010</v>
      </c>
      <c r="AW322" s="100">
        <v>-2000986</v>
      </c>
      <c r="AX322" s="100">
        <v>-95676</v>
      </c>
      <c r="AY322" s="100">
        <v>-283202</v>
      </c>
      <c r="AZ322" s="100">
        <v>0</v>
      </c>
      <c r="BA322" s="100">
        <v>-3827</v>
      </c>
      <c r="BB322" s="100">
        <v>-382705</v>
      </c>
      <c r="BC322" s="100">
        <v>-125750</v>
      </c>
      <c r="BD322" s="100">
        <v>-372220</v>
      </c>
      <c r="BE322" s="100">
        <v>0</v>
      </c>
      <c r="BF322" s="100">
        <v>-5030</v>
      </c>
      <c r="BG322" s="100">
        <v>-503000</v>
      </c>
      <c r="BH322" s="100">
        <v>-721672</v>
      </c>
      <c r="BI322" s="100">
        <v>-2136152</v>
      </c>
      <c r="BJ322" s="100">
        <v>0</v>
      </c>
      <c r="BK322" s="100">
        <v>-28867</v>
      </c>
      <c r="BL322" s="100">
        <v>-2886691</v>
      </c>
      <c r="BM322" s="100">
        <v>-350000</v>
      </c>
      <c r="BN322" s="100">
        <v>-1036000</v>
      </c>
      <c r="BO322" s="100">
        <v>0</v>
      </c>
      <c r="BP322" s="100">
        <v>-14000</v>
      </c>
      <c r="BQ322" s="100">
        <v>-1400000</v>
      </c>
      <c r="BR322" s="100">
        <v>-350000</v>
      </c>
      <c r="BS322" s="100">
        <v>-1036000</v>
      </c>
      <c r="BT322" s="100">
        <v>0</v>
      </c>
      <c r="BU322" s="100">
        <v>-14000</v>
      </c>
      <c r="BV322" s="100">
        <v>-1400000</v>
      </c>
      <c r="BW322" s="100">
        <v>0</v>
      </c>
      <c r="BX322" s="100">
        <v>0</v>
      </c>
      <c r="BY322" s="100">
        <v>0</v>
      </c>
      <c r="BZ322" s="100">
        <v>0</v>
      </c>
      <c r="CA322" s="100">
        <v>0</v>
      </c>
      <c r="CB322" s="100">
        <v>254076</v>
      </c>
      <c r="CC322" s="100">
        <v>752064</v>
      </c>
      <c r="CD322" s="100">
        <v>0</v>
      </c>
      <c r="CE322" s="100">
        <v>10163</v>
      </c>
      <c r="CF322" s="100">
        <v>1016303</v>
      </c>
      <c r="CG322" s="100">
        <v>0</v>
      </c>
      <c r="CH322" s="100">
        <v>0</v>
      </c>
      <c r="CI322" s="100">
        <v>0</v>
      </c>
      <c r="CJ322" s="100">
        <v>0</v>
      </c>
      <c r="CK322" s="100">
        <v>0</v>
      </c>
      <c r="CL322" s="100">
        <v>-304076</v>
      </c>
      <c r="CM322" s="100">
        <v>-900064</v>
      </c>
      <c r="CN322" s="100">
        <v>0</v>
      </c>
      <c r="CO322" s="100">
        <v>-12163</v>
      </c>
      <c r="CP322" s="100">
        <v>-1216303</v>
      </c>
      <c r="CQ322" s="100">
        <v>0</v>
      </c>
      <c r="CR322" s="100">
        <v>0</v>
      </c>
      <c r="CS322" s="100">
        <v>0</v>
      </c>
      <c r="CT322" s="100">
        <v>0</v>
      </c>
      <c r="CU322" s="100">
        <v>0</v>
      </c>
      <c r="CV322" s="100">
        <v>-400000</v>
      </c>
      <c r="CW322" s="100">
        <v>-1184000</v>
      </c>
      <c r="CX322" s="100">
        <v>0</v>
      </c>
      <c r="CY322" s="100">
        <v>-16000</v>
      </c>
      <c r="CZ322" s="100">
        <v>-1600000</v>
      </c>
      <c r="DA322" s="100">
        <v>-400000</v>
      </c>
      <c r="DB322" s="100">
        <v>-1184000</v>
      </c>
      <c r="DC322" s="100">
        <v>0</v>
      </c>
      <c r="DD322" s="100">
        <v>-16000</v>
      </c>
      <c r="DE322" s="100">
        <v>-1600000</v>
      </c>
      <c r="DF322" s="100">
        <v>0</v>
      </c>
      <c r="DG322" s="100">
        <v>0</v>
      </c>
      <c r="DH322" s="100">
        <v>0</v>
      </c>
      <c r="DI322" s="100">
        <v>0</v>
      </c>
      <c r="DJ322" s="100">
        <v>0</v>
      </c>
      <c r="DK322" s="100">
        <v>-56544</v>
      </c>
      <c r="DL322" s="100">
        <v>2202913</v>
      </c>
      <c r="DM322" s="100">
        <v>0</v>
      </c>
      <c r="DN322" s="100">
        <v>21680</v>
      </c>
      <c r="DO322" s="100">
        <v>2168049</v>
      </c>
      <c r="DP322" s="100">
        <v>-56543</v>
      </c>
      <c r="DQ322" s="100">
        <v>4273747</v>
      </c>
      <c r="DR322" s="100">
        <v>0</v>
      </c>
      <c r="DS322" s="100">
        <v>42598</v>
      </c>
      <c r="DT322" s="100">
        <v>4259802</v>
      </c>
      <c r="DU322" s="100">
        <v>-1</v>
      </c>
      <c r="DV322" s="100">
        <v>-2070834</v>
      </c>
      <c r="DW322" s="100">
        <v>0</v>
      </c>
      <c r="DX322" s="100">
        <v>-20918</v>
      </c>
      <c r="DY322" s="100">
        <v>-2091753</v>
      </c>
      <c r="DZ322" s="100">
        <v>25211495</v>
      </c>
      <c r="EA322" s="100">
        <v>74626025</v>
      </c>
      <c r="EB322" s="100">
        <v>0</v>
      </c>
      <c r="EC322" s="100">
        <v>1008460</v>
      </c>
      <c r="ED322" s="100">
        <v>100845980</v>
      </c>
      <c r="EE322" s="100">
        <v>25538059</v>
      </c>
      <c r="EF322" s="100">
        <v>75592653</v>
      </c>
      <c r="EG322" s="100">
        <v>0</v>
      </c>
      <c r="EH322" s="100">
        <v>1021522</v>
      </c>
      <c r="EI322" s="100">
        <v>102152234</v>
      </c>
      <c r="EJ322" s="100">
        <v>326564</v>
      </c>
      <c r="EK322" s="100">
        <v>966628</v>
      </c>
      <c r="EL322" s="100">
        <v>0</v>
      </c>
      <c r="EM322" s="100">
        <v>13062</v>
      </c>
      <c r="EN322" s="100">
        <v>1306254</v>
      </c>
      <c r="EO322" s="100">
        <v>326563</v>
      </c>
      <c r="EP322" s="100">
        <v>-1104206</v>
      </c>
      <c r="EQ322" s="100">
        <v>0</v>
      </c>
      <c r="ER322" s="100">
        <v>-7856</v>
      </c>
      <c r="ES322" s="100">
        <v>-785499</v>
      </c>
      <c r="ET322" s="546">
        <v>0.25</v>
      </c>
      <c r="EU322" s="546">
        <v>0.74</v>
      </c>
      <c r="EV322" s="546">
        <v>0</v>
      </c>
      <c r="EW322" s="546">
        <v>0.01</v>
      </c>
      <c r="EX322" s="546">
        <v>1</v>
      </c>
      <c r="EY322" s="84" t="s">
        <v>1054</v>
      </c>
    </row>
    <row r="323" spans="1:157" s="84" customFormat="1" x14ac:dyDescent="0.25">
      <c r="A323" s="411"/>
      <c r="B323" s="82" t="s">
        <v>1005</v>
      </c>
      <c r="C323" s="82" t="s">
        <v>1004</v>
      </c>
      <c r="D323" s="100">
        <v>7625284679.8677082</v>
      </c>
      <c r="E323" s="100">
        <v>13631681646.348602</v>
      </c>
      <c r="F323" s="100">
        <v>3950411579</v>
      </c>
      <c r="G323" s="100">
        <v>140929770</v>
      </c>
      <c r="H323" s="100">
        <v>25348307675.216309</v>
      </c>
      <c r="I323" s="100">
        <v>17407456</v>
      </c>
      <c r="J323" s="100">
        <v>17407456</v>
      </c>
      <c r="K323" s="100">
        <v>7607877223.8677082</v>
      </c>
      <c r="L323" s="100">
        <v>84110272</v>
      </c>
      <c r="M323" s="100">
        <v>84110272</v>
      </c>
      <c r="N323" s="100">
        <v>83025471.640000001</v>
      </c>
      <c r="O323" s="100">
        <v>83025471.640000001</v>
      </c>
      <c r="P323" s="100">
        <v>68037720</v>
      </c>
      <c r="Q323" s="100">
        <v>4137903.19</v>
      </c>
      <c r="R323" s="100">
        <v>72175623.189999998</v>
      </c>
      <c r="S323" s="100">
        <v>25956.000000000004</v>
      </c>
      <c r="T323" s="100">
        <v>10382.400000000001</v>
      </c>
      <c r="U323" s="100">
        <v>15314.039999999999</v>
      </c>
      <c r="V323" s="100">
        <v>25956.000000000004</v>
      </c>
      <c r="W323" s="100">
        <v>12844417.529816695</v>
      </c>
      <c r="X323" s="100">
        <v>168668.27468431773</v>
      </c>
      <c r="Y323" s="100">
        <v>19852.581446028511</v>
      </c>
      <c r="Z323" s="100">
        <v>13032938.385947047</v>
      </c>
      <c r="AA323" s="100">
        <v>3748583</v>
      </c>
      <c r="AB323" s="100">
        <v>3748583</v>
      </c>
      <c r="AC323" s="100">
        <v>625936</v>
      </c>
      <c r="AD323" s="100">
        <v>625936</v>
      </c>
      <c r="AE323" s="100">
        <v>1586325545</v>
      </c>
      <c r="AF323" s="100">
        <v>385801842</v>
      </c>
      <c r="AG323" s="100">
        <v>19193069</v>
      </c>
      <c r="AH323" s="100">
        <v>1991320456</v>
      </c>
      <c r="AI323" s="100">
        <v>374928611.92999995</v>
      </c>
      <c r="AJ323" s="100">
        <v>855332898.79999995</v>
      </c>
      <c r="AK323" s="100">
        <v>188385799</v>
      </c>
      <c r="AL323" s="100">
        <v>8811941</v>
      </c>
      <c r="AM323" s="100">
        <v>1427459250.73</v>
      </c>
      <c r="AN323" s="100">
        <v>-216973884.57954198</v>
      </c>
      <c r="AO323" s="100">
        <v>-427590587.25999999</v>
      </c>
      <c r="AP323" s="100">
        <v>-156944570</v>
      </c>
      <c r="AQ323" s="100">
        <v>-2738205</v>
      </c>
      <c r="AR323" s="100">
        <v>-804247246.83954203</v>
      </c>
      <c r="AS323" s="100">
        <v>-167388348.49000001</v>
      </c>
      <c r="AT323" s="100">
        <v>-437271028</v>
      </c>
      <c r="AU323" s="100">
        <v>-81849481</v>
      </c>
      <c r="AV323" s="100">
        <v>-4635455</v>
      </c>
      <c r="AW323" s="100">
        <v>-691144312.49000013</v>
      </c>
      <c r="AX323" s="100">
        <v>41605707.169999994</v>
      </c>
      <c r="AY323" s="100">
        <v>115227572.02000001</v>
      </c>
      <c r="AZ323" s="100">
        <v>13714363</v>
      </c>
      <c r="BA323" s="100">
        <v>1392949</v>
      </c>
      <c r="BB323" s="100">
        <v>171940591.19000003</v>
      </c>
      <c r="BC323" s="100">
        <v>-70301165.250291556</v>
      </c>
      <c r="BD323" s="100">
        <v>-164387057.77140003</v>
      </c>
      <c r="BE323" s="100">
        <v>-29666390</v>
      </c>
      <c r="BF323" s="100">
        <v>-1867163</v>
      </c>
      <c r="BG323" s="100">
        <v>-266221776.02169159</v>
      </c>
      <c r="BH323" s="100">
        <v>-196083806.92029151</v>
      </c>
      <c r="BI323" s="100">
        <v>-486430513.40139997</v>
      </c>
      <c r="BJ323" s="100">
        <v>-97801508</v>
      </c>
      <c r="BK323" s="100">
        <v>-5109669</v>
      </c>
      <c r="BL323" s="100">
        <v>-785425497.32169116</v>
      </c>
      <c r="BM323" s="100">
        <v>-879219475.93188894</v>
      </c>
      <c r="BN323" s="100">
        <v>-1612868817.2</v>
      </c>
      <c r="BO323" s="100">
        <v>-423209084</v>
      </c>
      <c r="BP323" s="100">
        <v>-18333441</v>
      </c>
      <c r="BQ323" s="100">
        <v>-2933630818.1318889</v>
      </c>
      <c r="BR323" s="100">
        <v>-248736554.25999999</v>
      </c>
      <c r="BS323" s="100">
        <v>-487492131.20000005</v>
      </c>
      <c r="BT323" s="100">
        <v>-105832147</v>
      </c>
      <c r="BU323" s="100">
        <v>-6251250</v>
      </c>
      <c r="BV323" s="100">
        <v>-848312082.46000004</v>
      </c>
      <c r="BW323" s="100">
        <v>-630482914.07188916</v>
      </c>
      <c r="BX323" s="100">
        <v>-1125376685</v>
      </c>
      <c r="BY323" s="100">
        <v>-317376936</v>
      </c>
      <c r="BZ323" s="100">
        <v>-12082201</v>
      </c>
      <c r="CA323" s="100">
        <v>-2085318736.0718889</v>
      </c>
      <c r="CB323" s="100">
        <v>76954860.079999998</v>
      </c>
      <c r="CC323" s="100">
        <v>138548902.83000001</v>
      </c>
      <c r="CD323" s="100">
        <v>40419719</v>
      </c>
      <c r="CE323" s="100">
        <v>1491182</v>
      </c>
      <c r="CF323" s="100">
        <v>257414663.91</v>
      </c>
      <c r="CG323" s="100">
        <v>121640069</v>
      </c>
      <c r="CH323" s="100">
        <v>229058823.74000001</v>
      </c>
      <c r="CI323" s="100">
        <v>83258278</v>
      </c>
      <c r="CJ323" s="100">
        <v>1559769</v>
      </c>
      <c r="CK323" s="100">
        <v>435516939.74000001</v>
      </c>
      <c r="CL323" s="100">
        <v>-37166299.590000004</v>
      </c>
      <c r="CM323" s="100">
        <v>-48558539.397</v>
      </c>
      <c r="CN323" s="100">
        <v>-14001109</v>
      </c>
      <c r="CO323" s="100">
        <v>-562844</v>
      </c>
      <c r="CP323" s="100">
        <v>-100288791.987</v>
      </c>
      <c r="CQ323" s="100">
        <v>-154058017.05199999</v>
      </c>
      <c r="CR323" s="100">
        <v>-326873776.37300003</v>
      </c>
      <c r="CS323" s="100">
        <v>-52888355</v>
      </c>
      <c r="CT323" s="100">
        <v>-2937568</v>
      </c>
      <c r="CU323" s="100">
        <v>-536757716.42500007</v>
      </c>
      <c r="CV323" s="100">
        <v>-871848863.49388897</v>
      </c>
      <c r="CW323" s="100">
        <v>-1620693406.4000001</v>
      </c>
      <c r="CX323" s="100">
        <v>-366420551</v>
      </c>
      <c r="CY323" s="100">
        <v>-18782902</v>
      </c>
      <c r="CZ323" s="100">
        <v>-2877745722.8938894</v>
      </c>
      <c r="DA323" s="100">
        <v>-208947993.76999998</v>
      </c>
      <c r="DB323" s="100">
        <v>-397501767.76700002</v>
      </c>
      <c r="DC323" s="100">
        <v>-79413537</v>
      </c>
      <c r="DD323" s="100">
        <v>-5322912</v>
      </c>
      <c r="DE323" s="100">
        <v>-691186210.53700006</v>
      </c>
      <c r="DF323" s="100">
        <v>-662900862.12388897</v>
      </c>
      <c r="DG323" s="100">
        <v>-1223191637.6329999</v>
      </c>
      <c r="DH323" s="100">
        <v>-287007013</v>
      </c>
      <c r="DI323" s="100">
        <v>-13460000</v>
      </c>
      <c r="DJ323" s="100">
        <v>-2186559512.7568889</v>
      </c>
      <c r="DK323" s="100">
        <v>-109273217.601889</v>
      </c>
      <c r="DL323" s="100">
        <v>71871244.924999982</v>
      </c>
      <c r="DM323" s="100">
        <v>61419140.46800001</v>
      </c>
      <c r="DN323" s="100">
        <v>-103209.73952000003</v>
      </c>
      <c r="DO323" s="100">
        <v>23869156.373318944</v>
      </c>
      <c r="DP323" s="100">
        <v>-92727129</v>
      </c>
      <c r="DQ323" s="100">
        <v>84060057</v>
      </c>
      <c r="DR323" s="100">
        <v>63429949.399999999</v>
      </c>
      <c r="DS323" s="100">
        <v>-206400</v>
      </c>
      <c r="DT323" s="100">
        <v>54556479.173319004</v>
      </c>
      <c r="DU323" s="100">
        <v>-16546088.601889014</v>
      </c>
      <c r="DV323" s="100">
        <v>-12188812.075000037</v>
      </c>
      <c r="DW323" s="100">
        <v>-2010808.932000001</v>
      </c>
      <c r="DX323" s="100">
        <v>103190.26047999997</v>
      </c>
      <c r="DY323" s="100">
        <v>-30687322.800000057</v>
      </c>
      <c r="DZ323" s="100">
        <v>7508720368</v>
      </c>
      <c r="EA323" s="100">
        <v>13456856337</v>
      </c>
      <c r="EB323" s="100">
        <v>3862760025</v>
      </c>
      <c r="EC323" s="100">
        <v>138583743</v>
      </c>
      <c r="ED323" s="100">
        <v>24966920473</v>
      </c>
      <c r="EE323" s="100">
        <v>7625284679.8677082</v>
      </c>
      <c r="EF323" s="100">
        <v>13631681646.348602</v>
      </c>
      <c r="EG323" s="100">
        <v>3950411579</v>
      </c>
      <c r="EH323" s="100">
        <v>140929770</v>
      </c>
      <c r="EI323" s="100">
        <v>25348307675.216309</v>
      </c>
      <c r="EJ323" s="100">
        <v>116564311.86770841</v>
      </c>
      <c r="EK323" s="100">
        <v>174825309.34859997</v>
      </c>
      <c r="EL323" s="100">
        <v>87651554</v>
      </c>
      <c r="EM323" s="100">
        <v>2346027</v>
      </c>
      <c r="EN323" s="100">
        <v>381387202.21630847</v>
      </c>
      <c r="EO323" s="100">
        <v>100018223.26581939</v>
      </c>
      <c r="EP323" s="100">
        <v>162636497.27359998</v>
      </c>
      <c r="EQ323" s="100">
        <v>85640745.068000019</v>
      </c>
      <c r="ER323" s="100">
        <v>2449217.2604799997</v>
      </c>
      <c r="ES323" s="100">
        <v>350699879.4163084</v>
      </c>
      <c r="ET323" s="414"/>
      <c r="EU323" s="414"/>
      <c r="EV323" s="414"/>
      <c r="EW323" s="414"/>
      <c r="EX323" s="414"/>
      <c r="FA323" s="100"/>
    </row>
    <row r="325" spans="1:157" x14ac:dyDescent="0.25">
      <c r="C325" s="85" t="s">
        <v>1100</v>
      </c>
    </row>
  </sheetData>
  <mergeCells count="34">
    <mergeCell ref="S2:V2"/>
    <mergeCell ref="L2:M2"/>
    <mergeCell ref="I2:J2"/>
    <mergeCell ref="D2:H2"/>
    <mergeCell ref="N2:O2"/>
    <mergeCell ref="P2:R2"/>
    <mergeCell ref="AE2:AH2"/>
    <mergeCell ref="AC2:AD2"/>
    <mergeCell ref="AA2:AB2"/>
    <mergeCell ref="W2:Z2"/>
    <mergeCell ref="AI2:AM2"/>
    <mergeCell ref="DK2:DO2"/>
    <mergeCell ref="BC2:BG2"/>
    <mergeCell ref="AX2:BB2"/>
    <mergeCell ref="AS2:AW2"/>
    <mergeCell ref="AN2:AR2"/>
    <mergeCell ref="CG2:CK2"/>
    <mergeCell ref="CB2:CF2"/>
    <mergeCell ref="BR2:BV2"/>
    <mergeCell ref="BM2:BQ2"/>
    <mergeCell ref="BH2:BL2"/>
    <mergeCell ref="BW2:CA2"/>
    <mergeCell ref="CL2:CP2"/>
    <mergeCell ref="CQ2:CU2"/>
    <mergeCell ref="CV2:CZ2"/>
    <mergeCell ref="DA2:DE2"/>
    <mergeCell ref="DF2:DJ2"/>
    <mergeCell ref="ET2:EX2"/>
    <mergeCell ref="DP2:DT2"/>
    <mergeCell ref="DU2:DY2"/>
    <mergeCell ref="DZ2:ED2"/>
    <mergeCell ref="EE2:EI2"/>
    <mergeCell ref="EJ2:EN2"/>
    <mergeCell ref="EO2:ES2"/>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57"/>
  <sheetViews>
    <sheetView showGridLines="0" zoomScaleNormal="100" zoomScaleSheetLayoutView="90" workbookViewId="0">
      <selection activeCell="C9" sqref="C9"/>
    </sheetView>
  </sheetViews>
  <sheetFormatPr defaultColWidth="9.1796875" defaultRowHeight="15.5" x14ac:dyDescent="0.35"/>
  <cols>
    <col min="1" max="2" width="1.7265625" style="5" customWidth="1"/>
    <col min="3" max="3" width="13.26953125" style="5" bestFit="1" customWidth="1"/>
    <col min="4" max="4" width="9.1796875" style="5"/>
    <col min="5" max="5" width="11.453125" style="5" bestFit="1" customWidth="1"/>
    <col min="6" max="8" width="9.1796875" style="5"/>
    <col min="9" max="9" width="13" style="5" bestFit="1" customWidth="1"/>
    <col min="10" max="10" width="3.7265625" style="5" customWidth="1"/>
    <col min="11" max="11" width="9.26953125" style="5" customWidth="1"/>
    <col min="12" max="12" width="12.81640625" style="5" customWidth="1"/>
    <col min="13" max="13" width="3.7265625" style="5" customWidth="1"/>
    <col min="14" max="15" width="9.1796875" style="5"/>
    <col min="16" max="16" width="3.7265625" style="5" customWidth="1"/>
    <col min="17" max="17" width="9.1796875" style="5"/>
    <col min="18" max="18" width="14.54296875" style="5" bestFit="1" customWidth="1"/>
    <col min="19" max="19" width="6.1796875" style="5" customWidth="1"/>
    <col min="20" max="21" width="9.1796875" style="5"/>
    <col min="22" max="22" width="3.7265625" style="5" customWidth="1"/>
    <col min="23" max="24" width="9.1796875" style="5"/>
    <col min="25" max="25" width="1.7265625" style="5" customWidth="1"/>
    <col min="26" max="26" width="14" style="109" customWidth="1"/>
    <col min="27" max="27" width="10.1796875" style="49" hidden="1" customWidth="1"/>
    <col min="28" max="28" width="9.1796875" style="5" hidden="1" customWidth="1"/>
    <col min="29" max="29" width="22.81640625" style="5" hidden="1" customWidth="1"/>
    <col min="30" max="31" width="10.1796875" style="5" hidden="1" customWidth="1"/>
    <col min="32" max="32" width="17.54296875" style="5" hidden="1" customWidth="1"/>
    <col min="33" max="33" width="10.7265625" style="5" hidden="1" customWidth="1"/>
    <col min="34" max="34" width="9.1796875" style="5" hidden="1" customWidth="1"/>
    <col min="35" max="35" width="16.26953125" style="5" hidden="1" customWidth="1"/>
    <col min="36" max="16384" width="9.1796875" style="5"/>
  </cols>
  <sheetData>
    <row r="1" spans="1:31" x14ac:dyDescent="0.35">
      <c r="A1" s="552"/>
      <c r="B1" s="419"/>
      <c r="C1" s="419" t="s">
        <v>24</v>
      </c>
      <c r="D1" s="419"/>
      <c r="E1" s="419"/>
      <c r="F1" s="553">
        <v>318</v>
      </c>
      <c r="G1" s="419"/>
      <c r="H1" s="419"/>
      <c r="I1" s="419"/>
      <c r="J1" s="419"/>
      <c r="K1" s="419"/>
      <c r="L1" s="419"/>
      <c r="M1" s="419"/>
      <c r="N1" s="419"/>
      <c r="O1" s="419"/>
      <c r="P1" s="419"/>
      <c r="Q1" s="419"/>
      <c r="R1" s="681"/>
      <c r="S1" s="681"/>
      <c r="T1" s="419"/>
      <c r="U1" s="419"/>
      <c r="V1" s="419"/>
      <c r="W1" s="419"/>
      <c r="X1" s="419"/>
      <c r="Y1" s="554"/>
    </row>
    <row r="2" spans="1:31" x14ac:dyDescent="0.35">
      <c r="A2" s="682" t="s">
        <v>25</v>
      </c>
      <c r="B2" s="683"/>
      <c r="C2" s="683"/>
      <c r="D2" s="683"/>
      <c r="E2" s="683"/>
      <c r="F2" s="683"/>
      <c r="G2" s="683"/>
      <c r="H2" s="683"/>
      <c r="I2" s="683"/>
      <c r="J2" s="683"/>
      <c r="K2" s="683"/>
      <c r="L2" s="683"/>
      <c r="M2" s="683"/>
      <c r="N2" s="683"/>
      <c r="O2" s="683"/>
      <c r="P2" s="683"/>
      <c r="Q2" s="683"/>
      <c r="R2" s="683"/>
      <c r="S2" s="683"/>
      <c r="T2" s="683"/>
      <c r="U2" s="683"/>
      <c r="V2" s="683"/>
      <c r="W2" s="683"/>
      <c r="X2" s="683"/>
      <c r="Y2" s="684"/>
    </row>
    <row r="3" spans="1:31" x14ac:dyDescent="0.35">
      <c r="A3" s="682" t="s">
        <v>26</v>
      </c>
      <c r="B3" s="683"/>
      <c r="C3" s="683"/>
      <c r="D3" s="683"/>
      <c r="E3" s="683"/>
      <c r="F3" s="683"/>
      <c r="G3" s="683"/>
      <c r="H3" s="683"/>
      <c r="I3" s="683"/>
      <c r="J3" s="683"/>
      <c r="K3" s="683"/>
      <c r="L3" s="683"/>
      <c r="M3" s="683"/>
      <c r="N3" s="683"/>
      <c r="O3" s="683"/>
      <c r="P3" s="683"/>
      <c r="Q3" s="683"/>
      <c r="R3" s="683"/>
      <c r="S3" s="683"/>
      <c r="T3" s="683"/>
      <c r="U3" s="683"/>
      <c r="V3" s="683"/>
      <c r="W3" s="683"/>
      <c r="X3" s="683"/>
      <c r="Y3" s="684"/>
    </row>
    <row r="4" spans="1:31" x14ac:dyDescent="0.35">
      <c r="A4" s="685"/>
      <c r="B4" s="686"/>
      <c r="C4" s="686"/>
      <c r="D4" s="686"/>
      <c r="E4" s="686"/>
      <c r="F4" s="686"/>
      <c r="G4" s="686"/>
      <c r="H4" s="686"/>
      <c r="I4" s="686"/>
      <c r="J4" s="686"/>
      <c r="K4" s="686"/>
      <c r="L4" s="686"/>
      <c r="M4" s="686"/>
      <c r="N4" s="686"/>
      <c r="O4" s="686"/>
      <c r="P4" s="686"/>
      <c r="Q4" s="686"/>
      <c r="R4" s="686"/>
      <c r="S4" s="686"/>
      <c r="T4" s="686"/>
      <c r="U4" s="686"/>
      <c r="V4" s="686"/>
      <c r="W4" s="686"/>
      <c r="X4" s="686"/>
      <c r="Y4" s="687"/>
    </row>
    <row r="5" spans="1:31" x14ac:dyDescent="0.35">
      <c r="A5" s="685"/>
      <c r="B5" s="686"/>
      <c r="C5" s="686"/>
      <c r="D5" s="686"/>
      <c r="E5" s="686"/>
      <c r="F5" s="686"/>
      <c r="G5" s="686"/>
      <c r="H5" s="686"/>
      <c r="I5" s="686"/>
      <c r="J5" s="686"/>
      <c r="K5" s="686"/>
      <c r="L5" s="686"/>
      <c r="M5" s="686"/>
      <c r="N5" s="686"/>
      <c r="O5" s="686"/>
      <c r="P5" s="686"/>
      <c r="Q5" s="686"/>
      <c r="R5" s="686"/>
      <c r="S5" s="686"/>
      <c r="T5" s="686"/>
      <c r="U5" s="686"/>
      <c r="V5" s="686"/>
      <c r="W5" s="686"/>
      <c r="X5" s="686"/>
      <c r="Y5" s="687"/>
    </row>
    <row r="6" spans="1:31" s="83" customFormat="1" x14ac:dyDescent="0.35">
      <c r="A6" s="35"/>
      <c r="B6" s="36"/>
      <c r="C6" s="36"/>
      <c r="D6" s="36"/>
      <c r="E6" s="36"/>
      <c r="F6" s="36"/>
      <c r="G6" s="36"/>
      <c r="H6" s="36"/>
      <c r="I6" s="36"/>
      <c r="J6" s="36"/>
      <c r="K6" s="36"/>
      <c r="L6" s="36"/>
      <c r="M6" s="36"/>
      <c r="N6" s="36"/>
      <c r="O6" s="36"/>
      <c r="P6" s="36"/>
      <c r="Q6" s="36"/>
      <c r="R6" s="36"/>
      <c r="S6" s="36"/>
      <c r="T6" s="36"/>
      <c r="U6" s="36"/>
      <c r="V6" s="36"/>
      <c r="W6" s="36"/>
      <c r="X6" s="36"/>
      <c r="Y6" s="37"/>
      <c r="Z6" s="110"/>
      <c r="AA6" s="108"/>
    </row>
    <row r="7" spans="1:31" x14ac:dyDescent="0.35">
      <c r="A7" s="688"/>
      <c r="B7" s="689"/>
      <c r="C7" s="689"/>
      <c r="D7" s="689"/>
      <c r="E7" s="689"/>
      <c r="F7" s="689"/>
      <c r="G7" s="689"/>
      <c r="H7" s="689"/>
      <c r="I7" s="689"/>
      <c r="J7" s="689"/>
      <c r="K7" s="689"/>
      <c r="L7" s="689"/>
      <c r="M7" s="689"/>
      <c r="N7" s="689"/>
      <c r="O7" s="689"/>
      <c r="P7" s="689"/>
      <c r="Q7" s="689"/>
      <c r="R7" s="689"/>
      <c r="S7" s="689"/>
      <c r="T7" s="689"/>
      <c r="U7" s="689"/>
      <c r="V7" s="689"/>
      <c r="W7" s="689"/>
      <c r="X7" s="689"/>
      <c r="Y7" s="690"/>
    </row>
    <row r="8" spans="1:31" ht="16" thickBot="1" x14ac:dyDescent="0.4">
      <c r="A8" s="691"/>
      <c r="B8" s="692"/>
      <c r="C8" s="692"/>
      <c r="D8" s="692"/>
      <c r="E8" s="692"/>
      <c r="F8" s="692"/>
      <c r="G8" s="692"/>
      <c r="H8" s="692"/>
      <c r="I8" s="692"/>
      <c r="J8" s="692"/>
      <c r="K8" s="692"/>
      <c r="L8" s="692"/>
      <c r="M8" s="692"/>
      <c r="N8" s="692"/>
      <c r="O8" s="692"/>
      <c r="P8" s="692"/>
      <c r="Q8" s="692"/>
      <c r="R8" s="692"/>
      <c r="S8" s="692"/>
      <c r="T8" s="692"/>
      <c r="U8" s="692"/>
      <c r="V8" s="692"/>
      <c r="W8" s="692"/>
      <c r="X8" s="692"/>
      <c r="Y8" s="693"/>
    </row>
    <row r="9" spans="1:31" x14ac:dyDescent="0.35">
      <c r="A9" s="552"/>
      <c r="B9" s="419"/>
      <c r="C9" s="419"/>
      <c r="D9" s="419"/>
      <c r="E9" s="419"/>
      <c r="F9" s="419"/>
      <c r="G9" s="419"/>
      <c r="H9" s="419"/>
      <c r="I9" s="419"/>
      <c r="J9" s="419"/>
      <c r="K9" s="419"/>
      <c r="L9" s="419"/>
      <c r="M9" s="419"/>
      <c r="N9" s="419"/>
      <c r="O9" s="419"/>
      <c r="P9" s="419"/>
      <c r="Q9" s="419"/>
      <c r="R9" s="419"/>
      <c r="S9" s="419"/>
      <c r="T9" s="419"/>
      <c r="U9" s="419"/>
      <c r="V9" s="419"/>
      <c r="W9" s="419"/>
      <c r="X9" s="419"/>
      <c r="Y9" s="554"/>
    </row>
    <row r="10" spans="1:31" x14ac:dyDescent="0.35">
      <c r="A10" s="121"/>
      <c r="B10" s="18"/>
      <c r="C10" s="18"/>
      <c r="D10" s="18"/>
      <c r="E10" s="694" t="s">
        <v>27</v>
      </c>
      <c r="F10" s="694"/>
      <c r="G10" s="694"/>
      <c r="H10" s="694"/>
      <c r="I10" s="694"/>
      <c r="J10" s="694"/>
      <c r="K10" s="18"/>
      <c r="L10" s="15"/>
      <c r="M10" s="15"/>
      <c r="N10" s="15"/>
      <c r="O10" s="15"/>
      <c r="P10" s="18"/>
      <c r="Q10" s="18"/>
      <c r="R10" s="18"/>
      <c r="S10" s="18"/>
      <c r="T10" s="18"/>
      <c r="U10" s="18"/>
      <c r="V10" s="18"/>
      <c r="W10" s="18"/>
      <c r="X10" s="18"/>
      <c r="Y10" s="19"/>
      <c r="AE10" s="105"/>
    </row>
    <row r="11" spans="1:31" x14ac:dyDescent="0.35">
      <c r="A11" s="121"/>
      <c r="B11" s="18"/>
      <c r="C11" s="18"/>
      <c r="D11" s="18"/>
      <c r="E11" s="18"/>
      <c r="F11" s="15"/>
      <c r="G11" s="15"/>
      <c r="H11" s="15"/>
      <c r="I11" s="15"/>
      <c r="J11" s="15"/>
      <c r="K11" s="15"/>
      <c r="L11" s="15"/>
      <c r="M11" s="15"/>
      <c r="N11" s="15"/>
      <c r="O11" s="15"/>
      <c r="P11" s="18"/>
      <c r="Q11" s="18"/>
      <c r="R11" s="18"/>
      <c r="S11" s="18"/>
      <c r="T11" s="18"/>
      <c r="U11" s="18"/>
      <c r="V11" s="18"/>
      <c r="W11" s="18"/>
      <c r="X11" s="18"/>
      <c r="Y11" s="19"/>
      <c r="Z11" s="113"/>
      <c r="AE11" s="105"/>
    </row>
    <row r="12" spans="1:31" x14ac:dyDescent="0.35">
      <c r="A12" s="121"/>
      <c r="B12" s="18"/>
      <c r="C12" s="18"/>
      <c r="D12" s="18"/>
      <c r="E12" s="706" t="str">
        <f>IF('Part 1'!$L$16="E0000","The data for England includes 269 finalised data returns and 48 provisional pre-audit data returns",IF(INDEX(Datasheet1!A:A,MATCH('Part 1'!$L$16,Datasheet1!B:B,0))="P","The data for this local authority are provisional data prior to audit of accounts",IF(RIGHT(INDEX(Datasheet1!C:C,MATCH('Part 1'!$L$16,Datasheet1!B:B,0)),3)="(R)","The data for this local authority are final post-audit data, revised since the provisional return","The data for this local authority are final post-audit data")))</f>
        <v>The data for England includes 269 finalised data returns and 48 provisional pre-audit data returns</v>
      </c>
      <c r="F12" s="706"/>
      <c r="G12" s="706"/>
      <c r="H12" s="706"/>
      <c r="I12" s="706"/>
      <c r="J12" s="706"/>
      <c r="K12" s="16"/>
      <c r="L12" s="16"/>
      <c r="M12" s="16"/>
      <c r="N12" s="16"/>
      <c r="O12" s="16"/>
      <c r="P12" s="18"/>
      <c r="Q12" s="18"/>
      <c r="R12" s="18"/>
      <c r="S12" s="18"/>
      <c r="T12" s="18"/>
      <c r="U12" s="18"/>
      <c r="V12" s="18"/>
      <c r="W12" s="18"/>
      <c r="X12" s="18"/>
      <c r="Y12" s="19"/>
      <c r="AE12" s="106"/>
    </row>
    <row r="13" spans="1:31" x14ac:dyDescent="0.35">
      <c r="A13" s="121"/>
      <c r="B13" s="18"/>
      <c r="C13" s="18"/>
      <c r="D13" s="18"/>
      <c r="E13" s="706"/>
      <c r="F13" s="706"/>
      <c r="G13" s="706"/>
      <c r="H13" s="706"/>
      <c r="I13" s="706"/>
      <c r="J13" s="706"/>
      <c r="K13" s="16"/>
      <c r="L13" s="16"/>
      <c r="M13" s="16"/>
      <c r="N13" s="16"/>
      <c r="O13" s="16"/>
      <c r="P13" s="18"/>
      <c r="Q13" s="18"/>
      <c r="R13" s="18"/>
      <c r="S13" s="18"/>
      <c r="T13" s="18"/>
      <c r="U13" s="18"/>
      <c r="V13" s="18"/>
      <c r="W13" s="18"/>
      <c r="X13" s="18"/>
      <c r="Y13" s="19"/>
      <c r="AE13" s="105"/>
    </row>
    <row r="14" spans="1:31" x14ac:dyDescent="0.35">
      <c r="A14" s="121"/>
      <c r="B14" s="18"/>
      <c r="C14" s="18"/>
      <c r="D14" s="18"/>
      <c r="E14" s="18"/>
      <c r="F14" s="16"/>
      <c r="G14" s="16"/>
      <c r="H14" s="16"/>
      <c r="I14" s="16"/>
      <c r="J14" s="16"/>
      <c r="K14" s="16"/>
      <c r="L14" s="16"/>
      <c r="M14" s="16"/>
      <c r="N14" s="16"/>
      <c r="O14" s="16"/>
      <c r="P14" s="18"/>
      <c r="Q14" s="18"/>
      <c r="R14" s="18"/>
      <c r="S14" s="18"/>
      <c r="T14" s="18"/>
      <c r="U14" s="18"/>
      <c r="V14" s="18"/>
      <c r="W14" s="18"/>
      <c r="X14" s="18"/>
      <c r="Y14" s="19"/>
      <c r="AE14" s="105"/>
    </row>
    <row r="15" spans="1:31" x14ac:dyDescent="0.35">
      <c r="A15" s="121"/>
      <c r="B15" s="18"/>
      <c r="C15" s="18"/>
      <c r="D15" s="18"/>
      <c r="E15" s="17"/>
      <c r="F15" s="16"/>
      <c r="G15" s="18"/>
      <c r="H15" s="16"/>
      <c r="I15" s="18"/>
      <c r="J15" s="16"/>
      <c r="K15" s="16"/>
      <c r="L15" s="695" t="str">
        <f>VLOOKUP(F1,Data!$A$8:$B$326,2,FALSE)</f>
        <v>England</v>
      </c>
      <c r="M15" s="695"/>
      <c r="N15" s="695"/>
      <c r="O15" s="695"/>
      <c r="P15" s="695"/>
      <c r="Q15" s="696"/>
      <c r="R15" s="18"/>
      <c r="S15" s="18"/>
      <c r="T15" s="18"/>
      <c r="U15" s="18"/>
      <c r="V15" s="18"/>
      <c r="W15" s="18"/>
      <c r="X15" s="18"/>
      <c r="Y15" s="19"/>
      <c r="AE15" s="105"/>
    </row>
    <row r="16" spans="1:31" x14ac:dyDescent="0.35">
      <c r="A16" s="121"/>
      <c r="B16" s="18"/>
      <c r="C16" s="18"/>
      <c r="D16" s="18"/>
      <c r="E16" s="17"/>
      <c r="F16" s="16"/>
      <c r="G16" s="18"/>
      <c r="H16" s="16"/>
      <c r="I16" s="18"/>
      <c r="J16" s="16"/>
      <c r="K16" s="16"/>
      <c r="L16" s="695" t="str">
        <f>VLOOKUP(F1,datar,3,FALSE)</f>
        <v>E0000</v>
      </c>
      <c r="M16" s="697"/>
      <c r="N16" s="697"/>
      <c r="O16" s="697"/>
      <c r="P16" s="697"/>
      <c r="Q16" s="698"/>
      <c r="R16" s="18"/>
      <c r="S16" s="18"/>
      <c r="T16" s="18"/>
      <c r="U16" s="18"/>
      <c r="V16" s="18"/>
      <c r="W16" s="18"/>
      <c r="X16" s="18"/>
      <c r="Y16" s="19"/>
      <c r="AE16" s="106"/>
    </row>
    <row r="17" spans="1:34" ht="16" thickBot="1" x14ac:dyDescent="0.4">
      <c r="A17" s="20"/>
      <c r="B17" s="21"/>
      <c r="C17" s="21"/>
      <c r="D17" s="21"/>
      <c r="E17" s="21"/>
      <c r="F17" s="21"/>
      <c r="G17" s="21"/>
      <c r="H17" s="21"/>
      <c r="I17" s="21"/>
      <c r="J17" s="21"/>
      <c r="K17" s="21"/>
      <c r="L17" s="534"/>
      <c r="M17" s="534"/>
      <c r="N17" s="534"/>
      <c r="O17" s="534"/>
      <c r="P17" s="534"/>
      <c r="Q17" s="534"/>
      <c r="R17" s="21"/>
      <c r="S17" s="21"/>
      <c r="T17" s="21"/>
      <c r="U17" s="21"/>
      <c r="V17" s="21"/>
      <c r="W17" s="191"/>
      <c r="X17" s="193"/>
      <c r="Y17" s="22"/>
    </row>
    <row r="18" spans="1:34" x14ac:dyDescent="0.35">
      <c r="A18" s="7"/>
      <c r="B18" s="6"/>
      <c r="C18" s="6"/>
      <c r="D18" s="6"/>
      <c r="E18" s="6"/>
      <c r="F18" s="6"/>
      <c r="G18" s="6"/>
      <c r="H18" s="6"/>
      <c r="I18" s="6"/>
      <c r="J18" s="6"/>
      <c r="K18" s="6"/>
      <c r="L18" s="6"/>
      <c r="M18" s="6"/>
      <c r="N18" s="6"/>
      <c r="O18" s="6"/>
      <c r="P18" s="6"/>
      <c r="Q18" s="6"/>
      <c r="R18" s="6"/>
      <c r="S18" s="6"/>
      <c r="T18" s="6"/>
      <c r="U18" s="6"/>
      <c r="V18" s="6"/>
      <c r="W18" s="6"/>
      <c r="X18" s="6"/>
      <c r="Y18" s="8"/>
      <c r="AB18" s="38"/>
      <c r="AC18" s="41"/>
      <c r="AD18" s="38"/>
      <c r="AE18" s="106"/>
      <c r="AF18" s="4"/>
      <c r="AG18" s="4"/>
      <c r="AH18" s="4"/>
    </row>
    <row r="19" spans="1:34" x14ac:dyDescent="0.35">
      <c r="A19" s="7"/>
      <c r="B19" s="6"/>
      <c r="C19" s="704" t="s">
        <v>28</v>
      </c>
      <c r="D19" s="704"/>
      <c r="E19" s="704"/>
      <c r="F19" s="704"/>
      <c r="G19" s="704"/>
      <c r="H19" s="33"/>
      <c r="I19" s="33"/>
      <c r="J19" s="6"/>
      <c r="K19" s="6"/>
      <c r="L19" s="6"/>
      <c r="M19" s="6"/>
      <c r="N19" s="6"/>
      <c r="O19" s="6"/>
      <c r="P19" s="6"/>
      <c r="Q19" s="6"/>
      <c r="R19" s="6"/>
      <c r="S19" s="6"/>
      <c r="T19" s="6"/>
      <c r="U19" s="6"/>
      <c r="V19" s="6"/>
      <c r="W19" s="6"/>
      <c r="X19" s="6"/>
      <c r="Y19" s="8"/>
      <c r="AB19" s="38"/>
      <c r="AC19" s="38"/>
      <c r="AD19" s="38"/>
      <c r="AE19" s="4"/>
      <c r="AF19" s="4"/>
      <c r="AG19" s="4"/>
      <c r="AH19" s="4"/>
    </row>
    <row r="20" spans="1:34" x14ac:dyDescent="0.35">
      <c r="A20" s="7"/>
      <c r="B20" s="6"/>
      <c r="C20" s="62"/>
      <c r="D20" s="62"/>
      <c r="E20" s="62"/>
      <c r="F20" s="62"/>
      <c r="G20" s="62"/>
      <c r="H20" s="33"/>
      <c r="I20" s="33"/>
      <c r="J20" s="6"/>
      <c r="K20" s="6"/>
      <c r="L20" s="6"/>
      <c r="M20" s="6"/>
      <c r="N20" s="6"/>
      <c r="O20" s="6"/>
      <c r="P20" s="6"/>
      <c r="Q20" s="6"/>
      <c r="R20" s="6"/>
      <c r="S20" s="6"/>
      <c r="T20" s="6"/>
      <c r="U20" s="6"/>
      <c r="V20" s="6"/>
      <c r="W20" s="6"/>
      <c r="X20" s="6"/>
      <c r="Y20" s="8"/>
      <c r="AB20" s="38"/>
      <c r="AC20" s="45"/>
      <c r="AD20" s="38"/>
      <c r="AE20" s="4"/>
      <c r="AF20" s="4"/>
      <c r="AG20" s="4"/>
      <c r="AH20" s="4"/>
    </row>
    <row r="21" spans="1:34" ht="16" thickBot="1" x14ac:dyDescent="0.4">
      <c r="A21" s="7"/>
      <c r="B21" s="6"/>
      <c r="C21" s="50" t="s">
        <v>29</v>
      </c>
      <c r="D21" s="33"/>
      <c r="E21" s="33"/>
      <c r="F21" s="33"/>
      <c r="G21" s="33"/>
      <c r="H21" s="33"/>
      <c r="I21" s="33"/>
      <c r="J21" s="6"/>
      <c r="K21" s="705" t="s">
        <v>30</v>
      </c>
      <c r="L21" s="705"/>
      <c r="M21" s="6"/>
      <c r="N21" s="6"/>
      <c r="O21" s="6"/>
      <c r="P21" s="6"/>
      <c r="Q21" s="6"/>
      <c r="R21" s="9"/>
      <c r="S21" s="6"/>
      <c r="T21" s="6"/>
      <c r="U21" s="6"/>
      <c r="V21" s="6"/>
      <c r="W21" s="6"/>
      <c r="X21" s="6"/>
      <c r="Y21" s="8"/>
      <c r="AB21" s="38"/>
      <c r="AC21" s="45"/>
      <c r="AD21" s="38"/>
      <c r="AE21" s="4"/>
      <c r="AF21" s="4"/>
      <c r="AG21" s="4"/>
      <c r="AH21" s="4"/>
    </row>
    <row r="22" spans="1:34" ht="16" thickBot="1" x14ac:dyDescent="0.4">
      <c r="A22" s="7"/>
      <c r="B22" s="6"/>
      <c r="C22" s="701" t="s">
        <v>31</v>
      </c>
      <c r="D22" s="702"/>
      <c r="E22" s="702"/>
      <c r="F22" s="702"/>
      <c r="G22" s="702"/>
      <c r="H22" s="702"/>
      <c r="I22" s="702"/>
      <c r="J22" s="6"/>
      <c r="K22" s="699">
        <f>VLOOKUP($L$16,Datasheet1!$B$6:$S$323,3,FALSE)</f>
        <v>25682088680.046303</v>
      </c>
      <c r="L22" s="700"/>
      <c r="M22" s="27"/>
      <c r="N22" s="27"/>
      <c r="O22" s="6"/>
      <c r="P22" s="28"/>
      <c r="Q22" s="28"/>
      <c r="R22" s="29"/>
      <c r="S22" s="27"/>
      <c r="T22" s="27"/>
      <c r="U22" s="27"/>
      <c r="V22" s="27"/>
      <c r="W22" s="27"/>
      <c r="X22" s="27"/>
      <c r="Y22" s="8"/>
      <c r="AB22" s="81"/>
      <c r="AC22" s="42"/>
      <c r="AD22" s="42"/>
    </row>
    <row r="23" spans="1:34" x14ac:dyDescent="0.35">
      <c r="A23" s="7"/>
      <c r="B23" s="6"/>
      <c r="C23" s="701"/>
      <c r="D23" s="702"/>
      <c r="E23" s="702"/>
      <c r="F23" s="702"/>
      <c r="G23" s="702"/>
      <c r="H23" s="702"/>
      <c r="I23" s="702"/>
      <c r="J23" s="27"/>
      <c r="K23" s="27"/>
      <c r="L23" s="27"/>
      <c r="M23" s="27"/>
      <c r="N23" s="27"/>
      <c r="O23" s="6"/>
      <c r="P23" s="28"/>
      <c r="Q23" s="28"/>
      <c r="R23" s="29"/>
      <c r="S23" s="27"/>
      <c r="T23" s="27"/>
      <c r="U23" s="27"/>
      <c r="V23" s="27"/>
      <c r="W23" s="27"/>
      <c r="X23" s="27"/>
      <c r="Y23" s="8"/>
      <c r="Z23" s="111"/>
      <c r="AB23" s="81"/>
      <c r="AC23" s="41"/>
      <c r="AD23" s="42"/>
      <c r="AE23" s="43"/>
    </row>
    <row r="24" spans="1:34" x14ac:dyDescent="0.35">
      <c r="A24" s="7"/>
      <c r="B24" s="6"/>
      <c r="C24" s="702"/>
      <c r="D24" s="702"/>
      <c r="E24" s="702"/>
      <c r="F24" s="702"/>
      <c r="G24" s="702"/>
      <c r="H24" s="702"/>
      <c r="I24" s="702"/>
      <c r="J24" s="6"/>
      <c r="K24" s="27"/>
      <c r="L24" s="27"/>
      <c r="M24" s="27"/>
      <c r="N24" s="27"/>
      <c r="O24" s="6"/>
      <c r="P24" s="28"/>
      <c r="Q24" s="28"/>
      <c r="R24" s="28"/>
      <c r="S24" s="27"/>
      <c r="T24" s="27"/>
      <c r="U24" s="27"/>
      <c r="V24" s="27"/>
      <c r="W24" s="27"/>
      <c r="X24" s="27"/>
      <c r="Y24" s="8"/>
      <c r="AC24" s="41"/>
      <c r="AE24" s="43"/>
    </row>
    <row r="25" spans="1:34" x14ac:dyDescent="0.35">
      <c r="A25" s="7"/>
      <c r="B25" s="6"/>
      <c r="C25" s="33"/>
      <c r="D25" s="33"/>
      <c r="E25" s="33"/>
      <c r="F25" s="33"/>
      <c r="G25" s="33"/>
      <c r="H25" s="33"/>
      <c r="I25" s="33"/>
      <c r="J25" s="10"/>
      <c r="K25" s="27"/>
      <c r="L25" s="27"/>
      <c r="M25" s="27"/>
      <c r="N25" s="27"/>
      <c r="O25" s="6"/>
      <c r="P25" s="28"/>
      <c r="Q25" s="28"/>
      <c r="R25" s="28"/>
      <c r="S25" s="27"/>
      <c r="T25" s="27"/>
      <c r="U25" s="27"/>
      <c r="V25" s="27"/>
      <c r="W25" s="27"/>
      <c r="X25" s="27"/>
      <c r="Y25" s="8"/>
      <c r="AC25" s="41"/>
      <c r="AE25" s="43"/>
    </row>
    <row r="26" spans="1:34" ht="16" thickBot="1" x14ac:dyDescent="0.4">
      <c r="A26" s="7"/>
      <c r="B26" s="6"/>
      <c r="C26" s="703" t="s">
        <v>32</v>
      </c>
      <c r="D26" s="703"/>
      <c r="E26" s="703"/>
      <c r="F26" s="703"/>
      <c r="G26" s="703"/>
      <c r="H26" s="703"/>
      <c r="I26" s="703"/>
      <c r="J26" s="6"/>
      <c r="K26" s="27"/>
      <c r="L26" s="27"/>
      <c r="M26" s="27"/>
      <c r="N26" s="27"/>
      <c r="O26" s="6"/>
      <c r="P26" s="28"/>
      <c r="Q26" s="28"/>
      <c r="R26" s="28"/>
      <c r="S26" s="27"/>
      <c r="T26" s="27"/>
      <c r="U26" s="27"/>
      <c r="V26" s="27"/>
      <c r="W26" s="27"/>
      <c r="X26" s="27"/>
      <c r="Y26" s="8"/>
      <c r="AC26" s="41"/>
      <c r="AE26" s="43"/>
    </row>
    <row r="27" spans="1:34" ht="16" thickBot="1" x14ac:dyDescent="0.4">
      <c r="A27" s="7"/>
      <c r="B27" s="6"/>
      <c r="C27" s="33" t="s">
        <v>33</v>
      </c>
      <c r="D27" s="33"/>
      <c r="E27" s="33"/>
      <c r="F27" s="33"/>
      <c r="G27" s="33"/>
      <c r="H27" s="33"/>
      <c r="I27" s="33"/>
      <c r="J27" s="6"/>
      <c r="K27" s="699">
        <f>VLOOKUP($L$16,Datasheet1!$B$6:$S$323,4,FALSE)</f>
        <v>130312220</v>
      </c>
      <c r="L27" s="700"/>
      <c r="M27" s="27"/>
      <c r="N27" s="27"/>
      <c r="O27" s="6"/>
      <c r="P27" s="28"/>
      <c r="Q27" s="28"/>
      <c r="R27" s="28"/>
      <c r="S27" s="27"/>
      <c r="T27" s="27"/>
      <c r="U27" s="27"/>
      <c r="V27" s="27"/>
      <c r="W27" s="27"/>
      <c r="X27" s="27"/>
      <c r="Y27" s="8"/>
      <c r="AC27" s="41"/>
    </row>
    <row r="28" spans="1:34" ht="16" thickBot="1" x14ac:dyDescent="0.4">
      <c r="A28" s="7"/>
      <c r="B28" s="6"/>
      <c r="C28" s="33"/>
      <c r="D28" s="33"/>
      <c r="E28" s="33"/>
      <c r="F28" s="33"/>
      <c r="G28" s="33"/>
      <c r="H28" s="33"/>
      <c r="I28" s="33"/>
      <c r="J28" s="6"/>
      <c r="K28" s="27"/>
      <c r="L28" s="27"/>
      <c r="M28" s="27"/>
      <c r="N28" s="27"/>
      <c r="O28" s="30"/>
      <c r="P28" s="28"/>
      <c r="Q28" s="28"/>
      <c r="R28" s="28"/>
      <c r="S28" s="27"/>
      <c r="T28" s="27"/>
      <c r="U28" s="27"/>
      <c r="V28" s="27"/>
      <c r="W28" s="27"/>
      <c r="X28" s="27"/>
      <c r="Y28" s="8"/>
      <c r="AC28" s="43"/>
    </row>
    <row r="29" spans="1:34" ht="16" thickBot="1" x14ac:dyDescent="0.4">
      <c r="A29" s="7"/>
      <c r="B29" s="6"/>
      <c r="C29" s="33" t="s">
        <v>34</v>
      </c>
      <c r="D29" s="33"/>
      <c r="E29" s="33"/>
      <c r="F29" s="33"/>
      <c r="G29" s="33"/>
      <c r="H29" s="33"/>
      <c r="I29" s="33"/>
      <c r="J29" s="6"/>
      <c r="K29" s="699">
        <f>VLOOKUP($L$16,Datasheet1!$B$6:$S$323,5,FALSE)</f>
        <v>212884902</v>
      </c>
      <c r="L29" s="700"/>
      <c r="M29" s="27"/>
      <c r="N29" s="27"/>
      <c r="O29" s="30"/>
      <c r="P29" s="28"/>
      <c r="Q29" s="28"/>
      <c r="R29" s="28"/>
      <c r="S29" s="27"/>
      <c r="T29" s="27"/>
      <c r="U29" s="27"/>
      <c r="V29" s="27"/>
      <c r="W29" s="27"/>
      <c r="X29" s="27"/>
      <c r="Y29" s="8"/>
    </row>
    <row r="30" spans="1:34" x14ac:dyDescent="0.35">
      <c r="A30" s="7"/>
      <c r="B30" s="6"/>
      <c r="C30" s="33"/>
      <c r="D30" s="33"/>
      <c r="E30" s="33"/>
      <c r="F30" s="33"/>
      <c r="G30" s="33"/>
      <c r="H30" s="33"/>
      <c r="I30" s="33"/>
      <c r="J30" s="6"/>
      <c r="K30" s="27"/>
      <c r="L30" s="27"/>
      <c r="M30" s="27"/>
      <c r="N30" s="27"/>
      <c r="O30" s="30"/>
      <c r="P30" s="28"/>
      <c r="Q30" s="28"/>
      <c r="R30" s="28"/>
      <c r="S30" s="27"/>
      <c r="T30" s="27"/>
      <c r="U30" s="27"/>
      <c r="V30" s="27"/>
      <c r="W30" s="27"/>
      <c r="X30" s="27"/>
      <c r="Y30" s="8"/>
    </row>
    <row r="31" spans="1:34" ht="16" thickBot="1" x14ac:dyDescent="0.4">
      <c r="A31" s="7"/>
      <c r="B31" s="6"/>
      <c r="C31" s="50" t="s">
        <v>35</v>
      </c>
      <c r="D31" s="50"/>
      <c r="E31" s="50"/>
      <c r="F31" s="50"/>
      <c r="G31" s="33"/>
      <c r="H31" s="33"/>
      <c r="I31" s="33"/>
      <c r="J31" s="6"/>
      <c r="K31" s="27"/>
      <c r="L31" s="27"/>
      <c r="M31" s="27"/>
      <c r="N31" s="27"/>
      <c r="O31" s="30"/>
      <c r="P31" s="28"/>
      <c r="Q31" s="28"/>
      <c r="R31" s="28"/>
      <c r="S31" s="27"/>
      <c r="T31" s="27"/>
      <c r="U31" s="27"/>
      <c r="V31" s="27"/>
      <c r="W31" s="27"/>
      <c r="X31" s="27"/>
      <c r="Y31" s="8"/>
    </row>
    <row r="32" spans="1:34" ht="16" thickBot="1" x14ac:dyDescent="0.4">
      <c r="A32" s="7"/>
      <c r="B32" s="6"/>
      <c r="C32" s="33" t="s">
        <v>36</v>
      </c>
      <c r="D32" s="33"/>
      <c r="E32" s="33"/>
      <c r="F32" s="33"/>
      <c r="G32" s="33"/>
      <c r="H32" s="33"/>
      <c r="I32" s="33"/>
      <c r="J32" s="6"/>
      <c r="K32" s="699">
        <f>VLOOKUP($L$16,Datasheet1!$B$6:$S$323,6,FALSE)</f>
        <v>84000006</v>
      </c>
      <c r="L32" s="700"/>
      <c r="M32" s="27"/>
      <c r="N32" s="27"/>
      <c r="O32" s="555"/>
      <c r="P32" s="28"/>
      <c r="Q32" s="28"/>
      <c r="R32" s="28"/>
      <c r="S32" s="27"/>
      <c r="T32" s="27"/>
      <c r="U32" s="27"/>
      <c r="V32" s="27"/>
      <c r="W32" s="27"/>
      <c r="X32" s="27"/>
      <c r="Y32" s="8"/>
      <c r="Z32" s="113"/>
      <c r="AA32" s="112"/>
    </row>
    <row r="33" spans="1:33" ht="16" thickBot="1" x14ac:dyDescent="0.4">
      <c r="A33" s="7"/>
      <c r="B33" s="6"/>
      <c r="C33" s="33"/>
      <c r="D33" s="33"/>
      <c r="E33" s="33"/>
      <c r="F33" s="33"/>
      <c r="G33" s="33"/>
      <c r="H33" s="33"/>
      <c r="I33" s="33"/>
      <c r="J33" s="6"/>
      <c r="K33" s="34"/>
      <c r="L33" s="27"/>
      <c r="M33" s="27"/>
      <c r="N33" s="27"/>
      <c r="O33" s="30"/>
      <c r="P33" s="28"/>
      <c r="Q33" s="28"/>
      <c r="R33" s="28"/>
      <c r="S33" s="27"/>
      <c r="T33" s="27"/>
      <c r="U33" s="27"/>
      <c r="V33" s="27"/>
      <c r="W33" s="27"/>
      <c r="X33" s="27"/>
      <c r="Y33" s="8"/>
      <c r="AA33" s="137" t="s">
        <v>37</v>
      </c>
    </row>
    <row r="34" spans="1:33" ht="16" thickBot="1" x14ac:dyDescent="0.4">
      <c r="A34" s="7"/>
      <c r="B34" s="6"/>
      <c r="C34" s="33" t="s">
        <v>38</v>
      </c>
      <c r="D34" s="33"/>
      <c r="E34" s="33"/>
      <c r="F34" s="33"/>
      <c r="G34" s="33"/>
      <c r="H34" s="33"/>
      <c r="I34" s="33"/>
      <c r="J34" s="6"/>
      <c r="K34" s="699">
        <f>VLOOKUP($L$16,Datasheet1!$B$6:$S$323,7,FALSE)</f>
        <v>110266</v>
      </c>
      <c r="L34" s="700"/>
      <c r="M34" s="27"/>
      <c r="N34" s="27"/>
      <c r="O34" s="30"/>
      <c r="P34" s="28"/>
      <c r="Q34" s="28"/>
      <c r="R34" s="28"/>
      <c r="S34" s="27"/>
      <c r="T34" s="27"/>
      <c r="U34" s="27"/>
      <c r="V34" s="27"/>
      <c r="W34" s="27"/>
      <c r="X34" s="27"/>
      <c r="Y34" s="8"/>
      <c r="AA34" s="184">
        <f>ROUND(K34,0)</f>
        <v>110266</v>
      </c>
      <c r="AB34" s="108"/>
      <c r="AC34" s="185">
        <f>K34</f>
        <v>110266</v>
      </c>
      <c r="AD34" s="83"/>
      <c r="AE34" s="185">
        <f>AC34-AA34</f>
        <v>0</v>
      </c>
      <c r="AF34" s="83"/>
      <c r="AG34" s="83" t="str">
        <f>IF(AE34&lt;&gt;0,"Please remove pence. All figures shown in whole £s","")</f>
        <v/>
      </c>
    </row>
    <row r="35" spans="1:33" ht="16" thickBot="1" x14ac:dyDescent="0.4">
      <c r="A35" s="7"/>
      <c r="B35" s="6"/>
      <c r="C35" s="33"/>
      <c r="D35" s="33"/>
      <c r="E35" s="33"/>
      <c r="F35" s="33"/>
      <c r="G35" s="33"/>
      <c r="H35" s="33"/>
      <c r="I35" s="33"/>
      <c r="J35" s="6"/>
      <c r="K35" s="34"/>
      <c r="L35" s="27"/>
      <c r="M35" s="27"/>
      <c r="N35" s="27"/>
      <c r="O35" s="30"/>
      <c r="P35" s="28"/>
      <c r="Q35" s="28"/>
      <c r="R35" s="28"/>
      <c r="S35" s="27"/>
      <c r="T35" s="27"/>
      <c r="U35" s="27"/>
      <c r="V35" s="27"/>
      <c r="W35" s="27"/>
      <c r="X35" s="27"/>
      <c r="Y35" s="8"/>
      <c r="AA35" s="108"/>
      <c r="AB35" s="83"/>
      <c r="AC35" s="83"/>
      <c r="AD35" s="83"/>
      <c r="AE35" s="83"/>
      <c r="AF35" s="83"/>
      <c r="AG35" s="83"/>
    </row>
    <row r="36" spans="1:33" ht="16" thickBot="1" x14ac:dyDescent="0.4">
      <c r="A36" s="7"/>
      <c r="B36" s="6"/>
      <c r="C36" s="33" t="s">
        <v>39</v>
      </c>
      <c r="D36" s="33"/>
      <c r="E36" s="33"/>
      <c r="F36" s="33"/>
      <c r="G36" s="33"/>
      <c r="H36" s="33"/>
      <c r="I36" s="33"/>
      <c r="J36" s="6"/>
      <c r="K36" s="699">
        <f>VLOOKUP($L$16,Datasheet1!$B$6:$S$323,8,FALSE)</f>
        <v>84110272</v>
      </c>
      <c r="L36" s="700"/>
      <c r="M36" s="27"/>
      <c r="N36" s="27"/>
      <c r="O36" s="30"/>
      <c r="P36" s="28"/>
      <c r="Q36" s="28"/>
      <c r="R36" s="28"/>
      <c r="S36" s="27"/>
      <c r="T36" s="27"/>
      <c r="U36" s="27"/>
      <c r="V36" s="27"/>
      <c r="W36" s="27"/>
      <c r="X36" s="27"/>
      <c r="Y36" s="8"/>
      <c r="AA36" s="108"/>
      <c r="AB36" s="83"/>
      <c r="AC36" s="83"/>
      <c r="AD36" s="83"/>
      <c r="AE36" s="83"/>
      <c r="AF36" s="83"/>
      <c r="AG36" s="83"/>
    </row>
    <row r="37" spans="1:33" x14ac:dyDescent="0.35">
      <c r="A37" s="7"/>
      <c r="B37" s="6"/>
      <c r="C37" s="33"/>
      <c r="D37" s="33"/>
      <c r="E37" s="33"/>
      <c r="F37" s="33"/>
      <c r="G37" s="33"/>
      <c r="H37" s="33"/>
      <c r="I37" s="33"/>
      <c r="J37" s="6"/>
      <c r="K37" s="34"/>
      <c r="L37" s="27"/>
      <c r="M37" s="27"/>
      <c r="N37" s="27"/>
      <c r="O37" s="30"/>
      <c r="P37" s="28"/>
      <c r="Q37" s="28"/>
      <c r="R37" s="28"/>
      <c r="S37" s="27"/>
      <c r="T37" s="27"/>
      <c r="U37" s="27"/>
      <c r="V37" s="27"/>
      <c r="W37" s="27"/>
      <c r="X37" s="27"/>
      <c r="Y37" s="8"/>
      <c r="AA37" s="108"/>
      <c r="AB37" s="83"/>
      <c r="AC37" s="83"/>
      <c r="AD37" s="83"/>
      <c r="AE37" s="83"/>
      <c r="AF37" s="83"/>
      <c r="AG37" s="83"/>
    </row>
    <row r="38" spans="1:33" ht="16" thickBot="1" x14ac:dyDescent="0.4">
      <c r="A38" s="7"/>
      <c r="B38" s="6"/>
      <c r="C38" s="50" t="s">
        <v>40</v>
      </c>
      <c r="D38" s="33"/>
      <c r="E38" s="33"/>
      <c r="F38" s="33"/>
      <c r="G38" s="33"/>
      <c r="H38" s="33"/>
      <c r="I38" s="33"/>
      <c r="J38" s="6"/>
      <c r="K38" s="34"/>
      <c r="L38" s="27"/>
      <c r="M38" s="27"/>
      <c r="N38" s="27"/>
      <c r="O38" s="30"/>
      <c r="P38" s="28"/>
      <c r="Q38" s="28"/>
      <c r="R38" s="28"/>
      <c r="S38" s="27"/>
      <c r="T38" s="27"/>
      <c r="U38" s="27"/>
      <c r="V38" s="27"/>
      <c r="W38" s="27"/>
      <c r="X38" s="27"/>
      <c r="Y38" s="8"/>
      <c r="AA38" s="108"/>
      <c r="AB38" s="83"/>
      <c r="AC38" s="83"/>
      <c r="AD38" s="83"/>
      <c r="AE38" s="83"/>
      <c r="AF38" s="83"/>
      <c r="AG38" s="83"/>
    </row>
    <row r="39" spans="1:33" ht="16" thickBot="1" x14ac:dyDescent="0.4">
      <c r="A39" s="7"/>
      <c r="B39" s="6"/>
      <c r="C39" s="33" t="s">
        <v>41</v>
      </c>
      <c r="D39" s="33"/>
      <c r="E39" s="33"/>
      <c r="F39" s="33"/>
      <c r="G39" s="33"/>
      <c r="H39" s="33"/>
      <c r="I39" s="33"/>
      <c r="J39" s="6"/>
      <c r="K39" s="699">
        <f>VLOOKUP($L$16,Datasheet1!$B$6:$S$323,9,FALSE)</f>
        <v>11871000</v>
      </c>
      <c r="L39" s="700"/>
      <c r="M39" s="27"/>
      <c r="N39" s="27"/>
      <c r="O39" s="30"/>
      <c r="P39" s="28"/>
      <c r="Q39" s="28"/>
      <c r="R39" s="28"/>
      <c r="S39" s="27"/>
      <c r="T39" s="27"/>
      <c r="U39" s="27"/>
      <c r="V39" s="27"/>
      <c r="W39" s="27"/>
      <c r="X39" s="27"/>
      <c r="Y39" s="8"/>
      <c r="Z39" s="113"/>
      <c r="AA39" s="112"/>
      <c r="AB39" s="83"/>
      <c r="AC39" s="83"/>
      <c r="AD39" s="83"/>
      <c r="AE39" s="83"/>
      <c r="AF39" s="83"/>
      <c r="AG39" s="83"/>
    </row>
    <row r="40" spans="1:33" x14ac:dyDescent="0.35">
      <c r="A40" s="7"/>
      <c r="B40" s="6"/>
      <c r="C40" s="33"/>
      <c r="D40" s="33"/>
      <c r="E40" s="33"/>
      <c r="F40" s="33"/>
      <c r="G40" s="33"/>
      <c r="H40" s="33"/>
      <c r="I40" s="33"/>
      <c r="J40" s="6"/>
      <c r="K40" s="34"/>
      <c r="L40" s="27"/>
      <c r="M40" s="27"/>
      <c r="N40" s="27"/>
      <c r="O40" s="30"/>
      <c r="P40" s="28"/>
      <c r="Q40" s="28"/>
      <c r="R40" s="28"/>
      <c r="S40" s="27"/>
      <c r="T40" s="27"/>
      <c r="U40" s="27"/>
      <c r="V40" s="27"/>
      <c r="W40" s="27"/>
      <c r="X40" s="27"/>
      <c r="Y40" s="8"/>
      <c r="AA40" s="108"/>
      <c r="AB40" s="83"/>
      <c r="AC40" s="83"/>
      <c r="AD40" s="83"/>
      <c r="AE40" s="83"/>
      <c r="AF40" s="83"/>
      <c r="AG40" s="83"/>
    </row>
    <row r="41" spans="1:33" ht="16" thickBot="1" x14ac:dyDescent="0.4">
      <c r="A41" s="7"/>
      <c r="B41" s="6"/>
      <c r="C41" s="50" t="s">
        <v>42</v>
      </c>
      <c r="D41" s="33"/>
      <c r="E41" s="33"/>
      <c r="F41" s="33"/>
      <c r="G41" s="33"/>
      <c r="H41" s="33"/>
      <c r="I41" s="33"/>
      <c r="J41" s="6"/>
      <c r="K41" s="27"/>
      <c r="L41" s="27"/>
      <c r="M41" s="27"/>
      <c r="N41" s="27"/>
      <c r="O41" s="30"/>
      <c r="P41" s="28"/>
      <c r="Q41" s="28"/>
      <c r="R41" s="28"/>
      <c r="S41" s="27"/>
      <c r="T41" s="27"/>
      <c r="U41" s="27"/>
      <c r="V41" s="27"/>
      <c r="W41" s="27"/>
      <c r="X41" s="27"/>
      <c r="Y41" s="8"/>
      <c r="AA41" s="108"/>
      <c r="AB41" s="83"/>
      <c r="AC41" s="83"/>
      <c r="AD41" s="83"/>
      <c r="AE41" s="83"/>
      <c r="AF41" s="83"/>
      <c r="AG41" s="83"/>
    </row>
    <row r="42" spans="1:33" ht="16" thickBot="1" x14ac:dyDescent="0.4">
      <c r="A42" s="7"/>
      <c r="B42" s="6"/>
      <c r="C42" s="33" t="s">
        <v>43</v>
      </c>
      <c r="D42" s="33"/>
      <c r="E42" s="33"/>
      <c r="F42" s="33"/>
      <c r="G42" s="33"/>
      <c r="H42" s="33"/>
      <c r="I42" s="33"/>
      <c r="J42" s="6"/>
      <c r="K42" s="699">
        <f>VLOOKUP($L$16,Datasheet1!$B$6:$S$323,10,FALSE)</f>
        <v>83025471.640000001</v>
      </c>
      <c r="L42" s="700"/>
      <c r="M42" s="27"/>
      <c r="N42" s="27"/>
      <c r="O42" s="30"/>
      <c r="P42" s="28"/>
      <c r="Q42" s="28"/>
      <c r="R42" s="28"/>
      <c r="S42" s="27"/>
      <c r="T42" s="27"/>
      <c r="U42" s="27"/>
      <c r="V42" s="27"/>
      <c r="W42" s="27"/>
      <c r="X42" s="27"/>
      <c r="Y42" s="8"/>
      <c r="AA42" s="108"/>
      <c r="AB42" s="83"/>
      <c r="AC42" s="83"/>
      <c r="AD42" s="83"/>
      <c r="AE42" s="83"/>
      <c r="AF42" s="83"/>
      <c r="AG42" s="83"/>
    </row>
    <row r="43" spans="1:33" ht="16" thickBot="1" x14ac:dyDescent="0.4">
      <c r="A43" s="7"/>
      <c r="B43" s="6"/>
      <c r="C43" s="33"/>
      <c r="D43" s="33"/>
      <c r="E43" s="33"/>
      <c r="F43" s="33"/>
      <c r="G43" s="33"/>
      <c r="H43" s="33"/>
      <c r="I43" s="33"/>
      <c r="J43" s="6"/>
      <c r="K43" s="27"/>
      <c r="L43" s="27"/>
      <c r="M43" s="27"/>
      <c r="N43" s="27"/>
      <c r="O43" s="30"/>
      <c r="P43" s="28"/>
      <c r="Q43" s="707"/>
      <c r="R43" s="707"/>
      <c r="S43" s="707"/>
      <c r="T43" s="707"/>
      <c r="U43" s="707"/>
      <c r="V43" s="707"/>
      <c r="W43" s="707"/>
      <c r="X43" s="27"/>
      <c r="Y43" s="8"/>
      <c r="AA43" s="108"/>
      <c r="AB43" s="83"/>
      <c r="AC43" s="83"/>
      <c r="AD43" s="83"/>
      <c r="AE43" s="83"/>
      <c r="AF43" s="83"/>
      <c r="AG43" s="83"/>
    </row>
    <row r="44" spans="1:33" ht="16" thickBot="1" x14ac:dyDescent="0.4">
      <c r="A44" s="7"/>
      <c r="B44" s="6"/>
      <c r="C44" s="701" t="s">
        <v>44</v>
      </c>
      <c r="D44" s="701"/>
      <c r="E44" s="701"/>
      <c r="F44" s="701"/>
      <c r="G44" s="701"/>
      <c r="H44" s="701"/>
      <c r="I44" s="701"/>
      <c r="J44" s="6"/>
      <c r="K44" s="699">
        <f>VLOOKUP($L$16,Datasheet1!$B$6:$S$323,11,FALSE)</f>
        <v>72175623.189999998</v>
      </c>
      <c r="L44" s="700"/>
      <c r="M44" s="27"/>
      <c r="N44" s="27"/>
      <c r="O44" s="30"/>
      <c r="P44" s="28"/>
      <c r="Q44" s="28"/>
      <c r="R44" s="28"/>
      <c r="S44" s="27"/>
      <c r="T44" s="27"/>
      <c r="U44" s="27"/>
      <c r="V44" s="27"/>
      <c r="W44" s="27"/>
      <c r="X44" s="27"/>
      <c r="Y44" s="8"/>
      <c r="AA44" s="108"/>
      <c r="AB44" s="83"/>
      <c r="AC44" s="83"/>
      <c r="AD44" s="83"/>
      <c r="AE44" s="83"/>
      <c r="AF44" s="83"/>
      <c r="AG44" s="83"/>
    </row>
    <row r="45" spans="1:33" x14ac:dyDescent="0.35">
      <c r="A45" s="7"/>
      <c r="B45" s="6"/>
      <c r="C45" s="701"/>
      <c r="D45" s="701"/>
      <c r="E45" s="701"/>
      <c r="F45" s="701"/>
      <c r="G45" s="701"/>
      <c r="H45" s="701"/>
      <c r="I45" s="701"/>
      <c r="J45" s="6"/>
      <c r="K45" s="27"/>
      <c r="L45" s="27"/>
      <c r="M45" s="27"/>
      <c r="N45" s="27"/>
      <c r="O45" s="30"/>
      <c r="P45" s="28"/>
      <c r="Q45" s="28"/>
      <c r="R45" s="28"/>
      <c r="S45" s="27"/>
      <c r="T45" s="27"/>
      <c r="U45" s="27"/>
      <c r="V45" s="27"/>
      <c r="W45" s="27"/>
      <c r="X45" s="27"/>
      <c r="Y45" s="8"/>
      <c r="AA45" s="108"/>
      <c r="AB45" s="83"/>
      <c r="AC45" s="83"/>
      <c r="AD45" s="83"/>
      <c r="AE45" s="83"/>
      <c r="AF45" s="83"/>
      <c r="AG45" s="83"/>
    </row>
    <row r="46" spans="1:33" x14ac:dyDescent="0.35">
      <c r="A46" s="7"/>
      <c r="B46" s="6"/>
      <c r="C46" s="64"/>
      <c r="D46" s="64"/>
      <c r="E46" s="64"/>
      <c r="F46" s="64"/>
      <c r="G46" s="64"/>
      <c r="H46" s="64"/>
      <c r="I46" s="64"/>
      <c r="J46" s="6"/>
      <c r="K46" s="27"/>
      <c r="L46" s="27"/>
      <c r="M46" s="27"/>
      <c r="N46" s="27"/>
      <c r="O46" s="30"/>
      <c r="P46" s="28"/>
      <c r="Q46" s="28"/>
      <c r="R46" s="28"/>
      <c r="S46" s="27"/>
      <c r="T46" s="27"/>
      <c r="U46" s="27"/>
      <c r="V46" s="27"/>
      <c r="W46" s="27"/>
      <c r="X46" s="27"/>
      <c r="Y46" s="8"/>
      <c r="AA46" s="108"/>
      <c r="AB46" s="83"/>
      <c r="AC46" s="83"/>
      <c r="AD46" s="83"/>
      <c r="AE46" s="83"/>
      <c r="AF46" s="83"/>
      <c r="AG46" s="83"/>
    </row>
    <row r="47" spans="1:33" ht="16" thickBot="1" x14ac:dyDescent="0.4">
      <c r="A47" s="7"/>
      <c r="B47" s="6"/>
      <c r="C47" s="33" t="s">
        <v>45</v>
      </c>
      <c r="D47" s="33"/>
      <c r="E47" s="33"/>
      <c r="F47" s="33"/>
      <c r="G47" s="33"/>
      <c r="H47" s="33"/>
      <c r="I47" s="33"/>
      <c r="J47" s="6"/>
      <c r="K47" s="27"/>
      <c r="L47" s="27"/>
      <c r="M47" s="27"/>
      <c r="N47" s="27"/>
      <c r="O47" s="30"/>
      <c r="P47" s="28"/>
      <c r="Q47" s="28"/>
      <c r="R47" s="28"/>
      <c r="S47" s="27"/>
      <c r="T47" s="27"/>
      <c r="U47" s="27"/>
      <c r="V47" s="27"/>
      <c r="W47" s="27"/>
      <c r="X47" s="27"/>
      <c r="Y47" s="8"/>
      <c r="AA47" s="108"/>
      <c r="AB47" s="83"/>
      <c r="AC47" s="83"/>
      <c r="AD47" s="83"/>
      <c r="AE47" s="83"/>
      <c r="AF47" s="83"/>
      <c r="AG47" s="83"/>
    </row>
    <row r="48" spans="1:33" ht="16" thickBot="1" x14ac:dyDescent="0.4">
      <c r="A48" s="7"/>
      <c r="B48" s="6"/>
      <c r="C48" s="33" t="s">
        <v>46</v>
      </c>
      <c r="D48" s="33"/>
      <c r="E48" s="33"/>
      <c r="F48" s="33"/>
      <c r="G48" s="33"/>
      <c r="H48" s="33"/>
      <c r="I48" s="33"/>
      <c r="J48" s="6"/>
      <c r="K48" s="699">
        <f>VLOOKUP($L$16,Datasheet1!$B$6:$S$323,12,FALSE)</f>
        <v>68037720</v>
      </c>
      <c r="L48" s="700"/>
      <c r="M48" s="27"/>
      <c r="N48" s="27"/>
      <c r="O48" s="30"/>
      <c r="P48" s="28"/>
      <c r="Q48" s="28"/>
      <c r="R48" s="28"/>
      <c r="S48" s="27"/>
      <c r="T48" s="27"/>
      <c r="U48" s="27"/>
      <c r="V48" s="27"/>
      <c r="W48" s="27"/>
      <c r="X48" s="27"/>
      <c r="Y48" s="8"/>
      <c r="AA48" s="184">
        <f>ROUND(K48,0)</f>
        <v>68037720</v>
      </c>
      <c r="AB48" s="108"/>
      <c r="AC48" s="185">
        <f>K48</f>
        <v>68037720</v>
      </c>
      <c r="AD48" s="83"/>
      <c r="AE48" s="185">
        <f>AC48-AA48</f>
        <v>0</v>
      </c>
      <c r="AF48" s="83"/>
      <c r="AG48" s="83"/>
    </row>
    <row r="49" spans="1:27" ht="16" thickBot="1" x14ac:dyDescent="0.4">
      <c r="A49" s="7"/>
      <c r="B49" s="6"/>
      <c r="C49" s="33"/>
      <c r="D49" s="33"/>
      <c r="E49" s="33"/>
      <c r="F49" s="33"/>
      <c r="G49" s="33"/>
      <c r="H49" s="33"/>
      <c r="I49" s="33"/>
      <c r="J49" s="6"/>
      <c r="K49" s="27"/>
      <c r="L49" s="27"/>
      <c r="M49" s="27"/>
      <c r="N49" s="27"/>
      <c r="O49" s="30"/>
      <c r="P49" s="28"/>
      <c r="Q49" s="28"/>
      <c r="R49" s="28"/>
      <c r="S49" s="27"/>
      <c r="T49" s="27"/>
      <c r="U49" s="27"/>
      <c r="V49" s="27"/>
      <c r="W49" s="27"/>
      <c r="X49" s="27"/>
      <c r="Y49" s="8"/>
    </row>
    <row r="50" spans="1:27" ht="16" thickBot="1" x14ac:dyDescent="0.4">
      <c r="A50" s="7"/>
      <c r="B50" s="6"/>
      <c r="C50" s="33" t="s">
        <v>47</v>
      </c>
      <c r="D50" s="33"/>
      <c r="E50" s="33"/>
      <c r="F50" s="33"/>
      <c r="G50" s="33"/>
      <c r="H50" s="33"/>
      <c r="I50" s="33"/>
      <c r="J50" s="6"/>
      <c r="K50" s="699">
        <f>VLOOKUP($L$16,Datasheet1!$B$6:$S$323,13,FALSE)</f>
        <v>4137903.19</v>
      </c>
      <c r="L50" s="700"/>
      <c r="M50" s="27"/>
      <c r="N50" s="27"/>
      <c r="O50" s="30"/>
      <c r="P50" s="28"/>
      <c r="Q50" s="28"/>
      <c r="R50" s="28"/>
      <c r="S50" s="27"/>
      <c r="T50" s="27"/>
      <c r="U50" s="27"/>
      <c r="V50" s="27"/>
      <c r="W50" s="27"/>
      <c r="X50" s="27"/>
      <c r="Y50" s="8"/>
    </row>
    <row r="51" spans="1:27" ht="16" thickBot="1" x14ac:dyDescent="0.4">
      <c r="A51" s="7"/>
      <c r="B51" s="6"/>
      <c r="C51" s="33"/>
      <c r="D51" s="33"/>
      <c r="E51" s="33"/>
      <c r="F51" s="33"/>
      <c r="G51" s="33"/>
      <c r="H51" s="33"/>
      <c r="I51" s="33"/>
      <c r="J51" s="6"/>
      <c r="K51" s="708"/>
      <c r="L51" s="709"/>
      <c r="M51" s="709"/>
      <c r="N51" s="709"/>
      <c r="O51" s="709"/>
      <c r="P51" s="709"/>
      <c r="Q51" s="709"/>
      <c r="R51" s="709"/>
      <c r="S51" s="709"/>
      <c r="T51" s="709"/>
      <c r="U51" s="709"/>
      <c r="V51" s="709"/>
      <c r="W51" s="709"/>
      <c r="X51" s="27"/>
      <c r="Y51" s="8"/>
    </row>
    <row r="52" spans="1:27" ht="16" thickBot="1" x14ac:dyDescent="0.4">
      <c r="A52" s="7"/>
      <c r="B52" s="6"/>
      <c r="C52" s="33" t="s">
        <v>48</v>
      </c>
      <c r="D52" s="33"/>
      <c r="E52" s="33"/>
      <c r="F52" s="33"/>
      <c r="G52" s="33"/>
      <c r="H52" s="33"/>
      <c r="I52" s="33"/>
      <c r="J52" s="6"/>
      <c r="K52" s="712">
        <f>VLOOKUP($L$16,Datasheet1!$B$6:$S$323,14,FALSE)</f>
        <v>25956</v>
      </c>
      <c r="L52" s="713"/>
      <c r="M52" s="387"/>
      <c r="N52" s="387"/>
      <c r="O52" s="387"/>
      <c r="P52" s="387"/>
      <c r="Q52" s="387"/>
      <c r="R52" s="387"/>
      <c r="S52" s="387"/>
      <c r="T52" s="387"/>
      <c r="U52" s="387"/>
      <c r="V52" s="387"/>
      <c r="W52" s="387"/>
      <c r="X52" s="27"/>
      <c r="Y52" s="8"/>
    </row>
    <row r="53" spans="1:27" x14ac:dyDescent="0.35">
      <c r="A53" s="7"/>
      <c r="B53" s="6"/>
      <c r="C53" s="33"/>
      <c r="D53" s="33"/>
      <c r="E53" s="33"/>
      <c r="F53" s="33"/>
      <c r="G53" s="33"/>
      <c r="H53" s="33"/>
      <c r="I53" s="33"/>
      <c r="J53" s="6"/>
      <c r="K53" s="386"/>
      <c r="L53" s="387"/>
      <c r="M53" s="387"/>
      <c r="N53" s="387"/>
      <c r="O53" s="387"/>
      <c r="P53" s="387"/>
      <c r="Q53" s="387"/>
      <c r="R53" s="387"/>
      <c r="S53" s="387"/>
      <c r="T53" s="387"/>
      <c r="U53" s="387"/>
      <c r="V53" s="387"/>
      <c r="W53" s="387"/>
      <c r="X53" s="27"/>
      <c r="Y53" s="8"/>
    </row>
    <row r="54" spans="1:27" ht="16" thickBot="1" x14ac:dyDescent="0.4">
      <c r="A54" s="7"/>
      <c r="B54" s="6"/>
      <c r="C54" s="50" t="s">
        <v>49</v>
      </c>
      <c r="D54" s="50"/>
      <c r="E54" s="50"/>
      <c r="F54" s="50"/>
      <c r="G54" s="50"/>
      <c r="H54" s="33"/>
      <c r="I54" s="33"/>
      <c r="J54" s="6"/>
      <c r="K54" s="27"/>
      <c r="L54" s="27"/>
      <c r="M54" s="27"/>
      <c r="N54" s="27"/>
      <c r="O54" s="30"/>
      <c r="P54" s="28"/>
      <c r="Q54" s="28"/>
      <c r="R54" s="28"/>
      <c r="S54" s="27"/>
      <c r="T54" s="27"/>
      <c r="U54" s="27"/>
      <c r="V54" s="27"/>
      <c r="W54" s="27"/>
      <c r="X54" s="27"/>
      <c r="Y54" s="8"/>
    </row>
    <row r="55" spans="1:27" ht="16" thickBot="1" x14ac:dyDescent="0.4">
      <c r="A55" s="7"/>
      <c r="B55" s="6"/>
      <c r="C55" s="33" t="s">
        <v>50</v>
      </c>
      <c r="D55" s="33"/>
      <c r="E55" s="33"/>
      <c r="F55" s="33"/>
      <c r="G55" s="33"/>
      <c r="H55" s="33"/>
      <c r="I55" s="33"/>
      <c r="J55" s="6"/>
      <c r="K55" s="699">
        <f>VLOOKUP($L$16,Datasheet1!$B$6:$S$323,15,FALSE)</f>
        <v>25348307675.216309</v>
      </c>
      <c r="L55" s="700"/>
      <c r="M55" s="27"/>
      <c r="N55" s="711"/>
      <c r="O55" s="711"/>
      <c r="P55" s="710"/>
      <c r="Q55" s="710"/>
      <c r="R55" s="710"/>
      <c r="S55" s="555"/>
      <c r="T55" s="31"/>
      <c r="U55" s="31"/>
      <c r="V55" s="31"/>
      <c r="W55" s="31"/>
      <c r="X55" s="27"/>
      <c r="Y55" s="8"/>
    </row>
    <row r="56" spans="1:27" ht="16" thickBot="1" x14ac:dyDescent="0.4">
      <c r="A56" s="52"/>
      <c r="B56" s="51"/>
      <c r="C56" s="51"/>
      <c r="D56" s="51"/>
      <c r="E56" s="51"/>
      <c r="F56" s="51"/>
      <c r="G56" s="51"/>
      <c r="H56" s="51"/>
      <c r="I56" s="51"/>
      <c r="J56" s="51"/>
      <c r="K56" s="51"/>
      <c r="L56" s="51"/>
      <c r="M56" s="51"/>
      <c r="N56" s="51"/>
      <c r="O56" s="51"/>
      <c r="P56" s="51"/>
      <c r="Q56" s="51"/>
      <c r="R56" s="51"/>
      <c r="S56" s="51"/>
      <c r="T56" s="51"/>
      <c r="U56" s="51"/>
      <c r="V56" s="51"/>
      <c r="W56" s="51"/>
      <c r="X56" s="51"/>
      <c r="Y56" s="53"/>
    </row>
    <row r="57" spans="1:27" s="182" customFormat="1" x14ac:dyDescent="0.35">
      <c r="Z57" s="180"/>
      <c r="AA57" s="181"/>
    </row>
  </sheetData>
  <mergeCells count="33">
    <mergeCell ref="K48:L48"/>
    <mergeCell ref="K50:L50"/>
    <mergeCell ref="K55:L55"/>
    <mergeCell ref="K39:L39"/>
    <mergeCell ref="Q43:W43"/>
    <mergeCell ref="K51:W51"/>
    <mergeCell ref="P55:R55"/>
    <mergeCell ref="N55:O55"/>
    <mergeCell ref="K52:L52"/>
    <mergeCell ref="K32:L32"/>
    <mergeCell ref="K29:L29"/>
    <mergeCell ref="K42:L42"/>
    <mergeCell ref="C44:I45"/>
    <mergeCell ref="K44:L44"/>
    <mergeCell ref="K34:L34"/>
    <mergeCell ref="K36:L36"/>
    <mergeCell ref="A8:Y8"/>
    <mergeCell ref="E10:J10"/>
    <mergeCell ref="L15:Q15"/>
    <mergeCell ref="L16:Q16"/>
    <mergeCell ref="K27:L27"/>
    <mergeCell ref="C22:I24"/>
    <mergeCell ref="K22:L22"/>
    <mergeCell ref="C26:I26"/>
    <mergeCell ref="C19:G19"/>
    <mergeCell ref="K21:L21"/>
    <mergeCell ref="E12:J13"/>
    <mergeCell ref="R1:S1"/>
    <mergeCell ref="A2:Y2"/>
    <mergeCell ref="A5:Y5"/>
    <mergeCell ref="A3:Y3"/>
    <mergeCell ref="A7:Y7"/>
    <mergeCell ref="A4:Y4"/>
  </mergeCells>
  <phoneticPr fontId="6" type="noConversion"/>
  <dataValidations count="2">
    <dataValidation type="whole" operator="greaterThanOrEqual" allowBlank="1" showInputMessage="1" showErrorMessage="1" error="This cell must be positive" sqref="K27:L27 K34:L34 K36:L36 K39:L39 K22:L22 K50:L50 K29:L29 K32:L32 K42:L42 K44:L44 K48:L48" xr:uid="{00000000-0002-0000-0100-000000000000}">
      <formula1>0</formula1>
    </dataValidation>
    <dataValidation type="whole" operator="greaterThanOrEqual" allowBlank="1" showInputMessage="1" error="This cell must be positive" sqref="K55:L55" xr:uid="{FCDB4CE7-84BC-47B5-BBD2-D6056D1F3B37}">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12700</xdr:rowOff>
                  </from>
                  <to>
                    <xdr:col>16</xdr:col>
                    <xdr:colOff>381000</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22"/>
  <sheetViews>
    <sheetView showGridLines="0" zoomScaleNormal="100" zoomScaleSheetLayoutView="100" workbookViewId="0">
      <selection activeCell="O47" sqref="O47:P47"/>
    </sheetView>
  </sheetViews>
  <sheetFormatPr defaultColWidth="9.1796875" defaultRowHeight="15.5" x14ac:dyDescent="0.35"/>
  <cols>
    <col min="1" max="2" width="1.7265625" style="14" customWidth="1"/>
    <col min="3" max="3" width="21.453125" style="14" customWidth="1"/>
    <col min="4" max="4" width="11" style="14" customWidth="1"/>
    <col min="5" max="5" width="21.453125" style="14" customWidth="1"/>
    <col min="6" max="6" width="3.7265625" style="14" customWidth="1"/>
    <col min="7" max="8" width="10.7265625" style="14" customWidth="1"/>
    <col min="9" max="9" width="5.54296875" style="14" customWidth="1"/>
    <col min="10" max="10" width="5.453125" style="14" customWidth="1"/>
    <col min="11" max="12" width="10.54296875" style="14" customWidth="1"/>
    <col min="13" max="14" width="5.453125" style="14" customWidth="1"/>
    <col min="15" max="16" width="10.7265625" style="14" customWidth="1"/>
    <col min="17" max="18" width="5.453125" style="14" customWidth="1"/>
    <col min="19" max="19" width="12" style="14" bestFit="1" customWidth="1"/>
    <col min="20" max="20" width="10.26953125" style="14" customWidth="1"/>
    <col min="21" max="22" width="1.7265625" style="14" customWidth="1"/>
    <col min="23" max="24" width="9.1796875" style="14"/>
    <col min="25" max="25" width="14.81640625" style="14" bestFit="1" customWidth="1"/>
    <col min="26" max="16384" width="9.1796875" style="14"/>
  </cols>
  <sheetData>
    <row r="1" spans="1:22" x14ac:dyDescent="0.35">
      <c r="A1" s="552"/>
      <c r="B1" s="556"/>
      <c r="C1" s="556"/>
      <c r="D1" s="556"/>
      <c r="E1" s="556"/>
      <c r="F1" s="556"/>
      <c r="G1" s="556"/>
      <c r="H1" s="556"/>
      <c r="I1" s="556"/>
      <c r="J1" s="556"/>
      <c r="K1" s="556"/>
      <c r="L1" s="556"/>
      <c r="M1" s="556"/>
      <c r="N1" s="556"/>
      <c r="O1" s="556"/>
      <c r="P1" s="556"/>
      <c r="Q1" s="556"/>
      <c r="R1" s="556"/>
      <c r="S1" s="556"/>
      <c r="T1" s="557"/>
      <c r="U1" s="557"/>
      <c r="V1" s="554"/>
    </row>
    <row r="2" spans="1:22" x14ac:dyDescent="0.35">
      <c r="A2" s="682" t="s">
        <v>25</v>
      </c>
      <c r="B2" s="729"/>
      <c r="C2" s="729"/>
      <c r="D2" s="729"/>
      <c r="E2" s="729"/>
      <c r="F2" s="729"/>
      <c r="G2" s="729"/>
      <c r="H2" s="729"/>
      <c r="I2" s="729"/>
      <c r="J2" s="729"/>
      <c r="K2" s="729"/>
      <c r="L2" s="729"/>
      <c r="M2" s="729"/>
      <c r="N2" s="729"/>
      <c r="O2" s="729"/>
      <c r="P2" s="729"/>
      <c r="Q2" s="729"/>
      <c r="R2" s="729"/>
      <c r="S2" s="729"/>
      <c r="T2" s="729"/>
      <c r="U2" s="729"/>
      <c r="V2" s="730"/>
    </row>
    <row r="3" spans="1:22" x14ac:dyDescent="0.35">
      <c r="A3" s="682" t="s">
        <v>26</v>
      </c>
      <c r="B3" s="729"/>
      <c r="C3" s="729"/>
      <c r="D3" s="729"/>
      <c r="E3" s="729"/>
      <c r="F3" s="729"/>
      <c r="G3" s="729"/>
      <c r="H3" s="729"/>
      <c r="I3" s="729"/>
      <c r="J3" s="729"/>
      <c r="K3" s="729"/>
      <c r="L3" s="729"/>
      <c r="M3" s="729"/>
      <c r="N3" s="729"/>
      <c r="O3" s="729"/>
      <c r="P3" s="729"/>
      <c r="Q3" s="729"/>
      <c r="R3" s="729"/>
      <c r="S3" s="729"/>
      <c r="T3" s="729"/>
      <c r="U3" s="729"/>
      <c r="V3" s="730"/>
    </row>
    <row r="4" spans="1:22" x14ac:dyDescent="0.35">
      <c r="A4" s="39"/>
      <c r="B4" s="36"/>
      <c r="C4" s="36"/>
      <c r="D4" s="36"/>
      <c r="E4" s="36"/>
      <c r="F4" s="36"/>
      <c r="G4" s="36"/>
      <c r="H4" s="36"/>
      <c r="I4" s="36"/>
      <c r="J4" s="36"/>
      <c r="K4" s="36"/>
      <c r="L4" s="36"/>
      <c r="M4" s="36"/>
      <c r="N4" s="36"/>
      <c r="O4" s="36"/>
      <c r="P4" s="36"/>
      <c r="Q4" s="36"/>
      <c r="R4" s="36"/>
      <c r="S4" s="36"/>
      <c r="T4" s="36"/>
      <c r="U4" s="36"/>
      <c r="V4" s="37"/>
    </row>
    <row r="5" spans="1:22" x14ac:dyDescent="0.35">
      <c r="A5" s="685"/>
      <c r="B5" s="686"/>
      <c r="C5" s="686"/>
      <c r="D5" s="686"/>
      <c r="E5" s="686"/>
      <c r="F5" s="686"/>
      <c r="G5" s="686"/>
      <c r="H5" s="686"/>
      <c r="I5" s="686"/>
      <c r="J5" s="686"/>
      <c r="K5" s="686"/>
      <c r="L5" s="686"/>
      <c r="M5" s="686"/>
      <c r="N5" s="686"/>
      <c r="O5" s="686"/>
      <c r="P5" s="686"/>
      <c r="Q5" s="686"/>
      <c r="R5" s="686"/>
      <c r="S5" s="686"/>
      <c r="T5" s="686"/>
      <c r="U5" s="686"/>
      <c r="V5" s="687"/>
    </row>
    <row r="6" spans="1:22" x14ac:dyDescent="0.35">
      <c r="A6" s="35"/>
      <c r="B6" s="36"/>
      <c r="C6" s="36"/>
      <c r="D6" s="36"/>
      <c r="E6" s="36"/>
      <c r="F6" s="36"/>
      <c r="G6" s="36"/>
      <c r="H6" s="36"/>
      <c r="I6" s="36"/>
      <c r="J6" s="36"/>
      <c r="K6" s="36"/>
      <c r="L6" s="36"/>
      <c r="M6" s="36"/>
      <c r="N6" s="36"/>
      <c r="O6" s="36"/>
      <c r="P6" s="36"/>
      <c r="Q6" s="36"/>
      <c r="R6" s="36"/>
      <c r="S6" s="36"/>
      <c r="T6" s="36"/>
      <c r="U6" s="36"/>
      <c r="V6" s="37"/>
    </row>
    <row r="7" spans="1:22" x14ac:dyDescent="0.35">
      <c r="A7" s="685"/>
      <c r="B7" s="686"/>
      <c r="C7" s="686"/>
      <c r="D7" s="686"/>
      <c r="E7" s="686"/>
      <c r="F7" s="686"/>
      <c r="G7" s="686"/>
      <c r="H7" s="686"/>
      <c r="I7" s="686"/>
      <c r="J7" s="686"/>
      <c r="K7" s="686"/>
      <c r="L7" s="686"/>
      <c r="M7" s="686"/>
      <c r="N7" s="686"/>
      <c r="O7" s="686"/>
      <c r="P7" s="686"/>
      <c r="Q7" s="686"/>
      <c r="R7" s="686"/>
      <c r="S7" s="686"/>
      <c r="T7" s="686"/>
      <c r="U7" s="686"/>
      <c r="V7" s="687"/>
    </row>
    <row r="8" spans="1:22" ht="16" thickBot="1" x14ac:dyDescent="0.4">
      <c r="A8" s="20"/>
      <c r="B8" s="21"/>
      <c r="C8" s="21"/>
      <c r="D8" s="21"/>
      <c r="E8" s="21"/>
      <c r="F8" s="21"/>
      <c r="G8" s="21"/>
      <c r="H8" s="21"/>
      <c r="I8" s="21"/>
      <c r="J8" s="21"/>
      <c r="K8" s="21"/>
      <c r="L8" s="21"/>
      <c r="M8" s="21"/>
      <c r="N8" s="21"/>
      <c r="O8" s="21"/>
      <c r="P8" s="21"/>
      <c r="Q8" s="21"/>
      <c r="R8" s="21"/>
      <c r="S8" s="194"/>
      <c r="T8" s="192"/>
      <c r="U8" s="25"/>
      <c r="V8" s="22"/>
    </row>
    <row r="9" spans="1:22" ht="15.75" customHeight="1" x14ac:dyDescent="0.35">
      <c r="A9" s="11"/>
      <c r="B9" s="2"/>
      <c r="C9" s="732"/>
      <c r="D9" s="732"/>
      <c r="E9" s="732"/>
      <c r="F9" s="732"/>
      <c r="G9" s="732"/>
      <c r="H9" s="2"/>
      <c r="I9" s="2"/>
      <c r="J9" s="2"/>
      <c r="K9" s="2"/>
      <c r="L9" s="2"/>
      <c r="M9" s="2"/>
      <c r="N9" s="2"/>
      <c r="O9" s="2"/>
      <c r="P9" s="2"/>
      <c r="Q9" s="2"/>
      <c r="R9" s="2"/>
      <c r="S9" s="2"/>
      <c r="T9" s="2"/>
      <c r="U9" s="2"/>
      <c r="V9" s="23"/>
    </row>
    <row r="10" spans="1:22" ht="18" x14ac:dyDescent="0.4">
      <c r="A10" s="7"/>
      <c r="B10" s="6"/>
      <c r="C10" s="44" t="str">
        <f>+CONCATENATE("Local Authority : ",+'Part 1'!$L$15)</f>
        <v>Local Authority : England</v>
      </c>
      <c r="D10" s="26"/>
      <c r="E10" s="44"/>
      <c r="F10" s="44"/>
      <c r="G10" s="44"/>
      <c r="H10" s="6"/>
      <c r="I10" s="6"/>
      <c r="J10" s="6"/>
      <c r="K10" s="6"/>
      <c r="L10" s="6"/>
      <c r="M10" s="6"/>
      <c r="N10" s="6"/>
      <c r="O10" s="6"/>
      <c r="P10" s="6"/>
      <c r="Q10" s="6"/>
      <c r="R10" s="6"/>
      <c r="S10" s="6"/>
      <c r="T10" s="6"/>
      <c r="U10" s="6"/>
      <c r="V10" s="8"/>
    </row>
    <row r="11" spans="1:22" x14ac:dyDescent="0.35">
      <c r="A11" s="558"/>
      <c r="B11" s="44"/>
      <c r="C11" s="44"/>
      <c r="D11" s="44"/>
      <c r="E11" s="6"/>
      <c r="F11" s="48"/>
      <c r="G11" s="48"/>
      <c r="H11" s="48"/>
      <c r="I11" s="48"/>
      <c r="J11" s="6"/>
      <c r="K11" s="6"/>
      <c r="L11" s="6"/>
      <c r="M11" s="6"/>
      <c r="N11" s="6"/>
      <c r="O11" s="6"/>
      <c r="P11" s="6"/>
      <c r="Q11" s="6"/>
      <c r="R11" s="6"/>
      <c r="S11" s="6"/>
      <c r="T11" s="6"/>
      <c r="U11" s="6"/>
      <c r="V11" s="8"/>
    </row>
    <row r="12" spans="1:22" x14ac:dyDescent="0.35">
      <c r="A12" s="558"/>
      <c r="B12" s="44"/>
      <c r="C12" s="44" t="s">
        <v>51</v>
      </c>
      <c r="D12" s="44"/>
      <c r="E12" s="6"/>
      <c r="F12" s="48"/>
      <c r="G12" s="48"/>
      <c r="H12" s="48"/>
      <c r="I12" s="48"/>
      <c r="J12" s="6"/>
      <c r="K12" s="6"/>
      <c r="L12" s="6"/>
      <c r="M12" s="6"/>
      <c r="N12" s="6"/>
      <c r="O12" s="6"/>
      <c r="P12" s="6"/>
      <c r="Q12" s="6"/>
      <c r="R12" s="6"/>
      <c r="S12" s="6"/>
      <c r="T12" s="6"/>
      <c r="U12" s="6"/>
      <c r="V12" s="8"/>
    </row>
    <row r="13" spans="1:22" x14ac:dyDescent="0.35">
      <c r="A13" s="7"/>
      <c r="B13" s="6"/>
      <c r="C13" s="738"/>
      <c r="D13" s="738"/>
      <c r="E13" s="738"/>
      <c r="F13" s="738"/>
      <c r="G13" s="738"/>
      <c r="H13" s="738"/>
      <c r="I13" s="426"/>
      <c r="J13" s="426"/>
      <c r="K13" s="736" t="s">
        <v>52</v>
      </c>
      <c r="L13" s="736"/>
      <c r="M13" s="426"/>
      <c r="N13" s="426"/>
      <c r="O13" s="736" t="s">
        <v>53</v>
      </c>
      <c r="P13" s="736"/>
      <c r="Q13" s="6"/>
      <c r="R13" s="6"/>
      <c r="S13" s="736" t="s">
        <v>54</v>
      </c>
      <c r="T13" s="736"/>
      <c r="U13" s="426"/>
      <c r="V13" s="8"/>
    </row>
    <row r="14" spans="1:22" ht="15.75" customHeight="1" x14ac:dyDescent="0.35">
      <c r="A14" s="7"/>
      <c r="B14" s="6"/>
      <c r="C14" s="6"/>
      <c r="D14" s="6"/>
      <c r="E14" s="6"/>
      <c r="F14" s="6"/>
      <c r="G14" s="735"/>
      <c r="H14" s="735"/>
      <c r="I14" s="122"/>
      <c r="J14" s="9"/>
      <c r="K14" s="737" t="s">
        <v>55</v>
      </c>
      <c r="L14" s="737"/>
      <c r="M14" s="9"/>
      <c r="N14" s="9"/>
      <c r="O14" s="735" t="s">
        <v>56</v>
      </c>
      <c r="P14" s="735"/>
      <c r="Q14" s="6"/>
      <c r="R14" s="9"/>
      <c r="S14" s="735" t="s">
        <v>57</v>
      </c>
      <c r="T14" s="735"/>
      <c r="U14" s="9"/>
      <c r="V14" s="8"/>
    </row>
    <row r="15" spans="1:22" ht="31.5" customHeight="1" x14ac:dyDescent="0.35">
      <c r="A15" s="7"/>
      <c r="B15" s="6"/>
      <c r="C15" s="6"/>
      <c r="D15" s="6"/>
      <c r="E15" s="6"/>
      <c r="F15" s="6"/>
      <c r="G15" s="742"/>
      <c r="H15" s="742"/>
      <c r="I15" s="122"/>
      <c r="J15" s="9"/>
      <c r="K15" s="737"/>
      <c r="L15" s="737"/>
      <c r="M15" s="9"/>
      <c r="N15" s="9"/>
      <c r="O15" s="735"/>
      <c r="P15" s="735"/>
      <c r="Q15" s="6"/>
      <c r="R15" s="6"/>
      <c r="S15" s="735"/>
      <c r="T15" s="735"/>
      <c r="U15" s="6"/>
      <c r="V15" s="8"/>
    </row>
    <row r="16" spans="1:22" ht="30" customHeight="1" x14ac:dyDescent="0.35">
      <c r="A16" s="7"/>
      <c r="B16" s="6"/>
      <c r="C16" s="6"/>
      <c r="D16" s="6"/>
      <c r="E16" s="6"/>
      <c r="F16" s="6"/>
      <c r="G16" s="705"/>
      <c r="H16" s="705"/>
      <c r="I16" s="122"/>
      <c r="J16" s="9"/>
      <c r="K16" s="739"/>
      <c r="L16" s="739"/>
      <c r="M16" s="6"/>
      <c r="N16" s="6"/>
      <c r="O16" s="739"/>
      <c r="P16" s="739"/>
      <c r="Q16" s="6"/>
      <c r="R16" s="743"/>
      <c r="S16" s="743"/>
      <c r="T16" s="743"/>
      <c r="U16" s="743"/>
      <c r="V16" s="8"/>
    </row>
    <row r="17" spans="1:25" ht="16" thickBot="1" x14ac:dyDescent="0.4">
      <c r="A17" s="7"/>
      <c r="B17" s="62" t="s">
        <v>58</v>
      </c>
      <c r="C17" s="6"/>
      <c r="D17" s="62"/>
      <c r="E17" s="33"/>
      <c r="F17" s="6"/>
      <c r="G17" s="705"/>
      <c r="H17" s="705"/>
      <c r="I17" s="122"/>
      <c r="J17" s="6"/>
      <c r="K17" s="744" t="s">
        <v>30</v>
      </c>
      <c r="L17" s="744"/>
      <c r="M17" s="6"/>
      <c r="N17" s="6"/>
      <c r="O17" s="705" t="s">
        <v>30</v>
      </c>
      <c r="P17" s="705"/>
      <c r="Q17" s="6"/>
      <c r="R17" s="325"/>
      <c r="S17" s="731" t="s">
        <v>30</v>
      </c>
      <c r="T17" s="731"/>
      <c r="U17" s="325"/>
      <c r="V17" s="8"/>
      <c r="W17" s="5"/>
      <c r="X17" s="5"/>
      <c r="Y17" s="5"/>
    </row>
    <row r="18" spans="1:25" ht="16" thickBot="1" x14ac:dyDescent="0.4">
      <c r="A18" s="7"/>
      <c r="B18" s="6"/>
      <c r="C18" s="701" t="s">
        <v>59</v>
      </c>
      <c r="D18" s="701"/>
      <c r="E18" s="701"/>
      <c r="F18" s="6"/>
      <c r="G18" s="719"/>
      <c r="H18" s="719"/>
      <c r="I18" s="122"/>
      <c r="J18" s="27"/>
      <c r="K18" s="715">
        <f>VLOOKUP('Part 1'!$L$16,Datasheet2!$B$6:$BP$323,3,FALSE)</f>
        <v>25649695519.979992</v>
      </c>
      <c r="L18" s="716"/>
      <c r="M18" s="559"/>
      <c r="N18" s="559"/>
      <c r="O18" s="715">
        <f>VLOOKUP('Part 1'!$L$16,Datasheet2!$B$6:$BP$323,4,FALSE)</f>
        <v>276907965.94000006</v>
      </c>
      <c r="P18" s="716"/>
      <c r="Q18" s="6"/>
      <c r="R18" s="323"/>
      <c r="S18" s="721">
        <f>VLOOKUP('Part 1'!$L$16,Datasheet2!$B$6:$BP$323,5,FALSE)</f>
        <v>25926603485.919991</v>
      </c>
      <c r="T18" s="722"/>
      <c r="U18" s="325"/>
      <c r="V18" s="8"/>
      <c r="W18" s="5"/>
      <c r="X18" s="5"/>
      <c r="Y18" s="5"/>
    </row>
    <row r="19" spans="1:25" x14ac:dyDescent="0.35">
      <c r="A19" s="7"/>
      <c r="B19" s="6"/>
      <c r="C19" s="701"/>
      <c r="D19" s="701"/>
      <c r="E19" s="701"/>
      <c r="F19" s="6"/>
      <c r="G19" s="158"/>
      <c r="H19" s="158"/>
      <c r="I19" s="27"/>
      <c r="J19" s="27"/>
      <c r="K19" s="27"/>
      <c r="L19" s="27"/>
      <c r="M19" s="27"/>
      <c r="N19" s="27"/>
      <c r="O19" s="27"/>
      <c r="P19" s="27"/>
      <c r="Q19" s="6"/>
      <c r="R19" s="323"/>
      <c r="S19" s="323"/>
      <c r="T19" s="323"/>
      <c r="U19" s="325"/>
      <c r="V19" s="8"/>
      <c r="W19" s="5"/>
      <c r="X19" s="5"/>
      <c r="Y19" s="5"/>
    </row>
    <row r="20" spans="1:25" x14ac:dyDescent="0.35">
      <c r="A20" s="7"/>
      <c r="B20" s="6"/>
      <c r="C20" s="717"/>
      <c r="D20" s="717"/>
      <c r="E20" s="717"/>
      <c r="F20" s="6"/>
      <c r="G20" s="158"/>
      <c r="H20" s="158"/>
      <c r="I20" s="27"/>
      <c r="J20" s="27"/>
      <c r="K20" s="27"/>
      <c r="L20" s="27"/>
      <c r="M20" s="27"/>
      <c r="N20" s="27"/>
      <c r="O20" s="27"/>
      <c r="P20" s="27"/>
      <c r="Q20" s="27"/>
      <c r="R20" s="323"/>
      <c r="S20" s="323"/>
      <c r="T20" s="323"/>
      <c r="U20" s="325"/>
      <c r="V20" s="8"/>
      <c r="W20" s="5"/>
      <c r="X20" s="5"/>
      <c r="Y20" s="5"/>
    </row>
    <row r="21" spans="1:25" x14ac:dyDescent="0.35">
      <c r="A21" s="7"/>
      <c r="B21" s="6"/>
      <c r="C21" s="61"/>
      <c r="D21" s="61"/>
      <c r="E21" s="61"/>
      <c r="F21" s="358"/>
      <c r="G21" s="158"/>
      <c r="H21" s="158"/>
      <c r="I21" s="27"/>
      <c r="J21" s="27"/>
      <c r="K21" s="27"/>
      <c r="L21" s="27"/>
      <c r="M21" s="27"/>
      <c r="N21" s="27"/>
      <c r="O21" s="27"/>
      <c r="P21" s="27"/>
      <c r="Q21" s="27"/>
      <c r="R21" s="323"/>
      <c r="S21" s="323"/>
      <c r="T21" s="323"/>
      <c r="U21" s="325"/>
      <c r="V21" s="8"/>
      <c r="W21" s="5"/>
      <c r="X21" s="5"/>
      <c r="Y21" s="5"/>
    </row>
    <row r="22" spans="1:25" ht="15" customHeight="1" thickBot="1" x14ac:dyDescent="0.4">
      <c r="A22" s="7"/>
      <c r="B22" s="733" t="s">
        <v>60</v>
      </c>
      <c r="C22" s="733"/>
      <c r="D22" s="61"/>
      <c r="E22" s="61"/>
      <c r="F22" s="358"/>
      <c r="G22" s="158"/>
      <c r="H22" s="158"/>
      <c r="I22" s="27"/>
      <c r="J22" s="27"/>
      <c r="K22" s="27"/>
      <c r="L22" s="27"/>
      <c r="M22" s="27"/>
      <c r="N22" s="27"/>
      <c r="O22" s="27"/>
      <c r="P22" s="27"/>
      <c r="Q22" s="27"/>
      <c r="R22" s="323"/>
      <c r="S22" s="323"/>
      <c r="T22" s="323"/>
      <c r="U22" s="325"/>
      <c r="V22" s="8"/>
      <c r="W22" s="5"/>
      <c r="X22" s="5"/>
      <c r="Y22" s="5"/>
    </row>
    <row r="23" spans="1:25" ht="16" thickBot="1" x14ac:dyDescent="0.4">
      <c r="A23" s="7"/>
      <c r="B23" s="6"/>
      <c r="C23" s="734" t="s">
        <v>61</v>
      </c>
      <c r="D23" s="734"/>
      <c r="E23" s="734"/>
      <c r="F23" s="358"/>
      <c r="G23" s="719"/>
      <c r="H23" s="719"/>
      <c r="I23" s="27"/>
      <c r="J23" s="27"/>
      <c r="K23" s="715">
        <f>VLOOKUP('Part 1'!$L$16,Datasheet2!$B$6:$BP$323,6,FALSE)</f>
        <v>-23089</v>
      </c>
      <c r="L23" s="716"/>
      <c r="M23" s="559"/>
      <c r="N23" s="559"/>
      <c r="O23" s="715">
        <f>VLOOKUP('Part 1'!$L$16,Datasheet2!$B$6:$BP$323,7,FALSE)</f>
        <v>0</v>
      </c>
      <c r="P23" s="716"/>
      <c r="Q23" s="6"/>
      <c r="R23" s="323"/>
      <c r="S23" s="721">
        <f>VLOOKUP('Part 1'!$L$16,Datasheet2!$B$6:$BP$323,8,FALSE)</f>
        <v>-23089</v>
      </c>
      <c r="T23" s="722"/>
      <c r="U23" s="325"/>
      <c r="V23" s="8"/>
      <c r="W23" s="5"/>
      <c r="X23" s="5"/>
      <c r="Y23" s="5"/>
    </row>
    <row r="24" spans="1:25" x14ac:dyDescent="0.35">
      <c r="A24" s="7"/>
      <c r="B24" s="6"/>
      <c r="C24" s="61"/>
      <c r="D24" s="61"/>
      <c r="E24" s="61"/>
      <c r="F24" s="358"/>
      <c r="G24" s="158"/>
      <c r="H24" s="158"/>
      <c r="I24" s="27"/>
      <c r="J24" s="27"/>
      <c r="K24" s="27"/>
      <c r="L24" s="27"/>
      <c r="M24" s="27"/>
      <c r="N24" s="27"/>
      <c r="O24" s="27"/>
      <c r="P24" s="27"/>
      <c r="Q24" s="27"/>
      <c r="R24" s="323"/>
      <c r="S24" s="323"/>
      <c r="T24" s="323"/>
      <c r="U24" s="325"/>
      <c r="V24" s="8"/>
      <c r="W24" s="5"/>
      <c r="X24" s="5"/>
      <c r="Y24" s="5"/>
    </row>
    <row r="25" spans="1:25" x14ac:dyDescent="0.35">
      <c r="A25" s="7"/>
      <c r="B25" s="50" t="s">
        <v>62</v>
      </c>
      <c r="C25" s="61"/>
      <c r="D25" s="33"/>
      <c r="E25" s="33"/>
      <c r="F25" s="6"/>
      <c r="G25" s="158"/>
      <c r="H25" s="158"/>
      <c r="I25" s="27"/>
      <c r="J25" s="27"/>
      <c r="K25" s="27"/>
      <c r="L25" s="27"/>
      <c r="M25" s="27"/>
      <c r="N25" s="27"/>
      <c r="O25" s="27"/>
      <c r="P25" s="27"/>
      <c r="Q25" s="27"/>
      <c r="R25" s="323"/>
      <c r="S25" s="323"/>
      <c r="T25" s="323"/>
      <c r="U25" s="325"/>
      <c r="V25" s="8"/>
      <c r="W25" s="5"/>
      <c r="X25" s="5"/>
      <c r="Y25" s="5"/>
    </row>
    <row r="26" spans="1:25" ht="14.25" customHeight="1" thickBot="1" x14ac:dyDescent="0.4">
      <c r="A26" s="7"/>
      <c r="B26" s="48"/>
      <c r="C26" s="50" t="s">
        <v>63</v>
      </c>
      <c r="D26" s="358"/>
      <c r="E26" s="33"/>
      <c r="F26" s="6"/>
      <c r="G26" s="158"/>
      <c r="H26" s="158"/>
      <c r="I26" s="27"/>
      <c r="J26" s="27"/>
      <c r="K26" s="27"/>
      <c r="L26" s="27"/>
      <c r="M26" s="27"/>
      <c r="N26" s="27"/>
      <c r="O26" s="27"/>
      <c r="P26" s="27"/>
      <c r="Q26" s="27"/>
      <c r="R26" s="323"/>
      <c r="S26" s="323"/>
      <c r="T26" s="323"/>
      <c r="U26" s="325"/>
      <c r="V26" s="8"/>
      <c r="W26" s="5"/>
      <c r="X26" s="5"/>
      <c r="Y26" s="5"/>
    </row>
    <row r="27" spans="1:25" ht="16" thickBot="1" x14ac:dyDescent="0.4">
      <c r="A27" s="7"/>
      <c r="B27" s="6"/>
      <c r="C27" s="470" t="s">
        <v>64</v>
      </c>
      <c r="D27" s="358"/>
      <c r="E27" s="470"/>
      <c r="F27" s="358"/>
      <c r="G27" s="158"/>
      <c r="H27" s="158"/>
      <c r="I27" s="158"/>
      <c r="J27" s="158"/>
      <c r="K27" s="740">
        <f>VLOOKUP('Part 1'!$L$16,Datasheet2!$B$6:$BP$323,9,FALSE)</f>
        <v>-169491100.81418172</v>
      </c>
      <c r="L27" s="741"/>
      <c r="M27" s="158"/>
      <c r="N27" s="158"/>
      <c r="O27" s="740">
        <f>VLOOKUP('Part 1'!$L$16,Datasheet2!$B$6:$BP$323,10,FALSE)</f>
        <v>-2449490.3758183164</v>
      </c>
      <c r="P27" s="741"/>
      <c r="Q27" s="158"/>
      <c r="R27" s="323"/>
      <c r="S27" s="721">
        <f>VLOOKUP('Part 1'!$L$16,Datasheet2!$B$6:$BP$323,11,FALSE)</f>
        <v>-171940591.19000003</v>
      </c>
      <c r="T27" s="722"/>
      <c r="U27" s="560">
        <f>+S27</f>
        <v>-171940591.19000003</v>
      </c>
      <c r="V27" s="8"/>
      <c r="W27" s="5"/>
      <c r="X27" s="5"/>
      <c r="Y27" s="5"/>
    </row>
    <row r="28" spans="1:25" ht="16" thickBot="1" x14ac:dyDescent="0.4">
      <c r="A28" s="7"/>
      <c r="B28" s="6"/>
      <c r="C28" s="33"/>
      <c r="D28" s="470"/>
      <c r="E28" s="470"/>
      <c r="F28" s="358"/>
      <c r="G28" s="157"/>
      <c r="H28" s="157"/>
      <c r="I28" s="157"/>
      <c r="J28" s="158"/>
      <c r="K28" s="158"/>
      <c r="L28" s="158"/>
      <c r="M28" s="158"/>
      <c r="N28" s="158"/>
      <c r="O28" s="158"/>
      <c r="P28" s="158"/>
      <c r="Q28" s="157"/>
      <c r="R28" s="323"/>
      <c r="S28" s="324"/>
      <c r="T28" s="323"/>
      <c r="U28" s="561"/>
      <c r="V28" s="8"/>
      <c r="W28" s="5"/>
      <c r="X28" s="5"/>
      <c r="Y28" s="504"/>
    </row>
    <row r="29" spans="1:25" ht="16" thickBot="1" x14ac:dyDescent="0.4">
      <c r="A29" s="7"/>
      <c r="B29" s="6"/>
      <c r="C29" s="701" t="s">
        <v>65</v>
      </c>
      <c r="D29" s="717"/>
      <c r="E29" s="717"/>
      <c r="F29" s="718"/>
      <c r="G29" s="718"/>
      <c r="H29" s="562"/>
      <c r="I29" s="157"/>
      <c r="J29" s="27"/>
      <c r="K29" s="715">
        <f>VLOOKUP('Part 1'!$L$16,Datasheet2!$B$6:$BP$323,12,FALSE)</f>
        <v>-34155036.090000004</v>
      </c>
      <c r="L29" s="716"/>
      <c r="M29" s="559"/>
      <c r="N29" s="559"/>
      <c r="O29" s="715">
        <f>VLOOKUP('Part 1'!$L$16,Datasheet2!$B$6:$BP$323,13,FALSE)</f>
        <v>0</v>
      </c>
      <c r="P29" s="716"/>
      <c r="Q29" s="6"/>
      <c r="R29" s="323"/>
      <c r="S29" s="721">
        <f>VLOOKUP('Part 1'!$L$16,Datasheet2!$B$6:$BP$323,14,FALSE)</f>
        <v>-34155036.090000004</v>
      </c>
      <c r="T29" s="722"/>
      <c r="U29" s="325"/>
      <c r="V29" s="8"/>
      <c r="W29" s="5"/>
      <c r="X29" s="5"/>
      <c r="Y29" s="5"/>
    </row>
    <row r="30" spans="1:25" x14ac:dyDescent="0.35">
      <c r="A30" s="7"/>
      <c r="B30" s="6"/>
      <c r="C30" s="717"/>
      <c r="D30" s="717"/>
      <c r="E30" s="717"/>
      <c r="F30" s="718"/>
      <c r="G30" s="718"/>
      <c r="H30" s="562"/>
      <c r="I30" s="157"/>
      <c r="J30" s="27"/>
      <c r="K30" s="157"/>
      <c r="L30" s="27"/>
      <c r="M30" s="157"/>
      <c r="N30" s="158"/>
      <c r="O30" s="158"/>
      <c r="P30" s="158"/>
      <c r="Q30" s="27"/>
      <c r="R30" s="323"/>
      <c r="S30" s="324"/>
      <c r="T30" s="323"/>
      <c r="U30" s="325"/>
      <c r="V30" s="8"/>
      <c r="W30" s="5"/>
      <c r="X30" s="5"/>
      <c r="Y30" s="5"/>
    </row>
    <row r="31" spans="1:25" ht="16" thickBot="1" x14ac:dyDescent="0.4">
      <c r="A31" s="7"/>
      <c r="B31" s="6"/>
      <c r="C31" s="470"/>
      <c r="D31" s="470"/>
      <c r="E31" s="470"/>
      <c r="F31" s="358"/>
      <c r="G31" s="158"/>
      <c r="H31" s="158"/>
      <c r="I31" s="157"/>
      <c r="J31" s="158"/>
      <c r="K31" s="158"/>
      <c r="L31" s="158"/>
      <c r="M31" s="158"/>
      <c r="N31" s="158"/>
      <c r="O31" s="158"/>
      <c r="P31" s="158"/>
      <c r="Q31" s="157"/>
      <c r="R31" s="323"/>
      <c r="S31" s="323"/>
      <c r="T31" s="323"/>
      <c r="U31" s="325"/>
      <c r="V31" s="8"/>
      <c r="W31" s="5"/>
      <c r="X31" s="5"/>
      <c r="Y31" s="5"/>
    </row>
    <row r="32" spans="1:25" ht="16.5" customHeight="1" thickBot="1" x14ac:dyDescent="0.4">
      <c r="A32" s="7"/>
      <c r="B32" s="6"/>
      <c r="C32" s="33" t="s">
        <v>66</v>
      </c>
      <c r="D32" s="470"/>
      <c r="E32" s="33"/>
      <c r="F32" s="6"/>
      <c r="G32" s="719"/>
      <c r="H32" s="719"/>
      <c r="I32" s="157"/>
      <c r="J32" s="27"/>
      <c r="K32" s="715">
        <f>VLOOKUP('Part 1'!$L$16,Datasheet2!$B$6:$BP$323,15,FALSE)</f>
        <v>-265117385.98664561</v>
      </c>
      <c r="L32" s="716"/>
      <c r="M32" s="559"/>
      <c r="N32" s="559"/>
      <c r="O32" s="715">
        <f>VLOOKUP('Part 1'!$L$16,Datasheet2!$B$6:$BP$323,16,FALSE)</f>
        <v>-1104390.0350459807</v>
      </c>
      <c r="P32" s="716"/>
      <c r="Q32" s="6"/>
      <c r="R32" s="323"/>
      <c r="S32" s="721">
        <f>VLOOKUP('Part 1'!$L$16,Datasheet2!$B$6:$BP$323,17,FALSE)</f>
        <v>-266221776.02169159</v>
      </c>
      <c r="T32" s="722"/>
      <c r="U32" s="561"/>
      <c r="V32" s="8"/>
      <c r="W32" s="5"/>
      <c r="X32" s="5"/>
      <c r="Y32" s="5"/>
    </row>
    <row r="33" spans="1:25" x14ac:dyDescent="0.35">
      <c r="A33" s="7"/>
      <c r="B33" s="6"/>
      <c r="C33" s="33"/>
      <c r="D33" s="470"/>
      <c r="E33" s="33"/>
      <c r="F33" s="6"/>
      <c r="G33" s="157"/>
      <c r="H33" s="157"/>
      <c r="I33" s="157"/>
      <c r="J33" s="27"/>
      <c r="K33" s="27"/>
      <c r="L33" s="27"/>
      <c r="M33" s="27"/>
      <c r="N33" s="27"/>
      <c r="O33" s="27"/>
      <c r="P33" s="27"/>
      <c r="Q33" s="157"/>
      <c r="R33" s="323"/>
      <c r="S33" s="324"/>
      <c r="T33" s="323"/>
      <c r="U33" s="561"/>
      <c r="V33" s="8"/>
      <c r="W33" s="5"/>
      <c r="X33" s="5"/>
      <c r="Y33" s="5"/>
    </row>
    <row r="34" spans="1:25" ht="16" thickBot="1" x14ac:dyDescent="0.4">
      <c r="A34" s="7"/>
      <c r="B34" s="6"/>
      <c r="C34" s="50" t="s">
        <v>67</v>
      </c>
      <c r="D34" s="358"/>
      <c r="E34" s="33"/>
      <c r="F34" s="6"/>
      <c r="G34" s="158"/>
      <c r="H34" s="158"/>
      <c r="I34" s="157"/>
      <c r="J34" s="27"/>
      <c r="K34" s="27"/>
      <c r="L34" s="27"/>
      <c r="M34" s="27"/>
      <c r="N34" s="27"/>
      <c r="O34" s="27"/>
      <c r="P34" s="27"/>
      <c r="Q34" s="157"/>
      <c r="R34" s="323"/>
      <c r="S34" s="323"/>
      <c r="T34" s="323"/>
      <c r="U34" s="561"/>
      <c r="V34" s="8"/>
      <c r="W34" s="5"/>
      <c r="X34" s="5"/>
      <c r="Y34" s="5"/>
    </row>
    <row r="35" spans="1:25" ht="16" thickBot="1" x14ac:dyDescent="0.4">
      <c r="A35" s="7"/>
      <c r="B35" s="6"/>
      <c r="C35" s="33" t="s">
        <v>68</v>
      </c>
      <c r="D35" s="358"/>
      <c r="E35" s="33"/>
      <c r="F35" s="6"/>
      <c r="G35" s="562"/>
      <c r="H35" s="562"/>
      <c r="I35" s="157"/>
      <c r="J35" s="27"/>
      <c r="K35" s="715">
        <f>VLOOKUP('Part 1'!$L$16,Datasheet2!$B$6:$BP$323,18,FALSE)</f>
        <v>254341746.91</v>
      </c>
      <c r="L35" s="716"/>
      <c r="M35" s="559"/>
      <c r="N35" s="559"/>
      <c r="O35" s="715">
        <f>VLOOKUP('Part 1'!$L$16,Datasheet2!$B$6:$BP$323,19,FALSE)</f>
        <v>3072917</v>
      </c>
      <c r="P35" s="716"/>
      <c r="Q35" s="6"/>
      <c r="R35" s="323"/>
      <c r="S35" s="721">
        <f>VLOOKUP('Part 1'!$L$16,Datasheet2!$B$6:$BP$323,20,FALSE)</f>
        <v>257414663.91</v>
      </c>
      <c r="T35" s="722"/>
      <c r="U35" s="561"/>
      <c r="V35" s="8"/>
      <c r="W35" s="5"/>
      <c r="X35" s="5"/>
      <c r="Y35" s="504"/>
    </row>
    <row r="36" spans="1:25" x14ac:dyDescent="0.35">
      <c r="A36" s="7"/>
      <c r="B36" s="6"/>
      <c r="C36" s="33" t="s">
        <v>69</v>
      </c>
      <c r="D36" s="358"/>
      <c r="E36" s="33"/>
      <c r="F36" s="6"/>
      <c r="G36" s="158"/>
      <c r="H36" s="158"/>
      <c r="I36" s="157"/>
      <c r="J36" s="27"/>
      <c r="K36" s="27"/>
      <c r="L36" s="27"/>
      <c r="M36" s="27"/>
      <c r="N36" s="27"/>
      <c r="O36" s="27"/>
      <c r="P36" s="27"/>
      <c r="Q36" s="157"/>
      <c r="R36" s="323"/>
      <c r="S36" s="323"/>
      <c r="T36" s="323"/>
      <c r="U36" s="561"/>
      <c r="V36" s="8"/>
      <c r="W36" s="5"/>
      <c r="X36" s="5"/>
      <c r="Y36" s="5"/>
    </row>
    <row r="37" spans="1:25" ht="16" thickBot="1" x14ac:dyDescent="0.4">
      <c r="A37" s="7"/>
      <c r="B37" s="6"/>
      <c r="C37" s="33"/>
      <c r="D37" s="358"/>
      <c r="E37" s="33"/>
      <c r="F37" s="6"/>
      <c r="G37" s="158"/>
      <c r="H37" s="158"/>
      <c r="I37" s="157"/>
      <c r="J37" s="27"/>
      <c r="K37" s="27"/>
      <c r="L37" s="27"/>
      <c r="M37" s="27"/>
      <c r="N37" s="27"/>
      <c r="O37" s="27"/>
      <c r="P37" s="27"/>
      <c r="Q37" s="157"/>
      <c r="R37" s="323"/>
      <c r="S37" s="323"/>
      <c r="T37" s="323"/>
      <c r="U37" s="561"/>
      <c r="V37" s="8"/>
      <c r="W37" s="5"/>
      <c r="X37" s="5"/>
      <c r="Y37" s="5"/>
    </row>
    <row r="38" spans="1:25" ht="16" thickBot="1" x14ac:dyDescent="0.4">
      <c r="A38" s="7"/>
      <c r="B38" s="6"/>
      <c r="C38" s="55" t="s">
        <v>70</v>
      </c>
      <c r="D38" s="358"/>
      <c r="E38" s="33"/>
      <c r="F38" s="6"/>
      <c r="G38" s="158"/>
      <c r="H38" s="158"/>
      <c r="I38" s="157"/>
      <c r="J38" s="27"/>
      <c r="K38" s="723">
        <f>VLOOKUP('Part 1'!$L$16,Datasheet2!$B$6:$BP$323,21,FALSE)</f>
        <v>430303591.74000001</v>
      </c>
      <c r="L38" s="724"/>
      <c r="M38" s="27"/>
      <c r="N38" s="27"/>
      <c r="O38" s="723">
        <f>VLOOKUP('Part 1'!$L$16,Datasheet2!$B$6:$BP$323,22,FALSE)</f>
        <v>5213348</v>
      </c>
      <c r="P38" s="724"/>
      <c r="Q38" s="157"/>
      <c r="R38" s="323"/>
      <c r="S38" s="725">
        <f>VLOOKUP('Part 1'!$L$16,Datasheet2!$B$6:$BP$323,23,FALSE)</f>
        <v>435516939.74000001</v>
      </c>
      <c r="T38" s="726"/>
      <c r="U38" s="561"/>
      <c r="V38" s="8"/>
      <c r="W38" s="5"/>
      <c r="X38" s="5"/>
      <c r="Y38" s="5"/>
    </row>
    <row r="39" spans="1:25" x14ac:dyDescent="0.35">
      <c r="A39" s="7"/>
      <c r="B39" s="6"/>
      <c r="C39" s="33" t="s">
        <v>69</v>
      </c>
      <c r="D39" s="358"/>
      <c r="E39" s="33"/>
      <c r="F39" s="6"/>
      <c r="G39" s="158"/>
      <c r="H39" s="158"/>
      <c r="I39" s="157"/>
      <c r="J39" s="27"/>
      <c r="K39" s="27"/>
      <c r="L39" s="27"/>
      <c r="M39" s="27"/>
      <c r="N39" s="27"/>
      <c r="O39" s="27"/>
      <c r="P39" s="27"/>
      <c r="Q39" s="157"/>
      <c r="R39" s="323"/>
      <c r="S39" s="323"/>
      <c r="T39" s="323"/>
      <c r="U39" s="561"/>
      <c r="V39" s="8"/>
      <c r="W39" s="5"/>
      <c r="X39" s="5"/>
      <c r="Y39" s="5"/>
    </row>
    <row r="40" spans="1:25" ht="16" thickBot="1" x14ac:dyDescent="0.4">
      <c r="A40" s="7"/>
      <c r="B40" s="6"/>
      <c r="C40" s="33"/>
      <c r="D40" s="358"/>
      <c r="E40" s="33"/>
      <c r="F40" s="6"/>
      <c r="G40" s="158"/>
      <c r="H40" s="158"/>
      <c r="I40" s="157"/>
      <c r="J40" s="27"/>
      <c r="K40" s="27"/>
      <c r="L40" s="27"/>
      <c r="M40" s="27"/>
      <c r="N40" s="27"/>
      <c r="O40" s="27"/>
      <c r="P40" s="27"/>
      <c r="Q40" s="157"/>
      <c r="R40" s="323"/>
      <c r="S40" s="323"/>
      <c r="T40" s="323"/>
      <c r="U40" s="561"/>
      <c r="V40" s="8"/>
      <c r="W40" s="5"/>
      <c r="X40" s="5"/>
      <c r="Y40" s="5"/>
    </row>
    <row r="41" spans="1:25" ht="16" thickBot="1" x14ac:dyDescent="0.4">
      <c r="A41" s="7"/>
      <c r="B41" s="6"/>
      <c r="C41" s="33" t="s">
        <v>71</v>
      </c>
      <c r="D41" s="358"/>
      <c r="E41" s="33"/>
      <c r="F41" s="6"/>
      <c r="G41" s="158"/>
      <c r="H41" s="158"/>
      <c r="I41" s="157"/>
      <c r="J41" s="27"/>
      <c r="K41" s="723">
        <f>VLOOKUP('Part 1'!$L$16,Datasheet2!$B$6:$BP$323,24,FALSE)</f>
        <v>-100323102.987</v>
      </c>
      <c r="L41" s="724"/>
      <c r="M41" s="27"/>
      <c r="N41" s="27"/>
      <c r="O41" s="727">
        <f>VLOOKUP('Part 1'!$L$16,Datasheet2!$B$6:$BP$323,25,FALSE)</f>
        <v>34311</v>
      </c>
      <c r="P41" s="728"/>
      <c r="Q41" s="157"/>
      <c r="R41" s="323"/>
      <c r="S41" s="725">
        <f>VLOOKUP('Part 1'!$L$16,Datasheet2!$B$6:$BP$323,26,FALSE)</f>
        <v>-100288791.987</v>
      </c>
      <c r="T41" s="726"/>
      <c r="U41" s="561"/>
      <c r="V41" s="8"/>
      <c r="W41" s="5"/>
      <c r="X41" s="5"/>
      <c r="Y41" s="5"/>
    </row>
    <row r="42" spans="1:25" ht="16" thickBot="1" x14ac:dyDescent="0.4">
      <c r="A42" s="7"/>
      <c r="B42" s="6"/>
      <c r="C42" s="33"/>
      <c r="D42" s="358"/>
      <c r="E42" s="33"/>
      <c r="F42" s="6"/>
      <c r="G42" s="158"/>
      <c r="H42" s="158"/>
      <c r="I42" s="157"/>
      <c r="J42" s="27"/>
      <c r="K42" s="27"/>
      <c r="L42" s="27"/>
      <c r="M42" s="27"/>
      <c r="N42" s="27"/>
      <c r="O42" s="27"/>
      <c r="P42" s="27"/>
      <c r="Q42" s="157"/>
      <c r="R42" s="323"/>
      <c r="S42" s="323"/>
      <c r="T42" s="323"/>
      <c r="U42" s="561"/>
      <c r="V42" s="8"/>
      <c r="W42" s="5"/>
      <c r="X42" s="5"/>
      <c r="Y42" s="5"/>
    </row>
    <row r="43" spans="1:25" ht="16" thickBot="1" x14ac:dyDescent="0.4">
      <c r="A43" s="7"/>
      <c r="B43" s="6"/>
      <c r="C43" s="33" t="s">
        <v>72</v>
      </c>
      <c r="D43" s="358"/>
      <c r="E43" s="33"/>
      <c r="F43" s="6"/>
      <c r="G43" s="158"/>
      <c r="H43" s="158"/>
      <c r="I43" s="157"/>
      <c r="J43" s="27"/>
      <c r="K43" s="723">
        <f>VLOOKUP('Part 1'!$L$16,Datasheet2!$B$6:$BP$323,27,FALSE)</f>
        <v>-529463601.42500007</v>
      </c>
      <c r="L43" s="724"/>
      <c r="M43" s="27"/>
      <c r="N43" s="27"/>
      <c r="O43" s="723">
        <f>VLOOKUP('Part 1'!$L$16,Datasheet2!$B$6:$BP$323,28,FALSE)</f>
        <v>-7294115</v>
      </c>
      <c r="P43" s="724"/>
      <c r="Q43" s="157"/>
      <c r="R43" s="323"/>
      <c r="S43" s="725">
        <f>VLOOKUP('Part 1'!$L$16,Datasheet2!$B$6:$BP$323,29,FALSE)</f>
        <v>-536757716.42500007</v>
      </c>
      <c r="T43" s="726"/>
      <c r="U43" s="561"/>
      <c r="V43" s="8"/>
      <c r="W43" s="5"/>
      <c r="X43" s="5"/>
      <c r="Y43" s="5"/>
    </row>
    <row r="44" spans="1:25" ht="16" thickBot="1" x14ac:dyDescent="0.4">
      <c r="A44" s="7"/>
      <c r="B44" s="6"/>
      <c r="C44" s="33"/>
      <c r="D44" s="33"/>
      <c r="E44" s="33"/>
      <c r="F44" s="6"/>
      <c r="G44" s="157"/>
      <c r="H44" s="157"/>
      <c r="I44" s="34"/>
      <c r="J44" s="27"/>
      <c r="K44" s="27"/>
      <c r="L44" s="27"/>
      <c r="M44" s="27"/>
      <c r="N44" s="27"/>
      <c r="O44" s="34"/>
      <c r="P44" s="34"/>
      <c r="Q44" s="157"/>
      <c r="R44" s="323"/>
      <c r="S44" s="324"/>
      <c r="T44" s="323"/>
      <c r="U44" s="561"/>
      <c r="V44" s="8"/>
      <c r="W44" s="5"/>
      <c r="X44" s="5"/>
      <c r="Y44" s="5"/>
    </row>
    <row r="45" spans="1:25" x14ac:dyDescent="0.35">
      <c r="A45" s="7"/>
      <c r="B45" s="563"/>
      <c r="C45" s="564"/>
      <c r="D45" s="564"/>
      <c r="E45" s="564"/>
      <c r="F45" s="565"/>
      <c r="G45" s="566"/>
      <c r="H45" s="566"/>
      <c r="I45" s="567"/>
      <c r="J45" s="568"/>
      <c r="K45" s="568"/>
      <c r="L45" s="568"/>
      <c r="M45" s="568"/>
      <c r="N45" s="568"/>
      <c r="O45" s="567"/>
      <c r="P45" s="567"/>
      <c r="Q45" s="567"/>
      <c r="R45" s="569"/>
      <c r="S45" s="570"/>
      <c r="T45" s="569"/>
      <c r="U45" s="571"/>
      <c r="V45" s="8"/>
      <c r="W45" s="5"/>
      <c r="X45" s="5"/>
      <c r="Y45" s="5"/>
    </row>
    <row r="46" spans="1:25" ht="16" thickBot="1" x14ac:dyDescent="0.4">
      <c r="A46" s="7"/>
      <c r="B46" s="572"/>
      <c r="C46" s="50" t="s">
        <v>73</v>
      </c>
      <c r="D46" s="33"/>
      <c r="E46" s="33"/>
      <c r="F46" s="6"/>
      <c r="G46" s="158"/>
      <c r="H46" s="158"/>
      <c r="I46" s="27"/>
      <c r="J46" s="27"/>
      <c r="K46" s="27"/>
      <c r="L46" s="27"/>
      <c r="M46" s="27"/>
      <c r="N46" s="27"/>
      <c r="O46" s="27"/>
      <c r="P46" s="27"/>
      <c r="Q46" s="27"/>
      <c r="R46" s="323"/>
      <c r="S46" s="323"/>
      <c r="T46" s="323"/>
      <c r="U46" s="573"/>
      <c r="V46" s="8"/>
      <c r="W46" s="5"/>
      <c r="X46" s="5"/>
      <c r="Y46" s="5"/>
    </row>
    <row r="47" spans="1:25" ht="16" thickBot="1" x14ac:dyDescent="0.4">
      <c r="A47" s="7"/>
      <c r="B47" s="574"/>
      <c r="C47" s="33" t="s">
        <v>74</v>
      </c>
      <c r="D47" s="33"/>
      <c r="E47" s="33"/>
      <c r="F47" s="6"/>
      <c r="G47" s="719"/>
      <c r="H47" s="720"/>
      <c r="I47" s="157"/>
      <c r="J47" s="27"/>
      <c r="K47" s="715">
        <f>VLOOKUP('Part 1'!$L$16,Datasheet2!$B$6:$BP$323,30,FALSE)</f>
        <v>25405258643.141354</v>
      </c>
      <c r="L47" s="716"/>
      <c r="M47" s="27"/>
      <c r="N47" s="27"/>
      <c r="O47" s="715">
        <f>VLOOKUP('Part 1'!$L$16,Datasheet2!$B$6:$BP$323,31,FALSE)</f>
        <v>276830036.90495408</v>
      </c>
      <c r="P47" s="716"/>
      <c r="Q47" s="27"/>
      <c r="R47" s="323"/>
      <c r="S47" s="721">
        <f>VLOOKUP('Part 1'!$L$16,Datasheet2!$B$6:$BP$323,32,FALSE)</f>
        <v>25682088680.046303</v>
      </c>
      <c r="T47" s="722"/>
      <c r="U47" s="575"/>
      <c r="V47" s="8"/>
      <c r="W47" s="5"/>
      <c r="X47" s="5"/>
      <c r="Y47" s="5"/>
    </row>
    <row r="48" spans="1:25" ht="16" thickBot="1" x14ac:dyDescent="0.4">
      <c r="A48" s="7"/>
      <c r="B48" s="576"/>
      <c r="C48" s="577"/>
      <c r="D48" s="577"/>
      <c r="E48" s="577"/>
      <c r="F48" s="578"/>
      <c r="G48" s="579"/>
      <c r="H48" s="579"/>
      <c r="I48" s="580"/>
      <c r="J48" s="580"/>
      <c r="K48" s="580"/>
      <c r="L48" s="580"/>
      <c r="M48" s="580"/>
      <c r="N48" s="580"/>
      <c r="O48" s="580"/>
      <c r="P48" s="580"/>
      <c r="Q48" s="580"/>
      <c r="R48" s="408"/>
      <c r="S48" s="408"/>
      <c r="T48" s="581"/>
      <c r="U48" s="582"/>
      <c r="V48" s="8"/>
      <c r="W48" s="5"/>
      <c r="X48" s="5"/>
      <c r="Y48" s="5"/>
    </row>
    <row r="49" spans="1:22" ht="16" thickBot="1" x14ac:dyDescent="0.4">
      <c r="A49" s="7"/>
      <c r="B49" s="6"/>
      <c r="C49" s="33"/>
      <c r="D49" s="33"/>
      <c r="E49" s="33"/>
      <c r="F49" s="6"/>
      <c r="G49" s="27"/>
      <c r="H49" s="27"/>
      <c r="I49" s="27"/>
      <c r="J49" s="27"/>
      <c r="K49" s="27"/>
      <c r="L49" s="27"/>
      <c r="M49" s="27"/>
      <c r="N49" s="27"/>
      <c r="O49" s="27"/>
      <c r="P49" s="27"/>
      <c r="Q49" s="27"/>
      <c r="R49" s="27"/>
      <c r="S49" s="27"/>
      <c r="T49" s="27"/>
      <c r="U49" s="6"/>
      <c r="V49" s="8"/>
    </row>
    <row r="50" spans="1:22" x14ac:dyDescent="0.35">
      <c r="A50" s="583"/>
      <c r="B50" s="491"/>
      <c r="C50" s="490"/>
      <c r="D50" s="490"/>
      <c r="E50" s="490"/>
      <c r="F50" s="491"/>
      <c r="G50" s="492"/>
      <c r="H50" s="492"/>
      <c r="I50" s="492"/>
      <c r="J50" s="492"/>
      <c r="K50" s="492"/>
      <c r="L50" s="492"/>
      <c r="M50" s="492"/>
      <c r="N50" s="492"/>
      <c r="O50" s="492"/>
      <c r="P50" s="492"/>
      <c r="Q50" s="492"/>
      <c r="R50" s="492"/>
      <c r="S50" s="492"/>
      <c r="T50" s="492"/>
      <c r="U50" s="491"/>
      <c r="V50" s="584"/>
    </row>
    <row r="51" spans="1:22" x14ac:dyDescent="0.35">
      <c r="A51" s="7"/>
      <c r="B51" s="6"/>
      <c r="C51" s="50" t="s">
        <v>75</v>
      </c>
      <c r="D51" s="33"/>
      <c r="E51" s="33"/>
      <c r="F51" s="6"/>
      <c r="G51" s="27"/>
      <c r="H51" s="27"/>
      <c r="I51" s="27"/>
      <c r="J51" s="27"/>
      <c r="K51" s="27"/>
      <c r="L51" s="27"/>
      <c r="M51" s="27"/>
      <c r="N51" s="27"/>
      <c r="O51" s="27"/>
      <c r="P51" s="27"/>
      <c r="Q51" s="27"/>
      <c r="R51" s="27"/>
      <c r="S51" s="27"/>
      <c r="T51" s="27"/>
      <c r="U51" s="6"/>
      <c r="V51" s="8"/>
    </row>
    <row r="52" spans="1:22" x14ac:dyDescent="0.35">
      <c r="A52" s="7"/>
      <c r="B52" s="6"/>
      <c r="C52" s="120"/>
      <c r="D52" s="33"/>
      <c r="E52" s="33"/>
      <c r="F52" s="6"/>
      <c r="G52" s="714"/>
      <c r="H52" s="714"/>
      <c r="I52" s="27"/>
      <c r="J52" s="27"/>
      <c r="K52" s="714" t="s">
        <v>52</v>
      </c>
      <c r="L52" s="714"/>
      <c r="M52" s="27"/>
      <c r="N52" s="27"/>
      <c r="O52" s="714" t="s">
        <v>53</v>
      </c>
      <c r="P52" s="714"/>
      <c r="Q52" s="27"/>
      <c r="R52" s="27"/>
      <c r="S52" s="714" t="s">
        <v>54</v>
      </c>
      <c r="T52" s="714"/>
      <c r="U52" s="6"/>
      <c r="V52" s="8"/>
    </row>
    <row r="53" spans="1:22" ht="15.75" customHeight="1" x14ac:dyDescent="0.35">
      <c r="A53" s="7"/>
      <c r="B53" s="6"/>
      <c r="C53" s="50"/>
      <c r="D53" s="33"/>
      <c r="E53" s="33"/>
      <c r="F53" s="6"/>
      <c r="G53" s="27"/>
      <c r="H53" s="27"/>
      <c r="I53" s="27"/>
      <c r="J53" s="27"/>
      <c r="K53" s="737" t="s">
        <v>55</v>
      </c>
      <c r="L53" s="737"/>
      <c r="M53" s="27"/>
      <c r="N53" s="27"/>
      <c r="O53" s="735" t="s">
        <v>56</v>
      </c>
      <c r="P53" s="735"/>
      <c r="Q53" s="27"/>
      <c r="R53" s="323"/>
      <c r="S53" s="763" t="s">
        <v>76</v>
      </c>
      <c r="T53" s="763"/>
      <c r="U53" s="325"/>
      <c r="V53" s="8"/>
    </row>
    <row r="54" spans="1:22" ht="32.25" customHeight="1" x14ac:dyDescent="0.35">
      <c r="A54" s="7"/>
      <c r="B54" s="6"/>
      <c r="C54" s="50"/>
      <c r="D54" s="33"/>
      <c r="E54" s="33"/>
      <c r="F54" s="6"/>
      <c r="G54" s="27"/>
      <c r="H54" s="27"/>
      <c r="I54" s="27"/>
      <c r="J54" s="27"/>
      <c r="K54" s="737"/>
      <c r="L54" s="737"/>
      <c r="M54" s="27"/>
      <c r="N54" s="27"/>
      <c r="O54" s="735"/>
      <c r="P54" s="735"/>
      <c r="Q54" s="27"/>
      <c r="R54" s="323"/>
      <c r="S54" s="763"/>
      <c r="T54" s="763"/>
      <c r="U54" s="325"/>
      <c r="V54" s="8"/>
    </row>
    <row r="55" spans="1:22" ht="32.25" customHeight="1" thickBot="1" x14ac:dyDescent="0.4">
      <c r="A55" s="7"/>
      <c r="B55" s="6"/>
      <c r="C55" s="48" t="s">
        <v>29</v>
      </c>
      <c r="D55" s="33"/>
      <c r="E55" s="33"/>
      <c r="F55" s="6"/>
      <c r="G55" s="27"/>
      <c r="H55" s="27"/>
      <c r="I55" s="27"/>
      <c r="J55" s="27"/>
      <c r="K55" s="739"/>
      <c r="L55" s="739"/>
      <c r="M55" s="27"/>
      <c r="N55" s="27"/>
      <c r="O55" s="739"/>
      <c r="P55" s="739"/>
      <c r="Q55" s="27"/>
      <c r="R55" s="323"/>
      <c r="S55" s="763" t="s">
        <v>77</v>
      </c>
      <c r="T55" s="763"/>
      <c r="U55" s="325"/>
      <c r="V55" s="8"/>
    </row>
    <row r="56" spans="1:22" ht="16" thickBot="1" x14ac:dyDescent="0.4">
      <c r="A56" s="7"/>
      <c r="B56" s="6"/>
      <c r="C56" s="33" t="s">
        <v>78</v>
      </c>
      <c r="D56" s="33"/>
      <c r="E56" s="33"/>
      <c r="F56" s="6"/>
      <c r="G56" s="27"/>
      <c r="H56" s="27"/>
      <c r="I56" s="27"/>
      <c r="J56" s="27"/>
      <c r="K56" s="739"/>
      <c r="L56" s="739"/>
      <c r="M56" s="27"/>
      <c r="N56" s="27"/>
      <c r="O56" s="715">
        <f>VLOOKUP('Part 1'!$L$16,Datasheet2!$B$6:$BP$323,33,FALSE)</f>
        <v>276830036.90495408</v>
      </c>
      <c r="P56" s="716"/>
      <c r="Q56" s="27"/>
      <c r="R56" s="323"/>
      <c r="S56" s="752">
        <f>VLOOKUP('Part 1'!$L$16,Datasheet2!$B$6:$BP$323,34,FALSE)</f>
        <v>276830036.90495408</v>
      </c>
      <c r="T56" s="753"/>
      <c r="U56" s="325"/>
      <c r="V56" s="8"/>
    </row>
    <row r="57" spans="1:22" x14ac:dyDescent="0.35">
      <c r="A57" s="7"/>
      <c r="B57" s="6"/>
      <c r="C57" s="50"/>
      <c r="D57" s="33"/>
      <c r="E57" s="33"/>
      <c r="F57" s="6"/>
      <c r="G57" s="179"/>
      <c r="H57" s="27"/>
      <c r="I57" s="179"/>
      <c r="J57" s="27"/>
      <c r="K57" s="179"/>
      <c r="L57" s="179"/>
      <c r="M57" s="179"/>
      <c r="N57" s="179"/>
      <c r="O57" s="179"/>
      <c r="P57" s="179"/>
      <c r="Q57" s="27"/>
      <c r="R57" s="323"/>
      <c r="S57" s="323"/>
      <c r="T57" s="323"/>
      <c r="U57" s="325"/>
      <c r="V57" s="8"/>
    </row>
    <row r="58" spans="1:22" x14ac:dyDescent="0.35">
      <c r="A58" s="7"/>
      <c r="B58" s="6"/>
      <c r="C58" s="50"/>
      <c r="D58" s="33"/>
      <c r="E58" s="33"/>
      <c r="F58" s="6"/>
      <c r="G58" s="27"/>
      <c r="H58" s="27"/>
      <c r="I58" s="179"/>
      <c r="J58" s="27"/>
      <c r="K58" s="27"/>
      <c r="L58" s="27"/>
      <c r="M58" s="27"/>
      <c r="N58" s="27"/>
      <c r="O58" s="27"/>
      <c r="P58" s="27"/>
      <c r="Q58" s="27"/>
      <c r="R58" s="323"/>
      <c r="S58" s="323"/>
      <c r="T58" s="323"/>
      <c r="U58" s="325"/>
      <c r="V58" s="8"/>
    </row>
    <row r="59" spans="1:22" ht="15" customHeight="1" x14ac:dyDescent="0.35">
      <c r="A59" s="7"/>
      <c r="B59" s="6"/>
      <c r="C59" s="50"/>
      <c r="D59" s="33"/>
      <c r="E59" s="33"/>
      <c r="F59" s="6"/>
      <c r="G59" s="760"/>
      <c r="H59" s="760"/>
      <c r="I59" s="27"/>
      <c r="J59" s="27"/>
      <c r="K59" s="27"/>
      <c r="L59" s="27"/>
      <c r="M59" s="27"/>
      <c r="N59" s="27"/>
      <c r="O59" s="27"/>
      <c r="P59" s="27"/>
      <c r="Q59" s="27"/>
      <c r="R59" s="323"/>
      <c r="S59" s="764" t="s">
        <v>57</v>
      </c>
      <c r="T59" s="764"/>
      <c r="U59" s="325"/>
      <c r="V59" s="8"/>
    </row>
    <row r="60" spans="1:22" ht="16.5" customHeight="1" thickBot="1" x14ac:dyDescent="0.4">
      <c r="A60" s="7"/>
      <c r="B60" s="48"/>
      <c r="C60" s="50" t="s">
        <v>79</v>
      </c>
      <c r="D60" s="33"/>
      <c r="E60" s="33"/>
      <c r="F60" s="6"/>
      <c r="G60" s="760"/>
      <c r="H60" s="760"/>
      <c r="I60" s="27"/>
      <c r="J60" s="27"/>
      <c r="K60" s="27"/>
      <c r="L60" s="27"/>
      <c r="M60" s="27"/>
      <c r="N60" s="27"/>
      <c r="O60" s="27"/>
      <c r="P60" s="27"/>
      <c r="Q60" s="27"/>
      <c r="R60" s="323"/>
      <c r="S60" s="764"/>
      <c r="T60" s="764"/>
      <c r="U60" s="156"/>
      <c r="V60" s="8"/>
    </row>
    <row r="61" spans="1:22" ht="16" thickBot="1" x14ac:dyDescent="0.4">
      <c r="A61" s="7"/>
      <c r="B61" s="6"/>
      <c r="C61" s="33" t="s">
        <v>80</v>
      </c>
      <c r="D61" s="33"/>
      <c r="E61" s="33"/>
      <c r="F61" s="6"/>
      <c r="G61" s="760"/>
      <c r="H61" s="760"/>
      <c r="I61" s="27"/>
      <c r="J61" s="27"/>
      <c r="K61" s="715">
        <f>VLOOKUP('Part 1'!$L$16,Datasheet2!$B$6:$BP$323,35,FALSE)</f>
        <v>70958830.189999998</v>
      </c>
      <c r="L61" s="716"/>
      <c r="M61" s="27"/>
      <c r="N61" s="27"/>
      <c r="O61" s="715">
        <f>VLOOKUP('Part 1'!$L$16,Datasheet2!$B$6:$BP$323,36,FALSE)</f>
        <v>484886</v>
      </c>
      <c r="P61" s="716"/>
      <c r="Q61" s="6"/>
      <c r="R61" s="323"/>
      <c r="S61" s="752">
        <f>VLOOKUP('Part 1'!$L$16,Datasheet2!$B$6:$BP$323,37,FALSE)</f>
        <v>71443716.189999998</v>
      </c>
      <c r="T61" s="753"/>
      <c r="U61" s="561"/>
      <c r="V61" s="8"/>
    </row>
    <row r="62" spans="1:22" ht="16" thickBot="1" x14ac:dyDescent="0.4">
      <c r="A62" s="7"/>
      <c r="B62" s="6"/>
      <c r="C62" s="33"/>
      <c r="D62" s="33"/>
      <c r="E62" s="33"/>
      <c r="F62" s="6"/>
      <c r="G62" s="760"/>
      <c r="H62" s="760"/>
      <c r="I62" s="27"/>
      <c r="J62" s="27"/>
      <c r="K62" s="585"/>
      <c r="L62" s="586"/>
      <c r="M62" s="158"/>
      <c r="N62" s="158"/>
      <c r="O62" s="585"/>
      <c r="P62" s="586"/>
      <c r="Q62" s="6"/>
      <c r="R62" s="323"/>
      <c r="S62" s="587"/>
      <c r="T62" s="588"/>
      <c r="U62" s="561"/>
      <c r="V62" s="8"/>
    </row>
    <row r="63" spans="1:22" ht="16" thickBot="1" x14ac:dyDescent="0.4">
      <c r="A63" s="7"/>
      <c r="B63" s="6"/>
      <c r="C63" s="33" t="s">
        <v>81</v>
      </c>
      <c r="D63" s="33"/>
      <c r="E63" s="33"/>
      <c r="F63" s="6"/>
      <c r="G63" s="760"/>
      <c r="H63" s="760"/>
      <c r="I63" s="27"/>
      <c r="J63" s="27"/>
      <c r="K63" s="754">
        <f>VLOOKUP('Part 1'!$L$16,Datasheet2!$B$6:$BP$323,38,FALSE)</f>
        <v>25956</v>
      </c>
      <c r="L63" s="755"/>
      <c r="M63" s="27"/>
      <c r="N63" s="27"/>
      <c r="O63" s="754">
        <f>VLOOKUP('Part 1'!$L$16,Datasheet2!$B$6:$BP$323,39,FALSE)</f>
        <v>0</v>
      </c>
      <c r="P63" s="755"/>
      <c r="Q63" s="6"/>
      <c r="R63" s="323"/>
      <c r="S63" s="756">
        <f>VLOOKUP('Part 1'!$L$16,Datasheet2!$B$6:$BP$323,40,FALSE)</f>
        <v>25956</v>
      </c>
      <c r="T63" s="755"/>
      <c r="U63" s="561"/>
      <c r="V63" s="8"/>
    </row>
    <row r="64" spans="1:22" ht="16" thickBot="1" x14ac:dyDescent="0.4">
      <c r="A64" s="7"/>
      <c r="B64" s="6"/>
      <c r="C64" s="33"/>
      <c r="D64" s="33"/>
      <c r="E64" s="33"/>
      <c r="F64" s="6"/>
      <c r="G64" s="760"/>
      <c r="H64" s="760"/>
      <c r="I64" s="27"/>
      <c r="J64" s="27"/>
      <c r="K64" s="27"/>
      <c r="L64" s="27"/>
      <c r="M64" s="27"/>
      <c r="N64" s="27"/>
      <c r="O64" s="27"/>
      <c r="P64" s="27"/>
      <c r="Q64" s="27"/>
      <c r="R64" s="323"/>
      <c r="S64" s="323"/>
      <c r="T64" s="323"/>
      <c r="U64" s="325"/>
      <c r="V64" s="8"/>
    </row>
    <row r="65" spans="1:30" ht="16" thickBot="1" x14ac:dyDescent="0.4">
      <c r="A65" s="7"/>
      <c r="B65" s="6"/>
      <c r="C65" s="33" t="s">
        <v>82</v>
      </c>
      <c r="D65" s="33"/>
      <c r="E65" s="33"/>
      <c r="F65" s="6"/>
      <c r="G65" s="27"/>
      <c r="H65" s="27"/>
      <c r="I65" s="27"/>
      <c r="J65" s="27"/>
      <c r="K65" s="27"/>
      <c r="L65" s="27"/>
      <c r="M65" s="27"/>
      <c r="N65" s="27"/>
      <c r="O65" s="715">
        <f>VLOOKUP('Part 1'!$L$16,Datasheet2!$B$6:$BP$323,41,FALSE)</f>
        <v>-1890639</v>
      </c>
      <c r="P65" s="716"/>
      <c r="Q65" s="27"/>
      <c r="R65" s="323"/>
      <c r="S65" s="752">
        <f>VLOOKUP('Part 1'!$L$16,Datasheet2!$B$6:$BP$323,42,FALSE)</f>
        <v>-1890639</v>
      </c>
      <c r="T65" s="753"/>
      <c r="U65" s="325"/>
      <c r="V65" s="8"/>
      <c r="W65" s="5"/>
      <c r="X65" s="5"/>
      <c r="Y65" s="5"/>
      <c r="Z65" s="5"/>
      <c r="AA65" s="5"/>
      <c r="AB65" s="5"/>
      <c r="AC65" s="5"/>
      <c r="AD65" s="5"/>
    </row>
    <row r="66" spans="1:30" ht="16" thickBot="1" x14ac:dyDescent="0.4">
      <c r="A66" s="7"/>
      <c r="B66" s="6"/>
      <c r="C66" s="33"/>
      <c r="D66" s="33"/>
      <c r="E66" s="33"/>
      <c r="F66" s="6"/>
      <c r="G66" s="27"/>
      <c r="H66" s="27"/>
      <c r="I66" s="27"/>
      <c r="J66" s="27"/>
      <c r="K66" s="27"/>
      <c r="L66" s="27"/>
      <c r="M66" s="27"/>
      <c r="N66" s="27"/>
      <c r="O66" s="27"/>
      <c r="P66" s="27"/>
      <c r="Q66" s="27"/>
      <c r="R66" s="323"/>
      <c r="S66" s="323"/>
      <c r="T66" s="323"/>
      <c r="U66" s="325"/>
      <c r="V66" s="8"/>
      <c r="W66" s="5"/>
      <c r="X66" s="5"/>
      <c r="Y66" s="5"/>
      <c r="Z66" s="5"/>
      <c r="AA66" s="5"/>
      <c r="AB66" s="5"/>
      <c r="AC66" s="5"/>
      <c r="AD66" s="5"/>
    </row>
    <row r="67" spans="1:30" ht="16" thickBot="1" x14ac:dyDescent="0.4">
      <c r="A67" s="7"/>
      <c r="B67" s="6"/>
      <c r="C67" s="33" t="s">
        <v>83</v>
      </c>
      <c r="D67" s="33"/>
      <c r="E67" s="33"/>
      <c r="F67" s="6"/>
      <c r="G67" s="27"/>
      <c r="H67" s="27"/>
      <c r="I67" s="27"/>
      <c r="J67" s="27"/>
      <c r="K67" s="27"/>
      <c r="L67" s="27"/>
      <c r="M67" s="27"/>
      <c r="N67" s="27"/>
      <c r="O67" s="715">
        <f>VLOOKUP('Part 1'!$L$16,Datasheet2!$B$6:$BP$323,43,FALSE)</f>
        <v>214011640</v>
      </c>
      <c r="P67" s="716"/>
      <c r="Q67" s="27"/>
      <c r="R67" s="323"/>
      <c r="S67" s="761">
        <f>VLOOKUP('Part 1'!$L$16,Datasheet2!$B$6:$BP$323,44,FALSE)</f>
        <v>214011640</v>
      </c>
      <c r="T67" s="762"/>
      <c r="U67" s="325"/>
      <c r="V67" s="8"/>
      <c r="W67" s="5"/>
      <c r="X67" s="5"/>
      <c r="Y67" s="5"/>
      <c r="Z67" s="5"/>
      <c r="AA67" s="5"/>
      <c r="AB67" s="5"/>
      <c r="AC67" s="5"/>
      <c r="AD67" s="5"/>
    </row>
    <row r="68" spans="1:30" ht="16" thickBot="1" x14ac:dyDescent="0.4">
      <c r="A68" s="7"/>
      <c r="B68" s="6"/>
      <c r="C68" s="33"/>
      <c r="D68" s="33"/>
      <c r="E68" s="33"/>
      <c r="F68" s="6"/>
      <c r="G68" s="27"/>
      <c r="H68" s="27"/>
      <c r="I68" s="27"/>
      <c r="J68" s="27"/>
      <c r="K68" s="27"/>
      <c r="L68" s="27"/>
      <c r="M68" s="27"/>
      <c r="N68" s="27"/>
      <c r="O68" s="34"/>
      <c r="P68" s="27"/>
      <c r="Q68" s="27"/>
      <c r="R68" s="323"/>
      <c r="S68" s="323"/>
      <c r="T68" s="323"/>
      <c r="U68" s="325"/>
      <c r="V68" s="8"/>
      <c r="W68" s="5"/>
      <c r="X68" s="5"/>
      <c r="Y68" s="5"/>
      <c r="Z68" s="5"/>
      <c r="AA68" s="5"/>
      <c r="AB68" s="5"/>
      <c r="AC68" s="5"/>
      <c r="AD68" s="5"/>
    </row>
    <row r="69" spans="1:30" x14ac:dyDescent="0.35">
      <c r="A69" s="7"/>
      <c r="B69" s="589"/>
      <c r="C69" s="590"/>
      <c r="D69" s="590"/>
      <c r="E69" s="590"/>
      <c r="F69" s="591"/>
      <c r="G69" s="592"/>
      <c r="H69" s="592"/>
      <c r="I69" s="592"/>
      <c r="J69" s="592"/>
      <c r="K69" s="592"/>
      <c r="L69" s="592"/>
      <c r="M69" s="592"/>
      <c r="N69" s="592"/>
      <c r="O69" s="592"/>
      <c r="P69" s="592"/>
      <c r="Q69" s="592"/>
      <c r="R69" s="592"/>
      <c r="S69" s="592"/>
      <c r="T69" s="592"/>
      <c r="U69" s="593"/>
      <c r="V69" s="8"/>
      <c r="W69" s="5"/>
      <c r="X69" s="5"/>
      <c r="Y69" s="5"/>
      <c r="Z69" s="5"/>
      <c r="AA69" s="5"/>
      <c r="AB69" s="5"/>
      <c r="AC69" s="5"/>
      <c r="AD69" s="5"/>
    </row>
    <row r="70" spans="1:30" x14ac:dyDescent="0.35">
      <c r="A70" s="7"/>
      <c r="B70" s="594"/>
      <c r="C70" s="63"/>
      <c r="D70" s="63"/>
      <c r="E70" s="63"/>
      <c r="F70" s="4"/>
      <c r="G70" s="595"/>
      <c r="H70" s="595"/>
      <c r="I70" s="595"/>
      <c r="J70" s="595"/>
      <c r="K70" s="596"/>
      <c r="L70" s="596"/>
      <c r="M70" s="596"/>
      <c r="N70" s="596"/>
      <c r="O70" s="596"/>
      <c r="P70" s="596"/>
      <c r="Q70" s="595"/>
      <c r="R70" s="750" t="s">
        <v>84</v>
      </c>
      <c r="S70" s="750"/>
      <c r="T70" s="750"/>
      <c r="U70" s="751"/>
      <c r="V70" s="8"/>
      <c r="W70" s="5"/>
      <c r="X70" s="5"/>
      <c r="Y70" s="5"/>
      <c r="Z70" s="5"/>
      <c r="AA70" s="5"/>
      <c r="AB70" s="5"/>
      <c r="AC70" s="5"/>
      <c r="AD70" s="5"/>
    </row>
    <row r="71" spans="1:30" ht="16" thickBot="1" x14ac:dyDescent="0.4">
      <c r="A71" s="7"/>
      <c r="B71" s="594"/>
      <c r="C71" s="597" t="s">
        <v>42</v>
      </c>
      <c r="D71" s="63"/>
      <c r="E71" s="63"/>
      <c r="F71" s="4"/>
      <c r="G71" s="595"/>
      <c r="H71" s="595"/>
      <c r="I71" s="595"/>
      <c r="J71" s="595"/>
      <c r="K71" s="596"/>
      <c r="L71" s="596"/>
      <c r="M71" s="596"/>
      <c r="N71" s="596"/>
      <c r="O71" s="747"/>
      <c r="P71" s="747"/>
      <c r="Q71" s="549"/>
      <c r="R71" s="598"/>
      <c r="S71" s="750" t="s">
        <v>30</v>
      </c>
      <c r="T71" s="750"/>
      <c r="U71" s="599"/>
      <c r="V71" s="8"/>
      <c r="W71" s="5"/>
      <c r="X71" s="5"/>
      <c r="Y71" s="5"/>
      <c r="Z71" s="5"/>
      <c r="AA71" s="5"/>
      <c r="AB71" s="5"/>
      <c r="AC71" s="5"/>
      <c r="AD71" s="5"/>
    </row>
    <row r="72" spans="1:30" ht="16" thickBot="1" x14ac:dyDescent="0.4">
      <c r="A72" s="7"/>
      <c r="B72" s="594"/>
      <c r="C72" s="63" t="s">
        <v>85</v>
      </c>
      <c r="D72" s="63"/>
      <c r="E72" s="63"/>
      <c r="F72" s="4"/>
      <c r="G72" s="595"/>
      <c r="H72" s="595"/>
      <c r="I72" s="595"/>
      <c r="J72" s="595"/>
      <c r="K72" s="596"/>
      <c r="L72" s="596"/>
      <c r="M72" s="596"/>
      <c r="N72" s="596"/>
      <c r="O72" s="747"/>
      <c r="P72" s="747"/>
      <c r="Q72" s="549"/>
      <c r="R72" s="598"/>
      <c r="S72" s="748">
        <f>VLOOKUP('Part 1'!$L$16,Datasheet2!$B$6:$BP$323,45,FALSE)</f>
        <v>83025471.640000001</v>
      </c>
      <c r="T72" s="749"/>
      <c r="U72" s="599"/>
      <c r="V72" s="8"/>
      <c r="W72" s="5"/>
      <c r="X72" s="5"/>
      <c r="Y72" s="5"/>
      <c r="Z72" s="5"/>
      <c r="AA72" s="5"/>
      <c r="AB72" s="5"/>
      <c r="AC72" s="5"/>
      <c r="AD72" s="5"/>
    </row>
    <row r="73" spans="1:30" ht="16" thickBot="1" x14ac:dyDescent="0.4">
      <c r="A73" s="7"/>
      <c r="B73" s="600"/>
      <c r="C73" s="601"/>
      <c r="D73" s="601"/>
      <c r="E73" s="601"/>
      <c r="F73" s="602"/>
      <c r="G73" s="603"/>
      <c r="H73" s="603"/>
      <c r="I73" s="603"/>
      <c r="J73" s="603"/>
      <c r="K73" s="603"/>
      <c r="L73" s="603"/>
      <c r="M73" s="603"/>
      <c r="N73" s="603"/>
      <c r="O73" s="603"/>
      <c r="P73" s="603"/>
      <c r="Q73" s="603"/>
      <c r="R73" s="603"/>
      <c r="S73" s="603"/>
      <c r="T73" s="603"/>
      <c r="U73" s="604"/>
      <c r="V73" s="8"/>
      <c r="W73" s="5"/>
      <c r="X73" s="5"/>
      <c r="Y73" s="5"/>
      <c r="Z73" s="5"/>
      <c r="AA73" s="5"/>
      <c r="AB73" s="5"/>
      <c r="AC73" s="5"/>
      <c r="AD73" s="5"/>
    </row>
    <row r="74" spans="1:30" x14ac:dyDescent="0.35">
      <c r="A74" s="7"/>
      <c r="B74" s="6"/>
      <c r="C74" s="33"/>
      <c r="D74" s="33"/>
      <c r="E74" s="33"/>
      <c r="F74" s="6"/>
      <c r="G74" s="349"/>
      <c r="H74" s="349"/>
      <c r="I74" s="349"/>
      <c r="J74" s="349"/>
      <c r="K74" s="349"/>
      <c r="L74" s="349"/>
      <c r="M74" s="349"/>
      <c r="N74" s="349"/>
      <c r="O74" s="349"/>
      <c r="P74" s="349"/>
      <c r="Q74" s="349"/>
      <c r="R74" s="349"/>
      <c r="S74" s="349"/>
      <c r="T74" s="349"/>
      <c r="U74" s="6"/>
      <c r="V74" s="8"/>
      <c r="W74" s="5"/>
      <c r="X74" s="5"/>
      <c r="Y74" s="5"/>
      <c r="Z74" s="5"/>
      <c r="AA74" s="5"/>
      <c r="AB74" s="5"/>
      <c r="AC74" s="5"/>
      <c r="AD74" s="5"/>
    </row>
    <row r="75" spans="1:30" s="5" customFormat="1" x14ac:dyDescent="0.35">
      <c r="A75" s="7"/>
      <c r="B75" s="6"/>
      <c r="C75" s="50" t="s">
        <v>86</v>
      </c>
      <c r="D75" s="33"/>
      <c r="E75" s="27"/>
      <c r="F75" s="27"/>
      <c r="G75" s="27"/>
      <c r="H75" s="27"/>
      <c r="I75" s="27"/>
      <c r="J75" s="27"/>
      <c r="K75" s="27"/>
      <c r="L75" s="27"/>
      <c r="M75" s="27"/>
      <c r="N75" s="27"/>
      <c r="O75" s="27"/>
      <c r="P75" s="27"/>
      <c r="Q75" s="27"/>
      <c r="R75" s="323"/>
      <c r="S75" s="324"/>
      <c r="T75" s="323"/>
      <c r="U75" s="325"/>
      <c r="V75" s="8"/>
      <c r="W75" s="113"/>
      <c r="X75" s="83"/>
      <c r="Y75" s="83"/>
      <c r="Z75" s="83"/>
      <c r="AA75" s="83"/>
      <c r="AB75" s="83"/>
      <c r="AC75" s="83"/>
      <c r="AD75" s="83"/>
    </row>
    <row r="76" spans="1:30" s="5" customFormat="1" ht="16" thickBot="1" x14ac:dyDescent="0.4">
      <c r="A76" s="7"/>
      <c r="B76" s="6"/>
      <c r="C76" s="33"/>
      <c r="D76" s="33"/>
      <c r="E76" s="27"/>
      <c r="F76" s="27"/>
      <c r="G76" s="27"/>
      <c r="H76" s="27"/>
      <c r="I76" s="27"/>
      <c r="J76" s="27"/>
      <c r="K76" s="321"/>
      <c r="L76" s="179"/>
      <c r="M76" s="27"/>
      <c r="N76" s="27"/>
      <c r="O76" s="27"/>
      <c r="P76" s="27"/>
      <c r="Q76" s="27"/>
      <c r="R76" s="323"/>
      <c r="S76" s="324"/>
      <c r="T76" s="323"/>
      <c r="U76" s="325"/>
      <c r="V76" s="8"/>
      <c r="W76" s="113"/>
      <c r="X76" s="83"/>
      <c r="Y76" s="83"/>
      <c r="Z76" s="83"/>
      <c r="AA76" s="83"/>
      <c r="AB76" s="83"/>
      <c r="AC76" s="83"/>
      <c r="AD76" s="83"/>
    </row>
    <row r="77" spans="1:30" s="5" customFormat="1" ht="16" thickBot="1" x14ac:dyDescent="0.4">
      <c r="A77" s="7"/>
      <c r="B77" s="6"/>
      <c r="C77" s="33" t="s">
        <v>87</v>
      </c>
      <c r="D77" s="33"/>
      <c r="E77" s="27"/>
      <c r="F77" s="27"/>
      <c r="G77" s="27"/>
      <c r="H77" s="27"/>
      <c r="I77" s="27"/>
      <c r="J77" s="27"/>
      <c r="K77" s="699">
        <f>VLOOKUP('Part 1'!$L$16,Datasheet2!$B$6:$BP$323,46,FALSE)</f>
        <v>229810</v>
      </c>
      <c r="L77" s="700"/>
      <c r="M77" s="27"/>
      <c r="N77" s="321"/>
      <c r="O77" s="699">
        <f>VLOOKUP('Part 1'!$L$16,Datasheet2!$B$6:$BP$323,47,FALSE)</f>
        <v>4458500</v>
      </c>
      <c r="P77" s="700"/>
      <c r="Q77" s="321"/>
      <c r="R77" s="323"/>
      <c r="S77" s="725">
        <f>VLOOKUP('Part 1'!$L$16,Datasheet2!$B$6:$BP$323,48,FALSE)</f>
        <v>4688310</v>
      </c>
      <c r="T77" s="757"/>
      <c r="U77" s="325"/>
      <c r="V77" s="8"/>
      <c r="W77" s="113"/>
      <c r="X77" s="184"/>
      <c r="Y77" s="108"/>
      <c r="Z77" s="185"/>
      <c r="AA77" s="83"/>
      <c r="AB77" s="185"/>
      <c r="AC77" s="83"/>
      <c r="AD77" s="83"/>
    </row>
    <row r="78" spans="1:30" s="5" customFormat="1" x14ac:dyDescent="0.35">
      <c r="A78" s="7"/>
      <c r="B78" s="6"/>
      <c r="C78" s="33"/>
      <c r="D78" s="33"/>
      <c r="E78" s="27"/>
      <c r="F78" s="27"/>
      <c r="G78" s="27"/>
      <c r="H78" s="27"/>
      <c r="I78" s="27"/>
      <c r="J78" s="27"/>
      <c r="K78" s="321"/>
      <c r="L78" s="179"/>
      <c r="M78" s="179"/>
      <c r="N78" s="179"/>
      <c r="O78" s="27"/>
      <c r="P78" s="321"/>
      <c r="Q78" s="27"/>
      <c r="R78" s="323"/>
      <c r="S78" s="324"/>
      <c r="T78" s="324"/>
      <c r="U78" s="325"/>
      <c r="V78" s="8"/>
      <c r="W78" s="113"/>
      <c r="X78" s="83"/>
      <c r="Y78" s="83"/>
      <c r="Z78" s="83"/>
      <c r="AA78" s="83"/>
      <c r="AB78" s="83"/>
      <c r="AC78" s="83"/>
      <c r="AD78" s="83"/>
    </row>
    <row r="79" spans="1:30" s="5" customFormat="1" x14ac:dyDescent="0.35">
      <c r="A79" s="7"/>
      <c r="B79" s="6"/>
      <c r="C79" s="50" t="s">
        <v>88</v>
      </c>
      <c r="D79" s="33"/>
      <c r="E79" s="27"/>
      <c r="F79" s="27"/>
      <c r="G79" s="27"/>
      <c r="H79" s="27"/>
      <c r="I79" s="27"/>
      <c r="J79" s="27"/>
      <c r="K79" s="321"/>
      <c r="L79" s="179"/>
      <c r="M79" s="27"/>
      <c r="N79" s="27"/>
      <c r="O79" s="27"/>
      <c r="P79" s="321"/>
      <c r="Q79" s="27"/>
      <c r="R79" s="323"/>
      <c r="S79" s="324"/>
      <c r="T79" s="324"/>
      <c r="U79" s="325"/>
      <c r="V79" s="8"/>
      <c r="W79" s="113"/>
      <c r="X79" s="83"/>
      <c r="Y79" s="83"/>
      <c r="Z79" s="83"/>
      <c r="AA79" s="83"/>
      <c r="AB79" s="83"/>
      <c r="AC79" s="83"/>
      <c r="AD79" s="83"/>
    </row>
    <row r="80" spans="1:30" s="5" customFormat="1" ht="16" thickBot="1" x14ac:dyDescent="0.4">
      <c r="A80" s="7"/>
      <c r="B80" s="6"/>
      <c r="C80" s="33"/>
      <c r="D80" s="33"/>
      <c r="E80" s="27"/>
      <c r="F80" s="27"/>
      <c r="G80" s="27"/>
      <c r="H80" s="27"/>
      <c r="I80" s="27"/>
      <c r="J80" s="27"/>
      <c r="K80" s="321"/>
      <c r="L80" s="179"/>
      <c r="M80" s="179"/>
      <c r="N80" s="179"/>
      <c r="O80" s="27"/>
      <c r="P80" s="321"/>
      <c r="Q80" s="27"/>
      <c r="R80" s="323"/>
      <c r="S80" s="324"/>
      <c r="T80" s="324"/>
      <c r="U80" s="325"/>
      <c r="V80" s="8"/>
      <c r="W80" s="113"/>
      <c r="X80" s="83"/>
      <c r="Y80" s="83"/>
      <c r="Z80" s="83"/>
      <c r="AA80" s="83"/>
      <c r="AB80" s="83"/>
      <c r="AC80" s="83"/>
      <c r="AD80" s="83"/>
    </row>
    <row r="81" spans="1:30" s="5" customFormat="1" ht="16" thickBot="1" x14ac:dyDescent="0.4">
      <c r="A81" s="7"/>
      <c r="B81" s="6"/>
      <c r="C81" s="33" t="s">
        <v>89</v>
      </c>
      <c r="D81" s="33"/>
      <c r="E81" s="27"/>
      <c r="F81" s="27"/>
      <c r="G81" s="27"/>
      <c r="H81" s="27"/>
      <c r="I81" s="27"/>
      <c r="J81" s="27"/>
      <c r="K81" s="758">
        <f>VLOOKUP('Part 1'!$L$16,Datasheet2!$B$6:$BP$323,49,FALSE)</f>
        <v>992629</v>
      </c>
      <c r="L81" s="759"/>
      <c r="M81" s="27"/>
      <c r="N81" s="321"/>
      <c r="O81" s="758">
        <f>VLOOKUP('Part 1'!$L$16,Datasheet2!$B$6:$BP$323,50,FALSE)</f>
        <v>12040308</v>
      </c>
      <c r="P81" s="759"/>
      <c r="Q81" s="27"/>
      <c r="R81" s="323"/>
      <c r="S81" s="721">
        <f>VLOOKUP('Part 1'!$L$16,Datasheet2!$B$6:$BP$323,51,FALSE)</f>
        <v>13032937</v>
      </c>
      <c r="T81" s="722"/>
      <c r="U81" s="325"/>
      <c r="V81" s="8"/>
      <c r="W81" s="113"/>
      <c r="X81" s="83"/>
      <c r="Y81" s="83"/>
      <c r="Z81" s="83"/>
      <c r="AA81" s="83"/>
      <c r="AB81" s="83"/>
      <c r="AC81" s="83"/>
      <c r="AD81" s="83"/>
    </row>
    <row r="82" spans="1:30" s="5" customFormat="1" x14ac:dyDescent="0.35">
      <c r="A82" s="7"/>
      <c r="B82" s="6"/>
      <c r="C82" s="33"/>
      <c r="D82" s="33"/>
      <c r="E82" s="27"/>
      <c r="F82" s="27"/>
      <c r="G82" s="27"/>
      <c r="H82" s="27"/>
      <c r="I82" s="27"/>
      <c r="J82" s="27"/>
      <c r="K82" s="321"/>
      <c r="L82" s="179"/>
      <c r="M82" s="179"/>
      <c r="N82" s="179"/>
      <c r="O82" s="179"/>
      <c r="P82" s="27"/>
      <c r="Q82" s="27"/>
      <c r="R82" s="323"/>
      <c r="S82" s="324"/>
      <c r="T82" s="323"/>
      <c r="U82" s="325"/>
      <c r="V82" s="8"/>
      <c r="W82" s="113"/>
      <c r="X82" s="83"/>
      <c r="Y82" s="83"/>
      <c r="Z82" s="83"/>
      <c r="AA82" s="83"/>
      <c r="AB82" s="83"/>
      <c r="AC82" s="83"/>
      <c r="AD82" s="83"/>
    </row>
    <row r="83" spans="1:30" s="5" customFormat="1" x14ac:dyDescent="0.35">
      <c r="A83" s="7"/>
      <c r="B83" s="6"/>
      <c r="C83" s="50" t="s">
        <v>90</v>
      </c>
      <c r="D83" s="33"/>
      <c r="E83" s="27"/>
      <c r="F83" s="27"/>
      <c r="G83" s="27"/>
      <c r="H83" s="27"/>
      <c r="I83" s="27"/>
      <c r="J83" s="27"/>
      <c r="K83" s="321"/>
      <c r="L83" s="179"/>
      <c r="M83" s="179"/>
      <c r="N83" s="179"/>
      <c r="O83" s="179"/>
      <c r="P83" s="179"/>
      <c r="Q83" s="27"/>
      <c r="R83" s="323"/>
      <c r="S83" s="324"/>
      <c r="T83" s="323"/>
      <c r="U83" s="325"/>
      <c r="V83" s="8"/>
      <c r="W83" s="113"/>
      <c r="X83" s="83"/>
      <c r="Y83" s="83"/>
      <c r="Z83" s="83"/>
      <c r="AA83" s="83"/>
      <c r="AB83" s="83"/>
      <c r="AC83" s="83"/>
      <c r="AD83" s="83"/>
    </row>
    <row r="84" spans="1:30" s="5" customFormat="1" ht="16" thickBot="1" x14ac:dyDescent="0.4">
      <c r="A84" s="7"/>
      <c r="B84" s="6"/>
      <c r="C84" s="33"/>
      <c r="D84" s="33"/>
      <c r="E84" s="27"/>
      <c r="F84" s="27"/>
      <c r="G84" s="27"/>
      <c r="H84" s="27"/>
      <c r="I84" s="27"/>
      <c r="J84" s="27"/>
      <c r="K84" s="321"/>
      <c r="L84" s="179"/>
      <c r="M84" s="179"/>
      <c r="N84" s="179"/>
      <c r="O84" s="179"/>
      <c r="P84" s="179"/>
      <c r="Q84" s="27"/>
      <c r="R84" s="323"/>
      <c r="S84" s="324"/>
      <c r="T84" s="323"/>
      <c r="U84" s="325"/>
      <c r="V84" s="8"/>
      <c r="W84" s="113"/>
      <c r="X84" s="83"/>
      <c r="Y84" s="83"/>
      <c r="Z84" s="83"/>
      <c r="AA84" s="83"/>
      <c r="AB84" s="83"/>
      <c r="AC84" s="83"/>
      <c r="AD84" s="83"/>
    </row>
    <row r="85" spans="1:30" s="5" customFormat="1" ht="16" thickBot="1" x14ac:dyDescent="0.4">
      <c r="A85" s="7"/>
      <c r="B85" s="6"/>
      <c r="C85" s="769" t="s">
        <v>91</v>
      </c>
      <c r="D85" s="769"/>
      <c r="E85" s="769"/>
      <c r="F85" s="769"/>
      <c r="G85" s="322"/>
      <c r="H85" s="322"/>
      <c r="I85" s="27"/>
      <c r="J85" s="27"/>
      <c r="K85" s="770">
        <f>VLOOKUP('Part 1'!$L$16,Datasheet2!$B$6:$BP$323,52,FALSE)</f>
        <v>224417829</v>
      </c>
      <c r="L85" s="771"/>
      <c r="M85" s="321"/>
      <c r="N85" s="179"/>
      <c r="O85" s="179"/>
      <c r="P85" s="27"/>
      <c r="Q85" s="27"/>
      <c r="R85" s="323"/>
      <c r="S85" s="721">
        <f>VLOOKUP('Part 1'!$L$16,Datasheet2!$B$6:$BP$323,53,FALSE)</f>
        <v>224417829</v>
      </c>
      <c r="T85" s="722"/>
      <c r="U85" s="323"/>
      <c r="V85" s="8"/>
      <c r="W85" s="113"/>
      <c r="X85" s="83"/>
      <c r="Y85" s="83"/>
      <c r="Z85" s="83"/>
      <c r="AA85" s="83"/>
      <c r="AB85" s="83"/>
      <c r="AC85" s="83"/>
      <c r="AD85" s="83"/>
    </row>
    <row r="86" spans="1:30" s="5" customFormat="1" x14ac:dyDescent="0.35">
      <c r="A86" s="7"/>
      <c r="B86" s="6"/>
      <c r="C86" s="769"/>
      <c r="D86" s="769"/>
      <c r="E86" s="769"/>
      <c r="F86" s="769"/>
      <c r="G86" s="322"/>
      <c r="H86" s="322"/>
      <c r="I86" s="27"/>
      <c r="J86" s="27"/>
      <c r="K86" s="33"/>
      <c r="L86" s="33"/>
      <c r="M86" s="321"/>
      <c r="N86" s="179"/>
      <c r="O86" s="179"/>
      <c r="P86" s="27"/>
      <c r="Q86" s="27"/>
      <c r="R86" s="323"/>
      <c r="S86" s="324"/>
      <c r="T86" s="323"/>
      <c r="U86" s="323"/>
      <c r="V86" s="8"/>
      <c r="W86" s="113"/>
      <c r="X86" s="83"/>
      <c r="Y86" s="83"/>
      <c r="Z86" s="83"/>
      <c r="AA86" s="83"/>
      <c r="AB86" s="83"/>
      <c r="AC86" s="83"/>
      <c r="AD86" s="83"/>
    </row>
    <row r="87" spans="1:30" s="5" customFormat="1" ht="16" thickBot="1" x14ac:dyDescent="0.4">
      <c r="A87" s="7"/>
      <c r="B87" s="6"/>
      <c r="C87" s="33"/>
      <c r="D87" s="33"/>
      <c r="E87" s="27"/>
      <c r="F87" s="27"/>
      <c r="G87" s="27"/>
      <c r="H87" s="27"/>
      <c r="I87" s="27"/>
      <c r="J87" s="27"/>
      <c r="K87" s="27"/>
      <c r="L87" s="27"/>
      <c r="M87" s="321"/>
      <c r="N87" s="179"/>
      <c r="O87" s="179"/>
      <c r="P87" s="27"/>
      <c r="Q87" s="27"/>
      <c r="R87" s="323"/>
      <c r="S87" s="324"/>
      <c r="T87" s="323"/>
      <c r="U87" s="323"/>
      <c r="V87" s="8"/>
      <c r="W87" s="113"/>
      <c r="X87" s="83"/>
      <c r="Y87" s="83"/>
      <c r="Z87" s="83"/>
      <c r="AA87" s="83"/>
      <c r="AB87" s="83"/>
      <c r="AC87" s="83"/>
      <c r="AD87" s="83"/>
    </row>
    <row r="88" spans="1:30" s="5" customFormat="1" ht="16" thickBot="1" x14ac:dyDescent="0.4">
      <c r="A88" s="7"/>
      <c r="B88" s="6"/>
      <c r="C88" s="33" t="s">
        <v>92</v>
      </c>
      <c r="D88" s="33"/>
      <c r="E88" s="27"/>
      <c r="F88" s="27"/>
      <c r="G88" s="27"/>
      <c r="H88" s="27"/>
      <c r="I88" s="27"/>
      <c r="J88" s="27"/>
      <c r="K88" s="772">
        <f>VLOOKUP('Part 1'!$L$16,Datasheet2!$B$6:$BP$323,54,FALSE)</f>
        <v>227026470</v>
      </c>
      <c r="L88" s="773"/>
      <c r="M88" s="321"/>
      <c r="N88" s="179"/>
      <c r="O88" s="179"/>
      <c r="P88" s="27"/>
      <c r="Q88" s="27"/>
      <c r="R88" s="323"/>
      <c r="S88" s="721">
        <f>VLOOKUP('Part 1'!$L$16,Datasheet2!$B$6:$BP$323,55,FALSE)</f>
        <v>227026470</v>
      </c>
      <c r="T88" s="722"/>
      <c r="U88" s="323"/>
      <c r="V88" s="8"/>
      <c r="W88" s="113"/>
      <c r="X88" s="83"/>
      <c r="Y88" s="83"/>
      <c r="Z88" s="83"/>
      <c r="AA88" s="83"/>
      <c r="AB88" s="83"/>
      <c r="AC88" s="83"/>
      <c r="AD88" s="83"/>
    </row>
    <row r="89" spans="1:30" s="5" customFormat="1" ht="16" thickBot="1" x14ac:dyDescent="0.4">
      <c r="A89" s="7"/>
      <c r="B89" s="6"/>
      <c r="C89" s="33"/>
      <c r="D89" s="33"/>
      <c r="E89" s="27"/>
      <c r="F89" s="27"/>
      <c r="G89" s="27"/>
      <c r="H89" s="27"/>
      <c r="I89" s="27"/>
      <c r="J89" s="27"/>
      <c r="K89" s="27"/>
      <c r="L89" s="27"/>
      <c r="M89" s="321"/>
      <c r="N89" s="179"/>
      <c r="O89" s="179"/>
      <c r="P89" s="27"/>
      <c r="Q89" s="27"/>
      <c r="R89" s="323"/>
      <c r="S89" s="324"/>
      <c r="T89" s="323"/>
      <c r="U89" s="323"/>
      <c r="V89" s="8"/>
      <c r="W89" s="113"/>
      <c r="X89" s="83"/>
      <c r="Y89" s="83"/>
      <c r="Z89" s="83"/>
      <c r="AA89" s="83"/>
      <c r="AB89" s="83"/>
      <c r="AC89" s="83"/>
      <c r="AD89" s="83"/>
    </row>
    <row r="90" spans="1:30" s="5" customFormat="1" ht="16" thickBot="1" x14ac:dyDescent="0.4">
      <c r="A90" s="7"/>
      <c r="B90" s="6"/>
      <c r="C90" s="33" t="s">
        <v>93</v>
      </c>
      <c r="D90" s="33"/>
      <c r="E90" s="27"/>
      <c r="F90" s="27"/>
      <c r="G90" s="27"/>
      <c r="H90" s="27"/>
      <c r="I90" s="27"/>
      <c r="J90" s="27"/>
      <c r="K90" s="699">
        <f>VLOOKUP('Part 1'!$L$16,Datasheet2!$B$6:$BP$323,56,FALSE)</f>
        <v>3748583</v>
      </c>
      <c r="L90" s="700"/>
      <c r="M90" s="321"/>
      <c r="N90" s="179"/>
      <c r="O90" s="179"/>
      <c r="P90" s="27"/>
      <c r="Q90" s="27"/>
      <c r="R90" s="323"/>
      <c r="S90" s="721">
        <f>VLOOKUP('Part 1'!$L$16,Datasheet2!$B$6:$BP$323,57,FALSE)</f>
        <v>3748583</v>
      </c>
      <c r="T90" s="722"/>
      <c r="U90" s="323"/>
      <c r="V90" s="8"/>
      <c r="W90" s="113"/>
      <c r="X90" s="83"/>
      <c r="Y90" s="83"/>
      <c r="Z90" s="83"/>
      <c r="AA90" s="83"/>
      <c r="AB90" s="83"/>
      <c r="AC90" s="83"/>
      <c r="AD90" s="83"/>
    </row>
    <row r="91" spans="1:30" s="5" customFormat="1" x14ac:dyDescent="0.35">
      <c r="A91" s="7"/>
      <c r="B91" s="6"/>
      <c r="C91" s="33"/>
      <c r="D91" s="33"/>
      <c r="E91" s="27"/>
      <c r="F91" s="27"/>
      <c r="G91" s="27"/>
      <c r="H91" s="27"/>
      <c r="I91" s="27"/>
      <c r="J91" s="27"/>
      <c r="K91" s="27"/>
      <c r="L91" s="27"/>
      <c r="M91" s="321"/>
      <c r="N91" s="179"/>
      <c r="O91" s="179"/>
      <c r="P91" s="27"/>
      <c r="Q91" s="27"/>
      <c r="R91" s="323"/>
      <c r="S91" s="324"/>
      <c r="T91" s="323"/>
      <c r="U91" s="323"/>
      <c r="V91" s="8"/>
      <c r="W91" s="113"/>
      <c r="X91" s="83"/>
      <c r="Y91" s="83"/>
      <c r="Z91" s="83"/>
      <c r="AA91" s="83"/>
      <c r="AB91" s="83"/>
      <c r="AC91" s="83"/>
      <c r="AD91" s="83"/>
    </row>
    <row r="92" spans="1:30" s="5" customFormat="1" x14ac:dyDescent="0.35">
      <c r="A92" s="7"/>
      <c r="B92" s="6"/>
      <c r="C92" s="50" t="s">
        <v>94</v>
      </c>
      <c r="D92" s="33"/>
      <c r="E92" s="27"/>
      <c r="F92" s="27"/>
      <c r="G92" s="27"/>
      <c r="H92" s="27"/>
      <c r="I92" s="27"/>
      <c r="J92" s="27"/>
      <c r="K92" s="27"/>
      <c r="L92" s="27"/>
      <c r="M92" s="321"/>
      <c r="N92" s="179"/>
      <c r="O92" s="179"/>
      <c r="P92" s="27"/>
      <c r="Q92" s="27"/>
      <c r="R92" s="323"/>
      <c r="S92" s="324"/>
      <c r="T92" s="323"/>
      <c r="U92" s="323"/>
      <c r="V92" s="8"/>
      <c r="W92" s="113"/>
      <c r="X92" s="83"/>
      <c r="Y92" s="83"/>
      <c r="Z92" s="83"/>
      <c r="AA92" s="83"/>
      <c r="AB92" s="83"/>
      <c r="AC92" s="83"/>
      <c r="AD92" s="83"/>
    </row>
    <row r="93" spans="1:30" s="5" customFormat="1" ht="16" thickBot="1" x14ac:dyDescent="0.4">
      <c r="A93" s="7"/>
      <c r="B93" s="6"/>
      <c r="C93" s="50"/>
      <c r="D93" s="33"/>
      <c r="E93" s="27"/>
      <c r="F93" s="27"/>
      <c r="G93" s="27"/>
      <c r="H93" s="27"/>
      <c r="I93" s="27"/>
      <c r="J93" s="27"/>
      <c r="K93" s="27"/>
      <c r="L93" s="27"/>
      <c r="M93" s="321"/>
      <c r="N93" s="179"/>
      <c r="O93" s="179"/>
      <c r="P93" s="27"/>
      <c r="Q93" s="27"/>
      <c r="R93" s="323"/>
      <c r="S93" s="324"/>
      <c r="T93" s="323"/>
      <c r="U93" s="323"/>
      <c r="V93" s="8"/>
      <c r="W93" s="113"/>
      <c r="X93" s="83"/>
      <c r="Y93" s="83"/>
      <c r="Z93" s="83"/>
      <c r="AA93" s="83"/>
      <c r="AB93" s="83"/>
      <c r="AC93" s="83"/>
      <c r="AD93" s="83"/>
    </row>
    <row r="94" spans="1:30" s="5" customFormat="1" ht="16" thickBot="1" x14ac:dyDescent="0.4">
      <c r="A94" s="7"/>
      <c r="B94" s="6"/>
      <c r="C94" s="33" t="s">
        <v>95</v>
      </c>
      <c r="D94" s="33"/>
      <c r="E94" s="27"/>
      <c r="F94" s="27"/>
      <c r="G94" s="27"/>
      <c r="H94" s="27"/>
      <c r="I94" s="27"/>
      <c r="J94" s="27"/>
      <c r="K94" s="765">
        <f>VLOOKUP('Part 1'!$L$16,Datasheet2!$B$6:$BP$323,58,FALSE)</f>
        <v>1227325</v>
      </c>
      <c r="L94" s="766"/>
      <c r="M94" s="321"/>
      <c r="N94" s="179"/>
      <c r="O94" s="179"/>
      <c r="P94" s="27"/>
      <c r="Q94" s="27"/>
      <c r="R94" s="323"/>
      <c r="S94" s="721">
        <f>VLOOKUP('Part 1'!$L$16,Datasheet2!$B$6:$BP$323,59,FALSE)</f>
        <v>625936</v>
      </c>
      <c r="T94" s="722"/>
      <c r="U94" s="323"/>
      <c r="V94" s="8"/>
      <c r="W94" s="113"/>
      <c r="X94" s="83"/>
      <c r="Y94" s="83"/>
      <c r="Z94" s="83"/>
      <c r="AA94" s="83"/>
      <c r="AB94" s="83"/>
      <c r="AC94" s="83"/>
      <c r="AD94" s="83"/>
    </row>
    <row r="95" spans="1:30" s="5" customFormat="1" ht="16" thickBot="1" x14ac:dyDescent="0.4">
      <c r="A95" s="7"/>
      <c r="B95" s="6"/>
      <c r="C95" s="33"/>
      <c r="D95" s="33"/>
      <c r="E95" s="27"/>
      <c r="F95" s="27"/>
      <c r="G95" s="27"/>
      <c r="H95" s="27"/>
      <c r="I95" s="27"/>
      <c r="J95" s="27"/>
      <c r="K95" s="27"/>
      <c r="L95" s="27"/>
      <c r="M95" s="321"/>
      <c r="N95" s="179"/>
      <c r="O95" s="179"/>
      <c r="P95" s="27"/>
      <c r="Q95" s="27"/>
      <c r="R95" s="323"/>
      <c r="S95" s="324"/>
      <c r="T95" s="323"/>
      <c r="U95" s="323"/>
      <c r="V95" s="8"/>
      <c r="W95" s="113"/>
      <c r="X95" s="83"/>
      <c r="Y95" s="83"/>
      <c r="Z95" s="83"/>
      <c r="AA95" s="83"/>
      <c r="AB95" s="83"/>
      <c r="AC95" s="83"/>
      <c r="AD95" s="83"/>
    </row>
    <row r="96" spans="1:30" s="5" customFormat="1" x14ac:dyDescent="0.35">
      <c r="A96" s="7"/>
      <c r="B96" s="6"/>
      <c r="C96" s="326"/>
      <c r="D96" s="327"/>
      <c r="E96" s="328"/>
      <c r="F96" s="328"/>
      <c r="G96" s="328"/>
      <c r="H96" s="328"/>
      <c r="I96" s="328"/>
      <c r="J96" s="328"/>
      <c r="K96" s="328"/>
      <c r="L96" s="328"/>
      <c r="M96" s="329"/>
      <c r="N96" s="330"/>
      <c r="O96" s="330"/>
      <c r="P96" s="328"/>
      <c r="Q96" s="328"/>
      <c r="R96" s="332"/>
      <c r="S96" s="332"/>
      <c r="T96" s="331"/>
      <c r="U96" s="333"/>
      <c r="V96" s="8"/>
      <c r="W96" s="113"/>
      <c r="X96" s="83"/>
      <c r="Y96" s="83"/>
      <c r="Z96" s="83"/>
      <c r="AA96" s="83"/>
      <c r="AB96" s="83"/>
      <c r="AC96" s="83"/>
      <c r="AD96" s="83"/>
    </row>
    <row r="97" spans="1:30" s="5" customFormat="1" ht="19.5" customHeight="1" thickBot="1" x14ac:dyDescent="0.4">
      <c r="A97" s="7"/>
      <c r="B97" s="6"/>
      <c r="C97" s="334" t="s">
        <v>88</v>
      </c>
      <c r="D97" s="335"/>
      <c r="E97" s="336"/>
      <c r="F97" s="336"/>
      <c r="G97" s="336"/>
      <c r="H97" s="336"/>
      <c r="I97" s="336"/>
      <c r="J97" s="336"/>
      <c r="K97" s="336"/>
      <c r="L97" s="336"/>
      <c r="M97" s="337"/>
      <c r="N97" s="338"/>
      <c r="O97" s="338"/>
      <c r="P97" s="336"/>
      <c r="Q97" s="336"/>
      <c r="R97" s="323"/>
      <c r="S97" s="324"/>
      <c r="T97" s="323"/>
      <c r="U97" s="339"/>
      <c r="V97" s="8"/>
      <c r="W97" s="113"/>
      <c r="X97" s="83"/>
      <c r="Y97" s="83"/>
      <c r="Z97" s="83"/>
      <c r="AA97" s="83"/>
      <c r="AB97" s="83"/>
      <c r="AC97" s="83"/>
      <c r="AD97" s="83"/>
    </row>
    <row r="98" spans="1:30" s="5" customFormat="1" ht="16" thickBot="1" x14ac:dyDescent="0.4">
      <c r="A98" s="7"/>
      <c r="B98" s="6"/>
      <c r="C98" s="340" t="s">
        <v>96</v>
      </c>
      <c r="D98" s="335"/>
      <c r="E98" s="336"/>
      <c r="F98" s="336"/>
      <c r="G98" s="336"/>
      <c r="H98" s="336"/>
      <c r="I98" s="336"/>
      <c r="J98" s="336"/>
      <c r="K98" s="723">
        <f>VLOOKUP('Part 1'!$L$16,Datasheet2!$B$6:$BP$323,60,FALSE)</f>
        <v>5367148</v>
      </c>
      <c r="L98" s="767"/>
      <c r="M98" s="336"/>
      <c r="N98" s="337"/>
      <c r="O98" s="723">
        <f>VLOOKUP('Part 1'!$L$16,Datasheet2!$B$6:$BP$323,61,FALSE)</f>
        <v>12040308</v>
      </c>
      <c r="P98" s="767"/>
      <c r="Q98" s="336"/>
      <c r="R98" s="323"/>
      <c r="S98" s="725">
        <f>VLOOKUP('Part 1'!$L$16,Datasheet2!$B$6:$BP$323,62,FALSE)</f>
        <v>17407456</v>
      </c>
      <c r="T98" s="768"/>
      <c r="U98" s="341"/>
      <c r="V98" s="8"/>
      <c r="W98" s="113"/>
      <c r="X98" s="83"/>
      <c r="Y98" s="83"/>
      <c r="Z98" s="83"/>
      <c r="AA98" s="83"/>
      <c r="AB98" s="83"/>
      <c r="AC98" s="83"/>
      <c r="AD98" s="83"/>
    </row>
    <row r="99" spans="1:30" s="5" customFormat="1" ht="16" thickBot="1" x14ac:dyDescent="0.4">
      <c r="A99" s="7"/>
      <c r="B99" s="6"/>
      <c r="C99" s="342"/>
      <c r="D99" s="343"/>
      <c r="E99" s="344"/>
      <c r="F99" s="344"/>
      <c r="G99" s="344"/>
      <c r="H99" s="344"/>
      <c r="I99" s="344"/>
      <c r="J99" s="344"/>
      <c r="K99" s="344"/>
      <c r="L99" s="344"/>
      <c r="M99" s="345"/>
      <c r="N99" s="346"/>
      <c r="O99" s="346"/>
      <c r="P99" s="344"/>
      <c r="Q99" s="344"/>
      <c r="R99" s="347"/>
      <c r="S99" s="347"/>
      <c r="T99" s="347"/>
      <c r="U99" s="348"/>
      <c r="V99" s="8"/>
      <c r="W99" s="113"/>
      <c r="X99" s="83"/>
      <c r="Y99" s="83"/>
      <c r="Z99" s="83"/>
      <c r="AA99" s="83"/>
      <c r="AB99" s="83"/>
      <c r="AC99" s="83"/>
      <c r="AD99" s="83"/>
    </row>
    <row r="100" spans="1:30" s="5" customFormat="1" x14ac:dyDescent="0.35">
      <c r="A100" s="7"/>
      <c r="B100" s="6"/>
      <c r="C100" s="33"/>
      <c r="D100" s="33"/>
      <c r="E100" s="33"/>
      <c r="F100" s="6"/>
      <c r="G100" s="349"/>
      <c r="H100" s="349"/>
      <c r="I100" s="349"/>
      <c r="J100" s="349"/>
      <c r="K100" s="349"/>
      <c r="L100" s="349"/>
      <c r="M100" s="349"/>
      <c r="N100" s="349"/>
      <c r="O100" s="349"/>
      <c r="P100" s="349"/>
      <c r="Q100" s="349"/>
      <c r="R100" s="6"/>
      <c r="S100" s="6"/>
      <c r="T100" s="6"/>
      <c r="U100" s="6"/>
      <c r="V100" s="8"/>
      <c r="W100" s="109"/>
    </row>
    <row r="101" spans="1:30" ht="16" thickBot="1" x14ac:dyDescent="0.4">
      <c r="A101" s="7"/>
      <c r="B101" s="6"/>
      <c r="C101" s="33"/>
      <c r="D101" s="33"/>
      <c r="E101" s="33"/>
      <c r="F101" s="6"/>
      <c r="G101" s="349"/>
      <c r="H101" s="349"/>
      <c r="I101" s="349"/>
      <c r="J101" s="349"/>
      <c r="K101" s="349"/>
      <c r="L101" s="349"/>
      <c r="M101" s="349"/>
      <c r="N101" s="349"/>
      <c r="O101" s="349"/>
      <c r="P101" s="349"/>
      <c r="Q101" s="349"/>
      <c r="R101" s="349"/>
      <c r="S101" s="349"/>
      <c r="T101" s="349"/>
      <c r="U101" s="6"/>
      <c r="V101" s="8"/>
      <c r="W101" s="5"/>
      <c r="X101" s="5"/>
      <c r="Y101" s="5"/>
      <c r="Z101" s="5"/>
      <c r="AA101" s="5"/>
      <c r="AB101" s="5"/>
      <c r="AC101" s="5"/>
      <c r="AD101" s="5"/>
    </row>
    <row r="102" spans="1:30" x14ac:dyDescent="0.35">
      <c r="A102" s="7"/>
      <c r="B102" s="605"/>
      <c r="C102" s="606"/>
      <c r="D102" s="606"/>
      <c r="E102" s="606"/>
      <c r="F102" s="607"/>
      <c r="G102" s="607"/>
      <c r="H102" s="608"/>
      <c r="I102" s="608"/>
      <c r="J102" s="608"/>
      <c r="K102" s="608"/>
      <c r="L102" s="608"/>
      <c r="M102" s="608"/>
      <c r="N102" s="608"/>
      <c r="O102" s="608"/>
      <c r="P102" s="608"/>
      <c r="Q102" s="608"/>
      <c r="R102" s="608"/>
      <c r="S102" s="608"/>
      <c r="T102" s="608"/>
      <c r="U102" s="609"/>
      <c r="V102" s="8"/>
      <c r="W102" s="5"/>
      <c r="X102" s="5"/>
      <c r="Y102" s="5"/>
      <c r="Z102" s="5"/>
      <c r="AA102" s="5"/>
      <c r="AB102" s="5"/>
      <c r="AC102" s="5"/>
      <c r="AD102" s="5"/>
    </row>
    <row r="103" spans="1:30" ht="16" thickBot="1" x14ac:dyDescent="0.4">
      <c r="A103" s="7"/>
      <c r="B103" s="610"/>
      <c r="C103" s="611" t="s">
        <v>97</v>
      </c>
      <c r="D103" s="80"/>
      <c r="E103" s="80"/>
      <c r="F103" s="455"/>
      <c r="G103" s="455"/>
      <c r="H103" s="455"/>
      <c r="I103" s="455"/>
      <c r="J103" s="455"/>
      <c r="K103" s="455"/>
      <c r="L103" s="455"/>
      <c r="M103" s="455"/>
      <c r="N103" s="455"/>
      <c r="O103" s="455"/>
      <c r="P103" s="455"/>
      <c r="Q103" s="455"/>
      <c r="R103" s="455"/>
      <c r="S103" s="612"/>
      <c r="T103" s="612"/>
      <c r="U103" s="613"/>
      <c r="V103" s="8"/>
      <c r="W103" s="5"/>
      <c r="X103" s="5"/>
      <c r="Y103" s="5"/>
      <c r="Z103" s="5"/>
      <c r="AA103" s="5"/>
      <c r="AB103" s="5"/>
      <c r="AC103" s="5"/>
      <c r="AD103" s="5"/>
    </row>
    <row r="104" spans="1:30" ht="16" thickBot="1" x14ac:dyDescent="0.4">
      <c r="A104" s="7"/>
      <c r="B104" s="610"/>
      <c r="C104" s="80" t="s">
        <v>98</v>
      </c>
      <c r="D104" s="80"/>
      <c r="E104" s="80"/>
      <c r="F104" s="455"/>
      <c r="G104" s="455"/>
      <c r="H104" s="455"/>
      <c r="I104" s="455"/>
      <c r="J104" s="455"/>
      <c r="K104" s="455"/>
      <c r="L104" s="455"/>
      <c r="M104" s="455"/>
      <c r="N104" s="455"/>
      <c r="O104" s="455"/>
      <c r="P104" s="455"/>
      <c r="Q104" s="455"/>
      <c r="R104" s="455"/>
      <c r="S104" s="745">
        <f>VLOOKUP('Part 1'!$L$16,Datasheet2!$B$6:$BP$323,63,FALSE)</f>
        <v>1427459250.73</v>
      </c>
      <c r="T104" s="746"/>
      <c r="U104" s="614"/>
      <c r="V104" s="8"/>
      <c r="W104" s="5"/>
      <c r="X104" s="5"/>
      <c r="Y104" s="5"/>
      <c r="Z104" s="5"/>
      <c r="AA104" s="5"/>
      <c r="AB104" s="5"/>
      <c r="AC104" s="5"/>
      <c r="AD104" s="5"/>
    </row>
    <row r="105" spans="1:30" ht="16" thickBot="1" x14ac:dyDescent="0.4">
      <c r="A105" s="7"/>
      <c r="B105" s="610"/>
      <c r="C105" s="80"/>
      <c r="D105" s="80"/>
      <c r="E105" s="80"/>
      <c r="F105" s="455"/>
      <c r="G105" s="455"/>
      <c r="H105" s="455"/>
      <c r="I105" s="455"/>
      <c r="J105" s="455"/>
      <c r="K105" s="455"/>
      <c r="L105" s="455"/>
      <c r="M105" s="455"/>
      <c r="N105" s="455"/>
      <c r="O105" s="455"/>
      <c r="P105" s="455"/>
      <c r="Q105" s="455"/>
      <c r="R105" s="455"/>
      <c r="S105" s="456"/>
      <c r="T105" s="456"/>
      <c r="U105" s="614"/>
      <c r="V105" s="8"/>
      <c r="W105" s="5"/>
      <c r="X105" s="5"/>
      <c r="Y105" s="5"/>
      <c r="Z105" s="5"/>
      <c r="AA105" s="5"/>
      <c r="AB105" s="5"/>
      <c r="AC105" s="5"/>
      <c r="AD105" s="5"/>
    </row>
    <row r="106" spans="1:30" ht="16" thickBot="1" x14ac:dyDescent="0.4">
      <c r="A106" s="7"/>
      <c r="B106" s="610"/>
      <c r="C106" s="80" t="s">
        <v>99</v>
      </c>
      <c r="D106" s="80"/>
      <c r="E106" s="80"/>
      <c r="F106" s="455"/>
      <c r="G106" s="455"/>
      <c r="H106" s="455"/>
      <c r="I106" s="455"/>
      <c r="J106" s="455"/>
      <c r="K106" s="455"/>
      <c r="L106" s="455"/>
      <c r="M106" s="455"/>
      <c r="N106" s="455"/>
      <c r="O106" s="455"/>
      <c r="P106" s="455"/>
      <c r="Q106" s="455"/>
      <c r="R106" s="455"/>
      <c r="S106" s="745">
        <f>VLOOKUP('Part 1'!$L$16,Datasheet2!$B$6:$BP$323,64,FALSE)</f>
        <v>-804247246.83954203</v>
      </c>
      <c r="T106" s="746"/>
      <c r="U106" s="614"/>
      <c r="V106" s="8"/>
      <c r="W106" s="5"/>
      <c r="X106" s="5"/>
      <c r="Y106" s="5"/>
      <c r="Z106" s="5"/>
      <c r="AA106" s="5"/>
      <c r="AB106" s="5"/>
      <c r="AC106" s="5"/>
      <c r="AD106" s="5"/>
    </row>
    <row r="107" spans="1:30" ht="16" thickBot="1" x14ac:dyDescent="0.4">
      <c r="A107" s="7"/>
      <c r="B107" s="615"/>
      <c r="C107" s="616"/>
      <c r="D107" s="616"/>
      <c r="E107" s="616"/>
      <c r="F107" s="616"/>
      <c r="G107" s="616"/>
      <c r="H107" s="616"/>
      <c r="I107" s="616"/>
      <c r="J107" s="616"/>
      <c r="K107" s="616"/>
      <c r="L107" s="616"/>
      <c r="M107" s="616"/>
      <c r="N107" s="616"/>
      <c r="O107" s="616"/>
      <c r="P107" s="616"/>
      <c r="Q107" s="616"/>
      <c r="R107" s="616"/>
      <c r="S107" s="616"/>
      <c r="T107" s="616"/>
      <c r="U107" s="617"/>
      <c r="V107" s="8"/>
      <c r="W107" s="5"/>
      <c r="X107" s="5"/>
      <c r="Y107" s="5"/>
      <c r="Z107" s="5"/>
      <c r="AA107" s="5"/>
      <c r="AB107" s="5"/>
      <c r="AC107" s="5"/>
      <c r="AD107" s="5"/>
    </row>
    <row r="108" spans="1:30" ht="16" thickBot="1" x14ac:dyDescent="0.4">
      <c r="A108" s="618"/>
      <c r="B108" s="143"/>
      <c r="C108" s="143"/>
      <c r="D108" s="143"/>
      <c r="E108" s="143"/>
      <c r="F108" s="143"/>
      <c r="G108" s="143"/>
      <c r="H108" s="143"/>
      <c r="I108" s="143"/>
      <c r="J108" s="143"/>
      <c r="K108" s="143"/>
      <c r="L108" s="143"/>
      <c r="M108" s="143"/>
      <c r="N108" s="143"/>
      <c r="O108" s="143"/>
      <c r="P108" s="143"/>
      <c r="Q108" s="143"/>
      <c r="R108" s="143"/>
      <c r="S108" s="143"/>
      <c r="T108" s="143"/>
      <c r="U108" s="143"/>
      <c r="V108" s="183"/>
      <c r="W108" s="5"/>
      <c r="X108" s="5"/>
      <c r="Y108" s="5"/>
      <c r="Z108" s="5"/>
      <c r="AA108" s="5"/>
      <c r="AB108" s="5"/>
      <c r="AC108" s="5"/>
      <c r="AD108" s="5"/>
    </row>
    <row r="110" spans="1:30" x14ac:dyDescent="0.35">
      <c r="A110" s="5"/>
      <c r="B110" s="5"/>
      <c r="C110" s="5"/>
      <c r="D110" s="5"/>
      <c r="E110" s="5"/>
      <c r="F110" s="5"/>
      <c r="G110" s="504"/>
      <c r="H110" s="5"/>
      <c r="I110" s="5"/>
      <c r="J110" s="5"/>
      <c r="K110" s="5"/>
      <c r="L110" s="5"/>
      <c r="M110" s="5"/>
      <c r="N110" s="5"/>
      <c r="O110" s="5"/>
      <c r="P110" s="5"/>
      <c r="Q110" s="5"/>
      <c r="R110" s="5"/>
      <c r="S110" s="5"/>
      <c r="T110" s="5"/>
      <c r="U110" s="5"/>
      <c r="V110" s="5"/>
      <c r="W110" s="5"/>
      <c r="X110" s="5"/>
      <c r="Y110" s="5"/>
      <c r="Z110" s="5"/>
      <c r="AA110" s="5"/>
      <c r="AB110" s="5"/>
      <c r="AC110" s="5"/>
      <c r="AD110" s="5"/>
    </row>
    <row r="111" spans="1:30" x14ac:dyDescent="0.35">
      <c r="A111" s="5"/>
      <c r="B111" s="5"/>
      <c r="C111" s="5"/>
      <c r="D111" s="5"/>
      <c r="E111" s="5"/>
      <c r="F111" s="5"/>
      <c r="G111" s="504"/>
      <c r="H111" s="5"/>
      <c r="I111" s="5"/>
      <c r="J111" s="5"/>
      <c r="K111" s="5"/>
      <c r="L111" s="5"/>
      <c r="M111" s="5"/>
      <c r="N111" s="5"/>
      <c r="O111" s="5"/>
      <c r="P111" s="5"/>
      <c r="Q111" s="5"/>
      <c r="R111" s="5"/>
      <c r="S111" s="5"/>
      <c r="T111" s="5"/>
      <c r="U111" s="5"/>
      <c r="V111" s="5"/>
      <c r="W111" s="5"/>
      <c r="X111" s="5"/>
      <c r="Y111" s="5"/>
      <c r="Z111" s="5"/>
      <c r="AA111" s="5"/>
      <c r="AB111" s="5"/>
      <c r="AC111" s="5"/>
      <c r="AD111" s="5"/>
    </row>
    <row r="112" spans="1:30" x14ac:dyDescent="0.35">
      <c r="A112" s="5"/>
      <c r="B112" s="5"/>
      <c r="C112" s="5"/>
      <c r="D112" s="5"/>
      <c r="E112" s="5"/>
      <c r="F112" s="5"/>
      <c r="G112" s="504"/>
      <c r="H112" s="5"/>
      <c r="I112" s="5"/>
      <c r="J112" s="5"/>
      <c r="K112" s="5"/>
      <c r="L112" s="5"/>
      <c r="M112" s="5"/>
      <c r="N112" s="5"/>
      <c r="O112" s="5"/>
      <c r="P112" s="5"/>
      <c r="Q112" s="5"/>
      <c r="R112" s="5"/>
      <c r="S112" s="5"/>
      <c r="T112" s="5"/>
      <c r="U112" s="5"/>
      <c r="V112" s="5"/>
      <c r="W112" s="5"/>
      <c r="X112" s="5"/>
      <c r="Y112" s="5"/>
      <c r="Z112" s="5"/>
      <c r="AA112" s="5"/>
      <c r="AB112" s="5"/>
      <c r="AC112" s="5"/>
      <c r="AD112" s="5"/>
    </row>
    <row r="113" spans="3:22" x14ac:dyDescent="0.35">
      <c r="C113" s="5"/>
      <c r="D113" s="5"/>
      <c r="E113" s="504"/>
      <c r="F113" s="5"/>
      <c r="G113" s="504"/>
      <c r="H113" s="5"/>
      <c r="I113" s="504"/>
      <c r="J113" s="5"/>
      <c r="K113" s="5"/>
      <c r="L113" s="5"/>
      <c r="M113" s="5"/>
      <c r="N113" s="5"/>
      <c r="O113" s="5"/>
      <c r="P113" s="5"/>
      <c r="Q113" s="5"/>
      <c r="R113" s="5"/>
      <c r="S113" s="5"/>
      <c r="T113" s="5"/>
      <c r="U113" s="5"/>
      <c r="V113" s="5"/>
    </row>
    <row r="114" spans="3:22" x14ac:dyDescent="0.35">
      <c r="C114" s="5"/>
      <c r="D114" s="5"/>
      <c r="E114" s="5"/>
      <c r="F114" s="5"/>
      <c r="G114" s="504"/>
      <c r="H114" s="5"/>
      <c r="I114" s="5"/>
      <c r="J114" s="5"/>
      <c r="K114" s="5"/>
      <c r="L114" s="5"/>
      <c r="M114" s="5"/>
      <c r="N114" s="5"/>
      <c r="O114" s="5"/>
      <c r="P114" s="5"/>
      <c r="Q114" s="5"/>
      <c r="R114" s="5"/>
      <c r="S114" s="5"/>
      <c r="T114" s="5"/>
      <c r="U114" s="5"/>
      <c r="V114" s="5"/>
    </row>
    <row r="115" spans="3:22" x14ac:dyDescent="0.35">
      <c r="C115" s="5"/>
      <c r="D115" s="5"/>
      <c r="E115" s="5"/>
      <c r="F115" s="5"/>
      <c r="G115" s="504"/>
      <c r="H115" s="5"/>
      <c r="I115" s="5"/>
      <c r="J115" s="5"/>
      <c r="K115" s="5"/>
      <c r="L115" s="5"/>
      <c r="M115" s="5"/>
      <c r="N115" s="5"/>
      <c r="O115" s="5"/>
      <c r="P115" s="5"/>
      <c r="Q115" s="5"/>
      <c r="R115" s="5"/>
      <c r="S115" s="5"/>
      <c r="T115" s="5"/>
      <c r="U115" s="5"/>
      <c r="V115" s="5"/>
    </row>
    <row r="116" spans="3:22" x14ac:dyDescent="0.35">
      <c r="C116" s="5"/>
      <c r="D116" s="5"/>
      <c r="E116" s="5"/>
      <c r="F116" s="5"/>
      <c r="G116" s="504"/>
      <c r="H116" s="5"/>
      <c r="I116" s="5"/>
      <c r="J116" s="5"/>
      <c r="K116" s="5"/>
      <c r="L116" s="5"/>
      <c r="M116" s="5"/>
      <c r="N116" s="5"/>
      <c r="O116" s="5"/>
      <c r="P116" s="5"/>
      <c r="Q116" s="5"/>
      <c r="R116" s="5"/>
      <c r="S116" s="5"/>
      <c r="T116" s="5"/>
      <c r="U116" s="5"/>
      <c r="V116" s="5"/>
    </row>
    <row r="117" spans="3:22" x14ac:dyDescent="0.35">
      <c r="C117" s="504"/>
      <c r="D117" s="504"/>
      <c r="E117" s="504"/>
      <c r="F117" s="504"/>
      <c r="G117" s="504"/>
      <c r="H117" s="504"/>
      <c r="I117" s="504"/>
      <c r="J117" s="504"/>
      <c r="K117" s="504"/>
      <c r="L117" s="504"/>
      <c r="M117" s="504"/>
      <c r="N117" s="504"/>
      <c r="O117" s="504"/>
      <c r="P117" s="504"/>
      <c r="Q117" s="504"/>
      <c r="R117" s="504"/>
      <c r="S117" s="504"/>
      <c r="T117" s="504"/>
      <c r="U117" s="504"/>
      <c r="V117" s="504"/>
    </row>
    <row r="118" spans="3:22" x14ac:dyDescent="0.35">
      <c r="C118" s="5"/>
      <c r="D118" s="5"/>
      <c r="E118" s="5"/>
      <c r="F118" s="5"/>
      <c r="G118" s="504"/>
      <c r="H118" s="5"/>
      <c r="I118" s="5"/>
      <c r="J118" s="5"/>
      <c r="K118" s="5"/>
      <c r="L118" s="5"/>
      <c r="M118" s="5"/>
      <c r="N118" s="5"/>
      <c r="O118" s="5"/>
      <c r="P118" s="5"/>
      <c r="Q118" s="5"/>
      <c r="R118" s="5"/>
      <c r="S118" s="5"/>
      <c r="T118" s="5"/>
      <c r="U118" s="5"/>
      <c r="V118" s="5"/>
    </row>
    <row r="119" spans="3:22" x14ac:dyDescent="0.35">
      <c r="C119" s="5"/>
      <c r="D119" s="5"/>
      <c r="E119" s="5"/>
      <c r="F119" s="5"/>
      <c r="G119" s="504"/>
      <c r="H119" s="5"/>
      <c r="I119" s="5"/>
      <c r="J119" s="5"/>
      <c r="K119" s="5"/>
      <c r="L119" s="5"/>
      <c r="M119" s="5"/>
      <c r="N119" s="5"/>
      <c r="O119" s="5"/>
      <c r="P119" s="5"/>
      <c r="Q119" s="5"/>
      <c r="R119" s="5"/>
      <c r="S119" s="5"/>
      <c r="T119" s="5"/>
      <c r="U119" s="5"/>
      <c r="V119" s="5"/>
    </row>
    <row r="120" spans="3:22" x14ac:dyDescent="0.35">
      <c r="C120" s="5"/>
      <c r="D120" s="5"/>
      <c r="E120" s="5"/>
      <c r="F120" s="5"/>
      <c r="G120" s="504"/>
      <c r="H120" s="5"/>
      <c r="I120" s="5"/>
      <c r="J120" s="5"/>
      <c r="K120" s="5"/>
      <c r="L120" s="5"/>
      <c r="M120" s="5"/>
      <c r="N120" s="5"/>
      <c r="O120" s="5"/>
      <c r="P120" s="5"/>
      <c r="Q120" s="5"/>
      <c r="R120" s="5"/>
      <c r="S120" s="5"/>
      <c r="T120" s="5"/>
      <c r="U120" s="5"/>
      <c r="V120" s="5"/>
    </row>
    <row r="121" spans="3:22" x14ac:dyDescent="0.35">
      <c r="C121" s="5"/>
      <c r="D121" s="5"/>
      <c r="E121" s="5"/>
      <c r="F121" s="5"/>
      <c r="G121" s="504"/>
      <c r="H121" s="5"/>
      <c r="I121" s="5"/>
      <c r="J121" s="5"/>
      <c r="K121" s="5"/>
      <c r="L121" s="5"/>
      <c r="M121" s="5"/>
      <c r="N121" s="5"/>
      <c r="O121" s="5"/>
      <c r="P121" s="5"/>
      <c r="Q121" s="5"/>
      <c r="R121" s="5"/>
      <c r="S121" s="5"/>
      <c r="T121" s="5"/>
      <c r="U121" s="5"/>
      <c r="V121" s="5"/>
    </row>
    <row r="122" spans="3:22" x14ac:dyDescent="0.35">
      <c r="C122" s="5"/>
      <c r="D122" s="5"/>
      <c r="E122" s="5"/>
      <c r="F122" s="5"/>
      <c r="G122" s="504"/>
      <c r="H122" s="5"/>
      <c r="I122" s="5"/>
      <c r="J122" s="5"/>
      <c r="K122" s="5"/>
      <c r="L122" s="5"/>
      <c r="M122" s="5"/>
      <c r="N122" s="5"/>
      <c r="O122" s="5"/>
      <c r="P122" s="5"/>
      <c r="Q122" s="5"/>
      <c r="R122" s="5"/>
      <c r="S122" s="5"/>
      <c r="T122" s="5"/>
      <c r="U122" s="5"/>
      <c r="V122" s="5"/>
    </row>
  </sheetData>
  <mergeCells count="110">
    <mergeCell ref="K90:L90"/>
    <mergeCell ref="S90:T90"/>
    <mergeCell ref="K94:L94"/>
    <mergeCell ref="S94:T94"/>
    <mergeCell ref="K98:L98"/>
    <mergeCell ref="O98:P98"/>
    <mergeCell ref="S98:T98"/>
    <mergeCell ref="C85:F86"/>
    <mergeCell ref="K85:L85"/>
    <mergeCell ref="S85:T85"/>
    <mergeCell ref="K88:L88"/>
    <mergeCell ref="S88:T88"/>
    <mergeCell ref="K77:L77"/>
    <mergeCell ref="O77:P77"/>
    <mergeCell ref="S77:T77"/>
    <mergeCell ref="K81:L81"/>
    <mergeCell ref="O81:P81"/>
    <mergeCell ref="S81:T81"/>
    <mergeCell ref="G61:H64"/>
    <mergeCell ref="S67:T67"/>
    <mergeCell ref="S53:T54"/>
    <mergeCell ref="S65:T65"/>
    <mergeCell ref="K56:L56"/>
    <mergeCell ref="O56:P56"/>
    <mergeCell ref="S56:T56"/>
    <mergeCell ref="O55:P55"/>
    <mergeCell ref="S59:T60"/>
    <mergeCell ref="S55:T55"/>
    <mergeCell ref="O53:P54"/>
    <mergeCell ref="K61:L61"/>
    <mergeCell ref="G59:H60"/>
    <mergeCell ref="K53:L54"/>
    <mergeCell ref="K55:L55"/>
    <mergeCell ref="K63:L63"/>
    <mergeCell ref="S104:T104"/>
    <mergeCell ref="S106:T106"/>
    <mergeCell ref="O61:P61"/>
    <mergeCell ref="O71:P71"/>
    <mergeCell ref="O72:P72"/>
    <mergeCell ref="S72:T72"/>
    <mergeCell ref="S71:T71"/>
    <mergeCell ref="O65:P65"/>
    <mergeCell ref="O67:P67"/>
    <mergeCell ref="R70:U70"/>
    <mergeCell ref="S61:T61"/>
    <mergeCell ref="O63:P63"/>
    <mergeCell ref="S63:T63"/>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27:T27"/>
    <mergeCell ref="R16:U16"/>
    <mergeCell ref="G23:H23"/>
    <mergeCell ref="O17:P17"/>
    <mergeCell ref="K23:L23"/>
    <mergeCell ref="K17:L17"/>
    <mergeCell ref="O23:P23"/>
    <mergeCell ref="K29:L29"/>
    <mergeCell ref="A2:V2"/>
    <mergeCell ref="A3:V3"/>
    <mergeCell ref="O18:P18"/>
    <mergeCell ref="S17:T17"/>
    <mergeCell ref="C9:G9"/>
    <mergeCell ref="C18:E20"/>
    <mergeCell ref="B22:C22"/>
    <mergeCell ref="C23:E23"/>
    <mergeCell ref="O14:P15"/>
    <mergeCell ref="K13:L13"/>
    <mergeCell ref="K14:L15"/>
    <mergeCell ref="G16:H16"/>
    <mergeCell ref="C13:H13"/>
    <mergeCell ref="K16:L16"/>
    <mergeCell ref="O16:P16"/>
    <mergeCell ref="K52:L52"/>
    <mergeCell ref="K32:L32"/>
    <mergeCell ref="C29:G30"/>
    <mergeCell ref="G47:H47"/>
    <mergeCell ref="K47:L47"/>
    <mergeCell ref="G52:H52"/>
    <mergeCell ref="S29:T29"/>
    <mergeCell ref="S52:T52"/>
    <mergeCell ref="O35:P35"/>
    <mergeCell ref="O52:P52"/>
    <mergeCell ref="O47:P47"/>
    <mergeCell ref="S47:T47"/>
    <mergeCell ref="O29:P29"/>
    <mergeCell ref="K38:L38"/>
    <mergeCell ref="O38:P38"/>
    <mergeCell ref="S38:T38"/>
    <mergeCell ref="K41:L41"/>
    <mergeCell ref="K43:L43"/>
    <mergeCell ref="O41:P41"/>
    <mergeCell ref="O43:P43"/>
    <mergeCell ref="S41:T41"/>
    <mergeCell ref="S43:T43"/>
    <mergeCell ref="K35:L35"/>
    <mergeCell ref="S35:T35"/>
  </mergeCells>
  <phoneticPr fontId="6" type="noConversion"/>
  <conditionalFormatting sqref="K94:L94 K98:M98">
    <cfRule type="expression" dxfId="8" priority="19">
      <formula>#REF!=0</formula>
    </cfRule>
  </conditionalFormatting>
  <conditionalFormatting sqref="K88:L88 K90:L90 K85:L85">
    <cfRule type="expression" dxfId="7" priority="21">
      <formula>#REF!=1</formula>
    </cfRule>
  </conditionalFormatting>
  <dataValidations count="4">
    <dataValidation type="whole" operator="greaterThanOrEqual" allowBlank="1" showInputMessage="1" showErrorMessage="1" error="Must be a positive number" sqref="S72:T72"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xr:uid="{00000000-0002-0000-0200-000002000000}">
      <formula1>+K18+O18</formula1>
    </dataValidation>
    <dataValidation type="whole" operator="equal" allowBlank="1" showInputMessage="1" errorTitle="Don't overwrite this cell" error="Does not equal col1 + col2" sqref="S47:T47" xr:uid="{2A93EAC4-1E63-45F2-BCB3-2415D66D98D7}">
      <formula1>+K47+O47</formula1>
    </dataValidation>
  </dataValidations>
  <printOptions horizontalCentered="1" verticalCentered="1"/>
  <pageMargins left="0.39370078740157483" right="0.39370078740157483" top="0.59055118110236227" bottom="0.59055118110236227" header="0.51181102362204722" footer="0.51181102362204722"/>
  <pageSetup paperSize="9" scale="43"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94CD042-AA7D-48E9-8CBC-B0A4A03F1803}">
            <xm:f>'C:\Users\JosephScott\OneDrive - MHCLG\Documents\desktop21.dclg.gov.uk\DCLGDFS\LGF3Data\NNDR 1 - 3\NNDR3\2017-18\Form to LA\[NNDR3 2017-18 to LAs v1.1a.xlsx]Part 1'!#REF!=""</xm:f>
            <x14:dxf>
              <fill>
                <patternFill>
                  <bgColor theme="0" tint="-0.24994659260841701"/>
                </patternFill>
              </fill>
            </x14:dxf>
          </x14:cfRule>
          <xm:sqref>K75:N75 N77:Q77 K76:L76 N76 O75:Q76 M76:M77 K78:Q80 M81:Q81 K82:Q84 M85:P97 N98:P98 Q85:Q98 M99:Q99</xm:sqref>
        </x14:conditionalFormatting>
        <x14:conditionalFormatting xmlns:xm="http://schemas.microsoft.com/office/excel/2006/main">
          <x14:cfRule type="expression" priority="9" id="{7C96B781-6833-425E-91AE-D45A0EA9D73F}">
            <xm:f>'C:\Users\JosephScott\OneDrive - MHCLG\Documents\desktop21.dclg.gov.uk\DCLGDFS\LGF3Data\NNDR 1 - 3\NNDR3\2017-18\Form to LA\[NNDR3 2017-18 to LAs v1.1a.xlsx]Part 1'!#REF!=""</xm:f>
            <x14:dxf>
              <fill>
                <patternFill>
                  <bgColor theme="0" tint="-0.24994659260841701"/>
                </patternFill>
              </fill>
            </x14:dxf>
          </x14:cfRule>
          <xm:sqref>K78:L80</xm:sqref>
        </x14:conditionalFormatting>
        <x14:conditionalFormatting xmlns:xm="http://schemas.microsoft.com/office/excel/2006/main">
          <x14:cfRule type="expression" priority="8" id="{28597DE6-1AE5-4A15-A055-1A8E3D49D4AE}">
            <xm:f>'C:\Users\JosephScott\OneDrive - MHCLG\Documents\desktop21.dclg.gov.uk\DCLGDFS\LGF3Data\NNDR 1 - 3\NNDR3\2017-18\Form to LA\[NNDR3 2017-18 to LAs v1.1a.xlsx]Part 1'!#REF!=""</xm:f>
            <x14:dxf>
              <fill>
                <patternFill>
                  <bgColor theme="0" tint="-0.24994659260841701"/>
                </patternFill>
              </fill>
            </x14:dxf>
          </x14:cfRule>
          <xm:sqref>N77</xm:sqref>
        </x14:conditionalFormatting>
        <x14:conditionalFormatting xmlns:xm="http://schemas.microsoft.com/office/excel/2006/main">
          <x14:cfRule type="expression" priority="7" id="{559C3A05-A702-4817-B4C6-20EDBD016C0C}">
            <xm:f>'C:\Users\JosephScott\OneDrive - MHCLG\Documents\desktop21.dclg.gov.uk\DCLGDFS\LGF3Data\NNDR 1 - 3\NNDR3\2017-18\Form to LA\[NNDR3 2017-18 to LAs v1.1a.xlsx]Part 1'!#REF!=""</xm:f>
            <x14:dxf>
              <fill>
                <patternFill>
                  <bgColor theme="0" tint="-0.24994659260841701"/>
                </patternFill>
              </fill>
            </x14:dxf>
          </x14:cfRule>
          <xm:sqref>Q77</xm:sqref>
        </x14:conditionalFormatting>
        <x14:conditionalFormatting xmlns:xm="http://schemas.microsoft.com/office/excel/2006/main">
          <x14:cfRule type="expression" priority="6" id="{CE94FBC4-A2DB-4189-95E3-ED908C732599}">
            <xm:f>'C:\Users\JosephScott\OneDrive - MHCLG\Documents\desktop21.dclg.gov.uk\DCLGDFS\LGF3Data\NNDR 1 - 3\NNDR3\2017-18\Form to LA\[NNDR3 2017-18 to LAs v1.1a.xlsx]Part 1'!#REF!=""</xm:f>
            <x14:dxf>
              <fill>
                <patternFill>
                  <bgColor theme="0" tint="-0.24994659260841701"/>
                </patternFill>
              </fill>
            </x14:dxf>
          </x14:cfRule>
          <xm:sqref>N98</xm:sqref>
        </x14:conditionalFormatting>
        <x14:conditionalFormatting xmlns:xm="http://schemas.microsoft.com/office/excel/2006/main">
          <x14:cfRule type="expression" priority="5" id="{DCB299DB-9C3F-482C-88CF-AB6D85C0D540}">
            <xm:f>'C:\Users\JosephScott\OneDrive - MHCLG\Documents\desktop21.dclg.gov.uk\DCLGDFS\LGF3Data\NNDR 1 - 3\NNDR3\2017-18\Form to LA\[NNDR3 2017-18 to LAs v1.1a.xlsx]Part 1'!#REF!=""</xm:f>
            <x14:dxf>
              <fill>
                <patternFill>
                  <bgColor theme="0" tint="-0.24994659260841701"/>
                </patternFill>
              </fill>
            </x14:dxf>
          </x14:cfRule>
          <xm:sqref>N81</xm:sqref>
        </x14:conditionalFormatting>
        <x14:conditionalFormatting xmlns:xm="http://schemas.microsoft.com/office/excel/2006/main">
          <x14:cfRule type="expression" priority="3" id="{4D0C9A36-3594-4A6B-A4AB-BCEEA49F8814}">
            <xm:f>'C:\Users\JosephScott\OneDrive - MHCLG\Documents\desktop21.dclg.gov.uk\DCLGDFS\LGF3Data\NNDR 1 - 3\NNDR3\2017-18\Form to LA\[NNDR3 2017-18 to LAs v1.1a.xlsx]Part 1'!#REF!=""</xm:f>
            <x14:dxf>
              <fill>
                <patternFill>
                  <bgColor theme="0" tint="-0.24994659260841701"/>
                </patternFill>
              </fill>
            </x14:dxf>
          </x14:cfRule>
          <xm:sqref>Q81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59"/>
  <sheetViews>
    <sheetView zoomScale="90" zoomScaleNormal="90" workbookViewId="0">
      <selection activeCell="E6" sqref="E6"/>
    </sheetView>
  </sheetViews>
  <sheetFormatPr defaultColWidth="9.26953125" defaultRowHeight="15.5" x14ac:dyDescent="0.35"/>
  <cols>
    <col min="1" max="1" width="1.26953125" style="230" customWidth="1"/>
    <col min="2" max="2" width="28.26953125" style="230" hidden="1" customWidth="1"/>
    <col min="3" max="3" width="62.453125" style="230" customWidth="1"/>
    <col min="4" max="4" width="1.453125" style="230" customWidth="1"/>
    <col min="5" max="5" width="26.453125" style="230" customWidth="1"/>
    <col min="6" max="6" width="1.1796875" style="230" customWidth="1"/>
    <col min="7" max="7" width="1.453125" style="230" customWidth="1"/>
    <col min="8" max="8" width="17.1796875" style="230" customWidth="1"/>
    <col min="9" max="9" width="1.26953125" style="399" customWidth="1"/>
    <col min="10" max="10" width="17.1796875" style="230" customWidth="1"/>
    <col min="11" max="11" width="1.26953125" style="230" customWidth="1"/>
    <col min="12" max="12" width="17.1796875" style="230" customWidth="1"/>
    <col min="13" max="13" width="1.1796875" style="230" customWidth="1"/>
    <col min="14" max="14" width="17.1796875" style="230" customWidth="1"/>
    <col min="15" max="15" width="1.1796875" style="230" customWidth="1"/>
    <col min="16" max="16" width="17.1796875" style="230" customWidth="1"/>
    <col min="17" max="17" width="1" style="230" customWidth="1"/>
    <col min="18" max="18" width="17.1796875" style="230" customWidth="1"/>
    <col min="19" max="19" width="1.1796875" style="230" customWidth="1"/>
    <col min="20" max="20" width="17.1796875" style="230" customWidth="1"/>
    <col min="21" max="21" width="2.7265625" style="230" customWidth="1"/>
    <col min="22" max="22" width="9.54296875" style="225" customWidth="1"/>
    <col min="23" max="23" width="12.26953125" style="226" customWidth="1"/>
    <col min="24" max="24" width="11" style="227" bestFit="1" customWidth="1"/>
    <col min="25" max="25" width="32.26953125" style="228" bestFit="1" customWidth="1"/>
    <col min="26" max="52" width="9.26953125" style="229"/>
    <col min="53" max="16384" width="9.26953125" style="230"/>
  </cols>
  <sheetData>
    <row r="1" spans="1:52" ht="18" x14ac:dyDescent="0.4">
      <c r="A1" s="776" t="s">
        <v>56</v>
      </c>
      <c r="B1" s="777"/>
      <c r="C1" s="777"/>
      <c r="D1" s="777"/>
      <c r="E1" s="777"/>
      <c r="F1" s="777"/>
      <c r="G1" s="777"/>
      <c r="H1" s="777"/>
      <c r="I1" s="777"/>
      <c r="J1" s="777"/>
      <c r="K1" s="777"/>
      <c r="L1" s="777"/>
      <c r="M1" s="777"/>
      <c r="N1" s="777"/>
      <c r="O1" s="777"/>
      <c r="P1" s="777"/>
      <c r="Q1" s="777"/>
      <c r="R1" s="777"/>
      <c r="S1" s="777"/>
      <c r="T1" s="777"/>
      <c r="U1" s="778"/>
    </row>
    <row r="2" spans="1:52" ht="15.75" customHeight="1" x14ac:dyDescent="0.35">
      <c r="A2" s="231"/>
      <c r="B2" s="232"/>
      <c r="C2" s="233"/>
      <c r="D2" s="233"/>
      <c r="E2" s="233"/>
      <c r="F2" s="233"/>
      <c r="G2" s="234"/>
      <c r="H2" s="233"/>
      <c r="I2" s="388"/>
      <c r="J2" s="233"/>
      <c r="K2" s="233"/>
      <c r="L2" s="235"/>
      <c r="M2" s="236"/>
      <c r="N2" s="237"/>
      <c r="O2" s="238"/>
      <c r="P2" s="239"/>
      <c r="Q2" s="239"/>
      <c r="R2" s="233"/>
      <c r="S2" s="233"/>
      <c r="T2" s="237"/>
      <c r="U2" s="240"/>
      <c r="V2" s="241"/>
    </row>
    <row r="3" spans="1:52" ht="18" customHeight="1" x14ac:dyDescent="0.35">
      <c r="A3" s="231"/>
      <c r="B3" s="232"/>
      <c r="C3" s="242" t="str">
        <f>'Part 1'!L15</f>
        <v>England</v>
      </c>
      <c r="D3" s="242"/>
      <c r="E3" s="545" t="str">
        <f>'Part 1'!L16</f>
        <v>E0000</v>
      </c>
      <c r="F3" s="236"/>
      <c r="G3" s="242"/>
      <c r="H3" s="237"/>
      <c r="I3" s="389"/>
      <c r="J3" s="237"/>
      <c r="K3" s="236"/>
      <c r="L3" s="237"/>
      <c r="M3" s="238"/>
      <c r="N3" s="239"/>
      <c r="O3" s="239"/>
      <c r="P3" s="242"/>
      <c r="Q3" s="242"/>
      <c r="R3" s="237"/>
      <c r="S3" s="236"/>
      <c r="T3" s="239"/>
      <c r="U3" s="240"/>
      <c r="V3" s="227"/>
      <c r="W3" s="243"/>
      <c r="X3" s="229"/>
      <c r="Y3" s="244"/>
    </row>
    <row r="4" spans="1:52" ht="18" customHeight="1" x14ac:dyDescent="0.35">
      <c r="A4" s="231"/>
      <c r="B4" s="242"/>
      <c r="C4" s="245"/>
      <c r="D4" s="242"/>
      <c r="E4" s="309" t="s">
        <v>100</v>
      </c>
      <c r="F4" s="236"/>
      <c r="G4" s="234"/>
      <c r="H4" s="779" t="s">
        <v>101</v>
      </c>
      <c r="I4" s="780"/>
      <c r="J4" s="780"/>
      <c r="K4" s="781"/>
      <c r="L4" s="781"/>
      <c r="M4" s="781"/>
      <c r="N4" s="781"/>
      <c r="O4" s="781"/>
      <c r="P4" s="782"/>
      <c r="Q4" s="239"/>
      <c r="R4" s="779" t="s">
        <v>102</v>
      </c>
      <c r="S4" s="783"/>
      <c r="T4" s="784"/>
      <c r="U4" s="240"/>
      <c r="Y4" s="112"/>
    </row>
    <row r="5" spans="1:52" ht="14.25" customHeight="1" thickBot="1" x14ac:dyDescent="0.4">
      <c r="A5" s="231"/>
      <c r="B5" s="246"/>
      <c r="C5" s="246"/>
      <c r="D5" s="247"/>
      <c r="E5" s="248"/>
      <c r="F5" s="249"/>
      <c r="G5" s="234"/>
      <c r="H5" s="250"/>
      <c r="I5" s="390"/>
      <c r="J5" s="247"/>
      <c r="K5" s="249"/>
      <c r="L5" s="249"/>
      <c r="M5" s="249"/>
      <c r="N5" s="249"/>
      <c r="O5" s="249"/>
      <c r="P5" s="251"/>
      <c r="Q5" s="252"/>
      <c r="R5" s="250"/>
      <c r="S5" s="249"/>
      <c r="T5" s="253"/>
      <c r="U5" s="240"/>
      <c r="Y5" s="112"/>
    </row>
    <row r="6" spans="1:52" ht="17.25" customHeight="1" thickBot="1" x14ac:dyDescent="0.4">
      <c r="A6" s="231"/>
      <c r="B6" s="246"/>
      <c r="C6" s="232" t="s">
        <v>103</v>
      </c>
      <c r="D6" s="247"/>
      <c r="E6" s="310">
        <f>IF(E3="E0000",SUM(DatasheetDA!F3:F236),SUM(E13:E53))</f>
        <v>276964668.63999999</v>
      </c>
      <c r="F6" s="311"/>
      <c r="G6" s="312"/>
      <c r="H6" s="313">
        <f>IF(E3="E0000",SUM(DatasheetDA!G3:G236),SUM(H13:H53))</f>
        <v>484886</v>
      </c>
      <c r="I6" s="391"/>
      <c r="J6" s="314">
        <f>IF(E3="E0000",SUM(DatasheetDA!H3:H236),SUM(J13:J53))</f>
        <v>0</v>
      </c>
      <c r="K6" s="311"/>
      <c r="L6" s="314">
        <f>IF(E3="E0000",SUM(DatasheetDA!I3:I236),SUM(L13:L53))</f>
        <v>-1890639</v>
      </c>
      <c r="M6" s="315"/>
      <c r="N6" s="314">
        <f>IF(E3="E0000",SUM(DatasheetDA!J3:J236),SUM(N13:N53))</f>
        <v>214011640</v>
      </c>
      <c r="O6" s="315"/>
      <c r="P6" s="316">
        <f>IF(E3="E0000",SUM(DatasheetDA!K3:K236),SUM(P13:P53))</f>
        <v>83025471.640000001</v>
      </c>
      <c r="Q6" s="315"/>
      <c r="R6" s="313">
        <f>IF(E3="E0000",SUM(DatasheetDA!L3:L236),SUM(R13:R53))</f>
        <v>16407839.449999999</v>
      </c>
      <c r="S6" s="311"/>
      <c r="T6" s="316">
        <f>IF(E3="E0000",SUM(DatasheetDA!M3:M236),SUM(T13:T53))</f>
        <v>16942510</v>
      </c>
      <c r="U6" s="240"/>
      <c r="Y6" s="243"/>
    </row>
    <row r="7" spans="1:52" s="265" customFormat="1" ht="15" customHeight="1" x14ac:dyDescent="0.35">
      <c r="A7" s="254"/>
      <c r="B7" s="246"/>
      <c r="C7" s="246"/>
      <c r="D7" s="233"/>
      <c r="E7" s="255"/>
      <c r="F7" s="233"/>
      <c r="G7" s="256"/>
      <c r="H7" s="257"/>
      <c r="I7" s="388"/>
      <c r="J7" s="233"/>
      <c r="K7" s="233"/>
      <c r="L7" s="246"/>
      <c r="M7" s="258"/>
      <c r="N7" s="258"/>
      <c r="O7" s="258"/>
      <c r="P7" s="259"/>
      <c r="Q7" s="260"/>
      <c r="R7" s="261"/>
      <c r="S7" s="233"/>
      <c r="T7" s="259"/>
      <c r="U7" s="262"/>
      <c r="V7" s="225"/>
      <c r="W7" s="263"/>
      <c r="X7" s="225"/>
      <c r="Y7" s="112"/>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row>
    <row r="8" spans="1:52" s="265" customFormat="1" ht="18.75" customHeight="1" x14ac:dyDescent="0.3">
      <c r="A8" s="254"/>
      <c r="B8" s="246"/>
      <c r="C8" s="246"/>
      <c r="D8" s="233"/>
      <c r="E8" s="266"/>
      <c r="F8" s="233"/>
      <c r="G8" s="258"/>
      <c r="H8" s="257"/>
      <c r="I8" s="388"/>
      <c r="J8" s="233"/>
      <c r="K8" s="233"/>
      <c r="L8" s="258"/>
      <c r="M8" s="258"/>
      <c r="N8" s="258"/>
      <c r="O8" s="258"/>
      <c r="P8" s="259"/>
      <c r="Q8" s="258"/>
      <c r="R8" s="261"/>
      <c r="S8" s="258"/>
      <c r="T8" s="259"/>
      <c r="U8" s="262"/>
      <c r="V8" s="225"/>
      <c r="W8" s="263"/>
      <c r="X8" s="225"/>
      <c r="Y8" s="243"/>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row>
    <row r="9" spans="1:52" ht="43.5" customHeight="1" x14ac:dyDescent="0.35">
      <c r="A9" s="231"/>
      <c r="B9" s="246"/>
      <c r="C9" s="308" t="s">
        <v>104</v>
      </c>
      <c r="D9" s="233"/>
      <c r="E9" s="267" t="s">
        <v>100</v>
      </c>
      <c r="F9" s="268"/>
      <c r="G9" s="269"/>
      <c r="H9" s="785" t="s">
        <v>101</v>
      </c>
      <c r="I9" s="786"/>
      <c r="J9" s="786"/>
      <c r="K9" s="787"/>
      <c r="L9" s="787"/>
      <c r="M9" s="787"/>
      <c r="N9" s="787"/>
      <c r="O9" s="788"/>
      <c r="P9" s="789"/>
      <c r="Q9" s="269"/>
      <c r="R9" s="790"/>
      <c r="S9" s="787"/>
      <c r="T9" s="270"/>
      <c r="U9" s="240"/>
      <c r="Y9" s="243"/>
    </row>
    <row r="10" spans="1:52" ht="21" customHeight="1" x14ac:dyDescent="0.35">
      <c r="A10" s="231"/>
      <c r="B10" s="246"/>
      <c r="C10" s="246"/>
      <c r="D10" s="233"/>
      <c r="E10" s="267">
        <v>1</v>
      </c>
      <c r="F10" s="271"/>
      <c r="G10" s="272"/>
      <c r="H10" s="273">
        <v>2</v>
      </c>
      <c r="I10" s="392"/>
      <c r="J10" s="271">
        <v>3</v>
      </c>
      <c r="K10" s="271"/>
      <c r="L10" s="272">
        <v>4</v>
      </c>
      <c r="M10" s="272"/>
      <c r="N10" s="272">
        <v>5</v>
      </c>
      <c r="O10" s="272"/>
      <c r="P10" s="274">
        <v>6</v>
      </c>
      <c r="Q10" s="272"/>
      <c r="R10" s="275" t="s">
        <v>105</v>
      </c>
      <c r="S10" s="272"/>
      <c r="T10" s="274" t="s">
        <v>106</v>
      </c>
      <c r="U10" s="240"/>
      <c r="Y10" s="243"/>
    </row>
    <row r="11" spans="1:52" ht="120" customHeight="1" x14ac:dyDescent="0.35">
      <c r="A11" s="231"/>
      <c r="B11" s="233"/>
      <c r="C11" s="232" t="s">
        <v>107</v>
      </c>
      <c r="D11" s="233"/>
      <c r="E11" s="305" t="s">
        <v>108</v>
      </c>
      <c r="F11" s="233"/>
      <c r="G11" s="234"/>
      <c r="H11" s="276" t="s">
        <v>109</v>
      </c>
      <c r="I11" s="393"/>
      <c r="J11" s="277" t="s">
        <v>110</v>
      </c>
      <c r="K11" s="277"/>
      <c r="L11" s="277" t="s">
        <v>111</v>
      </c>
      <c r="M11" s="277"/>
      <c r="N11" s="277" t="s">
        <v>112</v>
      </c>
      <c r="O11" s="278"/>
      <c r="P11" s="279" t="s">
        <v>113</v>
      </c>
      <c r="Q11" s="252"/>
      <c r="R11" s="280" t="s">
        <v>114</v>
      </c>
      <c r="S11" s="281"/>
      <c r="T11" s="304" t="s">
        <v>115</v>
      </c>
      <c r="U11" s="240"/>
      <c r="Y11" s="243"/>
    </row>
    <row r="12" spans="1:52" ht="49.5" customHeight="1" thickBot="1" x14ac:dyDescent="0.4">
      <c r="A12" s="231"/>
      <c r="B12" s="791"/>
      <c r="C12" s="792"/>
      <c r="D12" s="233"/>
      <c r="E12" s="282">
        <v>4</v>
      </c>
      <c r="F12" s="283"/>
      <c r="G12" s="284"/>
      <c r="H12" s="282">
        <v>5</v>
      </c>
      <c r="I12" s="394"/>
      <c r="J12" s="282">
        <v>6</v>
      </c>
      <c r="K12" s="283"/>
      <c r="L12" s="303">
        <v>7</v>
      </c>
      <c r="M12" s="285"/>
      <c r="N12" s="303">
        <v>8</v>
      </c>
      <c r="O12" s="286"/>
      <c r="P12" s="282">
        <v>9</v>
      </c>
      <c r="Q12" s="282"/>
      <c r="R12" s="282">
        <v>10</v>
      </c>
      <c r="S12" s="283"/>
      <c r="T12" s="282">
        <v>11</v>
      </c>
      <c r="U12" s="240"/>
      <c r="Y12" s="243"/>
    </row>
    <row r="13" spans="1:52" s="294" customFormat="1" ht="21" customHeight="1" thickBot="1" x14ac:dyDescent="0.3">
      <c r="A13" s="287">
        <v>1</v>
      </c>
      <c r="B13" s="246" t="str">
        <f>CONCATENATE($E$3,"EZ",A13)</f>
        <v>E0000EZ1</v>
      </c>
      <c r="C13" s="306" t="str">
        <f>IFERROR(VLOOKUP(B13,DatasheetDA!$C$3:$E$236,3,0),"")</f>
        <v/>
      </c>
      <c r="D13" s="288"/>
      <c r="E13" s="317" t="str">
        <f>IFERROR(VLOOKUP($B13,DatasheetDA!$C$3:$L$236,E$12,FALSE),"")</f>
        <v/>
      </c>
      <c r="F13" s="318"/>
      <c r="G13" s="319"/>
      <c r="H13" s="317" t="str">
        <f>IFERROR(VLOOKUP($B13,DatasheetDA!$C$3:$L$236,H$12,FALSE),"")</f>
        <v/>
      </c>
      <c r="I13" s="395"/>
      <c r="J13" s="317" t="str">
        <f>IFERROR(VLOOKUP($B13,DatasheetDA!$C$3:$L$236,J$12,FALSE),"")</f>
        <v/>
      </c>
      <c r="K13" s="318"/>
      <c r="L13" s="317" t="str">
        <f>IFERROR(VLOOKUP($B13,DatasheetDA!$C$3:$L$236,L$12,FALSE),"")</f>
        <v/>
      </c>
      <c r="M13" s="320"/>
      <c r="N13" s="317" t="str">
        <f>IFERROR(VLOOKUP($B13,DatasheetDA!$C$3:$L$236,N$12,FALSE),"")</f>
        <v/>
      </c>
      <c r="O13" s="320"/>
      <c r="P13" s="317" t="str">
        <f>IFERROR(VLOOKUP($B13,DatasheetDA!$C$3:$L$236,P$12,FALSE),"")</f>
        <v/>
      </c>
      <c r="Q13" s="320"/>
      <c r="R13" s="317" t="str">
        <f>IFERROR(VLOOKUP($B13,DatasheetDA!$C$3:$L$236,R$12,FALSE),"")</f>
        <v/>
      </c>
      <c r="S13" s="318"/>
      <c r="T13" s="317" t="str">
        <f>IFERROR(VLOOKUP($B13,DatasheetDA!$C$3:$M$236,T$12,FALSE),"")</f>
        <v/>
      </c>
      <c r="U13" s="289"/>
      <c r="V13" s="290"/>
      <c r="W13" s="291"/>
      <c r="X13" s="292"/>
      <c r="Y13" s="24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row>
    <row r="14" spans="1:52" s="294" customFormat="1" ht="19.5" customHeight="1" thickBot="1" x14ac:dyDescent="0.3">
      <c r="A14" s="287">
        <v>2</v>
      </c>
      <c r="B14" s="246" t="str">
        <f t="shared" ref="B14:B53" si="0">CONCATENATE($E$3,"EZ",A14)</f>
        <v>E0000EZ2</v>
      </c>
      <c r="C14" s="306" t="str">
        <f>IFERROR(VLOOKUP(B14,DatasheetDA!$C$3:$E$236,3,0),"")</f>
        <v/>
      </c>
      <c r="D14" s="288"/>
      <c r="E14" s="317" t="str">
        <f>IFERROR(VLOOKUP($B14,DatasheetDA!$C$3:$L$236,E$12,FALSE),"")</f>
        <v/>
      </c>
      <c r="F14" s="318"/>
      <c r="G14" s="319"/>
      <c r="H14" s="317" t="str">
        <f>IFERROR(VLOOKUP($B14,DatasheetDA!$C$3:$L$236,H$12,FALSE),"")</f>
        <v/>
      </c>
      <c r="I14" s="395"/>
      <c r="J14" s="317" t="str">
        <f>IFERROR(VLOOKUP($B14,DatasheetDA!$C$3:$L$236,J$12,FALSE),"")</f>
        <v/>
      </c>
      <c r="K14" s="318"/>
      <c r="L14" s="317" t="str">
        <f>IFERROR(VLOOKUP($B14,DatasheetDA!$C$3:$L$236,L$12,FALSE),"")</f>
        <v/>
      </c>
      <c r="M14" s="320"/>
      <c r="N14" s="317" t="str">
        <f>IFERROR(VLOOKUP($B14,DatasheetDA!$C$3:$L$236,N$12,FALSE),"")</f>
        <v/>
      </c>
      <c r="O14" s="320"/>
      <c r="P14" s="317" t="str">
        <f>IFERROR(VLOOKUP($B14,DatasheetDA!$C$3:$L$236,P$12,FALSE),"")</f>
        <v/>
      </c>
      <c r="Q14" s="320"/>
      <c r="R14" s="317" t="str">
        <f>IFERROR(VLOOKUP($B14,DatasheetDA!$C$3:$L$236,R$12,FALSE),"")</f>
        <v/>
      </c>
      <c r="S14" s="318"/>
      <c r="T14" s="317" t="str">
        <f>IFERROR(VLOOKUP($B14,DatasheetDA!$C$3:$M$236,T$12,FALSE),"")</f>
        <v/>
      </c>
      <c r="U14" s="289"/>
      <c r="V14" s="290"/>
      <c r="W14" s="291"/>
      <c r="X14" s="292"/>
      <c r="Y14" s="24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row>
    <row r="15" spans="1:52" s="294" customFormat="1" ht="21" customHeight="1" thickBot="1" x14ac:dyDescent="0.3">
      <c r="A15" s="287">
        <v>3</v>
      </c>
      <c r="B15" s="246" t="str">
        <f t="shared" si="0"/>
        <v>E0000EZ3</v>
      </c>
      <c r="C15" s="306" t="str">
        <f>IFERROR(VLOOKUP(B15,DatasheetDA!$C$3:$E$236,3,0),"")</f>
        <v/>
      </c>
      <c r="D15" s="288"/>
      <c r="E15" s="317" t="str">
        <f>IFERROR(VLOOKUP($B15,DatasheetDA!$C$3:$L$236,E$12,FALSE),"")</f>
        <v/>
      </c>
      <c r="F15" s="318"/>
      <c r="G15" s="319"/>
      <c r="H15" s="317" t="str">
        <f>IFERROR(VLOOKUP($B15,DatasheetDA!$C$3:$L$236,H$12,FALSE),"")</f>
        <v/>
      </c>
      <c r="I15" s="395"/>
      <c r="J15" s="317" t="str">
        <f>IFERROR(VLOOKUP($B15,DatasheetDA!$C$3:$L$236,J$12,FALSE),"")</f>
        <v/>
      </c>
      <c r="K15" s="318"/>
      <c r="L15" s="317" t="str">
        <f>IFERROR(VLOOKUP($B15,DatasheetDA!$C$3:$L$236,L$12,FALSE),"")</f>
        <v/>
      </c>
      <c r="M15" s="320"/>
      <c r="N15" s="317" t="str">
        <f>IFERROR(VLOOKUP($B15,DatasheetDA!$C$3:$L$236,N$12,FALSE),"")</f>
        <v/>
      </c>
      <c r="O15" s="320"/>
      <c r="P15" s="317" t="str">
        <f>IFERROR(VLOOKUP($B15,DatasheetDA!$C$3:$L$236,P$12,FALSE),"")</f>
        <v/>
      </c>
      <c r="Q15" s="320"/>
      <c r="R15" s="317" t="str">
        <f>IFERROR(VLOOKUP($B15,DatasheetDA!$C$3:$L$236,R$12,FALSE),"")</f>
        <v/>
      </c>
      <c r="S15" s="318"/>
      <c r="T15" s="317" t="str">
        <f>IFERROR(VLOOKUP($B15,DatasheetDA!$C$3:$M$236,T$12,FALSE),"")</f>
        <v/>
      </c>
      <c r="U15" s="289"/>
      <c r="V15" s="290"/>
      <c r="W15" s="291"/>
      <c r="X15" s="292"/>
      <c r="Y15" s="24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row>
    <row r="16" spans="1:52" s="294" customFormat="1" ht="21" customHeight="1" thickBot="1" x14ac:dyDescent="0.3">
      <c r="A16" s="287">
        <v>4</v>
      </c>
      <c r="B16" s="246" t="str">
        <f t="shared" si="0"/>
        <v>E0000EZ4</v>
      </c>
      <c r="C16" s="306" t="str">
        <f>IFERROR(VLOOKUP(B16,DatasheetDA!$C$3:$E$236,3,0),"")</f>
        <v/>
      </c>
      <c r="D16" s="288"/>
      <c r="E16" s="317" t="str">
        <f>IFERROR(VLOOKUP($B16,DatasheetDA!$C$3:$L$236,E$12,FALSE),"")</f>
        <v/>
      </c>
      <c r="F16" s="318"/>
      <c r="G16" s="319"/>
      <c r="H16" s="317" t="str">
        <f>IFERROR(VLOOKUP($B16,DatasheetDA!$C$3:$L$236,H$12,FALSE),"")</f>
        <v/>
      </c>
      <c r="I16" s="395"/>
      <c r="J16" s="317" t="str">
        <f>IFERROR(VLOOKUP($B16,DatasheetDA!$C$3:$L$236,J$12,FALSE),"")</f>
        <v/>
      </c>
      <c r="K16" s="318"/>
      <c r="L16" s="317" t="str">
        <f>IFERROR(VLOOKUP($B16,DatasheetDA!$C$3:$L$236,L$12,FALSE),"")</f>
        <v/>
      </c>
      <c r="M16" s="320"/>
      <c r="N16" s="317" t="str">
        <f>IFERROR(VLOOKUP($B16,DatasheetDA!$C$3:$L$236,N$12,FALSE),"")</f>
        <v/>
      </c>
      <c r="O16" s="320"/>
      <c r="P16" s="317" t="str">
        <f>IFERROR(VLOOKUP($B16,DatasheetDA!$C$3:$L$236,P$12,FALSE),"")</f>
        <v/>
      </c>
      <c r="Q16" s="320"/>
      <c r="R16" s="317" t="str">
        <f>IFERROR(VLOOKUP($B16,DatasheetDA!$C$3:$L$236,R$12,FALSE),"")</f>
        <v/>
      </c>
      <c r="S16" s="318"/>
      <c r="T16" s="317" t="str">
        <f>IFERROR(VLOOKUP($B16,DatasheetDA!$C$3:$M$236,T$12,FALSE),"")</f>
        <v/>
      </c>
      <c r="U16" s="289"/>
      <c r="V16" s="290"/>
      <c r="W16" s="291"/>
      <c r="X16" s="292"/>
      <c r="Y16" s="24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row>
    <row r="17" spans="1:52" s="294" customFormat="1" ht="21" customHeight="1" thickBot="1" x14ac:dyDescent="0.3">
      <c r="A17" s="287">
        <v>5</v>
      </c>
      <c r="B17" s="246" t="str">
        <f t="shared" si="0"/>
        <v>E0000EZ5</v>
      </c>
      <c r="C17" s="306" t="str">
        <f>IFERROR(VLOOKUP(B17,DatasheetDA!$C$3:$E$236,3,0),"")</f>
        <v/>
      </c>
      <c r="D17" s="288"/>
      <c r="E17" s="317" t="str">
        <f>IFERROR(VLOOKUP($B17,DatasheetDA!$C$3:$L$236,E$12,FALSE),"")</f>
        <v/>
      </c>
      <c r="F17" s="318"/>
      <c r="G17" s="319"/>
      <c r="H17" s="317" t="str">
        <f>IFERROR(VLOOKUP($B17,DatasheetDA!$C$3:$L$236,H$12,FALSE),"")</f>
        <v/>
      </c>
      <c r="I17" s="395"/>
      <c r="J17" s="317" t="str">
        <f>IFERROR(VLOOKUP($B17,DatasheetDA!$C$3:$L$236,J$12,FALSE),"")</f>
        <v/>
      </c>
      <c r="K17" s="318"/>
      <c r="L17" s="317" t="str">
        <f>IFERROR(VLOOKUP($B17,DatasheetDA!$C$3:$L$236,L$12,FALSE),"")</f>
        <v/>
      </c>
      <c r="M17" s="320"/>
      <c r="N17" s="317" t="str">
        <f>IFERROR(VLOOKUP($B17,DatasheetDA!$C$3:$L$236,N$12,FALSE),"")</f>
        <v/>
      </c>
      <c r="O17" s="320"/>
      <c r="P17" s="317" t="str">
        <f>IFERROR(VLOOKUP($B17,DatasheetDA!$C$3:$L$236,P$12,FALSE),"")</f>
        <v/>
      </c>
      <c r="Q17" s="320"/>
      <c r="R17" s="317" t="str">
        <f>IFERROR(VLOOKUP($B17,DatasheetDA!$C$3:$L$236,R$12,FALSE),"")</f>
        <v/>
      </c>
      <c r="S17" s="318"/>
      <c r="T17" s="317" t="str">
        <f>IFERROR(VLOOKUP($B17,DatasheetDA!$C$3:$M$236,T$12,FALSE),"")</f>
        <v/>
      </c>
      <c r="U17" s="289"/>
      <c r="V17" s="290"/>
      <c r="W17" s="291"/>
      <c r="X17" s="292"/>
      <c r="Y17" s="24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row>
    <row r="18" spans="1:52" s="294" customFormat="1" ht="21" customHeight="1" thickBot="1" x14ac:dyDescent="0.3">
      <c r="A18" s="287">
        <v>6</v>
      </c>
      <c r="B18" s="246" t="str">
        <f t="shared" si="0"/>
        <v>E0000EZ6</v>
      </c>
      <c r="C18" s="306" t="str">
        <f>IFERROR(VLOOKUP(B18,DatasheetDA!$C$3:$E$236,3,0),"")</f>
        <v/>
      </c>
      <c r="D18" s="288"/>
      <c r="E18" s="317" t="str">
        <f>IFERROR(VLOOKUP($B18,DatasheetDA!$C$3:$L$236,E$12,FALSE),"")</f>
        <v/>
      </c>
      <c r="F18" s="318"/>
      <c r="G18" s="319"/>
      <c r="H18" s="317" t="str">
        <f>IFERROR(VLOOKUP($B18,DatasheetDA!$C$3:$L$236,H$12,FALSE),"")</f>
        <v/>
      </c>
      <c r="I18" s="395"/>
      <c r="J18" s="317" t="str">
        <f>IFERROR(VLOOKUP($B18,DatasheetDA!$C$3:$L$236,J$12,FALSE),"")</f>
        <v/>
      </c>
      <c r="K18" s="318"/>
      <c r="L18" s="317" t="str">
        <f>IFERROR(VLOOKUP($B18,DatasheetDA!$C$3:$L$236,L$12,FALSE),"")</f>
        <v/>
      </c>
      <c r="M18" s="320"/>
      <c r="N18" s="317" t="str">
        <f>IFERROR(VLOOKUP($B18,DatasheetDA!$C$3:$L$236,N$12,FALSE),"")</f>
        <v/>
      </c>
      <c r="O18" s="320"/>
      <c r="P18" s="317" t="str">
        <f>IFERROR(VLOOKUP($B18,DatasheetDA!$C$3:$L$236,P$12,FALSE),"")</f>
        <v/>
      </c>
      <c r="Q18" s="320"/>
      <c r="R18" s="317" t="str">
        <f>IFERROR(VLOOKUP($B18,DatasheetDA!$C$3:$L$236,R$12,FALSE),"")</f>
        <v/>
      </c>
      <c r="S18" s="318"/>
      <c r="T18" s="317" t="str">
        <f>IFERROR(VLOOKUP($B18,DatasheetDA!$C$3:$M$236,T$12,FALSE),"")</f>
        <v/>
      </c>
      <c r="U18" s="289"/>
      <c r="V18" s="290"/>
      <c r="W18" s="291"/>
      <c r="X18" s="292"/>
      <c r="Y18" s="24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row>
    <row r="19" spans="1:52" s="294" customFormat="1" ht="21" customHeight="1" thickBot="1" x14ac:dyDescent="0.3">
      <c r="A19" s="287">
        <v>7</v>
      </c>
      <c r="B19" s="246" t="str">
        <f t="shared" si="0"/>
        <v>E0000EZ7</v>
      </c>
      <c r="C19" s="306" t="str">
        <f>IFERROR(VLOOKUP(B19,DatasheetDA!$C$3:$E$236,3,0),"")</f>
        <v/>
      </c>
      <c r="D19" s="288"/>
      <c r="E19" s="317" t="str">
        <f>IFERROR(VLOOKUP($B19,DatasheetDA!$C$3:$L$236,E$12,FALSE),"")</f>
        <v/>
      </c>
      <c r="F19" s="318"/>
      <c r="G19" s="319"/>
      <c r="H19" s="317" t="str">
        <f>IFERROR(VLOOKUP($B19,DatasheetDA!$C$3:$L$236,H$12,FALSE),"")</f>
        <v/>
      </c>
      <c r="I19" s="395"/>
      <c r="J19" s="317" t="str">
        <f>IFERROR(VLOOKUP($B19,DatasheetDA!$C$3:$L$236,J$12,FALSE),"")</f>
        <v/>
      </c>
      <c r="K19" s="318"/>
      <c r="L19" s="317" t="str">
        <f>IFERROR(VLOOKUP($B19,DatasheetDA!$C$3:$L$236,L$12,FALSE),"")</f>
        <v/>
      </c>
      <c r="M19" s="320"/>
      <c r="N19" s="317" t="str">
        <f>IFERROR(VLOOKUP($B19,DatasheetDA!$C$3:$L$236,N$12,FALSE),"")</f>
        <v/>
      </c>
      <c r="O19" s="320"/>
      <c r="P19" s="317" t="str">
        <f>IFERROR(VLOOKUP($B19,DatasheetDA!$C$3:$L$236,P$12,FALSE),"")</f>
        <v/>
      </c>
      <c r="Q19" s="320"/>
      <c r="R19" s="317" t="str">
        <f>IFERROR(VLOOKUP($B19,DatasheetDA!$C$3:$L$236,R$12,FALSE),"")</f>
        <v/>
      </c>
      <c r="S19" s="318"/>
      <c r="T19" s="317" t="str">
        <f>IFERROR(VLOOKUP($B19,DatasheetDA!$C$3:$M$236,T$12,FALSE),"")</f>
        <v/>
      </c>
      <c r="U19" s="289"/>
      <c r="V19" s="290"/>
      <c r="W19" s="291"/>
      <c r="X19" s="292"/>
      <c r="Y19" s="24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row>
    <row r="20" spans="1:52" s="294" customFormat="1" ht="21" customHeight="1" thickBot="1" x14ac:dyDescent="0.3">
      <c r="A20" s="287">
        <v>8</v>
      </c>
      <c r="B20" s="246" t="str">
        <f t="shared" si="0"/>
        <v>E0000EZ8</v>
      </c>
      <c r="C20" s="306" t="str">
        <f>IFERROR(VLOOKUP(B20,DatasheetDA!$C$3:$E$236,3,0),"")</f>
        <v/>
      </c>
      <c r="D20" s="288"/>
      <c r="E20" s="317" t="str">
        <f>IFERROR(VLOOKUP($B20,DatasheetDA!$C$3:$L$236,E$12,FALSE),"")</f>
        <v/>
      </c>
      <c r="F20" s="318"/>
      <c r="G20" s="319"/>
      <c r="H20" s="317" t="str">
        <f>IFERROR(VLOOKUP($B20,DatasheetDA!$C$3:$L$236,H$12,FALSE),"")</f>
        <v/>
      </c>
      <c r="I20" s="395"/>
      <c r="J20" s="317" t="str">
        <f>IFERROR(VLOOKUP($B20,DatasheetDA!$C$3:$L$236,J$12,FALSE),"")</f>
        <v/>
      </c>
      <c r="K20" s="318"/>
      <c r="L20" s="317" t="str">
        <f>IFERROR(VLOOKUP($B20,DatasheetDA!$C$3:$L$236,L$12,FALSE),"")</f>
        <v/>
      </c>
      <c r="M20" s="320"/>
      <c r="N20" s="317" t="str">
        <f>IFERROR(VLOOKUP($B20,DatasheetDA!$C$3:$L$236,N$12,FALSE),"")</f>
        <v/>
      </c>
      <c r="O20" s="320"/>
      <c r="P20" s="317" t="str">
        <f>IFERROR(VLOOKUP($B20,DatasheetDA!$C$3:$L$236,P$12,FALSE),"")</f>
        <v/>
      </c>
      <c r="Q20" s="320"/>
      <c r="R20" s="317" t="str">
        <f>IFERROR(VLOOKUP($B20,DatasheetDA!$C$3:$L$236,R$12,FALSE),"")</f>
        <v/>
      </c>
      <c r="S20" s="318"/>
      <c r="T20" s="317" t="str">
        <f>IFERROR(VLOOKUP($B20,DatasheetDA!$C$3:$M$236,T$12,FALSE),"")</f>
        <v/>
      </c>
      <c r="U20" s="289"/>
      <c r="V20" s="290"/>
      <c r="W20" s="291"/>
      <c r="X20" s="292"/>
      <c r="Y20" s="24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row>
    <row r="21" spans="1:52" s="294" customFormat="1" ht="21" customHeight="1" thickBot="1" x14ac:dyDescent="0.3">
      <c r="A21" s="287">
        <v>9</v>
      </c>
      <c r="B21" s="246" t="str">
        <f t="shared" si="0"/>
        <v>E0000EZ9</v>
      </c>
      <c r="C21" s="306" t="str">
        <f>IFERROR(VLOOKUP(B21,DatasheetDA!$C$3:$E$236,3,0),"")</f>
        <v/>
      </c>
      <c r="D21" s="288"/>
      <c r="E21" s="317" t="str">
        <f>IFERROR(VLOOKUP($B21,DatasheetDA!$C$3:$L$236,E$12,FALSE),"")</f>
        <v/>
      </c>
      <c r="F21" s="318"/>
      <c r="G21" s="319"/>
      <c r="H21" s="317" t="str">
        <f>IFERROR(VLOOKUP($B21,DatasheetDA!$C$3:$L$236,H$12,FALSE),"")</f>
        <v/>
      </c>
      <c r="I21" s="395"/>
      <c r="J21" s="317" t="str">
        <f>IFERROR(VLOOKUP($B21,DatasheetDA!$C$3:$L$236,J$12,FALSE),"")</f>
        <v/>
      </c>
      <c r="K21" s="318"/>
      <c r="L21" s="317" t="str">
        <f>IFERROR(VLOOKUP($B21,DatasheetDA!$C$3:$L$236,L$12,FALSE),"")</f>
        <v/>
      </c>
      <c r="M21" s="320"/>
      <c r="N21" s="317" t="str">
        <f>IFERROR(VLOOKUP($B21,DatasheetDA!$C$3:$L$236,N$12,FALSE),"")</f>
        <v/>
      </c>
      <c r="O21" s="320"/>
      <c r="P21" s="317" t="str">
        <f>IFERROR(VLOOKUP($B21,DatasheetDA!$C$3:$L$236,P$12,FALSE),"")</f>
        <v/>
      </c>
      <c r="Q21" s="320"/>
      <c r="R21" s="317" t="str">
        <f>IFERROR(VLOOKUP($B21,DatasheetDA!$C$3:$L$236,R$12,FALSE),"")</f>
        <v/>
      </c>
      <c r="S21" s="318"/>
      <c r="T21" s="317" t="str">
        <f>IFERROR(VLOOKUP($B21,DatasheetDA!$C$3:$M$236,T$12,FALSE),"")</f>
        <v/>
      </c>
      <c r="U21" s="289"/>
      <c r="V21" s="290"/>
      <c r="W21" s="291"/>
      <c r="X21" s="292"/>
      <c r="Y21" s="24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row>
    <row r="22" spans="1:52" s="294" customFormat="1" ht="21" customHeight="1" thickBot="1" x14ac:dyDescent="0.3">
      <c r="A22" s="287">
        <v>10</v>
      </c>
      <c r="B22" s="246" t="str">
        <f t="shared" si="0"/>
        <v>E0000EZ10</v>
      </c>
      <c r="C22" s="306" t="str">
        <f>IFERROR(VLOOKUP(B22,DatasheetDA!$C$3:$E$236,3,0),"")</f>
        <v/>
      </c>
      <c r="D22" s="288"/>
      <c r="E22" s="317" t="str">
        <f>IFERROR(VLOOKUP($B22,DatasheetDA!$C$3:$L$236,E$12,FALSE),"")</f>
        <v/>
      </c>
      <c r="F22" s="318"/>
      <c r="G22" s="319"/>
      <c r="H22" s="317" t="str">
        <f>IFERROR(VLOOKUP($B22,DatasheetDA!$C$3:$L$236,H$12,FALSE),"")</f>
        <v/>
      </c>
      <c r="I22" s="395"/>
      <c r="J22" s="317" t="str">
        <f>IFERROR(VLOOKUP($B22,DatasheetDA!$C$3:$L$236,J$12,FALSE),"")</f>
        <v/>
      </c>
      <c r="K22" s="318"/>
      <c r="L22" s="317" t="str">
        <f>IFERROR(VLOOKUP($B22,DatasheetDA!$C$3:$L$236,L$12,FALSE),"")</f>
        <v/>
      </c>
      <c r="M22" s="320"/>
      <c r="N22" s="317" t="str">
        <f>IFERROR(VLOOKUP($B22,DatasheetDA!$C$3:$L$236,N$12,FALSE),"")</f>
        <v/>
      </c>
      <c r="O22" s="320"/>
      <c r="P22" s="317" t="str">
        <f>IFERROR(VLOOKUP($B22,DatasheetDA!$C$3:$L$236,P$12,FALSE),"")</f>
        <v/>
      </c>
      <c r="Q22" s="320"/>
      <c r="R22" s="317" t="str">
        <f>IFERROR(VLOOKUP($B22,DatasheetDA!$C$3:$L$236,R$12,FALSE),"")</f>
        <v/>
      </c>
      <c r="S22" s="318"/>
      <c r="T22" s="317" t="str">
        <f>IFERROR(VLOOKUP($B22,DatasheetDA!$C$3:$M$236,T$12,FALSE),"")</f>
        <v/>
      </c>
      <c r="U22" s="289"/>
      <c r="V22" s="290"/>
      <c r="W22" s="291"/>
      <c r="X22" s="292"/>
      <c r="Y22" s="24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row>
    <row r="23" spans="1:52" s="294" customFormat="1" ht="21" customHeight="1" thickBot="1" x14ac:dyDescent="0.3">
      <c r="A23" s="287">
        <v>11</v>
      </c>
      <c r="B23" s="246" t="str">
        <f t="shared" si="0"/>
        <v>E0000EZ11</v>
      </c>
      <c r="C23" s="306" t="str">
        <f>IFERROR(VLOOKUP(B23,DatasheetDA!$C$3:$E$236,3,0),"")</f>
        <v/>
      </c>
      <c r="D23" s="288"/>
      <c r="E23" s="317" t="str">
        <f>IFERROR(VLOOKUP($B23,DatasheetDA!$C$3:$L$236,E$12,FALSE),"")</f>
        <v/>
      </c>
      <c r="F23" s="318"/>
      <c r="G23" s="319"/>
      <c r="H23" s="317" t="str">
        <f>IFERROR(VLOOKUP($B23,DatasheetDA!$C$3:$L$236,H$12,FALSE),"")</f>
        <v/>
      </c>
      <c r="I23" s="395"/>
      <c r="J23" s="317" t="str">
        <f>IFERROR(VLOOKUP($B23,DatasheetDA!$C$3:$L$236,J$12,FALSE),"")</f>
        <v/>
      </c>
      <c r="K23" s="318"/>
      <c r="L23" s="317" t="str">
        <f>IFERROR(VLOOKUP($B23,DatasheetDA!$C$3:$L$236,L$12,FALSE),"")</f>
        <v/>
      </c>
      <c r="M23" s="320"/>
      <c r="N23" s="317" t="str">
        <f>IFERROR(VLOOKUP($B23,DatasheetDA!$C$3:$L$236,N$12,FALSE),"")</f>
        <v/>
      </c>
      <c r="O23" s="320"/>
      <c r="P23" s="317" t="str">
        <f>IFERROR(VLOOKUP($B23,DatasheetDA!$C$3:$L$236,P$12,FALSE),"")</f>
        <v/>
      </c>
      <c r="Q23" s="320"/>
      <c r="R23" s="317" t="str">
        <f>IFERROR(VLOOKUP($B23,DatasheetDA!$C$3:$L$236,R$12,FALSE),"")</f>
        <v/>
      </c>
      <c r="S23" s="318"/>
      <c r="T23" s="317" t="str">
        <f>IFERROR(VLOOKUP($B23,DatasheetDA!$C$3:$M$236,T$12,FALSE),"")</f>
        <v/>
      </c>
      <c r="U23" s="289"/>
      <c r="V23" s="290"/>
      <c r="W23" s="291"/>
      <c r="X23" s="292"/>
      <c r="Y23" s="24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row>
    <row r="24" spans="1:52" s="294" customFormat="1" ht="21" customHeight="1" thickBot="1" x14ac:dyDescent="0.3">
      <c r="A24" s="287">
        <v>12</v>
      </c>
      <c r="B24" s="246" t="str">
        <f t="shared" si="0"/>
        <v>E0000EZ12</v>
      </c>
      <c r="C24" s="306" t="str">
        <f>IFERROR(VLOOKUP(B24,DatasheetDA!$C$3:$E$236,3,0),"")</f>
        <v/>
      </c>
      <c r="D24" s="288"/>
      <c r="E24" s="317" t="str">
        <f>IFERROR(VLOOKUP($B24,DatasheetDA!$C$3:$L$236,E$12,FALSE),"")</f>
        <v/>
      </c>
      <c r="F24" s="318"/>
      <c r="G24" s="319"/>
      <c r="H24" s="317" t="str">
        <f>IFERROR(VLOOKUP($B24,DatasheetDA!$C$3:$L$236,H$12,FALSE),"")</f>
        <v/>
      </c>
      <c r="I24" s="395"/>
      <c r="J24" s="317" t="str">
        <f>IFERROR(VLOOKUP($B24,DatasheetDA!$C$3:$L$236,J$12,FALSE),"")</f>
        <v/>
      </c>
      <c r="K24" s="318"/>
      <c r="L24" s="317" t="str">
        <f>IFERROR(VLOOKUP($B24,DatasheetDA!$C$3:$L$236,L$12,FALSE),"")</f>
        <v/>
      </c>
      <c r="M24" s="320"/>
      <c r="N24" s="317" t="str">
        <f>IFERROR(VLOOKUP($B24,DatasheetDA!$C$3:$L$236,N$12,FALSE),"")</f>
        <v/>
      </c>
      <c r="O24" s="320"/>
      <c r="P24" s="317" t="str">
        <f>IFERROR(VLOOKUP($B24,DatasheetDA!$C$3:$L$236,P$12,FALSE),"")</f>
        <v/>
      </c>
      <c r="Q24" s="320"/>
      <c r="R24" s="317" t="str">
        <f>IFERROR(VLOOKUP($B24,DatasheetDA!$C$3:$L$236,R$12,FALSE),"")</f>
        <v/>
      </c>
      <c r="S24" s="318"/>
      <c r="T24" s="317" t="str">
        <f>IFERROR(VLOOKUP($B24,DatasheetDA!$C$3:$M$236,T$12,FALSE),"")</f>
        <v/>
      </c>
      <c r="U24" s="289"/>
      <c r="V24" s="290"/>
      <c r="W24" s="291"/>
      <c r="X24" s="292"/>
      <c r="Y24" s="24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row>
    <row r="25" spans="1:52" s="294" customFormat="1" ht="21" customHeight="1" thickBot="1" x14ac:dyDescent="0.3">
      <c r="A25" s="287">
        <v>13</v>
      </c>
      <c r="B25" s="246" t="str">
        <f t="shared" si="0"/>
        <v>E0000EZ13</v>
      </c>
      <c r="C25" s="306" t="str">
        <f>IFERROR(VLOOKUP(B25,DatasheetDA!$C$3:$E$236,3,0),"")</f>
        <v/>
      </c>
      <c r="D25" s="288"/>
      <c r="E25" s="317" t="str">
        <f>IFERROR(VLOOKUP($B25,DatasheetDA!$C$3:$L$236,E$12,FALSE),"")</f>
        <v/>
      </c>
      <c r="F25" s="318"/>
      <c r="G25" s="319"/>
      <c r="H25" s="317" t="str">
        <f>IFERROR(VLOOKUP($B25,DatasheetDA!$C$3:$L$236,H$12,FALSE),"")</f>
        <v/>
      </c>
      <c r="I25" s="395"/>
      <c r="J25" s="317" t="str">
        <f>IFERROR(VLOOKUP($B25,DatasheetDA!$C$3:$L$236,J$12,FALSE),"")</f>
        <v/>
      </c>
      <c r="K25" s="318"/>
      <c r="L25" s="317" t="str">
        <f>IFERROR(VLOOKUP($B25,DatasheetDA!$C$3:$L$236,L$12,FALSE),"")</f>
        <v/>
      </c>
      <c r="M25" s="320"/>
      <c r="N25" s="317" t="str">
        <f>IFERROR(VLOOKUP($B25,DatasheetDA!$C$3:$L$236,N$12,FALSE),"")</f>
        <v/>
      </c>
      <c r="O25" s="320"/>
      <c r="P25" s="317" t="str">
        <f>IFERROR(VLOOKUP($B25,DatasheetDA!$C$3:$L$236,P$12,FALSE),"")</f>
        <v/>
      </c>
      <c r="Q25" s="320"/>
      <c r="R25" s="317" t="str">
        <f>IFERROR(VLOOKUP($B25,DatasheetDA!$C$3:$L$236,R$12,FALSE),"")</f>
        <v/>
      </c>
      <c r="S25" s="318"/>
      <c r="T25" s="317" t="str">
        <f>IFERROR(VLOOKUP($B25,DatasheetDA!$C$3:$M$236,T$12,FALSE),"")</f>
        <v/>
      </c>
      <c r="U25" s="289"/>
      <c r="V25" s="290"/>
      <c r="W25" s="291"/>
      <c r="X25" s="292"/>
      <c r="Y25" s="24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row>
    <row r="26" spans="1:52" s="294" customFormat="1" ht="21" customHeight="1" thickBot="1" x14ac:dyDescent="0.3">
      <c r="A26" s="287">
        <v>14</v>
      </c>
      <c r="B26" s="246" t="str">
        <f t="shared" si="0"/>
        <v>E0000EZ14</v>
      </c>
      <c r="C26" s="306" t="str">
        <f>IFERROR(VLOOKUP(B26,DatasheetDA!$C$3:$E$236,3,0),"")</f>
        <v/>
      </c>
      <c r="D26" s="288"/>
      <c r="E26" s="317" t="str">
        <f>IFERROR(VLOOKUP($B26,DatasheetDA!$C$3:$L$236,E$12,FALSE),"")</f>
        <v/>
      </c>
      <c r="F26" s="318"/>
      <c r="G26" s="319"/>
      <c r="H26" s="317" t="str">
        <f>IFERROR(VLOOKUP($B26,DatasheetDA!$C$3:$L$236,H$12,FALSE),"")</f>
        <v/>
      </c>
      <c r="I26" s="395"/>
      <c r="J26" s="317" t="str">
        <f>IFERROR(VLOOKUP($B26,DatasheetDA!$C$3:$L$236,J$12,FALSE),"")</f>
        <v/>
      </c>
      <c r="K26" s="318"/>
      <c r="L26" s="317" t="str">
        <f>IFERROR(VLOOKUP($B26,DatasheetDA!$C$3:$L$236,L$12,FALSE),"")</f>
        <v/>
      </c>
      <c r="M26" s="320"/>
      <c r="N26" s="317" t="str">
        <f>IFERROR(VLOOKUP($B26,DatasheetDA!$C$3:$L$236,N$12,FALSE),"")</f>
        <v/>
      </c>
      <c r="O26" s="320"/>
      <c r="P26" s="317" t="str">
        <f>IFERROR(VLOOKUP($B26,DatasheetDA!$C$3:$L$236,P$12,FALSE),"")</f>
        <v/>
      </c>
      <c r="Q26" s="320"/>
      <c r="R26" s="317" t="str">
        <f>IFERROR(VLOOKUP($B26,DatasheetDA!$C$3:$L$236,R$12,FALSE),"")</f>
        <v/>
      </c>
      <c r="S26" s="318"/>
      <c r="T26" s="317" t="str">
        <f>IFERROR(VLOOKUP($B26,DatasheetDA!$C$3:$M$236,T$12,FALSE),"")</f>
        <v/>
      </c>
      <c r="U26" s="289"/>
      <c r="V26" s="290"/>
      <c r="W26" s="291"/>
      <c r="X26" s="292"/>
      <c r="Y26" s="24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row>
    <row r="27" spans="1:52" s="294" customFormat="1" ht="21" customHeight="1" thickBot="1" x14ac:dyDescent="0.3">
      <c r="A27" s="287">
        <v>15</v>
      </c>
      <c r="B27" s="246" t="str">
        <f t="shared" si="0"/>
        <v>E0000EZ15</v>
      </c>
      <c r="C27" s="306" t="str">
        <f>IFERROR(VLOOKUP(B27,DatasheetDA!$C$3:$E$236,3,0),"")</f>
        <v/>
      </c>
      <c r="D27" s="288"/>
      <c r="E27" s="317" t="str">
        <f>IFERROR(VLOOKUP($B27,DatasheetDA!$C$3:$L$236,E$12,FALSE),"")</f>
        <v/>
      </c>
      <c r="F27" s="318"/>
      <c r="G27" s="319"/>
      <c r="H27" s="317" t="str">
        <f>IFERROR(VLOOKUP($B27,DatasheetDA!$C$3:$L$236,H$12,FALSE),"")</f>
        <v/>
      </c>
      <c r="I27" s="395"/>
      <c r="J27" s="317" t="str">
        <f>IFERROR(VLOOKUP($B27,DatasheetDA!$C$3:$L$236,J$12,FALSE),"")</f>
        <v/>
      </c>
      <c r="K27" s="318"/>
      <c r="L27" s="317" t="str">
        <f>IFERROR(VLOOKUP($B27,DatasheetDA!$C$3:$L$236,L$12,FALSE),"")</f>
        <v/>
      </c>
      <c r="M27" s="320"/>
      <c r="N27" s="317" t="str">
        <f>IFERROR(VLOOKUP($B27,DatasheetDA!$C$3:$L$236,N$12,FALSE),"")</f>
        <v/>
      </c>
      <c r="O27" s="320"/>
      <c r="P27" s="317" t="str">
        <f>IFERROR(VLOOKUP($B27,DatasheetDA!$C$3:$L$236,P$12,FALSE),"")</f>
        <v/>
      </c>
      <c r="Q27" s="320"/>
      <c r="R27" s="317" t="str">
        <f>IFERROR(VLOOKUP($B27,DatasheetDA!$C$3:$L$236,R$12,FALSE),"")</f>
        <v/>
      </c>
      <c r="S27" s="318"/>
      <c r="T27" s="317" t="str">
        <f>IFERROR(VLOOKUP($B27,DatasheetDA!$C$3:$M$236,T$12,FALSE),"")</f>
        <v/>
      </c>
      <c r="U27" s="289"/>
      <c r="V27" s="290"/>
      <c r="W27" s="291"/>
      <c r="X27" s="292"/>
      <c r="Y27" s="24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row>
    <row r="28" spans="1:52" s="294" customFormat="1" ht="21" customHeight="1" thickBot="1" x14ac:dyDescent="0.3">
      <c r="A28" s="287">
        <v>16</v>
      </c>
      <c r="B28" s="246" t="str">
        <f t="shared" si="0"/>
        <v>E0000EZ16</v>
      </c>
      <c r="C28" s="306" t="str">
        <f>IFERROR(VLOOKUP(B28,DatasheetDA!$C$3:$E$236,3,0),"")</f>
        <v/>
      </c>
      <c r="D28" s="288"/>
      <c r="E28" s="317" t="str">
        <f>IFERROR(VLOOKUP($B28,DatasheetDA!$C$3:$L$236,E$12,FALSE),"")</f>
        <v/>
      </c>
      <c r="F28" s="318"/>
      <c r="G28" s="319"/>
      <c r="H28" s="317" t="str">
        <f>IFERROR(VLOOKUP($B28,DatasheetDA!$C$3:$L$236,H$12,FALSE),"")</f>
        <v/>
      </c>
      <c r="I28" s="395"/>
      <c r="J28" s="317" t="str">
        <f>IFERROR(VLOOKUP($B28,DatasheetDA!$C$3:$L$236,J$12,FALSE),"")</f>
        <v/>
      </c>
      <c r="K28" s="318"/>
      <c r="L28" s="317" t="str">
        <f>IFERROR(VLOOKUP($B28,DatasheetDA!$C$3:$L$236,L$12,FALSE),"")</f>
        <v/>
      </c>
      <c r="M28" s="320"/>
      <c r="N28" s="317" t="str">
        <f>IFERROR(VLOOKUP($B28,DatasheetDA!$C$3:$L$236,N$12,FALSE),"")</f>
        <v/>
      </c>
      <c r="O28" s="320"/>
      <c r="P28" s="317" t="str">
        <f>IFERROR(VLOOKUP($B28,DatasheetDA!$C$3:$L$236,P$12,FALSE),"")</f>
        <v/>
      </c>
      <c r="Q28" s="320"/>
      <c r="R28" s="317" t="str">
        <f>IFERROR(VLOOKUP($B28,DatasheetDA!$C$3:$L$236,R$12,FALSE),"")</f>
        <v/>
      </c>
      <c r="S28" s="318"/>
      <c r="T28" s="317" t="str">
        <f>IFERROR(VLOOKUP($B28,DatasheetDA!$C$3:$M$236,T$12,FALSE),"")</f>
        <v/>
      </c>
      <c r="U28" s="289"/>
      <c r="V28" s="290"/>
      <c r="W28" s="291"/>
      <c r="X28" s="292"/>
      <c r="Y28" s="24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row>
    <row r="29" spans="1:52" s="294" customFormat="1" ht="21" customHeight="1" thickBot="1" x14ac:dyDescent="0.3">
      <c r="A29" s="287">
        <v>17</v>
      </c>
      <c r="B29" s="246" t="str">
        <f t="shared" si="0"/>
        <v>E0000EZ17</v>
      </c>
      <c r="C29" s="306" t="str">
        <f>IFERROR(VLOOKUP(B29,DatasheetDA!$C$3:$E$236,3,0),"")</f>
        <v/>
      </c>
      <c r="D29" s="288"/>
      <c r="E29" s="317" t="str">
        <f>IFERROR(VLOOKUP($B29,DatasheetDA!$C$3:$L$236,E$12,FALSE),"")</f>
        <v/>
      </c>
      <c r="F29" s="318"/>
      <c r="G29" s="319"/>
      <c r="H29" s="317" t="str">
        <f>IFERROR(VLOOKUP($B29,DatasheetDA!$C$3:$L$236,H$12,FALSE),"")</f>
        <v/>
      </c>
      <c r="I29" s="395"/>
      <c r="J29" s="317" t="str">
        <f>IFERROR(VLOOKUP($B29,DatasheetDA!$C$3:$L$236,J$12,FALSE),"")</f>
        <v/>
      </c>
      <c r="K29" s="318"/>
      <c r="L29" s="317" t="str">
        <f>IFERROR(VLOOKUP($B29,DatasheetDA!$C$3:$L$236,L$12,FALSE),"")</f>
        <v/>
      </c>
      <c r="M29" s="320"/>
      <c r="N29" s="317" t="str">
        <f>IFERROR(VLOOKUP($B29,DatasheetDA!$C$3:$L$236,N$12,FALSE),"")</f>
        <v/>
      </c>
      <c r="O29" s="320"/>
      <c r="P29" s="317" t="str">
        <f>IFERROR(VLOOKUP($B29,DatasheetDA!$C$3:$L$236,P$12,FALSE),"")</f>
        <v/>
      </c>
      <c r="Q29" s="320"/>
      <c r="R29" s="317" t="str">
        <f>IFERROR(VLOOKUP($B29,DatasheetDA!$C$3:$L$236,R$12,FALSE),"")</f>
        <v/>
      </c>
      <c r="S29" s="318"/>
      <c r="T29" s="317" t="str">
        <f>IFERROR(VLOOKUP($B29,DatasheetDA!$C$3:$M$236,T$12,FALSE),"")</f>
        <v/>
      </c>
      <c r="U29" s="289"/>
      <c r="V29" s="290"/>
      <c r="W29" s="291"/>
      <c r="X29" s="292"/>
      <c r="Y29" s="24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row>
    <row r="30" spans="1:52" s="294" customFormat="1" ht="21" customHeight="1" thickBot="1" x14ac:dyDescent="0.3">
      <c r="A30" s="287">
        <v>18</v>
      </c>
      <c r="B30" s="246" t="str">
        <f t="shared" si="0"/>
        <v>E0000EZ18</v>
      </c>
      <c r="C30" s="306" t="str">
        <f>IFERROR(VLOOKUP(B30,DatasheetDA!$C$3:$E$236,3,0),"")</f>
        <v/>
      </c>
      <c r="D30" s="288"/>
      <c r="E30" s="317" t="str">
        <f>IFERROR(VLOOKUP($B30,DatasheetDA!$C$3:$L$236,E$12,FALSE),"")</f>
        <v/>
      </c>
      <c r="F30" s="318"/>
      <c r="G30" s="319"/>
      <c r="H30" s="317" t="str">
        <f>IFERROR(VLOOKUP($B30,DatasheetDA!$C$3:$L$236,H$12,FALSE),"")</f>
        <v/>
      </c>
      <c r="I30" s="395"/>
      <c r="J30" s="317" t="str">
        <f>IFERROR(VLOOKUP($B30,DatasheetDA!$C$3:$L$236,J$12,FALSE),"")</f>
        <v/>
      </c>
      <c r="K30" s="318"/>
      <c r="L30" s="317" t="str">
        <f>IFERROR(VLOOKUP($B30,DatasheetDA!$C$3:$L$236,L$12,FALSE),"")</f>
        <v/>
      </c>
      <c r="M30" s="320"/>
      <c r="N30" s="317" t="str">
        <f>IFERROR(VLOOKUP($B30,DatasheetDA!$C$3:$L$236,N$12,FALSE),"")</f>
        <v/>
      </c>
      <c r="O30" s="320"/>
      <c r="P30" s="317" t="str">
        <f>IFERROR(VLOOKUP($B30,DatasheetDA!$C$3:$L$236,P$12,FALSE),"")</f>
        <v/>
      </c>
      <c r="Q30" s="320"/>
      <c r="R30" s="317" t="str">
        <f>IFERROR(VLOOKUP($B30,DatasheetDA!$C$3:$L$236,R$12,FALSE),"")</f>
        <v/>
      </c>
      <c r="S30" s="318"/>
      <c r="T30" s="317" t="str">
        <f>IFERROR(VLOOKUP($B30,DatasheetDA!$C$3:$M$236,T$12,FALSE),"")</f>
        <v/>
      </c>
      <c r="U30" s="289"/>
      <c r="V30" s="290"/>
      <c r="W30" s="291"/>
      <c r="X30" s="292"/>
      <c r="Y30" s="24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row>
    <row r="31" spans="1:52" s="294" customFormat="1" ht="21" customHeight="1" thickBot="1" x14ac:dyDescent="0.3">
      <c r="A31" s="287">
        <v>19</v>
      </c>
      <c r="B31" s="246" t="str">
        <f t="shared" si="0"/>
        <v>E0000EZ19</v>
      </c>
      <c r="C31" s="306" t="str">
        <f>IFERROR(VLOOKUP(B31,DatasheetDA!$C$3:$E$236,3,0),"")</f>
        <v/>
      </c>
      <c r="D31" s="288"/>
      <c r="E31" s="317" t="str">
        <f>IFERROR(VLOOKUP($B31,DatasheetDA!$C$3:$L$236,E$12,FALSE),"")</f>
        <v/>
      </c>
      <c r="F31" s="318"/>
      <c r="G31" s="319"/>
      <c r="H31" s="317" t="str">
        <f>IFERROR(VLOOKUP($B31,DatasheetDA!$C$3:$L$236,H$12,FALSE),"")</f>
        <v/>
      </c>
      <c r="I31" s="395"/>
      <c r="J31" s="317" t="str">
        <f>IFERROR(VLOOKUP($B31,DatasheetDA!$C$3:$L$236,J$12,FALSE),"")</f>
        <v/>
      </c>
      <c r="K31" s="318"/>
      <c r="L31" s="317" t="str">
        <f>IFERROR(VLOOKUP($B31,DatasheetDA!$C$3:$L$236,L$12,FALSE),"")</f>
        <v/>
      </c>
      <c r="M31" s="320"/>
      <c r="N31" s="317" t="str">
        <f>IFERROR(VLOOKUP($B31,DatasheetDA!$C$3:$L$236,N$12,FALSE),"")</f>
        <v/>
      </c>
      <c r="O31" s="320"/>
      <c r="P31" s="317" t="str">
        <f>IFERROR(VLOOKUP($B31,DatasheetDA!$C$3:$L$236,P$12,FALSE),"")</f>
        <v/>
      </c>
      <c r="Q31" s="320"/>
      <c r="R31" s="317" t="str">
        <f>IFERROR(VLOOKUP($B31,DatasheetDA!$C$3:$L$236,R$12,FALSE),"")</f>
        <v/>
      </c>
      <c r="S31" s="318"/>
      <c r="T31" s="317" t="str">
        <f>IFERROR(VLOOKUP($B31,DatasheetDA!$C$3:$M$236,T$12,FALSE),"")</f>
        <v/>
      </c>
      <c r="U31" s="289"/>
      <c r="V31" s="290"/>
      <c r="W31" s="291"/>
      <c r="X31" s="292"/>
      <c r="Y31" s="24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row>
    <row r="32" spans="1:52" s="294" customFormat="1" ht="21" customHeight="1" thickBot="1" x14ac:dyDescent="0.3">
      <c r="A32" s="287">
        <v>20</v>
      </c>
      <c r="B32" s="246" t="str">
        <f t="shared" si="0"/>
        <v>E0000EZ20</v>
      </c>
      <c r="C32" s="306" t="str">
        <f>IFERROR(VLOOKUP(B32,DatasheetDA!$C$3:$E$236,3,0),"")</f>
        <v/>
      </c>
      <c r="D32" s="288"/>
      <c r="E32" s="317" t="str">
        <f>IFERROR(VLOOKUP($B32,DatasheetDA!$C$3:$L$236,E$12,FALSE),"")</f>
        <v/>
      </c>
      <c r="F32" s="318"/>
      <c r="G32" s="319"/>
      <c r="H32" s="317" t="str">
        <f>IFERROR(VLOOKUP($B32,DatasheetDA!$C$3:$L$236,H$12,FALSE),"")</f>
        <v/>
      </c>
      <c r="I32" s="395"/>
      <c r="J32" s="317" t="str">
        <f>IFERROR(VLOOKUP($B32,DatasheetDA!$C$3:$L$236,J$12,FALSE),"")</f>
        <v/>
      </c>
      <c r="K32" s="318"/>
      <c r="L32" s="317" t="str">
        <f>IFERROR(VLOOKUP($B32,DatasheetDA!$C$3:$L$236,L$12,FALSE),"")</f>
        <v/>
      </c>
      <c r="M32" s="320"/>
      <c r="N32" s="317" t="str">
        <f>IFERROR(VLOOKUP($B32,DatasheetDA!$C$3:$L$236,N$12,FALSE),"")</f>
        <v/>
      </c>
      <c r="O32" s="320"/>
      <c r="P32" s="317" t="str">
        <f>IFERROR(VLOOKUP($B32,DatasheetDA!$C$3:$L$236,P$12,FALSE),"")</f>
        <v/>
      </c>
      <c r="Q32" s="320"/>
      <c r="R32" s="317" t="str">
        <f>IFERROR(VLOOKUP($B32,DatasheetDA!$C$3:$L$236,R$12,FALSE),"")</f>
        <v/>
      </c>
      <c r="S32" s="318"/>
      <c r="T32" s="317" t="str">
        <f>IFERROR(VLOOKUP($B32,DatasheetDA!$C$3:$M$236,T$12,FALSE),"")</f>
        <v/>
      </c>
      <c r="U32" s="289"/>
      <c r="V32" s="290"/>
      <c r="W32" s="291"/>
      <c r="X32" s="292"/>
      <c r="Y32" s="24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row>
    <row r="33" spans="1:52" s="294" customFormat="1" ht="21" customHeight="1" thickBot="1" x14ac:dyDescent="0.3">
      <c r="A33" s="287">
        <v>21</v>
      </c>
      <c r="B33" s="246" t="str">
        <f t="shared" si="0"/>
        <v>E0000EZ21</v>
      </c>
      <c r="C33" s="306" t="str">
        <f>IFERROR(VLOOKUP(B33,DatasheetDA!$C$3:$E$236,3,0),"")</f>
        <v/>
      </c>
      <c r="D33" s="288"/>
      <c r="E33" s="317" t="str">
        <f>IFERROR(VLOOKUP($B33,DatasheetDA!$C$3:$L$236,E$12,FALSE),"")</f>
        <v/>
      </c>
      <c r="F33" s="318"/>
      <c r="G33" s="319"/>
      <c r="H33" s="317" t="str">
        <f>IFERROR(VLOOKUP($B33,DatasheetDA!$C$3:$L$236,H$12,FALSE),"")</f>
        <v/>
      </c>
      <c r="I33" s="395"/>
      <c r="J33" s="317" t="str">
        <f>IFERROR(VLOOKUP($B33,DatasheetDA!$C$3:$L$236,J$12,FALSE),"")</f>
        <v/>
      </c>
      <c r="K33" s="318"/>
      <c r="L33" s="317" t="str">
        <f>IFERROR(VLOOKUP($B33,DatasheetDA!$C$3:$L$236,L$12,FALSE),"")</f>
        <v/>
      </c>
      <c r="M33" s="320"/>
      <c r="N33" s="317" t="str">
        <f>IFERROR(VLOOKUP($B33,DatasheetDA!$C$3:$L$236,N$12,FALSE),"")</f>
        <v/>
      </c>
      <c r="O33" s="320"/>
      <c r="P33" s="317" t="str">
        <f>IFERROR(VLOOKUP($B33,DatasheetDA!$C$3:$L$236,P$12,FALSE),"")</f>
        <v/>
      </c>
      <c r="Q33" s="320"/>
      <c r="R33" s="317" t="str">
        <f>IFERROR(VLOOKUP($B33,DatasheetDA!$C$3:$L$236,R$12,FALSE),"")</f>
        <v/>
      </c>
      <c r="S33" s="318"/>
      <c r="T33" s="317" t="str">
        <f>IFERROR(VLOOKUP($B33,DatasheetDA!$C$3:$M$236,T$12,FALSE),"")</f>
        <v/>
      </c>
      <c r="U33" s="289"/>
      <c r="V33" s="290"/>
      <c r="W33" s="291"/>
      <c r="X33" s="292"/>
      <c r="Y33" s="24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row>
    <row r="34" spans="1:52" s="294" customFormat="1" ht="21" customHeight="1" thickBot="1" x14ac:dyDescent="0.3">
      <c r="A34" s="287">
        <v>22</v>
      </c>
      <c r="B34" s="246" t="str">
        <f t="shared" si="0"/>
        <v>E0000EZ22</v>
      </c>
      <c r="C34" s="306" t="str">
        <f>IFERROR(VLOOKUP(B34,DatasheetDA!$C$3:$E$236,3,0),"")</f>
        <v/>
      </c>
      <c r="D34" s="288"/>
      <c r="E34" s="317" t="str">
        <f>IFERROR(VLOOKUP($B34,DatasheetDA!$C$3:$L$236,E$12,FALSE),"")</f>
        <v/>
      </c>
      <c r="F34" s="318"/>
      <c r="G34" s="319"/>
      <c r="H34" s="317" t="str">
        <f>IFERROR(VLOOKUP($B34,DatasheetDA!$C$3:$L$236,H$12,FALSE),"")</f>
        <v/>
      </c>
      <c r="I34" s="395"/>
      <c r="J34" s="317" t="str">
        <f>IFERROR(VLOOKUP($B34,DatasheetDA!$C$3:$L$236,J$12,FALSE),"")</f>
        <v/>
      </c>
      <c r="K34" s="318"/>
      <c r="L34" s="317" t="str">
        <f>IFERROR(VLOOKUP($B34,DatasheetDA!$C$3:$L$236,L$12,FALSE),"")</f>
        <v/>
      </c>
      <c r="M34" s="320"/>
      <c r="N34" s="317" t="str">
        <f>IFERROR(VLOOKUP($B34,DatasheetDA!$C$3:$L$236,N$12,FALSE),"")</f>
        <v/>
      </c>
      <c r="O34" s="320"/>
      <c r="P34" s="317" t="str">
        <f>IFERROR(VLOOKUP($B34,DatasheetDA!$C$3:$L$236,P$12,FALSE),"")</f>
        <v/>
      </c>
      <c r="Q34" s="320"/>
      <c r="R34" s="317" t="str">
        <f>IFERROR(VLOOKUP($B34,DatasheetDA!$C$3:$L$236,R$12,FALSE),"")</f>
        <v/>
      </c>
      <c r="S34" s="318"/>
      <c r="T34" s="317" t="str">
        <f>IFERROR(VLOOKUP($B34,DatasheetDA!$C$3:$M$236,T$12,FALSE),"")</f>
        <v/>
      </c>
      <c r="U34" s="289"/>
      <c r="V34" s="290"/>
      <c r="W34" s="291"/>
      <c r="X34" s="292"/>
      <c r="Y34" s="24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row>
    <row r="35" spans="1:52" s="294" customFormat="1" ht="21" customHeight="1" thickBot="1" x14ac:dyDescent="0.3">
      <c r="A35" s="287">
        <v>23</v>
      </c>
      <c r="B35" s="246" t="str">
        <f t="shared" si="0"/>
        <v>E0000EZ23</v>
      </c>
      <c r="C35" s="306" t="str">
        <f>IFERROR(VLOOKUP(B35,DatasheetDA!$C$3:$E$236,3,0),"")</f>
        <v/>
      </c>
      <c r="D35" s="288"/>
      <c r="E35" s="317" t="str">
        <f>IFERROR(VLOOKUP($B35,DatasheetDA!$C$3:$L$236,E$12,FALSE),"")</f>
        <v/>
      </c>
      <c r="F35" s="318"/>
      <c r="G35" s="319"/>
      <c r="H35" s="317" t="str">
        <f>IFERROR(VLOOKUP($B35,DatasheetDA!$C$3:$L$236,H$12,FALSE),"")</f>
        <v/>
      </c>
      <c r="I35" s="395"/>
      <c r="J35" s="317" t="str">
        <f>IFERROR(VLOOKUP($B35,DatasheetDA!$C$3:$L$236,J$12,FALSE),"")</f>
        <v/>
      </c>
      <c r="K35" s="318"/>
      <c r="L35" s="317" t="str">
        <f>IFERROR(VLOOKUP($B35,DatasheetDA!$C$3:$L$236,L$12,FALSE),"")</f>
        <v/>
      </c>
      <c r="M35" s="320"/>
      <c r="N35" s="317" t="str">
        <f>IFERROR(VLOOKUP($B35,DatasheetDA!$C$3:$L$236,N$12,FALSE),"")</f>
        <v/>
      </c>
      <c r="O35" s="320"/>
      <c r="P35" s="317" t="str">
        <f>IFERROR(VLOOKUP($B35,DatasheetDA!$C$3:$L$236,P$12,FALSE),"")</f>
        <v/>
      </c>
      <c r="Q35" s="320"/>
      <c r="R35" s="317" t="str">
        <f>IFERROR(VLOOKUP($B35,DatasheetDA!$C$3:$L$236,R$12,FALSE),"")</f>
        <v/>
      </c>
      <c r="S35" s="318"/>
      <c r="T35" s="317" t="str">
        <f>IFERROR(VLOOKUP($B35,DatasheetDA!$C$3:$M$236,T$12,FALSE),"")</f>
        <v/>
      </c>
      <c r="U35" s="289"/>
      <c r="V35" s="290"/>
      <c r="W35" s="291"/>
      <c r="X35" s="292"/>
      <c r="Y35" s="24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row>
    <row r="36" spans="1:52" s="294" customFormat="1" ht="21" customHeight="1" thickBot="1" x14ac:dyDescent="0.3">
      <c r="A36" s="287">
        <v>24</v>
      </c>
      <c r="B36" s="246" t="str">
        <f t="shared" si="0"/>
        <v>E0000EZ24</v>
      </c>
      <c r="C36" s="306" t="str">
        <f>IFERROR(VLOOKUP(B36,DatasheetDA!$C$3:$E$236,3,0),"")</f>
        <v/>
      </c>
      <c r="D36" s="288"/>
      <c r="E36" s="317" t="str">
        <f>IFERROR(VLOOKUP($B36,DatasheetDA!$C$3:$L$236,E$12,FALSE),"")</f>
        <v/>
      </c>
      <c r="F36" s="318"/>
      <c r="G36" s="319"/>
      <c r="H36" s="317" t="str">
        <f>IFERROR(VLOOKUP($B36,DatasheetDA!$C$3:$L$236,H$12,FALSE),"")</f>
        <v/>
      </c>
      <c r="I36" s="395"/>
      <c r="J36" s="317" t="str">
        <f>IFERROR(VLOOKUP($B36,DatasheetDA!$C$3:$L$236,J$12,FALSE),"")</f>
        <v/>
      </c>
      <c r="K36" s="318"/>
      <c r="L36" s="317" t="str">
        <f>IFERROR(VLOOKUP($B36,DatasheetDA!$C$3:$L$236,L$12,FALSE),"")</f>
        <v/>
      </c>
      <c r="M36" s="320"/>
      <c r="N36" s="317" t="str">
        <f>IFERROR(VLOOKUP($B36,DatasheetDA!$C$3:$L$236,N$12,FALSE),"")</f>
        <v/>
      </c>
      <c r="O36" s="320"/>
      <c r="P36" s="317" t="str">
        <f>IFERROR(VLOOKUP($B36,DatasheetDA!$C$3:$L$236,P$12,FALSE),"")</f>
        <v/>
      </c>
      <c r="Q36" s="320"/>
      <c r="R36" s="317" t="str">
        <f>IFERROR(VLOOKUP($B36,DatasheetDA!$C$3:$L$236,R$12,FALSE),"")</f>
        <v/>
      </c>
      <c r="S36" s="318"/>
      <c r="T36" s="317" t="str">
        <f>IFERROR(VLOOKUP($B36,DatasheetDA!$C$3:$M$236,T$12,FALSE),"")</f>
        <v/>
      </c>
      <c r="U36" s="289"/>
      <c r="V36" s="290"/>
      <c r="W36" s="291"/>
      <c r="X36" s="290"/>
      <c r="Y36" s="24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row>
    <row r="37" spans="1:52" s="294" customFormat="1" ht="21" customHeight="1" thickBot="1" x14ac:dyDescent="0.3">
      <c r="A37" s="287">
        <v>25</v>
      </c>
      <c r="B37" s="246" t="str">
        <f t="shared" si="0"/>
        <v>E0000EZ25</v>
      </c>
      <c r="C37" s="306" t="str">
        <f>IFERROR(VLOOKUP(B37,DatasheetDA!$C$3:$E$236,3,0),"")</f>
        <v/>
      </c>
      <c r="D37" s="288"/>
      <c r="E37" s="317" t="str">
        <f>IFERROR(VLOOKUP($B37,DatasheetDA!$C$3:$L$236,E$12,FALSE),"")</f>
        <v/>
      </c>
      <c r="F37" s="318"/>
      <c r="G37" s="319"/>
      <c r="H37" s="317" t="str">
        <f>IFERROR(VLOOKUP($B37,DatasheetDA!$C$3:$L$236,H$12,FALSE),"")</f>
        <v/>
      </c>
      <c r="I37" s="395"/>
      <c r="J37" s="317" t="str">
        <f>IFERROR(VLOOKUP($B37,DatasheetDA!$C$3:$L$236,J$12,FALSE),"")</f>
        <v/>
      </c>
      <c r="K37" s="318"/>
      <c r="L37" s="317" t="str">
        <f>IFERROR(VLOOKUP($B37,DatasheetDA!$C$3:$L$236,L$12,FALSE),"")</f>
        <v/>
      </c>
      <c r="M37" s="320"/>
      <c r="N37" s="317" t="str">
        <f>IFERROR(VLOOKUP($B37,DatasheetDA!$C$3:$L$236,N$12,FALSE),"")</f>
        <v/>
      </c>
      <c r="O37" s="320"/>
      <c r="P37" s="317" t="str">
        <f>IFERROR(VLOOKUP($B37,DatasheetDA!$C$3:$L$236,P$12,FALSE),"")</f>
        <v/>
      </c>
      <c r="Q37" s="320"/>
      <c r="R37" s="317" t="str">
        <f>IFERROR(VLOOKUP($B37,DatasheetDA!$C$3:$L$236,R$12,FALSE),"")</f>
        <v/>
      </c>
      <c r="S37" s="318"/>
      <c r="T37" s="317" t="str">
        <f>IFERROR(VLOOKUP($B37,DatasheetDA!$C$3:$M$236,T$12,FALSE),"")</f>
        <v/>
      </c>
      <c r="U37" s="289"/>
      <c r="V37" s="290"/>
      <c r="W37" s="291"/>
      <c r="X37" s="290"/>
      <c r="Y37" s="24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row>
    <row r="38" spans="1:52" s="294" customFormat="1" ht="21" customHeight="1" thickBot="1" x14ac:dyDescent="0.3">
      <c r="A38" s="287">
        <v>26</v>
      </c>
      <c r="B38" s="246" t="str">
        <f t="shared" si="0"/>
        <v>E0000EZ26</v>
      </c>
      <c r="C38" s="306" t="str">
        <f>IFERROR(VLOOKUP(B38,DatasheetDA!$C$3:$E$236,3,0),"")</f>
        <v/>
      </c>
      <c r="D38" s="288"/>
      <c r="E38" s="317" t="str">
        <f>IFERROR(VLOOKUP($B38,DatasheetDA!$C$3:$L$236,E$12,FALSE),"")</f>
        <v/>
      </c>
      <c r="F38" s="318"/>
      <c r="G38" s="319"/>
      <c r="H38" s="317" t="str">
        <f>IFERROR(VLOOKUP($B38,DatasheetDA!$C$3:$L$236,H$12,FALSE),"")</f>
        <v/>
      </c>
      <c r="I38" s="395"/>
      <c r="J38" s="317" t="str">
        <f>IFERROR(VLOOKUP($B38,DatasheetDA!$C$3:$L$236,J$12,FALSE),"")</f>
        <v/>
      </c>
      <c r="K38" s="318"/>
      <c r="L38" s="317" t="str">
        <f>IFERROR(VLOOKUP($B38,DatasheetDA!$C$3:$L$236,L$12,FALSE),"")</f>
        <v/>
      </c>
      <c r="M38" s="320"/>
      <c r="N38" s="317" t="str">
        <f>IFERROR(VLOOKUP($B38,DatasheetDA!$C$3:$L$236,N$12,FALSE),"")</f>
        <v/>
      </c>
      <c r="O38" s="320"/>
      <c r="P38" s="317" t="str">
        <f>IFERROR(VLOOKUP($B38,DatasheetDA!$C$3:$L$236,P$12,FALSE),"")</f>
        <v/>
      </c>
      <c r="Q38" s="320"/>
      <c r="R38" s="317" t="str">
        <f>IFERROR(VLOOKUP($B38,DatasheetDA!$C$3:$L$236,R$12,FALSE),"")</f>
        <v/>
      </c>
      <c r="S38" s="318"/>
      <c r="T38" s="317" t="str">
        <f>IFERROR(VLOOKUP($B38,DatasheetDA!$C$3:$M$236,T$12,FALSE),"")</f>
        <v/>
      </c>
      <c r="U38" s="289"/>
      <c r="V38" s="290"/>
      <c r="W38" s="291"/>
      <c r="X38" s="290"/>
      <c r="Y38" s="24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row>
    <row r="39" spans="1:52" s="294" customFormat="1" ht="21" customHeight="1" thickBot="1" x14ac:dyDescent="0.3">
      <c r="A39" s="287">
        <v>27</v>
      </c>
      <c r="B39" s="246" t="str">
        <f t="shared" si="0"/>
        <v>E0000EZ27</v>
      </c>
      <c r="C39" s="306" t="str">
        <f>IFERROR(VLOOKUP(B39,DatasheetDA!$C$3:$E$236,3,0),"")</f>
        <v/>
      </c>
      <c r="D39" s="288"/>
      <c r="E39" s="317" t="str">
        <f>IFERROR(VLOOKUP($B39,DatasheetDA!$C$3:$L$236,E$12,FALSE),"")</f>
        <v/>
      </c>
      <c r="F39" s="318"/>
      <c r="G39" s="319"/>
      <c r="H39" s="317" t="str">
        <f>IFERROR(VLOOKUP($B39,DatasheetDA!$C$3:$L$236,H$12,FALSE),"")</f>
        <v/>
      </c>
      <c r="I39" s="395"/>
      <c r="J39" s="317" t="str">
        <f>IFERROR(VLOOKUP($B39,DatasheetDA!$C$3:$L$236,J$12,FALSE),"")</f>
        <v/>
      </c>
      <c r="K39" s="318"/>
      <c r="L39" s="317" t="str">
        <f>IFERROR(VLOOKUP($B39,DatasheetDA!$C$3:$L$236,L$12,FALSE),"")</f>
        <v/>
      </c>
      <c r="M39" s="320"/>
      <c r="N39" s="317" t="str">
        <f>IFERROR(VLOOKUP($B39,DatasheetDA!$C$3:$L$236,N$12,FALSE),"")</f>
        <v/>
      </c>
      <c r="O39" s="320"/>
      <c r="P39" s="317" t="str">
        <f>IFERROR(VLOOKUP($B39,DatasheetDA!$C$3:$L$236,P$12,FALSE),"")</f>
        <v/>
      </c>
      <c r="Q39" s="320"/>
      <c r="R39" s="317" t="str">
        <f>IFERROR(VLOOKUP($B39,DatasheetDA!$C$3:$L$236,R$12,FALSE),"")</f>
        <v/>
      </c>
      <c r="S39" s="318"/>
      <c r="T39" s="317" t="str">
        <f>IFERROR(VLOOKUP($B39,DatasheetDA!$C$3:$M$236,T$12,FALSE),"")</f>
        <v/>
      </c>
      <c r="U39" s="289"/>
      <c r="V39" s="290"/>
      <c r="W39" s="291"/>
      <c r="X39" s="290"/>
      <c r="Y39" s="24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row>
    <row r="40" spans="1:52" s="294" customFormat="1" ht="21" customHeight="1" thickBot="1" x14ac:dyDescent="0.3">
      <c r="A40" s="287">
        <v>28</v>
      </c>
      <c r="B40" s="246" t="str">
        <f t="shared" si="0"/>
        <v>E0000EZ28</v>
      </c>
      <c r="C40" s="306" t="str">
        <f>IFERROR(VLOOKUP(B40,DatasheetDA!$C$3:$E$236,3,0),"")</f>
        <v/>
      </c>
      <c r="D40" s="288"/>
      <c r="E40" s="317" t="str">
        <f>IFERROR(VLOOKUP($B40,DatasheetDA!$C$3:$L$236,E$12,FALSE),"")</f>
        <v/>
      </c>
      <c r="F40" s="318"/>
      <c r="G40" s="319"/>
      <c r="H40" s="317" t="str">
        <f>IFERROR(VLOOKUP($B40,DatasheetDA!$C$3:$L$236,H$12,FALSE),"")</f>
        <v/>
      </c>
      <c r="I40" s="395"/>
      <c r="J40" s="317" t="str">
        <f>IFERROR(VLOOKUP($B40,DatasheetDA!$C$3:$L$236,J$12,FALSE),"")</f>
        <v/>
      </c>
      <c r="K40" s="318"/>
      <c r="L40" s="317" t="str">
        <f>IFERROR(VLOOKUP($B40,DatasheetDA!$C$3:$L$236,L$12,FALSE),"")</f>
        <v/>
      </c>
      <c r="M40" s="320"/>
      <c r="N40" s="317" t="str">
        <f>IFERROR(VLOOKUP($B40,DatasheetDA!$C$3:$L$236,N$12,FALSE),"")</f>
        <v/>
      </c>
      <c r="O40" s="320"/>
      <c r="P40" s="317" t="str">
        <f>IFERROR(VLOOKUP($B40,DatasheetDA!$C$3:$L$236,P$12,FALSE),"")</f>
        <v/>
      </c>
      <c r="Q40" s="320"/>
      <c r="R40" s="317" t="str">
        <f>IFERROR(VLOOKUP($B40,DatasheetDA!$C$3:$L$236,R$12,FALSE),"")</f>
        <v/>
      </c>
      <c r="S40" s="318"/>
      <c r="T40" s="317" t="str">
        <f>IFERROR(VLOOKUP($B40,DatasheetDA!$C$3:$M$236,T$12,FALSE),"")</f>
        <v/>
      </c>
      <c r="U40" s="289"/>
      <c r="V40" s="290"/>
      <c r="W40" s="291"/>
      <c r="X40" s="290"/>
      <c r="Y40" s="24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row>
    <row r="41" spans="1:52" s="294" customFormat="1" ht="21" customHeight="1" thickBot="1" x14ac:dyDescent="0.3">
      <c r="A41" s="287">
        <v>29</v>
      </c>
      <c r="B41" s="246" t="str">
        <f t="shared" si="0"/>
        <v>E0000EZ29</v>
      </c>
      <c r="C41" s="306" t="str">
        <f>IFERROR(VLOOKUP(B41,DatasheetDA!$C$3:$E$236,3,0),"")</f>
        <v/>
      </c>
      <c r="D41" s="288"/>
      <c r="E41" s="317" t="str">
        <f>IFERROR(VLOOKUP($B41,DatasheetDA!$C$3:$L$236,E$12,FALSE),"")</f>
        <v/>
      </c>
      <c r="F41" s="318"/>
      <c r="G41" s="319"/>
      <c r="H41" s="317" t="str">
        <f>IFERROR(VLOOKUP($B41,DatasheetDA!$C$3:$L$236,H$12,FALSE),"")</f>
        <v/>
      </c>
      <c r="I41" s="395"/>
      <c r="J41" s="317" t="str">
        <f>IFERROR(VLOOKUP($B41,DatasheetDA!$C$3:$L$236,J$12,FALSE),"")</f>
        <v/>
      </c>
      <c r="K41" s="318"/>
      <c r="L41" s="317" t="str">
        <f>IFERROR(VLOOKUP($B41,DatasheetDA!$C$3:$L$236,L$12,FALSE),"")</f>
        <v/>
      </c>
      <c r="M41" s="320"/>
      <c r="N41" s="317" t="str">
        <f>IFERROR(VLOOKUP($B41,DatasheetDA!$C$3:$L$236,N$12,FALSE),"")</f>
        <v/>
      </c>
      <c r="O41" s="320"/>
      <c r="P41" s="317" t="str">
        <f>IFERROR(VLOOKUP($B41,DatasheetDA!$C$3:$L$236,P$12,FALSE),"")</f>
        <v/>
      </c>
      <c r="Q41" s="320"/>
      <c r="R41" s="317" t="str">
        <f>IFERROR(VLOOKUP($B41,DatasheetDA!$C$3:$L$236,R$12,FALSE),"")</f>
        <v/>
      </c>
      <c r="S41" s="318"/>
      <c r="T41" s="317" t="str">
        <f>IFERROR(VLOOKUP($B41,DatasheetDA!$C$3:$M$236,T$12,FALSE),"")</f>
        <v/>
      </c>
      <c r="U41" s="289"/>
      <c r="V41" s="290"/>
      <c r="W41" s="291"/>
      <c r="X41" s="290"/>
      <c r="Y41" s="24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row>
    <row r="42" spans="1:52" s="294" customFormat="1" ht="21" customHeight="1" thickBot="1" x14ac:dyDescent="0.3">
      <c r="A42" s="287">
        <v>30</v>
      </c>
      <c r="B42" s="246" t="str">
        <f t="shared" si="0"/>
        <v>E0000EZ30</v>
      </c>
      <c r="C42" s="306" t="str">
        <f>IFERROR(VLOOKUP(B42,DatasheetDA!$C$3:$E$236,3,0),"")</f>
        <v/>
      </c>
      <c r="D42" s="288"/>
      <c r="E42" s="317" t="str">
        <f>IFERROR(VLOOKUP($B42,DatasheetDA!$C$3:$L$236,E$12,FALSE),"")</f>
        <v/>
      </c>
      <c r="F42" s="318"/>
      <c r="G42" s="319"/>
      <c r="H42" s="317" t="str">
        <f>IFERROR(VLOOKUP($B42,DatasheetDA!$C$3:$L$236,H$12,FALSE),"")</f>
        <v/>
      </c>
      <c r="I42" s="395"/>
      <c r="J42" s="317" t="str">
        <f>IFERROR(VLOOKUP($B42,DatasheetDA!$C$3:$L$236,J$12,FALSE),"")</f>
        <v/>
      </c>
      <c r="K42" s="318"/>
      <c r="L42" s="317" t="str">
        <f>IFERROR(VLOOKUP($B42,DatasheetDA!$C$3:$L$236,L$12,FALSE),"")</f>
        <v/>
      </c>
      <c r="M42" s="320"/>
      <c r="N42" s="317" t="str">
        <f>IFERROR(VLOOKUP($B42,DatasheetDA!$C$3:$L$236,N$12,FALSE),"")</f>
        <v/>
      </c>
      <c r="O42" s="320"/>
      <c r="P42" s="317" t="str">
        <f>IFERROR(VLOOKUP($B42,DatasheetDA!$C$3:$L$236,P$12,FALSE),"")</f>
        <v/>
      </c>
      <c r="Q42" s="320"/>
      <c r="R42" s="317" t="str">
        <f>IFERROR(VLOOKUP($B42,DatasheetDA!$C$3:$L$236,R$12,FALSE),"")</f>
        <v/>
      </c>
      <c r="S42" s="318"/>
      <c r="T42" s="317" t="str">
        <f>IFERROR(VLOOKUP($B42,DatasheetDA!$C$3:$M$236,T$12,FALSE),"")</f>
        <v/>
      </c>
      <c r="U42" s="289"/>
      <c r="V42" s="290"/>
      <c r="W42" s="291"/>
      <c r="X42" s="290"/>
      <c r="Y42" s="24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row>
    <row r="43" spans="1:52" s="294" customFormat="1" ht="21" customHeight="1" thickBot="1" x14ac:dyDescent="0.3">
      <c r="A43" s="287">
        <v>31</v>
      </c>
      <c r="B43" s="246" t="str">
        <f t="shared" si="0"/>
        <v>E0000EZ31</v>
      </c>
      <c r="C43" s="306" t="str">
        <f>IFERROR(VLOOKUP(B43,DatasheetDA!$C$3:$E$236,3,0),"")</f>
        <v/>
      </c>
      <c r="D43" s="288"/>
      <c r="E43" s="317" t="str">
        <f>IFERROR(VLOOKUP($B43,DatasheetDA!$C$3:$L$236,E$12,FALSE),"")</f>
        <v/>
      </c>
      <c r="F43" s="318"/>
      <c r="G43" s="319"/>
      <c r="H43" s="317" t="str">
        <f>IFERROR(VLOOKUP($B43,DatasheetDA!$C$3:$L$236,H$12,FALSE),"")</f>
        <v/>
      </c>
      <c r="I43" s="395"/>
      <c r="J43" s="317" t="str">
        <f>IFERROR(VLOOKUP($B43,DatasheetDA!$C$3:$L$236,J$12,FALSE),"")</f>
        <v/>
      </c>
      <c r="K43" s="318"/>
      <c r="L43" s="317" t="str">
        <f>IFERROR(VLOOKUP($B43,DatasheetDA!$C$3:$L$236,L$12,FALSE),"")</f>
        <v/>
      </c>
      <c r="M43" s="320"/>
      <c r="N43" s="317" t="str">
        <f>IFERROR(VLOOKUP($B43,DatasheetDA!$C$3:$L$236,N$12,FALSE),"")</f>
        <v/>
      </c>
      <c r="O43" s="320"/>
      <c r="P43" s="317" t="str">
        <f>IFERROR(VLOOKUP($B43,DatasheetDA!$C$3:$L$236,P$12,FALSE),"")</f>
        <v/>
      </c>
      <c r="Q43" s="320"/>
      <c r="R43" s="317" t="str">
        <f>IFERROR(VLOOKUP($B43,DatasheetDA!$C$3:$L$236,R$12,FALSE),"")</f>
        <v/>
      </c>
      <c r="S43" s="318"/>
      <c r="T43" s="317" t="str">
        <f>IFERROR(VLOOKUP($B43,DatasheetDA!$C$3:$M$236,T$12,FALSE),"")</f>
        <v/>
      </c>
      <c r="U43" s="289"/>
      <c r="V43" s="290"/>
      <c r="W43" s="291"/>
      <c r="X43" s="290"/>
      <c r="Y43" s="24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row>
    <row r="44" spans="1:52" s="294" customFormat="1" ht="21" customHeight="1" thickBot="1" x14ac:dyDescent="0.3">
      <c r="A44" s="287">
        <v>32</v>
      </c>
      <c r="B44" s="246" t="str">
        <f t="shared" si="0"/>
        <v>E0000EZ32</v>
      </c>
      <c r="C44" s="306" t="str">
        <f>IFERROR(VLOOKUP(B44,DatasheetDA!$C$3:$E$236,3,0),"")</f>
        <v/>
      </c>
      <c r="D44" s="288"/>
      <c r="E44" s="317" t="str">
        <f>IFERROR(VLOOKUP($B44,DatasheetDA!$C$3:$L$236,E$12,FALSE),"")</f>
        <v/>
      </c>
      <c r="F44" s="318"/>
      <c r="G44" s="319"/>
      <c r="H44" s="317" t="str">
        <f>IFERROR(VLOOKUP($B44,DatasheetDA!$C$3:$L$236,H$12,FALSE),"")</f>
        <v/>
      </c>
      <c r="I44" s="395"/>
      <c r="J44" s="317" t="str">
        <f>IFERROR(VLOOKUP($B44,DatasheetDA!$C$3:$L$236,J$12,FALSE),"")</f>
        <v/>
      </c>
      <c r="K44" s="318"/>
      <c r="L44" s="317" t="str">
        <f>IFERROR(VLOOKUP($B44,DatasheetDA!$C$3:$L$236,L$12,FALSE),"")</f>
        <v/>
      </c>
      <c r="M44" s="320"/>
      <c r="N44" s="317" t="str">
        <f>IFERROR(VLOOKUP($B44,DatasheetDA!$C$3:$L$236,N$12,FALSE),"")</f>
        <v/>
      </c>
      <c r="O44" s="320"/>
      <c r="P44" s="317" t="str">
        <f>IFERROR(VLOOKUP($B44,DatasheetDA!$C$3:$L$236,P$12,FALSE),"")</f>
        <v/>
      </c>
      <c r="Q44" s="320"/>
      <c r="R44" s="317" t="str">
        <f>IFERROR(VLOOKUP($B44,DatasheetDA!$C$3:$L$236,R$12,FALSE),"")</f>
        <v/>
      </c>
      <c r="S44" s="318"/>
      <c r="T44" s="317" t="str">
        <f>IFERROR(VLOOKUP($B44,DatasheetDA!$C$3:$M$236,T$12,FALSE),"")</f>
        <v/>
      </c>
      <c r="U44" s="289"/>
      <c r="V44" s="290"/>
      <c r="W44" s="291"/>
      <c r="X44" s="290"/>
      <c r="Y44" s="24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row>
    <row r="45" spans="1:52" s="294" customFormat="1" ht="21" customHeight="1" thickBot="1" x14ac:dyDescent="0.3">
      <c r="A45" s="287">
        <v>33</v>
      </c>
      <c r="B45" s="246" t="str">
        <f t="shared" si="0"/>
        <v>E0000EZ33</v>
      </c>
      <c r="C45" s="306" t="str">
        <f>IFERROR(VLOOKUP(B45,DatasheetDA!$C$3:$E$236,3,0),"")</f>
        <v/>
      </c>
      <c r="D45" s="288"/>
      <c r="E45" s="317" t="str">
        <f>IFERROR(VLOOKUP($B45,DatasheetDA!$C$3:$L$236,E$12,FALSE),"")</f>
        <v/>
      </c>
      <c r="F45" s="318"/>
      <c r="G45" s="319"/>
      <c r="H45" s="317" t="str">
        <f>IFERROR(VLOOKUP($B45,DatasheetDA!$C$3:$L$236,H$12,FALSE),"")</f>
        <v/>
      </c>
      <c r="I45" s="395"/>
      <c r="J45" s="317" t="str">
        <f>IFERROR(VLOOKUP($B45,DatasheetDA!$C$3:$L$236,J$12,FALSE),"")</f>
        <v/>
      </c>
      <c r="K45" s="318"/>
      <c r="L45" s="317" t="str">
        <f>IFERROR(VLOOKUP($B45,DatasheetDA!$C$3:$L$236,L$12,FALSE),"")</f>
        <v/>
      </c>
      <c r="M45" s="320"/>
      <c r="N45" s="317" t="str">
        <f>IFERROR(VLOOKUP($B45,DatasheetDA!$C$3:$L$236,N$12,FALSE),"")</f>
        <v/>
      </c>
      <c r="O45" s="320"/>
      <c r="P45" s="317" t="str">
        <f>IFERROR(VLOOKUP($B45,DatasheetDA!$C$3:$L$236,P$12,FALSE),"")</f>
        <v/>
      </c>
      <c r="Q45" s="320"/>
      <c r="R45" s="317" t="str">
        <f>IFERROR(VLOOKUP($B45,DatasheetDA!$C$3:$L$236,R$12,FALSE),"")</f>
        <v/>
      </c>
      <c r="S45" s="318"/>
      <c r="T45" s="317" t="str">
        <f>IFERROR(VLOOKUP($B45,DatasheetDA!$C$3:$M$236,T$12,FALSE),"")</f>
        <v/>
      </c>
      <c r="U45" s="289"/>
      <c r="V45" s="290"/>
      <c r="W45" s="291"/>
      <c r="X45" s="290"/>
      <c r="Y45" s="24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row>
    <row r="46" spans="1:52" s="294" customFormat="1" ht="21" customHeight="1" thickBot="1" x14ac:dyDescent="0.3">
      <c r="A46" s="287">
        <v>34</v>
      </c>
      <c r="B46" s="246" t="str">
        <f t="shared" si="0"/>
        <v>E0000EZ34</v>
      </c>
      <c r="C46" s="306" t="str">
        <f>IFERROR(VLOOKUP(B46,DatasheetDA!$C$3:$E$236,3,0),"")</f>
        <v/>
      </c>
      <c r="D46" s="288"/>
      <c r="E46" s="317" t="str">
        <f>IFERROR(VLOOKUP($B46,DatasheetDA!$C$3:$L$236,E$12,FALSE),"")</f>
        <v/>
      </c>
      <c r="F46" s="318"/>
      <c r="G46" s="319"/>
      <c r="H46" s="317" t="str">
        <f>IFERROR(VLOOKUP($B46,DatasheetDA!$C$3:$L$236,H$12,FALSE),"")</f>
        <v/>
      </c>
      <c r="I46" s="395"/>
      <c r="J46" s="317" t="str">
        <f>IFERROR(VLOOKUP($B46,DatasheetDA!$C$3:$L$236,J$12,FALSE),"")</f>
        <v/>
      </c>
      <c r="K46" s="318"/>
      <c r="L46" s="317" t="str">
        <f>IFERROR(VLOOKUP($B46,DatasheetDA!$C$3:$L$236,L$12,FALSE),"")</f>
        <v/>
      </c>
      <c r="M46" s="320"/>
      <c r="N46" s="317" t="str">
        <f>IFERROR(VLOOKUP($B46,DatasheetDA!$C$3:$L$236,N$12,FALSE),"")</f>
        <v/>
      </c>
      <c r="O46" s="320"/>
      <c r="P46" s="317" t="str">
        <f>IFERROR(VLOOKUP($B46,DatasheetDA!$C$3:$L$236,P$12,FALSE),"")</f>
        <v/>
      </c>
      <c r="Q46" s="320"/>
      <c r="R46" s="317" t="str">
        <f>IFERROR(VLOOKUP($B46,DatasheetDA!$C$3:$L$236,R$12,FALSE),"")</f>
        <v/>
      </c>
      <c r="S46" s="318"/>
      <c r="T46" s="317" t="str">
        <f>IFERROR(VLOOKUP($B46,DatasheetDA!$C$3:$M$236,T$12,FALSE),"")</f>
        <v/>
      </c>
      <c r="U46" s="289"/>
      <c r="V46" s="290"/>
      <c r="W46" s="291"/>
      <c r="X46" s="290"/>
      <c r="Y46" s="24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row>
    <row r="47" spans="1:52" s="294" customFormat="1" ht="21" customHeight="1" thickBot="1" x14ac:dyDescent="0.3">
      <c r="A47" s="287">
        <v>35</v>
      </c>
      <c r="B47" s="246" t="str">
        <f t="shared" si="0"/>
        <v>E0000EZ35</v>
      </c>
      <c r="C47" s="306" t="str">
        <f>IFERROR(VLOOKUP(B47,DatasheetDA!$C$3:$E$236,3,0),"")</f>
        <v/>
      </c>
      <c r="D47" s="288"/>
      <c r="E47" s="317" t="str">
        <f>IFERROR(VLOOKUP($B47,DatasheetDA!$C$3:$L$236,E$12,FALSE),"")</f>
        <v/>
      </c>
      <c r="F47" s="318"/>
      <c r="G47" s="319"/>
      <c r="H47" s="317" t="str">
        <f>IFERROR(VLOOKUP($B47,DatasheetDA!$C$3:$L$236,H$12,FALSE),"")</f>
        <v/>
      </c>
      <c r="I47" s="395"/>
      <c r="J47" s="317" t="str">
        <f>IFERROR(VLOOKUP($B47,DatasheetDA!$C$3:$L$236,J$12,FALSE),"")</f>
        <v/>
      </c>
      <c r="K47" s="318"/>
      <c r="L47" s="317" t="str">
        <f>IFERROR(VLOOKUP($B47,DatasheetDA!$C$3:$L$236,L$12,FALSE),"")</f>
        <v/>
      </c>
      <c r="M47" s="320"/>
      <c r="N47" s="317" t="str">
        <f>IFERROR(VLOOKUP($B47,DatasheetDA!$C$3:$L$236,N$12,FALSE),"")</f>
        <v/>
      </c>
      <c r="O47" s="320"/>
      <c r="P47" s="317" t="str">
        <f>IFERROR(VLOOKUP($B47,DatasheetDA!$C$3:$L$236,P$12,FALSE),"")</f>
        <v/>
      </c>
      <c r="Q47" s="320"/>
      <c r="R47" s="317" t="str">
        <f>IFERROR(VLOOKUP($B47,DatasheetDA!$C$3:$L$236,R$12,FALSE),"")</f>
        <v/>
      </c>
      <c r="S47" s="318"/>
      <c r="T47" s="317" t="str">
        <f>IFERROR(VLOOKUP($B47,DatasheetDA!$C$3:$M$236,T$12,FALSE),"")</f>
        <v/>
      </c>
      <c r="U47" s="289"/>
      <c r="V47" s="290"/>
      <c r="W47" s="291"/>
      <c r="X47" s="290"/>
      <c r="Y47" s="24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row>
    <row r="48" spans="1:52" s="294" customFormat="1" ht="21" customHeight="1" thickBot="1" x14ac:dyDescent="0.3">
      <c r="A48" s="287">
        <v>36</v>
      </c>
      <c r="B48" s="246" t="str">
        <f t="shared" si="0"/>
        <v>E0000EZ36</v>
      </c>
      <c r="C48" s="306" t="str">
        <f>IFERROR(VLOOKUP(B48,DatasheetDA!$C$3:$E$236,3,0),"")</f>
        <v/>
      </c>
      <c r="D48" s="288"/>
      <c r="E48" s="317" t="str">
        <f>IFERROR(VLOOKUP($B48,DatasheetDA!$C$3:$L$236,E$12,FALSE),"")</f>
        <v/>
      </c>
      <c r="F48" s="318"/>
      <c r="G48" s="319"/>
      <c r="H48" s="317" t="str">
        <f>IFERROR(VLOOKUP($B48,DatasheetDA!$C$3:$L$236,H$12,FALSE),"")</f>
        <v/>
      </c>
      <c r="I48" s="395"/>
      <c r="J48" s="317" t="str">
        <f>IFERROR(VLOOKUP($B48,DatasheetDA!$C$3:$L$236,J$12,FALSE),"")</f>
        <v/>
      </c>
      <c r="K48" s="318"/>
      <c r="L48" s="317" t="str">
        <f>IFERROR(VLOOKUP($B48,DatasheetDA!$C$3:$L$236,L$12,FALSE),"")</f>
        <v/>
      </c>
      <c r="M48" s="320"/>
      <c r="N48" s="317" t="str">
        <f>IFERROR(VLOOKUP($B48,DatasheetDA!$C$3:$L$236,N$12,FALSE),"")</f>
        <v/>
      </c>
      <c r="O48" s="320"/>
      <c r="P48" s="317" t="str">
        <f>IFERROR(VLOOKUP($B48,DatasheetDA!$C$3:$L$236,P$12,FALSE),"")</f>
        <v/>
      </c>
      <c r="Q48" s="320"/>
      <c r="R48" s="317" t="str">
        <f>IFERROR(VLOOKUP($B48,DatasheetDA!$C$3:$L$236,R$12,FALSE),"")</f>
        <v/>
      </c>
      <c r="S48" s="318"/>
      <c r="T48" s="317" t="str">
        <f>IFERROR(VLOOKUP($B48,DatasheetDA!$C$3:$M$236,T$12,FALSE),"")</f>
        <v/>
      </c>
      <c r="U48" s="289"/>
      <c r="V48" s="290"/>
      <c r="W48" s="291"/>
      <c r="X48" s="290"/>
      <c r="Y48" s="24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row>
    <row r="49" spans="1:52" s="294" customFormat="1" ht="18.5" thickBot="1" x14ac:dyDescent="0.3">
      <c r="A49" s="287">
        <v>37</v>
      </c>
      <c r="B49" s="246" t="str">
        <f t="shared" si="0"/>
        <v>E0000EZ37</v>
      </c>
      <c r="C49" s="306" t="str">
        <f>IFERROR(VLOOKUP(B49,DatasheetDA!$C$3:$E$236,3,0),"")</f>
        <v/>
      </c>
      <c r="D49" s="288"/>
      <c r="E49" s="317" t="str">
        <f>IFERROR(VLOOKUP($B49,DatasheetDA!$C$3:$L$236,E$12,FALSE),"")</f>
        <v/>
      </c>
      <c r="F49" s="318"/>
      <c r="G49" s="319"/>
      <c r="H49" s="317" t="str">
        <f>IFERROR(VLOOKUP($B49,DatasheetDA!$C$3:$L$236,H$12,FALSE),"")</f>
        <v/>
      </c>
      <c r="I49" s="395"/>
      <c r="J49" s="317" t="str">
        <f>IFERROR(VLOOKUP($B49,DatasheetDA!$C$3:$L$236,J$12,FALSE),"")</f>
        <v/>
      </c>
      <c r="K49" s="318"/>
      <c r="L49" s="317" t="str">
        <f>IFERROR(VLOOKUP($B49,DatasheetDA!$C$3:$L$236,L$12,FALSE),"")</f>
        <v/>
      </c>
      <c r="M49" s="320"/>
      <c r="N49" s="317" t="str">
        <f>IFERROR(VLOOKUP($B49,DatasheetDA!$C$3:$L$236,N$12,FALSE),"")</f>
        <v/>
      </c>
      <c r="O49" s="320"/>
      <c r="P49" s="317" t="str">
        <f>IFERROR(VLOOKUP($B49,DatasheetDA!$C$3:$L$236,P$12,FALSE),"")</f>
        <v/>
      </c>
      <c r="Q49" s="320"/>
      <c r="R49" s="317" t="str">
        <f>IFERROR(VLOOKUP($B49,DatasheetDA!$C$3:$L$236,R$12,FALSE),"")</f>
        <v/>
      </c>
      <c r="S49" s="318"/>
      <c r="T49" s="317" t="str">
        <f>IFERROR(VLOOKUP($B49,DatasheetDA!$C$3:$M$236,T$12,FALSE),"")</f>
        <v/>
      </c>
      <c r="U49" s="289"/>
      <c r="V49" s="290"/>
      <c r="W49" s="291"/>
      <c r="X49" s="290"/>
      <c r="Y49" s="24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row>
    <row r="50" spans="1:52" s="294" customFormat="1" ht="18.5" thickBot="1" x14ac:dyDescent="0.3">
      <c r="A50" s="287">
        <v>38</v>
      </c>
      <c r="B50" s="246" t="str">
        <f t="shared" si="0"/>
        <v>E0000EZ38</v>
      </c>
      <c r="C50" s="306" t="str">
        <f>IFERROR(VLOOKUP(B50,DatasheetDA!$C$3:$E$236,3,0),"")</f>
        <v/>
      </c>
      <c r="D50" s="288"/>
      <c r="E50" s="317" t="str">
        <f>IFERROR(VLOOKUP($B50,DatasheetDA!$C$3:$L$236,E$12,FALSE),"")</f>
        <v/>
      </c>
      <c r="F50" s="318"/>
      <c r="G50" s="319"/>
      <c r="H50" s="317" t="str">
        <f>IFERROR(VLOOKUP($B50,DatasheetDA!$C$3:$L$236,H$12,FALSE),"")</f>
        <v/>
      </c>
      <c r="I50" s="395"/>
      <c r="J50" s="317" t="str">
        <f>IFERROR(VLOOKUP($B50,DatasheetDA!$C$3:$L$236,J$12,FALSE),"")</f>
        <v/>
      </c>
      <c r="K50" s="318"/>
      <c r="L50" s="317" t="str">
        <f>IFERROR(VLOOKUP($B50,DatasheetDA!$C$3:$L$236,L$12,FALSE),"")</f>
        <v/>
      </c>
      <c r="M50" s="320"/>
      <c r="N50" s="317" t="str">
        <f>IFERROR(VLOOKUP($B50,DatasheetDA!$C$3:$L$236,N$12,FALSE),"")</f>
        <v/>
      </c>
      <c r="O50" s="320"/>
      <c r="P50" s="317" t="str">
        <f>IFERROR(VLOOKUP($B50,DatasheetDA!$C$3:$L$236,P$12,FALSE),"")</f>
        <v/>
      </c>
      <c r="Q50" s="320"/>
      <c r="R50" s="317" t="str">
        <f>IFERROR(VLOOKUP($B50,DatasheetDA!$C$3:$L$236,R$12,FALSE),"")</f>
        <v/>
      </c>
      <c r="S50" s="318"/>
      <c r="T50" s="317" t="str">
        <f>IFERROR(VLOOKUP($B50,DatasheetDA!$C$3:$M$236,T$12,FALSE),"")</f>
        <v/>
      </c>
      <c r="U50" s="289"/>
      <c r="V50" s="290"/>
      <c r="W50" s="291"/>
      <c r="X50" s="290"/>
      <c r="Y50" s="24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row>
    <row r="51" spans="1:52" s="294" customFormat="1" ht="18.5" thickBot="1" x14ac:dyDescent="0.3">
      <c r="A51" s="287">
        <v>39</v>
      </c>
      <c r="B51" s="246" t="str">
        <f t="shared" si="0"/>
        <v>E0000EZ39</v>
      </c>
      <c r="C51" s="306" t="str">
        <f>IFERROR(VLOOKUP(B51,DatasheetDA!$C$3:$E$236,3,0),"")</f>
        <v/>
      </c>
      <c r="D51" s="288"/>
      <c r="E51" s="317" t="str">
        <f>IFERROR(VLOOKUP($B51,DatasheetDA!$C$3:$L$236,E$12,FALSE),"")</f>
        <v/>
      </c>
      <c r="F51" s="318"/>
      <c r="G51" s="319"/>
      <c r="H51" s="317" t="str">
        <f>IFERROR(VLOOKUP($B51,DatasheetDA!$C$3:$L$236,H$12,FALSE),"")</f>
        <v/>
      </c>
      <c r="I51" s="395"/>
      <c r="J51" s="317" t="str">
        <f>IFERROR(VLOOKUP($B51,DatasheetDA!$C$3:$L$236,J$12,FALSE),"")</f>
        <v/>
      </c>
      <c r="K51" s="318"/>
      <c r="L51" s="317" t="str">
        <f>IFERROR(VLOOKUP($B51,DatasheetDA!$C$3:$L$236,L$12,FALSE),"")</f>
        <v/>
      </c>
      <c r="M51" s="320"/>
      <c r="N51" s="317" t="str">
        <f>IFERROR(VLOOKUP($B51,DatasheetDA!$C$3:$L$236,N$12,FALSE),"")</f>
        <v/>
      </c>
      <c r="O51" s="320"/>
      <c r="P51" s="317" t="str">
        <f>IFERROR(VLOOKUP($B51,DatasheetDA!$C$3:$L$236,P$12,FALSE),"")</f>
        <v/>
      </c>
      <c r="Q51" s="320"/>
      <c r="R51" s="317" t="str">
        <f>IFERROR(VLOOKUP($B51,DatasheetDA!$C$3:$L$236,R$12,FALSE),"")</f>
        <v/>
      </c>
      <c r="S51" s="318"/>
      <c r="T51" s="317" t="str">
        <f>IFERROR(VLOOKUP($B51,DatasheetDA!$C$3:$M$236,T$12,FALSE),"")</f>
        <v/>
      </c>
      <c r="U51" s="289"/>
      <c r="V51" s="290"/>
      <c r="W51" s="291"/>
      <c r="X51" s="290"/>
      <c r="Y51" s="243"/>
      <c r="Z51" s="293"/>
      <c r="AA51" s="293"/>
      <c r="AB51" s="293"/>
      <c r="AC51" s="293"/>
      <c r="AD51" s="293"/>
      <c r="AE51" s="293"/>
      <c r="AF51" s="293"/>
      <c r="AG51" s="293"/>
      <c r="AH51" s="293"/>
      <c r="AI51" s="293"/>
      <c r="AJ51" s="293"/>
      <c r="AK51" s="293"/>
      <c r="AL51" s="293"/>
      <c r="AM51" s="293"/>
      <c r="AN51" s="293"/>
      <c r="AO51" s="293"/>
      <c r="AP51" s="293"/>
      <c r="AQ51" s="293"/>
      <c r="AR51" s="293"/>
      <c r="AS51" s="293"/>
      <c r="AT51" s="293"/>
      <c r="AU51" s="293"/>
      <c r="AV51" s="293"/>
      <c r="AW51" s="293"/>
      <c r="AX51" s="293"/>
      <c r="AY51" s="293"/>
      <c r="AZ51" s="293"/>
    </row>
    <row r="52" spans="1:52" s="294" customFormat="1" ht="18.5" thickBot="1" x14ac:dyDescent="0.3">
      <c r="A52" s="287">
        <v>40</v>
      </c>
      <c r="B52" s="246" t="str">
        <f t="shared" si="0"/>
        <v>E0000EZ40</v>
      </c>
      <c r="C52" s="306" t="str">
        <f>IFERROR(VLOOKUP(B52,DatasheetDA!$C$3:$E$236,3,0),"")</f>
        <v/>
      </c>
      <c r="D52" s="288"/>
      <c r="E52" s="317" t="str">
        <f>IFERROR(VLOOKUP($B52,DatasheetDA!$C$3:$L$236,E$12,FALSE),"")</f>
        <v/>
      </c>
      <c r="F52" s="318"/>
      <c r="G52" s="319"/>
      <c r="H52" s="317" t="str">
        <f>IFERROR(VLOOKUP($B52,DatasheetDA!$C$3:$L$236,H$12,FALSE),"")</f>
        <v/>
      </c>
      <c r="I52" s="395"/>
      <c r="J52" s="317" t="str">
        <f>IFERROR(VLOOKUP($B52,DatasheetDA!$C$3:$L$236,J$12,FALSE),"")</f>
        <v/>
      </c>
      <c r="K52" s="318"/>
      <c r="L52" s="317" t="str">
        <f>IFERROR(VLOOKUP($B52,DatasheetDA!$C$3:$L$236,L$12,FALSE),"")</f>
        <v/>
      </c>
      <c r="M52" s="320"/>
      <c r="N52" s="317" t="str">
        <f>IFERROR(VLOOKUP($B52,DatasheetDA!$C$3:$L$236,N$12,FALSE),"")</f>
        <v/>
      </c>
      <c r="O52" s="320"/>
      <c r="P52" s="317" t="str">
        <f>IFERROR(VLOOKUP($B52,DatasheetDA!$C$3:$L$236,P$12,FALSE),"")</f>
        <v/>
      </c>
      <c r="Q52" s="320"/>
      <c r="R52" s="317" t="str">
        <f>IFERROR(VLOOKUP($B52,DatasheetDA!$C$3:$L$236,R$12,FALSE),"")</f>
        <v/>
      </c>
      <c r="S52" s="318"/>
      <c r="T52" s="317" t="str">
        <f>IFERROR(VLOOKUP($B52,DatasheetDA!$C$3:$M$236,T$12,FALSE),"")</f>
        <v/>
      </c>
      <c r="U52" s="289"/>
      <c r="V52" s="290"/>
      <c r="W52" s="291"/>
      <c r="X52" s="290"/>
      <c r="Y52" s="24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row>
    <row r="53" spans="1:52" s="294" customFormat="1" ht="18.5" thickBot="1" x14ac:dyDescent="0.3">
      <c r="A53" s="287">
        <v>41</v>
      </c>
      <c r="B53" s="246" t="str">
        <f t="shared" si="0"/>
        <v>E0000EZ41</v>
      </c>
      <c r="C53" s="306" t="str">
        <f>IFERROR(VLOOKUP(B53,DatasheetDA!$C$3:$E$236,3,0),"")</f>
        <v/>
      </c>
      <c r="D53" s="288"/>
      <c r="E53" s="317" t="str">
        <f>IFERROR(VLOOKUP($B53,DatasheetDA!$C$3:$L$236,E$12,FALSE),"")</f>
        <v/>
      </c>
      <c r="F53" s="318"/>
      <c r="G53" s="319"/>
      <c r="H53" s="317" t="str">
        <f>IFERROR(VLOOKUP($B53,DatasheetDA!$C$3:$L$236,H$12,FALSE),"")</f>
        <v/>
      </c>
      <c r="I53" s="395"/>
      <c r="J53" s="317" t="str">
        <f>IFERROR(VLOOKUP($B53,DatasheetDA!$C$3:$L$236,J$12,FALSE),"")</f>
        <v/>
      </c>
      <c r="K53" s="318"/>
      <c r="L53" s="317" t="str">
        <f>IFERROR(VLOOKUP($B53,DatasheetDA!$C$3:$L$236,L$12,FALSE),"")</f>
        <v/>
      </c>
      <c r="M53" s="320"/>
      <c r="N53" s="317" t="str">
        <f>IFERROR(VLOOKUP($B53,DatasheetDA!$C$3:$L$236,N$12,FALSE),"")</f>
        <v/>
      </c>
      <c r="O53" s="320"/>
      <c r="P53" s="317" t="str">
        <f>IFERROR(VLOOKUP($B53,DatasheetDA!$C$3:$L$236,P$12,FALSE),"")</f>
        <v/>
      </c>
      <c r="Q53" s="320"/>
      <c r="R53" s="317" t="str">
        <f>IFERROR(VLOOKUP($B53,DatasheetDA!$C$3:$L$236,R$12,FALSE),"")</f>
        <v/>
      </c>
      <c r="S53" s="318"/>
      <c r="T53" s="317" t="str">
        <f>IFERROR(VLOOKUP($B53,DatasheetDA!$C$3:$M$236,T$12,FALSE),"")</f>
        <v/>
      </c>
      <c r="U53" s="289"/>
      <c r="V53" s="290"/>
      <c r="W53" s="291"/>
      <c r="X53" s="290"/>
      <c r="Y53" s="24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row>
    <row r="54" spans="1:52" ht="18.5" thickBot="1" x14ac:dyDescent="0.4">
      <c r="A54" s="295"/>
      <c r="B54" s="296"/>
      <c r="C54" s="296"/>
      <c r="D54" s="296"/>
      <c r="E54" s="296"/>
      <c r="F54" s="296"/>
      <c r="G54" s="296"/>
      <c r="H54" s="296"/>
      <c r="I54" s="396"/>
      <c r="J54" s="296"/>
      <c r="K54" s="296"/>
      <c r="L54" s="296"/>
      <c r="M54" s="296"/>
      <c r="N54" s="296"/>
      <c r="O54" s="296"/>
      <c r="P54" s="296"/>
      <c r="Q54" s="296"/>
      <c r="R54" s="296"/>
      <c r="S54" s="296"/>
      <c r="T54" s="296"/>
      <c r="U54" s="297"/>
    </row>
    <row r="55" spans="1:52" ht="18" x14ac:dyDescent="0.35">
      <c r="A55" s="246"/>
      <c r="B55" s="246"/>
      <c r="C55" s="246"/>
      <c r="D55" s="246"/>
      <c r="E55" s="246"/>
      <c r="F55" s="246"/>
      <c r="G55" s="246"/>
      <c r="H55" s="246"/>
      <c r="I55" s="397"/>
      <c r="J55" s="246"/>
      <c r="K55" s="246"/>
      <c r="L55" s="246"/>
      <c r="M55" s="246"/>
      <c r="N55" s="246"/>
      <c r="O55" s="246"/>
      <c r="P55" s="246"/>
      <c r="Q55" s="246"/>
      <c r="R55" s="246"/>
      <c r="S55" s="246"/>
      <c r="T55" s="246"/>
      <c r="U55" s="298"/>
    </row>
    <row r="56" spans="1:52" x14ac:dyDescent="0.35">
      <c r="A56" s="246"/>
      <c r="B56" s="246"/>
      <c r="C56" s="246"/>
      <c r="D56" s="246"/>
      <c r="E56" s="246"/>
      <c r="F56" s="246"/>
      <c r="G56" s="246"/>
      <c r="H56" s="246"/>
      <c r="I56" s="397"/>
      <c r="J56" s="246"/>
      <c r="K56" s="246"/>
      <c r="L56" s="246"/>
      <c r="M56" s="246"/>
      <c r="N56" s="246"/>
      <c r="O56" s="246"/>
      <c r="P56" s="246"/>
      <c r="Q56" s="246"/>
      <c r="R56" s="246"/>
      <c r="S56" s="246"/>
      <c r="T56" s="246"/>
      <c r="U56" s="246"/>
    </row>
    <row r="57" spans="1:52" x14ac:dyDescent="0.35">
      <c r="B57" s="299"/>
      <c r="C57" s="300"/>
      <c r="D57" s="300"/>
      <c r="E57" s="300"/>
      <c r="F57" s="300"/>
      <c r="H57" s="300"/>
      <c r="I57" s="398"/>
      <c r="J57" s="300"/>
      <c r="K57" s="300"/>
      <c r="L57" s="300"/>
      <c r="M57" s="300"/>
      <c r="N57" s="301"/>
      <c r="R57" s="300"/>
      <c r="S57" s="300"/>
      <c r="T57" s="301"/>
    </row>
    <row r="58" spans="1:52" x14ac:dyDescent="0.35">
      <c r="B58" s="302"/>
      <c r="C58" s="302"/>
      <c r="D58" s="302"/>
      <c r="E58" s="302"/>
      <c r="F58" s="302"/>
      <c r="H58" s="302"/>
      <c r="J58" s="302"/>
      <c r="K58" s="302"/>
      <c r="L58" s="302"/>
      <c r="M58" s="302"/>
      <c r="N58" s="302"/>
      <c r="R58" s="302"/>
      <c r="S58" s="302"/>
      <c r="T58" s="302"/>
    </row>
    <row r="59" spans="1:52" x14ac:dyDescent="0.35">
      <c r="B59" s="774"/>
      <c r="C59" s="775"/>
      <c r="D59" s="775"/>
      <c r="E59" s="775"/>
      <c r="F59" s="775"/>
    </row>
  </sheetData>
  <mergeCells count="7">
    <mergeCell ref="B59:F59"/>
    <mergeCell ref="A1:U1"/>
    <mergeCell ref="H4:P4"/>
    <mergeCell ref="R4:T4"/>
    <mergeCell ref="H9:P9"/>
    <mergeCell ref="R9:S9"/>
    <mergeCell ref="B12:C12"/>
  </mergeCells>
  <dataValidations count="1">
    <dataValidation type="custom" operator="equal" allowBlank="1" showInputMessage="1" showErrorMessage="1" error="The number setting their own council tax precept exceeds the sum of parishes and Charter Trustees" sqref="U13:U55" xr:uid="{00000000-0002-0000-0300-000000000000}">
      <formula1>#REF!=0</formula1>
    </dataValidation>
  </dataValidations>
  <pageMargins left="0.7" right="0.7" top="0.75" bottom="0.75" header="0.3" footer="0.3"/>
  <pageSetup paperSize="9" scale="38" orientation="portrait" r:id="rId1"/>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G260"/>
  <sheetViews>
    <sheetView showGridLines="0" zoomScaleNormal="100" zoomScaleSheetLayoutView="84" workbookViewId="0">
      <selection activeCell="C5" sqref="C5"/>
    </sheetView>
  </sheetViews>
  <sheetFormatPr defaultRowHeight="15.5" x14ac:dyDescent="0.35"/>
  <cols>
    <col min="1" max="2" width="1.81640625" customWidth="1"/>
    <col min="4" max="6" width="10.1796875" customWidth="1"/>
    <col min="7" max="7" width="17.81640625" customWidth="1"/>
    <col min="8" max="8" width="3.81640625" customWidth="1"/>
    <col min="9" max="9" width="2.81640625" customWidth="1"/>
    <col min="10" max="11" width="11.453125" customWidth="1"/>
    <col min="12" max="13" width="2.81640625" customWidth="1"/>
    <col min="14" max="15" width="11.453125" customWidth="1"/>
    <col min="16" max="17" width="3.453125" customWidth="1"/>
    <col min="18" max="19" width="11.453125" customWidth="1"/>
    <col min="20" max="20" width="2" customWidth="1"/>
    <col min="21" max="21" width="1.81640625" customWidth="1"/>
    <col min="22" max="22" width="20.453125" style="84" hidden="1" customWidth="1"/>
    <col min="23" max="23" width="8.81640625" style="411" hidden="1" customWidth="1"/>
    <col min="24" max="24" width="14.81640625" style="49" hidden="1" customWidth="1"/>
    <col min="25" max="25" width="13.81640625" style="148" hidden="1" customWidth="1"/>
    <col min="26" max="26" width="13.81640625" hidden="1" customWidth="1"/>
    <col min="27" max="27" width="11" hidden="1" customWidth="1"/>
    <col min="28" max="28" width="14.7265625" hidden="1" customWidth="1"/>
    <col min="29" max="29" width="6.1796875" hidden="1" customWidth="1"/>
    <col min="30" max="31" width="9.1796875" hidden="1" customWidth="1"/>
    <col min="32" max="59" width="8.7265625" hidden="1" customWidth="1"/>
  </cols>
  <sheetData>
    <row r="1" spans="1:53" x14ac:dyDescent="0.35">
      <c r="A1" s="619"/>
      <c r="B1" s="419"/>
      <c r="C1" s="419"/>
      <c r="D1" s="419"/>
      <c r="E1" s="419"/>
      <c r="F1" s="419"/>
      <c r="G1" s="419"/>
      <c r="H1" s="419"/>
      <c r="I1" s="419"/>
      <c r="J1" s="419"/>
      <c r="K1" s="419"/>
      <c r="L1" s="419"/>
      <c r="M1" s="419"/>
      <c r="N1" s="419"/>
      <c r="O1" s="419"/>
      <c r="P1" s="419"/>
      <c r="Q1" s="419"/>
      <c r="R1" s="419"/>
      <c r="S1" s="419"/>
      <c r="T1" s="419"/>
      <c r="U1" s="420"/>
      <c r="V1" s="49"/>
      <c r="W1" s="367"/>
      <c r="BA1" s="421" t="s">
        <v>116</v>
      </c>
    </row>
    <row r="2" spans="1:53" x14ac:dyDescent="0.35">
      <c r="A2" s="682" t="s">
        <v>25</v>
      </c>
      <c r="B2" s="729"/>
      <c r="C2" s="729"/>
      <c r="D2" s="729"/>
      <c r="E2" s="729"/>
      <c r="F2" s="729"/>
      <c r="G2" s="729"/>
      <c r="H2" s="729"/>
      <c r="I2" s="729"/>
      <c r="J2" s="729"/>
      <c r="K2" s="729"/>
      <c r="L2" s="729"/>
      <c r="M2" s="729"/>
      <c r="N2" s="729"/>
      <c r="O2" s="729"/>
      <c r="P2" s="729"/>
      <c r="Q2" s="729"/>
      <c r="R2" s="729"/>
      <c r="S2" s="729"/>
      <c r="T2" s="729"/>
      <c r="U2" s="730"/>
      <c r="V2" s="148"/>
      <c r="X2" s="109"/>
    </row>
    <row r="3" spans="1:53" x14ac:dyDescent="0.35">
      <c r="A3" s="682" t="str">
        <f>'[1]Part 1'!A3</f>
        <v>2019-20</v>
      </c>
      <c r="B3" s="729"/>
      <c r="C3" s="729"/>
      <c r="D3" s="729"/>
      <c r="E3" s="729"/>
      <c r="F3" s="729"/>
      <c r="G3" s="729"/>
      <c r="H3" s="729"/>
      <c r="I3" s="729"/>
      <c r="J3" s="729"/>
      <c r="K3" s="729"/>
      <c r="L3" s="729"/>
      <c r="M3" s="729"/>
      <c r="N3" s="729"/>
      <c r="O3" s="729"/>
      <c r="P3" s="729"/>
      <c r="Q3" s="729"/>
      <c r="R3" s="729"/>
      <c r="S3" s="729"/>
      <c r="T3" s="729"/>
      <c r="U3" s="730"/>
      <c r="V3" s="148"/>
      <c r="X3" s="109"/>
    </row>
    <row r="4" spans="1:53" x14ac:dyDescent="0.35">
      <c r="A4" s="685"/>
      <c r="B4" s="686"/>
      <c r="C4" s="686"/>
      <c r="D4" s="686"/>
      <c r="E4" s="686"/>
      <c r="F4" s="686"/>
      <c r="G4" s="686"/>
      <c r="H4" s="686"/>
      <c r="I4" s="686"/>
      <c r="J4" s="686"/>
      <c r="K4" s="686"/>
      <c r="L4" s="686"/>
      <c r="M4" s="686"/>
      <c r="N4" s="686"/>
      <c r="O4" s="686"/>
      <c r="P4" s="686"/>
      <c r="Q4" s="686"/>
      <c r="R4" s="686"/>
      <c r="S4" s="686"/>
      <c r="T4" s="686"/>
      <c r="U4" s="687"/>
      <c r="V4" s="109"/>
      <c r="W4" s="367"/>
      <c r="X4" s="109"/>
    </row>
    <row r="5" spans="1:53" ht="16" thickBot="1" x14ac:dyDescent="0.4">
      <c r="A5" s="20"/>
      <c r="B5" s="21"/>
      <c r="C5" s="21"/>
      <c r="D5" s="21"/>
      <c r="E5" s="21"/>
      <c r="F5" s="21"/>
      <c r="G5" s="21"/>
      <c r="H5" s="21"/>
      <c r="I5" s="21"/>
      <c r="J5" s="21"/>
      <c r="K5" s="21"/>
      <c r="L5" s="21"/>
      <c r="M5" s="21"/>
      <c r="N5" s="21"/>
      <c r="O5" s="21"/>
      <c r="P5" s="21"/>
      <c r="Q5" s="21"/>
      <c r="R5" s="40"/>
      <c r="S5" s="192"/>
      <c r="T5" s="21"/>
      <c r="U5" s="22"/>
      <c r="V5" s="49"/>
      <c r="W5" s="367"/>
    </row>
    <row r="6" spans="1:53" x14ac:dyDescent="0.35">
      <c r="A6" s="422"/>
      <c r="B6" s="423"/>
      <c r="C6" s="815"/>
      <c r="D6" s="815"/>
      <c r="E6" s="815"/>
      <c r="F6" s="815"/>
      <c r="G6" s="815"/>
      <c r="H6" s="815"/>
      <c r="I6" s="423"/>
      <c r="J6" s="423"/>
      <c r="K6" s="423"/>
      <c r="L6" s="423"/>
      <c r="M6" s="423"/>
      <c r="N6" s="423"/>
      <c r="O6" s="423"/>
      <c r="P6" s="423"/>
      <c r="Q6" s="423"/>
      <c r="R6" s="423"/>
      <c r="S6" s="423"/>
      <c r="T6" s="423"/>
      <c r="U6" s="424"/>
    </row>
    <row r="7" spans="1:53" s="5" customFormat="1" ht="18" x14ac:dyDescent="0.4">
      <c r="A7" s="7"/>
      <c r="B7" s="6"/>
      <c r="C7" s="44" t="str">
        <f>+CONCATENATE("Local Authority : ",'Part 1'!L15)</f>
        <v>Local Authority : England</v>
      </c>
      <c r="D7" s="26"/>
      <c r="E7" s="26"/>
      <c r="F7" s="44"/>
      <c r="G7" s="44"/>
      <c r="H7" s="44"/>
      <c r="I7" s="6"/>
      <c r="J7" s="6"/>
      <c r="K7" s="6"/>
      <c r="L7" s="6"/>
      <c r="M7" s="6"/>
      <c r="N7" s="6"/>
      <c r="O7" s="6"/>
      <c r="P7" s="6"/>
      <c r="Q7" s="6"/>
      <c r="R7" s="6"/>
      <c r="S7" s="6"/>
      <c r="T7" s="6"/>
      <c r="U7" s="8"/>
      <c r="V7" s="49"/>
      <c r="W7" s="367"/>
      <c r="X7" s="49"/>
      <c r="Y7" s="109"/>
    </row>
    <row r="8" spans="1:53" s="5" customFormat="1" ht="18" x14ac:dyDescent="0.4">
      <c r="A8" s="7"/>
      <c r="B8" s="6"/>
      <c r="C8" s="26"/>
      <c r="D8" s="26"/>
      <c r="E8" s="26"/>
      <c r="F8" s="44"/>
      <c r="G8" s="44"/>
      <c r="H8" s="44"/>
      <c r="I8" s="6"/>
      <c r="J8" s="6"/>
      <c r="K8" s="6"/>
      <c r="L8" s="6"/>
      <c r="M8" s="6"/>
      <c r="N8" s="6"/>
      <c r="O8" s="6"/>
      <c r="P8" s="6"/>
      <c r="Q8" s="6"/>
      <c r="R8" s="6"/>
      <c r="S8" s="6"/>
      <c r="T8" s="6"/>
      <c r="U8" s="8"/>
      <c r="V8" s="49"/>
      <c r="W8" s="367"/>
      <c r="X8" s="49"/>
      <c r="Y8" s="113"/>
      <c r="Z8" s="425"/>
    </row>
    <row r="9" spans="1:53" x14ac:dyDescent="0.35">
      <c r="A9" s="11"/>
      <c r="B9" s="2"/>
      <c r="C9" s="816" t="s">
        <v>117</v>
      </c>
      <c r="D9" s="816"/>
      <c r="E9" s="816"/>
      <c r="F9" s="816"/>
      <c r="G9" s="816"/>
      <c r="H9" s="816"/>
      <c r="I9" s="6"/>
      <c r="J9" s="736" t="s">
        <v>52</v>
      </c>
      <c r="K9" s="736"/>
      <c r="L9" s="426"/>
      <c r="M9" s="426"/>
      <c r="N9" s="736" t="s">
        <v>53</v>
      </c>
      <c r="O9" s="736"/>
      <c r="P9" s="426"/>
      <c r="Q9" s="426"/>
      <c r="R9" s="736" t="s">
        <v>54</v>
      </c>
      <c r="S9" s="736"/>
      <c r="T9" s="1"/>
      <c r="U9" s="23"/>
      <c r="Y9" s="113"/>
    </row>
    <row r="10" spans="1:53" ht="15.75" customHeight="1" x14ac:dyDescent="0.35">
      <c r="A10" s="11"/>
      <c r="B10" s="2"/>
      <c r="C10" s="738"/>
      <c r="D10" s="738"/>
      <c r="E10" s="738"/>
      <c r="F10" s="738"/>
      <c r="G10" s="738"/>
      <c r="H10" s="738"/>
      <c r="I10" s="6"/>
      <c r="J10" s="735" t="s">
        <v>118</v>
      </c>
      <c r="K10" s="735"/>
      <c r="L10" s="9"/>
      <c r="M10" s="9"/>
      <c r="N10" s="735" t="s">
        <v>56</v>
      </c>
      <c r="O10" s="735"/>
      <c r="P10" s="9"/>
      <c r="Q10" s="9"/>
      <c r="R10" s="735" t="s">
        <v>57</v>
      </c>
      <c r="S10" s="735"/>
      <c r="T10" s="3"/>
      <c r="U10" s="23"/>
      <c r="Y10" s="113"/>
    </row>
    <row r="11" spans="1:53" ht="15.75" customHeight="1" x14ac:dyDescent="0.35">
      <c r="A11" s="11"/>
      <c r="B11" s="2"/>
      <c r="C11" s="6"/>
      <c r="D11" s="6"/>
      <c r="E11" s="6"/>
      <c r="F11" s="6"/>
      <c r="G11" s="6"/>
      <c r="H11" s="6"/>
      <c r="I11" s="6"/>
      <c r="J11" s="671"/>
      <c r="K11" s="671"/>
      <c r="L11" s="6"/>
      <c r="M11" s="9"/>
      <c r="N11" s="735"/>
      <c r="O11" s="735"/>
      <c r="P11" s="9"/>
      <c r="Q11" s="6"/>
      <c r="R11" s="735"/>
      <c r="S11" s="735"/>
      <c r="T11" s="2"/>
      <c r="U11" s="23"/>
      <c r="Y11" s="113"/>
    </row>
    <row r="12" spans="1:53" ht="32.25" customHeight="1" x14ac:dyDescent="0.35">
      <c r="A12" s="11"/>
      <c r="B12" s="2"/>
      <c r="C12" s="427"/>
      <c r="D12" s="6"/>
      <c r="E12" s="6"/>
      <c r="F12" s="6"/>
      <c r="G12" s="6"/>
      <c r="H12" s="6"/>
      <c r="I12" s="6"/>
      <c r="J12" s="739"/>
      <c r="K12" s="739"/>
      <c r="L12" s="6"/>
      <c r="M12" s="6"/>
      <c r="N12" s="739"/>
      <c r="O12" s="739"/>
      <c r="P12" s="358"/>
      <c r="Q12" s="743"/>
      <c r="R12" s="743"/>
      <c r="S12" s="743"/>
      <c r="T12" s="743"/>
      <c r="U12" s="23"/>
      <c r="X12" s="428" t="s">
        <v>119</v>
      </c>
      <c r="Y12" s="429"/>
      <c r="Z12" s="430" t="s">
        <v>37</v>
      </c>
      <c r="AA12" s="620"/>
      <c r="AB12" s="620"/>
      <c r="AC12" s="620"/>
      <c r="AD12" s="431"/>
      <c r="AE12" s="84"/>
      <c r="AF12" s="84"/>
      <c r="AG12" s="84"/>
    </row>
    <row r="13" spans="1:53" s="124" customFormat="1" ht="16" thickBot="1" x14ac:dyDescent="0.4">
      <c r="A13" s="432"/>
      <c r="B13" s="433"/>
      <c r="C13" s="48" t="s">
        <v>120</v>
      </c>
      <c r="D13" s="6"/>
      <c r="E13" s="6"/>
      <c r="F13" s="6"/>
      <c r="G13" s="6"/>
      <c r="H13" s="6"/>
      <c r="I13" s="6"/>
      <c r="J13" s="434"/>
      <c r="K13" s="434"/>
      <c r="L13" s="6"/>
      <c r="M13" s="6"/>
      <c r="N13" s="434"/>
      <c r="O13" s="434"/>
      <c r="P13" s="358"/>
      <c r="Q13" s="435"/>
      <c r="R13" s="435"/>
      <c r="S13" s="435"/>
      <c r="T13" s="436"/>
      <c r="U13" s="437"/>
      <c r="V13" s="438"/>
      <c r="W13" s="439"/>
      <c r="X13" s="440"/>
      <c r="Y13" s="429"/>
      <c r="Z13" s="137"/>
      <c r="AA13" s="438"/>
      <c r="AB13" s="438"/>
      <c r="AC13" s="438"/>
      <c r="AD13" s="438"/>
      <c r="AE13" s="438"/>
      <c r="AF13" s="438"/>
      <c r="AG13" s="438"/>
    </row>
    <row r="14" spans="1:53" s="124" customFormat="1" ht="18.5" thickBot="1" x14ac:dyDescent="0.45">
      <c r="A14" s="432"/>
      <c r="B14" s="433"/>
      <c r="C14" s="33" t="s">
        <v>121</v>
      </c>
      <c r="D14" s="33"/>
      <c r="E14" s="33"/>
      <c r="F14" s="33"/>
      <c r="G14" s="33"/>
      <c r="H14" s="6"/>
      <c r="I14" s="6"/>
      <c r="J14" s="745">
        <f>INDEX(Datasheet3!$D$6:$D$323,MATCH('Part 1'!$L$16,Datasheet3!$B$6:$B$323,0))</f>
        <v>31051028326.040001</v>
      </c>
      <c r="K14" s="746"/>
      <c r="L14" s="27"/>
      <c r="M14" s="27"/>
      <c r="N14" s="745">
        <f>INDEX(Datasheet3!$E$6:$E$323,MATCH('Part 1'!L16,Datasheet3!B6:B323,0))</f>
        <v>329059870.18000001</v>
      </c>
      <c r="O14" s="746"/>
      <c r="P14" s="27"/>
      <c r="Q14" s="323"/>
      <c r="R14" s="721">
        <f>INDEX(Datasheet3!$F$6:$F$323,MATCH('Part 1'!$L$16,Datasheet3!$B$6:$B$323,0))</f>
        <v>31380088196.219997</v>
      </c>
      <c r="S14" s="722"/>
      <c r="T14" s="441"/>
      <c r="U14" s="437"/>
      <c r="V14" s="438"/>
      <c r="W14" s="442" t="str">
        <f>+IF(X14=0,"","&lt;===")</f>
        <v/>
      </c>
      <c r="X14" s="443">
        <f>+IF(J14+N14=R14,0,1)</f>
        <v>0</v>
      </c>
      <c r="Y14" s="429"/>
      <c r="Z14" s="137"/>
      <c r="AA14" s="438"/>
      <c r="AB14" s="438"/>
      <c r="AC14" s="438"/>
      <c r="AD14" s="438"/>
      <c r="AE14" s="438"/>
      <c r="AF14" s="438"/>
      <c r="AG14" s="438"/>
    </row>
    <row r="15" spans="1:53" s="124" customFormat="1" ht="16" thickBot="1" x14ac:dyDescent="0.4">
      <c r="A15" s="432"/>
      <c r="B15" s="433"/>
      <c r="C15" s="33"/>
      <c r="D15" s="33"/>
      <c r="E15" s="33"/>
      <c r="F15" s="33"/>
      <c r="G15" s="33"/>
      <c r="H15" s="6"/>
      <c r="I15" s="6"/>
      <c r="J15" s="27"/>
      <c r="K15" s="27"/>
      <c r="L15" s="27"/>
      <c r="M15" s="27"/>
      <c r="N15" s="27"/>
      <c r="O15" s="27"/>
      <c r="P15" s="27"/>
      <c r="Q15" s="323"/>
      <c r="R15" s="323"/>
      <c r="S15" s="323"/>
      <c r="T15" s="441"/>
      <c r="U15" s="437"/>
      <c r="V15" s="438"/>
      <c r="W15" s="439"/>
      <c r="X15" s="443"/>
      <c r="Y15" s="429"/>
      <c r="Z15" s="137"/>
      <c r="AA15" s="438"/>
      <c r="AB15" s="438"/>
      <c r="AC15" s="438"/>
      <c r="AD15" s="438"/>
      <c r="AE15" s="438"/>
      <c r="AF15" s="438"/>
      <c r="AG15" s="438"/>
    </row>
    <row r="16" spans="1:53" s="124" customFormat="1" ht="18.5" thickBot="1" x14ac:dyDescent="0.45">
      <c r="A16" s="432"/>
      <c r="B16" s="433"/>
      <c r="C16" s="701" t="s">
        <v>122</v>
      </c>
      <c r="D16" s="701"/>
      <c r="E16" s="701"/>
      <c r="F16" s="701"/>
      <c r="G16" s="701"/>
      <c r="H16" s="6"/>
      <c r="I16" s="6"/>
      <c r="J16" s="813">
        <f>INDEX(Datasheet3!$G$6:$G$323,MATCH('Part 1'!L16,Datasheet3!B6:B323,0))</f>
        <v>-447221002.53000003</v>
      </c>
      <c r="K16" s="814"/>
      <c r="L16" s="27"/>
      <c r="M16" s="27"/>
      <c r="N16" s="813">
        <f>INDEX(Datasheet3!$H$6:$H$323,MATCH('Part 1'!L16,Datasheet3!B6:B323,0))</f>
        <v>36520.759999999544</v>
      </c>
      <c r="O16" s="814"/>
      <c r="P16" s="27"/>
      <c r="Q16" s="323"/>
      <c r="R16" s="721">
        <f>INDEX(Datasheet3!$I$6:$I$323,MATCH('Part 1'!$L$16,Datasheet3!$B$6:$B$323,0))</f>
        <v>-447184481.77000004</v>
      </c>
      <c r="S16" s="722"/>
      <c r="T16" s="441"/>
      <c r="U16" s="437"/>
      <c r="V16" s="438"/>
      <c r="W16" s="442" t="str">
        <f>+IF(X16=0,"","&lt;===")</f>
        <v/>
      </c>
      <c r="X16" s="443">
        <f>+IF(J16+N16=R16,0,1)</f>
        <v>0</v>
      </c>
      <c r="Y16" s="429"/>
      <c r="Z16" s="137"/>
      <c r="AA16" s="438"/>
      <c r="AB16" s="438"/>
      <c r="AC16" s="438"/>
      <c r="AD16" s="438"/>
      <c r="AE16" s="438"/>
      <c r="AF16" s="438"/>
      <c r="AG16" s="438"/>
    </row>
    <row r="17" spans="1:33" s="124" customFormat="1" x14ac:dyDescent="0.35">
      <c r="A17" s="432"/>
      <c r="B17" s="433"/>
      <c r="C17" s="817"/>
      <c r="D17" s="817"/>
      <c r="E17" s="817"/>
      <c r="F17" s="817"/>
      <c r="G17" s="817"/>
      <c r="H17" s="6"/>
      <c r="I17" s="6"/>
      <c r="J17" s="34"/>
      <c r="K17" s="27"/>
      <c r="L17" s="27"/>
      <c r="M17" s="27"/>
      <c r="N17" s="34"/>
      <c r="O17" s="27"/>
      <c r="P17" s="27"/>
      <c r="Q17" s="323"/>
      <c r="R17" s="324"/>
      <c r="S17" s="323"/>
      <c r="T17" s="441"/>
      <c r="U17" s="437"/>
      <c r="V17" s="438"/>
      <c r="W17" s="439"/>
      <c r="X17" s="443"/>
      <c r="Y17" s="429"/>
      <c r="Z17" s="137"/>
      <c r="AA17" s="438"/>
      <c r="AB17" s="438"/>
      <c r="AC17" s="438"/>
      <c r="AD17" s="438"/>
      <c r="AE17" s="438"/>
      <c r="AF17" s="438"/>
      <c r="AG17" s="438"/>
    </row>
    <row r="18" spans="1:33" x14ac:dyDescent="0.35">
      <c r="A18" s="11"/>
      <c r="B18" s="2"/>
      <c r="C18" s="427"/>
      <c r="D18" s="6"/>
      <c r="E18" s="6"/>
      <c r="F18" s="6"/>
      <c r="G18" s="6"/>
      <c r="H18" s="6"/>
      <c r="I18" s="6"/>
      <c r="J18" s="321"/>
      <c r="K18" s="321"/>
      <c r="L18" s="6"/>
      <c r="M18" s="6"/>
      <c r="N18" s="321"/>
      <c r="O18" s="321"/>
      <c r="P18" s="358"/>
      <c r="Q18" s="436"/>
      <c r="R18" s="436"/>
      <c r="S18" s="436"/>
      <c r="T18" s="436"/>
      <c r="U18" s="23"/>
      <c r="X18" s="440"/>
      <c r="Y18" s="429"/>
      <c r="Z18" s="137"/>
      <c r="AA18" s="84"/>
      <c r="AB18" s="84"/>
      <c r="AC18" s="84"/>
      <c r="AD18" s="84"/>
      <c r="AE18" s="84"/>
      <c r="AF18" s="84"/>
      <c r="AG18" s="84"/>
    </row>
    <row r="19" spans="1:33" ht="16" thickBot="1" x14ac:dyDescent="0.4">
      <c r="A19" s="57"/>
      <c r="B19" s="56"/>
      <c r="C19" s="50" t="s">
        <v>123</v>
      </c>
      <c r="D19" s="33"/>
      <c r="E19" s="33"/>
      <c r="F19" s="33"/>
      <c r="G19" s="33"/>
      <c r="H19" s="6"/>
      <c r="I19" s="6"/>
      <c r="J19" s="809" t="s">
        <v>30</v>
      </c>
      <c r="K19" s="810"/>
      <c r="L19" s="27"/>
      <c r="M19" s="27"/>
      <c r="N19" s="809" t="s">
        <v>30</v>
      </c>
      <c r="O19" s="810"/>
      <c r="P19" s="27"/>
      <c r="Q19" s="323"/>
      <c r="R19" s="811" t="s">
        <v>30</v>
      </c>
      <c r="S19" s="812"/>
      <c r="T19" s="114"/>
      <c r="U19" s="23"/>
      <c r="X19" s="444"/>
      <c r="Z19" s="84"/>
      <c r="AA19" s="84"/>
      <c r="AB19" s="84"/>
      <c r="AC19" s="84"/>
      <c r="AD19" s="84"/>
      <c r="AE19" s="84"/>
      <c r="AF19" s="84"/>
      <c r="AG19" s="84"/>
    </row>
    <row r="20" spans="1:33" ht="18.5" thickBot="1" x14ac:dyDescent="0.45">
      <c r="A20" s="57"/>
      <c r="B20" s="56"/>
      <c r="C20" s="33" t="s">
        <v>124</v>
      </c>
      <c r="D20" s="33"/>
      <c r="E20" s="33"/>
      <c r="F20" s="33"/>
      <c r="G20" s="33"/>
      <c r="H20" s="33"/>
      <c r="I20" s="33"/>
      <c r="J20" s="745">
        <f>INDEX(Datasheet3!$J$6:$J$323,MATCH('Part 1'!$L$16,Datasheet3!$B$6:$B$323,0))</f>
        <v>-321874878.60999995</v>
      </c>
      <c r="K20" s="746"/>
      <c r="L20" s="158"/>
      <c r="M20" s="158"/>
      <c r="N20" s="745">
        <f>INDEX(Datasheet3!$K$6:$K$323,MATCH('Part 1'!$L$16,Datasheet3!$B$6:$B$323,0))</f>
        <v>-1769519.69</v>
      </c>
      <c r="O20" s="746"/>
      <c r="P20" s="158"/>
      <c r="Q20" s="323"/>
      <c r="R20" s="721">
        <f>INDEX(Datasheet3!$L$6:$L$323,MATCH('Part 1'!$L$16,Datasheet3!$B$6:$B$323,0))</f>
        <v>-323644398.30000001</v>
      </c>
      <c r="S20" s="722"/>
      <c r="T20" s="114"/>
      <c r="U20" s="23"/>
      <c r="W20" s="442" t="str">
        <f>+IF(X20=0,"","&lt;===")</f>
        <v/>
      </c>
      <c r="X20" s="621">
        <f>+IF(J20+N20=R20,0,1)</f>
        <v>0</v>
      </c>
      <c r="Y20" s="445"/>
      <c r="Z20" s="184">
        <f>ROUND(J20+N20,0)</f>
        <v>-323644398</v>
      </c>
      <c r="AA20" s="108"/>
      <c r="AB20" s="185">
        <f>J20+N20</f>
        <v>-323644398.29999995</v>
      </c>
      <c r="AC20" s="83"/>
      <c r="AD20" s="185">
        <f>AB20-Z20</f>
        <v>-0.29999995231628418</v>
      </c>
      <c r="AE20" s="83"/>
      <c r="AF20" s="83" t="str">
        <f>IF(AD20&lt;&gt;0,"Please remove pence. All figures shown in whole £s","")</f>
        <v>Please remove pence. All figures shown in whole £s</v>
      </c>
      <c r="AG20" s="84"/>
    </row>
    <row r="21" spans="1:33" ht="16" thickBot="1" x14ac:dyDescent="0.4">
      <c r="A21" s="57"/>
      <c r="B21" s="56"/>
      <c r="C21" s="33"/>
      <c r="D21" s="33"/>
      <c r="E21" s="33"/>
      <c r="F21" s="33"/>
      <c r="G21" s="33"/>
      <c r="H21" s="6"/>
      <c r="I21" s="6"/>
      <c r="J21" s="6"/>
      <c r="K21" s="6"/>
      <c r="L21" s="6"/>
      <c r="M21" s="6"/>
      <c r="N21" s="6"/>
      <c r="O21" s="6"/>
      <c r="P21" s="6"/>
      <c r="Q21" s="325"/>
      <c r="R21" s="324"/>
      <c r="S21" s="323"/>
      <c r="T21" s="114"/>
      <c r="U21" s="23"/>
      <c r="X21" s="446"/>
      <c r="Z21" s="438"/>
      <c r="AA21" s="438"/>
      <c r="AB21" s="438"/>
      <c r="AC21" s="438"/>
      <c r="AD21" s="438"/>
      <c r="AE21" s="438"/>
      <c r="AF21" s="438"/>
      <c r="AG21" s="84"/>
    </row>
    <row r="22" spans="1:33" ht="15.75" customHeight="1" thickBot="1" x14ac:dyDescent="0.45">
      <c r="A22" s="57"/>
      <c r="B22" s="56"/>
      <c r="C22" s="33" t="s">
        <v>125</v>
      </c>
      <c r="D22" s="33"/>
      <c r="E22" s="33"/>
      <c r="F22" s="33"/>
      <c r="G22" s="33"/>
      <c r="H22" s="6"/>
      <c r="I22" s="6"/>
      <c r="J22" s="745">
        <f>INDEX(Datasheet3!$M$6:$M$323,MATCH('Part 1'!$L$16,Datasheet3!$B$6:$B$323,0))</f>
        <v>45887223.899999999</v>
      </c>
      <c r="K22" s="746"/>
      <c r="L22" s="27"/>
      <c r="M22" s="27"/>
      <c r="N22" s="745">
        <f>INDEX(Datasheet3!$N$6:$N$323,MATCH('Part 1'!$L$16,Datasheet3!$B$6:$B$323,0))</f>
        <v>132193.35999999999</v>
      </c>
      <c r="O22" s="746"/>
      <c r="P22" s="27"/>
      <c r="Q22" s="323"/>
      <c r="R22" s="721">
        <f>INDEX(Datasheet3!$O$6:$O$323,MATCH('Part 1'!$L$16,Datasheet3!$B$6:$B$323,0))</f>
        <v>46019417.259999998</v>
      </c>
      <c r="S22" s="722"/>
      <c r="T22" s="114"/>
      <c r="U22" s="23"/>
      <c r="W22" s="442" t="str">
        <f>+IF(X22=0,"","&lt;===")</f>
        <v/>
      </c>
      <c r="X22" s="443">
        <f>+IF(J22+N22=R22,0,1)</f>
        <v>0</v>
      </c>
      <c r="Y22" s="445"/>
      <c r="Z22" s="184">
        <f>ROUND(J22+N22,0)</f>
        <v>46019417</v>
      </c>
      <c r="AA22" s="108"/>
      <c r="AB22" s="185">
        <f>J22+N22</f>
        <v>46019417.259999998</v>
      </c>
      <c r="AC22" s="83"/>
      <c r="AD22" s="185">
        <f>AB22-Z22</f>
        <v>0.25999999791383743</v>
      </c>
      <c r="AE22" s="83"/>
      <c r="AF22" s="83" t="str">
        <f>IF(AD22&lt;&gt;0,"Please remove pence. All figures shown in whole £s","")</f>
        <v>Please remove pence. All figures shown in whole £s</v>
      </c>
      <c r="AG22" s="84"/>
    </row>
    <row r="23" spans="1:33" ht="15.75" customHeight="1" thickBot="1" x14ac:dyDescent="0.4">
      <c r="A23" s="57"/>
      <c r="B23" s="56"/>
      <c r="C23" s="33"/>
      <c r="D23" s="33"/>
      <c r="E23" s="33"/>
      <c r="F23" s="33"/>
      <c r="G23" s="33"/>
      <c r="H23" s="6"/>
      <c r="I23" s="6"/>
      <c r="J23" s="6"/>
      <c r="K23" s="6"/>
      <c r="L23" s="6"/>
      <c r="M23" s="6"/>
      <c r="N23" s="6"/>
      <c r="O23" s="6"/>
      <c r="P23" s="6"/>
      <c r="Q23" s="325"/>
      <c r="R23" s="324"/>
      <c r="S23" s="323"/>
      <c r="T23" s="114"/>
      <c r="U23" s="23"/>
      <c r="X23" s="446"/>
      <c r="Z23" s="438"/>
      <c r="AA23" s="438"/>
      <c r="AB23" s="438"/>
      <c r="AC23" s="438"/>
      <c r="AD23" s="438"/>
      <c r="AE23" s="438"/>
      <c r="AF23" s="438"/>
      <c r="AG23" s="84"/>
    </row>
    <row r="24" spans="1:33" ht="18.75" customHeight="1" thickBot="1" x14ac:dyDescent="0.45">
      <c r="A24" s="57"/>
      <c r="B24" s="56"/>
      <c r="C24" s="805" t="s">
        <v>126</v>
      </c>
      <c r="D24" s="805"/>
      <c r="E24" s="805"/>
      <c r="F24" s="805"/>
      <c r="G24" s="805"/>
      <c r="H24" s="358"/>
      <c r="I24" s="358"/>
      <c r="J24" s="745">
        <f>INDEX(Datasheet3!$P$6:$P$323,MATCH('Part 1'!$L$16,Datasheet3!$B$6:$B$323,0))</f>
        <v>348711820.20999998</v>
      </c>
      <c r="K24" s="746"/>
      <c r="L24" s="158"/>
      <c r="M24" s="158"/>
      <c r="N24" s="745">
        <f>INDEX(Datasheet3!$Q$6:$Q$323,MATCH('Part 1'!$L$16,Datasheet3!$B$6:$B$323,0))</f>
        <v>4798890.9399999995</v>
      </c>
      <c r="O24" s="746"/>
      <c r="P24" s="158"/>
      <c r="Q24" s="323"/>
      <c r="R24" s="721">
        <f>INDEX(Datasheet3!$R$6:$R$323,MATCH('Part 1'!$L$16,Datasheet3!$B$6:$B$323,0))</f>
        <v>353510711.14999998</v>
      </c>
      <c r="S24" s="722"/>
      <c r="T24" s="114"/>
      <c r="U24" s="23"/>
      <c r="W24" s="442" t="str">
        <f>+IF(X24=0,"","&lt;===")</f>
        <v/>
      </c>
      <c r="X24" s="443">
        <f>+IF(J24+N24=R24,0,1)</f>
        <v>0</v>
      </c>
      <c r="Y24" s="445"/>
      <c r="Z24" s="184">
        <f>ROUND(J24+N24,0)</f>
        <v>353510711</v>
      </c>
      <c r="AA24" s="108"/>
      <c r="AB24" s="185">
        <f>J24+N24</f>
        <v>353510711.14999998</v>
      </c>
      <c r="AC24" s="83"/>
      <c r="AD24" s="185">
        <f>AB24-Z24</f>
        <v>0.14999997615814209</v>
      </c>
      <c r="AE24" s="83"/>
      <c r="AF24" s="83" t="str">
        <f>IF(AD24&lt;&gt;0,"Please remove pence. All figures shown in whole £s","")</f>
        <v>Please remove pence. All figures shown in whole £s</v>
      </c>
      <c r="AG24" s="84"/>
    </row>
    <row r="25" spans="1:33" ht="15.75" customHeight="1" x14ac:dyDescent="0.35">
      <c r="A25" s="57"/>
      <c r="B25" s="56"/>
      <c r="C25" s="805"/>
      <c r="D25" s="805"/>
      <c r="E25" s="805"/>
      <c r="F25" s="805"/>
      <c r="G25" s="805"/>
      <c r="H25" s="358"/>
      <c r="I25" s="358"/>
      <c r="J25" s="158"/>
      <c r="K25" s="158"/>
      <c r="L25" s="158"/>
      <c r="M25" s="158"/>
      <c r="N25" s="158"/>
      <c r="O25" s="158"/>
      <c r="P25" s="158"/>
      <c r="Q25" s="323"/>
      <c r="R25" s="323"/>
      <c r="S25" s="323"/>
      <c r="T25" s="114"/>
      <c r="U25" s="23"/>
      <c r="X25" s="446"/>
      <c r="Z25" s="438"/>
      <c r="AA25" s="438"/>
      <c r="AB25" s="438"/>
      <c r="AC25" s="438"/>
      <c r="AD25" s="438"/>
      <c r="AE25" s="438"/>
      <c r="AF25" s="438"/>
      <c r="AG25" s="84"/>
    </row>
    <row r="26" spans="1:33" ht="15.75" customHeight="1" thickBot="1" x14ac:dyDescent="0.4">
      <c r="A26" s="57"/>
      <c r="B26" s="56"/>
      <c r="C26" s="33"/>
      <c r="D26" s="33"/>
      <c r="E26" s="33"/>
      <c r="F26" s="33"/>
      <c r="G26" s="33"/>
      <c r="H26" s="6"/>
      <c r="I26" s="6"/>
      <c r="J26" s="27"/>
      <c r="K26" s="27"/>
      <c r="L26" s="27"/>
      <c r="M26" s="27"/>
      <c r="N26" s="27"/>
      <c r="O26" s="27"/>
      <c r="P26" s="27"/>
      <c r="Q26" s="323"/>
      <c r="R26" s="323"/>
      <c r="S26" s="323"/>
      <c r="T26" s="114"/>
      <c r="U26" s="23"/>
      <c r="X26" s="446"/>
      <c r="Z26" s="438"/>
      <c r="AA26" s="438"/>
      <c r="AB26" s="438"/>
      <c r="AC26" s="438"/>
      <c r="AD26" s="438"/>
      <c r="AE26" s="438"/>
      <c r="AF26" s="438"/>
      <c r="AG26" s="84"/>
    </row>
    <row r="27" spans="1:33" ht="15.75" customHeight="1" thickBot="1" x14ac:dyDescent="0.45">
      <c r="A27" s="57"/>
      <c r="B27" s="56"/>
      <c r="C27" s="701" t="s">
        <v>127</v>
      </c>
      <c r="D27" s="701"/>
      <c r="E27" s="701"/>
      <c r="F27" s="701"/>
      <c r="G27" s="701"/>
      <c r="H27" s="6"/>
      <c r="I27" s="6"/>
      <c r="J27" s="745">
        <f>INDEX(Datasheet3!$S$6:$S$323,MATCH('Part 1'!$L$16,Datasheet3!$B$6:$B$323,0))</f>
        <v>7965709.6099999985</v>
      </c>
      <c r="K27" s="746"/>
      <c r="L27" s="27"/>
      <c r="M27" s="27"/>
      <c r="N27" s="745">
        <f>INDEX(Datasheet3!$T$6:$T$323,MATCH('Part 1'!$L$16,Datasheet3!$B$6:$B$323,0))</f>
        <v>-1278758.4600000002</v>
      </c>
      <c r="O27" s="746"/>
      <c r="P27" s="27"/>
      <c r="Q27" s="323"/>
      <c r="R27" s="721">
        <f>INDEX(Datasheet3!$U$6:$U$323,MATCH('Part 1'!$L$16,Datasheet3!$B$6:$B$323,0))</f>
        <v>6686951.1500000013</v>
      </c>
      <c r="S27" s="722"/>
      <c r="T27" s="114"/>
      <c r="U27" s="23"/>
      <c r="W27" s="442" t="str">
        <f>+IF(X27=0,"","&lt;===")</f>
        <v/>
      </c>
      <c r="X27" s="443">
        <f>+IF(J27+N27=R27,0,1)</f>
        <v>0</v>
      </c>
      <c r="Y27" s="445"/>
      <c r="Z27" s="184">
        <f>ROUND(J27+N27,0)</f>
        <v>6686951</v>
      </c>
      <c r="AA27" s="108"/>
      <c r="AB27" s="185">
        <f>J27+N27</f>
        <v>6686951.1499999985</v>
      </c>
      <c r="AC27" s="83"/>
      <c r="AD27" s="185">
        <f>AB27-Z27</f>
        <v>0.14999999850988388</v>
      </c>
      <c r="AE27" s="83"/>
      <c r="AF27" s="83" t="str">
        <f>IF(AD27&lt;&gt;0,"Please remove pence. All figures shown in whole £s","")</f>
        <v>Please remove pence. All figures shown in whole £s</v>
      </c>
      <c r="AG27" s="84"/>
    </row>
    <row r="28" spans="1:33" ht="15.75" customHeight="1" x14ac:dyDescent="0.35">
      <c r="A28" s="57"/>
      <c r="B28" s="56"/>
      <c r="C28" s="701"/>
      <c r="D28" s="701"/>
      <c r="E28" s="701"/>
      <c r="F28" s="701"/>
      <c r="G28" s="701"/>
      <c r="H28" s="6"/>
      <c r="I28" s="6"/>
      <c r="J28" s="27"/>
      <c r="K28" s="27"/>
      <c r="L28" s="27"/>
      <c r="M28" s="27"/>
      <c r="N28" s="27"/>
      <c r="O28" s="27"/>
      <c r="P28" s="27"/>
      <c r="Q28" s="323"/>
      <c r="R28" s="323"/>
      <c r="S28" s="323"/>
      <c r="T28" s="114"/>
      <c r="U28" s="23"/>
      <c r="X28" s="446"/>
      <c r="Z28" s="438"/>
      <c r="AA28" s="438"/>
      <c r="AB28" s="438"/>
      <c r="AC28" s="438"/>
      <c r="AD28" s="438"/>
      <c r="AE28" s="438"/>
      <c r="AF28" s="438"/>
      <c r="AG28" s="84"/>
    </row>
    <row r="29" spans="1:33" ht="15.75" customHeight="1" thickBot="1" x14ac:dyDescent="0.4">
      <c r="A29" s="57"/>
      <c r="B29" s="56"/>
      <c r="C29" s="64"/>
      <c r="D29" s="64"/>
      <c r="E29" s="64"/>
      <c r="F29" s="64"/>
      <c r="G29" s="64"/>
      <c r="H29" s="6"/>
      <c r="I29" s="6"/>
      <c r="J29" s="27"/>
      <c r="K29" s="27"/>
      <c r="L29" s="27"/>
      <c r="M29" s="27"/>
      <c r="N29" s="27"/>
      <c r="O29" s="27"/>
      <c r="P29" s="27"/>
      <c r="Q29" s="323"/>
      <c r="R29" s="323"/>
      <c r="S29" s="323"/>
      <c r="T29" s="114"/>
      <c r="U29" s="23"/>
      <c r="X29" s="446"/>
      <c r="Z29" s="438"/>
      <c r="AA29" s="438"/>
      <c r="AB29" s="438"/>
      <c r="AC29" s="438"/>
      <c r="AD29" s="438"/>
      <c r="AE29" s="438"/>
      <c r="AF29" s="438"/>
      <c r="AG29" s="84"/>
    </row>
    <row r="30" spans="1:33" ht="15.75" customHeight="1" thickBot="1" x14ac:dyDescent="0.4">
      <c r="A30" s="57"/>
      <c r="B30" s="65"/>
      <c r="C30" s="447"/>
      <c r="D30" s="447"/>
      <c r="E30" s="447"/>
      <c r="F30" s="447"/>
      <c r="G30" s="447"/>
      <c r="H30" s="351"/>
      <c r="I30" s="351"/>
      <c r="J30" s="66"/>
      <c r="K30" s="66"/>
      <c r="L30" s="66"/>
      <c r="M30" s="66"/>
      <c r="N30" s="66"/>
      <c r="O30" s="66"/>
      <c r="P30" s="66"/>
      <c r="Q30" s="448"/>
      <c r="R30" s="448"/>
      <c r="S30" s="448"/>
      <c r="T30" s="115"/>
      <c r="U30" s="23"/>
      <c r="X30" s="446"/>
      <c r="Z30" s="438"/>
      <c r="AA30" s="438"/>
      <c r="AB30" s="438"/>
      <c r="AC30" s="438"/>
      <c r="AD30" s="438"/>
      <c r="AE30" s="438"/>
      <c r="AF30" s="438"/>
      <c r="AG30" s="84"/>
    </row>
    <row r="31" spans="1:33" ht="15.75" customHeight="1" thickBot="1" x14ac:dyDescent="0.45">
      <c r="A31" s="57"/>
      <c r="B31" s="67"/>
      <c r="C31" s="769" t="s">
        <v>128</v>
      </c>
      <c r="D31" s="769"/>
      <c r="E31" s="769"/>
      <c r="F31" s="769"/>
      <c r="G31" s="769"/>
      <c r="H31" s="6"/>
      <c r="I31" s="6"/>
      <c r="J31" s="758">
        <f>INDEX(Datasheet3!$V$6:$V$323,MATCH('Part 1'!$L$16,Datasheet3!$B$6:$B$323,0))</f>
        <v>80689877</v>
      </c>
      <c r="K31" s="759"/>
      <c r="L31" s="27"/>
      <c r="M31" s="27"/>
      <c r="N31" s="758">
        <f>INDEX(Datasheet3!$W$6:$W$323,MATCH('Part 1'!$L$16,Datasheet3!$B$6:$B$323,0))</f>
        <v>1882805</v>
      </c>
      <c r="O31" s="759"/>
      <c r="P31" s="27"/>
      <c r="Q31" s="323"/>
      <c r="R31" s="721">
        <f>INDEX(Datasheet3!$X$6:$X$323,MATCH('Part 1'!$L$16,Datasheet3!$B$6:$B$323,0))</f>
        <v>82572682</v>
      </c>
      <c r="S31" s="722"/>
      <c r="T31" s="116"/>
      <c r="U31" s="23"/>
      <c r="W31" s="442" t="str">
        <f>+IF(X31=0,"","&lt;===")</f>
        <v/>
      </c>
      <c r="X31" s="443">
        <f>+IF(J31+N31=R31,0,1)</f>
        <v>0</v>
      </c>
      <c r="Y31" s="445"/>
      <c r="Z31" s="184">
        <f>ROUND(J31+N31,0)</f>
        <v>82572682</v>
      </c>
      <c r="AA31" s="108"/>
      <c r="AB31" s="185">
        <f>J31+N31</f>
        <v>82572682</v>
      </c>
      <c r="AC31" s="83"/>
      <c r="AD31" s="185">
        <f>AB31-Z31</f>
        <v>0</v>
      </c>
      <c r="AE31" s="83"/>
      <c r="AF31" s="83" t="str">
        <f>IF(AD31&lt;&gt;0,"Please remove pence. All figures shown in whole £s","")</f>
        <v/>
      </c>
      <c r="AG31" s="84"/>
    </row>
    <row r="32" spans="1:33" ht="15.75" customHeight="1" thickBot="1" x14ac:dyDescent="0.4">
      <c r="A32" s="57"/>
      <c r="B32" s="68"/>
      <c r="C32" s="69"/>
      <c r="D32" s="69"/>
      <c r="E32" s="69"/>
      <c r="F32" s="69"/>
      <c r="G32" s="69"/>
      <c r="H32" s="353"/>
      <c r="I32" s="353"/>
      <c r="J32" s="353"/>
      <c r="K32" s="353"/>
      <c r="L32" s="353"/>
      <c r="M32" s="353"/>
      <c r="N32" s="353"/>
      <c r="O32" s="353"/>
      <c r="P32" s="353"/>
      <c r="Q32" s="354"/>
      <c r="R32" s="354"/>
      <c r="S32" s="354"/>
      <c r="T32" s="117"/>
      <c r="U32" s="23"/>
      <c r="X32" s="446"/>
      <c r="Z32" s="438"/>
      <c r="AA32" s="438"/>
      <c r="AB32" s="438"/>
      <c r="AC32" s="438"/>
      <c r="AD32" s="438"/>
      <c r="AE32" s="438"/>
      <c r="AF32" s="438"/>
      <c r="AG32" s="84"/>
    </row>
    <row r="33" spans="1:33" ht="15.75" customHeight="1" x14ac:dyDescent="0.35">
      <c r="A33" s="57"/>
      <c r="B33" s="56"/>
      <c r="C33" s="64"/>
      <c r="D33" s="64"/>
      <c r="E33" s="64"/>
      <c r="F33" s="64"/>
      <c r="G33" s="64"/>
      <c r="H33" s="6"/>
      <c r="I33" s="6"/>
      <c r="J33" s="27"/>
      <c r="K33" s="27"/>
      <c r="L33" s="27"/>
      <c r="M33" s="27"/>
      <c r="N33" s="27"/>
      <c r="O33" s="27"/>
      <c r="P33" s="27"/>
      <c r="Q33" s="323"/>
      <c r="R33" s="323"/>
      <c r="S33" s="323"/>
      <c r="T33" s="114"/>
      <c r="U33" s="23"/>
      <c r="X33" s="446"/>
      <c r="Z33" s="438"/>
      <c r="AA33" s="438"/>
      <c r="AB33" s="438"/>
      <c r="AC33" s="438"/>
      <c r="AD33" s="438"/>
      <c r="AE33" s="438"/>
      <c r="AF33" s="438"/>
      <c r="AG33" s="84"/>
    </row>
    <row r="34" spans="1:33" x14ac:dyDescent="0.35">
      <c r="A34" s="449"/>
      <c r="B34" s="450"/>
      <c r="C34" s="50" t="s">
        <v>129</v>
      </c>
      <c r="D34" s="33"/>
      <c r="E34" s="33"/>
      <c r="F34" s="33"/>
      <c r="G34" s="33"/>
      <c r="H34" s="6"/>
      <c r="I34" s="27"/>
      <c r="J34" s="27"/>
      <c r="K34" s="27"/>
      <c r="L34" s="27"/>
      <c r="M34" s="27"/>
      <c r="N34" s="27"/>
      <c r="O34" s="27"/>
      <c r="P34" s="27"/>
      <c r="Q34" s="323"/>
      <c r="R34" s="323"/>
      <c r="S34" s="323"/>
      <c r="T34" s="114"/>
      <c r="U34" s="23"/>
      <c r="X34" s="446"/>
      <c r="Z34" s="438"/>
      <c r="AA34" s="438"/>
      <c r="AB34" s="438"/>
      <c r="AC34" s="438"/>
      <c r="AD34" s="438"/>
      <c r="AE34" s="438"/>
      <c r="AF34" s="438"/>
      <c r="AG34" s="84"/>
    </row>
    <row r="35" spans="1:33" ht="16" thickBot="1" x14ac:dyDescent="0.4">
      <c r="A35" s="57"/>
      <c r="B35" s="56"/>
      <c r="C35" s="50" t="s">
        <v>130</v>
      </c>
      <c r="D35" s="33"/>
      <c r="E35" s="33"/>
      <c r="F35" s="33"/>
      <c r="G35" s="33"/>
      <c r="H35" s="6"/>
      <c r="I35" s="6"/>
      <c r="J35" s="27"/>
      <c r="K35" s="27"/>
      <c r="L35" s="27"/>
      <c r="M35" s="27"/>
      <c r="N35" s="27"/>
      <c r="O35" s="27"/>
      <c r="P35" s="27"/>
      <c r="Q35" s="323"/>
      <c r="R35" s="323"/>
      <c r="S35" s="323"/>
      <c r="T35" s="114"/>
      <c r="U35" s="23"/>
      <c r="X35" s="446"/>
      <c r="Z35" s="438"/>
      <c r="AA35" s="438"/>
      <c r="AB35" s="438"/>
      <c r="AC35" s="438"/>
      <c r="AD35" s="438"/>
      <c r="AE35" s="438"/>
      <c r="AF35" s="438"/>
      <c r="AG35" s="84"/>
    </row>
    <row r="36" spans="1:33" ht="18.5" thickBot="1" x14ac:dyDescent="0.45">
      <c r="A36" s="57"/>
      <c r="B36" s="56"/>
      <c r="C36" s="33" t="s">
        <v>131</v>
      </c>
      <c r="D36" s="33"/>
      <c r="E36" s="33"/>
      <c r="F36" s="33"/>
      <c r="G36" s="33"/>
      <c r="H36" s="6"/>
      <c r="I36" s="6"/>
      <c r="J36" s="745">
        <f>INDEX(Datasheet3!$Y$6:$Y$323,MATCH('Part 1'!$L$16,Datasheet3!$B$6:$B$323,0))</f>
        <v>-1963101810.6599998</v>
      </c>
      <c r="K36" s="746"/>
      <c r="L36" s="27"/>
      <c r="M36" s="27"/>
      <c r="N36" s="745">
        <f>INDEX(Datasheet3!$Z$6:$Z$323,MATCH('Part 1'!$L$16,Datasheet3!$B$6:$B$323,0))</f>
        <v>-7026393</v>
      </c>
      <c r="O36" s="746"/>
      <c r="P36" s="27"/>
      <c r="Q36" s="323"/>
      <c r="R36" s="721">
        <f>INDEX(Datasheet3!$AA$6:$AA$323,MATCH('Part 1'!$L$16,Datasheet3!$B$6:$B$323,0))</f>
        <v>-1970128203.6599998</v>
      </c>
      <c r="S36" s="722"/>
      <c r="T36" s="114"/>
      <c r="U36" s="23"/>
      <c r="W36" s="442" t="str">
        <f>+IF(X36=0,"","&lt;===")</f>
        <v/>
      </c>
      <c r="X36" s="443">
        <f>+IF(J36+N36=R36,0,1)</f>
        <v>0</v>
      </c>
      <c r="Y36" s="445"/>
      <c r="Z36" s="184">
        <f>ROUND(J36+N36,0)</f>
        <v>-1970128204</v>
      </c>
      <c r="AA36" s="108"/>
      <c r="AB36" s="185">
        <f>J36+N36</f>
        <v>-1970128203.6599998</v>
      </c>
      <c r="AC36" s="83"/>
      <c r="AD36" s="185">
        <f>AB36-Z36</f>
        <v>0.34000015258789063</v>
      </c>
      <c r="AE36" s="83"/>
      <c r="AF36" s="83" t="str">
        <f>IF(AD36&lt;&gt;0,"Please remove pence. All figures shown in whole £s","")</f>
        <v>Please remove pence. All figures shown in whole £s</v>
      </c>
      <c r="AG36" s="84"/>
    </row>
    <row r="37" spans="1:33" ht="48.75" customHeight="1" thickBot="1" x14ac:dyDescent="0.3">
      <c r="A37" s="57"/>
      <c r="B37" s="33"/>
      <c r="C37" s="451" t="s">
        <v>132</v>
      </c>
      <c r="D37" s="33"/>
      <c r="E37" s="33"/>
      <c r="F37" s="33"/>
      <c r="G37" s="33"/>
      <c r="H37" s="33"/>
      <c r="I37" s="33"/>
      <c r="J37" s="33"/>
      <c r="K37" s="33"/>
      <c r="L37" s="322"/>
      <c r="M37" s="452"/>
      <c r="N37" s="452"/>
      <c r="O37" s="452"/>
      <c r="P37" s="27"/>
      <c r="Q37" s="323"/>
      <c r="R37" s="324"/>
      <c r="S37" s="324"/>
      <c r="T37" s="114"/>
      <c r="U37" s="23"/>
      <c r="X37" s="446"/>
      <c r="Z37" s="438"/>
      <c r="AA37" s="438"/>
      <c r="AB37" s="438"/>
      <c r="AC37" s="438"/>
      <c r="AD37" s="438"/>
      <c r="AE37" s="438"/>
      <c r="AF37" s="438"/>
      <c r="AG37" s="84"/>
    </row>
    <row r="38" spans="1:33" ht="18.5" thickBot="1" x14ac:dyDescent="0.45">
      <c r="A38" s="57"/>
      <c r="B38" s="453"/>
      <c r="C38" s="454"/>
      <c r="D38" s="80" t="s">
        <v>133</v>
      </c>
      <c r="E38" s="80"/>
      <c r="F38" s="80"/>
      <c r="G38" s="80"/>
      <c r="H38" s="455"/>
      <c r="I38" s="455"/>
      <c r="J38" s="745">
        <f>INDEX(Datasheet3!$AB$6:$AB$323,MATCH('Part 1'!$L$16,Datasheet3!$B$6:$B$323,0))</f>
        <v>-4386922.0999999996</v>
      </c>
      <c r="K38" s="746"/>
      <c r="L38" s="456"/>
      <c r="M38" s="456"/>
      <c r="N38" s="745">
        <f>INDEX(Datasheet3!$AC$6:$AC$323,MATCH('Part 1'!$L$16,Datasheet3!$B$6:$B$323,0))</f>
        <v>-26358</v>
      </c>
      <c r="O38" s="746"/>
      <c r="P38" s="456"/>
      <c r="Q38" s="323"/>
      <c r="R38" s="721">
        <f>INDEX(Datasheet3!$AD$6:$AD$323,MATCH('Part 1'!$L$16,Datasheet3!$B$6:$B$323,0))</f>
        <v>-4413280.0999999996</v>
      </c>
      <c r="S38" s="722"/>
      <c r="T38" s="114"/>
      <c r="U38" s="23"/>
      <c r="W38" s="442" t="str">
        <f>+IF(X38=0,"","&lt;===")</f>
        <v/>
      </c>
      <c r="X38" s="443">
        <f>+IF(J38+N38=R38,0,1)</f>
        <v>0</v>
      </c>
      <c r="Y38" s="445"/>
      <c r="Z38" s="184">
        <f>ROUND(J38+N38,0)</f>
        <v>-4413280</v>
      </c>
      <c r="AA38" s="108"/>
      <c r="AB38" s="185">
        <f>J38+N38</f>
        <v>-4413280.0999999996</v>
      </c>
      <c r="AC38" s="83"/>
      <c r="AD38" s="185">
        <f>AB38-Z38</f>
        <v>-9.999999962747097E-2</v>
      </c>
      <c r="AE38" s="83"/>
      <c r="AF38" s="83" t="str">
        <f>IF(AD38&lt;&gt;0,"Please remove pence. All figures shown in whole £s","")</f>
        <v>Please remove pence. All figures shown in whole £s</v>
      </c>
      <c r="AG38" s="84"/>
    </row>
    <row r="39" spans="1:33" ht="50.25" customHeight="1" x14ac:dyDescent="0.35">
      <c r="A39" s="57"/>
      <c r="B39" s="453"/>
      <c r="C39" s="454"/>
      <c r="D39" s="80" t="s">
        <v>134</v>
      </c>
      <c r="E39" s="80"/>
      <c r="F39" s="80"/>
      <c r="G39" s="80"/>
      <c r="H39" s="455"/>
      <c r="I39" s="455"/>
      <c r="J39" s="807"/>
      <c r="K39" s="807"/>
      <c r="L39" s="457"/>
      <c r="M39" s="458"/>
      <c r="N39" s="808"/>
      <c r="O39" s="808"/>
      <c r="P39" s="459"/>
      <c r="Q39" s="323"/>
      <c r="R39" s="324"/>
      <c r="S39" s="324"/>
      <c r="T39" s="114"/>
      <c r="U39" s="23"/>
      <c r="X39" s="446"/>
      <c r="Z39" s="438"/>
      <c r="AA39" s="438"/>
      <c r="AB39" s="438"/>
      <c r="AC39" s="438"/>
      <c r="AD39" s="438"/>
      <c r="AE39" s="438"/>
      <c r="AF39" s="438"/>
      <c r="AG39" s="84"/>
    </row>
    <row r="40" spans="1:33" ht="16" thickBot="1" x14ac:dyDescent="0.3">
      <c r="A40" s="57"/>
      <c r="B40" s="33"/>
      <c r="C40" s="120"/>
      <c r="D40" s="33"/>
      <c r="E40" s="33"/>
      <c r="F40" s="33"/>
      <c r="G40" s="33"/>
      <c r="H40" s="33"/>
      <c r="I40" s="33"/>
      <c r="J40" s="33"/>
      <c r="K40" s="120"/>
      <c r="L40" s="33"/>
      <c r="M40" s="27"/>
      <c r="N40" s="27"/>
      <c r="O40" s="27"/>
      <c r="P40" s="27"/>
      <c r="Q40" s="323"/>
      <c r="R40" s="324"/>
      <c r="S40" s="324"/>
      <c r="T40" s="114"/>
      <c r="U40" s="23"/>
      <c r="X40" s="446"/>
      <c r="Z40" s="438"/>
      <c r="AA40" s="438"/>
      <c r="AB40" s="438"/>
      <c r="AC40" s="438"/>
      <c r="AD40" s="438"/>
      <c r="AE40" s="438"/>
      <c r="AF40" s="438"/>
      <c r="AG40" s="84"/>
    </row>
    <row r="41" spans="1:33" s="124" customFormat="1" ht="18.5" thickBot="1" x14ac:dyDescent="0.45">
      <c r="A41" s="460"/>
      <c r="B41" s="461"/>
      <c r="C41" s="33" t="s">
        <v>135</v>
      </c>
      <c r="D41" s="33"/>
      <c r="E41" s="33"/>
      <c r="F41" s="33"/>
      <c r="G41" s="33"/>
      <c r="H41" s="6"/>
      <c r="I41" s="6"/>
      <c r="J41" s="745">
        <f>INDEX(Datasheet3!$AE$6:$AE$323,MATCH('Part 1'!$L$16,Datasheet3!$B$6:$B$323,0))</f>
        <v>-73486713.030000001</v>
      </c>
      <c r="K41" s="746"/>
      <c r="L41" s="27"/>
      <c r="M41" s="27"/>
      <c r="N41" s="745">
        <f>INDEX(Datasheet3!$AF$6:$AF$323,MATCH('Part 1'!$L$16,Datasheet3!$B$6:$B$323,0))</f>
        <v>-333421.58999999997</v>
      </c>
      <c r="O41" s="746"/>
      <c r="P41" s="27"/>
      <c r="Q41" s="323"/>
      <c r="R41" s="721">
        <f>INDEX(Datasheet3!$AG$6:$AG$323,MATCH('Part 1'!$L$16,Datasheet3!$B$6:$B$323,0))</f>
        <v>-73820134.61999999</v>
      </c>
      <c r="S41" s="722"/>
      <c r="T41" s="441"/>
      <c r="U41" s="437"/>
      <c r="V41" s="438"/>
      <c r="W41" s="442" t="str">
        <f>+IF(X41=0,"","&lt;===")</f>
        <v/>
      </c>
      <c r="X41" s="443">
        <f>+IF(J41+N41=R41,0,1)</f>
        <v>0</v>
      </c>
      <c r="Y41" s="462"/>
      <c r="Z41" s="184">
        <f>ROUND(J41+N41,0)</f>
        <v>-73820135</v>
      </c>
      <c r="AA41" s="108"/>
      <c r="AB41" s="185">
        <f>J41+N41</f>
        <v>-73820134.620000005</v>
      </c>
      <c r="AC41" s="83"/>
      <c r="AD41" s="185">
        <f>AB41-Z41</f>
        <v>0.37999999523162842</v>
      </c>
      <c r="AE41" s="83"/>
      <c r="AF41" s="83" t="str">
        <f>IF(AD41&lt;&gt;0,"Please remove pence. All figures shown in whole £s","")</f>
        <v>Please remove pence. All figures shown in whole £s</v>
      </c>
      <c r="AG41" s="438"/>
    </row>
    <row r="42" spans="1:33" s="124" customFormat="1" x14ac:dyDescent="0.35">
      <c r="A42" s="460"/>
      <c r="B42" s="461"/>
      <c r="C42" s="451" t="s">
        <v>132</v>
      </c>
      <c r="D42" s="33"/>
      <c r="E42" s="33"/>
      <c r="F42" s="33"/>
      <c r="G42" s="33"/>
      <c r="H42" s="6"/>
      <c r="I42" s="6"/>
      <c r="J42" s="806"/>
      <c r="K42" s="806"/>
      <c r="L42" s="158"/>
      <c r="M42" s="158"/>
      <c r="N42" s="27"/>
      <c r="O42" s="27"/>
      <c r="P42" s="158"/>
      <c r="Q42" s="323"/>
      <c r="R42" s="324"/>
      <c r="S42" s="324"/>
      <c r="T42" s="441"/>
      <c r="U42" s="437"/>
      <c r="V42" s="438"/>
      <c r="W42" s="439"/>
      <c r="X42" s="443"/>
      <c r="Y42" s="462"/>
      <c r="Z42" s="438"/>
      <c r="AA42" s="438"/>
      <c r="AB42" s="438"/>
      <c r="AC42" s="438"/>
      <c r="AD42" s="438"/>
      <c r="AE42" s="438"/>
      <c r="AF42" s="438"/>
      <c r="AG42" s="438"/>
    </row>
    <row r="43" spans="1:33" s="124" customFormat="1" ht="16" thickBot="1" x14ac:dyDescent="0.3">
      <c r="A43" s="460"/>
      <c r="B43" s="463"/>
      <c r="C43" s="33"/>
      <c r="D43" s="33"/>
      <c r="E43" s="33"/>
      <c r="F43" s="33"/>
      <c r="G43" s="33"/>
      <c r="H43" s="33"/>
      <c r="I43" s="33"/>
      <c r="J43" s="33"/>
      <c r="K43" s="33"/>
      <c r="L43" s="33"/>
      <c r="M43" s="27"/>
      <c r="N43" s="27"/>
      <c r="O43" s="27"/>
      <c r="P43" s="27"/>
      <c r="Q43" s="323"/>
      <c r="R43" s="324"/>
      <c r="S43" s="324"/>
      <c r="T43" s="441"/>
      <c r="U43" s="437"/>
      <c r="V43" s="438"/>
      <c r="W43" s="439"/>
      <c r="X43" s="443"/>
      <c r="Y43" s="462"/>
      <c r="Z43" s="438"/>
      <c r="AA43" s="438"/>
      <c r="AB43" s="438"/>
      <c r="AC43" s="438"/>
      <c r="AD43" s="438"/>
      <c r="AE43" s="438"/>
      <c r="AF43" s="438"/>
      <c r="AG43" s="438"/>
    </row>
    <row r="44" spans="1:33" s="124" customFormat="1" ht="18.5" thickBot="1" x14ac:dyDescent="0.45">
      <c r="A44" s="460"/>
      <c r="B44" s="464"/>
      <c r="C44" s="454"/>
      <c r="D44" s="80" t="s">
        <v>136</v>
      </c>
      <c r="E44" s="80"/>
      <c r="F44" s="80"/>
      <c r="G44" s="80"/>
      <c r="H44" s="455"/>
      <c r="I44" s="455"/>
      <c r="J44" s="745">
        <f>INDEX(Datasheet3!$AH$6:$AH$323,MATCH('Part 1'!$L$16,Datasheet3!$B$6:$B$323,0))</f>
        <v>-8202990.9799999995</v>
      </c>
      <c r="K44" s="746"/>
      <c r="L44" s="456"/>
      <c r="M44" s="456"/>
      <c r="N44" s="745">
        <f>INDEX(Datasheet3!$AI$6:$AI$323,MATCH('Part 1'!$L$16,Datasheet3!$B$6:$B$323,0))</f>
        <v>-12435.05</v>
      </c>
      <c r="O44" s="746"/>
      <c r="P44" s="456"/>
      <c r="Q44" s="323"/>
      <c r="R44" s="721">
        <f>INDEX(Datasheet3!$AJ$6:$AJ$323,MATCH('Part 1'!$L$16,Datasheet3!$B$6:$B$323,0))</f>
        <v>-8215426.0300000003</v>
      </c>
      <c r="S44" s="722"/>
      <c r="T44" s="441"/>
      <c r="U44" s="437"/>
      <c r="V44" s="438"/>
      <c r="W44" s="442" t="str">
        <f>+IF(X44=0,"","&lt;===")</f>
        <v/>
      </c>
      <c r="X44" s="443">
        <f>+IF(J44+N44=R44,0,1)</f>
        <v>0</v>
      </c>
      <c r="Y44" s="462"/>
      <c r="Z44" s="184">
        <f>ROUND(J44+N44,0)</f>
        <v>-8215426</v>
      </c>
      <c r="AA44" s="108"/>
      <c r="AB44" s="185">
        <f>J44+N44</f>
        <v>-8215426.0299999993</v>
      </c>
      <c r="AC44" s="83"/>
      <c r="AD44" s="185">
        <f>AB44-Z44</f>
        <v>-2.9999999329447746E-2</v>
      </c>
      <c r="AE44" s="83"/>
      <c r="AF44" s="83" t="str">
        <f>IF(AD44&lt;&gt;0,"Please remove pence. All figures shown in whole £s","")</f>
        <v>Please remove pence. All figures shown in whole £s</v>
      </c>
      <c r="AG44" s="438"/>
    </row>
    <row r="45" spans="1:33" s="124" customFormat="1" ht="18" x14ac:dyDescent="0.4">
      <c r="A45" s="460"/>
      <c r="B45" s="464"/>
      <c r="C45" s="454"/>
      <c r="D45" s="465" t="s">
        <v>132</v>
      </c>
      <c r="E45" s="80"/>
      <c r="F45" s="80"/>
      <c r="G45" s="80"/>
      <c r="H45" s="80"/>
      <c r="I45" s="80"/>
      <c r="J45" s="80"/>
      <c r="K45" s="80"/>
      <c r="L45" s="80"/>
      <c r="M45" s="80"/>
      <c r="N45" s="80"/>
      <c r="O45" s="80"/>
      <c r="P45" s="80"/>
      <c r="Q45" s="323"/>
      <c r="R45" s="324"/>
      <c r="S45" s="323"/>
      <c r="T45" s="441"/>
      <c r="U45" s="437"/>
      <c r="V45" s="438"/>
      <c r="W45" s="442"/>
      <c r="X45" s="443"/>
      <c r="Y45" s="462"/>
      <c r="Z45" s="184"/>
      <c r="AA45" s="108"/>
      <c r="AB45" s="185"/>
      <c r="AC45" s="83"/>
      <c r="AD45" s="185"/>
      <c r="AE45" s="83"/>
      <c r="AF45" s="83"/>
      <c r="AG45" s="438"/>
    </row>
    <row r="46" spans="1:33" s="124" customFormat="1" ht="16" thickBot="1" x14ac:dyDescent="0.3">
      <c r="A46" s="460"/>
      <c r="B46" s="463"/>
      <c r="C46" s="50"/>
      <c r="D46" s="80"/>
      <c r="E46" s="80"/>
      <c r="F46" s="80"/>
      <c r="G46" s="80"/>
      <c r="H46" s="80"/>
      <c r="I46" s="80"/>
      <c r="J46" s="80"/>
      <c r="K46" s="80"/>
      <c r="L46" s="80"/>
      <c r="M46" s="80"/>
      <c r="N46" s="80"/>
      <c r="O46" s="80"/>
      <c r="P46" s="80"/>
      <c r="Q46" s="323"/>
      <c r="R46" s="324"/>
      <c r="S46" s="324"/>
      <c r="T46" s="441"/>
      <c r="U46" s="437"/>
      <c r="V46" s="438"/>
      <c r="W46" s="439"/>
      <c r="X46" s="443"/>
      <c r="Y46" s="462"/>
      <c r="Z46" s="438"/>
      <c r="AA46" s="438"/>
      <c r="AB46" s="438"/>
      <c r="AC46" s="438"/>
      <c r="AD46" s="438"/>
      <c r="AE46" s="438"/>
      <c r="AF46" s="438"/>
      <c r="AG46" s="438"/>
    </row>
    <row r="47" spans="1:33" s="124" customFormat="1" ht="18.75" customHeight="1" thickBot="1" x14ac:dyDescent="0.45">
      <c r="A47" s="460"/>
      <c r="B47" s="464"/>
      <c r="C47" s="454"/>
      <c r="D47" s="802" t="s">
        <v>137</v>
      </c>
      <c r="E47" s="803"/>
      <c r="F47" s="803"/>
      <c r="G47" s="803"/>
      <c r="H47" s="455"/>
      <c r="I47" s="455"/>
      <c r="J47" s="745">
        <f>INDEX(Datasheet3!$AK$6:$AK$323,MATCH('Part 1'!$L$16,Datasheet3!$B$6:$B$323,0))</f>
        <v>-138513.94</v>
      </c>
      <c r="K47" s="746"/>
      <c r="L47" s="456"/>
      <c r="M47" s="456"/>
      <c r="N47" s="745">
        <f>INDEX(Datasheet3!$AL$6:$AL$323,MATCH('Part 1'!$L$16,Datasheet3!$B$6:$B$323,0))</f>
        <v>-290</v>
      </c>
      <c r="O47" s="746"/>
      <c r="P47" s="456"/>
      <c r="Q47" s="323"/>
      <c r="R47" s="721">
        <f>INDEX(Datasheet3!$AM$6:$AM$323,MATCH('Part 1'!$L$16,Datasheet3!$B$6:$B$323,0))</f>
        <v>-138803.94</v>
      </c>
      <c r="S47" s="722"/>
      <c r="T47" s="441"/>
      <c r="U47" s="437"/>
      <c r="V47" s="438"/>
      <c r="W47" s="442" t="str">
        <f>+IF(X47=0,"","&lt;===")</f>
        <v/>
      </c>
      <c r="X47" s="443">
        <f>+IF(J47+N47=R47,0,1)</f>
        <v>0</v>
      </c>
      <c r="Y47" s="462"/>
      <c r="Z47" s="184">
        <f>ROUND(J47+N47,0)</f>
        <v>-138804</v>
      </c>
      <c r="AA47" s="108"/>
      <c r="AB47" s="185">
        <f>J47+N47</f>
        <v>-138803.94</v>
      </c>
      <c r="AC47" s="83"/>
      <c r="AD47" s="185">
        <f>AB47-Z47</f>
        <v>5.9999999997671694E-2</v>
      </c>
      <c r="AE47" s="83"/>
      <c r="AF47" s="83" t="str">
        <f>IF(AD47&lt;&gt;0,"Please remove pence. All figures shown in whole £s","")</f>
        <v>Please remove pence. All figures shown in whole £s</v>
      </c>
      <c r="AG47" s="438"/>
    </row>
    <row r="48" spans="1:33" s="124" customFormat="1" ht="27" customHeight="1" x14ac:dyDescent="0.25">
      <c r="A48" s="460"/>
      <c r="B48" s="463"/>
      <c r="C48" s="50"/>
      <c r="D48" s="803"/>
      <c r="E48" s="803"/>
      <c r="F48" s="803"/>
      <c r="G48" s="803"/>
      <c r="H48" s="80"/>
      <c r="I48" s="80"/>
      <c r="J48" s="804" t="str">
        <f>IF(ABS(J47)&gt;ABS(J44),"Please check as line 11a is greater than line 11.","")</f>
        <v/>
      </c>
      <c r="K48" s="804"/>
      <c r="L48" s="466"/>
      <c r="M48" s="466"/>
      <c r="N48" s="804" t="str">
        <f>IF(ABS(N47)&gt;ABS(N44),"Please check as line 11a is greater than line 11.","")</f>
        <v/>
      </c>
      <c r="O48" s="804"/>
      <c r="P48" s="80"/>
      <c r="Q48" s="323"/>
      <c r="R48" s="324"/>
      <c r="S48" s="324"/>
      <c r="T48" s="441"/>
      <c r="U48" s="437"/>
      <c r="V48" s="438"/>
      <c r="W48" s="439"/>
      <c r="X48" s="443"/>
      <c r="Y48" s="462"/>
      <c r="Z48" s="438"/>
      <c r="AA48" s="438"/>
      <c r="AB48" s="438"/>
      <c r="AC48" s="438"/>
      <c r="AD48" s="438"/>
      <c r="AE48" s="438"/>
      <c r="AF48" s="438"/>
      <c r="AG48" s="438"/>
    </row>
    <row r="49" spans="1:33" s="124" customFormat="1" ht="18.5" thickBot="1" x14ac:dyDescent="0.45">
      <c r="A49" s="460"/>
      <c r="B49" s="464"/>
      <c r="C49" s="454"/>
      <c r="D49" s="80"/>
      <c r="E49" s="80"/>
      <c r="F49" s="80"/>
      <c r="G49" s="80"/>
      <c r="H49" s="455"/>
      <c r="I49" s="455"/>
      <c r="J49" s="455"/>
      <c r="K49" s="455"/>
      <c r="L49" s="455"/>
      <c r="M49" s="80"/>
      <c r="N49" s="80"/>
      <c r="O49" s="80"/>
      <c r="P49" s="80"/>
      <c r="Q49" s="323"/>
      <c r="R49" s="324"/>
      <c r="S49" s="323"/>
      <c r="T49" s="441"/>
      <c r="U49" s="437"/>
      <c r="V49" s="438"/>
      <c r="W49" s="442"/>
      <c r="X49" s="443"/>
      <c r="Y49" s="462"/>
      <c r="Z49" s="184"/>
      <c r="AA49" s="108"/>
      <c r="AB49" s="185"/>
      <c r="AC49" s="83"/>
      <c r="AD49" s="185"/>
      <c r="AE49" s="83"/>
      <c r="AF49" s="83"/>
      <c r="AG49" s="438"/>
    </row>
    <row r="50" spans="1:33" s="124" customFormat="1" ht="18.5" thickBot="1" x14ac:dyDescent="0.45">
      <c r="A50" s="460"/>
      <c r="B50" s="464"/>
      <c r="C50" s="454"/>
      <c r="D50" s="80" t="s">
        <v>138</v>
      </c>
      <c r="E50" s="80"/>
      <c r="F50" s="80"/>
      <c r="G50" s="80"/>
      <c r="H50" s="455"/>
      <c r="I50" s="455"/>
      <c r="J50" s="745">
        <f>INDEX(Datasheet3!$AN$6:$AN$323,MATCH('Part 1'!$L$16,Datasheet3!$B$6:$B$323,0))</f>
        <v>-58156798.979999997</v>
      </c>
      <c r="K50" s="746"/>
      <c r="L50" s="456"/>
      <c r="M50" s="456"/>
      <c r="N50" s="745">
        <f>INDEX(Datasheet3!$AO$6:$AO$323,MATCH('Part 1'!$L$16,Datasheet3!$B$6:$B$323,0))</f>
        <v>-257901.53999999998</v>
      </c>
      <c r="O50" s="746"/>
      <c r="P50" s="456"/>
      <c r="Q50" s="323"/>
      <c r="R50" s="721">
        <f>INDEX(Datasheet3!$AP$6:$AP$323,MATCH('Part 1'!$L$16,Datasheet3!$B$6:$B$323,0))</f>
        <v>-58414700.520000003</v>
      </c>
      <c r="S50" s="722"/>
      <c r="T50" s="441"/>
      <c r="U50" s="437"/>
      <c r="V50" s="438"/>
      <c r="W50" s="442"/>
      <c r="X50" s="443">
        <f>+IF(J50+N50=R50,0,1)</f>
        <v>0</v>
      </c>
      <c r="Y50" s="462"/>
      <c r="Z50" s="184">
        <f>ROUND(J50+N50,0)</f>
        <v>-58414701</v>
      </c>
      <c r="AA50" s="108"/>
      <c r="AB50" s="185">
        <f>J50+N50</f>
        <v>-58414700.519999996</v>
      </c>
      <c r="AC50" s="83"/>
      <c r="AD50" s="185">
        <f>AB50-Z50</f>
        <v>0.48000000417232513</v>
      </c>
      <c r="AE50" s="83"/>
      <c r="AF50" s="83"/>
      <c r="AG50" s="438"/>
    </row>
    <row r="51" spans="1:33" s="124" customFormat="1" ht="18" x14ac:dyDescent="0.4">
      <c r="A51" s="460"/>
      <c r="B51" s="464"/>
      <c r="C51" s="454"/>
      <c r="D51" s="465" t="s">
        <v>132</v>
      </c>
      <c r="E51" s="80"/>
      <c r="F51" s="80"/>
      <c r="G51" s="80"/>
      <c r="H51" s="80"/>
      <c r="I51" s="80"/>
      <c r="J51" s="80"/>
      <c r="K51" s="80"/>
      <c r="L51" s="80"/>
      <c r="M51" s="80"/>
      <c r="N51" s="80"/>
      <c r="O51" s="80"/>
      <c r="P51" s="80"/>
      <c r="Q51" s="323"/>
      <c r="R51" s="324"/>
      <c r="S51" s="323"/>
      <c r="T51" s="441"/>
      <c r="U51" s="437"/>
      <c r="V51" s="438"/>
      <c r="W51" s="442"/>
      <c r="X51" s="443"/>
      <c r="Y51" s="462"/>
      <c r="Z51" s="184"/>
      <c r="AA51" s="108"/>
      <c r="AB51" s="185"/>
      <c r="AC51" s="83"/>
      <c r="AD51" s="185"/>
      <c r="AE51" s="83"/>
      <c r="AF51" s="83"/>
      <c r="AG51" s="438"/>
    </row>
    <row r="52" spans="1:33" s="124" customFormat="1" ht="16" thickBot="1" x14ac:dyDescent="0.3">
      <c r="A52" s="460"/>
      <c r="B52" s="463"/>
      <c r="C52" s="50"/>
      <c r="D52" s="80"/>
      <c r="E52" s="80"/>
      <c r="F52" s="80"/>
      <c r="G52" s="80"/>
      <c r="H52" s="80"/>
      <c r="I52" s="80"/>
      <c r="J52" s="80"/>
      <c r="K52" s="80"/>
      <c r="L52" s="80"/>
      <c r="M52" s="80"/>
      <c r="N52" s="80"/>
      <c r="O52" s="80"/>
      <c r="P52" s="80"/>
      <c r="Q52" s="323"/>
      <c r="R52" s="324"/>
      <c r="S52" s="324"/>
      <c r="T52" s="441"/>
      <c r="U52" s="437"/>
      <c r="V52" s="438"/>
      <c r="W52" s="439"/>
      <c r="X52" s="443"/>
      <c r="Y52" s="462"/>
      <c r="Z52" s="438"/>
      <c r="AA52" s="438"/>
      <c r="AB52" s="438"/>
      <c r="AC52" s="438"/>
      <c r="AD52" s="438"/>
      <c r="AE52" s="438"/>
      <c r="AF52" s="438"/>
      <c r="AG52" s="438"/>
    </row>
    <row r="53" spans="1:33" s="124" customFormat="1" ht="18.5" thickBot="1" x14ac:dyDescent="0.45">
      <c r="A53" s="460"/>
      <c r="B53" s="463"/>
      <c r="C53" s="50"/>
      <c r="D53" s="802" t="s">
        <v>139</v>
      </c>
      <c r="E53" s="803"/>
      <c r="F53" s="803"/>
      <c r="G53" s="803"/>
      <c r="H53" s="455"/>
      <c r="I53" s="455"/>
      <c r="J53" s="745">
        <f>INDEX(Datasheet3!$AQ$6:$AQ$323,MATCH('Part 1'!$L$16,Datasheet3!$B$6:$B$323,0))</f>
        <v>-464418.56</v>
      </c>
      <c r="K53" s="746"/>
      <c r="L53" s="456"/>
      <c r="M53" s="456"/>
      <c r="N53" s="745">
        <f>INDEX(Datasheet3!$AR$6:$AR$323,MATCH('Part 1'!$L$16,Datasheet3!$B$6:$B$323,0))</f>
        <v>2616</v>
      </c>
      <c r="O53" s="746"/>
      <c r="P53" s="456"/>
      <c r="Q53" s="323"/>
      <c r="R53" s="721">
        <f>INDEX(Datasheet3!$AS$6:$AS$323,MATCH('Part 1'!$L$16,Datasheet3!$B$6:$B$323,0))</f>
        <v>-461802.56</v>
      </c>
      <c r="S53" s="722"/>
      <c r="T53" s="441"/>
      <c r="U53" s="437"/>
      <c r="V53" s="438"/>
      <c r="W53" s="442" t="str">
        <f>+IF(X53=0,"","&lt;===")</f>
        <v/>
      </c>
      <c r="X53" s="443">
        <f>+IF(J53+N53=R53,0,1)</f>
        <v>0</v>
      </c>
      <c r="Y53" s="462"/>
      <c r="Z53" s="184">
        <f>ROUND(J53+N53,0)</f>
        <v>-461803</v>
      </c>
      <c r="AA53" s="108"/>
      <c r="AB53" s="185">
        <f>J53+N53</f>
        <v>-461802.56</v>
      </c>
      <c r="AC53" s="83"/>
      <c r="AD53" s="185">
        <f>AB53-Z53</f>
        <v>0.44000000000232831</v>
      </c>
      <c r="AE53" s="438"/>
      <c r="AF53" s="438"/>
      <c r="AG53" s="438"/>
    </row>
    <row r="54" spans="1:33" s="124" customFormat="1" ht="27" customHeight="1" x14ac:dyDescent="0.25">
      <c r="A54" s="460"/>
      <c r="B54" s="463"/>
      <c r="C54" s="50"/>
      <c r="D54" s="803"/>
      <c r="E54" s="803"/>
      <c r="F54" s="803"/>
      <c r="G54" s="803"/>
      <c r="H54" s="80"/>
      <c r="I54" s="80"/>
      <c r="J54" s="804" t="str">
        <f>IF(ABS(J53)&gt;ABS(J50),"Please check as line 12a is greater than line 12.","")</f>
        <v/>
      </c>
      <c r="K54" s="804"/>
      <c r="L54" s="80"/>
      <c r="M54" s="80"/>
      <c r="N54" s="804" t="str">
        <f>IF(ABS(N53)&gt;ABS(N50),"Please check as line 12a is greater than line 12.","")</f>
        <v/>
      </c>
      <c r="O54" s="804"/>
      <c r="P54" s="80"/>
      <c r="Q54" s="323"/>
      <c r="R54" s="324"/>
      <c r="S54" s="324"/>
      <c r="T54" s="441"/>
      <c r="U54" s="437"/>
      <c r="V54" s="438"/>
      <c r="W54" s="439"/>
      <c r="X54" s="443"/>
      <c r="Y54" s="462"/>
      <c r="Z54" s="438"/>
      <c r="AA54" s="438"/>
      <c r="AB54" s="438"/>
      <c r="AC54" s="438"/>
      <c r="AD54" s="438"/>
      <c r="AE54" s="438"/>
      <c r="AF54" s="438"/>
      <c r="AG54" s="438"/>
    </row>
    <row r="55" spans="1:33" ht="16" thickBot="1" x14ac:dyDescent="0.3">
      <c r="A55" s="57"/>
      <c r="B55" s="33"/>
      <c r="C55" s="120"/>
      <c r="D55" s="33"/>
      <c r="E55" s="33"/>
      <c r="F55" s="33"/>
      <c r="G55" s="33"/>
      <c r="H55" s="33"/>
      <c r="I55" s="33"/>
      <c r="J55" s="33"/>
      <c r="K55" s="120"/>
      <c r="L55" s="33"/>
      <c r="M55" s="27"/>
      <c r="N55" s="27"/>
      <c r="O55" s="27"/>
      <c r="P55" s="27"/>
      <c r="Q55" s="323"/>
      <c r="R55" s="324"/>
      <c r="S55" s="324"/>
      <c r="T55" s="114"/>
      <c r="U55" s="23"/>
      <c r="X55" s="446"/>
      <c r="Z55" s="438"/>
      <c r="AA55" s="438"/>
      <c r="AB55" s="438"/>
      <c r="AC55" s="438"/>
      <c r="AD55" s="438"/>
      <c r="AE55" s="438"/>
      <c r="AF55" s="438"/>
      <c r="AG55" s="84"/>
    </row>
    <row r="56" spans="1:33" ht="18.75" customHeight="1" thickBot="1" x14ac:dyDescent="0.45">
      <c r="A56" s="57"/>
      <c r="B56" s="56"/>
      <c r="C56" s="701" t="s">
        <v>140</v>
      </c>
      <c r="D56" s="701"/>
      <c r="E56" s="701"/>
      <c r="F56" s="701"/>
      <c r="G56" s="701"/>
      <c r="H56" s="6"/>
      <c r="I56" s="6"/>
      <c r="J56" s="745">
        <f>INDEX(Datasheet3!$AT$6:$AT$323,MATCH('Part 1'!$L$16,Datasheet3!$B$6:$B$323,0))</f>
        <v>625418492.40999997</v>
      </c>
      <c r="K56" s="746"/>
      <c r="L56" s="27"/>
      <c r="M56" s="27"/>
      <c r="N56" s="745">
        <f>INDEX(Datasheet3!$AU$6:$AU$323,MATCH('Part 1'!$L$16,Datasheet3!$B$6:$B$323,0))</f>
        <v>7192306.7699999996</v>
      </c>
      <c r="O56" s="746"/>
      <c r="P56" s="27"/>
      <c r="Q56" s="323"/>
      <c r="R56" s="721">
        <f>INDEX(Datasheet3!$AV$6:$AV$323,MATCH('Part 1'!$L$16,Datasheet3!$B$6:$B$323,0))</f>
        <v>632610799.17999995</v>
      </c>
      <c r="S56" s="722"/>
      <c r="T56" s="114"/>
      <c r="U56" s="23"/>
      <c r="W56" s="442" t="str">
        <f>+IF(X56=0,"","&lt;===")</f>
        <v/>
      </c>
      <c r="X56" s="443">
        <f>+IF(J56+N56=R56,0,1)</f>
        <v>0</v>
      </c>
      <c r="Y56" s="445"/>
      <c r="Z56" s="184">
        <f>ROUND(J56+N56,0)</f>
        <v>632610799</v>
      </c>
      <c r="AA56" s="108"/>
      <c r="AB56" s="185">
        <f>J56+N56</f>
        <v>632610799.17999995</v>
      </c>
      <c r="AC56" s="83"/>
      <c r="AD56" s="185">
        <f>AB56-Z56</f>
        <v>0.1799999475479126</v>
      </c>
      <c r="AE56" s="83"/>
      <c r="AF56" s="83" t="str">
        <f>IF(AD56&lt;&gt;0,"Please remove pence. All figures shown in whole £s","")</f>
        <v>Please remove pence. All figures shown in whole £s</v>
      </c>
      <c r="AG56" s="84"/>
    </row>
    <row r="57" spans="1:33" x14ac:dyDescent="0.35">
      <c r="A57" s="57"/>
      <c r="B57" s="56"/>
      <c r="C57" s="717"/>
      <c r="D57" s="717"/>
      <c r="E57" s="717"/>
      <c r="F57" s="717"/>
      <c r="G57" s="717"/>
      <c r="H57" s="6"/>
      <c r="I57" s="6"/>
      <c r="J57" s="34"/>
      <c r="K57" s="27"/>
      <c r="L57" s="27"/>
      <c r="M57" s="27"/>
      <c r="N57" s="34"/>
      <c r="O57" s="27"/>
      <c r="P57" s="27"/>
      <c r="Q57" s="323"/>
      <c r="R57" s="324"/>
      <c r="S57" s="323"/>
      <c r="T57" s="114"/>
      <c r="U57" s="23"/>
      <c r="X57" s="446"/>
      <c r="Z57" s="438"/>
      <c r="AA57" s="438"/>
      <c r="AB57" s="438"/>
      <c r="AC57" s="438"/>
      <c r="AD57" s="438"/>
      <c r="AE57" s="438"/>
      <c r="AF57" s="438"/>
      <c r="AG57" s="84"/>
    </row>
    <row r="58" spans="1:33" ht="16" thickBot="1" x14ac:dyDescent="0.4">
      <c r="A58" s="57"/>
      <c r="B58" s="56"/>
      <c r="C58" s="64"/>
      <c r="D58" s="64"/>
      <c r="E58" s="64"/>
      <c r="F58" s="64"/>
      <c r="G58" s="64"/>
      <c r="H58" s="6"/>
      <c r="I58" s="6"/>
      <c r="J58" s="34"/>
      <c r="K58" s="27"/>
      <c r="L58" s="27"/>
      <c r="M58" s="27"/>
      <c r="N58" s="34"/>
      <c r="O58" s="27"/>
      <c r="P58" s="27"/>
      <c r="Q58" s="323"/>
      <c r="R58" s="324"/>
      <c r="S58" s="323"/>
      <c r="T58" s="114"/>
      <c r="U58" s="23"/>
      <c r="X58" s="446"/>
      <c r="Z58" s="438"/>
      <c r="AA58" s="438"/>
      <c r="AB58" s="438"/>
      <c r="AC58" s="438"/>
      <c r="AD58" s="438"/>
      <c r="AE58" s="438"/>
      <c r="AF58" s="438"/>
      <c r="AG58" s="84"/>
    </row>
    <row r="59" spans="1:33" ht="18.75" customHeight="1" thickBot="1" x14ac:dyDescent="0.45">
      <c r="A59" s="57"/>
      <c r="B59" s="56"/>
      <c r="C59" s="701" t="s">
        <v>141</v>
      </c>
      <c r="D59" s="701"/>
      <c r="E59" s="701"/>
      <c r="F59" s="701"/>
      <c r="G59" s="701"/>
      <c r="H59" s="6"/>
      <c r="I59" s="6"/>
      <c r="J59" s="745">
        <f>INDEX(Datasheet3!$AW$6:$AW$323,MATCH('Part 1'!$L$16,Datasheet3!$B$6:$B$323,0))</f>
        <v>-4003443.9899999993</v>
      </c>
      <c r="K59" s="746"/>
      <c r="L59" s="27"/>
      <c r="M59" s="27"/>
      <c r="N59" s="745">
        <f>INDEX(Datasheet3!$AX$6:$AX$323,MATCH('Part 1'!$L$16,Datasheet3!$B$6:$B$323,0))</f>
        <v>535560.59</v>
      </c>
      <c r="O59" s="746"/>
      <c r="P59" s="27"/>
      <c r="Q59" s="323"/>
      <c r="R59" s="721">
        <f>INDEX(Datasheet3!$AY$6:$AY$323,MATCH('Part 1'!$L$16,Datasheet3!$B$6:$B$323,0))</f>
        <v>-3467883.4</v>
      </c>
      <c r="S59" s="722"/>
      <c r="T59" s="114"/>
      <c r="U59" s="23"/>
      <c r="W59" s="442" t="str">
        <f>+IF(X59=0,"","&lt;===")</f>
        <v/>
      </c>
      <c r="X59" s="443">
        <f>+IF(J59+N59=R59,0,1)</f>
        <v>0</v>
      </c>
      <c r="Y59" s="445"/>
      <c r="Z59" s="184">
        <f>ROUND(J59+N59,0)</f>
        <v>-3467883</v>
      </c>
      <c r="AA59" s="108"/>
      <c r="AB59" s="185">
        <f>J59+N59</f>
        <v>-3467883.3999999994</v>
      </c>
      <c r="AC59" s="83"/>
      <c r="AD59" s="185">
        <f>AB59-Z59</f>
        <v>-0.39999999944120646</v>
      </c>
      <c r="AE59" s="83"/>
      <c r="AF59" s="83" t="str">
        <f>IF(AD59&lt;&gt;0,"Please remove pence. All figures shown in whole £s","")</f>
        <v>Please remove pence. All figures shown in whole £s</v>
      </c>
      <c r="AG59" s="84"/>
    </row>
    <row r="60" spans="1:33" x14ac:dyDescent="0.35">
      <c r="A60" s="57"/>
      <c r="B60" s="56"/>
      <c r="C60" s="717"/>
      <c r="D60" s="717"/>
      <c r="E60" s="717"/>
      <c r="F60" s="717"/>
      <c r="G60" s="717"/>
      <c r="H60" s="6"/>
      <c r="I60" s="6"/>
      <c r="J60" s="34"/>
      <c r="K60" s="27"/>
      <c r="L60" s="27"/>
      <c r="M60" s="27"/>
      <c r="N60" s="34"/>
      <c r="O60" s="27"/>
      <c r="P60" s="27"/>
      <c r="Q60" s="323"/>
      <c r="R60" s="324"/>
      <c r="S60" s="323"/>
      <c r="T60" s="114"/>
      <c r="U60" s="23"/>
      <c r="X60" s="446"/>
      <c r="Z60" s="438"/>
      <c r="AA60" s="438"/>
      <c r="AB60" s="438"/>
      <c r="AC60" s="438"/>
      <c r="AD60" s="438"/>
      <c r="AE60" s="438"/>
      <c r="AF60" s="438"/>
      <c r="AG60" s="84"/>
    </row>
    <row r="61" spans="1:33" x14ac:dyDescent="0.35">
      <c r="A61" s="57"/>
      <c r="B61" s="56"/>
      <c r="C61" s="33"/>
      <c r="D61" s="33"/>
      <c r="E61" s="33"/>
      <c r="F61" s="33"/>
      <c r="G61" s="33"/>
      <c r="H61" s="6"/>
      <c r="I61" s="6"/>
      <c r="J61" s="27"/>
      <c r="K61" s="27"/>
      <c r="L61" s="27"/>
      <c r="M61" s="27"/>
      <c r="N61" s="27"/>
      <c r="O61" s="27"/>
      <c r="P61" s="27"/>
      <c r="Q61" s="323"/>
      <c r="R61" s="323"/>
      <c r="S61" s="323"/>
      <c r="T61" s="114"/>
      <c r="U61" s="23"/>
      <c r="X61" s="446"/>
      <c r="Z61" s="438"/>
      <c r="AA61" s="438"/>
      <c r="AB61" s="438"/>
      <c r="AC61" s="438"/>
      <c r="AD61" s="438"/>
      <c r="AE61" s="438"/>
      <c r="AF61" s="438"/>
      <c r="AG61" s="84"/>
    </row>
    <row r="62" spans="1:33" ht="16" thickBot="1" x14ac:dyDescent="0.4">
      <c r="A62" s="57"/>
      <c r="B62" s="56"/>
      <c r="C62" s="50" t="s">
        <v>142</v>
      </c>
      <c r="D62" s="33"/>
      <c r="E62" s="33"/>
      <c r="F62" s="33"/>
      <c r="G62" s="33"/>
      <c r="H62" s="6"/>
      <c r="I62" s="6"/>
      <c r="J62" s="27"/>
      <c r="K62" s="27"/>
      <c r="L62" s="27"/>
      <c r="M62" s="27"/>
      <c r="N62" s="27"/>
      <c r="O62" s="27"/>
      <c r="P62" s="27"/>
      <c r="Q62" s="323"/>
      <c r="R62" s="323"/>
      <c r="S62" s="323"/>
      <c r="T62" s="114"/>
      <c r="U62" s="23"/>
      <c r="X62" s="446"/>
      <c r="Z62" s="438"/>
      <c r="AA62" s="438"/>
      <c r="AB62" s="438"/>
      <c r="AC62" s="438"/>
      <c r="AD62" s="438"/>
      <c r="AE62" s="438"/>
      <c r="AF62" s="438"/>
      <c r="AG62" s="84"/>
    </row>
    <row r="63" spans="1:33" ht="18.5" thickBot="1" x14ac:dyDescent="0.45">
      <c r="A63" s="57"/>
      <c r="B63" s="56"/>
      <c r="C63" s="33" t="s">
        <v>143</v>
      </c>
      <c r="D63" s="33"/>
      <c r="E63" s="33"/>
      <c r="F63" s="33"/>
      <c r="G63" s="33"/>
      <c r="H63" s="6"/>
      <c r="I63" s="6"/>
      <c r="J63" s="745">
        <f>INDEX(Datasheet3!$AZ$6:$AZ$323,MATCH('Part 1'!$L$16,Datasheet3!$B$6:$B$323,0))</f>
        <v>-1997340724.5500004</v>
      </c>
      <c r="K63" s="746"/>
      <c r="L63" s="27"/>
      <c r="M63" s="27"/>
      <c r="N63" s="745">
        <f>INDEX(Datasheet3!$BA$6:$BA$323,MATCH('Part 1'!$L$16,Datasheet3!$B$6:$B$323,0))</f>
        <v>-13901793</v>
      </c>
      <c r="O63" s="746"/>
      <c r="P63" s="27"/>
      <c r="Q63" s="323"/>
      <c r="R63" s="721">
        <f>INDEX(Datasheet3!$BB$6:$BB$323,MATCH('Part 1'!$L$16,Datasheet3!$B$6:$B$323,0))</f>
        <v>-2011242517.5500004</v>
      </c>
      <c r="S63" s="722"/>
      <c r="T63" s="114"/>
      <c r="U63" s="23"/>
      <c r="W63" s="442" t="str">
        <f>+IF(X63=0,"","&lt;===")</f>
        <v/>
      </c>
      <c r="X63" s="443">
        <f>+IF(J63+N63=R63,0,1)</f>
        <v>0</v>
      </c>
      <c r="Y63" s="445"/>
      <c r="Z63" s="184">
        <f>ROUND(J63+N63,0)</f>
        <v>-2011242518</v>
      </c>
      <c r="AA63" s="108"/>
      <c r="AB63" s="185">
        <f>J63+N63</f>
        <v>-2011242517.5500004</v>
      </c>
      <c r="AC63" s="83"/>
      <c r="AD63" s="185">
        <f>AB63-Z63</f>
        <v>0.44999957084655762</v>
      </c>
      <c r="AE63" s="83"/>
      <c r="AF63" s="83" t="str">
        <f>IF(AD63&lt;&gt;0,"Please remove pence. All figures shown in whole £s","")</f>
        <v>Please remove pence. All figures shown in whole £s</v>
      </c>
      <c r="AG63" s="84"/>
    </row>
    <row r="64" spans="1:33" ht="16" thickBot="1" x14ac:dyDescent="0.4">
      <c r="A64" s="57"/>
      <c r="B64" s="56"/>
      <c r="C64" s="33"/>
      <c r="D64" s="33"/>
      <c r="E64" s="33"/>
      <c r="F64" s="33"/>
      <c r="G64" s="33"/>
      <c r="H64" s="6"/>
      <c r="I64" s="6"/>
      <c r="J64" s="27"/>
      <c r="K64" s="27"/>
      <c r="L64" s="27"/>
      <c r="M64" s="27"/>
      <c r="N64" s="27"/>
      <c r="O64" s="27"/>
      <c r="P64" s="27"/>
      <c r="Q64" s="323"/>
      <c r="R64" s="323"/>
      <c r="S64" s="323"/>
      <c r="T64" s="114"/>
      <c r="U64" s="23"/>
      <c r="X64" s="446"/>
      <c r="Z64" s="438"/>
      <c r="AA64" s="438"/>
      <c r="AB64" s="438"/>
      <c r="AC64" s="438"/>
      <c r="AD64" s="438"/>
      <c r="AE64" s="438"/>
      <c r="AF64" s="438"/>
      <c r="AG64" s="84"/>
    </row>
    <row r="65" spans="1:33" ht="18.75" customHeight="1" thickBot="1" x14ac:dyDescent="0.45">
      <c r="A65" s="57"/>
      <c r="B65" s="56"/>
      <c r="C65" s="701" t="s">
        <v>144</v>
      </c>
      <c r="D65" s="701"/>
      <c r="E65" s="701"/>
      <c r="F65" s="701"/>
      <c r="G65" s="701"/>
      <c r="H65" s="6"/>
      <c r="I65" s="6"/>
      <c r="J65" s="745">
        <f>INDEX(Datasheet3!$BC$6:$BC$323,MATCH('Part 1'!$L$16,Datasheet3!$B$6:$B$323,0))</f>
        <v>-13554107.949999997</v>
      </c>
      <c r="K65" s="746"/>
      <c r="L65" s="27"/>
      <c r="M65" s="27"/>
      <c r="N65" s="745">
        <f>INDEX(Datasheet3!$BD$6:$BD$323,MATCH('Part 1'!$L$16,Datasheet3!$B$6:$B$323,0))</f>
        <v>-581200.64000000001</v>
      </c>
      <c r="O65" s="746"/>
      <c r="P65" s="27"/>
      <c r="Q65" s="323"/>
      <c r="R65" s="721">
        <f>INDEX(Datasheet3!$BE$6:$BE$323,MATCH('Part 1'!$L$16,Datasheet3!$B$6:$B$323,0))</f>
        <v>-14135308.589999998</v>
      </c>
      <c r="S65" s="722"/>
      <c r="T65" s="114"/>
      <c r="U65" s="23"/>
      <c r="W65" s="442" t="str">
        <f>+IF(X65=0,"","&lt;===")</f>
        <v/>
      </c>
      <c r="X65" s="443">
        <f>+IF(J65+N65=R65,0,1)</f>
        <v>0</v>
      </c>
      <c r="Y65" s="445"/>
      <c r="Z65" s="184">
        <f>ROUND(J65+N65,0)</f>
        <v>-14135309</v>
      </c>
      <c r="AA65" s="108"/>
      <c r="AB65" s="185">
        <f>J65+N65</f>
        <v>-14135308.589999998</v>
      </c>
      <c r="AC65" s="83"/>
      <c r="AD65" s="185">
        <f>AB65-Z65</f>
        <v>0.41000000201165676</v>
      </c>
      <c r="AE65" s="83"/>
      <c r="AF65" s="83" t="str">
        <f>IF(AD65&lt;&gt;0,"Please remove pence. All figures shown in whole £s","")</f>
        <v>Please remove pence. All figures shown in whole £s</v>
      </c>
      <c r="AG65" s="84"/>
    </row>
    <row r="66" spans="1:33" x14ac:dyDescent="0.35">
      <c r="A66" s="57"/>
      <c r="B66" s="56"/>
      <c r="C66" s="717"/>
      <c r="D66" s="717"/>
      <c r="E66" s="717"/>
      <c r="F66" s="717"/>
      <c r="G66" s="717"/>
      <c r="H66" s="6"/>
      <c r="I66" s="6"/>
      <c r="J66" s="34"/>
      <c r="K66" s="27"/>
      <c r="L66" s="27"/>
      <c r="M66" s="27"/>
      <c r="N66" s="34"/>
      <c r="O66" s="27"/>
      <c r="P66" s="27"/>
      <c r="Q66" s="323"/>
      <c r="R66" s="324"/>
      <c r="S66" s="323"/>
      <c r="T66" s="114"/>
      <c r="U66" s="23"/>
      <c r="X66" s="446"/>
      <c r="Z66" s="438"/>
      <c r="AA66" s="438"/>
      <c r="AB66" s="438"/>
      <c r="AC66" s="438"/>
      <c r="AD66" s="438"/>
      <c r="AE66" s="438"/>
      <c r="AF66" s="438"/>
      <c r="AG66" s="84"/>
    </row>
    <row r="67" spans="1:33" x14ac:dyDescent="0.35">
      <c r="A67" s="57"/>
      <c r="B67" s="56"/>
      <c r="C67" s="33"/>
      <c r="D67" s="33"/>
      <c r="E67" s="33"/>
      <c r="F67" s="33"/>
      <c r="G67" s="33"/>
      <c r="H67" s="6"/>
      <c r="I67" s="6"/>
      <c r="J67" s="27"/>
      <c r="K67" s="27"/>
      <c r="L67" s="27"/>
      <c r="M67" s="27"/>
      <c r="N67" s="27"/>
      <c r="O67" s="27"/>
      <c r="P67" s="27"/>
      <c r="Q67" s="323"/>
      <c r="R67" s="323"/>
      <c r="S67" s="323"/>
      <c r="T67" s="114"/>
      <c r="U67" s="23"/>
      <c r="X67" s="446"/>
      <c r="Z67" s="438"/>
      <c r="AA67" s="438"/>
      <c r="AB67" s="438"/>
      <c r="AC67" s="438"/>
      <c r="AD67" s="438"/>
      <c r="AE67" s="438"/>
      <c r="AF67" s="438"/>
      <c r="AG67" s="84"/>
    </row>
    <row r="68" spans="1:33" ht="16" thickBot="1" x14ac:dyDescent="0.4">
      <c r="A68" s="57"/>
      <c r="B68" s="56"/>
      <c r="C68" s="50" t="s">
        <v>145</v>
      </c>
      <c r="D68" s="33"/>
      <c r="E68" s="33"/>
      <c r="F68" s="33"/>
      <c r="G68" s="33"/>
      <c r="H68" s="6"/>
      <c r="I68" s="6"/>
      <c r="J68" s="27"/>
      <c r="K68" s="27"/>
      <c r="L68" s="27"/>
      <c r="M68" s="27"/>
      <c r="N68" s="27"/>
      <c r="O68" s="27"/>
      <c r="P68" s="27"/>
      <c r="Q68" s="323"/>
      <c r="R68" s="323"/>
      <c r="S68" s="323"/>
      <c r="T68" s="114"/>
      <c r="U68" s="23"/>
      <c r="X68" s="446"/>
      <c r="Z68" s="438"/>
      <c r="AA68" s="438"/>
      <c r="AB68" s="438"/>
      <c r="AC68" s="438"/>
      <c r="AD68" s="438"/>
      <c r="AE68" s="438"/>
      <c r="AF68" s="438"/>
      <c r="AG68" s="84"/>
    </row>
    <row r="69" spans="1:33" ht="18.5" thickBot="1" x14ac:dyDescent="0.45">
      <c r="A69" s="57"/>
      <c r="B69" s="56"/>
      <c r="C69" s="33" t="s">
        <v>146</v>
      </c>
      <c r="D69" s="33"/>
      <c r="E69" s="33"/>
      <c r="F69" s="33"/>
      <c r="G69" s="33"/>
      <c r="H69" s="6"/>
      <c r="I69" s="6"/>
      <c r="J69" s="745">
        <f>INDEX(Datasheet3!$BF$6:$BF$323,MATCH('Part 1'!$L$16,Datasheet3!$B$6:$B$323,0))</f>
        <v>-20737252.689999998</v>
      </c>
      <c r="K69" s="746"/>
      <c r="L69" s="27"/>
      <c r="M69" s="27"/>
      <c r="N69" s="745">
        <f>INDEX(Datasheet3!$BG$6:$BG$323,MATCH('Part 1'!$L$16,Datasheet3!$B$6:$B$323,0))</f>
        <v>-18144</v>
      </c>
      <c r="O69" s="746"/>
      <c r="P69" s="27"/>
      <c r="Q69" s="323"/>
      <c r="R69" s="721">
        <f>INDEX(Datasheet3!$BH$6:$BH$323,MATCH('Part 1'!$L$16,Datasheet3!$B$6:$B$323,0))</f>
        <v>-20755396.689999998</v>
      </c>
      <c r="S69" s="722"/>
      <c r="T69" s="114"/>
      <c r="U69" s="23"/>
      <c r="W69" s="442" t="str">
        <f>+IF(X69=0,"","&lt;===")</f>
        <v/>
      </c>
      <c r="X69" s="443">
        <f>+IF(J69+N69=R69,0,1)</f>
        <v>0</v>
      </c>
      <c r="Y69" s="445"/>
      <c r="Z69" s="184">
        <f>ROUND(J69+N69,0)</f>
        <v>-20755397</v>
      </c>
      <c r="AA69" s="108"/>
      <c r="AB69" s="185">
        <f>J69+N69</f>
        <v>-20755396.689999998</v>
      </c>
      <c r="AC69" s="83"/>
      <c r="AD69" s="185">
        <f>AB69-Z69</f>
        <v>0.31000000238418579</v>
      </c>
      <c r="AE69" s="83"/>
      <c r="AF69" s="83" t="str">
        <f>IF(AD69&lt;&gt;0,"Please remove pence. All figures shown in whole £s","")</f>
        <v>Please remove pence. All figures shown in whole £s</v>
      </c>
      <c r="AG69" s="84"/>
    </row>
    <row r="70" spans="1:33" ht="16" thickBot="1" x14ac:dyDescent="0.4">
      <c r="A70" s="57"/>
      <c r="B70" s="56"/>
      <c r="C70" s="33"/>
      <c r="D70" s="33"/>
      <c r="E70" s="33"/>
      <c r="F70" s="33"/>
      <c r="G70" s="33"/>
      <c r="H70" s="6"/>
      <c r="I70" s="6"/>
      <c r="J70" s="6"/>
      <c r="K70" s="6"/>
      <c r="L70" s="6"/>
      <c r="M70" s="6"/>
      <c r="N70" s="6"/>
      <c r="O70" s="6"/>
      <c r="P70" s="6"/>
      <c r="Q70" s="325"/>
      <c r="R70" s="325"/>
      <c r="S70" s="325"/>
      <c r="T70" s="114"/>
      <c r="U70" s="23"/>
      <c r="X70" s="446"/>
      <c r="Z70" s="438"/>
      <c r="AA70" s="438"/>
      <c r="AB70" s="438"/>
      <c r="AC70" s="438"/>
      <c r="AD70" s="438"/>
      <c r="AE70" s="438"/>
      <c r="AF70" s="438"/>
      <c r="AG70" s="84"/>
    </row>
    <row r="71" spans="1:33" ht="18.75" customHeight="1" thickBot="1" x14ac:dyDescent="0.45">
      <c r="A71" s="57"/>
      <c r="B71" s="56"/>
      <c r="C71" s="701" t="s">
        <v>147</v>
      </c>
      <c r="D71" s="701"/>
      <c r="E71" s="701"/>
      <c r="F71" s="701"/>
      <c r="G71" s="701"/>
      <c r="H71" s="6"/>
      <c r="I71" s="6"/>
      <c r="J71" s="745">
        <f>INDEX(Datasheet3!$BI$6:$BI$323,MATCH('Part 1'!$L$16,Datasheet3!$B$6:$B$323,0))</f>
        <v>-104082.92</v>
      </c>
      <c r="K71" s="746"/>
      <c r="L71" s="27"/>
      <c r="M71" s="27"/>
      <c r="N71" s="745">
        <f>INDEX(Datasheet3!$BJ$6:$BJ$323,MATCH('Part 1'!$L$16,Datasheet3!$B$6:$B$323,0))</f>
        <v>0</v>
      </c>
      <c r="O71" s="746"/>
      <c r="P71" s="27"/>
      <c r="Q71" s="323"/>
      <c r="R71" s="721">
        <f>INDEX(Datasheet3!$BK$6:$BK$323,MATCH('Part 1'!$L$16,Datasheet3!$B$6:$B$323,0))</f>
        <v>-104082.92</v>
      </c>
      <c r="S71" s="722"/>
      <c r="T71" s="114"/>
      <c r="U71" s="23"/>
      <c r="W71" s="442" t="str">
        <f>+IF(X71=0,"","&lt;===")</f>
        <v/>
      </c>
      <c r="X71" s="443">
        <f>+IF(J71+N71=R71,0,1)</f>
        <v>0</v>
      </c>
      <c r="Y71" s="445"/>
      <c r="Z71" s="184">
        <f>ROUND(J71+N71,0)</f>
        <v>-104083</v>
      </c>
      <c r="AA71" s="108"/>
      <c r="AB71" s="185">
        <f>J71+N71</f>
        <v>-104082.92</v>
      </c>
      <c r="AC71" s="83"/>
      <c r="AD71" s="185">
        <f>AB71-Z71</f>
        <v>8.000000000174623E-2</v>
      </c>
      <c r="AE71" s="83"/>
      <c r="AF71" s="83" t="str">
        <f>IF(AD71&lt;&gt;0,"Please remove pence. All figures shown in whole £s","")</f>
        <v>Please remove pence. All figures shown in whole £s</v>
      </c>
      <c r="AG71" s="84"/>
    </row>
    <row r="72" spans="1:33" x14ac:dyDescent="0.35">
      <c r="A72" s="57"/>
      <c r="B72" s="56"/>
      <c r="C72" s="717"/>
      <c r="D72" s="717"/>
      <c r="E72" s="717"/>
      <c r="F72" s="717"/>
      <c r="G72" s="717"/>
      <c r="H72" s="6"/>
      <c r="I72" s="6"/>
      <c r="J72" s="34"/>
      <c r="K72" s="27"/>
      <c r="L72" s="27"/>
      <c r="M72" s="27"/>
      <c r="N72" s="34"/>
      <c r="O72" s="27"/>
      <c r="P72" s="27"/>
      <c r="Q72" s="323"/>
      <c r="R72" s="324"/>
      <c r="S72" s="323"/>
      <c r="T72" s="114"/>
      <c r="U72" s="23"/>
      <c r="X72" s="446"/>
      <c r="Z72" s="438"/>
      <c r="AA72" s="438"/>
      <c r="AB72" s="438"/>
      <c r="AC72" s="438"/>
      <c r="AD72" s="438"/>
      <c r="AE72" s="438"/>
      <c r="AF72" s="438"/>
      <c r="AG72" s="84"/>
    </row>
    <row r="73" spans="1:33" x14ac:dyDescent="0.35">
      <c r="A73" s="57"/>
      <c r="B73" s="56"/>
      <c r="C73" s="33"/>
      <c r="D73" s="33"/>
      <c r="E73" s="33"/>
      <c r="F73" s="33"/>
      <c r="G73" s="33"/>
      <c r="H73" s="6"/>
      <c r="I73" s="6"/>
      <c r="J73" s="6"/>
      <c r="K73" s="6"/>
      <c r="L73" s="6"/>
      <c r="M73" s="6"/>
      <c r="N73" s="6"/>
      <c r="O73" s="6"/>
      <c r="P73" s="6"/>
      <c r="Q73" s="325"/>
      <c r="R73" s="325"/>
      <c r="S73" s="325"/>
      <c r="T73" s="325"/>
      <c r="U73" s="23"/>
      <c r="X73" s="446"/>
      <c r="Z73" s="438"/>
      <c r="AA73" s="438"/>
      <c r="AB73" s="438"/>
      <c r="AC73" s="438"/>
      <c r="AD73" s="438"/>
      <c r="AE73" s="438"/>
      <c r="AF73" s="438"/>
      <c r="AG73" s="84"/>
    </row>
    <row r="74" spans="1:33" ht="16" thickBot="1" x14ac:dyDescent="0.4">
      <c r="A74" s="57"/>
      <c r="B74" s="56"/>
      <c r="C74" s="50" t="s">
        <v>148</v>
      </c>
      <c r="D74" s="33"/>
      <c r="E74" s="33"/>
      <c r="F74" s="33"/>
      <c r="G74" s="33"/>
      <c r="H74" s="6"/>
      <c r="I74" s="6"/>
      <c r="J74" s="27"/>
      <c r="K74" s="27"/>
      <c r="L74" s="27"/>
      <c r="M74" s="27"/>
      <c r="N74" s="27"/>
      <c r="O74" s="27"/>
      <c r="P74" s="27"/>
      <c r="Q74" s="323"/>
      <c r="R74" s="323"/>
      <c r="S74" s="323"/>
      <c r="T74" s="114"/>
      <c r="U74" s="23"/>
      <c r="X74" s="446"/>
      <c r="Z74" s="438"/>
      <c r="AA74" s="438"/>
      <c r="AB74" s="438"/>
      <c r="AC74" s="438"/>
      <c r="AD74" s="438"/>
      <c r="AE74" s="438"/>
      <c r="AF74" s="438"/>
      <c r="AG74" s="84"/>
    </row>
    <row r="75" spans="1:33" ht="18.5" thickBot="1" x14ac:dyDescent="0.45">
      <c r="A75" s="57"/>
      <c r="B75" s="56"/>
      <c r="C75" s="33" t="s">
        <v>149</v>
      </c>
      <c r="D75" s="33"/>
      <c r="E75" s="33"/>
      <c r="F75" s="33"/>
      <c r="G75" s="33"/>
      <c r="H75" s="6"/>
      <c r="I75" s="6"/>
      <c r="J75" s="745">
        <f>INDEX(Datasheet3!$BL$6:$BL$323,MATCH('Part 1'!$L$16,Datasheet3!$B$6:$B$323,0))</f>
        <v>-4216951.18</v>
      </c>
      <c r="K75" s="746"/>
      <c r="L75" s="27"/>
      <c r="M75" s="27"/>
      <c r="N75" s="745">
        <f>INDEX(Datasheet3!$BM$6:$BM$323,MATCH('Part 1'!$L$16,Datasheet3!$B$6:$B$323,0))</f>
        <v>0</v>
      </c>
      <c r="O75" s="746"/>
      <c r="P75" s="27"/>
      <c r="Q75" s="323"/>
      <c r="R75" s="721">
        <f>INDEX(Datasheet3!$BN$6:$BN$323,MATCH('Part 1'!$L$16,Datasheet3!$B$6:$B$323,0))</f>
        <v>-4216951.18</v>
      </c>
      <c r="S75" s="722"/>
      <c r="T75" s="114"/>
      <c r="U75" s="23"/>
      <c r="W75" s="442" t="str">
        <f>+IF(X75=0,"","&lt;===")</f>
        <v/>
      </c>
      <c r="X75" s="443">
        <f>+IF(J75+N75=R75,0,1)</f>
        <v>0</v>
      </c>
      <c r="Y75" s="445"/>
      <c r="Z75" s="184">
        <f>ROUND(J75+N75,0)</f>
        <v>-4216951</v>
      </c>
      <c r="AA75" s="108"/>
      <c r="AB75" s="185">
        <f>J75+N75</f>
        <v>-4216951.18</v>
      </c>
      <c r="AC75" s="83"/>
      <c r="AD75" s="185">
        <f>AB75-Z75</f>
        <v>-0.17999999970197678</v>
      </c>
      <c r="AE75" s="83"/>
      <c r="AF75" s="83" t="str">
        <f>IF(AD75&lt;&gt;0,"Please remove pence. All figures shown in whole £s","")</f>
        <v>Please remove pence. All figures shown in whole £s</v>
      </c>
      <c r="AG75" s="84"/>
    </row>
    <row r="76" spans="1:33" ht="16" thickBot="1" x14ac:dyDescent="0.4">
      <c r="A76" s="57"/>
      <c r="B76" s="56"/>
      <c r="C76" s="33"/>
      <c r="D76" s="33"/>
      <c r="E76" s="33"/>
      <c r="F76" s="33"/>
      <c r="G76" s="33"/>
      <c r="H76" s="6"/>
      <c r="I76" s="6"/>
      <c r="J76" s="6"/>
      <c r="K76" s="6"/>
      <c r="L76" s="6"/>
      <c r="M76" s="6"/>
      <c r="N76" s="6"/>
      <c r="O76" s="6"/>
      <c r="P76" s="6"/>
      <c r="Q76" s="325"/>
      <c r="R76" s="325"/>
      <c r="S76" s="325"/>
      <c r="T76" s="114"/>
      <c r="U76" s="23"/>
      <c r="X76" s="446"/>
      <c r="Z76" s="438"/>
      <c r="AA76" s="438"/>
      <c r="AB76" s="438"/>
      <c r="AC76" s="438"/>
      <c r="AD76" s="438"/>
      <c r="AE76" s="438"/>
      <c r="AF76" s="438"/>
      <c r="AG76" s="84"/>
    </row>
    <row r="77" spans="1:33" ht="18.5" thickBot="1" x14ac:dyDescent="0.45">
      <c r="A77" s="57"/>
      <c r="B77" s="56"/>
      <c r="C77" s="701" t="s">
        <v>150</v>
      </c>
      <c r="D77" s="701"/>
      <c r="E77" s="701"/>
      <c r="F77" s="701"/>
      <c r="G77" s="701"/>
      <c r="H77" s="6"/>
      <c r="I77" s="6"/>
      <c r="J77" s="745">
        <f>INDEX(Datasheet3!$BO$6:$BO$323,MATCH('Part 1'!$L$16,Datasheet3!$B$6:$B$323,0))</f>
        <v>-32151.879999999997</v>
      </c>
      <c r="K77" s="746"/>
      <c r="L77" s="27"/>
      <c r="M77" s="27"/>
      <c r="N77" s="745">
        <f>INDEX(Datasheet3!$BP$6:$BP$323,MATCH('Part 1'!$L$16,Datasheet3!$B$6:$B$323,0))</f>
        <v>0</v>
      </c>
      <c r="O77" s="746"/>
      <c r="P77" s="27"/>
      <c r="Q77" s="323"/>
      <c r="R77" s="721">
        <f>INDEX(Datasheet3!$BQ$6:$BQ$323,MATCH('Part 1'!$L$16,Datasheet3!$B$6:$B$323,0))</f>
        <v>-32151.879999999997</v>
      </c>
      <c r="S77" s="722"/>
      <c r="T77" s="114"/>
      <c r="U77" s="23"/>
      <c r="W77" s="442" t="str">
        <f>+IF(X77=0,"","&lt;===")</f>
        <v/>
      </c>
      <c r="X77" s="443">
        <f>+IF(J77+N77=R77,0,1)</f>
        <v>0</v>
      </c>
      <c r="Y77" s="445"/>
      <c r="Z77" s="184">
        <f>ROUND(J77+N77,0)</f>
        <v>-32152</v>
      </c>
      <c r="AA77" s="108"/>
      <c r="AB77" s="185">
        <f>J77+N77</f>
        <v>-32151.879999999997</v>
      </c>
      <c r="AC77" s="83"/>
      <c r="AD77" s="185">
        <f>AB77-Z77</f>
        <v>0.12000000000261934</v>
      </c>
      <c r="AE77" s="83"/>
      <c r="AF77" s="83" t="str">
        <f>IF(AD77&lt;&gt;0,"Please remove pence. All figures shown in whole £s","")</f>
        <v>Please remove pence. All figures shown in whole £s</v>
      </c>
      <c r="AG77" s="84"/>
    </row>
    <row r="78" spans="1:33" x14ac:dyDescent="0.35">
      <c r="A78" s="57"/>
      <c r="B78" s="56"/>
      <c r="C78" s="717"/>
      <c r="D78" s="717"/>
      <c r="E78" s="717"/>
      <c r="F78" s="717"/>
      <c r="G78" s="717"/>
      <c r="H78" s="6"/>
      <c r="I78" s="6"/>
      <c r="J78" s="34"/>
      <c r="K78" s="27"/>
      <c r="L78" s="27"/>
      <c r="M78" s="27"/>
      <c r="N78" s="34"/>
      <c r="O78" s="27"/>
      <c r="P78" s="27"/>
      <c r="Q78" s="323"/>
      <c r="R78" s="324"/>
      <c r="S78" s="323"/>
      <c r="T78" s="114"/>
      <c r="U78" s="23"/>
      <c r="X78" s="446"/>
      <c r="Z78" s="438"/>
      <c r="AA78" s="438"/>
      <c r="AB78" s="438"/>
      <c r="AC78" s="438"/>
      <c r="AD78" s="438"/>
      <c r="AE78" s="438"/>
      <c r="AF78" s="438"/>
      <c r="AG78" s="84"/>
    </row>
    <row r="79" spans="1:33" x14ac:dyDescent="0.35">
      <c r="A79" s="57"/>
      <c r="B79" s="453"/>
      <c r="C79" s="61"/>
      <c r="D79" s="61"/>
      <c r="E79" s="61"/>
      <c r="F79" s="61"/>
      <c r="G79" s="61"/>
      <c r="H79" s="358"/>
      <c r="I79" s="6"/>
      <c r="J79" s="34"/>
      <c r="K79" s="27"/>
      <c r="L79" s="27"/>
      <c r="M79" s="27"/>
      <c r="N79" s="34"/>
      <c r="O79" s="27"/>
      <c r="P79" s="27"/>
      <c r="Q79" s="323"/>
      <c r="R79" s="324"/>
      <c r="S79" s="323"/>
      <c r="T79" s="114"/>
      <c r="U79" s="23"/>
      <c r="X79" s="446"/>
      <c r="Z79" s="438"/>
      <c r="AA79" s="438"/>
      <c r="AB79" s="438"/>
      <c r="AC79" s="438"/>
      <c r="AD79" s="438"/>
      <c r="AE79" s="438"/>
      <c r="AF79" s="438"/>
      <c r="AG79" s="84"/>
    </row>
    <row r="80" spans="1:33" s="124" customFormat="1" ht="16" thickBot="1" x14ac:dyDescent="0.4">
      <c r="A80" s="467"/>
      <c r="B80" s="468"/>
      <c r="C80" s="469" t="s">
        <v>151</v>
      </c>
      <c r="D80" s="470"/>
      <c r="E80" s="470"/>
      <c r="F80" s="470"/>
      <c r="G80" s="470"/>
      <c r="H80" s="358"/>
      <c r="I80" s="358"/>
      <c r="J80" s="358"/>
      <c r="K80" s="358"/>
      <c r="L80" s="358"/>
      <c r="M80" s="358"/>
      <c r="N80" s="358"/>
      <c r="O80" s="358"/>
      <c r="P80" s="358"/>
      <c r="Q80" s="325"/>
      <c r="R80" s="325"/>
      <c r="S80" s="325"/>
      <c r="T80" s="471"/>
      <c r="U80" s="437"/>
      <c r="V80" s="438"/>
      <c r="W80" s="439"/>
      <c r="X80" s="443"/>
      <c r="Y80" s="462"/>
      <c r="Z80" s="184"/>
      <c r="AA80" s="438"/>
      <c r="AB80" s="185"/>
      <c r="AC80" s="83"/>
      <c r="AD80" s="185"/>
      <c r="AE80" s="438"/>
      <c r="AF80" s="438"/>
      <c r="AG80" s="438"/>
    </row>
    <row r="81" spans="1:33" s="124" customFormat="1" ht="16" thickBot="1" x14ac:dyDescent="0.4">
      <c r="A81" s="467"/>
      <c r="B81" s="468"/>
      <c r="C81" s="470" t="s">
        <v>152</v>
      </c>
      <c r="D81" s="470"/>
      <c r="E81" s="470"/>
      <c r="F81" s="470"/>
      <c r="G81" s="470"/>
      <c r="H81" s="358"/>
      <c r="I81" s="358"/>
      <c r="J81" s="745">
        <f>INDEX(Datasheet3!$BR$6:$BR$323,MATCH('Part 1'!$L$16,Datasheet3!$B$6:$B$323,0))</f>
        <v>-26256</v>
      </c>
      <c r="K81" s="746"/>
      <c r="L81" s="27"/>
      <c r="M81" s="27"/>
      <c r="N81" s="745">
        <f>INDEX(Datasheet3!$BS$6:$BS$323,MATCH('Part 1'!$L$16,Datasheet3!$B$6:$B$323,0))</f>
        <v>0</v>
      </c>
      <c r="O81" s="746"/>
      <c r="P81" s="27"/>
      <c r="Q81" s="323"/>
      <c r="R81" s="721">
        <f>INDEX(Datasheet3!$BT$6:$BT$323,MATCH('Part 1'!$L$16,Datasheet3!$B$6:$B$323,0))</f>
        <v>-26256</v>
      </c>
      <c r="S81" s="722"/>
      <c r="T81" s="471"/>
      <c r="U81" s="437"/>
      <c r="V81" s="438"/>
      <c r="W81" s="439"/>
      <c r="X81" s="443">
        <f>+IF(J81+N81=R81,0,1)</f>
        <v>0</v>
      </c>
      <c r="Y81" s="462"/>
      <c r="Z81" s="184">
        <f>ROUND(J81+N81,0)</f>
        <v>-26256</v>
      </c>
      <c r="AA81" s="438"/>
      <c r="AB81" s="185">
        <f>J81+N81</f>
        <v>-26256</v>
      </c>
      <c r="AC81" s="83"/>
      <c r="AD81" s="185">
        <f>AB81-Z81</f>
        <v>0</v>
      </c>
      <c r="AE81" s="438"/>
      <c r="AF81" s="438"/>
      <c r="AG81" s="438"/>
    </row>
    <row r="82" spans="1:33" s="124" customFormat="1" ht="16" thickBot="1" x14ac:dyDescent="0.4">
      <c r="A82" s="467"/>
      <c r="B82" s="468"/>
      <c r="C82" s="470"/>
      <c r="D82" s="470"/>
      <c r="E82" s="470"/>
      <c r="F82" s="470"/>
      <c r="G82" s="470"/>
      <c r="H82" s="358"/>
      <c r="I82" s="358"/>
      <c r="J82" s="6"/>
      <c r="K82" s="6"/>
      <c r="L82" s="27"/>
      <c r="M82" s="27"/>
      <c r="N82" s="358"/>
      <c r="O82" s="358"/>
      <c r="P82" s="27"/>
      <c r="Q82" s="323"/>
      <c r="R82" s="324"/>
      <c r="S82" s="323"/>
      <c r="T82" s="471"/>
      <c r="U82" s="437"/>
      <c r="V82" s="438"/>
      <c r="W82" s="439"/>
      <c r="X82" s="443"/>
      <c r="Y82" s="462"/>
      <c r="Z82" s="184"/>
      <c r="AA82" s="438"/>
      <c r="AB82" s="185"/>
      <c r="AC82" s="83"/>
      <c r="AD82" s="185"/>
      <c r="AE82" s="438"/>
      <c r="AF82" s="438"/>
      <c r="AG82" s="438"/>
    </row>
    <row r="83" spans="1:33" s="124" customFormat="1" ht="16" thickBot="1" x14ac:dyDescent="0.4">
      <c r="A83" s="467"/>
      <c r="B83" s="468"/>
      <c r="C83" s="470" t="s">
        <v>153</v>
      </c>
      <c r="D83" s="470"/>
      <c r="E83" s="470"/>
      <c r="F83" s="470"/>
      <c r="G83" s="470"/>
      <c r="H83" s="358"/>
      <c r="I83" s="358"/>
      <c r="J83" s="745">
        <f>INDEX(Datasheet3!$BU$6:$BU$323,MATCH('Part 1'!$L$16,Datasheet3!$B$6:$B$323,0))</f>
        <v>-14043</v>
      </c>
      <c r="K83" s="746"/>
      <c r="L83" s="27"/>
      <c r="M83" s="27"/>
      <c r="N83" s="745">
        <f>INDEX(Datasheet3!$BV$6:$BV$323,MATCH('Part 1'!$L$16,Datasheet3!$B$6:$B$323,0))</f>
        <v>0</v>
      </c>
      <c r="O83" s="746"/>
      <c r="P83" s="27"/>
      <c r="Q83" s="323"/>
      <c r="R83" s="721">
        <f>INDEX(Datasheet3!$BW$6:$BW$323,MATCH('Part 1'!$L$16,Datasheet3!$B$6:$B$323,0))</f>
        <v>-14043</v>
      </c>
      <c r="S83" s="722"/>
      <c r="T83" s="471"/>
      <c r="U83" s="437"/>
      <c r="V83" s="438"/>
      <c r="W83" s="439"/>
      <c r="X83" s="443">
        <f>+IF(J83+N83=R83,0,1)</f>
        <v>0</v>
      </c>
      <c r="Y83" s="462"/>
      <c r="Z83" s="184">
        <f>ROUND(J83+N83,0)</f>
        <v>-14043</v>
      </c>
      <c r="AA83" s="438"/>
      <c r="AB83" s="185">
        <f>J83+N83</f>
        <v>-14043</v>
      </c>
      <c r="AC83" s="83"/>
      <c r="AD83" s="185">
        <f>AB83-Z83</f>
        <v>0</v>
      </c>
      <c r="AE83" s="438"/>
      <c r="AF83" s="438"/>
      <c r="AG83" s="438"/>
    </row>
    <row r="84" spans="1:33" s="124" customFormat="1" x14ac:dyDescent="0.35">
      <c r="A84" s="467"/>
      <c r="B84" s="468"/>
      <c r="C84" s="470" t="s">
        <v>154</v>
      </c>
      <c r="D84" s="470"/>
      <c r="E84" s="470"/>
      <c r="F84" s="470"/>
      <c r="G84" s="470"/>
      <c r="H84" s="358"/>
      <c r="I84" s="358"/>
      <c r="J84" s="6"/>
      <c r="K84" s="6"/>
      <c r="L84" s="27"/>
      <c r="M84" s="27"/>
      <c r="N84" s="358"/>
      <c r="O84" s="358"/>
      <c r="P84" s="27"/>
      <c r="Q84" s="323"/>
      <c r="R84" s="324"/>
      <c r="S84" s="323"/>
      <c r="T84" s="471"/>
      <c r="U84" s="437"/>
      <c r="V84" s="438"/>
      <c r="W84" s="439"/>
      <c r="X84" s="443"/>
      <c r="Y84" s="462"/>
      <c r="Z84" s="184"/>
      <c r="AA84" s="438"/>
      <c r="AB84" s="185"/>
      <c r="AC84" s="83"/>
      <c r="AD84" s="185"/>
      <c r="AE84" s="438"/>
      <c r="AF84" s="438"/>
      <c r="AG84" s="438"/>
    </row>
    <row r="85" spans="1:33" ht="16" thickBot="1" x14ac:dyDescent="0.4">
      <c r="A85" s="467"/>
      <c r="B85" s="472"/>
      <c r="C85" s="473"/>
      <c r="D85" s="473"/>
      <c r="E85" s="473"/>
      <c r="F85" s="473"/>
      <c r="G85" s="473"/>
      <c r="H85" s="358"/>
      <c r="I85" s="6"/>
      <c r="J85" s="34"/>
      <c r="K85" s="27"/>
      <c r="L85" s="27"/>
      <c r="M85" s="27"/>
      <c r="N85" s="34"/>
      <c r="O85" s="27"/>
      <c r="P85" s="27"/>
      <c r="Q85" s="323"/>
      <c r="R85" s="324"/>
      <c r="S85" s="323"/>
      <c r="T85" s="471"/>
      <c r="U85" s="23"/>
      <c r="X85" s="446"/>
      <c r="Z85" s="438"/>
      <c r="AA85" s="438"/>
      <c r="AB85" s="438"/>
      <c r="AC85" s="438"/>
      <c r="AD85" s="438"/>
      <c r="AE85" s="438"/>
      <c r="AF85" s="438"/>
      <c r="AG85" s="84"/>
    </row>
    <row r="86" spans="1:33" s="124" customFormat="1" ht="16" thickBot="1" x14ac:dyDescent="0.4">
      <c r="A86" s="467"/>
      <c r="B86" s="474"/>
      <c r="C86" s="475"/>
      <c r="D86" s="475"/>
      <c r="E86" s="475"/>
      <c r="F86" s="475"/>
      <c r="G86" s="475"/>
      <c r="H86" s="476"/>
      <c r="I86" s="351"/>
      <c r="J86" s="71"/>
      <c r="K86" s="66"/>
      <c r="L86" s="66"/>
      <c r="M86" s="66"/>
      <c r="N86" s="71"/>
      <c r="O86" s="66"/>
      <c r="P86" s="66"/>
      <c r="Q86" s="448"/>
      <c r="R86" s="477"/>
      <c r="S86" s="448"/>
      <c r="T86" s="478"/>
      <c r="U86" s="437"/>
      <c r="V86" s="438"/>
      <c r="W86" s="439"/>
      <c r="X86" s="443"/>
      <c r="Y86" s="462"/>
      <c r="Z86" s="438"/>
      <c r="AA86" s="438"/>
      <c r="AB86" s="438"/>
      <c r="AC86" s="438"/>
      <c r="AD86" s="438"/>
      <c r="AE86" s="438"/>
      <c r="AF86" s="438"/>
      <c r="AG86" s="438"/>
    </row>
    <row r="87" spans="1:33" s="124" customFormat="1" ht="18.5" thickBot="1" x14ac:dyDescent="0.45">
      <c r="A87" s="467"/>
      <c r="B87" s="479"/>
      <c r="C87" s="733" t="s">
        <v>155</v>
      </c>
      <c r="D87" s="733"/>
      <c r="E87" s="733"/>
      <c r="F87" s="733"/>
      <c r="G87" s="473"/>
      <c r="H87" s="358"/>
      <c r="I87" s="6"/>
      <c r="J87" s="758">
        <f>INDEX(Datasheet3!$BX$6:$BX$323,MATCH('Part 1'!$L$16,Datasheet3!$B$6:$B$323,0))</f>
        <v>-3451199043</v>
      </c>
      <c r="K87" s="759"/>
      <c r="L87" s="27"/>
      <c r="M87" s="27"/>
      <c r="N87" s="758">
        <f>INDEX(Datasheet3!$BY$6:$BY$323,MATCH('Part 1'!$L$16,Datasheet3!$B$6:$B$323,0))</f>
        <v>-14133084</v>
      </c>
      <c r="O87" s="759"/>
      <c r="P87" s="27"/>
      <c r="Q87" s="323"/>
      <c r="R87" s="721">
        <f>INDEX(Datasheet3!$BZ$6:$BZ$323,MATCH('Part 1'!$L$16,Datasheet3!$B$6:$B$323,0))</f>
        <v>-3465332127</v>
      </c>
      <c r="S87" s="722"/>
      <c r="T87" s="480"/>
      <c r="U87" s="437"/>
      <c r="V87" s="438"/>
      <c r="W87" s="442" t="str">
        <f>+IF(X87=0,"","&lt;===")</f>
        <v/>
      </c>
      <c r="X87" s="443">
        <f>+IF(J87+N87=R87,0,1)</f>
        <v>0</v>
      </c>
      <c r="Y87" s="462"/>
      <c r="Z87" s="184">
        <f>ROUND(J87+N87,0)</f>
        <v>-3465332127</v>
      </c>
      <c r="AA87" s="108"/>
      <c r="AB87" s="185">
        <f>J87+N87</f>
        <v>-3465332127</v>
      </c>
      <c r="AC87" s="83"/>
      <c r="AD87" s="185">
        <f>AB87-Z87</f>
        <v>0</v>
      </c>
      <c r="AE87" s="83"/>
      <c r="AF87" s="83" t="str">
        <f>IF(AD87&lt;&gt;0,"Please remove pence. All figures shown in whole £s","")</f>
        <v/>
      </c>
      <c r="AG87" s="438"/>
    </row>
    <row r="88" spans="1:33" s="124" customFormat="1" ht="16" thickBot="1" x14ac:dyDescent="0.4">
      <c r="A88" s="467"/>
      <c r="B88" s="481"/>
      <c r="C88" s="482"/>
      <c r="D88" s="482"/>
      <c r="E88" s="482"/>
      <c r="F88" s="482"/>
      <c r="G88" s="482"/>
      <c r="H88" s="483"/>
      <c r="I88" s="353"/>
      <c r="J88" s="72"/>
      <c r="K88" s="73"/>
      <c r="L88" s="73"/>
      <c r="M88" s="73"/>
      <c r="N88" s="72"/>
      <c r="O88" s="73"/>
      <c r="P88" s="73"/>
      <c r="Q88" s="484"/>
      <c r="R88" s="485"/>
      <c r="S88" s="484"/>
      <c r="T88" s="486"/>
      <c r="U88" s="437"/>
      <c r="V88" s="438"/>
      <c r="W88" s="439"/>
      <c r="X88" s="443"/>
      <c r="Y88" s="462"/>
      <c r="Z88" s="438"/>
      <c r="AA88" s="438"/>
      <c r="AB88" s="438"/>
      <c r="AC88" s="438"/>
      <c r="AD88" s="438"/>
      <c r="AE88" s="438"/>
      <c r="AF88" s="438"/>
      <c r="AG88" s="438"/>
    </row>
    <row r="89" spans="1:33" ht="16" thickBot="1" x14ac:dyDescent="0.4">
      <c r="A89" s="58"/>
      <c r="B89" s="144"/>
      <c r="C89" s="487"/>
      <c r="D89" s="487"/>
      <c r="E89" s="487"/>
      <c r="F89" s="487"/>
      <c r="G89" s="487"/>
      <c r="H89" s="51"/>
      <c r="I89" s="143"/>
      <c r="J89" s="145"/>
      <c r="K89" s="146"/>
      <c r="L89" s="146"/>
      <c r="M89" s="146"/>
      <c r="N89" s="145"/>
      <c r="O89" s="146"/>
      <c r="P89" s="146"/>
      <c r="Q89" s="488"/>
      <c r="R89" s="489"/>
      <c r="S89" s="488"/>
      <c r="T89" s="118"/>
      <c r="U89" s="24"/>
      <c r="X89" s="446"/>
      <c r="Z89" s="438"/>
      <c r="AA89" s="438"/>
      <c r="AB89" s="438"/>
      <c r="AC89" s="438"/>
      <c r="AD89" s="438"/>
      <c r="AE89" s="438"/>
      <c r="AF89" s="438"/>
      <c r="AG89" s="84"/>
    </row>
    <row r="90" spans="1:33" ht="15.75" hidden="1" customHeight="1" thickBot="1" x14ac:dyDescent="0.4">
      <c r="A90" s="57"/>
      <c r="B90" s="56"/>
      <c r="C90" s="33"/>
      <c r="D90" s="33"/>
      <c r="E90" s="33"/>
      <c r="F90" s="33"/>
      <c r="G90" s="33"/>
      <c r="H90" s="6"/>
      <c r="I90" s="6"/>
      <c r="J90" s="34"/>
      <c r="K90" s="27"/>
      <c r="L90" s="27"/>
      <c r="M90" s="27"/>
      <c r="N90" s="34"/>
      <c r="O90" s="27"/>
      <c r="P90" s="27"/>
      <c r="Q90" s="323"/>
      <c r="R90" s="324"/>
      <c r="S90" s="323"/>
      <c r="T90" s="114"/>
      <c r="U90" s="23"/>
      <c r="X90" s="446"/>
      <c r="Z90" s="438"/>
      <c r="AA90" s="438"/>
      <c r="AB90" s="438"/>
      <c r="AC90" s="438"/>
      <c r="AD90" s="438"/>
      <c r="AE90" s="438"/>
      <c r="AF90" s="438"/>
      <c r="AG90" s="84"/>
    </row>
    <row r="91" spans="1:33" x14ac:dyDescent="0.35">
      <c r="A91" s="622"/>
      <c r="B91" s="623"/>
      <c r="C91" s="624" t="s">
        <v>156</v>
      </c>
      <c r="D91" s="625"/>
      <c r="E91" s="625"/>
      <c r="F91" s="625"/>
      <c r="G91" s="625"/>
      <c r="H91" s="626"/>
      <c r="I91" s="626"/>
      <c r="J91" s="627"/>
      <c r="K91" s="627"/>
      <c r="L91" s="627"/>
      <c r="M91" s="627"/>
      <c r="N91" s="627"/>
      <c r="O91" s="627"/>
      <c r="P91" s="627"/>
      <c r="Q91" s="628"/>
      <c r="R91" s="628"/>
      <c r="S91" s="628"/>
      <c r="T91" s="629"/>
      <c r="U91" s="424"/>
      <c r="X91" s="446"/>
      <c r="Z91" s="438"/>
      <c r="AA91" s="438"/>
      <c r="AB91" s="438"/>
      <c r="AC91" s="438"/>
      <c r="AD91" s="438"/>
      <c r="AE91" s="438"/>
      <c r="AF91" s="438"/>
      <c r="AG91" s="84"/>
    </row>
    <row r="92" spans="1:33" ht="16" thickBot="1" x14ac:dyDescent="0.4">
      <c r="A92" s="57"/>
      <c r="B92" s="56"/>
      <c r="C92" s="50" t="s">
        <v>157</v>
      </c>
      <c r="D92" s="33"/>
      <c r="E92" s="33"/>
      <c r="F92" s="33"/>
      <c r="G92" s="33"/>
      <c r="H92" s="6"/>
      <c r="I92" s="6"/>
      <c r="J92" s="27"/>
      <c r="K92" s="27"/>
      <c r="L92" s="27"/>
      <c r="M92" s="27"/>
      <c r="N92" s="27"/>
      <c r="O92" s="27"/>
      <c r="P92" s="27"/>
      <c r="Q92" s="323"/>
      <c r="R92" s="323"/>
      <c r="S92" s="323"/>
      <c r="T92" s="114"/>
      <c r="U92" s="23"/>
      <c r="X92" s="446"/>
      <c r="Z92" s="438"/>
      <c r="AA92" s="438"/>
      <c r="AB92" s="438"/>
      <c r="AC92" s="438"/>
      <c r="AD92" s="438"/>
      <c r="AE92" s="438"/>
      <c r="AF92" s="438"/>
      <c r="AG92" s="84"/>
    </row>
    <row r="93" spans="1:33" ht="18.5" thickBot="1" x14ac:dyDescent="0.45">
      <c r="A93" s="57"/>
      <c r="B93" s="56"/>
      <c r="C93" s="33" t="s">
        <v>158</v>
      </c>
      <c r="D93" s="33"/>
      <c r="E93" s="33"/>
      <c r="F93" s="33"/>
      <c r="G93" s="33"/>
      <c r="H93" s="6"/>
      <c r="I93" s="6"/>
      <c r="J93" s="745">
        <f>INDEX(Datasheet3!$CA$6:$CA$323,MATCH('Part 1'!$L$16,Datasheet3!$B$6:$B$323,0))</f>
        <v>-26156440.030000001</v>
      </c>
      <c r="K93" s="746"/>
      <c r="L93" s="27"/>
      <c r="M93" s="27"/>
      <c r="N93" s="745">
        <f>INDEX(Datasheet3!$CB$6:$CB$323,MATCH('Part 1'!$L$16,Datasheet3!$B$6:$B$323,0))</f>
        <v>-308035</v>
      </c>
      <c r="O93" s="746"/>
      <c r="P93" s="27"/>
      <c r="Q93" s="323"/>
      <c r="R93" s="721">
        <f>INDEX(Datasheet3!$CC$6:$CC$323,MATCH('Part 1'!$L$16,Datasheet3!$B$6:$B$323,0))</f>
        <v>-26464475.030000001</v>
      </c>
      <c r="S93" s="722"/>
      <c r="T93" s="114"/>
      <c r="U93" s="23"/>
      <c r="W93" s="442" t="str">
        <f>+IF(X93=0,"","&lt;===")</f>
        <v/>
      </c>
      <c r="X93" s="443">
        <f>+IF(J93+N93=R93,0,1)</f>
        <v>0</v>
      </c>
      <c r="Y93" s="445"/>
      <c r="Z93" s="184">
        <f>ROUND(J93+N93,0)</f>
        <v>-26464475</v>
      </c>
      <c r="AA93" s="108"/>
      <c r="AB93" s="185">
        <f>J93+N93</f>
        <v>-26464475.030000001</v>
      </c>
      <c r="AC93" s="83"/>
      <c r="AD93" s="185">
        <f>AB93-Z93</f>
        <v>-3.0000001192092896E-2</v>
      </c>
      <c r="AE93" s="83"/>
      <c r="AF93" s="83" t="str">
        <f>IF(AD93&lt;&gt;0,"Please remove pence. All figures shown in whole £s","")</f>
        <v>Please remove pence. All figures shown in whole £s</v>
      </c>
      <c r="AG93" s="84"/>
    </row>
    <row r="94" spans="1:33" ht="16" thickBot="1" x14ac:dyDescent="0.4">
      <c r="A94" s="57"/>
      <c r="B94" s="56"/>
      <c r="C94" s="33"/>
      <c r="D94" s="33"/>
      <c r="E94" s="33"/>
      <c r="F94" s="33"/>
      <c r="G94" s="33"/>
      <c r="H94" s="6"/>
      <c r="I94" s="6"/>
      <c r="J94" s="6"/>
      <c r="K94" s="6"/>
      <c r="L94" s="6"/>
      <c r="M94" s="6"/>
      <c r="N94" s="6"/>
      <c r="O94" s="6"/>
      <c r="P94" s="6"/>
      <c r="Q94" s="325"/>
      <c r="R94" s="325"/>
      <c r="S94" s="325"/>
      <c r="T94" s="325"/>
      <c r="U94" s="23"/>
      <c r="X94" s="446"/>
      <c r="Z94" s="438"/>
      <c r="AA94" s="438"/>
      <c r="AB94" s="438"/>
      <c r="AC94" s="438"/>
      <c r="AD94" s="438"/>
      <c r="AE94" s="438"/>
      <c r="AF94" s="438"/>
      <c r="AG94" s="84"/>
    </row>
    <row r="95" spans="1:33" ht="18.5" thickBot="1" x14ac:dyDescent="0.45">
      <c r="A95" s="57"/>
      <c r="B95" s="56"/>
      <c r="C95" s="701" t="s">
        <v>159</v>
      </c>
      <c r="D95" s="701"/>
      <c r="E95" s="701"/>
      <c r="F95" s="701"/>
      <c r="G95" s="701"/>
      <c r="H95" s="6"/>
      <c r="I95" s="6"/>
      <c r="J95" s="745">
        <f>INDEX(Datasheet3!$CD$6:$CD$323,MATCH('Part 1'!$L$16,Datasheet3!$B$6:$B$323,0))</f>
        <v>-7659586.7999999989</v>
      </c>
      <c r="K95" s="746"/>
      <c r="L95" s="27"/>
      <c r="M95" s="27"/>
      <c r="N95" s="745">
        <f>INDEX(Datasheet3!$CE$6:$CE$323,MATCH('Part 1'!$L$16,Datasheet3!$B$6:$B$323,0))</f>
        <v>-127156.19</v>
      </c>
      <c r="O95" s="746"/>
      <c r="P95" s="27"/>
      <c r="Q95" s="323"/>
      <c r="R95" s="721">
        <f>INDEX(Datasheet3!$CF$6:$CF$323,MATCH('Part 1'!$L$16,Datasheet3!$B$6:$B$323,0))</f>
        <v>-7786742.9900000002</v>
      </c>
      <c r="S95" s="722"/>
      <c r="T95" s="114"/>
      <c r="U95" s="23"/>
      <c r="W95" s="442" t="str">
        <f>+IF(X95=0,"","&lt;===")</f>
        <v/>
      </c>
      <c r="X95" s="443">
        <f>+IF(J95+N95=R95,0,1)</f>
        <v>0</v>
      </c>
      <c r="Y95" s="445"/>
      <c r="Z95" s="184">
        <f>ROUND(J95+N95,0)</f>
        <v>-7786743</v>
      </c>
      <c r="AA95" s="108"/>
      <c r="AB95" s="185">
        <f>J95+N95</f>
        <v>-7786742.9899999993</v>
      </c>
      <c r="AC95" s="83"/>
      <c r="AD95" s="185">
        <f>AB95-Z95</f>
        <v>1.0000000707805157E-2</v>
      </c>
      <c r="AE95" s="83"/>
      <c r="AF95" s="83" t="str">
        <f>IF(AD95&lt;&gt;0,"Please remove pence. All figures shown in whole £s","")</f>
        <v>Please remove pence. All figures shown in whole £s</v>
      </c>
      <c r="AG95" s="84"/>
    </row>
    <row r="96" spans="1:33" x14ac:dyDescent="0.35">
      <c r="A96" s="57"/>
      <c r="B96" s="56"/>
      <c r="C96" s="717"/>
      <c r="D96" s="717"/>
      <c r="E96" s="717"/>
      <c r="F96" s="717"/>
      <c r="G96" s="717"/>
      <c r="H96" s="6"/>
      <c r="I96" s="6"/>
      <c r="J96" s="34"/>
      <c r="K96" s="27"/>
      <c r="L96" s="27"/>
      <c r="M96" s="27"/>
      <c r="N96" s="34"/>
      <c r="O96" s="27"/>
      <c r="P96" s="27"/>
      <c r="Q96" s="323"/>
      <c r="R96" s="324"/>
      <c r="S96" s="323"/>
      <c r="T96" s="114"/>
      <c r="U96" s="23"/>
      <c r="X96" s="446"/>
      <c r="Z96" s="438"/>
      <c r="AA96" s="438"/>
      <c r="AB96" s="438"/>
      <c r="AC96" s="438"/>
      <c r="AD96" s="438"/>
      <c r="AE96" s="438"/>
      <c r="AF96" s="438"/>
      <c r="AG96" s="84"/>
    </row>
    <row r="97" spans="1:33" x14ac:dyDescent="0.35">
      <c r="A97" s="57"/>
      <c r="B97" s="56"/>
      <c r="C97" s="33"/>
      <c r="D97" s="33"/>
      <c r="E97" s="33"/>
      <c r="F97" s="33"/>
      <c r="G97" s="33"/>
      <c r="H97" s="6"/>
      <c r="I97" s="6"/>
      <c r="J97" s="6"/>
      <c r="K97" s="6"/>
      <c r="L97" s="6"/>
      <c r="M97" s="6"/>
      <c r="N97" s="6"/>
      <c r="O97" s="6"/>
      <c r="P97" s="6"/>
      <c r="Q97" s="325"/>
      <c r="R97" s="325"/>
      <c r="S97" s="325"/>
      <c r="T97" s="114"/>
      <c r="U97" s="23"/>
      <c r="X97" s="446"/>
      <c r="Z97" s="438"/>
      <c r="AA97" s="438"/>
      <c r="AB97" s="438"/>
      <c r="AC97" s="438"/>
      <c r="AD97" s="438"/>
      <c r="AE97" s="438"/>
      <c r="AF97" s="438"/>
      <c r="AG97" s="84"/>
    </row>
    <row r="98" spans="1:33" ht="16" thickBot="1" x14ac:dyDescent="0.4">
      <c r="A98" s="57"/>
      <c r="B98" s="56"/>
      <c r="C98" s="50" t="s">
        <v>160</v>
      </c>
      <c r="D98" s="33"/>
      <c r="E98" s="33"/>
      <c r="F98" s="33"/>
      <c r="G98" s="33"/>
      <c r="H98" s="6"/>
      <c r="I98" s="6"/>
      <c r="J98" s="27"/>
      <c r="K98" s="27"/>
      <c r="L98" s="27"/>
      <c r="M98" s="27"/>
      <c r="N98" s="27"/>
      <c r="O98" s="27"/>
      <c r="P98" s="27"/>
      <c r="Q98" s="323"/>
      <c r="R98" s="323"/>
      <c r="S98" s="323"/>
      <c r="T98" s="114"/>
      <c r="U98" s="23"/>
      <c r="X98" s="446"/>
      <c r="Z98" s="438"/>
      <c r="AA98" s="438"/>
      <c r="AB98" s="438"/>
      <c r="AC98" s="438"/>
      <c r="AD98" s="438"/>
      <c r="AE98" s="438"/>
      <c r="AF98" s="438"/>
      <c r="AG98" s="84"/>
    </row>
    <row r="99" spans="1:33" ht="16.5" customHeight="1" thickBot="1" x14ac:dyDescent="0.45">
      <c r="A99" s="57"/>
      <c r="B99" s="56"/>
      <c r="C99" s="33" t="s">
        <v>161</v>
      </c>
      <c r="D99" s="33"/>
      <c r="E99" s="33"/>
      <c r="F99" s="33"/>
      <c r="G99" s="33"/>
      <c r="H99" s="6"/>
      <c r="I99" s="6"/>
      <c r="J99" s="745">
        <f>INDEX(Datasheet3!$CG$6:$CG$323,MATCH('Part 1'!$L$16,Datasheet3!$B$6:$B$323,0))</f>
        <v>-984693652.16999984</v>
      </c>
      <c r="K99" s="746"/>
      <c r="L99" s="27"/>
      <c r="M99" s="27"/>
      <c r="N99" s="745">
        <f>INDEX(Datasheet3!$CH$6:$CH$323,MATCH('Part 1'!$L$16,Datasheet3!$B$6:$B$323,0))</f>
        <v>-21570102.330000002</v>
      </c>
      <c r="O99" s="746"/>
      <c r="P99" s="27"/>
      <c r="Q99" s="323"/>
      <c r="R99" s="721">
        <f>INDEX(Datasheet3!$CI$6:$CI$323,MATCH('Part 1'!$L$16,Datasheet3!$B$6:$B$323,0))</f>
        <v>-1006263754.5</v>
      </c>
      <c r="S99" s="722"/>
      <c r="T99" s="114"/>
      <c r="U99" s="23"/>
      <c r="W99" s="442" t="str">
        <f>+IF(X99=0,"","&lt;===")</f>
        <v/>
      </c>
      <c r="X99" s="443">
        <f>+IF(J99+N99=R99,0,1)</f>
        <v>0</v>
      </c>
      <c r="Y99" s="445"/>
      <c r="Z99" s="184">
        <f>ROUND(J99+N99,0)</f>
        <v>-1006263755</v>
      </c>
      <c r="AA99" s="108"/>
      <c r="AB99" s="185">
        <f>J99+N99</f>
        <v>-1006263754.4999999</v>
      </c>
      <c r="AC99" s="83"/>
      <c r="AD99" s="185">
        <f>AB99-Z99</f>
        <v>0.50000011920928955</v>
      </c>
      <c r="AE99" s="83"/>
      <c r="AF99" s="83" t="str">
        <f>IF(AD99&lt;&gt;0,"Please remove pence. All figures shown in whole £s","")</f>
        <v>Please remove pence. All figures shown in whole £s</v>
      </c>
      <c r="AG99" s="84"/>
    </row>
    <row r="100" spans="1:33" ht="16.5" customHeight="1" thickBot="1" x14ac:dyDescent="0.4">
      <c r="A100" s="57"/>
      <c r="B100" s="56"/>
      <c r="C100" s="33"/>
      <c r="D100" s="33"/>
      <c r="E100" s="33"/>
      <c r="F100" s="33"/>
      <c r="G100" s="33"/>
      <c r="H100" s="6"/>
      <c r="I100" s="6"/>
      <c r="J100" s="6"/>
      <c r="K100" s="6"/>
      <c r="L100" s="6"/>
      <c r="M100" s="6"/>
      <c r="N100" s="6"/>
      <c r="O100" s="6"/>
      <c r="P100" s="6"/>
      <c r="Q100" s="325"/>
      <c r="R100" s="325"/>
      <c r="S100" s="325"/>
      <c r="T100" s="325"/>
      <c r="U100" s="23"/>
      <c r="X100" s="446"/>
      <c r="Z100" s="438"/>
      <c r="AA100" s="438"/>
      <c r="AB100" s="438"/>
      <c r="AC100" s="438"/>
      <c r="AD100" s="438"/>
      <c r="AE100" s="438"/>
      <c r="AF100" s="438"/>
      <c r="AG100" s="84"/>
    </row>
    <row r="101" spans="1:33" ht="16.5" customHeight="1" thickBot="1" x14ac:dyDescent="0.45">
      <c r="A101" s="57"/>
      <c r="B101" s="56"/>
      <c r="C101" s="701" t="s">
        <v>162</v>
      </c>
      <c r="D101" s="701"/>
      <c r="E101" s="701"/>
      <c r="F101" s="701"/>
      <c r="G101" s="701"/>
      <c r="H101" s="6"/>
      <c r="I101" s="6"/>
      <c r="J101" s="745">
        <f>INDEX(Datasheet3!$CJ$6:$CJ$323,MATCH('Part 1'!$L$16,Datasheet3!$B$6:$B$323,0))</f>
        <v>19069422.740000002</v>
      </c>
      <c r="K101" s="746"/>
      <c r="L101" s="27"/>
      <c r="M101" s="27"/>
      <c r="N101" s="745">
        <f>INDEX(Datasheet3!$CK$6:$CK$323,MATCH('Part 1'!$L$16,Datasheet3!$B$6:$B$323,0))</f>
        <v>601535.06999999983</v>
      </c>
      <c r="O101" s="746"/>
      <c r="P101" s="27"/>
      <c r="Q101" s="323"/>
      <c r="R101" s="721">
        <f>INDEX(Datasheet3!$CL$6:$CL$323,MATCH('Part 1'!$L$16,Datasheet3!$B$6:$B$323,0))</f>
        <v>19670957.809999999</v>
      </c>
      <c r="S101" s="722"/>
      <c r="T101" s="114"/>
      <c r="U101" s="23"/>
      <c r="W101" s="442" t="str">
        <f>+IF(X101=0,"","&lt;===")</f>
        <v/>
      </c>
      <c r="X101" s="443">
        <f>+IF(J101+N101=R101,0,1)</f>
        <v>0</v>
      </c>
      <c r="Y101" s="445"/>
      <c r="Z101" s="184">
        <f>ROUND(J101+N101,0)</f>
        <v>19670958</v>
      </c>
      <c r="AA101" s="108"/>
      <c r="AB101" s="185">
        <f>J101+N101</f>
        <v>19670957.810000002</v>
      </c>
      <c r="AC101" s="83"/>
      <c r="AD101" s="185">
        <f>AB101-Z101</f>
        <v>-0.18999999761581421</v>
      </c>
      <c r="AE101" s="83"/>
      <c r="AF101" s="83" t="str">
        <f>IF(AD101&lt;&gt;0,"Please remove pence. All figures shown in whole £s","")</f>
        <v>Please remove pence. All figures shown in whole £s</v>
      </c>
      <c r="AG101" s="84"/>
    </row>
    <row r="102" spans="1:33" ht="16.5" customHeight="1" x14ac:dyDescent="0.35">
      <c r="A102" s="57"/>
      <c r="B102" s="56"/>
      <c r="C102" s="717"/>
      <c r="D102" s="717"/>
      <c r="E102" s="717"/>
      <c r="F102" s="717"/>
      <c r="G102" s="717"/>
      <c r="H102" s="6"/>
      <c r="I102" s="6"/>
      <c r="J102" s="34"/>
      <c r="K102" s="27"/>
      <c r="L102" s="27"/>
      <c r="M102" s="27"/>
      <c r="N102" s="34"/>
      <c r="O102" s="27"/>
      <c r="P102" s="27"/>
      <c r="Q102" s="323"/>
      <c r="R102" s="324"/>
      <c r="S102" s="323"/>
      <c r="T102" s="114"/>
      <c r="U102" s="23"/>
      <c r="X102" s="446"/>
      <c r="Z102" s="438"/>
      <c r="AA102" s="438"/>
      <c r="AB102" s="438"/>
      <c r="AC102" s="438"/>
      <c r="AD102" s="438"/>
      <c r="AE102" s="438"/>
      <c r="AF102" s="438"/>
      <c r="AG102" s="84"/>
    </row>
    <row r="103" spans="1:33" ht="16.5" customHeight="1" thickBot="1" x14ac:dyDescent="0.4">
      <c r="A103" s="57"/>
      <c r="B103" s="56"/>
      <c r="C103" s="61"/>
      <c r="D103" s="61"/>
      <c r="E103" s="61"/>
      <c r="F103" s="61"/>
      <c r="G103" s="61"/>
      <c r="H103" s="6"/>
      <c r="I103" s="6"/>
      <c r="J103" s="34"/>
      <c r="K103" s="27"/>
      <c r="L103" s="27"/>
      <c r="M103" s="27"/>
      <c r="N103" s="34"/>
      <c r="O103" s="27"/>
      <c r="P103" s="27"/>
      <c r="Q103" s="323"/>
      <c r="R103" s="324"/>
      <c r="S103" s="323"/>
      <c r="T103" s="114"/>
      <c r="U103" s="23"/>
      <c r="X103" s="446"/>
      <c r="Z103" s="438"/>
      <c r="AA103" s="438"/>
      <c r="AB103" s="438"/>
      <c r="AC103" s="438"/>
      <c r="AD103" s="438"/>
      <c r="AE103" s="438"/>
      <c r="AF103" s="438"/>
      <c r="AG103" s="84"/>
    </row>
    <row r="104" spans="1:33" ht="16.5" customHeight="1" thickBot="1" x14ac:dyDescent="0.4">
      <c r="A104" s="57"/>
      <c r="B104" s="65"/>
      <c r="C104" s="74"/>
      <c r="D104" s="74"/>
      <c r="E104" s="74"/>
      <c r="F104" s="74"/>
      <c r="G104" s="74"/>
      <c r="H104" s="351"/>
      <c r="I104" s="351"/>
      <c r="J104" s="71"/>
      <c r="K104" s="66"/>
      <c r="L104" s="66"/>
      <c r="M104" s="66"/>
      <c r="N104" s="71"/>
      <c r="O104" s="66"/>
      <c r="P104" s="66"/>
      <c r="Q104" s="448"/>
      <c r="R104" s="477"/>
      <c r="S104" s="448"/>
      <c r="T104" s="115"/>
      <c r="U104" s="23"/>
      <c r="X104" s="446"/>
      <c r="Z104" s="438"/>
      <c r="AA104" s="438"/>
      <c r="AB104" s="438"/>
      <c r="AC104" s="438"/>
      <c r="AD104" s="438"/>
      <c r="AE104" s="438"/>
      <c r="AF104" s="438"/>
      <c r="AG104" s="84"/>
    </row>
    <row r="105" spans="1:33" ht="16.5" customHeight="1" thickBot="1" x14ac:dyDescent="0.45">
      <c r="A105" s="57"/>
      <c r="B105" s="67"/>
      <c r="C105" s="733" t="s">
        <v>163</v>
      </c>
      <c r="D105" s="733"/>
      <c r="E105" s="733"/>
      <c r="F105" s="733"/>
      <c r="G105" s="733"/>
      <c r="H105" s="6"/>
      <c r="I105" s="6"/>
      <c r="J105" s="758">
        <f>INDEX(Datasheet3!$CM$6:$CM$323,MATCH('Part 1'!$L$16,Datasheet3!$B$6:$B$323,0))</f>
        <v>-999440256</v>
      </c>
      <c r="K105" s="759"/>
      <c r="L105" s="27"/>
      <c r="M105" s="27"/>
      <c r="N105" s="758">
        <f>INDEX(Datasheet3!$CN$6:$CN$323,MATCH('Part 1'!$L$16,Datasheet3!$B$6:$B$323,0))</f>
        <v>-21403760</v>
      </c>
      <c r="O105" s="759"/>
      <c r="P105" s="27"/>
      <c r="Q105" s="323"/>
      <c r="R105" s="721">
        <f>INDEX(Datasheet3!$CO$6:$CO$323,MATCH('Part 1'!$L$16,Datasheet3!$B$6:$B$323,0))</f>
        <v>-1020844016</v>
      </c>
      <c r="S105" s="722"/>
      <c r="T105" s="116"/>
      <c r="U105" s="23"/>
      <c r="W105" s="442" t="str">
        <f>+IF(X105=0,"","&lt;===")</f>
        <v/>
      </c>
      <c r="X105" s="443">
        <f>+IF(J105+N105=R105,0,1)</f>
        <v>0</v>
      </c>
      <c r="Y105" s="445"/>
      <c r="Z105" s="184">
        <f>ROUND(J105+N105,0)</f>
        <v>-1020844016</v>
      </c>
      <c r="AA105" s="108"/>
      <c r="AB105" s="185">
        <f>J105+N105</f>
        <v>-1020844016</v>
      </c>
      <c r="AC105" s="83"/>
      <c r="AD105" s="185">
        <f>AB105-Z105</f>
        <v>0</v>
      </c>
      <c r="AE105" s="83"/>
      <c r="AF105" s="83" t="str">
        <f>IF(AD105&lt;&gt;0,"Please remove pence. All figures shown in whole £s","")</f>
        <v/>
      </c>
      <c r="AG105" s="84"/>
    </row>
    <row r="106" spans="1:33" ht="16.5" customHeight="1" thickBot="1" x14ac:dyDescent="0.4">
      <c r="A106" s="57"/>
      <c r="B106" s="68"/>
      <c r="C106" s="75"/>
      <c r="D106" s="75"/>
      <c r="E106" s="75"/>
      <c r="F106" s="75"/>
      <c r="G106" s="75"/>
      <c r="H106" s="353"/>
      <c r="I106" s="353"/>
      <c r="J106" s="72"/>
      <c r="K106" s="73"/>
      <c r="L106" s="73"/>
      <c r="M106" s="73"/>
      <c r="N106" s="72"/>
      <c r="O106" s="73"/>
      <c r="P106" s="73"/>
      <c r="Q106" s="484"/>
      <c r="R106" s="485"/>
      <c r="S106" s="484"/>
      <c r="T106" s="117"/>
      <c r="U106" s="23"/>
      <c r="X106" s="446"/>
      <c r="Z106" s="438"/>
      <c r="AA106" s="438"/>
      <c r="AB106" s="438"/>
      <c r="AC106" s="438"/>
      <c r="AD106" s="438"/>
      <c r="AE106" s="438"/>
      <c r="AF106" s="438"/>
      <c r="AG106" s="84"/>
    </row>
    <row r="107" spans="1:33" x14ac:dyDescent="0.35">
      <c r="A107" s="57"/>
      <c r="B107" s="56"/>
      <c r="C107" s="33"/>
      <c r="D107" s="33"/>
      <c r="E107" s="33"/>
      <c r="F107" s="33"/>
      <c r="G107" s="33"/>
      <c r="H107" s="6"/>
      <c r="I107" s="6"/>
      <c r="J107" s="27"/>
      <c r="K107" s="27"/>
      <c r="L107" s="27"/>
      <c r="M107" s="27"/>
      <c r="N107" s="27"/>
      <c r="O107" s="27"/>
      <c r="P107" s="27"/>
      <c r="Q107" s="323"/>
      <c r="R107" s="323"/>
      <c r="S107" s="323"/>
      <c r="T107" s="114"/>
      <c r="U107" s="23"/>
      <c r="X107" s="446"/>
      <c r="Z107" s="438"/>
      <c r="AA107" s="438"/>
      <c r="AB107" s="438"/>
      <c r="AC107" s="438"/>
      <c r="AD107" s="438"/>
      <c r="AE107" s="438"/>
      <c r="AF107" s="438"/>
      <c r="AG107" s="84"/>
    </row>
    <row r="108" spans="1:33" x14ac:dyDescent="0.35">
      <c r="A108" s="57"/>
      <c r="B108" s="56"/>
      <c r="C108" s="50" t="s">
        <v>164</v>
      </c>
      <c r="D108" s="33"/>
      <c r="E108" s="33"/>
      <c r="F108" s="33"/>
      <c r="G108" s="33"/>
      <c r="H108" s="6"/>
      <c r="I108" s="6"/>
      <c r="J108" s="27"/>
      <c r="K108" s="27"/>
      <c r="L108" s="27"/>
      <c r="M108" s="27"/>
      <c r="N108" s="27"/>
      <c r="O108" s="27"/>
      <c r="P108" s="27"/>
      <c r="Q108" s="323"/>
      <c r="R108" s="323"/>
      <c r="S108" s="323"/>
      <c r="T108" s="114"/>
      <c r="U108" s="23"/>
      <c r="X108" s="446"/>
      <c r="Z108" s="438"/>
      <c r="AA108" s="438"/>
      <c r="AB108" s="438"/>
      <c r="AC108" s="438"/>
      <c r="AD108" s="438"/>
      <c r="AE108" s="438"/>
      <c r="AF108" s="438"/>
      <c r="AG108" s="84"/>
    </row>
    <row r="109" spans="1:33" ht="16" thickBot="1" x14ac:dyDescent="0.4">
      <c r="A109" s="57"/>
      <c r="B109" s="56"/>
      <c r="C109" s="50" t="s">
        <v>142</v>
      </c>
      <c r="D109" s="33"/>
      <c r="E109" s="33"/>
      <c r="F109" s="33"/>
      <c r="G109" s="33"/>
      <c r="H109" s="6"/>
      <c r="I109" s="6"/>
      <c r="J109" s="27"/>
      <c r="K109" s="27"/>
      <c r="L109" s="27"/>
      <c r="M109" s="27"/>
      <c r="N109" s="27"/>
      <c r="O109" s="27"/>
      <c r="P109" s="27"/>
      <c r="Q109" s="323"/>
      <c r="R109" s="323"/>
      <c r="S109" s="323"/>
      <c r="T109" s="114"/>
      <c r="U109" s="23"/>
      <c r="X109" s="446"/>
      <c r="Z109" s="438"/>
      <c r="AA109" s="438"/>
      <c r="AB109" s="438"/>
      <c r="AC109" s="438"/>
      <c r="AD109" s="438"/>
      <c r="AE109" s="438"/>
      <c r="AF109" s="438"/>
      <c r="AG109" s="84"/>
    </row>
    <row r="110" spans="1:33" ht="18.5" thickBot="1" x14ac:dyDescent="0.45">
      <c r="A110" s="57"/>
      <c r="B110" s="56"/>
      <c r="C110" s="33" t="s">
        <v>165</v>
      </c>
      <c r="D110" s="33"/>
      <c r="E110" s="33"/>
      <c r="F110" s="33"/>
      <c r="G110" s="33"/>
      <c r="H110" s="6"/>
      <c r="I110" s="6"/>
      <c r="J110" s="745">
        <f>INDEX(Datasheet3!$CP$6:$CP$323,MATCH('Part 1'!$L$16,Datasheet3!$B$6:$B$323,0))</f>
        <v>-47701011.660000004</v>
      </c>
      <c r="K110" s="746"/>
      <c r="L110" s="27"/>
      <c r="M110" s="27"/>
      <c r="N110" s="745">
        <f>INDEX(Datasheet3!$CQ$6:$CQ$323,MATCH('Part 1'!$L$16,Datasheet3!$B$6:$B$323,0))</f>
        <v>-167533</v>
      </c>
      <c r="O110" s="746"/>
      <c r="P110" s="27"/>
      <c r="Q110" s="323"/>
      <c r="R110" s="721">
        <f>INDEX(Datasheet3!$CR$6:$CR$323,MATCH('Part 1'!$L$16,Datasheet3!$B$6:$B$323,0))</f>
        <v>-47868544.660000004</v>
      </c>
      <c r="S110" s="722"/>
      <c r="T110" s="114"/>
      <c r="U110" s="23"/>
      <c r="W110" s="442" t="str">
        <f>+IF(X110=0,"","&lt;===")</f>
        <v/>
      </c>
      <c r="X110" s="443">
        <f>+IF(J110+N110=R110,0,1)</f>
        <v>0</v>
      </c>
      <c r="Y110" s="445"/>
      <c r="Z110" s="184">
        <f>ROUND(J110+N110,0)</f>
        <v>-47868545</v>
      </c>
      <c r="AA110" s="108"/>
      <c r="AB110" s="185">
        <f>J110+N110</f>
        <v>-47868544.660000004</v>
      </c>
      <c r="AC110" s="83"/>
      <c r="AD110" s="185">
        <f>AB110-Z110</f>
        <v>0.33999999612569809</v>
      </c>
      <c r="AE110" s="83"/>
      <c r="AF110" s="83" t="str">
        <f>IF(AD110&lt;&gt;0,"Please remove pence. All figures shown in whole £s","")</f>
        <v>Please remove pence. All figures shown in whole £s</v>
      </c>
      <c r="AG110" s="84"/>
    </row>
    <row r="111" spans="1:33" ht="16" thickBot="1" x14ac:dyDescent="0.4">
      <c r="A111" s="57"/>
      <c r="B111" s="56"/>
      <c r="C111" s="33"/>
      <c r="D111" s="33"/>
      <c r="E111" s="33"/>
      <c r="F111" s="33"/>
      <c r="G111" s="33"/>
      <c r="H111" s="6"/>
      <c r="I111" s="6"/>
      <c r="J111" s="6"/>
      <c r="K111" s="6"/>
      <c r="L111" s="6"/>
      <c r="M111" s="6"/>
      <c r="N111" s="6"/>
      <c r="O111" s="6"/>
      <c r="P111" s="6"/>
      <c r="Q111" s="325"/>
      <c r="R111" s="325"/>
      <c r="S111" s="325"/>
      <c r="T111" s="325"/>
      <c r="U111" s="23"/>
      <c r="X111" s="446"/>
      <c r="Z111" s="438"/>
      <c r="AA111" s="438"/>
      <c r="AB111" s="438"/>
      <c r="AC111" s="438"/>
      <c r="AD111" s="438"/>
      <c r="AE111" s="438"/>
      <c r="AF111" s="438"/>
      <c r="AG111" s="84"/>
    </row>
    <row r="112" spans="1:33" ht="18.75" customHeight="1" thickBot="1" x14ac:dyDescent="0.45">
      <c r="A112" s="57"/>
      <c r="B112" s="56"/>
      <c r="C112" s="701" t="s">
        <v>166</v>
      </c>
      <c r="D112" s="701"/>
      <c r="E112" s="701"/>
      <c r="F112" s="701"/>
      <c r="G112" s="701"/>
      <c r="H112" s="6"/>
      <c r="I112" s="6"/>
      <c r="J112" s="745">
        <f>INDEX(Datasheet3!$CS$6:$CS$323,MATCH('Part 1'!$L$16,Datasheet3!$B$6:$B$323,0))</f>
        <v>-803498.72</v>
      </c>
      <c r="K112" s="746"/>
      <c r="L112" s="27"/>
      <c r="M112" s="27"/>
      <c r="N112" s="745">
        <f>INDEX(Datasheet3!$CT$6:$CT$323,MATCH('Part 1'!$L$16,Datasheet3!$B$6:$B$323,0))</f>
        <v>-43191</v>
      </c>
      <c r="O112" s="746"/>
      <c r="P112" s="27"/>
      <c r="Q112" s="323"/>
      <c r="R112" s="721">
        <f>INDEX(Datasheet3!$CU$6:$CU$323,MATCH('Part 1'!$L$16,Datasheet3!$B$6:$B$323,0))</f>
        <v>-846689.72</v>
      </c>
      <c r="S112" s="722"/>
      <c r="T112" s="114"/>
      <c r="U112" s="23"/>
      <c r="W112" s="442" t="str">
        <f>+IF(X112=0,"","&lt;===")</f>
        <v/>
      </c>
      <c r="X112" s="443">
        <f>+IF(J112+N112=R112,0,1)</f>
        <v>0</v>
      </c>
      <c r="Y112" s="445"/>
      <c r="Z112" s="184">
        <f>ROUND(J112+N112,0)</f>
        <v>-846690</v>
      </c>
      <c r="AA112" s="108"/>
      <c r="AB112" s="185">
        <f>J112+N112</f>
        <v>-846689.72</v>
      </c>
      <c r="AC112" s="83"/>
      <c r="AD112" s="185">
        <f>AB112-Z112</f>
        <v>0.28000000002793968</v>
      </c>
      <c r="AE112" s="83"/>
      <c r="AF112" s="83" t="str">
        <f>IF(AD112&lt;&gt;0,"Please remove pence. All figures shown in whole £s","")</f>
        <v>Please remove pence. All figures shown in whole £s</v>
      </c>
      <c r="AG112" s="84"/>
    </row>
    <row r="113" spans="1:33" x14ac:dyDescent="0.35">
      <c r="A113" s="57"/>
      <c r="B113" s="56"/>
      <c r="C113" s="717"/>
      <c r="D113" s="717"/>
      <c r="E113" s="717"/>
      <c r="F113" s="717"/>
      <c r="G113" s="717"/>
      <c r="H113" s="6"/>
      <c r="I113" s="6"/>
      <c r="J113" s="34"/>
      <c r="K113" s="27"/>
      <c r="L113" s="27"/>
      <c r="M113" s="27"/>
      <c r="N113" s="34"/>
      <c r="O113" s="27"/>
      <c r="P113" s="27"/>
      <c r="Q113" s="323"/>
      <c r="R113" s="324"/>
      <c r="S113" s="323"/>
      <c r="T113" s="114"/>
      <c r="U113" s="23"/>
      <c r="X113" s="446"/>
      <c r="Z113" s="438"/>
      <c r="AA113" s="438"/>
      <c r="AB113" s="438"/>
      <c r="AC113" s="438"/>
      <c r="AD113" s="438"/>
      <c r="AE113" s="438"/>
      <c r="AF113" s="438"/>
      <c r="AG113" s="84"/>
    </row>
    <row r="114" spans="1:33" x14ac:dyDescent="0.35">
      <c r="A114" s="57"/>
      <c r="B114" s="56"/>
      <c r="C114" s="50"/>
      <c r="D114" s="33"/>
      <c r="E114" s="33"/>
      <c r="F114" s="33"/>
      <c r="G114" s="33"/>
      <c r="H114" s="6"/>
      <c r="I114" s="6"/>
      <c r="J114" s="27"/>
      <c r="K114" s="27"/>
      <c r="L114" s="27"/>
      <c r="M114" s="27"/>
      <c r="N114" s="27"/>
      <c r="O114" s="27"/>
      <c r="P114" s="27"/>
      <c r="Q114" s="323"/>
      <c r="R114" s="323"/>
      <c r="S114" s="323"/>
      <c r="T114" s="114"/>
      <c r="U114" s="23"/>
      <c r="X114" s="446"/>
      <c r="Z114" s="438"/>
      <c r="AA114" s="438"/>
      <c r="AB114" s="438"/>
      <c r="AC114" s="438"/>
      <c r="AD114" s="438"/>
      <c r="AE114" s="438"/>
      <c r="AF114" s="438"/>
      <c r="AG114" s="84"/>
    </row>
    <row r="115" spans="1:33" ht="16" thickBot="1" x14ac:dyDescent="0.4">
      <c r="A115" s="57"/>
      <c r="B115" s="56"/>
      <c r="C115" s="50" t="s">
        <v>167</v>
      </c>
      <c r="D115" s="33"/>
      <c r="E115" s="33"/>
      <c r="F115" s="33"/>
      <c r="G115" s="33"/>
      <c r="H115" s="6"/>
      <c r="I115" s="6"/>
      <c r="J115" s="27"/>
      <c r="K115" s="27"/>
      <c r="L115" s="27"/>
      <c r="M115" s="27"/>
      <c r="N115" s="27"/>
      <c r="O115" s="27"/>
      <c r="P115" s="27"/>
      <c r="Q115" s="323"/>
      <c r="R115" s="323"/>
      <c r="S115" s="323"/>
      <c r="T115" s="114"/>
      <c r="U115" s="23"/>
      <c r="X115" s="446"/>
      <c r="Z115" s="438"/>
      <c r="AA115" s="438"/>
      <c r="AB115" s="438"/>
      <c r="AC115" s="438"/>
      <c r="AD115" s="438"/>
      <c r="AE115" s="438"/>
      <c r="AF115" s="438"/>
      <c r="AG115" s="84"/>
    </row>
    <row r="116" spans="1:33" ht="18.5" thickBot="1" x14ac:dyDescent="0.45">
      <c r="A116" s="57"/>
      <c r="B116" s="56"/>
      <c r="C116" s="33" t="s">
        <v>168</v>
      </c>
      <c r="D116" s="33"/>
      <c r="E116" s="33"/>
      <c r="F116" s="33"/>
      <c r="G116" s="33"/>
      <c r="H116" s="6"/>
      <c r="I116" s="6"/>
      <c r="J116" s="745">
        <f>INDEX(Datasheet3!$CV$6:$CV$323,MATCH('Part 1'!$L$16,Datasheet3!$B$6:$B$323,0))</f>
        <v>-37088291.950000003</v>
      </c>
      <c r="K116" s="746"/>
      <c r="L116" s="27"/>
      <c r="M116" s="27"/>
      <c r="N116" s="745">
        <f>INDEX(Datasheet3!$CW$6:$CW$323,MATCH('Part 1'!$L$16,Datasheet3!$B$6:$B$323,0))</f>
        <v>-281113</v>
      </c>
      <c r="O116" s="746"/>
      <c r="P116" s="27"/>
      <c r="Q116" s="323"/>
      <c r="R116" s="721">
        <f>INDEX(Datasheet3!$CX$6:$CX$323,MATCH('Part 1'!$L$16,Datasheet3!$B$6:$B$323,0))</f>
        <v>-37369404.950000003</v>
      </c>
      <c r="S116" s="722"/>
      <c r="T116" s="114"/>
      <c r="U116" s="23"/>
      <c r="W116" s="442" t="str">
        <f>+IF(X116=0,"","&lt;===")</f>
        <v/>
      </c>
      <c r="X116" s="443">
        <f>+IF(J116+N116=R116,0,1)</f>
        <v>0</v>
      </c>
      <c r="Y116" s="445"/>
      <c r="Z116" s="184">
        <f>ROUND(J116+N116,0)</f>
        <v>-37369405</v>
      </c>
      <c r="AA116" s="108"/>
      <c r="AB116" s="185">
        <f>J116+N116</f>
        <v>-37369404.950000003</v>
      </c>
      <c r="AC116" s="83"/>
      <c r="AD116" s="185">
        <f>AB116-Z116</f>
        <v>4.9999997019767761E-2</v>
      </c>
      <c r="AE116" s="83"/>
      <c r="AF116" s="83" t="str">
        <f>IF(AD116&lt;&gt;0,"Please remove pence. All figures shown in whole £s","")</f>
        <v>Please remove pence. All figures shown in whole £s</v>
      </c>
      <c r="AG116" s="84"/>
    </row>
    <row r="117" spans="1:33" ht="16" thickBot="1" x14ac:dyDescent="0.4">
      <c r="A117" s="57"/>
      <c r="B117" s="56"/>
      <c r="C117" s="33"/>
      <c r="D117" s="33"/>
      <c r="E117" s="33"/>
      <c r="F117" s="33"/>
      <c r="G117" s="33"/>
      <c r="H117" s="6"/>
      <c r="I117" s="6"/>
      <c r="J117" s="6"/>
      <c r="K117" s="6"/>
      <c r="L117" s="6"/>
      <c r="M117" s="6"/>
      <c r="N117" s="6"/>
      <c r="O117" s="6"/>
      <c r="P117" s="6"/>
      <c r="Q117" s="325"/>
      <c r="R117" s="325"/>
      <c r="S117" s="325"/>
      <c r="T117" s="114"/>
      <c r="U117" s="23"/>
      <c r="X117" s="446"/>
      <c r="Z117" s="438"/>
      <c r="AA117" s="438"/>
      <c r="AB117" s="438"/>
      <c r="AC117" s="438"/>
      <c r="AD117" s="438"/>
      <c r="AE117" s="438"/>
      <c r="AF117" s="438"/>
      <c r="AG117" s="84"/>
    </row>
    <row r="118" spans="1:33" ht="18.75" customHeight="1" thickBot="1" x14ac:dyDescent="0.45">
      <c r="A118" s="57"/>
      <c r="B118" s="56"/>
      <c r="C118" s="701" t="s">
        <v>169</v>
      </c>
      <c r="D118" s="701"/>
      <c r="E118" s="701"/>
      <c r="F118" s="701"/>
      <c r="G118" s="701"/>
      <c r="H118" s="6"/>
      <c r="I118" s="6"/>
      <c r="J118" s="745">
        <f>INDEX(Datasheet3!$CY$6:$CY$323,MATCH('Part 1'!$L$16,Datasheet3!$B$6:$B$323,0))</f>
        <v>139360.04</v>
      </c>
      <c r="K118" s="746"/>
      <c r="L118" s="27"/>
      <c r="M118" s="27"/>
      <c r="N118" s="745">
        <f>INDEX(Datasheet3!$CZ$6:$CZ$323,MATCH('Part 1'!$L$16,Datasheet3!$B$6:$B$323,0))</f>
        <v>41135</v>
      </c>
      <c r="O118" s="746"/>
      <c r="P118" s="27"/>
      <c r="Q118" s="323"/>
      <c r="R118" s="721">
        <f>INDEX(Datasheet3!$DA$6:$DA$323,MATCH('Part 1'!$L$16,Datasheet3!$B$6:$B$323,0))</f>
        <v>180495.04</v>
      </c>
      <c r="S118" s="722"/>
      <c r="T118" s="114"/>
      <c r="U118" s="23"/>
      <c r="W118" s="442" t="str">
        <f>+IF(X118=0,"","&lt;===")</f>
        <v/>
      </c>
      <c r="X118" s="443">
        <f>+IF(J118+N118=R118,0,1)</f>
        <v>0</v>
      </c>
      <c r="Y118" s="445"/>
      <c r="Z118" s="184">
        <f>ROUND(J118+N118,0)</f>
        <v>180495</v>
      </c>
      <c r="AA118" s="108"/>
      <c r="AB118" s="185">
        <f>J118+N118</f>
        <v>180495.04</v>
      </c>
      <c r="AC118" s="83"/>
      <c r="AD118" s="185">
        <f>AB118-Z118</f>
        <v>4.0000000008149073E-2</v>
      </c>
      <c r="AE118" s="83"/>
      <c r="AF118" s="83" t="str">
        <f>IF(AD118&lt;&gt;0,"Please remove pence. All figures shown in whole £s","")</f>
        <v>Please remove pence. All figures shown in whole £s</v>
      </c>
      <c r="AG118" s="84"/>
    </row>
    <row r="119" spans="1:33" x14ac:dyDescent="0.35">
      <c r="A119" s="57"/>
      <c r="B119" s="56"/>
      <c r="C119" s="717"/>
      <c r="D119" s="717"/>
      <c r="E119" s="717"/>
      <c r="F119" s="717"/>
      <c r="G119" s="717"/>
      <c r="H119" s="6"/>
      <c r="I119" s="6"/>
      <c r="J119" s="34"/>
      <c r="K119" s="27"/>
      <c r="L119" s="27"/>
      <c r="M119" s="27"/>
      <c r="N119" s="34"/>
      <c r="O119" s="27"/>
      <c r="P119" s="27"/>
      <c r="Q119" s="323"/>
      <c r="R119" s="324"/>
      <c r="S119" s="323"/>
      <c r="T119" s="114"/>
      <c r="U119" s="23"/>
      <c r="X119" s="446"/>
      <c r="Z119" s="438"/>
      <c r="AA119" s="438"/>
      <c r="AB119" s="438"/>
      <c r="AC119" s="438"/>
      <c r="AD119" s="438"/>
      <c r="AE119" s="438"/>
      <c r="AF119" s="438"/>
      <c r="AG119" s="84"/>
    </row>
    <row r="120" spans="1:33" x14ac:dyDescent="0.35">
      <c r="A120" s="57"/>
      <c r="B120" s="56"/>
      <c r="C120" s="64"/>
      <c r="D120" s="64"/>
      <c r="E120" s="64"/>
      <c r="F120" s="64"/>
      <c r="G120" s="64"/>
      <c r="H120" s="6"/>
      <c r="I120" s="6"/>
      <c r="J120" s="34"/>
      <c r="K120" s="27"/>
      <c r="L120" s="27"/>
      <c r="M120" s="27"/>
      <c r="N120" s="34"/>
      <c r="O120" s="27"/>
      <c r="P120" s="27"/>
      <c r="Q120" s="323"/>
      <c r="R120" s="324"/>
      <c r="S120" s="323"/>
      <c r="T120" s="114"/>
      <c r="U120" s="23"/>
      <c r="X120" s="446"/>
      <c r="Z120" s="438"/>
      <c r="AA120" s="438"/>
      <c r="AB120" s="438"/>
      <c r="AC120" s="438"/>
      <c r="AD120" s="438"/>
      <c r="AE120" s="438"/>
      <c r="AF120" s="438"/>
      <c r="AG120" s="84"/>
    </row>
    <row r="121" spans="1:33" ht="16" thickBot="1" x14ac:dyDescent="0.4">
      <c r="A121" s="57"/>
      <c r="B121" s="56"/>
      <c r="C121" s="50" t="s">
        <v>145</v>
      </c>
      <c r="D121" s="33"/>
      <c r="E121" s="33"/>
      <c r="F121" s="33"/>
      <c r="G121" s="33"/>
      <c r="H121" s="6"/>
      <c r="I121" s="6"/>
      <c r="J121" s="27"/>
      <c r="K121" s="27"/>
      <c r="L121" s="27"/>
      <c r="M121" s="27"/>
      <c r="N121" s="27"/>
      <c r="O121" s="27"/>
      <c r="P121" s="27"/>
      <c r="Q121" s="323"/>
      <c r="R121" s="323"/>
      <c r="S121" s="323"/>
      <c r="T121" s="114"/>
      <c r="U121" s="23"/>
      <c r="X121" s="446"/>
      <c r="Z121" s="438"/>
      <c r="AA121" s="438"/>
      <c r="AB121" s="438"/>
      <c r="AC121" s="438"/>
      <c r="AD121" s="438"/>
      <c r="AE121" s="438"/>
      <c r="AF121" s="438"/>
      <c r="AG121" s="84"/>
    </row>
    <row r="122" spans="1:33" ht="18.5" thickBot="1" x14ac:dyDescent="0.45">
      <c r="A122" s="57"/>
      <c r="B122" s="56"/>
      <c r="C122" s="33" t="s">
        <v>170</v>
      </c>
      <c r="D122" s="33"/>
      <c r="E122" s="33"/>
      <c r="F122" s="33"/>
      <c r="G122" s="33"/>
      <c r="H122" s="6"/>
      <c r="I122" s="6"/>
      <c r="J122" s="745">
        <f>INDEX(Datasheet3!$DB$6:$DB$323,MATCH('Part 1'!$L$16,Datasheet3!$B$6:$B$323,0))</f>
        <v>-1404486.96</v>
      </c>
      <c r="K122" s="746"/>
      <c r="L122" s="27"/>
      <c r="M122" s="27"/>
      <c r="N122" s="745">
        <f>INDEX(Datasheet3!$DC$6:$DC$323,MATCH('Part 1'!$L$16,Datasheet3!$B$6:$B$323,0))</f>
        <v>0</v>
      </c>
      <c r="O122" s="746"/>
      <c r="P122" s="27"/>
      <c r="Q122" s="323"/>
      <c r="R122" s="721">
        <f>INDEX(Datasheet3!$DD$6:$DD$323,MATCH('Part 1'!$L$16,Datasheet3!$B$6:$B$323,0))</f>
        <v>-1404486.96</v>
      </c>
      <c r="S122" s="722"/>
      <c r="T122" s="114"/>
      <c r="U122" s="23"/>
      <c r="W122" s="442" t="str">
        <f>+IF(X122=0,"","&lt;===")</f>
        <v/>
      </c>
      <c r="X122" s="443">
        <f>+IF(J122+N122=R122,0,1)</f>
        <v>0</v>
      </c>
      <c r="Y122" s="445"/>
      <c r="Z122" s="184">
        <f>ROUND(J122+N122,0)</f>
        <v>-1404487</v>
      </c>
      <c r="AA122" s="108"/>
      <c r="AB122" s="185">
        <f>J122+N122</f>
        <v>-1404486.96</v>
      </c>
      <c r="AC122" s="83"/>
      <c r="AD122" s="185">
        <f>AB122-Z122</f>
        <v>4.0000000037252903E-2</v>
      </c>
      <c r="AE122" s="83"/>
      <c r="AF122" s="83" t="str">
        <f>IF(AD122&lt;&gt;0,"Please remove pence. All figures shown in whole £s","")</f>
        <v>Please remove pence. All figures shown in whole £s</v>
      </c>
      <c r="AG122" s="84"/>
    </row>
    <row r="123" spans="1:33" ht="16" thickBot="1" x14ac:dyDescent="0.4">
      <c r="A123" s="57"/>
      <c r="B123" s="56"/>
      <c r="C123" s="33"/>
      <c r="D123" s="33"/>
      <c r="E123" s="33"/>
      <c r="F123" s="33"/>
      <c r="G123" s="33"/>
      <c r="H123" s="6"/>
      <c r="I123" s="6"/>
      <c r="J123" s="6"/>
      <c r="K123" s="6"/>
      <c r="L123" s="6"/>
      <c r="M123" s="6"/>
      <c r="N123" s="6"/>
      <c r="O123" s="6"/>
      <c r="P123" s="6"/>
      <c r="Q123" s="325"/>
      <c r="R123" s="325"/>
      <c r="S123" s="325"/>
      <c r="T123" s="114"/>
      <c r="U123" s="23"/>
      <c r="X123" s="446"/>
      <c r="Z123" s="438"/>
      <c r="AA123" s="438"/>
      <c r="AB123" s="438"/>
      <c r="AC123" s="438"/>
      <c r="AD123" s="438"/>
      <c r="AE123" s="438"/>
      <c r="AF123" s="438"/>
      <c r="AG123" s="84"/>
    </row>
    <row r="124" spans="1:33" ht="18.75" customHeight="1" thickBot="1" x14ac:dyDescent="0.45">
      <c r="A124" s="57"/>
      <c r="B124" s="56"/>
      <c r="C124" s="701" t="s">
        <v>171</v>
      </c>
      <c r="D124" s="701"/>
      <c r="E124" s="701"/>
      <c r="F124" s="701"/>
      <c r="G124" s="701"/>
      <c r="H124" s="6"/>
      <c r="I124" s="6"/>
      <c r="J124" s="745">
        <f>INDEX(Datasheet3!$DE$6:$DE$323,MATCH('Part 1'!$L$16,Datasheet3!$B$6:$B$323,0))</f>
        <v>-34074.07</v>
      </c>
      <c r="K124" s="746"/>
      <c r="L124" s="27"/>
      <c r="M124" s="27"/>
      <c r="N124" s="745">
        <f>INDEX(Datasheet3!$DF$6:$DF$323,MATCH('Part 1'!$L$16,Datasheet3!$B$6:$B$323,0))</f>
        <v>0</v>
      </c>
      <c r="O124" s="746"/>
      <c r="P124" s="27"/>
      <c r="Q124" s="323"/>
      <c r="R124" s="721">
        <f>INDEX(Datasheet3!$DG$6:$DG$323,MATCH('Part 1'!$L$16,Datasheet3!$B$6:$B$323,0))</f>
        <v>-34074.07</v>
      </c>
      <c r="S124" s="722"/>
      <c r="T124" s="114"/>
      <c r="U124" s="23"/>
      <c r="W124" s="442" t="str">
        <f>+IF(X124=0,"","&lt;===")</f>
        <v/>
      </c>
      <c r="X124" s="443">
        <f>+IF(J124+N124=R124,0,1)</f>
        <v>0</v>
      </c>
      <c r="Y124" s="445"/>
      <c r="Z124" s="184">
        <f>ROUND(J124+N124,0)</f>
        <v>-34074</v>
      </c>
      <c r="AA124" s="108"/>
      <c r="AB124" s="185">
        <f>J124+N124</f>
        <v>-34074.07</v>
      </c>
      <c r="AC124" s="83"/>
      <c r="AD124" s="185">
        <f>AB124-Z124</f>
        <v>-6.9999999999708962E-2</v>
      </c>
      <c r="AE124" s="83"/>
      <c r="AF124" s="83" t="str">
        <f>IF(AD124&lt;&gt;0,"Please remove pence. All figures shown in whole £s","")</f>
        <v>Please remove pence. All figures shown in whole £s</v>
      </c>
      <c r="AG124" s="84"/>
    </row>
    <row r="125" spans="1:33" x14ac:dyDescent="0.35">
      <c r="A125" s="57"/>
      <c r="B125" s="56"/>
      <c r="C125" s="717"/>
      <c r="D125" s="717"/>
      <c r="E125" s="717"/>
      <c r="F125" s="717"/>
      <c r="G125" s="717"/>
      <c r="H125" s="6"/>
      <c r="I125" s="6"/>
      <c r="J125" s="34"/>
      <c r="K125" s="27"/>
      <c r="L125" s="27"/>
      <c r="M125" s="27"/>
      <c r="N125" s="34"/>
      <c r="O125" s="27"/>
      <c r="P125" s="27"/>
      <c r="Q125" s="323"/>
      <c r="R125" s="324"/>
      <c r="S125" s="323"/>
      <c r="T125" s="114"/>
      <c r="U125" s="23"/>
      <c r="X125" s="446"/>
      <c r="Z125" s="438"/>
      <c r="AA125" s="438"/>
      <c r="AB125" s="438"/>
      <c r="AC125" s="438"/>
      <c r="AD125" s="438"/>
      <c r="AE125" s="438"/>
      <c r="AF125" s="438"/>
      <c r="AG125" s="84"/>
    </row>
    <row r="126" spans="1:33" x14ac:dyDescent="0.35">
      <c r="A126" s="57"/>
      <c r="B126" s="56"/>
      <c r="C126" s="33"/>
      <c r="D126" s="33"/>
      <c r="E126" s="33"/>
      <c r="F126" s="33"/>
      <c r="G126" s="33"/>
      <c r="H126" s="6"/>
      <c r="I126" s="6"/>
      <c r="J126" s="6"/>
      <c r="K126" s="6"/>
      <c r="L126" s="6"/>
      <c r="M126" s="6"/>
      <c r="N126" s="6"/>
      <c r="O126" s="6"/>
      <c r="P126" s="6"/>
      <c r="Q126" s="325"/>
      <c r="R126" s="325"/>
      <c r="S126" s="325"/>
      <c r="T126" s="114"/>
      <c r="U126" s="23"/>
      <c r="X126" s="446"/>
      <c r="Z126" s="438"/>
      <c r="AA126" s="438"/>
      <c r="AB126" s="438"/>
      <c r="AC126" s="438"/>
      <c r="AD126" s="438"/>
      <c r="AE126" s="438"/>
      <c r="AF126" s="438"/>
      <c r="AG126" s="84"/>
    </row>
    <row r="127" spans="1:33" ht="16" thickBot="1" x14ac:dyDescent="0.4">
      <c r="A127" s="57"/>
      <c r="B127" s="56"/>
      <c r="C127" s="50" t="s">
        <v>172</v>
      </c>
      <c r="D127" s="33"/>
      <c r="E127" s="33"/>
      <c r="F127" s="33"/>
      <c r="G127" s="33"/>
      <c r="H127" s="6"/>
      <c r="I127" s="6"/>
      <c r="J127" s="27"/>
      <c r="K127" s="27"/>
      <c r="L127" s="27"/>
      <c r="M127" s="27"/>
      <c r="N127" s="27"/>
      <c r="O127" s="27"/>
      <c r="P127" s="27"/>
      <c r="Q127" s="323"/>
      <c r="R127" s="323"/>
      <c r="S127" s="323"/>
      <c r="T127" s="114"/>
      <c r="U127" s="23"/>
      <c r="X127" s="446"/>
      <c r="Z127" s="438"/>
      <c r="AA127" s="438"/>
      <c r="AB127" s="438"/>
      <c r="AC127" s="438"/>
      <c r="AD127" s="438"/>
      <c r="AE127" s="438"/>
      <c r="AF127" s="438"/>
      <c r="AG127" s="84"/>
    </row>
    <row r="128" spans="1:33" ht="18.5" thickBot="1" x14ac:dyDescent="0.45">
      <c r="A128" s="57"/>
      <c r="B128" s="56"/>
      <c r="C128" s="33" t="s">
        <v>173</v>
      </c>
      <c r="D128" s="33"/>
      <c r="E128" s="33"/>
      <c r="F128" s="33"/>
      <c r="G128" s="33"/>
      <c r="H128" s="6"/>
      <c r="I128" s="6"/>
      <c r="J128" s="745">
        <f>INDEX(Datasheet3!$DH$6:$DH$323,MATCH('Part 1'!$L$16,Datasheet3!$B$6:$B$323,0))</f>
        <v>-255821.04</v>
      </c>
      <c r="K128" s="746"/>
      <c r="L128" s="27"/>
      <c r="M128" s="27"/>
      <c r="N128" s="745">
        <f>INDEX(Datasheet3!$DI$6:$DI$323,MATCH('Part 1'!$L$16,Datasheet3!$B$6:$B$323,0))</f>
        <v>0</v>
      </c>
      <c r="O128" s="746"/>
      <c r="P128" s="27"/>
      <c r="Q128" s="323"/>
      <c r="R128" s="721">
        <f>INDEX(Datasheet3!$DJ$6:$DJ$323,MATCH('Part 1'!$L$16,Datasheet3!$B$6:$B$323,0))</f>
        <v>-255821.04</v>
      </c>
      <c r="S128" s="722"/>
      <c r="T128" s="114"/>
      <c r="U128" s="23"/>
      <c r="W128" s="442" t="str">
        <f>+IF(X128=0,"","&lt;===")</f>
        <v/>
      </c>
      <c r="X128" s="443">
        <f>+IF(J128+N128=R128,0,1)</f>
        <v>0</v>
      </c>
      <c r="Y128" s="445"/>
      <c r="Z128" s="184">
        <f>ROUND(J128+N128,0)</f>
        <v>-255821</v>
      </c>
      <c r="AA128" s="108"/>
      <c r="AB128" s="185">
        <f>J128+N128</f>
        <v>-255821.04</v>
      </c>
      <c r="AC128" s="83"/>
      <c r="AD128" s="185">
        <f>AB128-Z128</f>
        <v>-4.0000000008149073E-2</v>
      </c>
      <c r="AE128" s="83"/>
      <c r="AF128" s="83" t="str">
        <f>IF(AD128&lt;&gt;0,"Please remove pence. All figures shown in whole £s","")</f>
        <v>Please remove pence. All figures shown in whole £s</v>
      </c>
      <c r="AG128" s="84"/>
    </row>
    <row r="129" spans="1:33" ht="16" thickBot="1" x14ac:dyDescent="0.4">
      <c r="A129" s="57"/>
      <c r="B129" s="56"/>
      <c r="C129" s="33"/>
      <c r="D129" s="33"/>
      <c r="E129" s="33"/>
      <c r="F129" s="33"/>
      <c r="G129" s="33"/>
      <c r="H129" s="6"/>
      <c r="I129" s="6"/>
      <c r="J129" s="6"/>
      <c r="K129" s="6"/>
      <c r="L129" s="6"/>
      <c r="M129" s="6"/>
      <c r="N129" s="6"/>
      <c r="O129" s="6"/>
      <c r="P129" s="6"/>
      <c r="Q129" s="325"/>
      <c r="R129" s="325"/>
      <c r="S129" s="325"/>
      <c r="T129" s="325"/>
      <c r="U129" s="23"/>
      <c r="X129" s="446"/>
      <c r="Z129" s="438"/>
      <c r="AA129" s="438"/>
      <c r="AB129" s="438"/>
      <c r="AC129" s="438"/>
      <c r="AD129" s="438"/>
      <c r="AE129" s="438"/>
      <c r="AF129" s="438"/>
      <c r="AG129" s="84"/>
    </row>
    <row r="130" spans="1:33" ht="18.75" customHeight="1" thickBot="1" x14ac:dyDescent="0.45">
      <c r="A130" s="57"/>
      <c r="B130" s="56"/>
      <c r="C130" s="701" t="s">
        <v>174</v>
      </c>
      <c r="D130" s="701"/>
      <c r="E130" s="701"/>
      <c r="F130" s="701"/>
      <c r="G130" s="701"/>
      <c r="H130" s="6"/>
      <c r="I130" s="6"/>
      <c r="J130" s="745">
        <f>INDEX(Datasheet3!$DK$6:$DK$323,MATCH('Part 1'!$L$16,Datasheet3!$B$6:$B$323,0))</f>
        <v>-7637.95</v>
      </c>
      <c r="K130" s="746"/>
      <c r="L130" s="27"/>
      <c r="M130" s="27"/>
      <c r="N130" s="745">
        <f>INDEX(Datasheet3!$DL$6:$DL$323,MATCH('Part 1'!$L$16,Datasheet3!$B$6:$B$323,0))</f>
        <v>0</v>
      </c>
      <c r="O130" s="746"/>
      <c r="P130" s="27"/>
      <c r="Q130" s="323"/>
      <c r="R130" s="721">
        <f>INDEX(Datasheet3!$DM$6:$DM$323,MATCH('Part 1'!$L$16,Datasheet3!$B$6:$B$323,0))</f>
        <v>-7637.95</v>
      </c>
      <c r="S130" s="722"/>
      <c r="T130" s="114"/>
      <c r="U130" s="23"/>
      <c r="W130" s="442" t="str">
        <f>+IF(X130=0,"","&lt;===")</f>
        <v/>
      </c>
      <c r="X130" s="443">
        <f>+IF(J130+N130=R130,0,1)</f>
        <v>0</v>
      </c>
      <c r="Y130" s="445"/>
      <c r="Z130" s="184">
        <f>ROUND(J130+N130,0)</f>
        <v>-7638</v>
      </c>
      <c r="AA130" s="108"/>
      <c r="AB130" s="185">
        <f>J130+N130</f>
        <v>-7637.95</v>
      </c>
      <c r="AC130" s="83"/>
      <c r="AD130" s="185">
        <f>AB130-Z130</f>
        <v>5.0000000000181899E-2</v>
      </c>
      <c r="AE130" s="83"/>
      <c r="AF130" s="83" t="str">
        <f>IF(AD130&lt;&gt;0,"Please remove pence. All figures shown in whole £s","")</f>
        <v>Please remove pence. All figures shown in whole £s</v>
      </c>
      <c r="AG130" s="84"/>
    </row>
    <row r="131" spans="1:33" x14ac:dyDescent="0.35">
      <c r="A131" s="57"/>
      <c r="B131" s="56"/>
      <c r="C131" s="717"/>
      <c r="D131" s="717"/>
      <c r="E131" s="717"/>
      <c r="F131" s="717"/>
      <c r="G131" s="717"/>
      <c r="H131" s="6"/>
      <c r="I131" s="6"/>
      <c r="J131" s="34"/>
      <c r="K131" s="27"/>
      <c r="L131" s="27"/>
      <c r="M131" s="27"/>
      <c r="N131" s="34"/>
      <c r="O131" s="27"/>
      <c r="P131" s="27"/>
      <c r="Q131" s="323"/>
      <c r="R131" s="324"/>
      <c r="S131" s="323"/>
      <c r="T131" s="114"/>
      <c r="U131" s="23"/>
      <c r="X131" s="446"/>
      <c r="Z131" s="438"/>
      <c r="AA131" s="438"/>
      <c r="AB131" s="438"/>
      <c r="AC131" s="438"/>
      <c r="AD131" s="438"/>
      <c r="AE131" s="438"/>
      <c r="AF131" s="438"/>
      <c r="AG131" s="84"/>
    </row>
    <row r="132" spans="1:33" ht="16" thickBot="1" x14ac:dyDescent="0.4">
      <c r="A132" s="58"/>
      <c r="B132" s="59"/>
      <c r="C132" s="60"/>
      <c r="D132" s="60"/>
      <c r="E132" s="60"/>
      <c r="F132" s="60"/>
      <c r="G132" s="60"/>
      <c r="H132" s="51"/>
      <c r="I132" s="51"/>
      <c r="J132" s="493"/>
      <c r="K132" s="494"/>
      <c r="L132" s="494"/>
      <c r="M132" s="494"/>
      <c r="N132" s="493"/>
      <c r="O132" s="494"/>
      <c r="P132" s="494"/>
      <c r="Q132" s="488"/>
      <c r="R132" s="489"/>
      <c r="S132" s="488"/>
      <c r="T132" s="118"/>
      <c r="U132" s="54"/>
      <c r="X132" s="446"/>
      <c r="Z132" s="438"/>
      <c r="AA132" s="438"/>
      <c r="AB132" s="438"/>
      <c r="AC132" s="438"/>
      <c r="AD132" s="438"/>
      <c r="AE132" s="438"/>
      <c r="AF132" s="438"/>
      <c r="AG132" s="84"/>
    </row>
    <row r="133" spans="1:33" ht="16" thickBot="1" x14ac:dyDescent="0.4">
      <c r="A133" s="57"/>
      <c r="B133" s="56"/>
      <c r="C133" s="50" t="s">
        <v>175</v>
      </c>
      <c r="D133" s="33"/>
      <c r="E133" s="33"/>
      <c r="F133" s="33"/>
      <c r="G133" s="33"/>
      <c r="H133" s="6"/>
      <c r="I133" s="6"/>
      <c r="J133" s="27"/>
      <c r="K133" s="27"/>
      <c r="L133" s="27"/>
      <c r="M133" s="27"/>
      <c r="N133" s="27"/>
      <c r="O133" s="27"/>
      <c r="P133" s="27"/>
      <c r="Q133" s="323"/>
      <c r="R133" s="323"/>
      <c r="S133" s="323"/>
      <c r="T133" s="114"/>
      <c r="U133" s="23"/>
      <c r="X133" s="446"/>
      <c r="Z133" s="438"/>
      <c r="AA133" s="438"/>
      <c r="AB133" s="438"/>
      <c r="AC133" s="438"/>
      <c r="AD133" s="438"/>
      <c r="AE133" s="438"/>
      <c r="AF133" s="438"/>
      <c r="AG133" s="84"/>
    </row>
    <row r="134" spans="1:33" ht="18.5" thickBot="1" x14ac:dyDescent="0.45">
      <c r="A134" s="57"/>
      <c r="B134" s="56"/>
      <c r="C134" s="33" t="s">
        <v>176</v>
      </c>
      <c r="D134" s="33"/>
      <c r="E134" s="33"/>
      <c r="F134" s="33"/>
      <c r="G134" s="33"/>
      <c r="H134" s="6"/>
      <c r="I134" s="6"/>
      <c r="J134" s="745">
        <f>INDEX(Datasheet3!$DN$6:$DN$323,MATCH('Part 1'!$L$16,Datasheet3!$B$6:$B$323,0))</f>
        <v>-903279</v>
      </c>
      <c r="K134" s="746"/>
      <c r="L134" s="27"/>
      <c r="M134" s="27"/>
      <c r="N134" s="745">
        <f>INDEX(Datasheet3!$DO$6:$DO$323,MATCH('Part 1'!$L$16,Datasheet3!$B$6:$B$323,0))</f>
        <v>0</v>
      </c>
      <c r="O134" s="746"/>
      <c r="P134" s="27"/>
      <c r="Q134" s="323"/>
      <c r="R134" s="721">
        <f>INDEX(Datasheet3!$DP$6:$DP$323,MATCH('Part 1'!$L$16,Datasheet3!$B$6:$B$323,0))</f>
        <v>-903279</v>
      </c>
      <c r="S134" s="722"/>
      <c r="T134" s="114"/>
      <c r="U134" s="23"/>
      <c r="W134" s="442" t="str">
        <f>+IF(X134=0,"","&lt;===")</f>
        <v/>
      </c>
      <c r="X134" s="443">
        <f>+IF(J134+N134=R134,0,1)</f>
        <v>0</v>
      </c>
      <c r="Y134" s="445"/>
      <c r="Z134" s="184">
        <f>ROUND(J134+N134,0)</f>
        <v>-903279</v>
      </c>
      <c r="AA134" s="108"/>
      <c r="AB134" s="185">
        <f>J134+N134</f>
        <v>-903279</v>
      </c>
      <c r="AC134" s="83"/>
      <c r="AD134" s="185">
        <f>AB134-Z134</f>
        <v>0</v>
      </c>
      <c r="AE134" s="83"/>
      <c r="AF134" s="83" t="str">
        <f>IF(AD134&lt;&gt;0,"Please remove pence. All figures shown in whole £s","")</f>
        <v/>
      </c>
      <c r="AG134" s="84"/>
    </row>
    <row r="135" spans="1:33" ht="16" thickBot="1" x14ac:dyDescent="0.4">
      <c r="A135" s="57"/>
      <c r="B135" s="56"/>
      <c r="C135" s="33"/>
      <c r="D135" s="33"/>
      <c r="E135" s="33"/>
      <c r="F135" s="33"/>
      <c r="G135" s="33"/>
      <c r="H135" s="6"/>
      <c r="I135" s="6"/>
      <c r="J135" s="6"/>
      <c r="K135" s="6"/>
      <c r="L135" s="6"/>
      <c r="M135" s="6"/>
      <c r="N135" s="6"/>
      <c r="O135" s="6"/>
      <c r="P135" s="6"/>
      <c r="Q135" s="325"/>
      <c r="R135" s="325"/>
      <c r="S135" s="325"/>
      <c r="T135" s="114"/>
      <c r="U135" s="23"/>
      <c r="X135" s="446"/>
      <c r="Z135" s="438"/>
      <c r="AA135" s="438"/>
      <c r="AB135" s="438"/>
      <c r="AC135" s="438"/>
      <c r="AD135" s="438"/>
      <c r="AE135" s="438"/>
      <c r="AF135" s="438"/>
      <c r="AG135" s="84"/>
    </row>
    <row r="136" spans="1:33" ht="18.75" customHeight="1" thickBot="1" x14ac:dyDescent="0.45">
      <c r="A136" s="57"/>
      <c r="B136" s="56"/>
      <c r="C136" s="701" t="s">
        <v>177</v>
      </c>
      <c r="D136" s="701"/>
      <c r="E136" s="701"/>
      <c r="F136" s="701"/>
      <c r="G136" s="701"/>
      <c r="H136" s="6"/>
      <c r="I136" s="6"/>
      <c r="J136" s="745">
        <f>INDEX(Datasheet3!$DQ$6:$DQ$323,MATCH('Part 1'!$L$16,Datasheet3!$B$6:$B$323,0))</f>
        <v>-16339</v>
      </c>
      <c r="K136" s="746"/>
      <c r="L136" s="27"/>
      <c r="M136" s="27"/>
      <c r="N136" s="745">
        <f>INDEX(Datasheet3!$DR$6:$DR$323,MATCH('Part 1'!$L$16,Datasheet3!$B$6:$B$323,0))</f>
        <v>0</v>
      </c>
      <c r="O136" s="746"/>
      <c r="P136" s="27"/>
      <c r="Q136" s="323"/>
      <c r="R136" s="721">
        <f>INDEX(Datasheet3!$DS$6:$DS$323,MATCH('Part 1'!$L$16,Datasheet3!$B$6:$B$323,0))</f>
        <v>-16339</v>
      </c>
      <c r="S136" s="722"/>
      <c r="T136" s="114"/>
      <c r="U136" s="23"/>
      <c r="W136" s="442" t="str">
        <f>+IF(X136=0,"","&lt;===")</f>
        <v/>
      </c>
      <c r="X136" s="443">
        <f>+IF(J136+N136=R136,0,1)</f>
        <v>0</v>
      </c>
      <c r="Y136" s="445"/>
      <c r="Z136" s="184">
        <f>ROUND(J136+N136,0)</f>
        <v>-16339</v>
      </c>
      <c r="AA136" s="108"/>
      <c r="AB136" s="185">
        <f>J136+N136</f>
        <v>-16339</v>
      </c>
      <c r="AC136" s="83"/>
      <c r="AD136" s="185">
        <f>AB136-Z136</f>
        <v>0</v>
      </c>
      <c r="AE136" s="83"/>
      <c r="AF136" s="83" t="str">
        <f>IF(AD136&lt;&gt;0,"Please remove pence. All figures shown in whole £s","")</f>
        <v/>
      </c>
      <c r="AG136" s="84"/>
    </row>
    <row r="137" spans="1:33" x14ac:dyDescent="0.35">
      <c r="A137" s="57"/>
      <c r="B137" s="56"/>
      <c r="C137" s="717"/>
      <c r="D137" s="717"/>
      <c r="E137" s="717"/>
      <c r="F137" s="717"/>
      <c r="G137" s="717"/>
      <c r="H137" s="6"/>
      <c r="I137" s="6"/>
      <c r="J137" s="34"/>
      <c r="K137" s="27"/>
      <c r="L137" s="27"/>
      <c r="M137" s="27"/>
      <c r="N137" s="34"/>
      <c r="O137" s="27"/>
      <c r="P137" s="27"/>
      <c r="Q137" s="323"/>
      <c r="R137" s="324"/>
      <c r="S137" s="323"/>
      <c r="T137" s="114"/>
      <c r="U137" s="23"/>
      <c r="X137" s="446"/>
      <c r="Z137" s="438"/>
      <c r="AA137" s="438"/>
      <c r="AB137" s="438"/>
      <c r="AC137" s="438"/>
      <c r="AD137" s="438"/>
      <c r="AE137" s="438"/>
      <c r="AF137" s="438"/>
      <c r="AG137" s="84"/>
    </row>
    <row r="138" spans="1:33" x14ac:dyDescent="0.35">
      <c r="A138" s="57"/>
      <c r="B138" s="56"/>
      <c r="C138" s="33"/>
      <c r="D138" s="33"/>
      <c r="E138" s="33"/>
      <c r="F138" s="33"/>
      <c r="G138" s="33"/>
      <c r="H138" s="6"/>
      <c r="I138" s="6"/>
      <c r="J138" s="27"/>
      <c r="K138" s="27"/>
      <c r="L138" s="27"/>
      <c r="M138" s="27"/>
      <c r="N138" s="27"/>
      <c r="O138" s="27"/>
      <c r="P138" s="27"/>
      <c r="Q138" s="323"/>
      <c r="R138" s="323"/>
      <c r="S138" s="323"/>
      <c r="T138" s="114"/>
      <c r="U138" s="23"/>
      <c r="X138" s="446"/>
      <c r="Z138" s="438"/>
      <c r="AA138" s="438"/>
      <c r="AB138" s="438"/>
      <c r="AC138" s="438"/>
      <c r="AD138" s="438"/>
      <c r="AE138" s="438"/>
      <c r="AF138" s="438"/>
      <c r="AG138" s="84"/>
    </row>
    <row r="139" spans="1:33" ht="16" thickBot="1" x14ac:dyDescent="0.4">
      <c r="A139" s="57"/>
      <c r="B139" s="56"/>
      <c r="C139" s="50" t="s">
        <v>178</v>
      </c>
      <c r="D139" s="33"/>
      <c r="E139" s="33"/>
      <c r="F139" s="33"/>
      <c r="G139" s="33"/>
      <c r="H139" s="6"/>
      <c r="I139" s="6"/>
      <c r="J139" s="27"/>
      <c r="K139" s="27"/>
      <c r="L139" s="27"/>
      <c r="M139" s="27"/>
      <c r="N139" s="27"/>
      <c r="O139" s="27"/>
      <c r="P139" s="27"/>
      <c r="Q139" s="323"/>
      <c r="R139" s="323"/>
      <c r="S139" s="323"/>
      <c r="T139" s="114"/>
      <c r="U139" s="23"/>
      <c r="X139" s="446"/>
      <c r="Z139" s="438"/>
      <c r="AA139" s="438"/>
      <c r="AB139" s="438"/>
      <c r="AC139" s="438"/>
      <c r="AD139" s="438"/>
      <c r="AE139" s="438"/>
      <c r="AF139" s="438"/>
      <c r="AG139" s="84"/>
    </row>
    <row r="140" spans="1:33" ht="18.5" thickBot="1" x14ac:dyDescent="0.45">
      <c r="A140" s="57"/>
      <c r="B140" s="56"/>
      <c r="C140" s="33" t="s">
        <v>179</v>
      </c>
      <c r="D140" s="33"/>
      <c r="E140" s="33"/>
      <c r="F140" s="33"/>
      <c r="G140" s="33"/>
      <c r="H140" s="6"/>
      <c r="I140" s="6"/>
      <c r="J140" s="745">
        <f>INDEX(Datasheet3!$DT$6:$DT$323,MATCH('Part 1'!$L$16,Datasheet3!$B$6:$B$323,0))</f>
        <v>-6807206</v>
      </c>
      <c r="K140" s="746"/>
      <c r="L140" s="27"/>
      <c r="M140" s="27"/>
      <c r="N140" s="745">
        <f>INDEX(Datasheet3!$DU$6:$DU$323,MATCH('Part 1'!$L$16,Datasheet3!$B$6:$B$323,0))</f>
        <v>-15572753.449999999</v>
      </c>
      <c r="O140" s="746"/>
      <c r="P140" s="27"/>
      <c r="Q140" s="323"/>
      <c r="R140" s="721">
        <f>INDEX(Datasheet3!$DV$6:$DV$323,MATCH('Part 1'!$L$16,Datasheet3!$B$6:$B$323,0))</f>
        <v>-22379959.449999999</v>
      </c>
      <c r="S140" s="722"/>
      <c r="T140" s="114"/>
      <c r="U140" s="23"/>
      <c r="W140" s="442" t="str">
        <f>+IF(X140=0,"","&lt;===")</f>
        <v/>
      </c>
      <c r="X140" s="443">
        <f>+IF(J140+N140=R140,0,1)</f>
        <v>0</v>
      </c>
      <c r="Y140" s="445"/>
      <c r="Z140" s="184">
        <f>ROUND(J140+N140,0)</f>
        <v>-22379959</v>
      </c>
      <c r="AA140" s="108"/>
      <c r="AB140" s="185">
        <f>J140+N140</f>
        <v>-22379959.449999999</v>
      </c>
      <c r="AC140" s="83"/>
      <c r="AD140" s="185">
        <f>AB140-Z140</f>
        <v>-0.44999999925494194</v>
      </c>
      <c r="AE140" s="83"/>
      <c r="AF140" s="83" t="str">
        <f>IF(AD140&lt;&gt;0,"Please remove pence. All figures shown in whole £s","")</f>
        <v>Please remove pence. All figures shown in whole £s</v>
      </c>
      <c r="AG140" s="84"/>
    </row>
    <row r="141" spans="1:33" ht="16" thickBot="1" x14ac:dyDescent="0.4">
      <c r="A141" s="57"/>
      <c r="B141" s="56"/>
      <c r="C141" s="33"/>
      <c r="D141" s="33"/>
      <c r="E141" s="33"/>
      <c r="F141" s="33"/>
      <c r="G141" s="33"/>
      <c r="H141" s="6"/>
      <c r="I141" s="6"/>
      <c r="J141" s="6"/>
      <c r="K141" s="6"/>
      <c r="L141" s="6"/>
      <c r="M141" s="6"/>
      <c r="N141" s="6"/>
      <c r="O141" s="6"/>
      <c r="P141" s="6"/>
      <c r="Q141" s="325"/>
      <c r="R141" s="325"/>
      <c r="S141" s="325"/>
      <c r="T141" s="325"/>
      <c r="U141" s="23"/>
      <c r="X141" s="446"/>
      <c r="Z141" s="495"/>
      <c r="AA141" s="438"/>
      <c r="AB141" s="438"/>
      <c r="AC141" s="438"/>
      <c r="AD141" s="438"/>
      <c r="AE141" s="438"/>
      <c r="AF141" s="438"/>
      <c r="AG141" s="84"/>
    </row>
    <row r="142" spans="1:33" ht="18.75" customHeight="1" thickBot="1" x14ac:dyDescent="0.45">
      <c r="A142" s="57"/>
      <c r="B142" s="56"/>
      <c r="C142" s="701" t="s">
        <v>180</v>
      </c>
      <c r="D142" s="701"/>
      <c r="E142" s="701"/>
      <c r="F142" s="701"/>
      <c r="G142" s="701"/>
      <c r="H142" s="6"/>
      <c r="I142" s="6"/>
      <c r="J142" s="745">
        <f>INDEX(Datasheet3!$DW$6:$DW$323,MATCH('Part 1'!$L$16,Datasheet3!$B$6:$B$323,0))</f>
        <v>-708569</v>
      </c>
      <c r="K142" s="746"/>
      <c r="L142" s="27"/>
      <c r="M142" s="27"/>
      <c r="N142" s="745">
        <f>INDEX(Datasheet3!$DX$6:$DX$323,MATCH('Part 1'!$L$16,Datasheet3!$B$6:$B$323,0))</f>
        <v>-1004022</v>
      </c>
      <c r="O142" s="746"/>
      <c r="P142" s="27"/>
      <c r="Q142" s="323"/>
      <c r="R142" s="721">
        <f>INDEX(Datasheet3!$DY$6:$DY$323,MATCH('Part 1'!$L$16,Datasheet3!$B$6:$B$323,0))</f>
        <v>-1712591</v>
      </c>
      <c r="S142" s="722"/>
      <c r="T142" s="114"/>
      <c r="U142" s="23"/>
      <c r="W142" s="442" t="str">
        <f>+IF(X142=0,"","&lt;===")</f>
        <v/>
      </c>
      <c r="X142" s="443">
        <f>+IF(J142+N142=R142,0,1)</f>
        <v>0</v>
      </c>
      <c r="Y142" s="445"/>
      <c r="Z142" s="184">
        <f>ROUND(J142+N142,0)</f>
        <v>-1712591</v>
      </c>
      <c r="AA142" s="108"/>
      <c r="AB142" s="185">
        <f>J142+N142</f>
        <v>-1712591</v>
      </c>
      <c r="AC142" s="83"/>
      <c r="AD142" s="185">
        <f>AB142-Z142</f>
        <v>0</v>
      </c>
      <c r="AE142" s="83"/>
      <c r="AF142" s="83" t="str">
        <f>IF(AD142&lt;&gt;0,"Please remove pence. All figures shown in whole £s","")</f>
        <v/>
      </c>
      <c r="AG142" s="84"/>
    </row>
    <row r="143" spans="1:33" x14ac:dyDescent="0.35">
      <c r="A143" s="57"/>
      <c r="B143" s="56"/>
      <c r="C143" s="717"/>
      <c r="D143" s="717"/>
      <c r="E143" s="717"/>
      <c r="F143" s="717"/>
      <c r="G143" s="717"/>
      <c r="H143" s="6"/>
      <c r="I143" s="6"/>
      <c r="J143" s="34"/>
      <c r="K143" s="27"/>
      <c r="L143" s="27"/>
      <c r="M143" s="27"/>
      <c r="N143" s="34"/>
      <c r="O143" s="27"/>
      <c r="P143" s="27"/>
      <c r="Q143" s="323"/>
      <c r="R143" s="324"/>
      <c r="S143" s="323"/>
      <c r="T143" s="114"/>
      <c r="U143" s="23"/>
      <c r="X143" s="446"/>
      <c r="Z143" s="438"/>
      <c r="AA143" s="438"/>
      <c r="AB143" s="438"/>
      <c r="AC143" s="438"/>
      <c r="AD143" s="438"/>
      <c r="AE143" s="438"/>
      <c r="AF143" s="438"/>
      <c r="AG143" s="84"/>
    </row>
    <row r="144" spans="1:33" ht="16" thickBot="1" x14ac:dyDescent="0.4">
      <c r="A144" s="57"/>
      <c r="B144" s="56"/>
      <c r="C144" s="50"/>
      <c r="D144" s="50"/>
      <c r="E144" s="50"/>
      <c r="F144" s="50"/>
      <c r="G144" s="50"/>
      <c r="H144" s="48"/>
      <c r="I144" s="6"/>
      <c r="J144" s="496" t="s">
        <v>132</v>
      </c>
      <c r="K144" s="27"/>
      <c r="L144" s="27"/>
      <c r="M144" s="27"/>
      <c r="N144" s="27"/>
      <c r="O144" s="27"/>
      <c r="P144" s="27"/>
      <c r="Q144" s="323"/>
      <c r="R144" s="324"/>
      <c r="S144" s="323"/>
      <c r="T144" s="114"/>
      <c r="U144" s="23"/>
      <c r="X144" s="446"/>
      <c r="Z144" s="495"/>
      <c r="AA144" s="438"/>
      <c r="AB144" s="438"/>
      <c r="AC144" s="438"/>
      <c r="AD144" s="438"/>
      <c r="AE144" s="438"/>
      <c r="AF144" s="438"/>
      <c r="AG144" s="84"/>
    </row>
    <row r="145" spans="1:33" ht="16" thickBot="1" x14ac:dyDescent="0.4">
      <c r="A145" s="57"/>
      <c r="B145" s="56"/>
      <c r="C145" s="55" t="s">
        <v>181</v>
      </c>
      <c r="D145" s="33"/>
      <c r="E145" s="33"/>
      <c r="F145" s="33"/>
      <c r="G145" s="33"/>
      <c r="H145" s="6"/>
      <c r="I145" s="6"/>
      <c r="J145" s="27"/>
      <c r="K145" s="27"/>
      <c r="L145" s="27"/>
      <c r="M145" s="27"/>
      <c r="N145" s="745">
        <f>INDEX(Datasheet3!$DZ$6:$DZ$323,MATCH('Part 1'!$L$16,Datasheet3!$B$6:$B$323,0))</f>
        <v>-15978137.449999999</v>
      </c>
      <c r="O145" s="746"/>
      <c r="P145" s="27"/>
      <c r="Q145" s="323"/>
      <c r="R145" s="323"/>
      <c r="S145" s="323"/>
      <c r="T145" s="114"/>
      <c r="U145" s="23"/>
      <c r="X145" s="446"/>
      <c r="Y145" s="445"/>
      <c r="Z145" s="438"/>
      <c r="AA145" s="438"/>
      <c r="AB145" s="438"/>
      <c r="AC145" s="438"/>
      <c r="AD145" s="438"/>
      <c r="AE145" s="438"/>
      <c r="AF145" s="438"/>
      <c r="AG145" s="84"/>
    </row>
    <row r="146" spans="1:33" ht="16" thickBot="1" x14ac:dyDescent="0.3">
      <c r="A146" s="57"/>
      <c r="B146" s="56"/>
      <c r="C146" s="33"/>
      <c r="D146" s="33"/>
      <c r="E146" s="33"/>
      <c r="F146" s="33"/>
      <c r="G146" s="33"/>
      <c r="H146" s="27"/>
      <c r="I146" s="27"/>
      <c r="J146" s="27"/>
      <c r="K146" s="27"/>
      <c r="L146" s="27"/>
      <c r="M146" s="27"/>
      <c r="N146" s="27"/>
      <c r="O146" s="27"/>
      <c r="P146" s="27"/>
      <c r="Q146" s="323"/>
      <c r="R146" s="323"/>
      <c r="S146" s="323"/>
      <c r="T146" s="114"/>
      <c r="U146" s="23"/>
      <c r="X146" s="446"/>
      <c r="Z146" s="438"/>
      <c r="AA146" s="438"/>
      <c r="AB146" s="438"/>
      <c r="AC146" s="438"/>
      <c r="AD146" s="438"/>
      <c r="AE146" s="438"/>
      <c r="AF146" s="438"/>
      <c r="AG146" s="84"/>
    </row>
    <row r="147" spans="1:33" ht="16" thickBot="1" x14ac:dyDescent="0.4">
      <c r="A147" s="57"/>
      <c r="B147" s="56"/>
      <c r="C147" s="55" t="s">
        <v>182</v>
      </c>
      <c r="D147" s="33"/>
      <c r="E147" s="33"/>
      <c r="F147" s="33"/>
      <c r="G147" s="33"/>
      <c r="H147" s="6"/>
      <c r="I147" s="6"/>
      <c r="J147" s="745">
        <f>INDEX(Datasheet3!$EA$6:$EA$323,MATCH('Part 1'!$L$16,Datasheet3!$B$6:$B$323,0))</f>
        <v>-2145164</v>
      </c>
      <c r="K147" s="746"/>
      <c r="L147" s="27"/>
      <c r="M147" s="27"/>
      <c r="N147" s="27"/>
      <c r="O147" s="27"/>
      <c r="P147" s="27"/>
      <c r="Q147" s="323"/>
      <c r="R147" s="323"/>
      <c r="S147" s="323"/>
      <c r="T147" s="114"/>
      <c r="U147" s="23"/>
      <c r="X147" s="446"/>
      <c r="Y147" s="445"/>
      <c r="Z147" s="438"/>
      <c r="AA147" s="438"/>
      <c r="AB147" s="438"/>
      <c r="AC147" s="438"/>
      <c r="AD147" s="438"/>
      <c r="AE147" s="438"/>
      <c r="AF147" s="438"/>
      <c r="AG147" s="84"/>
    </row>
    <row r="148" spans="1:33" ht="16" thickBot="1" x14ac:dyDescent="0.4">
      <c r="A148" s="57"/>
      <c r="B148" s="56"/>
      <c r="C148" s="33"/>
      <c r="D148" s="33"/>
      <c r="E148" s="33"/>
      <c r="F148" s="33"/>
      <c r="G148" s="33"/>
      <c r="H148" s="6"/>
      <c r="I148" s="6"/>
      <c r="J148" s="27"/>
      <c r="K148" s="27"/>
      <c r="L148" s="27"/>
      <c r="M148" s="27"/>
      <c r="N148" s="27"/>
      <c r="O148" s="27"/>
      <c r="P148" s="27"/>
      <c r="Q148" s="323"/>
      <c r="R148" s="323"/>
      <c r="S148" s="323"/>
      <c r="T148" s="114"/>
      <c r="U148" s="23"/>
      <c r="X148" s="446"/>
      <c r="Z148" s="438"/>
      <c r="AA148" s="438"/>
      <c r="AB148" s="438"/>
      <c r="AC148" s="438"/>
      <c r="AD148" s="438"/>
      <c r="AE148" s="438"/>
      <c r="AF148" s="438"/>
      <c r="AG148" s="84"/>
    </row>
    <row r="149" spans="1:33" ht="16" thickBot="1" x14ac:dyDescent="0.4">
      <c r="A149" s="57"/>
      <c r="B149" s="65"/>
      <c r="C149" s="76"/>
      <c r="D149" s="76"/>
      <c r="E149" s="76"/>
      <c r="F149" s="76"/>
      <c r="G149" s="76"/>
      <c r="H149" s="351"/>
      <c r="I149" s="351"/>
      <c r="J149" s="66"/>
      <c r="K149" s="66"/>
      <c r="L149" s="66"/>
      <c r="M149" s="66"/>
      <c r="N149" s="66"/>
      <c r="O149" s="66"/>
      <c r="P149" s="66"/>
      <c r="Q149" s="448"/>
      <c r="R149" s="448"/>
      <c r="S149" s="448"/>
      <c r="T149" s="115"/>
      <c r="U149" s="23"/>
      <c r="X149" s="446"/>
      <c r="Z149" s="438"/>
      <c r="AA149" s="438"/>
      <c r="AB149" s="438"/>
      <c r="AC149" s="438"/>
      <c r="AD149" s="438"/>
      <c r="AE149" s="438"/>
      <c r="AF149" s="438"/>
      <c r="AG149" s="84"/>
    </row>
    <row r="150" spans="1:33" ht="18.5" thickBot="1" x14ac:dyDescent="0.45">
      <c r="A150" s="57"/>
      <c r="B150" s="67"/>
      <c r="C150" s="704" t="s">
        <v>183</v>
      </c>
      <c r="D150" s="704"/>
      <c r="E150" s="704"/>
      <c r="F150" s="704"/>
      <c r="G150" s="704"/>
      <c r="H150" s="6"/>
      <c r="I150" s="6"/>
      <c r="J150" s="758">
        <f>INDEX(Datasheet3!$EB$6:$EB$323,MATCH('Part 1'!$L$16,Datasheet3!$B$6:$B$323,0))</f>
        <v>-95590856</v>
      </c>
      <c r="K150" s="759"/>
      <c r="L150" s="27"/>
      <c r="M150" s="27"/>
      <c r="N150" s="758">
        <f>INDEX(Datasheet3!$EC$6:$EC$323,MATCH('Part 1'!$L$16,Datasheet3!$B$6:$B$323,0))</f>
        <v>-17027477</v>
      </c>
      <c r="O150" s="759"/>
      <c r="P150" s="27"/>
      <c r="Q150" s="323"/>
      <c r="R150" s="721">
        <f>INDEX(Datasheet3!$ED$6:$ED$323,MATCH('Part 1'!$L$16,Datasheet3!$B$6:$B$323,0))</f>
        <v>-112618333</v>
      </c>
      <c r="S150" s="722"/>
      <c r="T150" s="116"/>
      <c r="U150" s="23"/>
      <c r="W150" s="442" t="str">
        <f>+IF(X150=0,"","&lt;===")</f>
        <v/>
      </c>
      <c r="X150" s="443">
        <f>+IF(J150+N150=R150,0,1)</f>
        <v>0</v>
      </c>
      <c r="Y150" s="445"/>
      <c r="Z150" s="184">
        <f>ROUND(J150+N150,0)</f>
        <v>-112618333</v>
      </c>
      <c r="AA150" s="108"/>
      <c r="AB150" s="185">
        <f>J150+N150</f>
        <v>-112618333</v>
      </c>
      <c r="AC150" s="83"/>
      <c r="AD150" s="185">
        <f>AB150-Z150</f>
        <v>0</v>
      </c>
      <c r="AE150" s="83"/>
      <c r="AF150" s="83" t="str">
        <f>IF(AD150&lt;&gt;0,"Please remove pence. All figures shown in whole £s","")</f>
        <v/>
      </c>
      <c r="AG150" s="84"/>
    </row>
    <row r="151" spans="1:33" ht="16" thickBot="1" x14ac:dyDescent="0.4">
      <c r="A151" s="57"/>
      <c r="B151" s="68"/>
      <c r="C151" s="77"/>
      <c r="D151" s="77"/>
      <c r="E151" s="77"/>
      <c r="F151" s="77"/>
      <c r="G151" s="77"/>
      <c r="H151" s="353"/>
      <c r="I151" s="353"/>
      <c r="J151" s="73"/>
      <c r="K151" s="73"/>
      <c r="L151" s="73"/>
      <c r="M151" s="73"/>
      <c r="N151" s="73"/>
      <c r="O151" s="73"/>
      <c r="P151" s="73"/>
      <c r="Q151" s="484"/>
      <c r="R151" s="484"/>
      <c r="S151" s="484"/>
      <c r="T151" s="117"/>
      <c r="U151" s="23"/>
      <c r="X151" s="446"/>
      <c r="Z151" s="438"/>
      <c r="AA151" s="438"/>
      <c r="AB151" s="438"/>
      <c r="AC151" s="438"/>
      <c r="AD151" s="438"/>
      <c r="AE151" s="438"/>
      <c r="AF151" s="438"/>
      <c r="AG151" s="84"/>
    </row>
    <row r="152" spans="1:33" ht="16" thickBot="1" x14ac:dyDescent="0.4">
      <c r="A152" s="58"/>
      <c r="B152" s="59"/>
      <c r="C152" s="79"/>
      <c r="D152" s="79"/>
      <c r="E152" s="79"/>
      <c r="F152" s="79"/>
      <c r="G152" s="79"/>
      <c r="H152" s="143"/>
      <c r="I152" s="143"/>
      <c r="J152" s="146"/>
      <c r="K152" s="146"/>
      <c r="L152" s="146"/>
      <c r="M152" s="146"/>
      <c r="N152" s="146"/>
      <c r="O152" s="146"/>
      <c r="P152" s="146"/>
      <c r="Q152" s="488"/>
      <c r="R152" s="488"/>
      <c r="S152" s="488"/>
      <c r="T152" s="118"/>
      <c r="U152" s="24"/>
      <c r="X152" s="446"/>
      <c r="Z152" s="438"/>
      <c r="AA152" s="438"/>
      <c r="AB152" s="438"/>
      <c r="AC152" s="438"/>
      <c r="AD152" s="438"/>
      <c r="AE152" s="438"/>
      <c r="AF152" s="438"/>
      <c r="AG152" s="84"/>
    </row>
    <row r="153" spans="1:33" x14ac:dyDescent="0.35">
      <c r="A153" s="57"/>
      <c r="B153" s="56"/>
      <c r="C153" s="50" t="s">
        <v>184</v>
      </c>
      <c r="D153" s="33"/>
      <c r="E153" s="33"/>
      <c r="F153" s="33"/>
      <c r="G153" s="33"/>
      <c r="H153" s="6"/>
      <c r="I153" s="6"/>
      <c r="J153" s="27"/>
      <c r="K153" s="27"/>
      <c r="L153" s="27"/>
      <c r="M153" s="27"/>
      <c r="N153" s="27"/>
      <c r="O153" s="27"/>
      <c r="P153" s="27"/>
      <c r="Q153" s="323"/>
      <c r="R153" s="323"/>
      <c r="S153" s="323"/>
      <c r="T153" s="114"/>
      <c r="U153" s="23"/>
      <c r="X153" s="446"/>
      <c r="Z153" s="438"/>
      <c r="AA153" s="438"/>
      <c r="AB153" s="438"/>
      <c r="AC153" s="438"/>
      <c r="AD153" s="438"/>
      <c r="AE153" s="438"/>
      <c r="AF153" s="438"/>
      <c r="AG153" s="84"/>
    </row>
    <row r="154" spans="1:33" ht="16" thickBot="1" x14ac:dyDescent="0.4">
      <c r="A154" s="57"/>
      <c r="B154" s="56"/>
      <c r="C154" s="50" t="s">
        <v>185</v>
      </c>
      <c r="D154" s="33"/>
      <c r="E154" s="33"/>
      <c r="F154" s="33"/>
      <c r="G154" s="33"/>
      <c r="H154" s="6"/>
      <c r="I154" s="6"/>
      <c r="J154" s="27"/>
      <c r="K154" s="27"/>
      <c r="L154" s="27"/>
      <c r="M154" s="27"/>
      <c r="N154" s="27"/>
      <c r="O154" s="27"/>
      <c r="P154" s="27"/>
      <c r="Q154" s="323"/>
      <c r="R154" s="323"/>
      <c r="S154" s="323"/>
      <c r="T154" s="114"/>
      <c r="U154" s="23"/>
      <c r="X154" s="446"/>
      <c r="Z154" s="438"/>
      <c r="AA154" s="438"/>
      <c r="AB154" s="438"/>
      <c r="AC154" s="438"/>
      <c r="AD154" s="438"/>
      <c r="AE154" s="438"/>
      <c r="AF154" s="438"/>
      <c r="AG154" s="84"/>
    </row>
    <row r="155" spans="1:33" ht="18.5" thickBot="1" x14ac:dyDescent="0.45">
      <c r="A155" s="57"/>
      <c r="B155" s="56"/>
      <c r="C155" s="33" t="s">
        <v>186</v>
      </c>
      <c r="D155" s="33"/>
      <c r="E155" s="33"/>
      <c r="F155" s="33"/>
      <c r="G155" s="33"/>
      <c r="H155" s="6"/>
      <c r="I155" s="6"/>
      <c r="J155" s="745">
        <f>INDEX(Datasheet3!$EE$6:$EE$323,MATCH('Part 1'!$L$16,Datasheet3!$B$6:$B$323,0))</f>
        <v>107615.55</v>
      </c>
      <c r="K155" s="746"/>
      <c r="L155" s="158"/>
      <c r="M155" s="158"/>
      <c r="N155" s="745">
        <f>INDEX(Datasheet3!$EF$6:$EF$323,MATCH('Part 1'!$L$16,Datasheet3!$B$6:$B$323,0))</f>
        <v>0</v>
      </c>
      <c r="O155" s="746"/>
      <c r="P155" s="158"/>
      <c r="Q155" s="323"/>
      <c r="R155" s="721">
        <f>INDEX(Datasheet3!$EG$6:$EG$323,MATCH('Part 1'!$L$16,Datasheet3!$B$6:$B$323,0))</f>
        <v>107615.55</v>
      </c>
      <c r="S155" s="722"/>
      <c r="T155" s="114"/>
      <c r="U155" s="23"/>
      <c r="W155" s="442" t="str">
        <f>+IF(X155=0,"","&lt;===")</f>
        <v/>
      </c>
      <c r="X155" s="443">
        <f>+IF(J155+N155=R155,0,1)</f>
        <v>0</v>
      </c>
      <c r="Y155" s="445"/>
      <c r="Z155" s="184">
        <f>ROUND(J155+N155,0)</f>
        <v>107616</v>
      </c>
      <c r="AA155" s="108"/>
      <c r="AB155" s="185">
        <f>J155+N155</f>
        <v>107615.55</v>
      </c>
      <c r="AC155" s="83"/>
      <c r="AD155" s="185">
        <f>AB155-Z155</f>
        <v>-0.44999999999708962</v>
      </c>
      <c r="AE155" s="83"/>
      <c r="AF155" s="83" t="str">
        <f>IF(AD155&lt;&gt;0,"Please remove pence. All figures shown in whole £s","")</f>
        <v>Please remove pence. All figures shown in whole £s</v>
      </c>
      <c r="AG155" s="84"/>
    </row>
    <row r="156" spans="1:33" x14ac:dyDescent="0.35">
      <c r="A156" s="57"/>
      <c r="B156" s="56"/>
      <c r="C156" s="33" t="s">
        <v>154</v>
      </c>
      <c r="D156" s="33"/>
      <c r="E156" s="33"/>
      <c r="F156" s="33"/>
      <c r="G156" s="33"/>
      <c r="H156" s="6"/>
      <c r="I156" s="6"/>
      <c r="J156" s="157"/>
      <c r="K156" s="157"/>
      <c r="L156" s="158"/>
      <c r="M156" s="158"/>
      <c r="N156" s="157"/>
      <c r="O156" s="157"/>
      <c r="P156" s="158"/>
      <c r="Q156" s="323"/>
      <c r="R156" s="324"/>
      <c r="S156" s="323"/>
      <c r="T156" s="114"/>
      <c r="U156" s="23"/>
      <c r="X156" s="446"/>
      <c r="Z156" s="438"/>
      <c r="AA156" s="438"/>
      <c r="AB156" s="438"/>
      <c r="AC156" s="438"/>
      <c r="AD156" s="438"/>
      <c r="AE156" s="438"/>
      <c r="AF156" s="438"/>
      <c r="AG156" s="84"/>
    </row>
    <row r="157" spans="1:33" x14ac:dyDescent="0.35">
      <c r="A157" s="57"/>
      <c r="B157" s="56"/>
      <c r="C157" s="33"/>
      <c r="D157" s="33"/>
      <c r="E157" s="33"/>
      <c r="F157" s="33"/>
      <c r="G157" s="33"/>
      <c r="H157" s="6"/>
      <c r="I157" s="6"/>
      <c r="J157" s="157"/>
      <c r="K157" s="157"/>
      <c r="L157" s="158"/>
      <c r="M157" s="158"/>
      <c r="N157" s="157"/>
      <c r="O157" s="157"/>
      <c r="P157" s="158"/>
      <c r="Q157" s="323"/>
      <c r="R157" s="324"/>
      <c r="S157" s="323"/>
      <c r="T157" s="114"/>
      <c r="U157" s="23"/>
      <c r="X157" s="446"/>
      <c r="Z157" s="438"/>
      <c r="AA157" s="438"/>
      <c r="AB157" s="438"/>
      <c r="AC157" s="438"/>
      <c r="AD157" s="438"/>
      <c r="AE157" s="438"/>
      <c r="AF157" s="438"/>
      <c r="AG157" s="84"/>
    </row>
    <row r="158" spans="1:33" ht="16" thickBot="1" x14ac:dyDescent="0.4">
      <c r="A158" s="57"/>
      <c r="B158" s="56"/>
      <c r="C158" s="50" t="s">
        <v>187</v>
      </c>
      <c r="D158" s="33"/>
      <c r="E158" s="33"/>
      <c r="F158" s="33"/>
      <c r="G158" s="33"/>
      <c r="H158" s="6"/>
      <c r="I158" s="6"/>
      <c r="J158" s="157"/>
      <c r="K158" s="157"/>
      <c r="L158" s="158"/>
      <c r="M158" s="158"/>
      <c r="N158" s="157"/>
      <c r="O158" s="157"/>
      <c r="P158" s="158"/>
      <c r="Q158" s="323"/>
      <c r="R158" s="324"/>
      <c r="S158" s="323"/>
      <c r="T158" s="114"/>
      <c r="U158" s="23"/>
      <c r="X158" s="446"/>
      <c r="Z158" s="438"/>
      <c r="AA158" s="438"/>
      <c r="AB158" s="438"/>
      <c r="AC158" s="438"/>
      <c r="AD158" s="438"/>
      <c r="AE158" s="438"/>
      <c r="AF158" s="438"/>
      <c r="AG158" s="84"/>
    </row>
    <row r="159" spans="1:33" ht="18.5" thickBot="1" x14ac:dyDescent="0.45">
      <c r="A159" s="57"/>
      <c r="B159" s="56"/>
      <c r="C159" s="33" t="s">
        <v>188</v>
      </c>
      <c r="D159" s="33"/>
      <c r="E159" s="33"/>
      <c r="F159" s="33"/>
      <c r="G159" s="33"/>
      <c r="H159" s="6"/>
      <c r="I159" s="6"/>
      <c r="J159" s="745">
        <f>INDEX(Datasheet3!$EH$6:$EH$323,MATCH('Part 1'!$L$16,Datasheet3!$B$6:$B$323,0))</f>
        <v>25120.760000000002</v>
      </c>
      <c r="K159" s="746"/>
      <c r="L159" s="27"/>
      <c r="M159" s="27"/>
      <c r="N159" s="745">
        <f>INDEX(Datasheet3!$EI$6:$EI$323,MATCH('Part 1'!$L$16,Datasheet3!$B$6:$B$323,0))</f>
        <v>0</v>
      </c>
      <c r="O159" s="746"/>
      <c r="P159" s="27"/>
      <c r="Q159" s="323"/>
      <c r="R159" s="721">
        <f>INDEX(Datasheet3!$EJ$6:$EJ$323,MATCH('Part 1'!$L$16,Datasheet3!$B$6:$B$323,0))</f>
        <v>25120.760000000002</v>
      </c>
      <c r="S159" s="722"/>
      <c r="T159" s="114"/>
      <c r="U159" s="23"/>
      <c r="W159" s="442" t="str">
        <f>+IF(X159=0,"","&lt;===")</f>
        <v/>
      </c>
      <c r="X159" s="443">
        <f>+IF(J159+N159=R159,0,1)</f>
        <v>0</v>
      </c>
      <c r="Y159" s="445"/>
      <c r="Z159" s="184">
        <f>ROUND(J159+N159,0)</f>
        <v>25121</v>
      </c>
      <c r="AA159" s="108"/>
      <c r="AB159" s="185">
        <f>J159+N159</f>
        <v>25120.760000000002</v>
      </c>
      <c r="AC159" s="83"/>
      <c r="AD159" s="185">
        <f>AB159-Z159</f>
        <v>-0.23999999999796273</v>
      </c>
      <c r="AE159" s="83"/>
      <c r="AF159" s="83" t="str">
        <f>IF(AD159&lt;&gt;0,"Please remove pence. All figures shown in whole £s","")</f>
        <v>Please remove pence. All figures shown in whole £s</v>
      </c>
      <c r="AG159" s="84"/>
    </row>
    <row r="160" spans="1:33" x14ac:dyDescent="0.35">
      <c r="A160" s="57"/>
      <c r="B160" s="56"/>
      <c r="C160" s="33" t="s">
        <v>154</v>
      </c>
      <c r="D160" s="33"/>
      <c r="E160" s="33"/>
      <c r="F160" s="33"/>
      <c r="G160" s="33"/>
      <c r="H160" s="6"/>
      <c r="I160" s="6"/>
      <c r="J160" s="157"/>
      <c r="K160" s="157"/>
      <c r="L160" s="158"/>
      <c r="M160" s="158"/>
      <c r="N160" s="157"/>
      <c r="O160" s="157"/>
      <c r="P160" s="158"/>
      <c r="Q160" s="323"/>
      <c r="R160" s="324"/>
      <c r="S160" s="323"/>
      <c r="T160" s="114"/>
      <c r="U160" s="23"/>
      <c r="X160" s="446"/>
      <c r="Z160" s="438"/>
      <c r="AA160" s="438"/>
      <c r="AB160" s="438"/>
      <c r="AC160" s="438"/>
      <c r="AD160" s="438"/>
      <c r="AE160" s="438"/>
      <c r="AF160" s="438"/>
      <c r="AG160" s="84"/>
    </row>
    <row r="161" spans="1:33" x14ac:dyDescent="0.35">
      <c r="A161" s="57"/>
      <c r="B161" s="56"/>
      <c r="C161" s="33"/>
      <c r="D161" s="33"/>
      <c r="E161" s="33"/>
      <c r="F161" s="33"/>
      <c r="G161" s="33"/>
      <c r="H161" s="6"/>
      <c r="I161" s="6"/>
      <c r="J161" s="157"/>
      <c r="K161" s="157"/>
      <c r="L161" s="158"/>
      <c r="M161" s="158"/>
      <c r="N161" s="157"/>
      <c r="O161" s="157"/>
      <c r="P161" s="158"/>
      <c r="Q161" s="323"/>
      <c r="R161" s="324"/>
      <c r="S161" s="323"/>
      <c r="T161" s="114"/>
      <c r="U161" s="23"/>
      <c r="X161" s="446"/>
      <c r="Z161" s="438"/>
      <c r="AA161" s="438"/>
      <c r="AB161" s="438"/>
      <c r="AC161" s="438"/>
      <c r="AD161" s="438"/>
      <c r="AE161" s="438"/>
      <c r="AF161" s="438"/>
      <c r="AG161" s="84"/>
    </row>
    <row r="162" spans="1:33" ht="16" thickBot="1" x14ac:dyDescent="0.4">
      <c r="A162" s="57"/>
      <c r="B162" s="56"/>
      <c r="C162" s="50" t="s">
        <v>189</v>
      </c>
      <c r="D162" s="33"/>
      <c r="E162" s="33"/>
      <c r="F162" s="33"/>
      <c r="G162" s="33"/>
      <c r="H162" s="6"/>
      <c r="I162" s="6"/>
      <c r="J162" s="6"/>
      <c r="K162" s="6"/>
      <c r="L162" s="6"/>
      <c r="M162" s="6"/>
      <c r="N162" s="6"/>
      <c r="O162" s="6"/>
      <c r="P162" s="6"/>
      <c r="Q162" s="325"/>
      <c r="R162" s="325"/>
      <c r="S162" s="325"/>
      <c r="T162" s="114"/>
      <c r="U162" s="23"/>
      <c r="X162" s="446"/>
      <c r="Z162" s="438"/>
      <c r="AA162" s="438"/>
      <c r="AB162" s="438"/>
      <c r="AC162" s="438"/>
      <c r="AD162" s="438"/>
      <c r="AE162" s="438"/>
      <c r="AF162" s="438"/>
      <c r="AG162" s="84"/>
    </row>
    <row r="163" spans="1:33" ht="18.5" thickBot="1" x14ac:dyDescent="0.45">
      <c r="A163" s="57"/>
      <c r="B163" s="56"/>
      <c r="C163" s="33" t="s">
        <v>190</v>
      </c>
      <c r="D163" s="33"/>
      <c r="E163" s="33"/>
      <c r="F163" s="33"/>
      <c r="G163" s="33"/>
      <c r="H163" s="6"/>
      <c r="I163" s="6"/>
      <c r="J163" s="745">
        <f>INDEX(Datasheet3!$EK$6:$EK$323,MATCH('Part 1'!$L$16,Datasheet3!$B$6:$B$323,0))</f>
        <v>-9364514.7400000002</v>
      </c>
      <c r="K163" s="746"/>
      <c r="L163" s="27"/>
      <c r="M163" s="27"/>
      <c r="N163" s="745">
        <f>INDEX(Datasheet3!$EL$6:$EL$323,MATCH('Part 1'!$L$16,Datasheet3!$B$6:$B$323,0))</f>
        <v>-1697</v>
      </c>
      <c r="O163" s="746"/>
      <c r="P163" s="27"/>
      <c r="Q163" s="323"/>
      <c r="R163" s="721">
        <f>INDEX(Datasheet3!$EM$6:$EM$323,MATCH('Part 1'!$L$16,Datasheet3!$B$6:$B$323,0))</f>
        <v>-9366211.7400000002</v>
      </c>
      <c r="S163" s="722"/>
      <c r="T163" s="114"/>
      <c r="U163" s="23"/>
      <c r="W163" s="442" t="str">
        <f>+IF(X163=0,"","&lt;===")</f>
        <v/>
      </c>
      <c r="X163" s="443">
        <f>+IF(J163+N163=R163,0,1)</f>
        <v>0</v>
      </c>
      <c r="Y163" s="445"/>
      <c r="Z163" s="184">
        <f>ROUND(J163+N163,0)</f>
        <v>-9366212</v>
      </c>
      <c r="AA163" s="108"/>
      <c r="AB163" s="185">
        <f>J163+N163</f>
        <v>-9366211.7400000002</v>
      </c>
      <c r="AC163" s="83"/>
      <c r="AD163" s="185">
        <f>AB163-Z163</f>
        <v>0.25999999977648258</v>
      </c>
      <c r="AE163" s="83"/>
      <c r="AF163" s="83" t="str">
        <f>IF(AD163&lt;&gt;0,"Please remove pence. All figures shown in whole £s","")</f>
        <v>Please remove pence. All figures shown in whole £s</v>
      </c>
      <c r="AG163" s="84"/>
    </row>
    <row r="164" spans="1:33" ht="18" x14ac:dyDescent="0.4">
      <c r="A164" s="57"/>
      <c r="B164" s="56"/>
      <c r="C164" s="33" t="s">
        <v>154</v>
      </c>
      <c r="D164" s="33"/>
      <c r="E164" s="33"/>
      <c r="F164" s="33"/>
      <c r="G164" s="33"/>
      <c r="H164" s="6"/>
      <c r="I164" s="6"/>
      <c r="J164" s="6"/>
      <c r="K164" s="6"/>
      <c r="L164" s="6"/>
      <c r="M164" s="6"/>
      <c r="N164" s="6"/>
      <c r="O164" s="6"/>
      <c r="P164" s="6"/>
      <c r="Q164" s="325"/>
      <c r="R164" s="325"/>
      <c r="S164" s="325"/>
      <c r="T164" s="114"/>
      <c r="U164" s="23"/>
      <c r="W164" s="442"/>
      <c r="X164" s="443"/>
      <c r="Y164" s="445"/>
      <c r="Z164" s="438"/>
      <c r="AA164" s="438"/>
      <c r="AB164" s="438"/>
      <c r="AC164" s="438"/>
      <c r="AD164" s="438"/>
      <c r="AE164" s="438"/>
      <c r="AF164" s="438"/>
      <c r="AG164" s="84"/>
    </row>
    <row r="165" spans="1:33" ht="18" x14ac:dyDescent="0.4">
      <c r="A165" s="57"/>
      <c r="B165" s="56"/>
      <c r="C165" s="33"/>
      <c r="D165" s="33"/>
      <c r="E165" s="33"/>
      <c r="F165" s="33"/>
      <c r="G165" s="33"/>
      <c r="H165" s="6"/>
      <c r="I165" s="6"/>
      <c r="J165" s="6"/>
      <c r="K165" s="358"/>
      <c r="L165" s="6"/>
      <c r="M165" s="6"/>
      <c r="N165" s="6"/>
      <c r="O165" s="6"/>
      <c r="P165" s="6"/>
      <c r="Q165" s="325"/>
      <c r="R165" s="325"/>
      <c r="S165" s="325"/>
      <c r="T165" s="114"/>
      <c r="U165" s="23"/>
      <c r="W165" s="442"/>
      <c r="X165" s="443"/>
      <c r="Y165" s="445"/>
      <c r="Z165" s="438"/>
      <c r="AA165" s="438"/>
      <c r="AB165" s="438"/>
      <c r="AC165" s="438"/>
      <c r="AD165" s="438"/>
      <c r="AE165" s="438"/>
      <c r="AF165" s="438"/>
      <c r="AG165" s="84"/>
    </row>
    <row r="166" spans="1:33" ht="16" thickBot="1" x14ac:dyDescent="0.4">
      <c r="A166" s="57"/>
      <c r="B166" s="56"/>
      <c r="C166" s="50" t="s">
        <v>191</v>
      </c>
      <c r="D166" s="33"/>
      <c r="E166" s="33"/>
      <c r="F166" s="33"/>
      <c r="G166" s="33"/>
      <c r="H166" s="6"/>
      <c r="I166" s="6"/>
      <c r="J166" s="27"/>
      <c r="K166" s="27"/>
      <c r="L166" s="27"/>
      <c r="M166" s="27"/>
      <c r="N166" s="27"/>
      <c r="O166" s="27"/>
      <c r="P166" s="27"/>
      <c r="Q166" s="323"/>
      <c r="R166" s="323"/>
      <c r="S166" s="323"/>
      <c r="T166" s="114"/>
      <c r="U166" s="23"/>
      <c r="X166" s="446"/>
      <c r="Z166" s="438"/>
      <c r="AA166" s="438"/>
      <c r="AB166" s="438"/>
      <c r="AC166" s="438"/>
      <c r="AD166" s="438"/>
      <c r="AE166" s="438"/>
      <c r="AF166" s="438"/>
      <c r="AG166" s="84"/>
    </row>
    <row r="167" spans="1:33" ht="18.5" thickBot="1" x14ac:dyDescent="0.45">
      <c r="A167" s="57"/>
      <c r="B167" s="56"/>
      <c r="C167" s="33" t="s">
        <v>192</v>
      </c>
      <c r="D167" s="33"/>
      <c r="E167" s="33"/>
      <c r="F167" s="33"/>
      <c r="G167" s="33"/>
      <c r="H167" s="6"/>
      <c r="I167" s="6"/>
      <c r="J167" s="745">
        <f>INDEX(Datasheet3!$EN$6:$EN$323,MATCH('Part 1'!$L$16,Datasheet3!$B$6:$B$323,0))</f>
        <v>-1539941</v>
      </c>
      <c r="K167" s="746"/>
      <c r="L167" s="27"/>
      <c r="M167" s="27"/>
      <c r="N167" s="745">
        <f>INDEX(Datasheet3!$EO$6:$EO$323,MATCH('Part 1'!$L$16,Datasheet3!$B$6:$B$323,0))</f>
        <v>0</v>
      </c>
      <c r="O167" s="746"/>
      <c r="P167" s="27"/>
      <c r="Q167" s="323"/>
      <c r="R167" s="721">
        <f>INDEX(Datasheet3!$EP$6:$EP$323,MATCH('Part 1'!$L$16,Datasheet3!$B$6:$B$323,0))</f>
        <v>-1539941</v>
      </c>
      <c r="S167" s="722"/>
      <c r="T167" s="114"/>
      <c r="U167" s="23"/>
      <c r="W167" s="442" t="str">
        <f>+IF(X167=0,"","&lt;===")</f>
        <v/>
      </c>
      <c r="X167" s="443">
        <f>+IF(J167+N167=R167,0,1)</f>
        <v>0</v>
      </c>
      <c r="Y167" s="445"/>
      <c r="Z167" s="184">
        <f>ROUND(J167+N167,0)</f>
        <v>-1539941</v>
      </c>
      <c r="AA167" s="108"/>
      <c r="AB167" s="185">
        <f>J167+N167</f>
        <v>-1539941</v>
      </c>
      <c r="AC167" s="83"/>
      <c r="AD167" s="185">
        <f>AB167-Z167</f>
        <v>0</v>
      </c>
      <c r="AE167" s="83"/>
      <c r="AF167" s="83" t="str">
        <f>IF(AD167&lt;&gt;0,"Please remove pence. All figures shown in whole £s","")</f>
        <v/>
      </c>
      <c r="AG167" s="84"/>
    </row>
    <row r="168" spans="1:33" ht="16" thickBot="1" x14ac:dyDescent="0.4">
      <c r="A168" s="57"/>
      <c r="B168" s="56"/>
      <c r="C168" s="33"/>
      <c r="D168" s="33"/>
      <c r="E168" s="33"/>
      <c r="F168" s="33"/>
      <c r="G168" s="33"/>
      <c r="H168" s="6"/>
      <c r="I168" s="6"/>
      <c r="J168" s="157"/>
      <c r="K168" s="157"/>
      <c r="L168" s="158"/>
      <c r="M168" s="158"/>
      <c r="N168" s="157"/>
      <c r="O168" s="157"/>
      <c r="P168" s="158"/>
      <c r="Q168" s="323"/>
      <c r="R168" s="324"/>
      <c r="S168" s="323"/>
      <c r="T168" s="114"/>
      <c r="U168" s="23"/>
      <c r="X168" s="446"/>
      <c r="Z168" s="438"/>
      <c r="AA168" s="438"/>
      <c r="AB168" s="438"/>
      <c r="AC168" s="438"/>
      <c r="AD168" s="438"/>
      <c r="AE168" s="438"/>
      <c r="AF168" s="438"/>
      <c r="AG168" s="84"/>
    </row>
    <row r="169" spans="1:33" ht="18.75" customHeight="1" thickBot="1" x14ac:dyDescent="0.45">
      <c r="A169" s="57"/>
      <c r="B169" s="56"/>
      <c r="C169" s="33" t="s">
        <v>193</v>
      </c>
      <c r="D169" s="33"/>
      <c r="E169" s="33"/>
      <c r="F169" s="33"/>
      <c r="G169" s="33"/>
      <c r="H169" s="6"/>
      <c r="I169" s="6"/>
      <c r="J169" s="745">
        <f>INDEX(Datasheet3!$EQ$6:$EQ$323,MATCH('Part 1'!$L$16,Datasheet3!$B$6:$B$323,0))</f>
        <v>8369.7900000000009</v>
      </c>
      <c r="K169" s="746"/>
      <c r="L169" s="358"/>
      <c r="M169" s="358"/>
      <c r="N169" s="745">
        <f>INDEX(Datasheet3!$ER$6:$ER$323,MATCH('Part 1'!$L$16,Datasheet3!$B$6:$B$323,0))</f>
        <v>0</v>
      </c>
      <c r="O169" s="746"/>
      <c r="P169" s="358"/>
      <c r="Q169" s="325"/>
      <c r="R169" s="721">
        <f>INDEX(Datasheet3!$ES$6:$ES$323,MATCH('Part 1'!$L$16,Datasheet3!$B$6:$B$323,0))</f>
        <v>8369.7900000000009</v>
      </c>
      <c r="S169" s="722"/>
      <c r="T169" s="114"/>
      <c r="U169" s="23"/>
      <c r="W169" s="442" t="str">
        <f>+IF(X169=0,"","&lt;===")</f>
        <v/>
      </c>
      <c r="X169" s="443">
        <f>+IF(J169+N169=R169,0,1)</f>
        <v>0</v>
      </c>
      <c r="Y169" s="445"/>
      <c r="Z169" s="184">
        <f>ROUND(J169+N169,0)</f>
        <v>8370</v>
      </c>
      <c r="AA169" s="108"/>
      <c r="AB169" s="185">
        <f>J169+N169</f>
        <v>8369.7900000000009</v>
      </c>
      <c r="AC169" s="83"/>
      <c r="AD169" s="185">
        <f>AB169-Z169</f>
        <v>-0.20999999999912689</v>
      </c>
      <c r="AE169" s="83"/>
      <c r="AF169" s="83" t="str">
        <f>IF(AD169&lt;&gt;0,"Please remove pence. All figures shown in whole £s","")</f>
        <v>Please remove pence. All figures shown in whole £s</v>
      </c>
      <c r="AG169" s="84"/>
    </row>
    <row r="170" spans="1:33" x14ac:dyDescent="0.35">
      <c r="A170" s="57"/>
      <c r="B170" s="56"/>
      <c r="C170" s="33" t="s">
        <v>154</v>
      </c>
      <c r="D170" s="33"/>
      <c r="E170" s="33"/>
      <c r="F170" s="33"/>
      <c r="G170" s="33"/>
      <c r="H170" s="6"/>
      <c r="I170" s="6"/>
      <c r="J170" s="6"/>
      <c r="K170" s="6"/>
      <c r="L170" s="6"/>
      <c r="M170" s="6"/>
      <c r="N170" s="6"/>
      <c r="O170" s="6"/>
      <c r="P170" s="6"/>
      <c r="Q170" s="325"/>
      <c r="R170" s="325"/>
      <c r="S170" s="325"/>
      <c r="T170" s="114"/>
      <c r="U170" s="23"/>
      <c r="X170" s="446"/>
      <c r="Z170" s="438"/>
      <c r="AA170" s="438"/>
      <c r="AB170" s="438"/>
      <c r="AC170" s="438"/>
      <c r="AD170" s="438"/>
      <c r="AE170" s="438"/>
      <c r="AF170" s="438"/>
      <c r="AG170" s="84"/>
    </row>
    <row r="171" spans="1:33" x14ac:dyDescent="0.35">
      <c r="A171" s="57"/>
      <c r="B171" s="56"/>
      <c r="C171" s="33"/>
      <c r="D171" s="33"/>
      <c r="E171" s="33"/>
      <c r="F171" s="33"/>
      <c r="G171" s="33"/>
      <c r="H171" s="6"/>
      <c r="I171" s="6"/>
      <c r="J171" s="6"/>
      <c r="K171" s="6"/>
      <c r="L171" s="6"/>
      <c r="M171" s="6"/>
      <c r="N171" s="6"/>
      <c r="O171" s="6"/>
      <c r="P171" s="6"/>
      <c r="Q171" s="325"/>
      <c r="R171" s="325"/>
      <c r="S171" s="325"/>
      <c r="T171" s="114"/>
      <c r="U171" s="23"/>
      <c r="X171" s="446"/>
      <c r="Z171" s="438"/>
      <c r="AA171" s="438"/>
      <c r="AB171" s="438"/>
      <c r="AC171" s="438"/>
      <c r="AD171" s="438"/>
      <c r="AE171" s="438"/>
      <c r="AF171" s="438"/>
      <c r="AG171" s="84"/>
    </row>
    <row r="172" spans="1:33" ht="16" thickBot="1" x14ac:dyDescent="0.4">
      <c r="A172" s="57"/>
      <c r="B172" s="56"/>
      <c r="C172" s="469" t="s">
        <v>194</v>
      </c>
      <c r="D172" s="470"/>
      <c r="E172" s="470"/>
      <c r="F172" s="470"/>
      <c r="G172" s="470"/>
      <c r="H172" s="358"/>
      <c r="I172" s="358"/>
      <c r="J172" s="358"/>
      <c r="K172" s="358"/>
      <c r="L172" s="358"/>
      <c r="M172" s="358"/>
      <c r="N172" s="358"/>
      <c r="O172" s="358"/>
      <c r="P172" s="358"/>
      <c r="Q172" s="325"/>
      <c r="R172" s="325"/>
      <c r="S172" s="325"/>
      <c r="T172" s="114"/>
      <c r="U172" s="23"/>
      <c r="X172" s="446"/>
      <c r="Z172" s="438"/>
      <c r="AA172" s="438"/>
      <c r="AB172" s="438"/>
      <c r="AC172" s="438"/>
      <c r="AD172" s="438"/>
      <c r="AE172" s="438"/>
      <c r="AF172" s="438"/>
      <c r="AG172" s="84"/>
    </row>
    <row r="173" spans="1:33" ht="18.75" customHeight="1" thickBot="1" x14ac:dyDescent="0.45">
      <c r="A173" s="57"/>
      <c r="B173" s="56"/>
      <c r="C173" s="470" t="s">
        <v>195</v>
      </c>
      <c r="D173" s="470"/>
      <c r="E173" s="470"/>
      <c r="F173" s="470"/>
      <c r="G173" s="470"/>
      <c r="H173" s="358"/>
      <c r="I173" s="358"/>
      <c r="J173" s="745">
        <f>INDEX(Datasheet3!$ET$6:$ET$323,MATCH('Part 1'!$L$16,Datasheet3!$B$6:$B$323,0))</f>
        <v>47980.92</v>
      </c>
      <c r="K173" s="746"/>
      <c r="L173" s="358"/>
      <c r="M173" s="358"/>
      <c r="N173" s="745">
        <f>INDEX(Datasheet3!$EU$6:$EU$323,MATCH('Part 1'!$L$16,Datasheet3!$B$6:$B$323,0))</f>
        <v>1028</v>
      </c>
      <c r="O173" s="746"/>
      <c r="P173" s="358"/>
      <c r="Q173" s="325"/>
      <c r="R173" s="721">
        <f>INDEX(Datasheet3!$EV$6:$EV$323,MATCH('Part 1'!$L$16,Datasheet3!$B$6:$B$323,0))</f>
        <v>49008.92</v>
      </c>
      <c r="S173" s="722"/>
      <c r="T173" s="114"/>
      <c r="U173" s="23"/>
      <c r="W173" s="442" t="str">
        <f>+IF(X173=0,"","&lt;===")</f>
        <v/>
      </c>
      <c r="X173" s="443">
        <f>+IF(J173+N173=R173,0,1)</f>
        <v>0</v>
      </c>
      <c r="Y173" s="445"/>
      <c r="Z173" s="184">
        <f>ROUND(J173+N173,0)</f>
        <v>49009</v>
      </c>
      <c r="AA173" s="108"/>
      <c r="AB173" s="185">
        <f>J173+N173</f>
        <v>49008.92</v>
      </c>
      <c r="AC173" s="83"/>
      <c r="AD173" s="185">
        <f>AB173-Z173</f>
        <v>-8.000000000174623E-2</v>
      </c>
      <c r="AE173" s="83"/>
      <c r="AF173" s="83" t="str">
        <f>IF(AD173&lt;&gt;0,"Please remove pence. All figures shown in whole £s","")</f>
        <v>Please remove pence. All figures shown in whole £s</v>
      </c>
      <c r="AG173" s="84"/>
    </row>
    <row r="174" spans="1:33" ht="18.75" customHeight="1" x14ac:dyDescent="0.4">
      <c r="A174" s="57"/>
      <c r="B174" s="56"/>
      <c r="C174" s="470" t="s">
        <v>154</v>
      </c>
      <c r="D174" s="470"/>
      <c r="E174" s="470"/>
      <c r="F174" s="470"/>
      <c r="G174" s="470"/>
      <c r="H174" s="358"/>
      <c r="I174" s="358"/>
      <c r="J174" s="358"/>
      <c r="K174" s="358"/>
      <c r="L174" s="358"/>
      <c r="M174" s="358"/>
      <c r="N174" s="358"/>
      <c r="O174" s="358"/>
      <c r="P174" s="358"/>
      <c r="Q174" s="325"/>
      <c r="R174" s="325"/>
      <c r="S174" s="325"/>
      <c r="T174" s="114"/>
      <c r="U174" s="23"/>
      <c r="W174" s="442"/>
      <c r="X174" s="443"/>
      <c r="Y174" s="445"/>
      <c r="Z174" s="184"/>
      <c r="AA174" s="108"/>
      <c r="AB174" s="185"/>
      <c r="AC174" s="83"/>
      <c r="AD174" s="185"/>
      <c r="AE174" s="83"/>
      <c r="AF174" s="83"/>
      <c r="AG174" s="84"/>
    </row>
    <row r="175" spans="1:33" x14ac:dyDescent="0.35">
      <c r="A175" s="57"/>
      <c r="B175" s="56"/>
      <c r="C175" s="33"/>
      <c r="D175" s="33"/>
      <c r="E175" s="33"/>
      <c r="F175" s="33"/>
      <c r="G175" s="33"/>
      <c r="H175" s="6"/>
      <c r="I175" s="6"/>
      <c r="J175" s="6"/>
      <c r="K175" s="6"/>
      <c r="L175" s="6"/>
      <c r="M175" s="6"/>
      <c r="N175" s="6"/>
      <c r="O175" s="6"/>
      <c r="P175" s="6"/>
      <c r="Q175" s="325"/>
      <c r="R175" s="325"/>
      <c r="S175" s="325"/>
      <c r="T175" s="114"/>
      <c r="U175" s="23"/>
      <c r="X175" s="446"/>
      <c r="Z175" s="438"/>
      <c r="AA175" s="438"/>
      <c r="AB175" s="438"/>
      <c r="AC175" s="438"/>
      <c r="AD175" s="438"/>
      <c r="AE175" s="438"/>
      <c r="AF175" s="438"/>
      <c r="AG175" s="84"/>
    </row>
    <row r="176" spans="1:33" ht="16" thickBot="1" x14ac:dyDescent="0.4">
      <c r="A176" s="57"/>
      <c r="B176" s="56"/>
      <c r="C176" s="50" t="s">
        <v>148</v>
      </c>
      <c r="D176" s="33"/>
      <c r="E176" s="33"/>
      <c r="F176" s="33"/>
      <c r="G176" s="33"/>
      <c r="H176" s="6"/>
      <c r="I176" s="6"/>
      <c r="J176" s="6"/>
      <c r="K176" s="6"/>
      <c r="L176" s="6"/>
      <c r="M176" s="6"/>
      <c r="N176" s="6"/>
      <c r="O176" s="6"/>
      <c r="P176" s="6"/>
      <c r="Q176" s="325"/>
      <c r="R176" s="325"/>
      <c r="S176" s="325"/>
      <c r="T176" s="114"/>
      <c r="U176" s="23"/>
      <c r="X176" s="446"/>
      <c r="Z176" s="438"/>
      <c r="AA176" s="438"/>
      <c r="AB176" s="438"/>
      <c r="AC176" s="438"/>
      <c r="AD176" s="438"/>
      <c r="AE176" s="438"/>
      <c r="AF176" s="438"/>
      <c r="AG176" s="84"/>
    </row>
    <row r="177" spans="1:33" ht="16" thickBot="1" x14ac:dyDescent="0.4">
      <c r="A177" s="57"/>
      <c r="B177" s="56"/>
      <c r="C177" s="33" t="s">
        <v>196</v>
      </c>
      <c r="D177" s="33"/>
      <c r="E177" s="33"/>
      <c r="F177" s="33"/>
      <c r="G177" s="33"/>
      <c r="H177" s="6"/>
      <c r="I177" s="6"/>
      <c r="J177" s="745">
        <f>INDEX(Datasheet3!$EW$6:$EW$323,MATCH('Part 1'!$L$16,Datasheet3!$B$6:$B$323,0))</f>
        <v>-4210581</v>
      </c>
      <c r="K177" s="746"/>
      <c r="L177" s="27"/>
      <c r="M177" s="27"/>
      <c r="N177" s="745">
        <f>INDEX(Datasheet3!$EX$6:$EX$323,MATCH('Part 1'!$L$16,Datasheet3!$B$6:$B$323,0))</f>
        <v>0</v>
      </c>
      <c r="O177" s="746"/>
      <c r="P177" s="27"/>
      <c r="Q177" s="323"/>
      <c r="R177" s="721">
        <f>INDEX(Datasheet3!$EY$6:$EY$323,MATCH('Part 1'!$L$16,Datasheet3!$B$6:$B$323,0))</f>
        <v>-4210581</v>
      </c>
      <c r="S177" s="722"/>
      <c r="T177" s="114"/>
      <c r="U177" s="23"/>
      <c r="X177" s="443">
        <f>+IF(J177+N177=R177,0,1)</f>
        <v>0</v>
      </c>
      <c r="Z177" s="184">
        <f>ROUND(J177+N177,0)</f>
        <v>-4210581</v>
      </c>
      <c r="AA177" s="438"/>
      <c r="AB177" s="185">
        <f>J177+N177</f>
        <v>-4210581</v>
      </c>
      <c r="AC177" s="83"/>
      <c r="AD177" s="185">
        <f>AB177-Z177</f>
        <v>0</v>
      </c>
      <c r="AE177" s="438"/>
      <c r="AF177" s="438"/>
      <c r="AG177" s="84"/>
    </row>
    <row r="178" spans="1:33" ht="16" thickBot="1" x14ac:dyDescent="0.4">
      <c r="A178" s="57"/>
      <c r="B178" s="56"/>
      <c r="C178" s="33"/>
      <c r="D178" s="33"/>
      <c r="E178" s="33"/>
      <c r="F178" s="33"/>
      <c r="G178" s="33"/>
      <c r="H178" s="6"/>
      <c r="I178" s="6"/>
      <c r="J178" s="358"/>
      <c r="K178" s="358"/>
      <c r="L178" s="27"/>
      <c r="M178" s="27"/>
      <c r="N178" s="6"/>
      <c r="O178" s="6"/>
      <c r="P178" s="27"/>
      <c r="Q178" s="323"/>
      <c r="R178" s="324"/>
      <c r="S178" s="323"/>
      <c r="T178" s="114"/>
      <c r="U178" s="23"/>
      <c r="X178" s="443"/>
      <c r="Z178" s="184"/>
      <c r="AA178" s="438"/>
      <c r="AB178" s="185"/>
      <c r="AC178" s="83"/>
      <c r="AD178" s="185"/>
      <c r="AE178" s="438"/>
      <c r="AF178" s="438"/>
      <c r="AG178" s="84"/>
    </row>
    <row r="179" spans="1:33" ht="16" thickBot="1" x14ac:dyDescent="0.4">
      <c r="A179" s="57"/>
      <c r="B179" s="56"/>
      <c r="C179" s="470" t="s">
        <v>197</v>
      </c>
      <c r="D179" s="470"/>
      <c r="E179" s="470"/>
      <c r="F179" s="470"/>
      <c r="G179" s="470"/>
      <c r="H179" s="358"/>
      <c r="I179" s="358"/>
      <c r="J179" s="745">
        <f>INDEX(Datasheet3!$EZ$6:$EZ$323,MATCH('Part 1'!$L$16,Datasheet3!$B$6:$B$323,0))</f>
        <v>-21312.160000000003</v>
      </c>
      <c r="K179" s="746"/>
      <c r="L179" s="358"/>
      <c r="M179" s="358"/>
      <c r="N179" s="745">
        <f>INDEX(Datasheet3!$FA$6:$FA$323,MATCH('Part 1'!$L$16,Datasheet3!$B$6:$B$323,0))</f>
        <v>0</v>
      </c>
      <c r="O179" s="746"/>
      <c r="P179" s="358"/>
      <c r="Q179" s="325"/>
      <c r="R179" s="721">
        <f>INDEX(Datasheet3!$FB$6:$FB$323,MATCH('Part 1'!$L$16,Datasheet3!$B$6:$B$323,0))</f>
        <v>-21312.160000000003</v>
      </c>
      <c r="S179" s="722"/>
      <c r="T179" s="114"/>
      <c r="U179" s="23"/>
      <c r="X179" s="443">
        <f>+IF(J179+N179=R179,0,1)</f>
        <v>0</v>
      </c>
      <c r="Z179" s="184">
        <f>ROUND(J179+N179,0)</f>
        <v>-21312</v>
      </c>
      <c r="AA179" s="438"/>
      <c r="AB179" s="185">
        <f>J179+N179</f>
        <v>-21312.160000000003</v>
      </c>
      <c r="AC179" s="83"/>
      <c r="AD179" s="185">
        <f>AB179-Z179</f>
        <v>-0.16000000000349246</v>
      </c>
      <c r="AE179" s="438"/>
      <c r="AF179" s="438"/>
      <c r="AG179" s="84"/>
    </row>
    <row r="180" spans="1:33" x14ac:dyDescent="0.35">
      <c r="A180" s="57"/>
      <c r="B180" s="56"/>
      <c r="C180" s="470" t="s">
        <v>154</v>
      </c>
      <c r="D180" s="470"/>
      <c r="E180" s="470"/>
      <c r="F180" s="470"/>
      <c r="G180" s="470"/>
      <c r="H180" s="358"/>
      <c r="I180" s="358"/>
      <c r="J180" s="358"/>
      <c r="K180" s="358"/>
      <c r="L180" s="358"/>
      <c r="M180" s="358"/>
      <c r="N180" s="358"/>
      <c r="O180" s="358"/>
      <c r="P180" s="358"/>
      <c r="Q180" s="325"/>
      <c r="R180" s="325"/>
      <c r="S180" s="325"/>
      <c r="T180" s="114"/>
      <c r="U180" s="23"/>
      <c r="X180" s="443"/>
      <c r="Z180" s="184"/>
      <c r="AA180" s="438"/>
      <c r="AB180" s="185"/>
      <c r="AC180" s="83"/>
      <c r="AD180" s="185"/>
      <c r="AE180" s="438"/>
      <c r="AF180" s="438"/>
      <c r="AG180" s="84"/>
    </row>
    <row r="181" spans="1:33" x14ac:dyDescent="0.35">
      <c r="A181" s="57"/>
      <c r="B181" s="56"/>
      <c r="C181" s="33"/>
      <c r="D181" s="33"/>
      <c r="E181" s="33"/>
      <c r="F181" s="33"/>
      <c r="G181" s="33"/>
      <c r="H181" s="6"/>
      <c r="I181" s="6"/>
      <c r="J181" s="6"/>
      <c r="K181" s="6"/>
      <c r="L181" s="6"/>
      <c r="M181" s="6"/>
      <c r="N181" s="6"/>
      <c r="O181" s="6"/>
      <c r="P181" s="27"/>
      <c r="Q181" s="323"/>
      <c r="R181" s="324"/>
      <c r="S181" s="323"/>
      <c r="T181" s="114"/>
      <c r="U181" s="23"/>
      <c r="X181" s="446"/>
      <c r="Z181" s="438"/>
      <c r="AA181" s="438"/>
      <c r="AB181" s="438"/>
      <c r="AC181" s="438"/>
      <c r="AD181" s="438"/>
      <c r="AE181" s="438"/>
      <c r="AF181" s="438"/>
      <c r="AG181" s="84"/>
    </row>
    <row r="182" spans="1:33" ht="16" thickBot="1" x14ac:dyDescent="0.4">
      <c r="A182" s="57"/>
      <c r="B182" s="56"/>
      <c r="C182" s="50" t="s">
        <v>198</v>
      </c>
      <c r="D182" s="33"/>
      <c r="E182" s="33"/>
      <c r="F182" s="33"/>
      <c r="G182" s="33"/>
      <c r="H182" s="6"/>
      <c r="I182" s="6"/>
      <c r="J182" s="6"/>
      <c r="K182" s="6"/>
      <c r="L182" s="6"/>
      <c r="M182" s="6"/>
      <c r="N182" s="6"/>
      <c r="O182" s="6"/>
      <c r="P182" s="27"/>
      <c r="Q182" s="323"/>
      <c r="R182" s="324"/>
      <c r="S182" s="323"/>
      <c r="T182" s="114"/>
      <c r="U182" s="23"/>
      <c r="X182" s="446"/>
      <c r="Z182" s="438"/>
      <c r="AA182" s="438"/>
      <c r="AB182" s="438"/>
      <c r="AC182" s="438"/>
      <c r="AD182" s="438"/>
      <c r="AE182" s="438"/>
      <c r="AF182" s="438"/>
      <c r="AG182" s="84"/>
    </row>
    <row r="183" spans="1:33" ht="16" thickBot="1" x14ac:dyDescent="0.4">
      <c r="A183" s="57"/>
      <c r="B183" s="56"/>
      <c r="C183" s="33" t="s">
        <v>199</v>
      </c>
      <c r="D183" s="33"/>
      <c r="E183" s="33"/>
      <c r="F183" s="33"/>
      <c r="G183" s="33"/>
      <c r="H183" s="6"/>
      <c r="I183" s="6"/>
      <c r="J183" s="745">
        <f>INDEX(Datasheet3!$FC$6:$FC$323,MATCH('Part 1'!$L$16,Datasheet3!$B$6:$B$323,0))</f>
        <v>-173768.54</v>
      </c>
      <c r="K183" s="746"/>
      <c r="L183" s="27"/>
      <c r="M183" s="27"/>
      <c r="N183" s="745">
        <f>INDEX(Datasheet3!$FD$6:$FD$323,MATCH('Part 1'!$L$16,Datasheet3!$B$6:$B$323,0))</f>
        <v>0</v>
      </c>
      <c r="O183" s="746"/>
      <c r="P183" s="27"/>
      <c r="Q183" s="323"/>
      <c r="R183" s="721">
        <f>INDEX(Datasheet3!$FE$6:$FE$323,MATCH('Part 1'!$L$16,Datasheet3!$B$6:$B$323,0))</f>
        <v>-173768.54</v>
      </c>
      <c r="S183" s="722"/>
      <c r="T183" s="114"/>
      <c r="U183" s="23"/>
      <c r="X183" s="443">
        <f>+IF(J183+N183=R183,0,1)</f>
        <v>0</v>
      </c>
      <c r="Z183" s="184">
        <f>ROUND(J183+N183,0)</f>
        <v>-173769</v>
      </c>
      <c r="AA183" s="438"/>
      <c r="AB183" s="185">
        <f>J183+N183</f>
        <v>-173768.54</v>
      </c>
      <c r="AC183" s="83"/>
      <c r="AD183" s="185">
        <f>AB183-Z183</f>
        <v>0.45999999999185093</v>
      </c>
      <c r="AE183" s="438"/>
      <c r="AF183" s="438"/>
      <c r="AG183" s="84"/>
    </row>
    <row r="184" spans="1:33" ht="16" thickBot="1" x14ac:dyDescent="0.4">
      <c r="A184" s="57"/>
      <c r="B184" s="56"/>
      <c r="C184" s="33"/>
      <c r="D184" s="33"/>
      <c r="E184" s="33"/>
      <c r="F184" s="33"/>
      <c r="G184" s="33"/>
      <c r="H184" s="6"/>
      <c r="I184" s="6"/>
      <c r="J184" s="358"/>
      <c r="K184" s="358"/>
      <c r="L184" s="27"/>
      <c r="M184" s="27"/>
      <c r="N184" s="6"/>
      <c r="O184" s="6"/>
      <c r="P184" s="27"/>
      <c r="Q184" s="323"/>
      <c r="R184" s="324"/>
      <c r="S184" s="323"/>
      <c r="T184" s="114"/>
      <c r="U184" s="23"/>
      <c r="X184" s="443"/>
      <c r="Z184" s="184"/>
      <c r="AA184" s="438"/>
      <c r="AB184" s="185"/>
      <c r="AC184" s="83"/>
      <c r="AD184" s="185"/>
      <c r="AE184" s="438"/>
      <c r="AF184" s="438"/>
      <c r="AG184" s="84"/>
    </row>
    <row r="185" spans="1:33" ht="16" thickBot="1" x14ac:dyDescent="0.4">
      <c r="A185" s="57"/>
      <c r="B185" s="56"/>
      <c r="C185" s="470" t="s">
        <v>200</v>
      </c>
      <c r="D185" s="470"/>
      <c r="E185" s="470"/>
      <c r="F185" s="470"/>
      <c r="G185" s="470"/>
      <c r="H185" s="358"/>
      <c r="I185" s="358"/>
      <c r="J185" s="745">
        <f>INDEX(Datasheet3!$FF$6:$FF$323,MATCH('Part 1'!$L$16,Datasheet3!$B$6:$B$323,0))</f>
        <v>-10486.33</v>
      </c>
      <c r="K185" s="746"/>
      <c r="L185" s="358"/>
      <c r="M185" s="358"/>
      <c r="N185" s="745">
        <f>INDEX(Datasheet3!$FG$6:$FG$323,MATCH('Part 1'!$L$16,Datasheet3!$B$6:$B$323,0))</f>
        <v>0</v>
      </c>
      <c r="O185" s="746"/>
      <c r="P185" s="358"/>
      <c r="Q185" s="325"/>
      <c r="R185" s="721">
        <f>INDEX(Datasheet3!$FH$6:$FH$323,MATCH('Part 1'!$L$16,Datasheet3!$B$6:$B$323,0))</f>
        <v>-10486.33</v>
      </c>
      <c r="S185" s="722"/>
      <c r="T185" s="114"/>
      <c r="U185" s="23"/>
      <c r="X185" s="443">
        <f>+IF(J185+N185=R185,0,1)</f>
        <v>0</v>
      </c>
      <c r="Z185" s="184">
        <f>ROUND(J185+N185,0)</f>
        <v>-10486</v>
      </c>
      <c r="AA185" s="438"/>
      <c r="AB185" s="185">
        <f>J185+N185</f>
        <v>-10486.33</v>
      </c>
      <c r="AC185" s="83"/>
      <c r="AD185" s="185">
        <f>AB185-Z185</f>
        <v>-0.32999999999992724</v>
      </c>
      <c r="AE185" s="438"/>
      <c r="AF185" s="438"/>
      <c r="AG185" s="84"/>
    </row>
    <row r="186" spans="1:33" x14ac:dyDescent="0.35">
      <c r="A186" s="57"/>
      <c r="B186" s="56"/>
      <c r="C186" s="470" t="s">
        <v>154</v>
      </c>
      <c r="D186" s="470"/>
      <c r="E186" s="470"/>
      <c r="F186" s="470"/>
      <c r="G186" s="470"/>
      <c r="H186" s="358"/>
      <c r="I186" s="358"/>
      <c r="J186" s="358"/>
      <c r="K186" s="358"/>
      <c r="L186" s="358"/>
      <c r="M186" s="358"/>
      <c r="N186" s="358"/>
      <c r="O186" s="358"/>
      <c r="P186" s="358"/>
      <c r="Q186" s="325"/>
      <c r="R186" s="325"/>
      <c r="S186" s="325"/>
      <c r="T186" s="114"/>
      <c r="U186" s="23"/>
      <c r="X186" s="443"/>
      <c r="Z186" s="184"/>
      <c r="AA186" s="438"/>
      <c r="AB186" s="185"/>
      <c r="AC186" s="83"/>
      <c r="AD186" s="185"/>
      <c r="AE186" s="438"/>
      <c r="AF186" s="438"/>
      <c r="AG186" s="84"/>
    </row>
    <row r="187" spans="1:33" x14ac:dyDescent="0.35">
      <c r="A187" s="57"/>
      <c r="B187" s="56"/>
      <c r="C187" s="33"/>
      <c r="D187" s="33"/>
      <c r="E187" s="33"/>
      <c r="F187" s="33"/>
      <c r="G187" s="33"/>
      <c r="H187" s="6"/>
      <c r="I187" s="6"/>
      <c r="J187" s="6"/>
      <c r="K187" s="6"/>
      <c r="L187" s="6"/>
      <c r="M187" s="6"/>
      <c r="N187" s="6"/>
      <c r="O187" s="6"/>
      <c r="P187" s="27"/>
      <c r="Q187" s="323"/>
      <c r="R187" s="324"/>
      <c r="S187" s="323"/>
      <c r="T187" s="114"/>
      <c r="U187" s="23"/>
      <c r="X187" s="446"/>
      <c r="Z187" s="438"/>
      <c r="AA187" s="438"/>
      <c r="AB187" s="438"/>
      <c r="AC187" s="438"/>
      <c r="AD187" s="438"/>
      <c r="AE187" s="438"/>
      <c r="AF187" s="438"/>
      <c r="AG187" s="84"/>
    </row>
    <row r="188" spans="1:33" ht="16" thickBot="1" x14ac:dyDescent="0.4">
      <c r="A188" s="57"/>
      <c r="B188" s="56"/>
      <c r="C188" s="50" t="s">
        <v>201</v>
      </c>
      <c r="D188" s="33"/>
      <c r="E188" s="33"/>
      <c r="F188" s="33"/>
      <c r="G188" s="33"/>
      <c r="H188" s="6"/>
      <c r="I188" s="6"/>
      <c r="J188" s="6"/>
      <c r="K188" s="6"/>
      <c r="L188" s="6"/>
      <c r="M188" s="6"/>
      <c r="N188" s="6"/>
      <c r="O188" s="6"/>
      <c r="P188" s="27"/>
      <c r="Q188" s="323"/>
      <c r="R188" s="324"/>
      <c r="S188" s="323"/>
      <c r="T188" s="114"/>
      <c r="U188" s="23"/>
      <c r="X188" s="446"/>
      <c r="Z188" s="438"/>
      <c r="AA188" s="438"/>
      <c r="AB188" s="438"/>
      <c r="AC188" s="438"/>
      <c r="AD188" s="438"/>
      <c r="AE188" s="438"/>
      <c r="AF188" s="438"/>
      <c r="AG188" s="84"/>
    </row>
    <row r="189" spans="1:33" ht="16" thickBot="1" x14ac:dyDescent="0.4">
      <c r="A189" s="57"/>
      <c r="B189" s="56"/>
      <c r="C189" s="33" t="s">
        <v>202</v>
      </c>
      <c r="D189" s="33"/>
      <c r="E189" s="33"/>
      <c r="F189" s="33"/>
      <c r="G189" s="33"/>
      <c r="H189" s="6"/>
      <c r="I189" s="6"/>
      <c r="J189" s="745">
        <f>INDEX(Datasheet3!$FI$6:$FI$323,MATCH('Part 1'!$L$16,Datasheet3!$B$6:$B$323,0))</f>
        <v>-13142147.469999999</v>
      </c>
      <c r="K189" s="746"/>
      <c r="L189" s="27"/>
      <c r="M189" s="27"/>
      <c r="N189" s="745">
        <f>INDEX(Datasheet3!$FJ$6:$FJ$323,MATCH('Part 1'!$L$16,Datasheet3!$B$6:$B$323,0))</f>
        <v>-25137</v>
      </c>
      <c r="O189" s="746"/>
      <c r="P189" s="27"/>
      <c r="Q189" s="323"/>
      <c r="R189" s="721">
        <f>INDEX(Datasheet3!$FK$6:$FK$323,MATCH('Part 1'!$L$16,Datasheet3!$B$6:$B$323,0))</f>
        <v>-13167284.469999999</v>
      </c>
      <c r="S189" s="722"/>
      <c r="T189" s="114"/>
      <c r="U189" s="23"/>
      <c r="X189" s="443">
        <f>+IF(J189+N189=R189,0,1)</f>
        <v>0</v>
      </c>
      <c r="Z189" s="184">
        <f>ROUND(J189+N189,0)</f>
        <v>-13167284</v>
      </c>
      <c r="AA189" s="438"/>
      <c r="AB189" s="185">
        <f>J189+N189</f>
        <v>-13167284.469999999</v>
      </c>
      <c r="AC189" s="83"/>
      <c r="AD189" s="185">
        <f>AB189-Z189</f>
        <v>-0.4699999988079071</v>
      </c>
      <c r="AE189" s="438"/>
      <c r="AF189" s="438"/>
      <c r="AG189" s="84"/>
    </row>
    <row r="190" spans="1:33" ht="16" thickBot="1" x14ac:dyDescent="0.4">
      <c r="A190" s="57"/>
      <c r="B190" s="56"/>
      <c r="C190" s="33"/>
      <c r="D190" s="33"/>
      <c r="E190" s="33"/>
      <c r="F190" s="33"/>
      <c r="G190" s="33"/>
      <c r="H190" s="6"/>
      <c r="I190" s="6"/>
      <c r="J190" s="358"/>
      <c r="K190" s="358"/>
      <c r="L190" s="27"/>
      <c r="M190" s="27"/>
      <c r="N190" s="6"/>
      <c r="O190" s="6"/>
      <c r="P190" s="27"/>
      <c r="Q190" s="323"/>
      <c r="R190" s="324"/>
      <c r="S190" s="323"/>
      <c r="T190" s="114"/>
      <c r="U190" s="23"/>
      <c r="X190" s="443"/>
      <c r="Z190" s="184"/>
      <c r="AA190" s="438"/>
      <c r="AB190" s="185"/>
      <c r="AC190" s="83"/>
      <c r="AD190" s="185"/>
      <c r="AE190" s="438"/>
      <c r="AF190" s="438"/>
      <c r="AG190" s="84"/>
    </row>
    <row r="191" spans="1:33" ht="16" thickBot="1" x14ac:dyDescent="0.4">
      <c r="A191" s="57"/>
      <c r="B191" s="56"/>
      <c r="C191" s="470" t="s">
        <v>203</v>
      </c>
      <c r="D191" s="470"/>
      <c r="E191" s="470"/>
      <c r="F191" s="470"/>
      <c r="G191" s="470"/>
      <c r="H191" s="358"/>
      <c r="I191" s="358"/>
      <c r="J191" s="745">
        <f>INDEX(Datasheet3!$FL$6:$FL$323,MATCH('Part 1'!$L$16,Datasheet3!$B$6:$B$323,0))</f>
        <v>581097.64</v>
      </c>
      <c r="K191" s="746"/>
      <c r="L191" s="358"/>
      <c r="M191" s="358"/>
      <c r="N191" s="745">
        <f>INDEX(Datasheet3!$FM$6:$FM$323,MATCH('Part 1'!$L$16,Datasheet3!$B$6:$B$323,0))</f>
        <v>2585</v>
      </c>
      <c r="O191" s="746"/>
      <c r="P191" s="358"/>
      <c r="Q191" s="325"/>
      <c r="R191" s="721">
        <f>INDEX(Datasheet3!$FN$6:$FN$323,MATCH('Part 1'!$L$16,Datasheet3!$B$6:$B$323,0))</f>
        <v>583682.64</v>
      </c>
      <c r="S191" s="722"/>
      <c r="T191" s="114"/>
      <c r="U191" s="23"/>
      <c r="X191" s="443">
        <f>+IF(J191+N191=R191,0,1)</f>
        <v>0</v>
      </c>
      <c r="Z191" s="184">
        <f>ROUND(J191+N191,0)</f>
        <v>583683</v>
      </c>
      <c r="AA191" s="438"/>
      <c r="AB191" s="185">
        <f>J191+N191</f>
        <v>583682.64</v>
      </c>
      <c r="AC191" s="83"/>
      <c r="AD191" s="185">
        <f>AB191-Z191</f>
        <v>-0.35999999998603016</v>
      </c>
      <c r="AE191" s="438"/>
      <c r="AF191" s="438"/>
      <c r="AG191" s="84"/>
    </row>
    <row r="192" spans="1:33" x14ac:dyDescent="0.35">
      <c r="A192" s="57"/>
      <c r="B192" s="56"/>
      <c r="C192" s="470" t="s">
        <v>154</v>
      </c>
      <c r="D192" s="470"/>
      <c r="E192" s="470"/>
      <c r="F192" s="470"/>
      <c r="G192" s="470"/>
      <c r="H192" s="358"/>
      <c r="I192" s="358"/>
      <c r="J192" s="358"/>
      <c r="K192" s="358"/>
      <c r="L192" s="358"/>
      <c r="M192" s="358"/>
      <c r="N192" s="358"/>
      <c r="O192" s="358"/>
      <c r="P192" s="358"/>
      <c r="Q192" s="325"/>
      <c r="R192" s="325"/>
      <c r="S192" s="325"/>
      <c r="T192" s="114"/>
      <c r="U192" s="23"/>
      <c r="X192" s="443"/>
      <c r="Z192" s="184"/>
      <c r="AA192" s="438"/>
      <c r="AB192" s="185"/>
      <c r="AC192" s="83"/>
      <c r="AD192" s="185"/>
      <c r="AE192" s="438"/>
      <c r="AF192" s="438"/>
      <c r="AG192" s="84"/>
    </row>
    <row r="193" spans="1:33" x14ac:dyDescent="0.35">
      <c r="A193" s="57"/>
      <c r="B193" s="56"/>
      <c r="C193" s="33"/>
      <c r="D193" s="33"/>
      <c r="E193" s="33"/>
      <c r="F193" s="33"/>
      <c r="G193" s="33"/>
      <c r="H193" s="6"/>
      <c r="I193" s="6"/>
      <c r="J193" s="6"/>
      <c r="K193" s="6"/>
      <c r="L193" s="6"/>
      <c r="M193" s="6"/>
      <c r="N193" s="6"/>
      <c r="O193" s="6"/>
      <c r="P193" s="27"/>
      <c r="Q193" s="323"/>
      <c r="R193" s="324"/>
      <c r="S193" s="323"/>
      <c r="T193" s="114"/>
      <c r="U193" s="23"/>
      <c r="X193" s="446"/>
      <c r="Z193" s="438"/>
      <c r="AA193" s="438"/>
      <c r="AB193" s="438"/>
      <c r="AC193" s="438"/>
      <c r="AD193" s="438"/>
      <c r="AE193" s="438"/>
      <c r="AF193" s="438"/>
      <c r="AG193" s="84"/>
    </row>
    <row r="194" spans="1:33" ht="16" thickBot="1" x14ac:dyDescent="0.4">
      <c r="A194" s="57"/>
      <c r="B194" s="56"/>
      <c r="C194" s="50" t="s">
        <v>204</v>
      </c>
      <c r="D194" s="33"/>
      <c r="E194" s="33"/>
      <c r="F194" s="33"/>
      <c r="G194" s="33"/>
      <c r="H194" s="6"/>
      <c r="I194" s="6"/>
      <c r="J194" s="800"/>
      <c r="K194" s="801"/>
      <c r="L194" s="6"/>
      <c r="M194" s="6"/>
      <c r="N194" s="800"/>
      <c r="O194" s="801"/>
      <c r="P194" s="27"/>
      <c r="Q194" s="323"/>
      <c r="R194" s="324"/>
      <c r="S194" s="323"/>
      <c r="T194" s="114"/>
      <c r="U194" s="23"/>
      <c r="X194" s="446"/>
      <c r="Z194" s="438"/>
      <c r="AA194" s="438"/>
      <c r="AB194" s="438"/>
      <c r="AC194" s="438"/>
      <c r="AD194" s="438"/>
      <c r="AE194" s="438"/>
      <c r="AF194" s="438"/>
      <c r="AG194" s="84"/>
    </row>
    <row r="195" spans="1:33" ht="16" thickBot="1" x14ac:dyDescent="0.4">
      <c r="A195" s="57"/>
      <c r="B195" s="56"/>
      <c r="C195" s="33" t="s">
        <v>205</v>
      </c>
      <c r="D195" s="33"/>
      <c r="E195" s="33"/>
      <c r="F195" s="33"/>
      <c r="G195" s="33"/>
      <c r="H195" s="6"/>
      <c r="I195" s="6"/>
      <c r="J195" s="745">
        <f>INDEX(Datasheet3!$FO$6:$FO$323,MATCH('Part 1'!$L$16,Datasheet3!$B$6:$B$323,0))</f>
        <v>-30265808.27</v>
      </c>
      <c r="K195" s="746"/>
      <c r="L195" s="27"/>
      <c r="M195" s="27"/>
      <c r="N195" s="745">
        <f>INDEX(Datasheet3!$FP$6:$FP$323,MATCH('Part 1'!$L$16,Datasheet3!$B$6:$B$323,0))</f>
        <v>-178726</v>
      </c>
      <c r="O195" s="746"/>
      <c r="P195" s="27"/>
      <c r="Q195" s="323"/>
      <c r="R195" s="721">
        <f>INDEX(Datasheet3!$FQ$6:$FQ$323,MATCH('Part 1'!$L$16,Datasheet3!$B$6:$B$323,0))</f>
        <v>-30444534.27</v>
      </c>
      <c r="S195" s="722"/>
      <c r="T195" s="114"/>
      <c r="U195" s="23"/>
      <c r="V195" s="350" t="s">
        <v>206</v>
      </c>
      <c r="W195" s="5" t="e">
        <f>ROUND((VLOOKUP('[1]Part 1'!$L$21,'[1]Discretionary Scheme Allocation'!$A$3:$G$319,6,FALSE))*1000,0)</f>
        <v>#N/A</v>
      </c>
      <c r="X195" s="497">
        <f>+IF(J195+N195=R195,0,1)</f>
        <v>0</v>
      </c>
      <c r="Z195" s="184">
        <f>ROUND(J195+N195,0)</f>
        <v>-30444534</v>
      </c>
      <c r="AA195" s="438"/>
      <c r="AB195" s="185">
        <f>J195+N195</f>
        <v>-30444534.27</v>
      </c>
      <c r="AC195" s="83"/>
      <c r="AD195" s="185">
        <f>AB195-Z195</f>
        <v>-0.26999999955296516</v>
      </c>
      <c r="AE195" s="438"/>
      <c r="AF195" s="438"/>
      <c r="AG195" s="84"/>
    </row>
    <row r="196" spans="1:33" ht="16" thickBot="1" x14ac:dyDescent="0.4">
      <c r="A196" s="57"/>
      <c r="B196" s="56"/>
      <c r="C196" s="33"/>
      <c r="D196" s="33"/>
      <c r="E196" s="33"/>
      <c r="F196" s="33"/>
      <c r="G196" s="33"/>
      <c r="H196" s="6"/>
      <c r="I196" s="6"/>
      <c r="J196" s="358"/>
      <c r="K196" s="358"/>
      <c r="L196" s="27"/>
      <c r="M196" s="27"/>
      <c r="N196" s="6"/>
      <c r="O196" s="6"/>
      <c r="P196" s="27"/>
      <c r="Q196" s="323"/>
      <c r="R196" s="498"/>
      <c r="S196" s="499"/>
      <c r="T196" s="114"/>
      <c r="U196" s="23"/>
      <c r="V196" s="500"/>
      <c r="W196" s="384"/>
      <c r="X196" s="497"/>
      <c r="Z196" s="184"/>
      <c r="AA196" s="438"/>
      <c r="AB196" s="185"/>
      <c r="AC196" s="83"/>
      <c r="AD196" s="185"/>
      <c r="AE196" s="438"/>
      <c r="AF196" s="438"/>
      <c r="AG196" s="84"/>
    </row>
    <row r="197" spans="1:33" ht="16" thickBot="1" x14ac:dyDescent="0.4">
      <c r="A197" s="57"/>
      <c r="B197" s="56"/>
      <c r="C197" s="470" t="s">
        <v>207</v>
      </c>
      <c r="D197" s="470"/>
      <c r="E197" s="470"/>
      <c r="F197" s="470"/>
      <c r="G197" s="470"/>
      <c r="H197" s="358"/>
      <c r="I197" s="358"/>
      <c r="J197" s="745">
        <f>INDEX(Datasheet3!$FR$6:$FR$323,MATCH('Part 1'!$L$16,Datasheet3!$B$6:$B$323,0))</f>
        <v>1793214.47</v>
      </c>
      <c r="K197" s="746"/>
      <c r="L197" s="358"/>
      <c r="M197" s="358"/>
      <c r="N197" s="745">
        <f>INDEX(Datasheet3!$FS$6:$FS$323,MATCH('Part 1'!$L$16,Datasheet3!$B$6:$B$323,0))</f>
        <v>-61929.96</v>
      </c>
      <c r="O197" s="746"/>
      <c r="P197" s="358"/>
      <c r="Q197" s="325"/>
      <c r="R197" s="721">
        <f>INDEX(Datasheet3!$FT$6:$FT$323,MATCH('Part 1'!$L$16,Datasheet3!$B$6:$B$323,0))</f>
        <v>1731284.51</v>
      </c>
      <c r="S197" s="722"/>
      <c r="T197" s="114"/>
      <c r="U197" s="23"/>
      <c r="W197" s="5" t="e">
        <f>IF(ROUND(VLOOKUP('[1]Part 1'!$L$21,'[1]Discretionary Scheme Allocation'!$A$3:$R$319,18,FALSE),0)&lt;0,0,ROUND(VLOOKUP('[1]Part 1'!$L$21,'[1]Discretionary Scheme Allocation'!$A$3:$R$319,18,FALSE),0))</f>
        <v>#N/A</v>
      </c>
      <c r="X197" s="443">
        <f>+IF(J197+N197=R197,0,1)</f>
        <v>0</v>
      </c>
      <c r="Z197" s="184">
        <f>ROUND(J197+N197,0)</f>
        <v>1731285</v>
      </c>
      <c r="AA197" s="438"/>
      <c r="AB197" s="185">
        <f>J197+N197</f>
        <v>1731284.51</v>
      </c>
      <c r="AC197" s="83"/>
      <c r="AD197" s="185">
        <f>AB197-Z197</f>
        <v>-0.48999999999068677</v>
      </c>
      <c r="AE197" s="438"/>
      <c r="AF197" s="438"/>
      <c r="AG197" s="84"/>
    </row>
    <row r="198" spans="1:33" x14ac:dyDescent="0.35">
      <c r="A198" s="57"/>
      <c r="B198" s="56"/>
      <c r="C198" s="470" t="s">
        <v>154</v>
      </c>
      <c r="D198" s="470"/>
      <c r="E198" s="470"/>
      <c r="F198" s="470"/>
      <c r="G198" s="470"/>
      <c r="H198" s="358"/>
      <c r="I198" s="358"/>
      <c r="J198" s="798"/>
      <c r="K198" s="799"/>
      <c r="L198" s="501"/>
      <c r="M198" s="501"/>
      <c r="N198" s="798"/>
      <c r="O198" s="799"/>
      <c r="P198" s="358"/>
      <c r="Q198" s="325"/>
      <c r="R198" s="498"/>
      <c r="S198" s="499"/>
      <c r="T198" s="114"/>
      <c r="U198" s="23"/>
      <c r="X198" s="443"/>
      <c r="Z198" s="184"/>
      <c r="AA198" s="438"/>
      <c r="AB198" s="185"/>
      <c r="AC198" s="83"/>
      <c r="AD198" s="185"/>
      <c r="AE198" s="438"/>
      <c r="AF198" s="438"/>
      <c r="AG198" s="84"/>
    </row>
    <row r="199" spans="1:33" x14ac:dyDescent="0.35">
      <c r="A199" s="57"/>
      <c r="B199" s="56"/>
      <c r="C199" s="33"/>
      <c r="D199" s="33"/>
      <c r="E199" s="33"/>
      <c r="F199" s="33"/>
      <c r="G199" s="33"/>
      <c r="H199" s="6"/>
      <c r="I199" s="6"/>
      <c r="J199" s="6"/>
      <c r="K199" s="6"/>
      <c r="L199" s="6"/>
      <c r="M199" s="6"/>
      <c r="N199" s="6"/>
      <c r="O199" s="6"/>
      <c r="P199" s="27"/>
      <c r="Q199" s="323"/>
      <c r="R199" s="499"/>
      <c r="S199" s="502"/>
      <c r="T199" s="114"/>
      <c r="U199" s="23"/>
      <c r="X199" s="446"/>
      <c r="Z199" s="438"/>
      <c r="AA199" s="438"/>
      <c r="AB199" s="438"/>
      <c r="AC199" s="438"/>
      <c r="AD199" s="438"/>
      <c r="AE199" s="438"/>
      <c r="AF199" s="438"/>
      <c r="AG199" s="84"/>
    </row>
    <row r="200" spans="1:33" ht="16" thickBot="1" x14ac:dyDescent="0.4">
      <c r="A200" s="57"/>
      <c r="B200" s="56"/>
      <c r="C200" s="50" t="s">
        <v>208</v>
      </c>
      <c r="D200" s="33"/>
      <c r="E200" s="33"/>
      <c r="F200" s="33"/>
      <c r="G200" s="33"/>
      <c r="H200" s="6"/>
      <c r="I200" s="6"/>
      <c r="J200" s="6"/>
      <c r="K200" s="6"/>
      <c r="L200" s="6"/>
      <c r="M200" s="6"/>
      <c r="N200" s="6"/>
      <c r="O200" s="6"/>
      <c r="P200" s="27"/>
      <c r="Q200" s="323"/>
      <c r="R200" s="324"/>
      <c r="S200" s="323"/>
      <c r="T200" s="114"/>
      <c r="U200" s="23"/>
      <c r="X200" s="446"/>
      <c r="Z200" s="438"/>
      <c r="AA200" s="438"/>
      <c r="AB200" s="438"/>
      <c r="AC200" s="438"/>
      <c r="AD200" s="438"/>
      <c r="AE200" s="438"/>
      <c r="AF200" s="438"/>
      <c r="AG200" s="84"/>
    </row>
    <row r="201" spans="1:33" ht="16" thickBot="1" x14ac:dyDescent="0.4">
      <c r="A201" s="57"/>
      <c r="B201" s="56"/>
      <c r="C201" s="470" t="s">
        <v>209</v>
      </c>
      <c r="D201" s="470"/>
      <c r="E201" s="470"/>
      <c r="F201" s="470"/>
      <c r="G201" s="470"/>
      <c r="H201" s="358"/>
      <c r="I201" s="358"/>
      <c r="J201" s="745">
        <f>INDEX(Datasheet3!$FU$6:$FU$323,MATCH('Part 1'!$L$16,Datasheet3!$B$6:$B$323,0))</f>
        <v>101397.07000000002</v>
      </c>
      <c r="K201" s="746"/>
      <c r="L201" s="358"/>
      <c r="M201" s="358"/>
      <c r="N201" s="745">
        <f>INDEX(Datasheet3!$FV$6:$FV$323,MATCH('Part 1'!$L$16,Datasheet3!$B$6:$B$323,0))</f>
        <v>293</v>
      </c>
      <c r="O201" s="746"/>
      <c r="P201" s="358"/>
      <c r="Q201" s="325"/>
      <c r="R201" s="721">
        <f>INDEX(Datasheet3!$FW$6:$FW$323,MATCH('Part 1'!$L$16,Datasheet3!$B$6:$B$323,0))</f>
        <v>101690.07000000002</v>
      </c>
      <c r="S201" s="722"/>
      <c r="T201" s="114"/>
      <c r="U201" s="23"/>
      <c r="X201" s="443">
        <f>+IF(J201+N201=R201,0,1)</f>
        <v>0</v>
      </c>
      <c r="Z201" s="184">
        <f>ROUND(J201+N201,0)</f>
        <v>101690</v>
      </c>
      <c r="AA201" s="438"/>
      <c r="AB201" s="185">
        <f>J201+N201</f>
        <v>101690.07000000002</v>
      </c>
      <c r="AC201" s="83"/>
      <c r="AD201" s="185">
        <f>AB201-Z201</f>
        <v>7.0000000021536835E-2</v>
      </c>
      <c r="AE201" s="438"/>
      <c r="AF201" s="438"/>
      <c r="AG201" s="84"/>
    </row>
    <row r="202" spans="1:33" x14ac:dyDescent="0.35">
      <c r="A202" s="57"/>
      <c r="B202" s="56"/>
      <c r="C202" s="470" t="s">
        <v>154</v>
      </c>
      <c r="D202" s="470"/>
      <c r="E202" s="470"/>
      <c r="F202" s="470"/>
      <c r="G202" s="470"/>
      <c r="H202" s="358"/>
      <c r="I202" s="358"/>
      <c r="J202" s="358"/>
      <c r="K202" s="358"/>
      <c r="L202" s="358"/>
      <c r="M202" s="358"/>
      <c r="N202" s="358"/>
      <c r="O202" s="358"/>
      <c r="P202" s="358"/>
      <c r="Q202" s="325"/>
      <c r="R202" s="325"/>
      <c r="S202" s="325"/>
      <c r="T202" s="114"/>
      <c r="U202" s="23"/>
      <c r="X202" s="443"/>
      <c r="Z202" s="184"/>
      <c r="AA202" s="438"/>
      <c r="AB202" s="185"/>
      <c r="AC202" s="83"/>
      <c r="AD202" s="185"/>
      <c r="AE202" s="438"/>
      <c r="AF202" s="438"/>
      <c r="AG202" s="84"/>
    </row>
    <row r="203" spans="1:33" x14ac:dyDescent="0.35">
      <c r="A203" s="57"/>
      <c r="B203" s="56"/>
      <c r="C203" s="470"/>
      <c r="D203" s="470"/>
      <c r="E203" s="470"/>
      <c r="F203" s="470"/>
      <c r="G203" s="470"/>
      <c r="H203" s="358"/>
      <c r="I203" s="358"/>
      <c r="J203" s="358"/>
      <c r="K203" s="358"/>
      <c r="L203" s="358"/>
      <c r="M203" s="358"/>
      <c r="N203" s="358"/>
      <c r="O203" s="358"/>
      <c r="P203" s="358"/>
      <c r="Q203" s="325"/>
      <c r="R203" s="325"/>
      <c r="S203" s="325"/>
      <c r="T203" s="114"/>
      <c r="U203" s="23"/>
      <c r="X203" s="443"/>
      <c r="Z203" s="184"/>
      <c r="AA203" s="438"/>
      <c r="AB203" s="185"/>
      <c r="AC203" s="83"/>
      <c r="AD203" s="185"/>
      <c r="AE203" s="438"/>
      <c r="AF203" s="438"/>
      <c r="AG203" s="84"/>
    </row>
    <row r="204" spans="1:33" s="82" customFormat="1" ht="16" thickBot="1" x14ac:dyDescent="0.4">
      <c r="A204" s="467"/>
      <c r="B204" s="468"/>
      <c r="C204" s="469" t="s">
        <v>210</v>
      </c>
      <c r="D204" s="470"/>
      <c r="E204" s="470"/>
      <c r="F204" s="470"/>
      <c r="G204" s="470"/>
      <c r="H204" s="358"/>
      <c r="I204" s="358"/>
      <c r="J204" s="6"/>
      <c r="K204" s="6"/>
      <c r="L204" s="27"/>
      <c r="M204" s="27"/>
      <c r="N204" s="358"/>
      <c r="O204" s="358"/>
      <c r="P204" s="27"/>
      <c r="Q204" s="323"/>
      <c r="R204" s="324"/>
      <c r="S204" s="323"/>
      <c r="T204" s="471"/>
      <c r="U204" s="200"/>
      <c r="V204" s="85"/>
      <c r="W204" s="412"/>
      <c r="X204" s="446"/>
      <c r="Y204" s="445"/>
      <c r="Z204" s="503"/>
      <c r="AA204" s="85"/>
      <c r="AB204" s="504"/>
      <c r="AC204" s="5"/>
      <c r="AD204" s="504"/>
      <c r="AE204" s="85"/>
      <c r="AF204" s="85"/>
      <c r="AG204" s="85"/>
    </row>
    <row r="205" spans="1:33" s="82" customFormat="1" ht="16" thickBot="1" x14ac:dyDescent="0.4">
      <c r="A205" s="467"/>
      <c r="B205" s="468"/>
      <c r="C205" s="33" t="s">
        <v>211</v>
      </c>
      <c r="D205" s="33"/>
      <c r="E205" s="33"/>
      <c r="F205" s="33"/>
      <c r="G205" s="33"/>
      <c r="H205" s="6"/>
      <c r="I205" s="6"/>
      <c r="J205" s="745">
        <f>INDEX(Datasheet3!$FX$6:$FX$323,MATCH('Part 1'!$L$16,Datasheet3!$B$6:$B$323,0))</f>
        <v>-429768747.26999998</v>
      </c>
      <c r="K205" s="746"/>
      <c r="L205" s="27"/>
      <c r="M205" s="27"/>
      <c r="N205" s="745">
        <f>INDEX(Datasheet3!$FY$6:$FY$323,MATCH('Part 1'!$L$16,Datasheet3!$B$6:$B$323,0))</f>
        <v>-1759284</v>
      </c>
      <c r="O205" s="746"/>
      <c r="P205" s="27"/>
      <c r="Q205" s="323"/>
      <c r="R205" s="721">
        <f>INDEX(Datasheet3!$FZ$6:$FZ$323,MATCH('Part 1'!$L$16,Datasheet3!$B$6:$B$323,0))</f>
        <v>-431528031.26999998</v>
      </c>
      <c r="S205" s="722"/>
      <c r="T205" s="471"/>
      <c r="U205" s="200"/>
      <c r="V205" s="85"/>
      <c r="W205" s="412"/>
      <c r="X205" s="446">
        <f>+IF(J205+N205=R205,0,1)</f>
        <v>0</v>
      </c>
      <c r="Y205" s="445"/>
      <c r="Z205" s="503">
        <f>ROUND(J205+N205,0)</f>
        <v>-431528031</v>
      </c>
      <c r="AA205" s="85"/>
      <c r="AB205" s="504">
        <f>J205+N205</f>
        <v>-431528031.26999998</v>
      </c>
      <c r="AC205" s="5"/>
      <c r="AD205" s="504">
        <f>AB205-Z205</f>
        <v>-0.26999998092651367</v>
      </c>
      <c r="AE205" s="85"/>
      <c r="AF205" s="85"/>
      <c r="AG205" s="85"/>
    </row>
    <row r="206" spans="1:33" s="82" customFormat="1" ht="16" thickBot="1" x14ac:dyDescent="0.4">
      <c r="A206" s="467"/>
      <c r="B206" s="468"/>
      <c r="C206" s="33"/>
      <c r="D206" s="33"/>
      <c r="E206" s="33"/>
      <c r="F206" s="33"/>
      <c r="G206" s="33"/>
      <c r="H206" s="6"/>
      <c r="I206" s="6"/>
      <c r="J206" s="358"/>
      <c r="K206" s="358"/>
      <c r="L206" s="27"/>
      <c r="M206" s="27"/>
      <c r="N206" s="6"/>
      <c r="O206" s="6"/>
      <c r="P206" s="27"/>
      <c r="Q206" s="323"/>
      <c r="R206" s="324"/>
      <c r="S206" s="323"/>
      <c r="T206" s="471"/>
      <c r="U206" s="200"/>
      <c r="V206" s="85"/>
      <c r="W206" s="412"/>
      <c r="X206" s="446"/>
      <c r="Y206" s="445"/>
      <c r="Z206" s="503"/>
      <c r="AA206" s="85"/>
      <c r="AB206" s="504"/>
      <c r="AC206" s="5"/>
      <c r="AD206" s="504"/>
      <c r="AE206" s="85"/>
      <c r="AF206" s="85"/>
      <c r="AG206" s="85"/>
    </row>
    <row r="207" spans="1:33" s="82" customFormat="1" ht="16" thickBot="1" x14ac:dyDescent="0.4">
      <c r="A207" s="467"/>
      <c r="B207" s="505"/>
      <c r="C207" s="76"/>
      <c r="D207" s="76"/>
      <c r="E207" s="76"/>
      <c r="F207" s="76"/>
      <c r="G207" s="76"/>
      <c r="H207" s="351"/>
      <c r="I207" s="351"/>
      <c r="J207" s="351"/>
      <c r="K207" s="351"/>
      <c r="L207" s="351"/>
      <c r="M207" s="351"/>
      <c r="N207" s="351"/>
      <c r="O207" s="351"/>
      <c r="P207" s="351"/>
      <c r="Q207" s="352"/>
      <c r="R207" s="352"/>
      <c r="S207" s="352"/>
      <c r="T207" s="478"/>
      <c r="U207" s="200"/>
      <c r="V207" s="85"/>
      <c r="W207" s="412"/>
      <c r="X207" s="446"/>
      <c r="Y207" s="445"/>
      <c r="Z207" s="85"/>
      <c r="AA207" s="85"/>
      <c r="AB207" s="85"/>
      <c r="AC207" s="85"/>
      <c r="AD207" s="85"/>
      <c r="AE207" s="85"/>
      <c r="AF207" s="85"/>
      <c r="AG207" s="85"/>
    </row>
    <row r="208" spans="1:33" s="82" customFormat="1" ht="18.5" thickBot="1" x14ac:dyDescent="0.45">
      <c r="A208" s="467"/>
      <c r="B208" s="506"/>
      <c r="C208" s="50" t="s">
        <v>212</v>
      </c>
      <c r="D208" s="33"/>
      <c r="E208" s="33"/>
      <c r="F208" s="33"/>
      <c r="G208" s="33"/>
      <c r="H208" s="6"/>
      <c r="I208" s="6"/>
      <c r="J208" s="758">
        <f>INDEX(Datasheet3!$GA$6:$GA$323,MATCH('Part 1'!$L$16,Datasheet3!$B$6:$B$323,0))</f>
        <v>-485832512</v>
      </c>
      <c r="K208" s="759"/>
      <c r="L208" s="6"/>
      <c r="M208" s="6"/>
      <c r="N208" s="758">
        <f>INDEX(Datasheet3!$GB$6:$GB$323,MATCH('Part 1'!$L$16,Datasheet3!$B$6:$B$323,0))</f>
        <v>-2022868</v>
      </c>
      <c r="O208" s="759"/>
      <c r="P208" s="6"/>
      <c r="Q208" s="325"/>
      <c r="R208" s="721">
        <f>INDEX(Datasheet3!$GC$6:$GC$323,MATCH('Part 1'!$L$16,Datasheet3!$B$6:$B$323,0))</f>
        <v>-487855380</v>
      </c>
      <c r="S208" s="722"/>
      <c r="T208" s="480"/>
      <c r="U208" s="200"/>
      <c r="V208" s="85"/>
      <c r="W208" s="507" t="str">
        <f>+IF(X208=0,"","&lt;===")</f>
        <v/>
      </c>
      <c r="X208" s="446">
        <f>+IF(J208+N208=R208,0,1)</f>
        <v>0</v>
      </c>
      <c r="Y208" s="445"/>
      <c r="Z208" s="503">
        <f>ROUND(J208+N208,0)</f>
        <v>-487855380</v>
      </c>
      <c r="AA208" s="49"/>
      <c r="AB208" s="504">
        <f>J208+N208</f>
        <v>-487855380</v>
      </c>
      <c r="AC208" s="5"/>
      <c r="AD208" s="504">
        <f>AB208-Z208</f>
        <v>0</v>
      </c>
      <c r="AE208" s="5"/>
      <c r="AF208" s="5" t="str">
        <f>IF(AD208&lt;&gt;0,"Please remove pence. All figures shown in whole £s","")</f>
        <v/>
      </c>
      <c r="AG208" s="85"/>
    </row>
    <row r="209" spans="1:35" s="82" customFormat="1" ht="16" thickBot="1" x14ac:dyDescent="0.4">
      <c r="A209" s="467"/>
      <c r="B209" s="508"/>
      <c r="C209" s="77"/>
      <c r="D209" s="77"/>
      <c r="E209" s="77"/>
      <c r="F209" s="77"/>
      <c r="G209" s="77"/>
      <c r="H209" s="353"/>
      <c r="I209" s="353"/>
      <c r="J209" s="353"/>
      <c r="K209" s="353"/>
      <c r="L209" s="353"/>
      <c r="M209" s="353"/>
      <c r="N209" s="353"/>
      <c r="O209" s="353"/>
      <c r="P209" s="353"/>
      <c r="Q209" s="354"/>
      <c r="R209" s="354"/>
      <c r="S209" s="354"/>
      <c r="T209" s="486"/>
      <c r="U209" s="200"/>
      <c r="V209" s="85"/>
      <c r="W209" s="412"/>
      <c r="X209" s="446"/>
      <c r="Y209" s="445"/>
      <c r="Z209" s="85"/>
      <c r="AA209" s="85"/>
      <c r="AB209" s="85"/>
      <c r="AC209" s="85"/>
      <c r="AD209" s="85"/>
      <c r="AE209" s="85"/>
      <c r="AF209" s="85"/>
      <c r="AG209" s="85"/>
    </row>
    <row r="210" spans="1:35" x14ac:dyDescent="0.35">
      <c r="A210" s="57"/>
      <c r="B210" s="56"/>
      <c r="C210" s="50"/>
      <c r="D210" s="33"/>
      <c r="E210" s="33"/>
      <c r="F210" s="33"/>
      <c r="G210" s="33"/>
      <c r="H210" s="6"/>
      <c r="I210" s="6"/>
      <c r="J210" s="27"/>
      <c r="K210" s="27"/>
      <c r="L210" s="27"/>
      <c r="M210" s="27"/>
      <c r="N210" s="27"/>
      <c r="O210" s="27"/>
      <c r="P210" s="27"/>
      <c r="Q210" s="323"/>
      <c r="R210" s="323"/>
      <c r="S210" s="323"/>
      <c r="T210" s="114"/>
      <c r="U210" s="23"/>
      <c r="X210" s="446"/>
      <c r="Z210" s="438"/>
      <c r="AA210" s="438"/>
      <c r="AB210" s="438"/>
      <c r="AC210" s="438"/>
      <c r="AD210" s="438"/>
      <c r="AE210" s="438"/>
      <c r="AF210" s="438"/>
      <c r="AG210" s="84"/>
    </row>
    <row r="211" spans="1:35" ht="16" thickBot="1" x14ac:dyDescent="0.4">
      <c r="A211" s="57"/>
      <c r="B211" s="56"/>
      <c r="C211" s="50" t="s">
        <v>213</v>
      </c>
      <c r="D211" s="33"/>
      <c r="E211" s="33"/>
      <c r="F211" s="33"/>
      <c r="G211" s="33"/>
      <c r="H211" s="6"/>
      <c r="I211" s="6"/>
      <c r="J211" s="27"/>
      <c r="K211" s="27"/>
      <c r="L211" s="27"/>
      <c r="M211" s="27"/>
      <c r="N211" s="27"/>
      <c r="O211" s="27"/>
      <c r="P211" s="27"/>
      <c r="Q211" s="323"/>
      <c r="R211" s="323"/>
      <c r="S211" s="323"/>
      <c r="T211" s="114"/>
      <c r="U211" s="23"/>
      <c r="X211" s="446"/>
      <c r="Z211" s="438"/>
      <c r="AA211" s="438"/>
      <c r="AB211" s="438"/>
      <c r="AC211" s="438"/>
      <c r="AD211" s="438"/>
      <c r="AE211" s="438"/>
      <c r="AF211" s="438"/>
      <c r="AG211" s="84"/>
    </row>
    <row r="212" spans="1:35" ht="18.75" customHeight="1" thickBot="1" x14ac:dyDescent="0.45">
      <c r="A212" s="57"/>
      <c r="B212" s="56"/>
      <c r="C212" s="33" t="s">
        <v>214</v>
      </c>
      <c r="D212" s="33"/>
      <c r="E212" s="33"/>
      <c r="F212" s="33"/>
      <c r="G212" s="33"/>
      <c r="H212" s="6"/>
      <c r="I212" s="6"/>
      <c r="J212" s="745">
        <f>INDEX(Datasheet3!$GD$6:$GD$323,MATCH('Part 1'!$L$16,Datasheet3!$B$6:$B$323,0))</f>
        <v>-1609178.34</v>
      </c>
      <c r="K212" s="746"/>
      <c r="L212" s="27"/>
      <c r="M212" s="27"/>
      <c r="N212" s="745">
        <f>INDEX(Datasheet3!$GE$6:$GE$323,MATCH('Part 1'!$L$16,Datasheet3!$B$6:$B$323,0))</f>
        <v>0</v>
      </c>
      <c r="O212" s="746"/>
      <c r="P212" s="27"/>
      <c r="Q212" s="323"/>
      <c r="R212" s="721">
        <f>INDEX(Datasheet3!$GF$6:$GF$323,MATCH('Part 1'!$L$16,Datasheet3!$B$6:$B$323,0))</f>
        <v>-1609178.34</v>
      </c>
      <c r="S212" s="722"/>
      <c r="T212" s="114"/>
      <c r="U212" s="23"/>
      <c r="W212" s="442" t="str">
        <f>+IF(X212=0,"","&lt;===")</f>
        <v/>
      </c>
      <c r="X212" s="443">
        <f>+IF(J212+N212=R212,0,1)</f>
        <v>0</v>
      </c>
      <c r="Y212" s="445"/>
      <c r="Z212" s="184">
        <f>ROUND(J212+N212,0)</f>
        <v>-1609178</v>
      </c>
      <c r="AA212" s="108"/>
      <c r="AB212" s="185">
        <f>J212+N212</f>
        <v>-1609178.34</v>
      </c>
      <c r="AC212" s="83"/>
      <c r="AD212" s="185">
        <f>AB212-Z212</f>
        <v>-0.34000000008381903</v>
      </c>
      <c r="AE212" s="83"/>
      <c r="AF212" s="83" t="str">
        <f>IF(AD212&lt;&gt;0,"Please remove pence. All figures shown in whole £s","")</f>
        <v>Please remove pence. All figures shown in whole £s</v>
      </c>
      <c r="AG212" s="84"/>
    </row>
    <row r="213" spans="1:35" ht="16" thickBot="1" x14ac:dyDescent="0.4">
      <c r="A213" s="57"/>
      <c r="B213" s="56"/>
      <c r="C213" s="33"/>
      <c r="D213" s="33"/>
      <c r="E213" s="33"/>
      <c r="F213" s="33"/>
      <c r="G213" s="33"/>
      <c r="H213" s="6"/>
      <c r="I213" s="6"/>
      <c r="J213" s="157"/>
      <c r="K213" s="157"/>
      <c r="L213" s="6"/>
      <c r="M213" s="6"/>
      <c r="N213" s="157"/>
      <c r="O213" s="157"/>
      <c r="P213" s="6"/>
      <c r="Q213" s="325"/>
      <c r="R213" s="325"/>
      <c r="S213" s="325"/>
      <c r="T213" s="325"/>
      <c r="U213" s="23"/>
      <c r="X213" s="446"/>
      <c r="Z213" s="438"/>
      <c r="AA213" s="438"/>
      <c r="AB213" s="438"/>
      <c r="AC213" s="438"/>
      <c r="AD213" s="438"/>
      <c r="AE213" s="438"/>
      <c r="AF213" s="438"/>
      <c r="AG213" s="84"/>
    </row>
    <row r="214" spans="1:35" ht="18.5" thickBot="1" x14ac:dyDescent="0.45">
      <c r="A214" s="57"/>
      <c r="B214" s="56"/>
      <c r="C214" s="701" t="s">
        <v>215</v>
      </c>
      <c r="D214" s="701"/>
      <c r="E214" s="701"/>
      <c r="F214" s="701"/>
      <c r="G214" s="701"/>
      <c r="H214" s="6"/>
      <c r="I214" s="6"/>
      <c r="J214" s="745">
        <f>INDEX(Datasheet3!$GG$6:$GG$323,MATCH('Part 1'!$L$16,Datasheet3!$B$6:$B$323,0))</f>
        <v>-585613.79</v>
      </c>
      <c r="K214" s="746"/>
      <c r="L214" s="27"/>
      <c r="M214" s="27"/>
      <c r="N214" s="745">
        <f>INDEX(Datasheet3!$GH$6:$GH$323,MATCH('Part 1'!$L$16,Datasheet3!$B$6:$B$323,0))</f>
        <v>-4177.0600000000004</v>
      </c>
      <c r="O214" s="746"/>
      <c r="P214" s="27"/>
      <c r="Q214" s="323"/>
      <c r="R214" s="721">
        <f>INDEX(Datasheet3!$GI$6:$GI$323,MATCH('Part 1'!$L$16,Datasheet3!$B$6:$B$323,0))</f>
        <v>-589790.85</v>
      </c>
      <c r="S214" s="722"/>
      <c r="T214" s="114"/>
      <c r="U214" s="23"/>
      <c r="W214" s="442" t="str">
        <f>+IF(X214=0,"","&lt;===")</f>
        <v/>
      </c>
      <c r="X214" s="443">
        <f>+IF(J214+N214=R214,0,1)</f>
        <v>0</v>
      </c>
      <c r="Y214" s="445"/>
      <c r="Z214" s="184">
        <f>ROUND(J214+N214,0)</f>
        <v>-589791</v>
      </c>
      <c r="AA214" s="108"/>
      <c r="AB214" s="185">
        <f>J214+N214</f>
        <v>-589790.85000000009</v>
      </c>
      <c r="AC214" s="83"/>
      <c r="AD214" s="185">
        <f>AB214-Z214</f>
        <v>0.14999999990686774</v>
      </c>
      <c r="AE214" s="83"/>
      <c r="AF214" s="83" t="str">
        <f>IF(AD214&lt;&gt;0,"Please remove pence. All figures shown in whole £s","")</f>
        <v>Please remove pence. All figures shown in whole £s</v>
      </c>
      <c r="AG214" s="84"/>
    </row>
    <row r="215" spans="1:35" x14ac:dyDescent="0.35">
      <c r="A215" s="57"/>
      <c r="B215" s="56"/>
      <c r="C215" s="717"/>
      <c r="D215" s="717"/>
      <c r="E215" s="717"/>
      <c r="F215" s="717"/>
      <c r="G215" s="717"/>
      <c r="H215" s="6"/>
      <c r="I215" s="6"/>
      <c r="J215" s="34"/>
      <c r="K215" s="27"/>
      <c r="L215" s="27"/>
      <c r="M215" s="27"/>
      <c r="N215" s="34"/>
      <c r="O215" s="27"/>
      <c r="P215" s="27"/>
      <c r="Q215" s="323"/>
      <c r="R215" s="324"/>
      <c r="S215" s="323"/>
      <c r="T215" s="114"/>
      <c r="U215" s="23"/>
      <c r="X215" s="446"/>
      <c r="Z215" s="438"/>
      <c r="AA215" s="438"/>
      <c r="AB215" s="438"/>
      <c r="AC215" s="438"/>
      <c r="AD215" s="438"/>
      <c r="AE215" s="438"/>
      <c r="AF215" s="438"/>
      <c r="AG215" s="84"/>
    </row>
    <row r="216" spans="1:35" ht="18.75" customHeight="1" thickBot="1" x14ac:dyDescent="0.4">
      <c r="A216" s="57"/>
      <c r="B216" s="56"/>
      <c r="C216" s="61"/>
      <c r="D216" s="61"/>
      <c r="E216" s="61"/>
      <c r="F216" s="61"/>
      <c r="G216" s="61"/>
      <c r="H216" s="6"/>
      <c r="I216" s="6"/>
      <c r="J216" s="34"/>
      <c r="K216" s="27"/>
      <c r="L216" s="27"/>
      <c r="M216" s="27"/>
      <c r="N216" s="34"/>
      <c r="O216" s="27"/>
      <c r="P216" s="27"/>
      <c r="Q216" s="323"/>
      <c r="R216" s="324"/>
      <c r="S216" s="323"/>
      <c r="T216" s="114"/>
      <c r="U216" s="23"/>
      <c r="X216" s="446"/>
      <c r="Z216" s="438"/>
      <c r="AA216" s="438"/>
      <c r="AB216" s="438"/>
      <c r="AC216" s="438"/>
      <c r="AD216" s="438"/>
      <c r="AE216" s="438"/>
      <c r="AF216" s="438"/>
      <c r="AG216" s="84"/>
    </row>
    <row r="217" spans="1:35" ht="16" thickBot="1" x14ac:dyDescent="0.4">
      <c r="A217" s="57"/>
      <c r="B217" s="65"/>
      <c r="C217" s="74"/>
      <c r="D217" s="74"/>
      <c r="E217" s="74"/>
      <c r="F217" s="74"/>
      <c r="G217" s="74"/>
      <c r="H217" s="351"/>
      <c r="I217" s="351"/>
      <c r="J217" s="71"/>
      <c r="K217" s="66"/>
      <c r="L217" s="66"/>
      <c r="M217" s="66"/>
      <c r="N217" s="71"/>
      <c r="O217" s="66"/>
      <c r="P217" s="66"/>
      <c r="Q217" s="448"/>
      <c r="R217" s="477"/>
      <c r="S217" s="448"/>
      <c r="T217" s="115"/>
      <c r="U217" s="23"/>
      <c r="X217" s="446"/>
      <c r="Y217" s="445"/>
      <c r="Z217" s="438"/>
      <c r="AA217" s="438"/>
      <c r="AB217" s="438"/>
      <c r="AC217" s="438"/>
      <c r="AD217" s="438"/>
      <c r="AE217" s="438"/>
      <c r="AF217" s="438"/>
      <c r="AG217" s="84"/>
    </row>
    <row r="218" spans="1:35" ht="18.5" thickBot="1" x14ac:dyDescent="0.45">
      <c r="A218" s="57"/>
      <c r="B218" s="67"/>
      <c r="C218" s="733" t="s">
        <v>216</v>
      </c>
      <c r="D218" s="733"/>
      <c r="E218" s="733"/>
      <c r="F218" s="733"/>
      <c r="G218" s="733"/>
      <c r="H218" s="6"/>
      <c r="I218" s="6"/>
      <c r="J218" s="758">
        <f>INDEX(Datasheet3!$GJ$6:$GJ$323,MATCH('Part 1'!$L$16,Datasheet3!$B$6:$B$323,0))</f>
        <v>-2194792</v>
      </c>
      <c r="K218" s="759"/>
      <c r="L218" s="27"/>
      <c r="M218" s="27"/>
      <c r="N218" s="758">
        <f>INDEX(Datasheet3!$GK$6:$GK$323,MATCH('Part 1'!$L$16,Datasheet3!$B$6:$B$323,0))</f>
        <v>-4177</v>
      </c>
      <c r="O218" s="759"/>
      <c r="P218" s="27"/>
      <c r="Q218" s="323"/>
      <c r="R218" s="721">
        <f>INDEX(Datasheet3!$GL$6:$GL$323,MATCH('Part 1'!$L$16,Datasheet3!$B$6:$B$323,0))</f>
        <v>-2198969</v>
      </c>
      <c r="S218" s="722"/>
      <c r="T218" s="116"/>
      <c r="U218" s="23"/>
      <c r="W218" s="442" t="str">
        <f>+IF(X218=0,"","&lt;===")</f>
        <v/>
      </c>
      <c r="X218" s="443">
        <f>+IF(J218+N218=R218,0,1)</f>
        <v>0</v>
      </c>
      <c r="Y218" s="445"/>
      <c r="Z218" s="184">
        <f>ROUND(J218+N218,0)</f>
        <v>-2198969</v>
      </c>
      <c r="AA218" s="108"/>
      <c r="AB218" s="185">
        <f>J218+N218</f>
        <v>-2198969</v>
      </c>
      <c r="AC218" s="83"/>
      <c r="AD218" s="185">
        <f>AB218-Z218</f>
        <v>0</v>
      </c>
      <c r="AE218" s="83"/>
      <c r="AF218" s="83" t="str">
        <f>IF(AD218&lt;&gt;0,"Please remove pence. All figures shown in whole £s","")</f>
        <v/>
      </c>
      <c r="AG218" s="84"/>
    </row>
    <row r="219" spans="1:35" ht="16" thickBot="1" x14ac:dyDescent="0.3">
      <c r="A219" s="11"/>
      <c r="B219" s="78"/>
      <c r="C219" s="70"/>
      <c r="D219" s="70"/>
      <c r="E219" s="70"/>
      <c r="F219" s="70"/>
      <c r="G219" s="70"/>
      <c r="H219" s="70"/>
      <c r="I219" s="70"/>
      <c r="J219" s="70"/>
      <c r="K219" s="70"/>
      <c r="L219" s="70"/>
      <c r="M219" s="70"/>
      <c r="N219" s="70"/>
      <c r="O219" s="70"/>
      <c r="P219" s="70"/>
      <c r="Q219" s="509"/>
      <c r="R219" s="509"/>
      <c r="S219" s="509"/>
      <c r="T219" s="117"/>
      <c r="U219" s="23"/>
      <c r="X219" s="446"/>
      <c r="Z219" s="438"/>
      <c r="AA219" s="438"/>
      <c r="AB219" s="438"/>
      <c r="AC219" s="438"/>
      <c r="AD219" s="438"/>
      <c r="AE219" s="438"/>
      <c r="AF219" s="438"/>
      <c r="AG219" s="84"/>
    </row>
    <row r="220" spans="1:35" ht="16" thickBot="1" x14ac:dyDescent="0.3">
      <c r="A220" s="11"/>
      <c r="B220" s="2"/>
      <c r="C220" s="2"/>
      <c r="D220" s="2"/>
      <c r="E220" s="2"/>
      <c r="F220" s="2"/>
      <c r="G220" s="2"/>
      <c r="H220" s="2"/>
      <c r="I220" s="2"/>
      <c r="J220" s="2"/>
      <c r="K220" s="2"/>
      <c r="L220" s="2"/>
      <c r="M220" s="2"/>
      <c r="N220" s="2"/>
      <c r="O220" s="2"/>
      <c r="P220" s="2"/>
      <c r="Q220" s="2"/>
      <c r="R220" s="2"/>
      <c r="S220" s="2"/>
      <c r="T220" s="2"/>
      <c r="U220" s="23"/>
      <c r="X220" s="446"/>
      <c r="Z220" s="124"/>
      <c r="AA220" s="124"/>
      <c r="AB220" s="124"/>
      <c r="AC220" s="124"/>
      <c r="AD220" s="124"/>
      <c r="AE220" s="124"/>
      <c r="AF220" s="124"/>
    </row>
    <row r="221" spans="1:35" x14ac:dyDescent="0.25">
      <c r="A221" s="11"/>
      <c r="B221" s="510"/>
      <c r="C221" s="511"/>
      <c r="D221" s="511"/>
      <c r="E221" s="511"/>
      <c r="F221" s="511"/>
      <c r="G221" s="511"/>
      <c r="H221" s="511"/>
      <c r="I221" s="511"/>
      <c r="J221" s="511"/>
      <c r="K221" s="511"/>
      <c r="L221" s="511"/>
      <c r="M221" s="511"/>
      <c r="N221" s="511"/>
      <c r="O221" s="511"/>
      <c r="P221" s="511"/>
      <c r="Q221" s="511"/>
      <c r="R221" s="511"/>
      <c r="S221" s="511"/>
      <c r="T221" s="512"/>
      <c r="U221" s="23"/>
      <c r="X221" s="446"/>
      <c r="Z221" s="124"/>
      <c r="AA221" s="124"/>
      <c r="AB221" s="124"/>
      <c r="AC221" s="124"/>
      <c r="AD221" s="124"/>
      <c r="AE221" s="124"/>
      <c r="AF221" s="124"/>
    </row>
    <row r="222" spans="1:35" ht="16.5" customHeight="1" x14ac:dyDescent="0.35">
      <c r="A222" s="11"/>
      <c r="B222" s="141"/>
      <c r="C222" s="513" t="s">
        <v>217</v>
      </c>
      <c r="D222" s="514"/>
      <c r="E222" s="514"/>
      <c r="F222" s="514"/>
      <c r="G222" s="514"/>
      <c r="H222" s="514"/>
      <c r="I222" s="514"/>
      <c r="J222" s="514"/>
      <c r="K222" s="514"/>
      <c r="L222" s="514"/>
      <c r="M222" s="514"/>
      <c r="N222" s="514"/>
      <c r="O222" s="514"/>
      <c r="P222" s="514"/>
      <c r="Q222" s="514"/>
      <c r="R222" s="514"/>
      <c r="S222" s="514"/>
      <c r="T222" s="138"/>
      <c r="U222" s="23"/>
      <c r="X222" s="446"/>
      <c r="Z222" s="124"/>
      <c r="AA222" s="124"/>
      <c r="AB222" s="124"/>
      <c r="AC222" s="124"/>
      <c r="AD222" s="124"/>
      <c r="AE222" s="124"/>
      <c r="AF222" s="124"/>
    </row>
    <row r="223" spans="1:35" ht="16.5" customHeight="1" thickBot="1" x14ac:dyDescent="0.3">
      <c r="A223" s="11"/>
      <c r="B223" s="141"/>
      <c r="C223" s="514"/>
      <c r="D223" s="514"/>
      <c r="E223" s="514"/>
      <c r="F223" s="514"/>
      <c r="G223" s="514"/>
      <c r="H223" s="514"/>
      <c r="I223" s="514"/>
      <c r="J223" s="514"/>
      <c r="K223" s="514"/>
      <c r="L223" s="514"/>
      <c r="M223" s="514"/>
      <c r="N223" s="514"/>
      <c r="O223" s="514"/>
      <c r="P223" s="514"/>
      <c r="Q223" s="514"/>
      <c r="R223" s="514"/>
      <c r="S223" s="514"/>
      <c r="T223" s="138"/>
      <c r="U223" s="23"/>
      <c r="X223" s="446"/>
      <c r="Z223" s="124"/>
      <c r="AA223" s="124"/>
      <c r="AB223" s="124"/>
      <c r="AC223" s="124"/>
      <c r="AD223" s="124"/>
      <c r="AE223" s="124"/>
      <c r="AF223" s="124"/>
    </row>
    <row r="224" spans="1:35" ht="16.5" customHeight="1" thickBot="1" x14ac:dyDescent="0.45">
      <c r="A224" s="11"/>
      <c r="B224" s="515"/>
      <c r="C224" s="516"/>
      <c r="D224" s="517" t="s">
        <v>218</v>
      </c>
      <c r="E224" s="517"/>
      <c r="F224" s="517"/>
      <c r="G224" s="517"/>
      <c r="H224" s="517"/>
      <c r="I224" s="517"/>
      <c r="J224" s="721">
        <f>INDEX(Datasheet3!$GM$6:$GM$323,MATCH('Part 1'!$L$16,Datasheet3!$B$6:$B$323,0))</f>
        <v>30603263101.509987</v>
      </c>
      <c r="K224" s="722"/>
      <c r="L224" s="514"/>
      <c r="M224" s="514"/>
      <c r="N224" s="721">
        <f>INDEX(Datasheet3!$GN$6:$GN$323,MATCH('Part 1'!$L$16,Datasheet3!$B$6:$B$323,0))</f>
        <v>329616526.94000006</v>
      </c>
      <c r="O224" s="722"/>
      <c r="P224" s="518"/>
      <c r="Q224" s="518"/>
      <c r="R224" s="721">
        <f>INDEX(Datasheet3!$GO$6:$GO$323,MATCH('Part 1'!$L$16,Datasheet3!$B$6:$B$323,0))</f>
        <v>30932879628.449989</v>
      </c>
      <c r="S224" s="722"/>
      <c r="T224" s="138"/>
      <c r="U224" s="23"/>
      <c r="W224" s="442" t="str">
        <f>+IF(X224=0,"","&lt;===")</f>
        <v/>
      </c>
      <c r="X224" s="443">
        <f>+IF(J224+N224=R224,0,1)</f>
        <v>0</v>
      </c>
      <c r="Y224" s="519"/>
      <c r="Z224" s="184">
        <f>ROUND(J224+N224,0)</f>
        <v>30932879628</v>
      </c>
      <c r="AA224" s="108"/>
      <c r="AB224" s="185">
        <f>J224+N224</f>
        <v>30932879628.449986</v>
      </c>
      <c r="AC224" s="83"/>
      <c r="AD224" s="185">
        <f>AB224-Z224</f>
        <v>0.44998550415039063</v>
      </c>
      <c r="AE224" s="83"/>
      <c r="AF224" s="83" t="str">
        <f>IF(AD224&lt;&gt;0,"Please remove pence. All figures shown in whole £s","")</f>
        <v>Please remove pence. All figures shown in whole £s</v>
      </c>
      <c r="AG224" s="84"/>
      <c r="AH224" s="84"/>
      <c r="AI224" s="84"/>
    </row>
    <row r="225" spans="1:35" ht="16.5" customHeight="1" thickBot="1" x14ac:dyDescent="0.4">
      <c r="A225" s="11"/>
      <c r="B225" s="141"/>
      <c r="C225" s="520" t="s">
        <v>219</v>
      </c>
      <c r="D225" s="514"/>
      <c r="E225" s="514"/>
      <c r="F225" s="514"/>
      <c r="G225" s="514"/>
      <c r="H225" s="514"/>
      <c r="I225" s="514"/>
      <c r="J225" s="521"/>
      <c r="K225" s="521"/>
      <c r="L225" s="521"/>
      <c r="M225" s="521"/>
      <c r="N225" s="521"/>
      <c r="O225" s="521"/>
      <c r="P225" s="521"/>
      <c r="Q225" s="521"/>
      <c r="R225" s="521"/>
      <c r="S225" s="521"/>
      <c r="T225" s="138"/>
      <c r="U225" s="23"/>
      <c r="X225" s="446"/>
      <c r="Z225" s="438"/>
      <c r="AA225" s="438"/>
      <c r="AB225" s="438"/>
      <c r="AC225" s="438"/>
      <c r="AD225" s="438"/>
      <c r="AE225" s="438"/>
      <c r="AF225" s="438"/>
      <c r="AG225" s="84"/>
      <c r="AH225" s="84"/>
      <c r="AI225" s="84"/>
    </row>
    <row r="226" spans="1:35" ht="16.5" customHeight="1" thickBot="1" x14ac:dyDescent="0.45">
      <c r="A226" s="11"/>
      <c r="B226" s="141"/>
      <c r="C226" s="514"/>
      <c r="D226" s="520" t="s">
        <v>220</v>
      </c>
      <c r="E226" s="514"/>
      <c r="F226" s="514"/>
      <c r="G226" s="514"/>
      <c r="H226" s="514"/>
      <c r="I226" s="514"/>
      <c r="J226" s="721">
        <f>INDEX(Datasheet3!$GP$6:$GP$323,MATCH('Part 1'!$L$16,Datasheet3!$B$6:$B$323,0))</f>
        <v>80689877</v>
      </c>
      <c r="K226" s="722"/>
      <c r="L226" s="521"/>
      <c r="M226" s="521"/>
      <c r="N226" s="721">
        <f>INDEX(Datasheet3!$GQ$6:$GQ$323,MATCH('Part 1'!$L$16,Datasheet3!$B$6:$B$323,0))</f>
        <v>1882805</v>
      </c>
      <c r="O226" s="722"/>
      <c r="P226" s="521"/>
      <c r="Q226" s="521"/>
      <c r="R226" s="721">
        <f>INDEX(Datasheet3!$GR$6:$GR$323,MATCH('Part 1'!$L$16,Datasheet3!$B$6:$B$323,0))</f>
        <v>82572682</v>
      </c>
      <c r="S226" s="722"/>
      <c r="T226" s="138"/>
      <c r="U226" s="23"/>
      <c r="W226" s="442" t="str">
        <f>+IF(X226=0,"","&lt;===")</f>
        <v/>
      </c>
      <c r="X226" s="443">
        <f>+IF(J226+N226=R226,0,1)</f>
        <v>0</v>
      </c>
      <c r="Y226" s="519"/>
      <c r="Z226" s="184">
        <f>ROUND(J226+N226,0)</f>
        <v>82572682</v>
      </c>
      <c r="AA226" s="108"/>
      <c r="AB226" s="185">
        <f>J226+N226</f>
        <v>82572682</v>
      </c>
      <c r="AC226" s="83"/>
      <c r="AD226" s="185">
        <f>AB226-Z226</f>
        <v>0</v>
      </c>
      <c r="AE226" s="83"/>
      <c r="AF226" s="83" t="str">
        <f>IF(AD226&lt;&gt;0,"Please remove pence. All figures shown in whole £s","")</f>
        <v/>
      </c>
      <c r="AG226" s="84"/>
      <c r="AH226" s="84"/>
      <c r="AI226" s="84"/>
    </row>
    <row r="227" spans="1:35" ht="16.5" customHeight="1" thickBot="1" x14ac:dyDescent="0.4">
      <c r="A227" s="11"/>
      <c r="B227" s="141"/>
      <c r="C227" s="514"/>
      <c r="D227" s="520"/>
      <c r="E227" s="514"/>
      <c r="F227" s="514"/>
      <c r="G227" s="514"/>
      <c r="H227" s="514"/>
      <c r="I227" s="514"/>
      <c r="J227" s="521"/>
      <c r="K227" s="521"/>
      <c r="L227" s="521"/>
      <c r="M227" s="521"/>
      <c r="N227" s="521"/>
      <c r="O227" s="521"/>
      <c r="P227" s="521"/>
      <c r="Q227" s="521"/>
      <c r="R227" s="521"/>
      <c r="S227" s="521"/>
      <c r="T227" s="138"/>
      <c r="U227" s="23"/>
      <c r="X227" s="446"/>
      <c r="Z227" s="438"/>
      <c r="AA227" s="438"/>
      <c r="AB227" s="438"/>
      <c r="AC227" s="438"/>
      <c r="AD227" s="438"/>
      <c r="AE227" s="438"/>
      <c r="AF227" s="438"/>
      <c r="AG227" s="84"/>
      <c r="AH227" s="84"/>
      <c r="AI227" s="84"/>
    </row>
    <row r="228" spans="1:35" ht="16.5" customHeight="1" thickBot="1" x14ac:dyDescent="0.45">
      <c r="A228" s="11"/>
      <c r="B228" s="141"/>
      <c r="C228" s="514"/>
      <c r="D228" s="520" t="s">
        <v>221</v>
      </c>
      <c r="E228" s="514"/>
      <c r="F228" s="514"/>
      <c r="G228" s="514"/>
      <c r="H228" s="514"/>
      <c r="I228" s="514"/>
      <c r="J228" s="721">
        <f>INDEX(Datasheet3!$GS$6:$GS$323,MATCH('Part 1'!$L$16,Datasheet3!$B$6:$B$323,0))</f>
        <v>-3451199043</v>
      </c>
      <c r="K228" s="722"/>
      <c r="L228" s="521"/>
      <c r="M228" s="521"/>
      <c r="N228" s="721">
        <f>INDEX(Datasheet3!$GT$6:$GT$323,MATCH('Part 1'!$L$16,Datasheet3!$B$6:$B$323,0))</f>
        <v>-14133084</v>
      </c>
      <c r="O228" s="722"/>
      <c r="P228" s="521"/>
      <c r="Q228" s="521"/>
      <c r="R228" s="721">
        <f>INDEX(Datasheet3!$GU$6:$GU$323,MATCH('Part 1'!$L$16,Datasheet3!$B$6:$B$323,0))</f>
        <v>-3465332127</v>
      </c>
      <c r="S228" s="722"/>
      <c r="T228" s="138"/>
      <c r="U228" s="23"/>
      <c r="W228" s="442" t="str">
        <f>+IF(X228=0,"","&lt;===")</f>
        <v/>
      </c>
      <c r="X228" s="443">
        <f>+IF(J228+N228=R228,0,1)</f>
        <v>0</v>
      </c>
      <c r="Y228" s="519"/>
      <c r="Z228" s="184">
        <f>ROUND(J228+N228,0)</f>
        <v>-3465332127</v>
      </c>
      <c r="AA228" s="108"/>
      <c r="AB228" s="185">
        <f>J228+N228</f>
        <v>-3465332127</v>
      </c>
      <c r="AC228" s="83"/>
      <c r="AD228" s="185">
        <f>AB228-Z228</f>
        <v>0</v>
      </c>
      <c r="AE228" s="83"/>
      <c r="AF228" s="83" t="str">
        <f>IF(AD228&lt;&gt;0,"Please remove pence. All figures shown in whole £s","")</f>
        <v/>
      </c>
      <c r="AG228" s="84"/>
      <c r="AH228" s="84"/>
      <c r="AI228" s="84"/>
    </row>
    <row r="229" spans="1:35" ht="16.5" customHeight="1" thickBot="1" x14ac:dyDescent="0.4">
      <c r="A229" s="11"/>
      <c r="B229" s="141"/>
      <c r="C229" s="514"/>
      <c r="D229" s="520"/>
      <c r="E229" s="514"/>
      <c r="F229" s="514"/>
      <c r="G229" s="514"/>
      <c r="H229" s="514"/>
      <c r="I229" s="514"/>
      <c r="J229" s="521"/>
      <c r="K229" s="521"/>
      <c r="L229" s="521"/>
      <c r="M229" s="521"/>
      <c r="N229" s="521"/>
      <c r="O229" s="521"/>
      <c r="P229" s="521"/>
      <c r="Q229" s="521"/>
      <c r="R229" s="521"/>
      <c r="S229" s="521"/>
      <c r="T229" s="138"/>
      <c r="U229" s="23"/>
      <c r="X229" s="446"/>
      <c r="Z229" s="438"/>
      <c r="AA229" s="438"/>
      <c r="AB229" s="438"/>
      <c r="AC229" s="438"/>
      <c r="AD229" s="438"/>
      <c r="AE229" s="438"/>
      <c r="AF229" s="438"/>
      <c r="AG229" s="84"/>
      <c r="AH229" s="84"/>
      <c r="AI229" s="84"/>
    </row>
    <row r="230" spans="1:35" ht="16.5" customHeight="1" thickBot="1" x14ac:dyDescent="0.45">
      <c r="A230" s="11"/>
      <c r="B230" s="141"/>
      <c r="C230" s="514"/>
      <c r="D230" s="520" t="s">
        <v>222</v>
      </c>
      <c r="E230" s="514"/>
      <c r="F230" s="514"/>
      <c r="G230" s="514"/>
      <c r="H230" s="514"/>
      <c r="I230" s="514"/>
      <c r="J230" s="721">
        <f>INDEX(Datasheet3!$GV$6:$GV$323,MATCH('Part 1'!$L$16,Datasheet3!$B$6:$B$323,0))</f>
        <v>-999440256</v>
      </c>
      <c r="K230" s="722"/>
      <c r="L230" s="521"/>
      <c r="M230" s="521"/>
      <c r="N230" s="721">
        <f>INDEX(Datasheet3!$GW$6:$GW$323,MATCH('Part 1'!$L$16,Datasheet3!$B$6:$B$323,0))</f>
        <v>-21403760</v>
      </c>
      <c r="O230" s="722"/>
      <c r="P230" s="521"/>
      <c r="Q230" s="521"/>
      <c r="R230" s="721">
        <f>INDEX(Datasheet3!$GX$6:$GX$323,MATCH('Part 1'!$L$16,Datasheet3!$B$6:$B$323,0))</f>
        <v>-1020844016</v>
      </c>
      <c r="S230" s="722"/>
      <c r="T230" s="138"/>
      <c r="U230" s="23"/>
      <c r="W230" s="442" t="str">
        <f>+IF(X230=0,"","&lt;===")</f>
        <v/>
      </c>
      <c r="X230" s="443">
        <f>+IF(J230+N230=R230,0,1)</f>
        <v>0</v>
      </c>
      <c r="Y230" s="519"/>
      <c r="Z230" s="184">
        <f>ROUND(J230+N230,0)</f>
        <v>-1020844016</v>
      </c>
      <c r="AA230" s="108"/>
      <c r="AB230" s="185">
        <f>J230+N230</f>
        <v>-1020844016</v>
      </c>
      <c r="AC230" s="83"/>
      <c r="AD230" s="185">
        <f>AB230-Z230</f>
        <v>0</v>
      </c>
      <c r="AE230" s="83"/>
      <c r="AF230" s="83" t="str">
        <f>IF(AD230&lt;&gt;0,"Please remove pence. All figures shown in whole £s","")</f>
        <v/>
      </c>
      <c r="AG230" s="84"/>
      <c r="AH230" s="84"/>
      <c r="AI230" s="84"/>
    </row>
    <row r="231" spans="1:35" ht="16.5" customHeight="1" thickBot="1" x14ac:dyDescent="0.4">
      <c r="A231" s="11"/>
      <c r="B231" s="141"/>
      <c r="C231" s="514"/>
      <c r="D231" s="520"/>
      <c r="E231" s="514"/>
      <c r="F231" s="514"/>
      <c r="G231" s="514"/>
      <c r="H231" s="514"/>
      <c r="I231" s="514"/>
      <c r="J231" s="521"/>
      <c r="K231" s="521"/>
      <c r="L231" s="521"/>
      <c r="M231" s="521"/>
      <c r="N231" s="521"/>
      <c r="O231" s="521"/>
      <c r="P231" s="521"/>
      <c r="Q231" s="521"/>
      <c r="R231" s="521"/>
      <c r="S231" s="521"/>
      <c r="T231" s="138"/>
      <c r="U231" s="23"/>
      <c r="X231" s="446"/>
      <c r="Z231" s="438"/>
      <c r="AA231" s="438"/>
      <c r="AB231" s="438"/>
      <c r="AC231" s="438"/>
      <c r="AD231" s="438"/>
      <c r="AE231" s="438"/>
      <c r="AF231" s="438"/>
      <c r="AG231" s="84"/>
      <c r="AH231" s="84"/>
      <c r="AI231" s="84"/>
    </row>
    <row r="232" spans="1:35" ht="16.5" customHeight="1" thickBot="1" x14ac:dyDescent="0.45">
      <c r="A232" s="11"/>
      <c r="B232" s="141"/>
      <c r="C232" s="514"/>
      <c r="D232" s="520" t="s">
        <v>223</v>
      </c>
      <c r="E232" s="514"/>
      <c r="F232" s="514"/>
      <c r="G232" s="514"/>
      <c r="H232" s="514"/>
      <c r="I232" s="514"/>
      <c r="J232" s="721">
        <f>INDEX(Datasheet3!$GY$6:$GY$323,MATCH('Part 1'!$L$16,Datasheet3!$B$6:$B$323,0))</f>
        <v>-95590856</v>
      </c>
      <c r="K232" s="722"/>
      <c r="L232" s="521"/>
      <c r="M232" s="521"/>
      <c r="N232" s="721">
        <f>INDEX(Datasheet3!$GZ$6:$GZ$323,MATCH('Part 1'!$L$16,Datasheet3!$B$6:$B$323,0))</f>
        <v>-17027477</v>
      </c>
      <c r="O232" s="722"/>
      <c r="P232" s="521"/>
      <c r="Q232" s="521"/>
      <c r="R232" s="721">
        <f>INDEX(Datasheet3!$HA$6:$HA$323,MATCH('Part 1'!$L$16,Datasheet3!$B$6:$B$323,0))</f>
        <v>-112618333</v>
      </c>
      <c r="S232" s="722"/>
      <c r="T232" s="138"/>
      <c r="U232" s="23"/>
      <c r="W232" s="442" t="str">
        <f>+IF(X232=0,"","&lt;===")</f>
        <v/>
      </c>
      <c r="X232" s="443">
        <f>+IF(J232+N232=R232,0,1)</f>
        <v>0</v>
      </c>
      <c r="Y232" s="519"/>
      <c r="Z232" s="184">
        <f>ROUND(J232+N232,0)</f>
        <v>-112618333</v>
      </c>
      <c r="AA232" s="108"/>
      <c r="AB232" s="185">
        <f>J232+N232</f>
        <v>-112618333</v>
      </c>
      <c r="AC232" s="83"/>
      <c r="AD232" s="185">
        <f>AB232-Z232</f>
        <v>0</v>
      </c>
      <c r="AE232" s="83"/>
      <c r="AF232" s="83" t="str">
        <f>IF(AD232&lt;&gt;0,"Please remove pence. All figures shown in whole £s","")</f>
        <v/>
      </c>
      <c r="AG232" s="84"/>
      <c r="AH232" s="84"/>
      <c r="AI232" s="84"/>
    </row>
    <row r="233" spans="1:35" ht="16.5" customHeight="1" thickBot="1" x14ac:dyDescent="0.4">
      <c r="A233" s="11"/>
      <c r="B233" s="141"/>
      <c r="C233" s="514"/>
      <c r="D233" s="520"/>
      <c r="E233" s="514"/>
      <c r="F233" s="514"/>
      <c r="G233" s="514"/>
      <c r="H233" s="514"/>
      <c r="I233" s="514"/>
      <c r="J233" s="521"/>
      <c r="K233" s="521"/>
      <c r="L233" s="521"/>
      <c r="M233" s="521"/>
      <c r="N233" s="521"/>
      <c r="O233" s="521"/>
      <c r="P233" s="521"/>
      <c r="Q233" s="521"/>
      <c r="R233" s="521"/>
      <c r="S233" s="521"/>
      <c r="T233" s="138"/>
      <c r="U233" s="23"/>
      <c r="X233" s="446"/>
      <c r="Z233" s="438"/>
      <c r="AA233" s="438"/>
      <c r="AB233" s="438"/>
      <c r="AC233" s="438"/>
      <c r="AD233" s="438"/>
      <c r="AE233" s="438"/>
      <c r="AF233" s="438"/>
      <c r="AG233" s="84"/>
      <c r="AH233" s="84"/>
      <c r="AI233" s="84"/>
    </row>
    <row r="234" spans="1:35" ht="16.5" customHeight="1" thickBot="1" x14ac:dyDescent="0.45">
      <c r="A234" s="11"/>
      <c r="B234" s="141"/>
      <c r="C234" s="514"/>
      <c r="D234" s="520" t="s">
        <v>224</v>
      </c>
      <c r="E234" s="514"/>
      <c r="F234" s="514"/>
      <c r="G234" s="514"/>
      <c r="H234" s="514"/>
      <c r="I234" s="514"/>
      <c r="J234" s="721">
        <f>INDEX(Datasheet3!$HB$6:$HB$323,MATCH('Part 1'!$L$16,Datasheet3!$B$6:$B$323,0))</f>
        <v>-485832512</v>
      </c>
      <c r="K234" s="722"/>
      <c r="L234" s="521"/>
      <c r="M234" s="521"/>
      <c r="N234" s="721">
        <f>INDEX(Datasheet3!$HC$6:$HC$323,MATCH('Part 1'!$L$16,Datasheet3!$B$6:$B$323,0))</f>
        <v>-2022868</v>
      </c>
      <c r="O234" s="722"/>
      <c r="P234" s="521"/>
      <c r="Q234" s="521"/>
      <c r="R234" s="721">
        <f>INDEX(Datasheet3!$HD$6:$HD$323,MATCH('Part 1'!$L$16,Datasheet3!$B$6:$B$323,0))</f>
        <v>-487855380</v>
      </c>
      <c r="S234" s="722"/>
      <c r="T234" s="138"/>
      <c r="U234" s="23"/>
      <c r="W234" s="442" t="str">
        <f>+IF(X234=0,"","&lt;===")</f>
        <v/>
      </c>
      <c r="X234" s="443">
        <f>+IF(J234+N234=R234,0,1)</f>
        <v>0</v>
      </c>
      <c r="Y234" s="519"/>
      <c r="Z234" s="184">
        <f>ROUND(J234+N234,0)</f>
        <v>-487855380</v>
      </c>
      <c r="AA234" s="108"/>
      <c r="AB234" s="185">
        <f>J234+N234</f>
        <v>-487855380</v>
      </c>
      <c r="AC234" s="83"/>
      <c r="AD234" s="185">
        <f>AB234-Z234</f>
        <v>0</v>
      </c>
      <c r="AE234" s="83"/>
      <c r="AF234" s="83" t="str">
        <f>IF(AD234&lt;&gt;0,"Please remove pence. All figures shown in whole £s","")</f>
        <v/>
      </c>
      <c r="AG234" s="84"/>
      <c r="AH234" s="84"/>
      <c r="AI234" s="84"/>
    </row>
    <row r="235" spans="1:35" ht="16.5" customHeight="1" thickBot="1" x14ac:dyDescent="0.4">
      <c r="A235" s="11"/>
      <c r="B235" s="141"/>
      <c r="C235" s="514"/>
      <c r="D235" s="520"/>
      <c r="E235" s="514"/>
      <c r="F235" s="514"/>
      <c r="G235" s="514"/>
      <c r="H235" s="514"/>
      <c r="I235" s="514"/>
      <c r="J235" s="521"/>
      <c r="K235" s="521"/>
      <c r="L235" s="521"/>
      <c r="M235" s="521"/>
      <c r="N235" s="521"/>
      <c r="O235" s="521"/>
      <c r="P235" s="521"/>
      <c r="Q235" s="521"/>
      <c r="R235" s="521"/>
      <c r="S235" s="521"/>
      <c r="T235" s="138"/>
      <c r="U235" s="23"/>
      <c r="X235" s="446"/>
      <c r="Z235" s="438"/>
      <c r="AA235" s="438"/>
      <c r="AB235" s="438"/>
      <c r="AC235" s="438"/>
      <c r="AD235" s="438"/>
      <c r="AE235" s="438"/>
      <c r="AF235" s="438"/>
      <c r="AG235" s="84"/>
      <c r="AH235" s="84"/>
      <c r="AI235" s="84"/>
    </row>
    <row r="236" spans="1:35" ht="16.5" customHeight="1" thickBot="1" x14ac:dyDescent="0.45">
      <c r="A236" s="11"/>
      <c r="B236" s="141"/>
      <c r="C236" s="514"/>
      <c r="D236" s="520" t="s">
        <v>225</v>
      </c>
      <c r="E236" s="514"/>
      <c r="F236" s="514"/>
      <c r="G236" s="514"/>
      <c r="H236" s="514"/>
      <c r="I236" s="514"/>
      <c r="J236" s="721">
        <f>INDEX(Datasheet3!$HE$6:$HE$323,MATCH('Part 1'!$L$16,Datasheet3!$B$6:$B$323,0))</f>
        <v>-2194792</v>
      </c>
      <c r="K236" s="722"/>
      <c r="L236" s="521"/>
      <c r="M236" s="521"/>
      <c r="N236" s="721">
        <f>INDEX(Datasheet3!$HF$6:$HF$323,MATCH('Part 1'!$L$16,Datasheet3!$B$6:$B$323,0))</f>
        <v>-4177</v>
      </c>
      <c r="O236" s="722"/>
      <c r="P236" s="521"/>
      <c r="Q236" s="521"/>
      <c r="R236" s="721">
        <f>INDEX(Datasheet3!$HG$6:$HG$323,MATCH('Part 1'!$L$16,Datasheet3!$B$6:$B$323,0))</f>
        <v>-2198969</v>
      </c>
      <c r="S236" s="722"/>
      <c r="T236" s="138"/>
      <c r="U236" s="23"/>
      <c r="W236" s="442" t="str">
        <f>+IF(X236=0,"","&lt;===")</f>
        <v/>
      </c>
      <c r="X236" s="443">
        <f>+IF(J236+N236=R236,0,1)</f>
        <v>0</v>
      </c>
      <c r="Y236" s="519"/>
      <c r="Z236" s="184">
        <f>ROUND(J236+N236,0)</f>
        <v>-2198969</v>
      </c>
      <c r="AA236" s="108"/>
      <c r="AB236" s="185">
        <f>J236+N236</f>
        <v>-2198969</v>
      </c>
      <c r="AC236" s="83"/>
      <c r="AD236" s="185">
        <f>AB236-Z236</f>
        <v>0</v>
      </c>
      <c r="AE236" s="83"/>
      <c r="AF236" s="83" t="str">
        <f>IF(AD236&lt;&gt;0,"Please remove pence. All figures shown in whole £s","")</f>
        <v/>
      </c>
      <c r="AG236" s="84"/>
      <c r="AH236" s="84"/>
      <c r="AI236" s="84"/>
    </row>
    <row r="237" spans="1:35" ht="16" thickBot="1" x14ac:dyDescent="0.35">
      <c r="A237" s="11"/>
      <c r="B237" s="141"/>
      <c r="C237" s="514"/>
      <c r="D237" s="522"/>
      <c r="E237" s="514"/>
      <c r="F237" s="514"/>
      <c r="G237" s="514"/>
      <c r="H237" s="514"/>
      <c r="I237" s="514"/>
      <c r="J237" s="521"/>
      <c r="K237" s="521"/>
      <c r="L237" s="521"/>
      <c r="M237" s="521"/>
      <c r="N237" s="521"/>
      <c r="O237" s="521"/>
      <c r="P237" s="521"/>
      <c r="Q237" s="521"/>
      <c r="R237" s="521"/>
      <c r="S237" s="521"/>
      <c r="T237" s="138"/>
      <c r="U237" s="23"/>
      <c r="X237" s="446"/>
      <c r="Z237" s="438"/>
      <c r="AA237" s="438"/>
      <c r="AB237" s="438"/>
      <c r="AC237" s="438"/>
      <c r="AD237" s="438"/>
      <c r="AE237" s="438"/>
      <c r="AF237" s="438"/>
      <c r="AG237" s="84"/>
      <c r="AH237" s="84"/>
      <c r="AI237" s="84"/>
    </row>
    <row r="238" spans="1:35" ht="18.5" thickBot="1" x14ac:dyDescent="0.45">
      <c r="A238" s="11"/>
      <c r="B238" s="141"/>
      <c r="C238" s="514"/>
      <c r="D238" s="523" t="s">
        <v>226</v>
      </c>
      <c r="E238" s="514"/>
      <c r="F238" s="514"/>
      <c r="G238" s="514"/>
      <c r="H238" s="514"/>
      <c r="I238" s="514"/>
      <c r="J238" s="721">
        <f>INDEX(Datasheet3!$HH$6:$HH$323,MATCH('Part 1'!$L$16,Datasheet3!$B$6:$B$323,0))</f>
        <v>-4953567582</v>
      </c>
      <c r="K238" s="722"/>
      <c r="L238" s="521"/>
      <c r="M238" s="521"/>
      <c r="N238" s="721">
        <f>INDEX(Datasheet3!$HI$6:$HI$323,MATCH('Part 1'!$L$16,Datasheet3!$B$6:$B$323,0))</f>
        <v>-52708561</v>
      </c>
      <c r="O238" s="722"/>
      <c r="P238" s="521"/>
      <c r="Q238" s="521"/>
      <c r="R238" s="721">
        <f>INDEX(Datasheet3!$HJ$6:$HJ$323,MATCH('Part 1'!$L$16,Datasheet3!$B$6:$B$323,0))</f>
        <v>-5006276143</v>
      </c>
      <c r="S238" s="722"/>
      <c r="T238" s="138"/>
      <c r="U238" s="23"/>
      <c r="W238" s="442" t="str">
        <f>+IF(X238=0,"","&lt;===")</f>
        <v/>
      </c>
      <c r="X238" s="443">
        <f>+IF(J238+N238=R238,0,1)</f>
        <v>0</v>
      </c>
      <c r="Z238" s="184">
        <f>ROUND(J238+N238,0)</f>
        <v>-5006276143</v>
      </c>
      <c r="AA238" s="108"/>
      <c r="AB238" s="185">
        <f>J238+N238</f>
        <v>-5006276143</v>
      </c>
      <c r="AC238" s="83"/>
      <c r="AD238" s="185">
        <f>AB238-Z238</f>
        <v>0</v>
      </c>
      <c r="AE238" s="438"/>
      <c r="AF238" s="438"/>
      <c r="AG238" s="84"/>
      <c r="AH238" s="84"/>
      <c r="AI238" s="84"/>
    </row>
    <row r="239" spans="1:35" ht="16" thickBot="1" x14ac:dyDescent="0.35">
      <c r="A239" s="11"/>
      <c r="B239" s="141"/>
      <c r="C239" s="514"/>
      <c r="D239" s="522"/>
      <c r="E239" s="514"/>
      <c r="F239" s="514"/>
      <c r="G239" s="514"/>
      <c r="H239" s="514"/>
      <c r="I239" s="514"/>
      <c r="J239" s="521"/>
      <c r="K239" s="521"/>
      <c r="L239" s="521"/>
      <c r="M239" s="521"/>
      <c r="N239" s="521"/>
      <c r="O239" s="521"/>
      <c r="P239" s="521"/>
      <c r="Q239" s="521"/>
      <c r="R239" s="521"/>
      <c r="S239" s="521"/>
      <c r="T239" s="138"/>
      <c r="U239" s="23"/>
      <c r="X239" s="446"/>
      <c r="Z239" s="438"/>
      <c r="AA239" s="438"/>
      <c r="AB239" s="438"/>
      <c r="AC239" s="438"/>
      <c r="AD239" s="438"/>
      <c r="AE239" s="438"/>
      <c r="AF239" s="438"/>
      <c r="AG239" s="84"/>
      <c r="AH239" s="84"/>
      <c r="AI239" s="84"/>
    </row>
    <row r="240" spans="1:35" ht="18.5" thickBot="1" x14ac:dyDescent="0.45">
      <c r="A240" s="11"/>
      <c r="B240" s="141"/>
      <c r="C240" s="514"/>
      <c r="D240" s="513" t="s">
        <v>227</v>
      </c>
      <c r="E240" s="514"/>
      <c r="F240" s="514"/>
      <c r="G240" s="514"/>
      <c r="H240" s="514"/>
      <c r="I240" s="514"/>
      <c r="J240" s="721">
        <f>INDEX(Datasheet3!$HK$6:$HK$323,MATCH('Part 1'!$L$16,Datasheet3!$B$6:$B$323,0))</f>
        <v>25649695519.509991</v>
      </c>
      <c r="K240" s="722"/>
      <c r="L240" s="521"/>
      <c r="M240" s="521"/>
      <c r="N240" s="721">
        <f>INDEX(Datasheet3!$HL$6:$HL$323,MATCH('Part 1'!$L$16,Datasheet3!$B$6:$B$323,0))</f>
        <v>276907965.94000006</v>
      </c>
      <c r="O240" s="722"/>
      <c r="P240" s="521"/>
      <c r="Q240" s="521"/>
      <c r="R240" s="721">
        <f>INDEX(Datasheet3!$HM$6:$HM$323,MATCH('Part 1'!$L$16,Datasheet3!$B$6:$B$323,0))</f>
        <v>25926603485.449993</v>
      </c>
      <c r="S240" s="722"/>
      <c r="T240" s="138"/>
      <c r="U240" s="23"/>
      <c r="W240" s="442" t="str">
        <f>+IF(X240=0,"","&lt;===")</f>
        <v/>
      </c>
      <c r="X240" s="443">
        <f>+IF(J240+N240=R240,0,1)</f>
        <v>0</v>
      </c>
      <c r="Y240" s="519"/>
      <c r="Z240" s="184">
        <f>ROUND(J240+N240,0)</f>
        <v>25926603485</v>
      </c>
      <c r="AA240" s="108"/>
      <c r="AB240" s="185">
        <f>J240+N240</f>
        <v>25926603485.449989</v>
      </c>
      <c r="AC240" s="83"/>
      <c r="AD240" s="185">
        <f>AB240-Z240</f>
        <v>0.44998931884765625</v>
      </c>
      <c r="AE240" s="83"/>
      <c r="AF240" s="83" t="str">
        <f>IF(AD240&lt;&gt;0,"Please remove pence. All figures shown in whole £s","")</f>
        <v>Please remove pence. All figures shown in whole £s</v>
      </c>
      <c r="AG240" s="84"/>
      <c r="AH240" s="84"/>
      <c r="AI240" s="84"/>
    </row>
    <row r="241" spans="1:35" x14ac:dyDescent="0.35">
      <c r="A241" s="11"/>
      <c r="B241" s="141"/>
      <c r="C241" s="514"/>
      <c r="D241" s="513"/>
      <c r="E241" s="514"/>
      <c r="F241" s="514"/>
      <c r="G241" s="514"/>
      <c r="H241" s="514"/>
      <c r="I241" s="514"/>
      <c r="J241" s="524"/>
      <c r="K241" s="525"/>
      <c r="L241" s="514"/>
      <c r="M241" s="514"/>
      <c r="N241" s="796"/>
      <c r="O241" s="796"/>
      <c r="P241" s="514"/>
      <c r="Q241" s="514"/>
      <c r="R241" s="524"/>
      <c r="S241" s="525"/>
      <c r="T241" s="138"/>
      <c r="U241" s="23"/>
      <c r="X241" s="446"/>
      <c r="Y241" s="519"/>
      <c r="Z241" s="438"/>
      <c r="AA241" s="438"/>
      <c r="AB241" s="438"/>
      <c r="AC241" s="438"/>
      <c r="AD241" s="438"/>
      <c r="AE241" s="438"/>
      <c r="AF241" s="438"/>
      <c r="AG241" s="84"/>
      <c r="AH241" s="84"/>
      <c r="AI241" s="84"/>
    </row>
    <row r="242" spans="1:35" ht="18" x14ac:dyDescent="0.4">
      <c r="A242" s="11"/>
      <c r="B242" s="141"/>
      <c r="C242" s="797"/>
      <c r="D242" s="797"/>
      <c r="E242" s="797"/>
      <c r="F242" s="797"/>
      <c r="G242" s="797"/>
      <c r="H242" s="797"/>
      <c r="I242" s="797"/>
      <c r="J242" s="797"/>
      <c r="K242" s="797"/>
      <c r="L242" s="797"/>
      <c r="M242" s="797"/>
      <c r="N242" s="797"/>
      <c r="O242" s="797"/>
      <c r="P242" s="797"/>
      <c r="Q242" s="797"/>
      <c r="R242" s="797"/>
      <c r="S242" s="797"/>
      <c r="T242" s="138"/>
      <c r="U242" s="23"/>
      <c r="W242" s="442" t="str">
        <f>+IF(X242=0,"","&lt;===")</f>
        <v/>
      </c>
      <c r="X242" s="443">
        <f>SUM(X19:X240)</f>
        <v>0</v>
      </c>
      <c r="Z242" s="84"/>
      <c r="AA242" s="84"/>
      <c r="AB242" s="84"/>
      <c r="AC242" s="84"/>
      <c r="AD242" s="84"/>
      <c r="AE242" s="84"/>
      <c r="AF242" s="84"/>
      <c r="AG242" s="84"/>
      <c r="AH242" s="84"/>
      <c r="AI242" s="84"/>
    </row>
    <row r="243" spans="1:35" ht="18" x14ac:dyDescent="0.4">
      <c r="A243" s="11"/>
      <c r="B243" s="141"/>
      <c r="C243" s="797"/>
      <c r="D243" s="797"/>
      <c r="E243" s="797"/>
      <c r="F243" s="797"/>
      <c r="G243" s="797"/>
      <c r="H243" s="797"/>
      <c r="I243" s="797"/>
      <c r="J243" s="797"/>
      <c r="K243" s="797"/>
      <c r="L243" s="797"/>
      <c r="M243" s="797"/>
      <c r="N243" s="797"/>
      <c r="O243" s="797"/>
      <c r="P243" s="797"/>
      <c r="Q243" s="797"/>
      <c r="R243" s="797"/>
      <c r="S243" s="797"/>
      <c r="T243" s="138"/>
      <c r="U243" s="23"/>
      <c r="W243" s="442"/>
      <c r="X243" s="443"/>
      <c r="Z243" s="84"/>
      <c r="AA243" s="84"/>
      <c r="AB243" s="84"/>
      <c r="AC243" s="84"/>
      <c r="AD243" s="84"/>
      <c r="AE243" s="84"/>
      <c r="AF243" s="84"/>
      <c r="AG243" s="84"/>
      <c r="AH243" s="84"/>
      <c r="AI243" s="84"/>
    </row>
    <row r="244" spans="1:35" ht="16" thickBot="1" x14ac:dyDescent="0.3">
      <c r="A244" s="11"/>
      <c r="B244" s="142"/>
      <c r="C244" s="139"/>
      <c r="D244" s="139"/>
      <c r="E244" s="139"/>
      <c r="F244" s="139"/>
      <c r="G244" s="139"/>
      <c r="H244" s="139"/>
      <c r="I244" s="139"/>
      <c r="J244" s="139"/>
      <c r="K244" s="139"/>
      <c r="L244" s="139"/>
      <c r="M244" s="139"/>
      <c r="N244" s="139"/>
      <c r="O244" s="139"/>
      <c r="P244" s="139"/>
      <c r="Q244" s="139"/>
      <c r="R244" s="139"/>
      <c r="S244" s="139"/>
      <c r="T244" s="140"/>
      <c r="U244" s="23"/>
      <c r="X244" s="526"/>
    </row>
    <row r="245" spans="1:35" x14ac:dyDescent="0.35">
      <c r="A245" s="11"/>
      <c r="B245" s="2"/>
      <c r="C245" s="2"/>
      <c r="D245" s="2"/>
      <c r="E245" s="2"/>
      <c r="F245" s="2"/>
      <c r="G245" s="2"/>
      <c r="H245" s="2"/>
      <c r="I245" s="2"/>
      <c r="J245" s="2"/>
      <c r="K245" s="2"/>
      <c r="L245" s="2"/>
      <c r="M245" s="2"/>
      <c r="N245" s="2"/>
      <c r="O245" s="2"/>
      <c r="P245" s="2"/>
      <c r="Q245" s="2"/>
      <c r="R245" s="2"/>
      <c r="S245" s="2"/>
      <c r="T245" s="2"/>
      <c r="U245" s="23"/>
    </row>
    <row r="246" spans="1:35" x14ac:dyDescent="0.35">
      <c r="A246" s="793"/>
      <c r="B246" s="794"/>
      <c r="C246" s="794"/>
      <c r="D246" s="794"/>
      <c r="E246" s="794"/>
      <c r="F246" s="794"/>
      <c r="G246" s="794"/>
      <c r="H246" s="794"/>
      <c r="I246" s="794"/>
      <c r="J246" s="794"/>
      <c r="K246" s="794"/>
      <c r="L246" s="794"/>
      <c r="M246" s="794"/>
      <c r="N246" s="794"/>
      <c r="O246" s="794"/>
      <c r="P246" s="794"/>
      <c r="Q246" s="794"/>
      <c r="R246" s="794"/>
      <c r="S246" s="794"/>
      <c r="T246" s="794"/>
      <c r="U246" s="795"/>
      <c r="X246" s="527">
        <f>SUM(X20:X242)</f>
        <v>0</v>
      </c>
    </row>
    <row r="247" spans="1:35" x14ac:dyDescent="0.35">
      <c r="A247" s="793" t="str">
        <f>+IF(X246=0,"","There is an error in one of the calculations, please check your figures.")</f>
        <v/>
      </c>
      <c r="B247" s="794"/>
      <c r="C247" s="794"/>
      <c r="D247" s="794"/>
      <c r="E247" s="794"/>
      <c r="F247" s="794"/>
      <c r="G247" s="794"/>
      <c r="H247" s="794"/>
      <c r="I247" s="794"/>
      <c r="J247" s="794"/>
      <c r="K247" s="794"/>
      <c r="L247" s="794"/>
      <c r="M247" s="794"/>
      <c r="N247" s="794"/>
      <c r="O247" s="794"/>
      <c r="P247" s="794"/>
      <c r="Q247" s="794"/>
      <c r="R247" s="794"/>
      <c r="S247" s="794"/>
      <c r="T247" s="794"/>
      <c r="U247" s="795"/>
    </row>
    <row r="248" spans="1:35" x14ac:dyDescent="0.35">
      <c r="A248" s="11"/>
      <c r="B248" s="2"/>
      <c r="C248" s="794" t="str">
        <f>+IF(X242=0,"","There is an error in one of the calculations in column 3, please check and correct it")</f>
        <v/>
      </c>
      <c r="D248" s="794"/>
      <c r="E248" s="794"/>
      <c r="F248" s="794"/>
      <c r="G248" s="794"/>
      <c r="H248" s="794"/>
      <c r="I248" s="794"/>
      <c r="J248" s="794"/>
      <c r="K248" s="794"/>
      <c r="L248" s="794"/>
      <c r="M248" s="794"/>
      <c r="N248" s="794"/>
      <c r="O248" s="794"/>
      <c r="P248" s="794"/>
      <c r="Q248" s="794"/>
      <c r="R248" s="794"/>
      <c r="S248" s="794"/>
      <c r="T248" s="2"/>
      <c r="U248" s="23"/>
    </row>
    <row r="249" spans="1:35" ht="15.75" customHeight="1" thickBot="1" x14ac:dyDescent="0.3">
      <c r="A249" s="12"/>
      <c r="B249" s="13"/>
      <c r="C249" s="13"/>
      <c r="D249" s="13"/>
      <c r="E249" s="13"/>
      <c r="F249" s="13"/>
      <c r="G249" s="13"/>
      <c r="H249" s="13"/>
      <c r="I249" s="13"/>
      <c r="J249" s="13"/>
      <c r="K249" s="13"/>
      <c r="L249" s="13"/>
      <c r="M249" s="13"/>
      <c r="N249" s="13"/>
      <c r="O249" s="13"/>
      <c r="P249" s="13"/>
      <c r="Q249" s="13"/>
      <c r="R249" s="13"/>
      <c r="S249" s="13"/>
      <c r="T249" s="13"/>
      <c r="U249" s="24"/>
      <c r="X249"/>
      <c r="Y249"/>
    </row>
    <row r="250" spans="1:35" ht="12.5" x14ac:dyDescent="0.25">
      <c r="X250"/>
      <c r="Y250"/>
    </row>
    <row r="251" spans="1:35" ht="15.75" customHeight="1" x14ac:dyDescent="0.35">
      <c r="C251" s="175"/>
      <c r="D251" s="175"/>
      <c r="E251" s="175"/>
      <c r="F251" s="175"/>
      <c r="G251" s="175"/>
      <c r="H251" s="175"/>
      <c r="I251" s="175"/>
      <c r="J251" s="175"/>
      <c r="K251" s="175"/>
      <c r="L251" s="175"/>
      <c r="M251" s="175"/>
      <c r="N251" s="175"/>
      <c r="O251" s="175"/>
      <c r="P251" s="175"/>
      <c r="Q251" s="175"/>
      <c r="R251" s="175"/>
      <c r="S251" s="175"/>
      <c r="T251" s="175"/>
      <c r="U251" s="175"/>
      <c r="V251" s="175"/>
      <c r="X251"/>
      <c r="Y251"/>
    </row>
    <row r="252" spans="1:35" ht="15.75" customHeight="1" x14ac:dyDescent="0.35">
      <c r="C252" s="175"/>
      <c r="D252" s="175"/>
      <c r="E252" s="175"/>
      <c r="F252" s="175"/>
      <c r="G252" s="528"/>
      <c r="H252" s="528"/>
      <c r="I252" s="528"/>
      <c r="J252" s="529"/>
      <c r="K252" s="529"/>
      <c r="L252" s="529"/>
      <c r="M252" s="529"/>
      <c r="N252" s="529"/>
      <c r="O252" s="529"/>
      <c r="P252" s="529"/>
      <c r="Q252" s="529"/>
      <c r="R252" s="529"/>
      <c r="S252" s="529"/>
      <c r="T252" s="529"/>
      <c r="U252" s="529"/>
      <c r="V252" s="529"/>
      <c r="W252" s="439"/>
      <c r="X252" s="124"/>
      <c r="Y252" s="124"/>
      <c r="Z252" s="124"/>
      <c r="AA252" s="124"/>
      <c r="AB252" s="124"/>
      <c r="AC252" s="124"/>
      <c r="AD252" s="124"/>
      <c r="AE252" s="124"/>
      <c r="AF252" s="124"/>
      <c r="AG252" s="124"/>
      <c r="AH252" s="124"/>
      <c r="AI252" s="124"/>
    </row>
    <row r="253" spans="1:35" ht="15.75" customHeight="1" x14ac:dyDescent="0.35">
      <c r="B253" s="177"/>
      <c r="C253" s="178"/>
      <c r="D253" s="178"/>
      <c r="E253" s="178"/>
      <c r="F253" s="178"/>
      <c r="G253" s="178"/>
      <c r="H253" s="530" t="s">
        <v>228</v>
      </c>
      <c r="I253" s="178"/>
      <c r="J253" s="531"/>
      <c r="K253" s="529"/>
      <c r="L253" s="529"/>
      <c r="M253" s="529"/>
      <c r="N253" s="531"/>
      <c r="O253" s="529"/>
      <c r="P253" s="529"/>
      <c r="Q253" s="529"/>
      <c r="R253" s="529"/>
      <c r="S253" s="529"/>
      <c r="T253" s="529"/>
      <c r="U253" s="529"/>
      <c r="V253" s="529"/>
      <c r="W253" s="439"/>
      <c r="X253" s="124"/>
      <c r="Y253" s="124"/>
      <c r="Z253" s="124"/>
      <c r="AA253" s="124"/>
      <c r="AB253" s="124"/>
      <c r="AC253" s="124"/>
      <c r="AD253" s="124"/>
      <c r="AE253" s="124"/>
      <c r="AF253" s="124"/>
      <c r="AG253" s="124"/>
      <c r="AH253" s="124"/>
      <c r="AI253" s="124"/>
    </row>
    <row r="254" spans="1:35" ht="15.75" customHeight="1" x14ac:dyDescent="0.35">
      <c r="C254" s="175"/>
      <c r="D254" s="175"/>
      <c r="E254" s="175"/>
      <c r="F254" s="175"/>
      <c r="G254" s="175"/>
      <c r="H254" s="175"/>
      <c r="I254" s="175"/>
      <c r="J254" s="175"/>
      <c r="K254" s="175"/>
      <c r="L254" s="175"/>
      <c r="M254" s="175"/>
      <c r="N254" s="175"/>
      <c r="O254" s="175"/>
      <c r="P254" s="175"/>
      <c r="Q254" s="175"/>
      <c r="R254" s="175"/>
      <c r="S254" s="175"/>
      <c r="T254" s="175"/>
      <c r="U254" s="175"/>
      <c r="V254" s="175"/>
      <c r="W254" s="532"/>
      <c r="X254"/>
      <c r="Y254"/>
    </row>
    <row r="255" spans="1:35" ht="15" customHeight="1" x14ac:dyDescent="0.35">
      <c r="C255" s="175"/>
      <c r="D255" s="175"/>
      <c r="E255" s="175"/>
      <c r="F255" s="175"/>
      <c r="G255" s="175"/>
      <c r="H255" s="175"/>
      <c r="I255" s="175"/>
      <c r="J255" s="175"/>
      <c r="K255" s="175"/>
      <c r="L255" s="175"/>
      <c r="M255" s="175"/>
      <c r="N255" s="175"/>
      <c r="O255" s="175"/>
      <c r="P255" s="175"/>
      <c r="Q255" s="175"/>
      <c r="R255" s="175"/>
      <c r="S255" s="175"/>
      <c r="T255" s="175"/>
      <c r="U255" s="175"/>
      <c r="V255" s="175"/>
      <c r="W255" s="532"/>
      <c r="X255"/>
      <c r="Y255"/>
    </row>
    <row r="256" spans="1:35" ht="15" customHeight="1" x14ac:dyDescent="0.35">
      <c r="C256" s="175"/>
      <c r="D256" s="175"/>
      <c r="E256" s="175"/>
      <c r="F256" s="175"/>
      <c r="G256" s="175"/>
      <c r="H256" s="175"/>
      <c r="I256" s="175"/>
      <c r="J256" s="176"/>
      <c r="K256" s="176"/>
      <c r="L256" s="175"/>
      <c r="M256" s="175"/>
      <c r="N256" s="175"/>
      <c r="O256" s="175"/>
      <c r="P256" s="175"/>
      <c r="Q256" s="175"/>
      <c r="R256" s="175"/>
      <c r="S256" s="175"/>
      <c r="T256" s="175"/>
      <c r="U256" s="175"/>
      <c r="V256" s="175"/>
      <c r="X256"/>
      <c r="Y256"/>
    </row>
    <row r="257" spans="10:25" ht="15" customHeight="1" x14ac:dyDescent="0.25">
      <c r="J257" s="125"/>
      <c r="K257" s="123"/>
      <c r="X257"/>
      <c r="Y257"/>
    </row>
    <row r="258" spans="10:25" ht="15.75" customHeight="1" x14ac:dyDescent="0.25">
      <c r="J258" s="125"/>
      <c r="K258" s="123"/>
      <c r="X258"/>
      <c r="Y258"/>
    </row>
    <row r="259" spans="10:25" ht="15" customHeight="1" x14ac:dyDescent="0.25">
      <c r="J259" s="124"/>
      <c r="X259"/>
      <c r="Y259"/>
    </row>
    <row r="260" spans="10:25" ht="15" customHeight="1" x14ac:dyDescent="0.25">
      <c r="J260" s="125"/>
      <c r="K260" s="123"/>
      <c r="X260"/>
      <c r="Y260"/>
    </row>
  </sheetData>
  <dataConsolidate/>
  <mergeCells count="277">
    <mergeCell ref="N197:O197"/>
    <mergeCell ref="R197:S197"/>
    <mergeCell ref="J36:K36"/>
    <mergeCell ref="N36:O36"/>
    <mergeCell ref="R36:S36"/>
    <mergeCell ref="J38:K38"/>
    <mergeCell ref="N38:O38"/>
    <mergeCell ref="R38:S38"/>
    <mergeCell ref="J24:K24"/>
    <mergeCell ref="N24:O24"/>
    <mergeCell ref="R24:S24"/>
    <mergeCell ref="J31:K31"/>
    <mergeCell ref="N31:O31"/>
    <mergeCell ref="R31:S31"/>
    <mergeCell ref="J140:K140"/>
    <mergeCell ref="N140:O140"/>
    <mergeCell ref="R140:S140"/>
    <mergeCell ref="J163:K163"/>
    <mergeCell ref="N163:O163"/>
    <mergeCell ref="R163:S163"/>
    <mergeCell ref="J167:K167"/>
    <mergeCell ref="N167:O167"/>
    <mergeCell ref="R167:S167"/>
    <mergeCell ref="J169:K169"/>
    <mergeCell ref="A2:U2"/>
    <mergeCell ref="A3:U3"/>
    <mergeCell ref="J14:K14"/>
    <mergeCell ref="J9:K9"/>
    <mergeCell ref="N9:O9"/>
    <mergeCell ref="N16:O16"/>
    <mergeCell ref="A4:U4"/>
    <mergeCell ref="J10:K11"/>
    <mergeCell ref="J16:K16"/>
    <mergeCell ref="C6:H6"/>
    <mergeCell ref="N12:O12"/>
    <mergeCell ref="C10:H10"/>
    <mergeCell ref="J12:K12"/>
    <mergeCell ref="C9:H9"/>
    <mergeCell ref="Q12:T12"/>
    <mergeCell ref="R9:S9"/>
    <mergeCell ref="R10:S11"/>
    <mergeCell ref="N10:O11"/>
    <mergeCell ref="N14:O14"/>
    <mergeCell ref="C16:G17"/>
    <mergeCell ref="R14:S14"/>
    <mergeCell ref="R16:S16"/>
    <mergeCell ref="J19:K19"/>
    <mergeCell ref="N19:O19"/>
    <mergeCell ref="R19:S19"/>
    <mergeCell ref="J22:K22"/>
    <mergeCell ref="N22:O22"/>
    <mergeCell ref="R22:S22"/>
    <mergeCell ref="J128:K128"/>
    <mergeCell ref="N128:O128"/>
    <mergeCell ref="R128:S128"/>
    <mergeCell ref="N20:O20"/>
    <mergeCell ref="R20:S20"/>
    <mergeCell ref="J20:K20"/>
    <mergeCell ref="J50:K50"/>
    <mergeCell ref="N50:O50"/>
    <mergeCell ref="R50:S50"/>
    <mergeCell ref="J83:K83"/>
    <mergeCell ref="N83:O83"/>
    <mergeCell ref="R83:S83"/>
    <mergeCell ref="N41:O41"/>
    <mergeCell ref="R41:S41"/>
    <mergeCell ref="J41:K41"/>
    <mergeCell ref="J69:K69"/>
    <mergeCell ref="N69:O69"/>
    <mergeCell ref="R69:S69"/>
    <mergeCell ref="C24:G25"/>
    <mergeCell ref="C27:G28"/>
    <mergeCell ref="J27:K27"/>
    <mergeCell ref="N27:O27"/>
    <mergeCell ref="R27:S27"/>
    <mergeCell ref="C31:G31"/>
    <mergeCell ref="J42:K42"/>
    <mergeCell ref="J44:K44"/>
    <mergeCell ref="N44:O44"/>
    <mergeCell ref="R44:S44"/>
    <mergeCell ref="J39:K39"/>
    <mergeCell ref="N39:O39"/>
    <mergeCell ref="D47:G48"/>
    <mergeCell ref="J47:K47"/>
    <mergeCell ref="N47:O47"/>
    <mergeCell ref="R47:S47"/>
    <mergeCell ref="J48:K48"/>
    <mergeCell ref="N48:O48"/>
    <mergeCell ref="D53:G54"/>
    <mergeCell ref="J53:K53"/>
    <mergeCell ref="N53:O53"/>
    <mergeCell ref="R53:S53"/>
    <mergeCell ref="J54:K54"/>
    <mergeCell ref="N54:O54"/>
    <mergeCell ref="C56:G57"/>
    <mergeCell ref="C59:G60"/>
    <mergeCell ref="J59:K59"/>
    <mergeCell ref="N59:O59"/>
    <mergeCell ref="R59:S59"/>
    <mergeCell ref="R56:S56"/>
    <mergeCell ref="J56:K56"/>
    <mergeCell ref="N56:O56"/>
    <mergeCell ref="C65:G66"/>
    <mergeCell ref="J65:K65"/>
    <mergeCell ref="N65:O65"/>
    <mergeCell ref="R65:S65"/>
    <mergeCell ref="J63:K63"/>
    <mergeCell ref="N63:O63"/>
    <mergeCell ref="R63:S63"/>
    <mergeCell ref="C71:G72"/>
    <mergeCell ref="J71:K71"/>
    <mergeCell ref="N71:O71"/>
    <mergeCell ref="R71:S71"/>
    <mergeCell ref="R77:S77"/>
    <mergeCell ref="J81:K81"/>
    <mergeCell ref="N81:O81"/>
    <mergeCell ref="R81:S81"/>
    <mergeCell ref="R75:S75"/>
    <mergeCell ref="J77:K77"/>
    <mergeCell ref="N77:O77"/>
    <mergeCell ref="J75:K75"/>
    <mergeCell ref="N75:O75"/>
    <mergeCell ref="C87:F87"/>
    <mergeCell ref="J87:K87"/>
    <mergeCell ref="N87:O87"/>
    <mergeCell ref="R87:S87"/>
    <mergeCell ref="C77:G78"/>
    <mergeCell ref="J93:K93"/>
    <mergeCell ref="N93:O93"/>
    <mergeCell ref="R93:S93"/>
    <mergeCell ref="C95:G96"/>
    <mergeCell ref="J95:K95"/>
    <mergeCell ref="N95:O95"/>
    <mergeCell ref="R95:S95"/>
    <mergeCell ref="C101:G102"/>
    <mergeCell ref="J101:K101"/>
    <mergeCell ref="N101:O101"/>
    <mergeCell ref="R101:S101"/>
    <mergeCell ref="J99:K99"/>
    <mergeCell ref="R99:S99"/>
    <mergeCell ref="N99:O99"/>
    <mergeCell ref="C105:G105"/>
    <mergeCell ref="J110:K110"/>
    <mergeCell ref="N110:O110"/>
    <mergeCell ref="R110:S110"/>
    <mergeCell ref="C112:G113"/>
    <mergeCell ref="J112:K112"/>
    <mergeCell ref="N112:O112"/>
    <mergeCell ref="R112:S112"/>
    <mergeCell ref="J116:K116"/>
    <mergeCell ref="N116:O116"/>
    <mergeCell ref="R116:S116"/>
    <mergeCell ref="R105:S105"/>
    <mergeCell ref="J105:K105"/>
    <mergeCell ref="N105:O105"/>
    <mergeCell ref="C118:G119"/>
    <mergeCell ref="J118:K118"/>
    <mergeCell ref="N118:O118"/>
    <mergeCell ref="R118:S118"/>
    <mergeCell ref="J122:K122"/>
    <mergeCell ref="N122:O122"/>
    <mergeCell ref="R122:S122"/>
    <mergeCell ref="C124:G125"/>
    <mergeCell ref="J124:K124"/>
    <mergeCell ref="N124:O124"/>
    <mergeCell ref="R124:S124"/>
    <mergeCell ref="C130:G131"/>
    <mergeCell ref="J130:K130"/>
    <mergeCell ref="N130:O130"/>
    <mergeCell ref="R130:S130"/>
    <mergeCell ref="N134:O134"/>
    <mergeCell ref="R134:S134"/>
    <mergeCell ref="J134:K134"/>
    <mergeCell ref="C136:G137"/>
    <mergeCell ref="J136:K136"/>
    <mergeCell ref="N136:O136"/>
    <mergeCell ref="R136:S136"/>
    <mergeCell ref="C142:G143"/>
    <mergeCell ref="N145:O145"/>
    <mergeCell ref="J147:K147"/>
    <mergeCell ref="C150:G150"/>
    <mergeCell ref="J155:K155"/>
    <mergeCell ref="N155:O155"/>
    <mergeCell ref="R155:S155"/>
    <mergeCell ref="J159:K159"/>
    <mergeCell ref="N159:O159"/>
    <mergeCell ref="R159:S159"/>
    <mergeCell ref="N142:O142"/>
    <mergeCell ref="R142:S142"/>
    <mergeCell ref="J142:K142"/>
    <mergeCell ref="R150:S150"/>
    <mergeCell ref="J150:K150"/>
    <mergeCell ref="N150:O150"/>
    <mergeCell ref="N169:O169"/>
    <mergeCell ref="R169:S169"/>
    <mergeCell ref="J173:K173"/>
    <mergeCell ref="N173:O173"/>
    <mergeCell ref="R173:S173"/>
    <mergeCell ref="R185:S185"/>
    <mergeCell ref="J189:K189"/>
    <mergeCell ref="N189:O189"/>
    <mergeCell ref="R189:S189"/>
    <mergeCell ref="J191:K191"/>
    <mergeCell ref="N191:O191"/>
    <mergeCell ref="R191:S191"/>
    <mergeCell ref="N183:O183"/>
    <mergeCell ref="J183:K183"/>
    <mergeCell ref="J177:K177"/>
    <mergeCell ref="N177:O177"/>
    <mergeCell ref="R177:S177"/>
    <mergeCell ref="J179:K179"/>
    <mergeCell ref="N179:O179"/>
    <mergeCell ref="R179:S179"/>
    <mergeCell ref="R183:S183"/>
    <mergeCell ref="J185:K185"/>
    <mergeCell ref="N185:O185"/>
    <mergeCell ref="C214:G215"/>
    <mergeCell ref="J214:K214"/>
    <mergeCell ref="N214:O214"/>
    <mergeCell ref="R214:S214"/>
    <mergeCell ref="J198:K198"/>
    <mergeCell ref="N198:O198"/>
    <mergeCell ref="J194:K194"/>
    <mergeCell ref="N194:O194"/>
    <mergeCell ref="J195:K195"/>
    <mergeCell ref="J208:K208"/>
    <mergeCell ref="N208:O208"/>
    <mergeCell ref="R208:S208"/>
    <mergeCell ref="J212:K212"/>
    <mergeCell ref="N212:O212"/>
    <mergeCell ref="R212:S212"/>
    <mergeCell ref="J201:K201"/>
    <mergeCell ref="N201:O201"/>
    <mergeCell ref="R201:S201"/>
    <mergeCell ref="J205:K205"/>
    <mergeCell ref="N205:O205"/>
    <mergeCell ref="R205:S205"/>
    <mergeCell ref="N195:O195"/>
    <mergeCell ref="R195:S195"/>
    <mergeCell ref="J197:K197"/>
    <mergeCell ref="C218:G218"/>
    <mergeCell ref="J218:K218"/>
    <mergeCell ref="N218:O218"/>
    <mergeCell ref="R218:S218"/>
    <mergeCell ref="J224:K224"/>
    <mergeCell ref="N224:O224"/>
    <mergeCell ref="R224:S224"/>
    <mergeCell ref="J228:K228"/>
    <mergeCell ref="N228:O228"/>
    <mergeCell ref="R228:S228"/>
    <mergeCell ref="J226:K226"/>
    <mergeCell ref="N226:O226"/>
    <mergeCell ref="R226:S226"/>
    <mergeCell ref="J230:K230"/>
    <mergeCell ref="N230:O230"/>
    <mergeCell ref="R230:S230"/>
    <mergeCell ref="J232:K232"/>
    <mergeCell ref="N232:O232"/>
    <mergeCell ref="R232:S232"/>
    <mergeCell ref="N241:O241"/>
    <mergeCell ref="C242:S242"/>
    <mergeCell ref="C243:S243"/>
    <mergeCell ref="A246:U246"/>
    <mergeCell ref="A247:U247"/>
    <mergeCell ref="C248:S248"/>
    <mergeCell ref="J234:K234"/>
    <mergeCell ref="N234:O234"/>
    <mergeCell ref="R234:S234"/>
    <mergeCell ref="J236:K236"/>
    <mergeCell ref="R236:S236"/>
    <mergeCell ref="J238:K238"/>
    <mergeCell ref="N238:O238"/>
    <mergeCell ref="R238:S238"/>
    <mergeCell ref="J240:K240"/>
    <mergeCell ref="N240:O240"/>
    <mergeCell ref="R240:S240"/>
    <mergeCell ref="N236:O236"/>
  </mergeCells>
  <phoneticPr fontId="6" type="noConversion"/>
  <dataValidations count="2">
    <dataValidation type="custom" allowBlank="1" showInputMessage="1" showErrorMessage="1" errorTitle="DO NOT AMEND" error="DO NOT AMEND THESE CELLS" sqref="W195:W197" xr:uid="{B86733CF-AD90-4D31-8271-060ABE9D7B05}">
      <formula1>"if(ba1=""n/a"")"</formula1>
    </dataValidation>
    <dataValidation type="custom" allowBlank="1" showInputMessage="1" showErrorMessage="1" errorTitle="DO NOT AMEND" error="DO NOT AMEND THESE CELLS" sqref="W198:W1048576 V1:V1048576 X1:AD1048576 W1:W194" xr:uid="{652F66EB-05CD-4F9B-917D-C4AFC6F54314}">
      <formula1>"if(na1=""n/a"")"</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rowBreaks count="2" manualBreakCount="2">
    <brk id="76" max="16383" man="1"/>
    <brk id="13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D185"/>
  <sheetViews>
    <sheetView showGridLines="0" zoomScaleNormal="100" zoomScaleSheetLayoutView="100" workbookViewId="0">
      <selection activeCell="E13" sqref="E13"/>
    </sheetView>
  </sheetViews>
  <sheetFormatPr defaultRowHeight="12.5" x14ac:dyDescent="0.25"/>
  <cols>
    <col min="1" max="2" width="1.7265625" customWidth="1"/>
    <col min="5" max="5" width="45.54296875" customWidth="1"/>
    <col min="6" max="6" width="3.81640625" customWidth="1"/>
    <col min="7" max="7" width="10.453125" customWidth="1"/>
    <col min="8" max="8" width="9.1796875" customWidth="1"/>
    <col min="9" max="9" width="3.81640625" customWidth="1"/>
    <col min="10" max="10" width="2.81640625" customWidth="1"/>
    <col min="11" max="11" width="9.54296875" customWidth="1"/>
    <col min="12" max="12" width="9.1796875" customWidth="1"/>
    <col min="13" max="14" width="2.7265625" customWidth="1"/>
    <col min="15" max="16" width="9.1796875" customWidth="1"/>
    <col min="17" max="18" width="2.7265625" customWidth="1"/>
    <col min="19" max="20" width="9.1796875" customWidth="1"/>
    <col min="21" max="21" width="1.7265625" customWidth="1"/>
    <col min="22" max="22" width="1.7265625" style="82" customWidth="1"/>
    <col min="23" max="27" width="9.1796875" style="177" customWidth="1"/>
    <col min="28" max="28" width="9.1796875" style="177"/>
  </cols>
  <sheetData>
    <row r="1" spans="1:28" ht="15.5" x14ac:dyDescent="0.35">
      <c r="A1" s="552"/>
      <c r="B1" s="556"/>
      <c r="C1" s="556"/>
      <c r="D1" s="556"/>
      <c r="E1" s="556"/>
      <c r="F1" s="556"/>
      <c r="G1" s="630">
        <f>+'Part 1'!F1</f>
        <v>318</v>
      </c>
      <c r="H1" s="556"/>
      <c r="I1" s="556"/>
      <c r="J1" s="556"/>
      <c r="K1" s="556"/>
      <c r="L1" s="556"/>
      <c r="M1" s="556"/>
      <c r="N1" s="556"/>
      <c r="O1" s="556"/>
      <c r="P1" s="556"/>
      <c r="Q1" s="556"/>
      <c r="R1" s="556"/>
      <c r="S1" s="556"/>
      <c r="T1" s="556"/>
      <c r="U1" s="556"/>
      <c r="V1" s="554"/>
    </row>
    <row r="2" spans="1:28" ht="15.5" x14ac:dyDescent="0.35">
      <c r="A2" s="682" t="s">
        <v>25</v>
      </c>
      <c r="B2" s="729"/>
      <c r="C2" s="729"/>
      <c r="D2" s="729"/>
      <c r="E2" s="729"/>
      <c r="F2" s="729"/>
      <c r="G2" s="729"/>
      <c r="H2" s="729"/>
      <c r="I2" s="729"/>
      <c r="J2" s="729"/>
      <c r="K2" s="729"/>
      <c r="L2" s="729"/>
      <c r="M2" s="729"/>
      <c r="N2" s="729"/>
      <c r="O2" s="729"/>
      <c r="P2" s="729"/>
      <c r="Q2" s="729"/>
      <c r="R2" s="729"/>
      <c r="S2" s="729"/>
      <c r="T2" s="729"/>
      <c r="U2" s="729"/>
      <c r="V2" s="730"/>
    </row>
    <row r="3" spans="1:28" ht="15.5" x14ac:dyDescent="0.35">
      <c r="A3" s="682" t="s">
        <v>26</v>
      </c>
      <c r="B3" s="729"/>
      <c r="C3" s="729"/>
      <c r="D3" s="729"/>
      <c r="E3" s="729"/>
      <c r="F3" s="729"/>
      <c r="G3" s="729"/>
      <c r="H3" s="729"/>
      <c r="I3" s="729"/>
      <c r="J3" s="729"/>
      <c r="K3" s="729"/>
      <c r="L3" s="729"/>
      <c r="M3" s="729"/>
      <c r="N3" s="729"/>
      <c r="O3" s="729"/>
      <c r="P3" s="729"/>
      <c r="Q3" s="729"/>
      <c r="R3" s="729"/>
      <c r="S3" s="729"/>
      <c r="T3" s="729"/>
      <c r="U3" s="729"/>
      <c r="V3" s="730"/>
    </row>
    <row r="4" spans="1:28" ht="15.5" x14ac:dyDescent="0.35">
      <c r="A4" s="685"/>
      <c r="B4" s="686"/>
      <c r="C4" s="686"/>
      <c r="D4" s="686"/>
      <c r="E4" s="686"/>
      <c r="F4" s="686"/>
      <c r="G4" s="686"/>
      <c r="H4" s="686"/>
      <c r="I4" s="686"/>
      <c r="J4" s="686"/>
      <c r="K4" s="686"/>
      <c r="L4" s="686"/>
      <c r="M4" s="686"/>
      <c r="N4" s="686"/>
      <c r="O4" s="686"/>
      <c r="P4" s="686"/>
      <c r="Q4" s="686"/>
      <c r="R4" s="686"/>
      <c r="S4" s="686"/>
      <c r="T4" s="686"/>
      <c r="U4" s="686"/>
      <c r="V4" s="687"/>
    </row>
    <row r="5" spans="1:28" ht="15.5" x14ac:dyDescent="0.35">
      <c r="A5" s="685"/>
      <c r="B5" s="686"/>
      <c r="C5" s="686"/>
      <c r="D5" s="686"/>
      <c r="E5" s="686"/>
      <c r="F5" s="686"/>
      <c r="G5" s="686"/>
      <c r="H5" s="686"/>
      <c r="I5" s="686"/>
      <c r="J5" s="686"/>
      <c r="K5" s="686"/>
      <c r="L5" s="686"/>
      <c r="M5" s="686"/>
      <c r="N5" s="686"/>
      <c r="O5" s="686"/>
      <c r="P5" s="686"/>
      <c r="Q5" s="686"/>
      <c r="R5" s="686"/>
      <c r="S5" s="686"/>
      <c r="T5" s="686"/>
      <c r="U5" s="686"/>
      <c r="V5" s="687"/>
    </row>
    <row r="6" spans="1:28" ht="16" thickBot="1" x14ac:dyDescent="0.4">
      <c r="A6" s="20"/>
      <c r="B6" s="21"/>
      <c r="C6" s="21"/>
      <c r="D6" s="21"/>
      <c r="E6" s="21"/>
      <c r="F6" s="21"/>
      <c r="G6" s="21"/>
      <c r="H6" s="21"/>
      <c r="I6" s="21"/>
      <c r="J6" s="21"/>
      <c r="K6" s="21"/>
      <c r="L6" s="21"/>
      <c r="M6" s="21"/>
      <c r="N6" s="21"/>
      <c r="O6" s="21"/>
      <c r="P6" s="21"/>
      <c r="Q6" s="21"/>
      <c r="R6" s="21"/>
      <c r="S6" s="21"/>
      <c r="T6" s="40"/>
      <c r="U6" s="21"/>
      <c r="V6" s="22"/>
    </row>
    <row r="7" spans="1:28" ht="13" x14ac:dyDescent="0.3">
      <c r="A7" s="631"/>
      <c r="B7" s="632"/>
      <c r="C7" s="851"/>
      <c r="D7" s="851"/>
      <c r="E7" s="851"/>
      <c r="F7" s="851"/>
      <c r="G7" s="851"/>
      <c r="H7" s="851"/>
      <c r="I7" s="851"/>
      <c r="J7" s="632"/>
      <c r="K7" s="632"/>
      <c r="L7" s="632"/>
      <c r="M7" s="632"/>
      <c r="N7" s="632"/>
      <c r="O7" s="632"/>
      <c r="P7" s="632"/>
      <c r="Q7" s="632"/>
      <c r="R7" s="632"/>
      <c r="S7" s="632"/>
      <c r="T7" s="632"/>
      <c r="U7" s="632"/>
      <c r="V7" s="633"/>
    </row>
    <row r="8" spans="1:28" s="14" customFormat="1" ht="18" customHeight="1" x14ac:dyDescent="0.4">
      <c r="A8" s="7"/>
      <c r="B8" s="6"/>
      <c r="C8" s="44" t="str">
        <f>+CONCATENATE("Local Authority : ",+'Part 1'!L15)</f>
        <v>Local Authority : England</v>
      </c>
      <c r="D8" s="26"/>
      <c r="E8" s="26"/>
      <c r="F8" s="26"/>
      <c r="G8" s="44"/>
      <c r="H8" s="44"/>
      <c r="I8" s="44"/>
      <c r="J8" s="6"/>
      <c r="K8" s="6"/>
      <c r="L8" s="6"/>
      <c r="M8" s="6"/>
      <c r="N8" s="6"/>
      <c r="O8" s="6"/>
      <c r="P8" s="6"/>
      <c r="Q8" s="6"/>
      <c r="R8" s="6"/>
      <c r="S8" s="6"/>
      <c r="T8" s="6"/>
      <c r="U8" s="6"/>
      <c r="V8" s="8"/>
      <c r="W8" s="384"/>
      <c r="X8" s="384"/>
      <c r="Y8" s="384"/>
      <c r="Z8" s="384"/>
      <c r="AA8" s="384"/>
      <c r="AB8" s="384"/>
    </row>
    <row r="9" spans="1:28" ht="15.5" x14ac:dyDescent="0.35">
      <c r="A9" s="11"/>
      <c r="B9" s="2"/>
      <c r="C9" s="44"/>
      <c r="D9" s="44"/>
      <c r="E9" s="44"/>
      <c r="F9" s="44"/>
      <c r="G9" s="44"/>
      <c r="H9" s="44"/>
      <c r="I9" s="44"/>
      <c r="J9" s="6"/>
      <c r="K9" s="736" t="s">
        <v>52</v>
      </c>
      <c r="L9" s="736"/>
      <c r="M9" s="426"/>
      <c r="N9" s="426"/>
      <c r="O9" s="736" t="s">
        <v>53</v>
      </c>
      <c r="P9" s="736"/>
      <c r="Q9" s="426"/>
      <c r="R9" s="426"/>
      <c r="S9" s="736" t="s">
        <v>54</v>
      </c>
      <c r="T9" s="736"/>
      <c r="U9" s="1"/>
      <c r="V9" s="200"/>
    </row>
    <row r="10" spans="1:28" ht="15.5" x14ac:dyDescent="0.35">
      <c r="A10" s="11"/>
      <c r="B10" s="2"/>
      <c r="C10" s="48" t="s">
        <v>229</v>
      </c>
      <c r="D10" s="6"/>
      <c r="E10" s="6"/>
      <c r="F10" s="6"/>
      <c r="G10" s="6"/>
      <c r="H10" s="6"/>
      <c r="I10" s="6"/>
      <c r="J10" s="735" t="s">
        <v>55</v>
      </c>
      <c r="K10" s="735"/>
      <c r="L10" s="735"/>
      <c r="M10" s="735"/>
      <c r="N10" s="705" t="s">
        <v>56</v>
      </c>
      <c r="O10" s="705"/>
      <c r="P10" s="705"/>
      <c r="Q10" s="705"/>
      <c r="R10" s="9"/>
      <c r="S10" s="735" t="s">
        <v>57</v>
      </c>
      <c r="T10" s="735"/>
      <c r="U10" s="3"/>
      <c r="V10" s="200"/>
    </row>
    <row r="11" spans="1:28" ht="15.5" x14ac:dyDescent="0.35">
      <c r="A11" s="11"/>
      <c r="B11" s="2"/>
      <c r="C11" s="6"/>
      <c r="D11" s="6"/>
      <c r="E11" s="6"/>
      <c r="F11" s="6"/>
      <c r="G11" s="6"/>
      <c r="H11" s="6"/>
      <c r="I11" s="6"/>
      <c r="J11" s="735"/>
      <c r="K11" s="735"/>
      <c r="L11" s="735"/>
      <c r="M11" s="735"/>
      <c r="N11" s="705"/>
      <c r="O11" s="705"/>
      <c r="P11" s="705"/>
      <c r="Q11" s="705"/>
      <c r="R11" s="6"/>
      <c r="S11" s="735"/>
      <c r="T11" s="735"/>
      <c r="U11" s="2"/>
      <c r="V11" s="200"/>
    </row>
    <row r="12" spans="1:28" ht="30.75" customHeight="1" x14ac:dyDescent="0.35">
      <c r="A12" s="11"/>
      <c r="B12" s="2"/>
      <c r="C12" s="48"/>
      <c r="D12" s="6"/>
      <c r="E12" s="6"/>
      <c r="F12" s="6"/>
      <c r="G12" s="6"/>
      <c r="H12" s="6"/>
      <c r="I12" s="6"/>
      <c r="J12" s="122"/>
      <c r="K12" s="739"/>
      <c r="L12" s="739"/>
      <c r="M12" s="6"/>
      <c r="N12" s="739"/>
      <c r="O12" s="739"/>
      <c r="P12" s="739"/>
      <c r="Q12" s="739"/>
      <c r="R12" s="119"/>
      <c r="S12" s="743"/>
      <c r="T12" s="743"/>
      <c r="U12" s="119"/>
      <c r="V12" s="200"/>
    </row>
    <row r="13" spans="1:28" ht="18" customHeight="1" thickBot="1" x14ac:dyDescent="0.4">
      <c r="A13" s="11"/>
      <c r="B13" s="2"/>
      <c r="C13" s="33"/>
      <c r="D13" s="33"/>
      <c r="E13" s="33"/>
      <c r="F13" s="33"/>
      <c r="G13" s="33"/>
      <c r="H13" s="33"/>
      <c r="I13" s="33"/>
      <c r="J13" s="6"/>
      <c r="K13" s="809" t="s">
        <v>30</v>
      </c>
      <c r="L13" s="810"/>
      <c r="M13" s="27"/>
      <c r="N13" s="27"/>
      <c r="O13" s="809" t="s">
        <v>30</v>
      </c>
      <c r="P13" s="810"/>
      <c r="Q13" s="27"/>
      <c r="R13" s="323"/>
      <c r="S13" s="811" t="s">
        <v>30</v>
      </c>
      <c r="T13" s="812"/>
      <c r="U13" s="114"/>
      <c r="V13" s="200"/>
    </row>
    <row r="14" spans="1:28" ht="18" customHeight="1" thickBot="1" x14ac:dyDescent="0.4">
      <c r="A14" s="11"/>
      <c r="B14" s="2"/>
      <c r="C14" s="734" t="s">
        <v>230</v>
      </c>
      <c r="D14" s="734"/>
      <c r="E14" s="734"/>
      <c r="F14" s="734"/>
      <c r="G14" s="734"/>
      <c r="H14" s="734"/>
      <c r="I14" s="61"/>
      <c r="J14" s="6"/>
      <c r="K14" s="699">
        <f>VLOOKUP('Part 1'!$L$16,Datasheet4!$B$6:$GB$324,X14,FALSE)</f>
        <v>-80689877</v>
      </c>
      <c r="L14" s="700"/>
      <c r="M14" s="634"/>
      <c r="N14" s="635"/>
      <c r="O14" s="699">
        <f>VLOOKUP('Part 1'!$L$16,Datasheet4!$B$6:$GB$324,Y14,FALSE)</f>
        <v>-1882805</v>
      </c>
      <c r="P14" s="700"/>
      <c r="Q14" s="634"/>
      <c r="R14" s="636"/>
      <c r="S14" s="721">
        <f>VLOOKUP('Part 1'!$L$16,Datasheet4!$B$6:$GB$324,Z14,FALSE)</f>
        <v>-82572682</v>
      </c>
      <c r="T14" s="850"/>
      <c r="U14" s="114"/>
      <c r="V14" s="200"/>
      <c r="X14" s="177">
        <v>3</v>
      </c>
      <c r="Y14" s="177">
        <v>4</v>
      </c>
      <c r="Z14" s="177">
        <v>5</v>
      </c>
    </row>
    <row r="15" spans="1:28" ht="18" customHeight="1" thickBot="1" x14ac:dyDescent="0.3">
      <c r="A15" s="11"/>
      <c r="B15" s="2"/>
      <c r="C15" s="56"/>
      <c r="D15" s="56"/>
      <c r="E15" s="56"/>
      <c r="F15" s="56"/>
      <c r="G15" s="56"/>
      <c r="H15" s="56"/>
      <c r="I15" s="56"/>
      <c r="J15" s="2"/>
      <c r="K15" s="2"/>
      <c r="L15" s="2"/>
      <c r="M15" s="2"/>
      <c r="N15" s="2"/>
      <c r="O15" s="2"/>
      <c r="P15" s="2"/>
      <c r="Q15" s="2"/>
      <c r="R15" s="114"/>
      <c r="S15" s="114"/>
      <c r="T15" s="114"/>
      <c r="U15" s="114"/>
      <c r="V15" s="200"/>
    </row>
    <row r="16" spans="1:28" ht="18" customHeight="1" thickBot="1" x14ac:dyDescent="0.4">
      <c r="A16" s="11"/>
      <c r="B16" s="2"/>
      <c r="C16" s="701" t="s">
        <v>231</v>
      </c>
      <c r="D16" s="701"/>
      <c r="E16" s="701"/>
      <c r="F16" s="701"/>
      <c r="G16" s="701"/>
      <c r="H16" s="701"/>
      <c r="I16" s="33"/>
      <c r="J16" s="6"/>
      <c r="K16" s="772">
        <f>VLOOKUP('Part 1'!$L$16,Datasheet4!$B$6:$GB$324,X16,FALSE)</f>
        <v>-24874771.334999997</v>
      </c>
      <c r="L16" s="833"/>
      <c r="M16" s="27"/>
      <c r="N16" s="27"/>
      <c r="O16" s="772">
        <f>VLOOKUP('Part 1'!$L$16,Datasheet4!$B$6:$GB$324,Y16,FALSE)</f>
        <v>-3557124.53</v>
      </c>
      <c r="P16" s="833"/>
      <c r="Q16" s="27"/>
      <c r="R16" s="323"/>
      <c r="S16" s="721">
        <f>VLOOKUP('Part 1'!$L$16,Datasheet4!$B$6:$GB$324,Z16,FALSE)</f>
        <v>-28431895.864999995</v>
      </c>
      <c r="T16" s="722"/>
      <c r="U16" s="114"/>
      <c r="V16" s="200"/>
      <c r="X16" s="177">
        <v>6</v>
      </c>
      <c r="Y16" s="177">
        <v>7</v>
      </c>
      <c r="Z16" s="177">
        <v>8</v>
      </c>
    </row>
    <row r="17" spans="1:26" ht="18" customHeight="1" x14ac:dyDescent="0.35">
      <c r="A17" s="11"/>
      <c r="B17" s="2"/>
      <c r="C17" s="717"/>
      <c r="D17" s="717"/>
      <c r="E17" s="717"/>
      <c r="F17" s="717"/>
      <c r="G17" s="717"/>
      <c r="H17" s="717"/>
      <c r="I17" s="33"/>
      <c r="J17" s="6"/>
      <c r="K17" s="34"/>
      <c r="L17" s="27"/>
      <c r="M17" s="27"/>
      <c r="N17" s="27"/>
      <c r="O17" s="34"/>
      <c r="P17" s="27"/>
      <c r="Q17" s="27"/>
      <c r="R17" s="323"/>
      <c r="S17" s="324"/>
      <c r="T17" s="323"/>
      <c r="U17" s="114"/>
      <c r="V17" s="200"/>
    </row>
    <row r="18" spans="1:26" ht="18" customHeight="1" thickBot="1" x14ac:dyDescent="0.4">
      <c r="A18" s="11"/>
      <c r="B18" s="2"/>
      <c r="C18" s="64"/>
      <c r="D18" s="64"/>
      <c r="E18" s="64"/>
      <c r="F18" s="64"/>
      <c r="G18" s="64"/>
      <c r="H18" s="64"/>
      <c r="I18" s="33"/>
      <c r="J18" s="6"/>
      <c r="K18" s="34"/>
      <c r="L18" s="27"/>
      <c r="M18" s="27"/>
      <c r="N18" s="27"/>
      <c r="O18" s="34"/>
      <c r="P18" s="27"/>
      <c r="Q18" s="27"/>
      <c r="R18" s="323"/>
      <c r="S18" s="324"/>
      <c r="T18" s="323"/>
      <c r="U18" s="114"/>
      <c r="V18" s="200"/>
    </row>
    <row r="19" spans="1:26" ht="18" customHeight="1" thickBot="1" x14ac:dyDescent="0.4">
      <c r="A19" s="11"/>
      <c r="B19" s="2"/>
      <c r="C19" s="33" t="s">
        <v>232</v>
      </c>
      <c r="D19" s="33"/>
      <c r="E19" s="33"/>
      <c r="F19" s="33"/>
      <c r="G19" s="33"/>
      <c r="H19" s="33"/>
      <c r="I19" s="33"/>
      <c r="J19" s="6"/>
      <c r="K19" s="699">
        <f>VLOOKUP('Part 1'!$L$16,Datasheet4!$B$6:$GB$324,X19,FALSE)</f>
        <v>-55815105.664999984</v>
      </c>
      <c r="L19" s="700"/>
      <c r="M19" s="27"/>
      <c r="N19" s="27"/>
      <c r="O19" s="699">
        <f>VLOOKUP('Part 1'!$L$16,Datasheet4!$B$6:$GB$324,Y19,FALSE)</f>
        <v>1674319.53</v>
      </c>
      <c r="P19" s="700"/>
      <c r="Q19" s="27"/>
      <c r="R19" s="323"/>
      <c r="S19" s="721">
        <f>VLOOKUP('Part 1'!$L$16,Datasheet4!$B$6:$GB$324,Z19,FALSE)</f>
        <v>-54140786.134999998</v>
      </c>
      <c r="T19" s="722"/>
      <c r="U19" s="114"/>
      <c r="V19" s="200"/>
      <c r="X19" s="177">
        <v>9</v>
      </c>
      <c r="Y19" s="177">
        <v>10</v>
      </c>
      <c r="Z19" s="177">
        <v>11</v>
      </c>
    </row>
    <row r="20" spans="1:26" ht="18" customHeight="1" thickBot="1" x14ac:dyDescent="0.4">
      <c r="A20" s="12"/>
      <c r="B20" s="13"/>
      <c r="C20" s="79"/>
      <c r="D20" s="79"/>
      <c r="E20" s="79"/>
      <c r="F20" s="79"/>
      <c r="G20" s="79"/>
      <c r="H20" s="79"/>
      <c r="I20" s="79"/>
      <c r="J20" s="143"/>
      <c r="K20" s="493"/>
      <c r="L20" s="494"/>
      <c r="M20" s="494"/>
      <c r="N20" s="494"/>
      <c r="O20" s="493"/>
      <c r="P20" s="494"/>
      <c r="Q20" s="494"/>
      <c r="R20" s="488"/>
      <c r="S20" s="489"/>
      <c r="T20" s="488"/>
      <c r="U20" s="118"/>
      <c r="V20" s="201"/>
    </row>
    <row r="21" spans="1:26" ht="9.75" customHeight="1" x14ac:dyDescent="0.35">
      <c r="A21" s="631"/>
      <c r="B21" s="632"/>
      <c r="C21" s="490"/>
      <c r="D21" s="490"/>
      <c r="E21" s="490"/>
      <c r="F21" s="490"/>
      <c r="G21" s="490"/>
      <c r="H21" s="490"/>
      <c r="I21" s="490"/>
      <c r="J21" s="491"/>
      <c r="K21" s="637"/>
      <c r="L21" s="638"/>
      <c r="M21" s="638"/>
      <c r="N21" s="638"/>
      <c r="O21" s="637"/>
      <c r="P21" s="638"/>
      <c r="Q21" s="638"/>
      <c r="R21" s="638"/>
      <c r="S21" s="637"/>
      <c r="T21" s="638"/>
      <c r="U21" s="632"/>
      <c r="V21" s="633"/>
    </row>
    <row r="22" spans="1:26" ht="9.75" customHeight="1" x14ac:dyDescent="0.35">
      <c r="A22" s="11"/>
      <c r="B22" s="2"/>
      <c r="C22" s="33"/>
      <c r="D22" s="33"/>
      <c r="E22" s="33"/>
      <c r="F22" s="33"/>
      <c r="G22" s="33"/>
      <c r="H22" s="33"/>
      <c r="I22" s="33"/>
      <c r="J22" s="6"/>
      <c r="K22" s="157"/>
      <c r="L22" s="158"/>
      <c r="M22" s="158"/>
      <c r="N22" s="158"/>
      <c r="O22" s="157"/>
      <c r="P22" s="158"/>
      <c r="Q22" s="158"/>
      <c r="R22" s="158"/>
      <c r="S22" s="157"/>
      <c r="T22" s="158"/>
      <c r="U22" s="2"/>
      <c r="V22" s="200"/>
    </row>
    <row r="23" spans="1:26" ht="18" customHeight="1" x14ac:dyDescent="0.35">
      <c r="A23" s="147" t="s">
        <v>233</v>
      </c>
      <c r="B23" s="2"/>
      <c r="C23" s="33"/>
      <c r="D23" s="33"/>
      <c r="E23" s="33"/>
      <c r="F23" s="33"/>
      <c r="G23" s="714" t="s">
        <v>52</v>
      </c>
      <c r="H23" s="714"/>
      <c r="I23" s="27"/>
      <c r="J23" s="6"/>
      <c r="K23" s="714" t="s">
        <v>53</v>
      </c>
      <c r="L23" s="714"/>
      <c r="M23" s="158"/>
      <c r="N23" s="158"/>
      <c r="O23" s="714" t="s">
        <v>54</v>
      </c>
      <c r="P23" s="714"/>
      <c r="Q23" s="158"/>
      <c r="R23" s="158"/>
      <c r="S23" s="714" t="s">
        <v>234</v>
      </c>
      <c r="T23" s="714"/>
      <c r="U23" s="2"/>
      <c r="V23" s="200"/>
    </row>
    <row r="24" spans="1:26" ht="22.5" customHeight="1" x14ac:dyDescent="0.25">
      <c r="A24" s="11"/>
      <c r="B24" s="2"/>
      <c r="C24" s="33"/>
      <c r="D24" s="33"/>
      <c r="E24" s="33"/>
      <c r="F24" s="846" t="s">
        <v>235</v>
      </c>
      <c r="G24" s="846"/>
      <c r="H24" s="846"/>
      <c r="I24" s="846"/>
      <c r="J24" s="846" t="str">
        <f>+'Part 5'!O13</f>
        <v>England</v>
      </c>
      <c r="K24" s="846"/>
      <c r="L24" s="846"/>
      <c r="M24" s="846"/>
      <c r="N24" s="846">
        <f>+'Part 5'!S13</f>
        <v>0</v>
      </c>
      <c r="O24" s="846"/>
      <c r="P24" s="846"/>
      <c r="Q24" s="846"/>
      <c r="R24" s="846">
        <f>+'Part 5'!W13</f>
        <v>0</v>
      </c>
      <c r="S24" s="846"/>
      <c r="T24" s="846"/>
      <c r="U24" s="846"/>
      <c r="V24" s="200"/>
    </row>
    <row r="25" spans="1:26" ht="22.5" customHeight="1" x14ac:dyDescent="0.25">
      <c r="A25" s="11"/>
      <c r="B25" s="2"/>
      <c r="C25" s="33"/>
      <c r="D25" s="33"/>
      <c r="E25" s="33"/>
      <c r="F25" s="846"/>
      <c r="G25" s="846"/>
      <c r="H25" s="846"/>
      <c r="I25" s="846"/>
      <c r="J25" s="846"/>
      <c r="K25" s="846"/>
      <c r="L25" s="846"/>
      <c r="M25" s="846"/>
      <c r="N25" s="846"/>
      <c r="O25" s="846"/>
      <c r="P25" s="846"/>
      <c r="Q25" s="846"/>
      <c r="R25" s="846"/>
      <c r="S25" s="846"/>
      <c r="T25" s="846"/>
      <c r="U25" s="846"/>
      <c r="V25" s="200"/>
    </row>
    <row r="26" spans="1:26" ht="33" customHeight="1" x14ac:dyDescent="0.25">
      <c r="A26" s="11"/>
      <c r="B26" s="2"/>
      <c r="C26" s="33"/>
      <c r="D26" s="33"/>
      <c r="E26" s="33"/>
      <c r="F26" s="739"/>
      <c r="G26" s="739"/>
      <c r="H26" s="739"/>
      <c r="I26" s="739"/>
      <c r="J26" s="739"/>
      <c r="K26" s="739"/>
      <c r="L26" s="739"/>
      <c r="M26" s="739"/>
      <c r="N26" s="739"/>
      <c r="O26" s="739"/>
      <c r="P26" s="739"/>
      <c r="Q26" s="739"/>
      <c r="R26" s="739"/>
      <c r="S26" s="739"/>
      <c r="T26" s="739"/>
      <c r="U26" s="739"/>
      <c r="V26" s="200"/>
    </row>
    <row r="27" spans="1:26" ht="18" customHeight="1" x14ac:dyDescent="0.25">
      <c r="A27" s="11"/>
      <c r="B27" s="2"/>
      <c r="C27" s="50"/>
      <c r="D27" s="50"/>
      <c r="E27" s="56"/>
      <c r="F27" s="56"/>
      <c r="G27" s="809" t="s">
        <v>30</v>
      </c>
      <c r="H27" s="810"/>
      <c r="I27" s="33"/>
      <c r="J27" s="56"/>
      <c r="K27" s="809" t="s">
        <v>30</v>
      </c>
      <c r="L27" s="810"/>
      <c r="M27" s="27"/>
      <c r="N27" s="2"/>
      <c r="O27" s="847" t="s">
        <v>30</v>
      </c>
      <c r="P27" s="847"/>
      <c r="Q27" s="27"/>
      <c r="R27" s="27"/>
      <c r="S27" s="809" t="s">
        <v>30</v>
      </c>
      <c r="T27" s="810"/>
      <c r="U27" s="2"/>
      <c r="V27" s="200"/>
    </row>
    <row r="28" spans="1:26" ht="1.5" customHeight="1" thickBot="1" x14ac:dyDescent="0.3">
      <c r="A28" s="11"/>
      <c r="B28" s="2"/>
      <c r="C28" s="50"/>
      <c r="D28" s="50"/>
      <c r="E28" s="56"/>
      <c r="F28" s="56"/>
      <c r="G28" s="86"/>
      <c r="H28" s="154"/>
      <c r="I28" s="33"/>
      <c r="J28" s="56"/>
      <c r="K28" s="86"/>
      <c r="L28" s="154"/>
      <c r="M28" s="27"/>
      <c r="N28" s="2"/>
      <c r="O28" s="155"/>
      <c r="P28" s="155"/>
      <c r="Q28" s="27"/>
      <c r="R28" s="27"/>
      <c r="S28" s="86"/>
      <c r="T28" s="154"/>
      <c r="U28" s="2"/>
      <c r="V28" s="200"/>
    </row>
    <row r="29" spans="1:26" ht="18" customHeight="1" thickBot="1" x14ac:dyDescent="0.3">
      <c r="A29" s="852" t="s">
        <v>236</v>
      </c>
      <c r="B29" s="671"/>
      <c r="C29" s="671"/>
      <c r="D29" s="671"/>
      <c r="E29" s="671"/>
      <c r="F29" s="671"/>
      <c r="G29" s="848">
        <f>VLOOKUP('Part 1'!$L$16,Datasheet4!$B$6:$GB$324,W29,FALSE)</f>
        <v>0</v>
      </c>
      <c r="H29" s="849"/>
      <c r="I29" s="107"/>
      <c r="J29" s="56"/>
      <c r="K29" s="848">
        <f>VLOOKUP('Part 1'!$L$16,Datasheet4!$B$6:$GB$324,X29,FALSE)</f>
        <v>0</v>
      </c>
      <c r="L29" s="849"/>
      <c r="M29" s="27"/>
      <c r="N29" s="27"/>
      <c r="O29" s="848">
        <f>VLOOKUP('Part 1'!$L$16,Datasheet4!$B$6:$GB$324,Y29,FALSE)</f>
        <v>0</v>
      </c>
      <c r="P29" s="849"/>
      <c r="Q29" s="27"/>
      <c r="R29" s="27"/>
      <c r="S29" s="848">
        <f>VLOOKUP('Part 1'!$L$16,Datasheet4!$B$6:$GB$324,Z29,FALSE)</f>
        <v>0</v>
      </c>
      <c r="T29" s="849"/>
      <c r="U29" s="2"/>
      <c r="V29" s="200"/>
      <c r="W29" s="177">
        <v>180</v>
      </c>
      <c r="X29" s="177">
        <v>181</v>
      </c>
      <c r="Y29" s="177">
        <v>182</v>
      </c>
      <c r="Z29" s="177">
        <v>183</v>
      </c>
    </row>
    <row r="30" spans="1:26" ht="18" customHeight="1" x14ac:dyDescent="0.35">
      <c r="A30" s="673"/>
      <c r="B30" s="671"/>
      <c r="C30" s="671"/>
      <c r="D30" s="671"/>
      <c r="E30" s="671"/>
      <c r="F30" s="671"/>
      <c r="G30" s="6"/>
      <c r="H30" s="86"/>
      <c r="I30" s="86"/>
      <c r="J30" s="56"/>
      <c r="K30" s="86"/>
      <c r="L30" s="86"/>
      <c r="M30" s="27"/>
      <c r="N30" s="27"/>
      <c r="O30" s="86"/>
      <c r="P30" s="27"/>
      <c r="Q30" s="86"/>
      <c r="R30" s="86"/>
      <c r="S30" s="47"/>
      <c r="T30" s="86"/>
      <c r="U30" s="2"/>
      <c r="V30" s="200"/>
    </row>
    <row r="31" spans="1:26" ht="18" customHeight="1" x14ac:dyDescent="0.25">
      <c r="A31" s="11"/>
      <c r="B31" s="2"/>
      <c r="C31" s="50"/>
      <c r="D31" s="50"/>
      <c r="E31" s="56"/>
      <c r="F31" s="56"/>
      <c r="G31" s="56"/>
      <c r="H31" s="56"/>
      <c r="I31" s="56"/>
      <c r="J31" s="56"/>
      <c r="K31" s="56"/>
      <c r="L31" s="56"/>
      <c r="M31" s="27"/>
      <c r="N31" s="27"/>
      <c r="O31" s="2"/>
      <c r="P31" s="56"/>
      <c r="Q31" s="56"/>
      <c r="R31" s="56"/>
      <c r="S31" s="56"/>
      <c r="T31" s="56"/>
      <c r="U31" s="2"/>
      <c r="V31" s="200"/>
    </row>
    <row r="32" spans="1:26" ht="18" customHeight="1" thickBot="1" x14ac:dyDescent="0.4">
      <c r="A32" s="11"/>
      <c r="B32" s="2"/>
      <c r="C32" s="50" t="s">
        <v>237</v>
      </c>
      <c r="D32" s="50"/>
      <c r="E32" s="33"/>
      <c r="F32" s="33"/>
      <c r="G32" s="809"/>
      <c r="H32" s="810"/>
      <c r="I32" s="33"/>
      <c r="J32" s="6"/>
      <c r="K32" s="809"/>
      <c r="L32" s="810"/>
      <c r="M32" s="27"/>
      <c r="N32" s="27"/>
      <c r="O32" s="809"/>
      <c r="P32" s="810"/>
      <c r="Q32" s="27"/>
      <c r="R32" s="27"/>
      <c r="S32" s="809"/>
      <c r="T32" s="810"/>
      <c r="U32" s="2"/>
      <c r="V32" s="200"/>
    </row>
    <row r="33" spans="1:25" ht="18" customHeight="1" thickBot="1" x14ac:dyDescent="0.4">
      <c r="A33" s="11"/>
      <c r="B33" s="2"/>
      <c r="C33" s="33" t="s">
        <v>238</v>
      </c>
      <c r="D33" s="33"/>
      <c r="E33" s="33"/>
      <c r="F33" s="33"/>
      <c r="G33" s="33"/>
      <c r="H33" s="33"/>
      <c r="I33" s="33"/>
      <c r="J33" s="6"/>
      <c r="K33" s="699">
        <f>VLOOKUP('Part 1'!$L$16,Datasheet4!$B$6:$GB$324,X33,FALSE)</f>
        <v>84110272</v>
      </c>
      <c r="L33" s="700"/>
      <c r="M33" s="2"/>
      <c r="N33" s="2"/>
      <c r="O33" s="2"/>
      <c r="P33" s="2"/>
      <c r="Q33" s="2"/>
      <c r="R33" s="2"/>
      <c r="S33" s="27"/>
      <c r="T33" s="27"/>
      <c r="U33" s="2"/>
      <c r="V33" s="200"/>
      <c r="X33" s="177">
        <v>12</v>
      </c>
    </row>
    <row r="34" spans="1:25" ht="18" customHeight="1" thickBot="1" x14ac:dyDescent="0.4">
      <c r="A34" s="11"/>
      <c r="B34" s="2"/>
      <c r="C34" s="33"/>
      <c r="D34" s="33"/>
      <c r="E34" s="33"/>
      <c r="F34" s="33"/>
      <c r="G34" s="33"/>
      <c r="H34" s="33"/>
      <c r="I34" s="33"/>
      <c r="J34" s="6"/>
      <c r="K34" s="6"/>
      <c r="L34" s="6"/>
      <c r="M34" s="2"/>
      <c r="N34" s="2"/>
      <c r="O34" s="2"/>
      <c r="P34" s="2"/>
      <c r="Q34" s="2"/>
      <c r="R34" s="2"/>
      <c r="S34" s="27"/>
      <c r="T34" s="27"/>
      <c r="U34" s="2"/>
      <c r="V34" s="200"/>
    </row>
    <row r="35" spans="1:25" ht="18" customHeight="1" thickBot="1" x14ac:dyDescent="0.4">
      <c r="A35" s="11"/>
      <c r="B35" s="2"/>
      <c r="C35" s="33" t="s">
        <v>239</v>
      </c>
      <c r="D35" s="33"/>
      <c r="E35" s="33"/>
      <c r="F35" s="33"/>
      <c r="G35" s="33"/>
      <c r="H35" s="33"/>
      <c r="I35" s="33"/>
      <c r="J35" s="6"/>
      <c r="K35" s="842">
        <f>VLOOKUP('Part 1'!$L$16,Datasheet4!$B$6:$GB$324,X35,FALSE)</f>
        <v>84058231</v>
      </c>
      <c r="L35" s="843"/>
      <c r="M35" s="2"/>
      <c r="N35" s="2"/>
      <c r="O35" s="2"/>
      <c r="P35" s="2"/>
      <c r="Q35" s="2"/>
      <c r="R35" s="2"/>
      <c r="S35" s="27"/>
      <c r="T35" s="27"/>
      <c r="U35" s="2"/>
      <c r="V35" s="200"/>
      <c r="X35" s="177">
        <v>13</v>
      </c>
    </row>
    <row r="36" spans="1:25" ht="18" customHeight="1" thickBot="1" x14ac:dyDescent="0.4">
      <c r="A36" s="11"/>
      <c r="B36" s="2"/>
      <c r="C36" s="33"/>
      <c r="D36" s="33"/>
      <c r="E36" s="33"/>
      <c r="F36" s="33"/>
      <c r="G36" s="33"/>
      <c r="H36" s="33"/>
      <c r="I36" s="33"/>
      <c r="J36" s="6"/>
      <c r="K36" s="34"/>
      <c r="L36" s="27"/>
      <c r="M36" s="2"/>
      <c r="N36" s="2"/>
      <c r="O36" s="2"/>
      <c r="P36" s="2"/>
      <c r="Q36" s="2"/>
      <c r="R36" s="2"/>
      <c r="S36" s="27"/>
      <c r="T36" s="27"/>
      <c r="U36" s="2"/>
      <c r="V36" s="200"/>
    </row>
    <row r="37" spans="1:25" ht="18" customHeight="1" thickBot="1" x14ac:dyDescent="0.4">
      <c r="A37" s="11"/>
      <c r="B37" s="2"/>
      <c r="C37" s="33" t="s">
        <v>240</v>
      </c>
      <c r="D37" s="33"/>
      <c r="E37" s="33"/>
      <c r="F37" s="33"/>
      <c r="G37" s="33"/>
      <c r="H37" s="33"/>
      <c r="I37" s="33"/>
      <c r="J37" s="6"/>
      <c r="K37" s="699">
        <f>VLOOKUP('Part 1'!$L$16,Datasheet4!$B$6:$GB$324,X37,FALSE)</f>
        <v>52041</v>
      </c>
      <c r="L37" s="700"/>
      <c r="M37" s="2"/>
      <c r="N37" s="2"/>
      <c r="O37" s="2"/>
      <c r="P37" s="2"/>
      <c r="Q37" s="2"/>
      <c r="R37" s="2"/>
      <c r="S37" s="27"/>
      <c r="T37" s="27"/>
      <c r="U37" s="2"/>
      <c r="V37" s="200"/>
      <c r="X37" s="177">
        <v>14</v>
      </c>
    </row>
    <row r="38" spans="1:25" ht="18" customHeight="1" x14ac:dyDescent="0.35">
      <c r="A38" s="11"/>
      <c r="B38" s="2"/>
      <c r="C38" s="33"/>
      <c r="D38" s="33"/>
      <c r="E38" s="33"/>
      <c r="F38" s="33"/>
      <c r="G38" s="33"/>
      <c r="H38" s="33"/>
      <c r="I38" s="33"/>
      <c r="J38" s="6"/>
      <c r="K38" s="2"/>
      <c r="L38" s="2"/>
      <c r="M38" s="2"/>
      <c r="N38" s="2"/>
      <c r="O38" s="2"/>
      <c r="P38" s="2"/>
      <c r="Q38" s="2"/>
      <c r="R38" s="2"/>
      <c r="S38" s="27"/>
      <c r="T38" s="27"/>
      <c r="U38" s="2"/>
      <c r="V38" s="200"/>
    </row>
    <row r="39" spans="1:25" ht="18" customHeight="1" thickBot="1" x14ac:dyDescent="0.4">
      <c r="A39" s="11"/>
      <c r="B39" s="2"/>
      <c r="C39" s="50" t="s">
        <v>56</v>
      </c>
      <c r="D39" s="50"/>
      <c r="E39" s="33"/>
      <c r="F39" s="33"/>
      <c r="G39" s="33"/>
      <c r="H39" s="33"/>
      <c r="I39" s="33"/>
      <c r="J39" s="6"/>
      <c r="K39" s="2"/>
      <c r="L39" s="2"/>
      <c r="M39" s="2"/>
      <c r="N39" s="2"/>
      <c r="O39" s="2"/>
      <c r="P39" s="2"/>
      <c r="Q39" s="2"/>
      <c r="R39" s="2"/>
      <c r="S39" s="27"/>
      <c r="T39" s="27"/>
      <c r="U39" s="2"/>
      <c r="V39" s="200"/>
    </row>
    <row r="40" spans="1:25" ht="18" customHeight="1" thickBot="1" x14ac:dyDescent="0.4">
      <c r="A40" s="11"/>
      <c r="B40" s="2"/>
      <c r="C40" s="33" t="s">
        <v>241</v>
      </c>
      <c r="D40" s="33"/>
      <c r="E40" s="33"/>
      <c r="F40" s="33"/>
      <c r="G40" s="33"/>
      <c r="H40" s="33"/>
      <c r="I40" s="33"/>
      <c r="J40" s="6"/>
      <c r="K40" s="699">
        <f>VLOOKUP('Part 1'!$L$16,Datasheet4!$B$6:$GB$324,X40,FALSE)</f>
        <v>83025471.640000001</v>
      </c>
      <c r="L40" s="700"/>
      <c r="M40" s="2"/>
      <c r="N40" s="2"/>
      <c r="O40" s="2"/>
      <c r="P40" s="2"/>
      <c r="Q40" s="2"/>
      <c r="R40" s="2"/>
      <c r="S40" s="27"/>
      <c r="T40" s="27"/>
      <c r="U40" s="2"/>
      <c r="V40" s="200"/>
      <c r="X40" s="177">
        <v>15</v>
      </c>
    </row>
    <row r="41" spans="1:25" ht="18" customHeight="1" thickBot="1" x14ac:dyDescent="0.4">
      <c r="A41" s="11"/>
      <c r="B41" s="2"/>
      <c r="C41" s="33"/>
      <c r="D41" s="33"/>
      <c r="E41" s="33"/>
      <c r="F41" s="33"/>
      <c r="G41" s="33"/>
      <c r="H41" s="33"/>
      <c r="I41" s="33"/>
      <c r="J41" s="6"/>
      <c r="K41" s="6"/>
      <c r="L41" s="6"/>
      <c r="M41" s="2"/>
      <c r="N41" s="2"/>
      <c r="O41" s="2"/>
      <c r="P41" s="2"/>
      <c r="Q41" s="2"/>
      <c r="R41" s="2"/>
      <c r="S41" s="27"/>
      <c r="T41" s="27"/>
      <c r="U41" s="2"/>
      <c r="V41" s="200"/>
    </row>
    <row r="42" spans="1:25" ht="18" customHeight="1" thickBot="1" x14ac:dyDescent="0.4">
      <c r="A42" s="11"/>
      <c r="B42" s="2"/>
      <c r="C42" s="33" t="s">
        <v>242</v>
      </c>
      <c r="D42" s="33"/>
      <c r="E42" s="33"/>
      <c r="F42" s="33"/>
      <c r="G42" s="33"/>
      <c r="H42" s="33"/>
      <c r="I42" s="33"/>
      <c r="J42" s="6"/>
      <c r="K42" s="842">
        <f>VLOOKUP('Part 1'!$L$16,Datasheet4!$B$6:$GB$324,X42,FALSE)</f>
        <v>61929102</v>
      </c>
      <c r="L42" s="843"/>
      <c r="M42" s="2"/>
      <c r="N42" s="2"/>
      <c r="O42" s="2"/>
      <c r="P42" s="2"/>
      <c r="Q42" s="2"/>
      <c r="R42" s="2"/>
      <c r="S42" s="27"/>
      <c r="T42" s="27"/>
      <c r="U42" s="2"/>
      <c r="V42" s="200"/>
      <c r="X42" s="177">
        <v>16</v>
      </c>
    </row>
    <row r="43" spans="1:25" ht="18" customHeight="1" thickBot="1" x14ac:dyDescent="0.4">
      <c r="A43" s="11"/>
      <c r="B43" s="2"/>
      <c r="C43" s="33"/>
      <c r="D43" s="33"/>
      <c r="E43" s="33"/>
      <c r="F43" s="33"/>
      <c r="G43" s="33"/>
      <c r="H43" s="33"/>
      <c r="I43" s="33"/>
      <c r="J43" s="6"/>
      <c r="K43" s="34"/>
      <c r="L43" s="27"/>
      <c r="M43" s="2"/>
      <c r="N43" s="2"/>
      <c r="O43" s="2"/>
      <c r="P43" s="2"/>
      <c r="Q43" s="2"/>
      <c r="R43" s="2"/>
      <c r="S43" s="27"/>
      <c r="T43" s="27"/>
      <c r="U43" s="2"/>
      <c r="V43" s="200"/>
    </row>
    <row r="44" spans="1:25" ht="18" customHeight="1" thickBot="1" x14ac:dyDescent="0.4">
      <c r="A44" s="11"/>
      <c r="B44" s="2"/>
      <c r="C44" s="33" t="s">
        <v>243</v>
      </c>
      <c r="D44" s="33"/>
      <c r="E44" s="33"/>
      <c r="F44" s="33"/>
      <c r="G44" s="33"/>
      <c r="H44" s="33"/>
      <c r="I44" s="33"/>
      <c r="J44" s="6"/>
      <c r="K44" s="699">
        <f>VLOOKUP('Part 1'!$L$16,Datasheet4!$B$6:$GB$324,X44,FALSE)</f>
        <v>21096369.640000001</v>
      </c>
      <c r="L44" s="700"/>
      <c r="M44" s="2"/>
      <c r="N44" s="2"/>
      <c r="O44" s="2"/>
      <c r="P44" s="2"/>
      <c r="Q44" s="2"/>
      <c r="R44" s="2"/>
      <c r="S44" s="27"/>
      <c r="T44" s="27"/>
      <c r="U44" s="2"/>
      <c r="V44" s="200"/>
      <c r="X44" s="177">
        <v>17</v>
      </c>
    </row>
    <row r="45" spans="1:25" ht="18" customHeight="1" x14ac:dyDescent="0.35">
      <c r="A45" s="11"/>
      <c r="B45" s="2"/>
      <c r="C45" s="33"/>
      <c r="D45" s="33"/>
      <c r="E45" s="33"/>
      <c r="F45" s="33"/>
      <c r="G45" s="33"/>
      <c r="H45" s="33"/>
      <c r="I45" s="33"/>
      <c r="J45" s="6"/>
      <c r="K45" s="2"/>
      <c r="L45" s="2"/>
      <c r="M45" s="2"/>
      <c r="N45" s="2"/>
      <c r="O45" s="2"/>
      <c r="P45" s="2"/>
      <c r="Q45" s="2"/>
      <c r="R45" s="2"/>
      <c r="S45" s="27"/>
      <c r="T45" s="27"/>
      <c r="U45" s="2"/>
      <c r="V45" s="200"/>
    </row>
    <row r="46" spans="1:25" ht="18" customHeight="1" thickBot="1" x14ac:dyDescent="0.4">
      <c r="A46" s="11"/>
      <c r="B46" s="2"/>
      <c r="C46" s="50" t="s">
        <v>244</v>
      </c>
      <c r="D46" s="50"/>
      <c r="E46" s="33"/>
      <c r="F46" s="33"/>
      <c r="G46" s="33"/>
      <c r="H46" s="33"/>
      <c r="I46" s="33"/>
      <c r="J46" s="6"/>
      <c r="K46" s="2"/>
      <c r="L46" s="2"/>
      <c r="M46" s="2"/>
      <c r="N46" s="2"/>
      <c r="O46" s="2"/>
      <c r="P46" s="2"/>
      <c r="Q46" s="2"/>
      <c r="R46" s="2"/>
      <c r="S46" s="27"/>
      <c r="T46" s="27"/>
      <c r="U46" s="6"/>
      <c r="V46" s="200"/>
    </row>
    <row r="47" spans="1:25" ht="18" customHeight="1" thickBot="1" x14ac:dyDescent="0.4">
      <c r="A47" s="11"/>
      <c r="B47" s="2"/>
      <c r="C47" s="33" t="s">
        <v>245</v>
      </c>
      <c r="D47" s="33"/>
      <c r="E47" s="33"/>
      <c r="F47" s="33"/>
      <c r="G47" s="33"/>
      <c r="H47" s="33"/>
      <c r="I47" s="33"/>
      <c r="J47" s="6"/>
      <c r="K47" s="699">
        <f>VLOOKUP('Part 1'!$L$16,Datasheet4!$B$6:$GB$324,X47,FALSE)</f>
        <v>68037720</v>
      </c>
      <c r="L47" s="700"/>
      <c r="M47" s="2"/>
      <c r="N47" s="2"/>
      <c r="O47" s="699">
        <f>VLOOKUP('Part 1'!$L$16,Datasheet4!$B$6:$GB$324,Y47,FALSE)</f>
        <v>4137903.19</v>
      </c>
      <c r="P47" s="700"/>
      <c r="Q47" s="2"/>
      <c r="R47" s="2"/>
      <c r="S47" s="27"/>
      <c r="T47" s="27"/>
      <c r="U47" s="6"/>
      <c r="V47" s="200"/>
      <c r="X47" s="177">
        <v>18</v>
      </c>
      <c r="Y47" s="177">
        <v>19</v>
      </c>
    </row>
    <row r="48" spans="1:25" ht="18" customHeight="1" thickBot="1" x14ac:dyDescent="0.4">
      <c r="A48" s="11"/>
      <c r="B48" s="2"/>
      <c r="C48" s="33"/>
      <c r="D48" s="33"/>
      <c r="E48" s="33"/>
      <c r="F48" s="33"/>
      <c r="G48" s="33"/>
      <c r="H48" s="33"/>
      <c r="I48" s="33"/>
      <c r="J48" s="6"/>
      <c r="K48" s="6"/>
      <c r="L48" s="6"/>
      <c r="M48" s="2"/>
      <c r="N48" s="2"/>
      <c r="O48" s="357"/>
      <c r="P48" s="357"/>
      <c r="Q48" s="2"/>
      <c r="R48" s="2"/>
      <c r="S48" s="27"/>
      <c r="T48" s="27"/>
      <c r="U48" s="6"/>
      <c r="V48" s="200"/>
    </row>
    <row r="49" spans="1:27" ht="18" customHeight="1" thickBot="1" x14ac:dyDescent="0.4">
      <c r="A49" s="11"/>
      <c r="B49" s="2"/>
      <c r="C49" s="33" t="s">
        <v>246</v>
      </c>
      <c r="D49" s="33"/>
      <c r="E49" s="33"/>
      <c r="F49" s="33"/>
      <c r="G49" s="33"/>
      <c r="H49" s="33"/>
      <c r="I49" s="33"/>
      <c r="J49" s="6"/>
      <c r="K49" s="842">
        <f>VLOOKUP('Part 1'!$L$16,Datasheet4!$B$6:$GB$324,X49,FALSE)</f>
        <v>63539003</v>
      </c>
      <c r="L49" s="843"/>
      <c r="M49" s="2"/>
      <c r="N49" s="2"/>
      <c r="O49" s="772">
        <f>VLOOKUP('Part 1'!$L$16,Datasheet4!$B$6:$GB$324,Y49,FALSE)</f>
        <v>3116830</v>
      </c>
      <c r="P49" s="833"/>
      <c r="Q49" s="2"/>
      <c r="R49" s="2"/>
      <c r="S49" s="27"/>
      <c r="T49" s="27"/>
      <c r="U49" s="6"/>
      <c r="V49" s="200"/>
      <c r="X49" s="177">
        <v>20</v>
      </c>
      <c r="Y49" s="177">
        <v>21</v>
      </c>
    </row>
    <row r="50" spans="1:27" ht="18" customHeight="1" thickBot="1" x14ac:dyDescent="0.4">
      <c r="A50" s="11"/>
      <c r="B50" s="2"/>
      <c r="C50" s="33"/>
      <c r="D50" s="33"/>
      <c r="E50" s="33"/>
      <c r="F50" s="33"/>
      <c r="G50" s="33"/>
      <c r="H50" s="33"/>
      <c r="I50" s="33"/>
      <c r="J50" s="6"/>
      <c r="K50" s="34"/>
      <c r="L50" s="27"/>
      <c r="M50" s="2"/>
      <c r="N50" s="2"/>
      <c r="O50" s="34"/>
      <c r="P50" s="27"/>
      <c r="Q50" s="2"/>
      <c r="R50" s="2"/>
      <c r="S50" s="27"/>
      <c r="T50" s="27"/>
      <c r="U50" s="6"/>
      <c r="V50" s="200"/>
    </row>
    <row r="51" spans="1:27" ht="18" customHeight="1" thickBot="1" x14ac:dyDescent="0.4">
      <c r="A51" s="11"/>
      <c r="B51" s="2"/>
      <c r="C51" s="33" t="s">
        <v>247</v>
      </c>
      <c r="D51" s="33"/>
      <c r="E51" s="33"/>
      <c r="F51" s="33"/>
      <c r="G51" s="33"/>
      <c r="H51" s="33"/>
      <c r="I51" s="33"/>
      <c r="J51" s="6"/>
      <c r="K51" s="699">
        <f>VLOOKUP('Part 1'!$L$16,Datasheet4!$B$6:$GB$324,X51,FALSE)</f>
        <v>4498717</v>
      </c>
      <c r="L51" s="700"/>
      <c r="M51" s="6"/>
      <c r="N51" s="6"/>
      <c r="O51" s="699">
        <f>VLOOKUP('Part 1'!$L$16,Datasheet4!$B$6:$GB$324,Y51,FALSE)</f>
        <v>1021073.19</v>
      </c>
      <c r="P51" s="822"/>
      <c r="Q51" s="2"/>
      <c r="R51" s="2"/>
      <c r="S51" s="27"/>
      <c r="T51" s="27"/>
      <c r="U51" s="6"/>
      <c r="V51" s="200"/>
      <c r="X51" s="177">
        <v>22</v>
      </c>
      <c r="Y51" s="177">
        <v>23</v>
      </c>
    </row>
    <row r="52" spans="1:27" ht="18" customHeight="1" x14ac:dyDescent="0.35">
      <c r="A52" s="11"/>
      <c r="B52" s="2"/>
      <c r="C52" s="33"/>
      <c r="D52" s="33"/>
      <c r="E52" s="33"/>
      <c r="F52" s="33"/>
      <c r="G52" s="33"/>
      <c r="H52" s="33"/>
      <c r="I52" s="33"/>
      <c r="J52" s="6"/>
      <c r="K52" s="6"/>
      <c r="L52" s="2"/>
      <c r="M52" s="2"/>
      <c r="N52" s="2"/>
      <c r="O52" s="150"/>
      <c r="P52" s="357"/>
      <c r="Q52" s="2"/>
      <c r="R52" s="2"/>
      <c r="S52" s="27"/>
      <c r="T52" s="27"/>
      <c r="U52" s="6"/>
      <c r="V52" s="200"/>
    </row>
    <row r="53" spans="1:27" ht="18" customHeight="1" thickBot="1" x14ac:dyDescent="0.4">
      <c r="A53" s="11"/>
      <c r="B53" s="2"/>
      <c r="C53" s="50" t="s">
        <v>110</v>
      </c>
      <c r="D53" s="50"/>
      <c r="E53" s="33"/>
      <c r="F53" s="33"/>
      <c r="G53" s="33"/>
      <c r="H53" s="33"/>
      <c r="I53" s="33"/>
      <c r="J53" s="6"/>
      <c r="K53" s="6"/>
      <c r="L53" s="2"/>
      <c r="M53" s="2"/>
      <c r="N53" s="2"/>
      <c r="O53" s="150"/>
      <c r="P53" s="357"/>
      <c r="Q53" s="2"/>
      <c r="R53" s="2"/>
      <c r="S53" s="27"/>
      <c r="T53" s="27"/>
      <c r="U53" s="6"/>
      <c r="V53" s="200"/>
    </row>
    <row r="54" spans="1:27" ht="18" customHeight="1" thickBot="1" x14ac:dyDescent="0.4">
      <c r="A54" s="11"/>
      <c r="B54" s="2"/>
      <c r="C54" s="33" t="s">
        <v>248</v>
      </c>
      <c r="D54" s="33"/>
      <c r="E54" s="33"/>
      <c r="F54" s="33"/>
      <c r="G54" s="33"/>
      <c r="H54" s="33"/>
      <c r="I54" s="33"/>
      <c r="J54" s="6"/>
      <c r="K54" s="838">
        <f>VLOOKUP('Part 1'!$L$16,Datasheet4!$B$6:$GB$324,X54,FALSE)</f>
        <v>10382.400000000001</v>
      </c>
      <c r="L54" s="839"/>
      <c r="M54" s="2"/>
      <c r="N54" s="2"/>
      <c r="O54" s="834">
        <f>VLOOKUP('Part 1'!$L$16,Datasheet4!$B$6:$GB$324,Y54,FALSE)</f>
        <v>15314.039999999999</v>
      </c>
      <c r="P54" s="835"/>
      <c r="Q54" s="2"/>
      <c r="R54" s="2"/>
      <c r="S54" s="723">
        <f>VLOOKUP('Part 1'!$L$16,Datasheet4!$B$6:$GB$324,Z54,FALSE)</f>
        <v>259.56</v>
      </c>
      <c r="T54" s="724"/>
      <c r="U54" s="6"/>
      <c r="V54" s="200"/>
      <c r="X54" s="177">
        <v>24</v>
      </c>
      <c r="Y54" s="177">
        <v>25</v>
      </c>
      <c r="Z54" s="177">
        <v>26</v>
      </c>
    </row>
    <row r="55" spans="1:27" ht="18" customHeight="1" thickBot="1" x14ac:dyDescent="0.4">
      <c r="A55" s="11"/>
      <c r="B55" s="2"/>
      <c r="C55" s="33"/>
      <c r="D55" s="33"/>
      <c r="E55" s="33"/>
      <c r="F55" s="33"/>
      <c r="G55" s="33"/>
      <c r="H55" s="33"/>
      <c r="I55" s="33"/>
      <c r="J55" s="6"/>
      <c r="K55" s="6"/>
      <c r="L55" s="2"/>
      <c r="M55" s="2"/>
      <c r="N55" s="2"/>
      <c r="O55" s="150"/>
      <c r="P55" s="357"/>
      <c r="Q55" s="2"/>
      <c r="R55" s="2"/>
      <c r="S55" s="27"/>
      <c r="T55" s="27"/>
      <c r="U55" s="6"/>
      <c r="V55" s="200"/>
    </row>
    <row r="56" spans="1:27" ht="18" customHeight="1" thickBot="1" x14ac:dyDescent="0.4">
      <c r="A56" s="11"/>
      <c r="B56" s="2"/>
      <c r="C56" s="470" t="s">
        <v>249</v>
      </c>
      <c r="D56" s="470"/>
      <c r="E56" s="470"/>
      <c r="F56" s="470"/>
      <c r="G56" s="470"/>
      <c r="H56" s="470"/>
      <c r="I56" s="470"/>
      <c r="J56" s="358"/>
      <c r="K56" s="836">
        <f>VLOOKUP('Part 1'!$L$16,Datasheet4!$B$6:$GB$324,X56,FALSE)</f>
        <v>10382.400000000001</v>
      </c>
      <c r="L56" s="837"/>
      <c r="M56" s="355"/>
      <c r="N56" s="355"/>
      <c r="O56" s="844">
        <f>VLOOKUP('Part 1'!$L$16,Datasheet4!$B$6:$GB$324,Y56,FALSE)</f>
        <v>15314.039999999999</v>
      </c>
      <c r="P56" s="845"/>
      <c r="Q56" s="355"/>
      <c r="R56" s="355"/>
      <c r="S56" s="820">
        <f>VLOOKUP('Part 1'!$L$16,Datasheet4!$B$6:$GB$324,Z56,FALSE)</f>
        <v>259.56</v>
      </c>
      <c r="T56" s="841"/>
      <c r="U56" s="6"/>
      <c r="V56" s="200"/>
      <c r="X56" s="177">
        <v>27</v>
      </c>
      <c r="Y56" s="177">
        <v>28</v>
      </c>
      <c r="Z56" s="177">
        <v>29</v>
      </c>
    </row>
    <row r="57" spans="1:27" ht="18" customHeight="1" thickBot="1" x14ac:dyDescent="0.4">
      <c r="A57" s="11"/>
      <c r="B57" s="2"/>
      <c r="C57" s="33"/>
      <c r="D57" s="33"/>
      <c r="E57" s="33"/>
      <c r="F57" s="33"/>
      <c r="G57" s="33"/>
      <c r="H57" s="33"/>
      <c r="I57" s="33"/>
      <c r="J57" s="6"/>
      <c r="K57" s="6"/>
      <c r="L57" s="2"/>
      <c r="M57" s="2"/>
      <c r="N57" s="2"/>
      <c r="O57" s="150"/>
      <c r="P57" s="357"/>
      <c r="Q57" s="2"/>
      <c r="R57" s="2"/>
      <c r="S57" s="27"/>
      <c r="T57" s="27"/>
      <c r="U57" s="6"/>
      <c r="V57" s="200"/>
    </row>
    <row r="58" spans="1:27" ht="18" customHeight="1" thickBot="1" x14ac:dyDescent="0.4">
      <c r="A58" s="11"/>
      <c r="B58" s="2"/>
      <c r="C58" s="33" t="s">
        <v>250</v>
      </c>
      <c r="D58" s="33"/>
      <c r="E58" s="33"/>
      <c r="F58" s="33"/>
      <c r="G58" s="33"/>
      <c r="H58" s="33"/>
      <c r="I58" s="33"/>
      <c r="J58" s="6"/>
      <c r="K58" s="838">
        <f>VLOOKUP('Part 1'!$L$16,Datasheet4!$B$6:$GB$324,X58,FALSE)</f>
        <v>0</v>
      </c>
      <c r="L58" s="840"/>
      <c r="M58" s="2"/>
      <c r="N58" s="2"/>
      <c r="O58" s="834">
        <f>VLOOKUP('Part 1'!$L$16,Datasheet4!$B$6:$GB$324,Y58,FALSE)</f>
        <v>0</v>
      </c>
      <c r="P58" s="835"/>
      <c r="Q58" s="2"/>
      <c r="R58" s="2"/>
      <c r="S58" s="723">
        <f>VLOOKUP('Part 1'!$L$16,Datasheet4!$B$6:$GB$324,Z58,FALSE)</f>
        <v>0</v>
      </c>
      <c r="T58" s="724"/>
      <c r="U58" s="6"/>
      <c r="V58" s="200"/>
      <c r="X58" s="177">
        <v>30</v>
      </c>
      <c r="Y58" s="177">
        <v>31</v>
      </c>
      <c r="Z58" s="177">
        <v>32</v>
      </c>
    </row>
    <row r="59" spans="1:27" ht="18" customHeight="1" x14ac:dyDescent="0.35">
      <c r="A59" s="11"/>
      <c r="B59" s="2"/>
      <c r="C59" s="33"/>
      <c r="D59" s="33"/>
      <c r="E59" s="33"/>
      <c r="F59" s="33"/>
      <c r="G59" s="33"/>
      <c r="H59" s="33"/>
      <c r="I59" s="33"/>
      <c r="J59" s="6"/>
      <c r="K59" s="6"/>
      <c r="L59" s="2"/>
      <c r="M59" s="2"/>
      <c r="N59" s="2"/>
      <c r="O59" s="150"/>
      <c r="P59" s="357"/>
      <c r="Q59" s="2"/>
      <c r="R59" s="2"/>
      <c r="S59" s="27"/>
      <c r="T59" s="27"/>
      <c r="U59" s="6"/>
      <c r="V59" s="200"/>
    </row>
    <row r="60" spans="1:27" ht="18" customHeight="1" thickBot="1" x14ac:dyDescent="0.4">
      <c r="A60" s="11"/>
      <c r="B60" s="2"/>
      <c r="C60" s="50" t="s">
        <v>251</v>
      </c>
      <c r="D60" s="50"/>
      <c r="E60" s="33"/>
      <c r="F60" s="33"/>
      <c r="G60" s="33"/>
      <c r="H60" s="33"/>
      <c r="I60" s="33"/>
      <c r="J60" s="6"/>
      <c r="K60" s="6"/>
      <c r="L60" s="2"/>
      <c r="M60" s="2"/>
      <c r="N60" s="2"/>
      <c r="O60" s="150"/>
      <c r="P60" s="150"/>
      <c r="Q60" s="2"/>
      <c r="R60" s="2"/>
      <c r="S60" s="27"/>
      <c r="T60" s="27"/>
      <c r="U60" s="6"/>
      <c r="V60" s="200"/>
    </row>
    <row r="61" spans="1:27" ht="16.5" customHeight="1" thickBot="1" x14ac:dyDescent="0.4">
      <c r="A61" s="11"/>
      <c r="B61" s="2"/>
      <c r="C61" s="769" t="s">
        <v>252</v>
      </c>
      <c r="D61" s="769"/>
      <c r="E61" s="769"/>
      <c r="F61" s="33"/>
      <c r="G61" s="699">
        <f>VLOOKUP('Part 1'!$L$16,Datasheet4!$B$6:$GB$324,W61,FALSE)</f>
        <v>13032937</v>
      </c>
      <c r="H61" s="700"/>
      <c r="I61" s="33"/>
      <c r="J61" s="6"/>
      <c r="K61" s="699">
        <f>VLOOKUP('Part 1'!$L$16,Datasheet4!$B$6:$GB$324,X61,FALSE)</f>
        <v>12844417.529816695</v>
      </c>
      <c r="L61" s="700"/>
      <c r="M61" s="2"/>
      <c r="N61" s="2"/>
      <c r="O61" s="699">
        <f>VLOOKUP('Part 1'!$L$16,Datasheet4!$B$6:$GB$324,Y61,FALSE)</f>
        <v>168668.27468431773</v>
      </c>
      <c r="P61" s="822"/>
      <c r="Q61" s="2"/>
      <c r="R61" s="2"/>
      <c r="S61" s="699">
        <f>VLOOKUP('Part 1'!$L$16,Datasheet4!$B$6:$GB$324,Z61,FALSE)</f>
        <v>19852.581446028511</v>
      </c>
      <c r="T61" s="700"/>
      <c r="U61" s="6"/>
      <c r="V61" s="200"/>
      <c r="W61" s="177">
        <v>33</v>
      </c>
      <c r="X61" s="177">
        <v>34</v>
      </c>
      <c r="Y61" s="177">
        <v>35</v>
      </c>
      <c r="Z61" s="177">
        <v>36</v>
      </c>
      <c r="AA61" s="177">
        <v>36</v>
      </c>
    </row>
    <row r="62" spans="1:27" ht="15.5" x14ac:dyDescent="0.35">
      <c r="A62" s="11"/>
      <c r="B62" s="2"/>
      <c r="C62" s="769"/>
      <c r="D62" s="769"/>
      <c r="E62" s="769"/>
      <c r="F62" s="33"/>
      <c r="G62" s="33"/>
      <c r="H62" s="33"/>
      <c r="I62" s="33"/>
      <c r="J62" s="33"/>
      <c r="K62" s="33"/>
      <c r="L62" s="33"/>
      <c r="M62" s="33"/>
      <c r="N62" s="33"/>
      <c r="O62" s="639"/>
      <c r="P62" s="639"/>
      <c r="Q62" s="33"/>
      <c r="R62" s="33"/>
      <c r="S62" s="33"/>
      <c r="T62" s="33"/>
      <c r="U62" s="6"/>
      <c r="V62" s="200"/>
    </row>
    <row r="63" spans="1:27" ht="16" thickBot="1" x14ac:dyDescent="0.4">
      <c r="A63" s="11"/>
      <c r="B63" s="2"/>
      <c r="C63" s="33"/>
      <c r="D63" s="33"/>
      <c r="E63" s="33"/>
      <c r="F63" s="33"/>
      <c r="G63" s="6"/>
      <c r="H63" s="6"/>
      <c r="I63" s="33"/>
      <c r="J63" s="6"/>
      <c r="K63" s="6"/>
      <c r="L63" s="6"/>
      <c r="M63" s="2"/>
      <c r="N63" s="2"/>
      <c r="O63" s="357"/>
      <c r="P63" s="357"/>
      <c r="Q63" s="2"/>
      <c r="R63" s="33"/>
      <c r="S63" s="6"/>
      <c r="T63" s="6"/>
      <c r="U63" s="6"/>
      <c r="V63" s="200"/>
    </row>
    <row r="64" spans="1:27" ht="18" customHeight="1" thickBot="1" x14ac:dyDescent="0.4">
      <c r="A64" s="11"/>
      <c r="B64" s="2"/>
      <c r="C64" s="33" t="s">
        <v>253</v>
      </c>
      <c r="D64" s="33"/>
      <c r="E64" s="33"/>
      <c r="F64" s="33"/>
      <c r="G64" s="842">
        <f>VLOOKUP('Part 1'!$L$16,Datasheet4!$B$6:$GB$324,W64,FALSE)</f>
        <v>10939570</v>
      </c>
      <c r="H64" s="843"/>
      <c r="I64" s="33"/>
      <c r="J64" s="6"/>
      <c r="K64" s="772">
        <f>VLOOKUP('Part 1'!$L$16,Datasheet4!$B$6:$GB$324,X64,FALSE)</f>
        <v>10741765</v>
      </c>
      <c r="L64" s="773"/>
      <c r="M64" s="2"/>
      <c r="N64" s="2"/>
      <c r="O64" s="772">
        <f>VLOOKUP('Part 1'!$L$16,Datasheet4!$B$6:$GB$324,Y64,FALSE)</f>
        <v>177750</v>
      </c>
      <c r="P64" s="833"/>
      <c r="Q64" s="2"/>
      <c r="R64" s="33"/>
      <c r="S64" s="772">
        <f>VLOOKUP('Part 1'!$L$16,Datasheet4!$B$6:$GB$324,Z64,FALSE)</f>
        <v>20055</v>
      </c>
      <c r="T64" s="773"/>
      <c r="U64" s="6"/>
      <c r="V64" s="200"/>
      <c r="W64" s="177">
        <v>37</v>
      </c>
      <c r="X64" s="177">
        <v>38</v>
      </c>
      <c r="Y64" s="177">
        <v>39</v>
      </c>
      <c r="Z64" s="177">
        <v>40</v>
      </c>
      <c r="AA64" s="177">
        <v>40</v>
      </c>
    </row>
    <row r="65" spans="1:27" ht="18" customHeight="1" thickBot="1" x14ac:dyDescent="0.4">
      <c r="A65" s="11"/>
      <c r="B65" s="2"/>
      <c r="C65" s="33"/>
      <c r="D65" s="33"/>
      <c r="E65" s="33"/>
      <c r="F65" s="33"/>
      <c r="G65" s="34"/>
      <c r="H65" s="27"/>
      <c r="I65" s="33"/>
      <c r="J65" s="6"/>
      <c r="K65" s="34"/>
      <c r="L65" s="27"/>
      <c r="M65" s="2"/>
      <c r="N65" s="2"/>
      <c r="O65" s="34"/>
      <c r="P65" s="27"/>
      <c r="Q65" s="2"/>
      <c r="R65" s="33"/>
      <c r="S65" s="34"/>
      <c r="T65" s="27"/>
      <c r="U65" s="6"/>
      <c r="V65" s="200"/>
    </row>
    <row r="66" spans="1:27" ht="18" customHeight="1" thickBot="1" x14ac:dyDescent="0.4">
      <c r="A66" s="11"/>
      <c r="B66" s="2"/>
      <c r="C66" s="33" t="s">
        <v>254</v>
      </c>
      <c r="D66" s="33"/>
      <c r="E66" s="33"/>
      <c r="F66" s="33"/>
      <c r="G66" s="699">
        <f>VLOOKUP('Part 1'!$L$16,Datasheet4!$B$6:$GB$324,W66,FALSE)</f>
        <v>2093367</v>
      </c>
      <c r="H66" s="700"/>
      <c r="I66" s="33"/>
      <c r="J66" s="6"/>
      <c r="K66" s="699">
        <f>VLOOKUP('Part 1'!$L$16,Datasheet4!$B$6:$GB$324,X66,FALSE)</f>
        <v>2102652</v>
      </c>
      <c r="L66" s="700"/>
      <c r="M66" s="2"/>
      <c r="N66" s="2"/>
      <c r="O66" s="699">
        <f>VLOOKUP('Part 1'!$L$16,Datasheet4!$B$6:$GB$324,Y66,FALSE)</f>
        <v>-9082</v>
      </c>
      <c r="P66" s="700"/>
      <c r="Q66" s="2"/>
      <c r="R66" s="33"/>
      <c r="S66" s="699">
        <f>VLOOKUP('Part 1'!$L$16,Datasheet4!$B$6:$GB$324,Z66,FALSE)</f>
        <v>-202</v>
      </c>
      <c r="T66" s="700"/>
      <c r="U66" s="6"/>
      <c r="V66" s="200"/>
      <c r="W66" s="177">
        <v>41</v>
      </c>
      <c r="X66" s="177">
        <v>42</v>
      </c>
      <c r="Y66" s="177">
        <v>43</v>
      </c>
      <c r="Z66" s="177">
        <v>44</v>
      </c>
      <c r="AA66" s="177">
        <v>44</v>
      </c>
    </row>
    <row r="67" spans="1:27" ht="18" customHeight="1" x14ac:dyDescent="0.25">
      <c r="A67" s="11"/>
      <c r="B67" s="2"/>
      <c r="C67" s="33"/>
      <c r="D67" s="33"/>
      <c r="E67" s="33"/>
      <c r="F67" s="33"/>
      <c r="G67" s="33"/>
      <c r="H67" s="33"/>
      <c r="I67" s="33"/>
      <c r="J67" s="33"/>
      <c r="K67" s="33"/>
      <c r="L67" s="33"/>
      <c r="M67" s="33"/>
      <c r="N67" s="33"/>
      <c r="O67" s="33"/>
      <c r="P67" s="33"/>
      <c r="Q67" s="33"/>
      <c r="R67" s="33"/>
      <c r="S67" s="33"/>
      <c r="T67" s="33"/>
      <c r="U67" s="33"/>
      <c r="V67" s="200"/>
    </row>
    <row r="68" spans="1:27" ht="18" customHeight="1" thickBot="1" x14ac:dyDescent="0.4">
      <c r="A68" s="11"/>
      <c r="B68" s="2"/>
      <c r="C68" s="401" t="s">
        <v>255</v>
      </c>
      <c r="D68" s="33"/>
      <c r="E68" s="33"/>
      <c r="F68" s="33"/>
      <c r="G68" s="33"/>
      <c r="H68" s="33"/>
      <c r="I68" s="33"/>
      <c r="J68" s="6"/>
      <c r="K68" s="157"/>
      <c r="L68" s="158"/>
      <c r="M68" s="355"/>
      <c r="N68" s="33"/>
      <c r="O68" s="120"/>
      <c r="P68" s="33"/>
      <c r="Q68" s="33"/>
      <c r="R68" s="33"/>
      <c r="S68" s="33"/>
      <c r="T68" s="33"/>
      <c r="U68" s="33"/>
      <c r="V68" s="23"/>
      <c r="X68" s="385"/>
    </row>
    <row r="69" spans="1:27" ht="18" customHeight="1" thickBot="1" x14ac:dyDescent="0.4">
      <c r="A69" s="11"/>
      <c r="B69" s="2"/>
      <c r="C69" s="33" t="s">
        <v>256</v>
      </c>
      <c r="D69" s="33"/>
      <c r="E69" s="33"/>
      <c r="F69" s="33"/>
      <c r="G69" s="699">
        <f>VLOOKUP('Part 1'!$L$16,Datasheet4!$B$6:$GB$324,W69,FALSE)</f>
        <v>3748583</v>
      </c>
      <c r="H69" s="700"/>
      <c r="I69" s="33"/>
      <c r="J69" s="6"/>
      <c r="K69" s="758">
        <f>VLOOKUP('Part 1'!$L$16,Datasheet4!$B$6:$GB$324,X69,FALSE)</f>
        <v>3748583</v>
      </c>
      <c r="L69" s="759"/>
      <c r="M69" s="2"/>
      <c r="N69" s="33"/>
      <c r="O69" s="120"/>
      <c r="P69" s="33"/>
      <c r="Q69" s="33"/>
      <c r="R69" s="33"/>
      <c r="S69" s="33"/>
      <c r="T69" s="33"/>
      <c r="U69" s="33"/>
      <c r="V69" s="23"/>
      <c r="W69" s="177">
        <v>45</v>
      </c>
      <c r="X69" s="186">
        <v>46</v>
      </c>
    </row>
    <row r="70" spans="1:27" ht="18" customHeight="1" thickBot="1" x14ac:dyDescent="0.4">
      <c r="A70" s="11"/>
      <c r="B70" s="2"/>
      <c r="C70" s="33"/>
      <c r="D70" s="33"/>
      <c r="E70" s="33"/>
      <c r="F70" s="33"/>
      <c r="G70" s="33"/>
      <c r="H70" s="33"/>
      <c r="I70" s="33"/>
      <c r="J70" s="6"/>
      <c r="K70" s="157"/>
      <c r="L70" s="158"/>
      <c r="M70" s="2"/>
      <c r="N70" s="33"/>
      <c r="O70" s="120"/>
      <c r="P70" s="33"/>
      <c r="Q70" s="33"/>
      <c r="R70" s="33"/>
      <c r="S70" s="33"/>
      <c r="T70" s="33"/>
      <c r="U70" s="33"/>
      <c r="V70" s="23"/>
      <c r="X70" s="186"/>
    </row>
    <row r="71" spans="1:27" ht="18" customHeight="1" thickBot="1" x14ac:dyDescent="0.4">
      <c r="A71" s="11"/>
      <c r="B71" s="2"/>
      <c r="C71" s="33" t="s">
        <v>257</v>
      </c>
      <c r="D71" s="33"/>
      <c r="E71" s="33"/>
      <c r="F71" s="33"/>
      <c r="G71" s="699">
        <f>VLOOKUP('Part 1'!$L$16,Datasheet4!$B$6:$GB$324,W71,FALSE)</f>
        <v>3210467</v>
      </c>
      <c r="H71" s="700"/>
      <c r="I71" s="33"/>
      <c r="J71" s="6"/>
      <c r="K71" s="699">
        <f>VLOOKUP('Part 1'!$L$16,Datasheet4!$B$6:$GB$324,X71,FALSE)</f>
        <v>3210467</v>
      </c>
      <c r="L71" s="700"/>
      <c r="M71" s="2"/>
      <c r="N71" s="2"/>
      <c r="O71" s="120"/>
      <c r="P71" s="33"/>
      <c r="Q71" s="33"/>
      <c r="R71" s="33"/>
      <c r="S71" s="33"/>
      <c r="T71" s="33"/>
      <c r="U71" s="33"/>
      <c r="V71" s="23"/>
      <c r="W71" s="177">
        <v>47</v>
      </c>
      <c r="X71" s="186">
        <v>48</v>
      </c>
    </row>
    <row r="72" spans="1:27" ht="18" customHeight="1" thickBot="1" x14ac:dyDescent="0.4">
      <c r="A72" s="11"/>
      <c r="B72" s="2"/>
      <c r="C72" s="33"/>
      <c r="D72" s="33"/>
      <c r="E72" s="33"/>
      <c r="F72" s="33"/>
      <c r="G72" s="34"/>
      <c r="H72" s="27"/>
      <c r="I72" s="33"/>
      <c r="J72" s="6"/>
      <c r="K72" s="157"/>
      <c r="L72" s="158"/>
      <c r="M72" s="2"/>
      <c r="N72" s="33"/>
      <c r="O72" s="120"/>
      <c r="P72" s="33"/>
      <c r="Q72" s="33"/>
      <c r="R72" s="33"/>
      <c r="S72" s="33"/>
      <c r="T72" s="33"/>
      <c r="U72" s="33"/>
      <c r="V72" s="23"/>
      <c r="X72" s="186"/>
    </row>
    <row r="73" spans="1:27" ht="18" customHeight="1" thickBot="1" x14ac:dyDescent="0.4">
      <c r="A73" s="11"/>
      <c r="B73" s="2"/>
      <c r="C73" s="33" t="s">
        <v>258</v>
      </c>
      <c r="D73" s="33"/>
      <c r="E73" s="33"/>
      <c r="F73" s="33"/>
      <c r="G73" s="699">
        <f>VLOOKUP('Part 1'!$L$16,Datasheet4!$B$6:$GB$324,W73,FALSE)</f>
        <v>538116</v>
      </c>
      <c r="H73" s="700"/>
      <c r="I73" s="33"/>
      <c r="J73" s="6"/>
      <c r="K73" s="699">
        <f>VLOOKUP('Part 1'!$L$16,Datasheet4!$B$6:$GB$324,X73,FALSE)</f>
        <v>538116</v>
      </c>
      <c r="L73" s="700"/>
      <c r="M73" s="2"/>
      <c r="N73" s="2"/>
      <c r="O73" s="120"/>
      <c r="P73" s="33"/>
      <c r="Q73" s="33"/>
      <c r="R73" s="33"/>
      <c r="S73" s="33"/>
      <c r="T73" s="33"/>
      <c r="U73" s="33"/>
      <c r="V73" s="23"/>
      <c r="W73" s="177">
        <v>49</v>
      </c>
      <c r="X73" s="186">
        <v>50</v>
      </c>
    </row>
    <row r="74" spans="1:27" ht="18" customHeight="1" x14ac:dyDescent="0.25">
      <c r="A74" s="11"/>
      <c r="B74" s="2"/>
      <c r="C74" s="33"/>
      <c r="D74" s="33"/>
      <c r="E74" s="33"/>
      <c r="F74" s="33"/>
      <c r="G74" s="33"/>
      <c r="H74" s="33"/>
      <c r="I74" s="33"/>
      <c r="J74" s="33"/>
      <c r="K74" s="33"/>
      <c r="L74" s="33"/>
      <c r="M74" s="33"/>
      <c r="N74" s="33"/>
      <c r="O74" s="33"/>
      <c r="P74" s="33"/>
      <c r="Q74" s="33"/>
      <c r="R74" s="33"/>
      <c r="S74" s="33"/>
      <c r="T74" s="33"/>
      <c r="U74" s="33"/>
      <c r="V74" s="23"/>
      <c r="X74" s="186"/>
    </row>
    <row r="75" spans="1:27" ht="18" customHeight="1" thickBot="1" x14ac:dyDescent="0.3">
      <c r="A75" s="11"/>
      <c r="B75" s="2"/>
      <c r="C75" s="50" t="s">
        <v>259</v>
      </c>
      <c r="D75" s="33"/>
      <c r="E75" s="33"/>
      <c r="F75" s="33"/>
      <c r="G75" s="33"/>
      <c r="H75" s="33"/>
      <c r="I75" s="33"/>
      <c r="J75" s="33"/>
      <c r="K75" s="33"/>
      <c r="L75" s="33"/>
      <c r="M75" s="33"/>
      <c r="N75" s="33"/>
      <c r="O75" s="33"/>
      <c r="P75" s="33"/>
      <c r="Q75" s="33"/>
      <c r="R75" s="33"/>
      <c r="S75" s="33"/>
      <c r="T75" s="33"/>
      <c r="U75" s="33"/>
      <c r="V75" s="23"/>
      <c r="X75" s="186"/>
    </row>
    <row r="76" spans="1:27" ht="18" customHeight="1" thickBot="1" x14ac:dyDescent="0.4">
      <c r="A76" s="11"/>
      <c r="B76" s="2"/>
      <c r="C76" s="769" t="s">
        <v>260</v>
      </c>
      <c r="D76" s="769"/>
      <c r="E76" s="769"/>
      <c r="F76" s="33"/>
      <c r="G76" s="699">
        <f>VLOOKUP('Part 1'!$L$16,Datasheet4!$B$6:$GB$324,W76,FALSE)</f>
        <v>625936</v>
      </c>
      <c r="H76" s="700"/>
      <c r="I76" s="33"/>
      <c r="J76" s="6"/>
      <c r="K76" s="699">
        <f>VLOOKUP('Part 1'!$L$16,Datasheet4!$B$6:$GB$324,X76,FALSE)</f>
        <v>625936</v>
      </c>
      <c r="L76" s="700"/>
      <c r="M76" s="2"/>
      <c r="N76" s="33"/>
      <c r="O76" s="33"/>
      <c r="P76" s="33"/>
      <c r="Q76" s="33"/>
      <c r="R76" s="33"/>
      <c r="S76" s="33"/>
      <c r="T76" s="33"/>
      <c r="U76" s="33"/>
      <c r="V76" s="23"/>
      <c r="W76" s="177">
        <v>51</v>
      </c>
      <c r="X76" s="186">
        <v>52</v>
      </c>
    </row>
    <row r="77" spans="1:27" ht="18" customHeight="1" x14ac:dyDescent="0.25">
      <c r="A77" s="11"/>
      <c r="B77" s="2"/>
      <c r="C77" s="769"/>
      <c r="D77" s="769"/>
      <c r="E77" s="769"/>
      <c r="F77" s="33"/>
      <c r="G77" s="33"/>
      <c r="H77" s="33"/>
      <c r="I77" s="33"/>
      <c r="J77" s="33"/>
      <c r="K77" s="33"/>
      <c r="L77" s="33"/>
      <c r="M77" s="2"/>
      <c r="N77" s="33"/>
      <c r="O77" s="33"/>
      <c r="P77" s="33"/>
      <c r="Q77" s="33"/>
      <c r="R77" s="33"/>
      <c r="S77" s="33"/>
      <c r="T77" s="33"/>
      <c r="U77" s="33"/>
      <c r="V77" s="23"/>
      <c r="X77" s="186"/>
    </row>
    <row r="78" spans="1:27" ht="18" customHeight="1" thickBot="1" x14ac:dyDescent="0.3">
      <c r="A78" s="11"/>
      <c r="B78" s="2"/>
      <c r="C78" s="322"/>
      <c r="D78" s="322"/>
      <c r="E78" s="322"/>
      <c r="F78" s="33"/>
      <c r="G78" s="33"/>
      <c r="H78" s="33"/>
      <c r="I78" s="33"/>
      <c r="J78" s="33"/>
      <c r="K78" s="33"/>
      <c r="L78" s="33"/>
      <c r="M78" s="2"/>
      <c r="N78" s="33"/>
      <c r="O78" s="33"/>
      <c r="P78" s="33"/>
      <c r="Q78" s="33"/>
      <c r="R78" s="33"/>
      <c r="S78" s="33"/>
      <c r="T78" s="33"/>
      <c r="U78" s="33"/>
      <c r="V78" s="23"/>
      <c r="X78" s="186"/>
    </row>
    <row r="79" spans="1:27" ht="18" customHeight="1" thickBot="1" x14ac:dyDescent="0.4">
      <c r="A79" s="11"/>
      <c r="B79" s="2"/>
      <c r="C79" s="33" t="s">
        <v>261</v>
      </c>
      <c r="D79" s="322"/>
      <c r="E79" s="322"/>
      <c r="F79" s="33"/>
      <c r="G79" s="699">
        <f>VLOOKUP('Part 1'!$L$16,Datasheet4!$B$6:$GB$324,W79,FALSE)</f>
        <v>696578</v>
      </c>
      <c r="H79" s="700"/>
      <c r="I79" s="33"/>
      <c r="J79" s="6"/>
      <c r="K79" s="699">
        <f>VLOOKUP('Part 1'!$L$16,Datasheet4!$B$6:$GB$324,X79,FALSE)</f>
        <v>696578</v>
      </c>
      <c r="L79" s="700"/>
      <c r="M79" s="2"/>
      <c r="N79" s="33"/>
      <c r="O79" s="33"/>
      <c r="P79" s="33"/>
      <c r="Q79" s="33"/>
      <c r="R79" s="33"/>
      <c r="S79" s="33"/>
      <c r="T79" s="33"/>
      <c r="U79" s="33"/>
      <c r="V79" s="23"/>
      <c r="W79" s="177">
        <v>53</v>
      </c>
      <c r="X79" s="186">
        <v>54</v>
      </c>
    </row>
    <row r="80" spans="1:27" ht="18" customHeight="1" thickBot="1" x14ac:dyDescent="0.4">
      <c r="A80" s="11"/>
      <c r="B80" s="2"/>
      <c r="C80" s="33"/>
      <c r="D80" s="322"/>
      <c r="E80" s="322"/>
      <c r="F80" s="33"/>
      <c r="G80" s="34"/>
      <c r="H80" s="27"/>
      <c r="I80" s="33"/>
      <c r="J80" s="6"/>
      <c r="K80" s="6"/>
      <c r="L80" s="6"/>
      <c r="M80" s="6"/>
      <c r="N80" s="33"/>
      <c r="O80" s="33"/>
      <c r="P80" s="33"/>
      <c r="Q80" s="33"/>
      <c r="R80" s="33"/>
      <c r="S80" s="33"/>
      <c r="T80" s="33"/>
      <c r="U80" s="33"/>
      <c r="V80" s="23"/>
      <c r="X80" s="186"/>
    </row>
    <row r="81" spans="1:26" ht="18" customHeight="1" thickBot="1" x14ac:dyDescent="0.4">
      <c r="A81" s="11"/>
      <c r="B81" s="2"/>
      <c r="C81" s="33" t="s">
        <v>262</v>
      </c>
      <c r="D81" s="33"/>
      <c r="E81" s="33"/>
      <c r="F81" s="33"/>
      <c r="G81" s="699">
        <f>VLOOKUP('Part 1'!$L$16,Datasheet4!$B$6:$GB$324,W81,FALSE)</f>
        <v>-70642</v>
      </c>
      <c r="H81" s="700"/>
      <c r="I81" s="33"/>
      <c r="J81" s="6"/>
      <c r="K81" s="699">
        <f>VLOOKUP('Part 1'!$L$16,Datasheet4!$B$6:$GB$324,X81,FALSE)</f>
        <v>-70642</v>
      </c>
      <c r="L81" s="700"/>
      <c r="M81" s="2"/>
      <c r="N81" s="33"/>
      <c r="O81" s="33"/>
      <c r="P81" s="33"/>
      <c r="Q81" s="33"/>
      <c r="R81" s="33"/>
      <c r="S81" s="33"/>
      <c r="T81" s="33"/>
      <c r="U81" s="33"/>
      <c r="V81" s="23"/>
      <c r="W81" s="177">
        <v>55</v>
      </c>
      <c r="X81" s="186">
        <v>56</v>
      </c>
    </row>
    <row r="82" spans="1:26" ht="18" customHeight="1" x14ac:dyDescent="0.35">
      <c r="A82" s="11"/>
      <c r="B82" s="2"/>
      <c r="C82" s="356"/>
      <c r="D82" s="33"/>
      <c r="E82" s="33"/>
      <c r="F82" s="33"/>
      <c r="G82" s="33"/>
      <c r="H82" s="33"/>
      <c r="I82" s="33"/>
      <c r="J82" s="6"/>
      <c r="K82" s="2"/>
      <c r="L82" s="2"/>
      <c r="M82" s="2"/>
      <c r="N82" s="33"/>
      <c r="O82" s="33"/>
      <c r="P82" s="33"/>
      <c r="Q82" s="33"/>
      <c r="R82" s="33"/>
      <c r="S82" s="33"/>
      <c r="T82" s="33"/>
      <c r="U82" s="33"/>
      <c r="V82" s="23"/>
    </row>
    <row r="83" spans="1:26" ht="18" customHeight="1" x14ac:dyDescent="0.35">
      <c r="A83" s="11"/>
      <c r="B83" s="2"/>
      <c r="C83" s="50" t="s">
        <v>263</v>
      </c>
      <c r="D83" s="50"/>
      <c r="E83" s="56"/>
      <c r="F83" s="56"/>
      <c r="G83" s="56"/>
      <c r="H83" s="56"/>
      <c r="I83" s="56"/>
      <c r="J83" s="2"/>
      <c r="K83" s="2"/>
      <c r="L83" s="2"/>
      <c r="M83" s="2"/>
      <c r="N83" s="2"/>
      <c r="O83" s="150"/>
      <c r="P83" s="150"/>
      <c r="Q83" s="2"/>
      <c r="R83" s="2"/>
      <c r="S83" s="27"/>
      <c r="T83" s="27"/>
      <c r="U83" s="6"/>
      <c r="V83" s="200"/>
    </row>
    <row r="84" spans="1:26" ht="18" customHeight="1" thickBot="1" x14ac:dyDescent="0.4">
      <c r="A84" s="11"/>
      <c r="B84" s="2"/>
      <c r="C84" s="50" t="s">
        <v>264</v>
      </c>
      <c r="D84" s="50"/>
      <c r="E84" s="33"/>
      <c r="F84" s="33"/>
      <c r="G84" s="33"/>
      <c r="H84" s="33"/>
      <c r="I84" s="33"/>
      <c r="J84" s="6"/>
      <c r="K84" s="2"/>
      <c r="L84" s="2"/>
      <c r="M84" s="2"/>
      <c r="N84" s="2"/>
      <c r="O84" s="150"/>
      <c r="P84" s="150"/>
      <c r="Q84" s="2"/>
      <c r="R84" s="2"/>
      <c r="S84" s="27"/>
      <c r="T84" s="27"/>
      <c r="U84" s="6"/>
      <c r="V84" s="200"/>
    </row>
    <row r="85" spans="1:26" ht="18" customHeight="1" thickBot="1" x14ac:dyDescent="0.4">
      <c r="A85" s="11"/>
      <c r="B85" s="2"/>
      <c r="C85" s="33" t="s">
        <v>265</v>
      </c>
      <c r="D85" s="33"/>
      <c r="E85" s="33"/>
      <c r="F85" s="33"/>
      <c r="G85" s="33"/>
      <c r="H85" s="33"/>
      <c r="I85" s="33"/>
      <c r="J85" s="6"/>
      <c r="K85" s="699">
        <f>VLOOKUP('Part 1'!$L$16,Datasheet4!$B$6:$GB$324,X85,FALSE)</f>
        <v>808528885.31775904</v>
      </c>
      <c r="L85" s="700"/>
      <c r="M85" s="161"/>
      <c r="N85" s="161"/>
      <c r="O85" s="699">
        <f>VLOOKUP('Part 1'!$L$16,Datasheet4!$B$6:$GB$324,Y85,FALSE)</f>
        <v>172203073.80218357</v>
      </c>
      <c r="P85" s="700"/>
      <c r="Q85" s="161"/>
      <c r="R85" s="161"/>
      <c r="S85" s="699">
        <f>VLOOKUP('Part 1'!$L$16,Datasheet4!$B$6:$GB$324,Z85,FALSE)</f>
        <v>10859288.889499301</v>
      </c>
      <c r="T85" s="700"/>
      <c r="U85" s="6"/>
      <c r="V85" s="200"/>
      <c r="X85" s="177">
        <f>57</f>
        <v>57</v>
      </c>
      <c r="Y85" s="177">
        <f>X85+1</f>
        <v>58</v>
      </c>
      <c r="Z85" s="177">
        <f>Y85+1</f>
        <v>59</v>
      </c>
    </row>
    <row r="86" spans="1:26" ht="18" customHeight="1" thickBot="1" x14ac:dyDescent="0.4">
      <c r="A86" s="11"/>
      <c r="B86" s="2"/>
      <c r="C86" s="33"/>
      <c r="D86" s="33"/>
      <c r="E86" s="33"/>
      <c r="F86" s="33"/>
      <c r="G86" s="33"/>
      <c r="H86" s="33"/>
      <c r="I86" s="33"/>
      <c r="J86" s="6"/>
      <c r="K86" s="6"/>
      <c r="L86" s="6"/>
      <c r="M86" s="6"/>
      <c r="N86" s="6"/>
      <c r="O86" s="6"/>
      <c r="P86" s="6"/>
      <c r="Q86" s="6"/>
      <c r="R86" s="6"/>
      <c r="S86" s="6"/>
      <c r="T86" s="6"/>
      <c r="U86" s="6"/>
      <c r="V86" s="200"/>
    </row>
    <row r="87" spans="1:26" ht="18" customHeight="1" thickBot="1" x14ac:dyDescent="0.4">
      <c r="A87" s="11"/>
      <c r="B87" s="2"/>
      <c r="C87" s="33" t="s">
        <v>266</v>
      </c>
      <c r="D87" s="33"/>
      <c r="E87" s="33"/>
      <c r="F87" s="33"/>
      <c r="G87" s="33"/>
      <c r="H87" s="33"/>
      <c r="I87" s="33"/>
      <c r="J87" s="6"/>
      <c r="K87" s="699">
        <f>VLOOKUP('Part 1'!$L$16,Datasheet4!$B$6:$GB$324,X87,FALSE)</f>
        <v>49979737</v>
      </c>
      <c r="L87" s="700"/>
      <c r="M87" s="161"/>
      <c r="N87" s="161"/>
      <c r="O87" s="699">
        <f>VLOOKUP('Part 1'!$L$16,Datasheet4!$B$6:$GB$324,Y87,FALSE)</f>
        <v>11551708</v>
      </c>
      <c r="P87" s="700"/>
      <c r="Q87" s="161"/>
      <c r="R87" s="161"/>
      <c r="S87" s="699">
        <f>VLOOKUP('Part 1'!$L$16,Datasheet4!$B$6:$GB$324,Z87,FALSE)</f>
        <v>632168</v>
      </c>
      <c r="T87" s="700"/>
      <c r="U87" s="6"/>
      <c r="V87" s="200"/>
      <c r="X87" s="177">
        <f>Z85+1</f>
        <v>60</v>
      </c>
      <c r="Y87" s="177">
        <f>X87+1</f>
        <v>61</v>
      </c>
      <c r="Z87" s="177">
        <f>Y87+1</f>
        <v>62</v>
      </c>
    </row>
    <row r="88" spans="1:26" ht="18" customHeight="1" thickBot="1" x14ac:dyDescent="0.4">
      <c r="A88" s="11"/>
      <c r="B88" s="2"/>
      <c r="C88" s="33"/>
      <c r="D88" s="33"/>
      <c r="E88" s="33"/>
      <c r="F88" s="33"/>
      <c r="G88" s="33"/>
      <c r="H88" s="33"/>
      <c r="I88" s="33"/>
      <c r="J88" s="6"/>
      <c r="K88" s="379"/>
      <c r="L88" s="379"/>
      <c r="M88" s="161"/>
      <c r="N88" s="161"/>
      <c r="O88" s="640"/>
      <c r="P88" s="640"/>
      <c r="Q88" s="161"/>
      <c r="R88" s="161"/>
      <c r="S88" s="379"/>
      <c r="T88" s="379"/>
      <c r="U88" s="6"/>
      <c r="V88" s="200"/>
    </row>
    <row r="89" spans="1:26" ht="18" customHeight="1" thickBot="1" x14ac:dyDescent="0.4">
      <c r="A89" s="11"/>
      <c r="B89" s="2"/>
      <c r="C89" s="33" t="s">
        <v>267</v>
      </c>
      <c r="D89" s="33"/>
      <c r="E89" s="33"/>
      <c r="F89" s="33"/>
      <c r="G89" s="33"/>
      <c r="H89" s="33"/>
      <c r="I89" s="33"/>
      <c r="J89" s="6"/>
      <c r="K89" s="772">
        <f>VLOOKUP('Part 1'!$L$16,Datasheet4!$B$6:$GB$324,X89,FALSE)</f>
        <v>794381318</v>
      </c>
      <c r="L89" s="773"/>
      <c r="M89" s="161"/>
      <c r="N89" s="161"/>
      <c r="O89" s="772">
        <f>VLOOKUP('Part 1'!$L$16,Datasheet4!$B$6:$GB$324,Y89,FALSE)</f>
        <v>169172384</v>
      </c>
      <c r="P89" s="833"/>
      <c r="Q89" s="161"/>
      <c r="R89" s="161"/>
      <c r="S89" s="772">
        <f>VLOOKUP('Part 1'!$L$16,Datasheet4!$B$6:$GB$324,Z89,FALSE)</f>
        <v>10702600</v>
      </c>
      <c r="T89" s="773"/>
      <c r="U89" s="6"/>
      <c r="V89" s="200"/>
      <c r="X89" s="177">
        <f>Z87+1</f>
        <v>63</v>
      </c>
      <c r="Y89" s="177">
        <f>X89+1</f>
        <v>64</v>
      </c>
      <c r="Z89" s="177">
        <f>Y89+1</f>
        <v>65</v>
      </c>
    </row>
    <row r="90" spans="1:26" ht="18" customHeight="1" thickBot="1" x14ac:dyDescent="0.4">
      <c r="A90" s="11"/>
      <c r="B90" s="2"/>
      <c r="C90" s="33"/>
      <c r="D90" s="33"/>
      <c r="E90" s="33"/>
      <c r="F90" s="33"/>
      <c r="G90" s="33"/>
      <c r="H90" s="33"/>
      <c r="I90" s="33"/>
      <c r="J90" s="6"/>
      <c r="K90" s="34"/>
      <c r="L90" s="27"/>
      <c r="M90" s="2"/>
      <c r="N90" s="2"/>
      <c r="O90" s="34"/>
      <c r="P90" s="27"/>
      <c r="Q90" s="2"/>
      <c r="R90" s="2"/>
      <c r="S90" s="34"/>
      <c r="T90" s="27"/>
      <c r="U90" s="6"/>
      <c r="V90" s="200"/>
    </row>
    <row r="91" spans="1:26" ht="18" customHeight="1" thickBot="1" x14ac:dyDescent="0.4">
      <c r="A91" s="11"/>
      <c r="B91" s="2"/>
      <c r="C91" s="33" t="s">
        <v>268</v>
      </c>
      <c r="D91" s="33"/>
      <c r="E91" s="33"/>
      <c r="F91" s="33"/>
      <c r="G91" s="33"/>
      <c r="H91" s="33"/>
      <c r="I91" s="33"/>
      <c r="J91" s="6"/>
      <c r="K91" s="699">
        <f>VLOOKUP('Part 1'!$L$16,Datasheet4!$B$6:$GB$324,X91,FALSE)</f>
        <v>64127302</v>
      </c>
      <c r="L91" s="700"/>
      <c r="M91" s="161"/>
      <c r="N91" s="161"/>
      <c r="O91" s="699">
        <f>VLOOKUP('Part 1'!$L$16,Datasheet4!$B$6:$GB$324,Y91,FALSE)</f>
        <v>14582399</v>
      </c>
      <c r="P91" s="700"/>
      <c r="Q91" s="161"/>
      <c r="R91" s="161"/>
      <c r="S91" s="699">
        <f>VLOOKUP('Part 1'!$L$16,Datasheet4!$B$6:$GB$324,Z91,FALSE)</f>
        <v>788859</v>
      </c>
      <c r="T91" s="700"/>
      <c r="U91" s="6"/>
      <c r="V91" s="200"/>
      <c r="X91" s="177">
        <f>Z89+1</f>
        <v>66</v>
      </c>
      <c r="Y91" s="177">
        <f>X91+1</f>
        <v>67</v>
      </c>
      <c r="Z91" s="177">
        <f>Y91+1</f>
        <v>68</v>
      </c>
    </row>
    <row r="92" spans="1:26" ht="18" customHeight="1" thickBot="1" x14ac:dyDescent="0.4">
      <c r="A92" s="12"/>
      <c r="B92" s="13"/>
      <c r="C92" s="143"/>
      <c r="D92" s="143"/>
      <c r="E92" s="143"/>
      <c r="F92" s="143"/>
      <c r="G92" s="143"/>
      <c r="H92" s="143"/>
      <c r="I92" s="143"/>
      <c r="J92" s="143"/>
      <c r="K92" s="143"/>
      <c r="L92" s="143"/>
      <c r="M92" s="143"/>
      <c r="N92" s="143"/>
      <c r="O92" s="641"/>
      <c r="P92" s="641"/>
      <c r="Q92" s="143"/>
      <c r="R92" s="143"/>
      <c r="S92" s="143"/>
      <c r="T92" s="143"/>
      <c r="U92" s="143"/>
      <c r="V92" s="201"/>
    </row>
    <row r="93" spans="1:26" ht="18" customHeight="1" thickBot="1" x14ac:dyDescent="0.4">
      <c r="A93" s="11"/>
      <c r="B93" s="2"/>
      <c r="C93" s="48" t="s">
        <v>269</v>
      </c>
      <c r="D93" s="48"/>
      <c r="E93" s="6"/>
      <c r="F93" s="6"/>
      <c r="G93" s="6"/>
      <c r="H93" s="6"/>
      <c r="I93" s="6"/>
      <c r="J93" s="6"/>
      <c r="K93" s="6"/>
      <c r="L93" s="6"/>
      <c r="M93" s="6"/>
      <c r="N93" s="6"/>
      <c r="O93" s="357"/>
      <c r="P93" s="357"/>
      <c r="Q93" s="6"/>
      <c r="R93" s="6"/>
      <c r="S93" s="6"/>
      <c r="T93" s="6"/>
      <c r="U93" s="6"/>
      <c r="V93" s="200"/>
    </row>
    <row r="94" spans="1:26" ht="18" customHeight="1" thickBot="1" x14ac:dyDescent="0.4">
      <c r="A94" s="11"/>
      <c r="B94" s="2"/>
      <c r="C94" s="769" t="s">
        <v>270</v>
      </c>
      <c r="D94" s="769"/>
      <c r="E94" s="769"/>
      <c r="F94" s="769"/>
      <c r="G94" s="769"/>
      <c r="H94" s="769"/>
      <c r="I94" s="6"/>
      <c r="J94" s="6"/>
      <c r="K94" s="699">
        <f>VLOOKUP('Part 1'!$L$16,Datasheet4!$B$6:$GB$324,X94,FALSE)</f>
        <v>2881982.7409200608</v>
      </c>
      <c r="L94" s="700"/>
      <c r="M94" s="6"/>
      <c r="N94" s="6"/>
      <c r="O94" s="699">
        <f>VLOOKUP('Part 1'!$L$16,Datasheet4!$B$6:$GB$324,Y94,FALSE)</f>
        <v>461888.71928951115</v>
      </c>
      <c r="P94" s="700"/>
      <c r="Q94" s="6"/>
      <c r="R94" s="6"/>
      <c r="S94" s="699">
        <f>VLOOKUP('Part 1'!$L$16,Datasheet4!$B$6:$GB$324,Z94,FALSE)</f>
        <v>43823.652758859476</v>
      </c>
      <c r="T94" s="700"/>
      <c r="U94" s="6"/>
      <c r="V94" s="200"/>
      <c r="X94" s="177">
        <v>69</v>
      </c>
      <c r="Y94" s="177">
        <f>X94+1</f>
        <v>70</v>
      </c>
      <c r="Z94" s="177">
        <f>Y94+1</f>
        <v>71</v>
      </c>
    </row>
    <row r="95" spans="1:26" ht="18" customHeight="1" thickBot="1" x14ac:dyDescent="0.4">
      <c r="A95" s="11"/>
      <c r="B95" s="2"/>
      <c r="C95" s="769"/>
      <c r="D95" s="769"/>
      <c r="E95" s="769"/>
      <c r="F95" s="769"/>
      <c r="G95" s="769"/>
      <c r="H95" s="769"/>
      <c r="I95" s="6"/>
      <c r="J95" s="6"/>
      <c r="K95" s="6"/>
      <c r="L95" s="6"/>
      <c r="M95" s="6"/>
      <c r="N95" s="6"/>
      <c r="O95" s="357"/>
      <c r="P95" s="357"/>
      <c r="Q95" s="6"/>
      <c r="R95" s="6"/>
      <c r="S95" s="6"/>
      <c r="T95" s="6"/>
      <c r="U95" s="6"/>
      <c r="V95" s="200"/>
    </row>
    <row r="96" spans="1:26" ht="18" customHeight="1" thickBot="1" x14ac:dyDescent="0.4">
      <c r="A96" s="11"/>
      <c r="B96" s="2"/>
      <c r="C96" s="33" t="s">
        <v>271</v>
      </c>
      <c r="D96" s="33"/>
      <c r="E96" s="6"/>
      <c r="F96" s="6"/>
      <c r="G96" s="6"/>
      <c r="H96" s="6"/>
      <c r="I96" s="6"/>
      <c r="J96" s="6"/>
      <c r="K96" s="772">
        <f>VLOOKUP('Part 1'!$L$16,Datasheet4!$B$6:$GB$324,X96,FALSE)</f>
        <v>1770617</v>
      </c>
      <c r="L96" s="773"/>
      <c r="M96" s="2"/>
      <c r="N96" s="2"/>
      <c r="O96" s="772">
        <f>VLOOKUP('Part 1'!$L$16,Datasheet4!$B$6:$GB$324,Y96,FALSE)</f>
        <v>268422</v>
      </c>
      <c r="P96" s="833"/>
      <c r="Q96" s="2"/>
      <c r="R96" s="2"/>
      <c r="S96" s="772">
        <f>VLOOKUP('Part 1'!$L$16,Datasheet4!$B$6:$GB$324,Z96,FALSE)</f>
        <v>26592</v>
      </c>
      <c r="T96" s="773"/>
      <c r="U96" s="6"/>
      <c r="V96" s="200"/>
      <c r="X96" s="177">
        <f>Z94+1</f>
        <v>72</v>
      </c>
      <c r="Y96" s="177">
        <f>X96+1</f>
        <v>73</v>
      </c>
      <c r="Z96" s="177">
        <f>Y96+1</f>
        <v>74</v>
      </c>
    </row>
    <row r="97" spans="1:26" ht="18" customHeight="1" thickBot="1" x14ac:dyDescent="0.4">
      <c r="A97" s="11"/>
      <c r="B97" s="2"/>
      <c r="C97" s="33"/>
      <c r="D97" s="33"/>
      <c r="E97" s="6"/>
      <c r="F97" s="6"/>
      <c r="G97" s="6"/>
      <c r="H97" s="6"/>
      <c r="I97" s="6"/>
      <c r="J97" s="6"/>
      <c r="K97" s="34"/>
      <c r="L97" s="27"/>
      <c r="M97" s="6"/>
      <c r="N97" s="6"/>
      <c r="O97" s="34"/>
      <c r="P97" s="27"/>
      <c r="Q97" s="6"/>
      <c r="R97" s="6"/>
      <c r="S97" s="34"/>
      <c r="T97" s="27"/>
      <c r="U97" s="6"/>
      <c r="V97" s="200"/>
    </row>
    <row r="98" spans="1:26" ht="18" customHeight="1" thickBot="1" x14ac:dyDescent="0.4">
      <c r="A98" s="11"/>
      <c r="B98" s="2"/>
      <c r="C98" s="33" t="s">
        <v>272</v>
      </c>
      <c r="D98" s="33"/>
      <c r="E98" s="6"/>
      <c r="F98" s="6"/>
      <c r="G98" s="6"/>
      <c r="H98" s="6"/>
      <c r="I98" s="6"/>
      <c r="J98" s="6"/>
      <c r="K98" s="699">
        <f>VLOOKUP('Part 1'!$L$16,Datasheet4!$B$6:$GB$324,X98,FALSE)</f>
        <v>1111362</v>
      </c>
      <c r="L98" s="700"/>
      <c r="M98" s="2"/>
      <c r="N98" s="2"/>
      <c r="O98" s="699">
        <f>VLOOKUP('Part 1'!$L$16,Datasheet4!$B$6:$GB$324,Y98,FALSE)</f>
        <v>193469</v>
      </c>
      <c r="P98" s="700"/>
      <c r="Q98" s="2"/>
      <c r="R98" s="2"/>
      <c r="S98" s="699">
        <f>VLOOKUP('Part 1'!$L$16,Datasheet4!$B$6:$GB$324,Z98,FALSE)</f>
        <v>17237</v>
      </c>
      <c r="T98" s="700"/>
      <c r="U98" s="6"/>
      <c r="V98" s="200"/>
      <c r="X98" s="177">
        <f>Z96+1</f>
        <v>75</v>
      </c>
      <c r="Y98" s="177">
        <f>X98+1</f>
        <v>76</v>
      </c>
      <c r="Z98" s="177">
        <f>Y98+1</f>
        <v>77</v>
      </c>
    </row>
    <row r="99" spans="1:26" ht="18" customHeight="1" x14ac:dyDescent="0.35">
      <c r="A99" s="11"/>
      <c r="B99" s="2"/>
      <c r="C99" s="6"/>
      <c r="D99" s="6"/>
      <c r="E99" s="6"/>
      <c r="F99" s="6"/>
      <c r="G99" s="6"/>
      <c r="H99" s="6"/>
      <c r="I99" s="6"/>
      <c r="J99" s="6"/>
      <c r="K99" s="6"/>
      <c r="L99" s="6"/>
      <c r="M99" s="6"/>
      <c r="N99" s="6"/>
      <c r="O99" s="357"/>
      <c r="P99" s="357"/>
      <c r="Q99" s="6"/>
      <c r="R99" s="6"/>
      <c r="S99" s="6"/>
      <c r="T99" s="6"/>
      <c r="U99" s="6"/>
      <c r="V99" s="200"/>
    </row>
    <row r="100" spans="1:26" ht="18" customHeight="1" thickBot="1" x14ac:dyDescent="0.4">
      <c r="A100" s="11"/>
      <c r="B100" s="2"/>
      <c r="C100" s="48" t="s">
        <v>185</v>
      </c>
      <c r="D100" s="48"/>
      <c r="E100" s="6"/>
      <c r="F100" s="6"/>
      <c r="G100" s="6"/>
      <c r="H100" s="6"/>
      <c r="I100" s="6"/>
      <c r="J100" s="6"/>
      <c r="K100" s="6"/>
      <c r="L100" s="6"/>
      <c r="M100" s="6"/>
      <c r="N100" s="6"/>
      <c r="O100" s="357"/>
      <c r="P100" s="357"/>
      <c r="Q100" s="6"/>
      <c r="R100" s="6"/>
      <c r="S100" s="6"/>
      <c r="T100" s="6"/>
      <c r="U100" s="6"/>
      <c r="V100" s="200"/>
    </row>
    <row r="101" spans="1:26" ht="18" customHeight="1" thickBot="1" x14ac:dyDescent="0.4">
      <c r="A101" s="11"/>
      <c r="B101" s="2"/>
      <c r="C101" s="769" t="s">
        <v>273</v>
      </c>
      <c r="D101" s="769"/>
      <c r="E101" s="769"/>
      <c r="F101" s="769"/>
      <c r="G101" s="769"/>
      <c r="H101" s="769"/>
      <c r="I101" s="6"/>
      <c r="J101" s="6"/>
      <c r="K101" s="699">
        <f>VLOOKUP('Part 1'!$L$16,Datasheet4!$B$6:$GB$324,X101,FALSE)</f>
        <v>-90670.577650203675</v>
      </c>
      <c r="L101" s="700"/>
      <c r="M101" s="6"/>
      <c r="N101" s="6"/>
      <c r="O101" s="699">
        <f>VLOOKUP('Part 1'!$L$16,Datasheet4!$B$6:$GB$324,Y101,FALSE)</f>
        <v>-870.78876323829036</v>
      </c>
      <c r="P101" s="700"/>
      <c r="Q101" s="6"/>
      <c r="R101" s="6"/>
      <c r="S101" s="699">
        <f>VLOOKUP('Part 1'!$L$16,Datasheet4!$B$6:$GB$324,Z101,FALSE)</f>
        <v>-1154.3548441955195</v>
      </c>
      <c r="T101" s="700"/>
      <c r="U101" s="6"/>
      <c r="V101" s="200"/>
      <c r="X101" s="177">
        <v>78</v>
      </c>
      <c r="Y101" s="177">
        <f>X101+1</f>
        <v>79</v>
      </c>
      <c r="Z101" s="177">
        <f>Y101+1</f>
        <v>80</v>
      </c>
    </row>
    <row r="102" spans="1:26" ht="18" customHeight="1" x14ac:dyDescent="0.35">
      <c r="A102" s="11"/>
      <c r="B102" s="2"/>
      <c r="C102" s="6"/>
      <c r="D102" s="6"/>
      <c r="E102" s="6"/>
      <c r="F102" s="6"/>
      <c r="G102" s="6"/>
      <c r="H102" s="6"/>
      <c r="I102" s="6"/>
      <c r="J102" s="6"/>
      <c r="K102" s="6"/>
      <c r="L102" s="6"/>
      <c r="M102" s="6"/>
      <c r="N102" s="6"/>
      <c r="O102" s="357"/>
      <c r="P102" s="357"/>
      <c r="Q102" s="6"/>
      <c r="R102" s="6"/>
      <c r="S102" s="6"/>
      <c r="T102" s="6"/>
      <c r="U102" s="6"/>
      <c r="V102" s="200"/>
    </row>
    <row r="103" spans="1:26" ht="18" customHeight="1" thickBot="1" x14ac:dyDescent="0.4">
      <c r="A103" s="11"/>
      <c r="B103" s="2"/>
      <c r="C103" s="48" t="s">
        <v>274</v>
      </c>
      <c r="D103" s="48"/>
      <c r="E103" s="6"/>
      <c r="F103" s="6"/>
      <c r="G103" s="6"/>
      <c r="H103" s="6"/>
      <c r="I103" s="6"/>
      <c r="J103" s="6"/>
      <c r="K103" s="6"/>
      <c r="L103" s="6"/>
      <c r="M103" s="6"/>
      <c r="N103" s="6"/>
      <c r="O103" s="357"/>
      <c r="P103" s="357"/>
      <c r="Q103" s="6"/>
      <c r="R103" s="6"/>
      <c r="S103" s="6"/>
      <c r="T103" s="6"/>
      <c r="U103" s="6"/>
      <c r="V103" s="200"/>
    </row>
    <row r="104" spans="1:26" ht="18" customHeight="1" thickBot="1" x14ac:dyDescent="0.4">
      <c r="A104" s="11"/>
      <c r="B104" s="2"/>
      <c r="C104" s="769" t="s">
        <v>275</v>
      </c>
      <c r="D104" s="769"/>
      <c r="E104" s="769"/>
      <c r="F104" s="769"/>
      <c r="G104" s="769"/>
      <c r="H104" s="769"/>
      <c r="I104" s="6"/>
      <c r="J104" s="6"/>
      <c r="K104" s="699">
        <f>VLOOKUP('Part 1'!$L$16,Datasheet4!$B$6:$GB$324,X104,FALSE)</f>
        <v>-12858.922407433809</v>
      </c>
      <c r="L104" s="700"/>
      <c r="M104" s="6"/>
      <c r="N104" s="6"/>
      <c r="O104" s="699">
        <f>VLOOKUP('Part 1'!$L$16,Datasheet4!$B$6:$GB$324,Y104,FALSE)</f>
        <v>-758.00294755600771</v>
      </c>
      <c r="P104" s="700"/>
      <c r="Q104" s="6"/>
      <c r="R104" s="6"/>
      <c r="S104" s="699">
        <f>VLOOKUP('Part 1'!$L$16,Datasheet4!$B$6:$GB$324,Z104,FALSE)</f>
        <v>-292.16788839103867</v>
      </c>
      <c r="T104" s="700"/>
      <c r="U104" s="6"/>
      <c r="V104" s="200"/>
      <c r="X104" s="177">
        <v>81</v>
      </c>
      <c r="Y104" s="177">
        <f>X104+1</f>
        <v>82</v>
      </c>
      <c r="Z104" s="177">
        <f>Y104+1</f>
        <v>83</v>
      </c>
    </row>
    <row r="105" spans="1:26" ht="18" customHeight="1" x14ac:dyDescent="0.35">
      <c r="A105" s="11"/>
      <c r="B105" s="2"/>
      <c r="C105" s="33"/>
      <c r="D105" s="33"/>
      <c r="E105" s="6"/>
      <c r="F105" s="6"/>
      <c r="G105" s="6"/>
      <c r="H105" s="6"/>
      <c r="I105" s="6"/>
      <c r="J105" s="6"/>
      <c r="K105" s="6"/>
      <c r="L105" s="6"/>
      <c r="M105" s="6"/>
      <c r="N105" s="6"/>
      <c r="O105" s="357"/>
      <c r="P105" s="357"/>
      <c r="Q105" s="6"/>
      <c r="R105" s="6"/>
      <c r="S105" s="6"/>
      <c r="T105" s="6"/>
      <c r="U105" s="6"/>
      <c r="V105" s="200"/>
    </row>
    <row r="106" spans="1:26" ht="18" customHeight="1" thickBot="1" x14ac:dyDescent="0.4">
      <c r="A106" s="11"/>
      <c r="B106" s="2"/>
      <c r="C106" s="48" t="s">
        <v>189</v>
      </c>
      <c r="D106" s="33"/>
      <c r="E106" s="6"/>
      <c r="F106" s="6"/>
      <c r="G106" s="6"/>
      <c r="H106" s="6"/>
      <c r="I106" s="6"/>
      <c r="J106" s="6"/>
      <c r="K106" s="6"/>
      <c r="L106" s="6"/>
      <c r="M106" s="6"/>
      <c r="N106" s="6"/>
      <c r="O106" s="357"/>
      <c r="P106" s="357"/>
      <c r="Q106" s="6"/>
      <c r="R106" s="6"/>
      <c r="S106" s="6"/>
      <c r="T106" s="6"/>
      <c r="U106" s="6"/>
      <c r="V106" s="200"/>
    </row>
    <row r="107" spans="1:26" ht="18" customHeight="1" thickBot="1" x14ac:dyDescent="0.4">
      <c r="A107" s="11"/>
      <c r="B107" s="2"/>
      <c r="C107" s="769" t="s">
        <v>276</v>
      </c>
      <c r="D107" s="769"/>
      <c r="E107" s="769"/>
      <c r="F107" s="769"/>
      <c r="G107" s="769"/>
      <c r="H107" s="769"/>
      <c r="I107" s="6"/>
      <c r="J107" s="6"/>
      <c r="K107" s="699">
        <f>VLOOKUP('Part 1'!$L$16,Datasheet4!$B$6:$GB$324,X107,FALSE)</f>
        <v>3809046.483489715</v>
      </c>
      <c r="L107" s="822"/>
      <c r="M107" s="6"/>
      <c r="N107" s="6"/>
      <c r="O107" s="699">
        <f>VLOOKUP('Part 1'!$L$16,Datasheet4!$B$6:$GB$324,Y107,FALSE)</f>
        <v>1689704.1465864566</v>
      </c>
      <c r="P107" s="822"/>
      <c r="Q107" s="6"/>
      <c r="R107" s="6"/>
      <c r="S107" s="699">
        <f>VLOOKUP('Part 1'!$L$16,Datasheet4!$B$6:$GB$324,Z107,FALSE)</f>
        <v>56244.186257841146</v>
      </c>
      <c r="T107" s="822"/>
      <c r="U107" s="6"/>
      <c r="V107" s="200"/>
      <c r="X107" s="177">
        <v>84</v>
      </c>
      <c r="Y107" s="177">
        <f>X107+1</f>
        <v>85</v>
      </c>
      <c r="Z107" s="177">
        <f>Y107+1</f>
        <v>86</v>
      </c>
    </row>
    <row r="108" spans="1:26" ht="18" customHeight="1" x14ac:dyDescent="0.35">
      <c r="A108" s="11"/>
      <c r="B108" s="2"/>
      <c r="C108" s="769"/>
      <c r="D108" s="769"/>
      <c r="E108" s="769"/>
      <c r="F108" s="769"/>
      <c r="G108" s="769"/>
      <c r="H108" s="769"/>
      <c r="I108" s="6"/>
      <c r="J108" s="6"/>
      <c r="K108" s="6"/>
      <c r="L108" s="6"/>
      <c r="M108" s="6"/>
      <c r="N108" s="6"/>
      <c r="O108" s="357"/>
      <c r="P108" s="357"/>
      <c r="Q108" s="6"/>
      <c r="R108" s="6"/>
      <c r="S108" s="6"/>
      <c r="T108" s="6"/>
      <c r="U108" s="6"/>
      <c r="V108" s="200"/>
    </row>
    <row r="109" spans="1:26" ht="16" thickBot="1" x14ac:dyDescent="0.4">
      <c r="A109" s="11"/>
      <c r="B109" s="2"/>
      <c r="C109" s="48" t="s">
        <v>277</v>
      </c>
      <c r="D109" s="33"/>
      <c r="E109" s="6"/>
      <c r="F109" s="6"/>
      <c r="G109" s="6"/>
      <c r="H109" s="6"/>
      <c r="I109" s="6"/>
      <c r="J109" s="6"/>
      <c r="K109" s="6"/>
      <c r="L109" s="6"/>
      <c r="M109" s="6"/>
      <c r="N109" s="6"/>
      <c r="O109" s="357"/>
      <c r="P109" s="357"/>
      <c r="Q109" s="6"/>
      <c r="R109" s="6"/>
      <c r="S109" s="6"/>
      <c r="T109" s="6"/>
      <c r="U109" s="2"/>
      <c r="V109" s="200"/>
    </row>
    <row r="110" spans="1:26" ht="16" thickBot="1" x14ac:dyDescent="0.4">
      <c r="A110" s="11"/>
      <c r="B110" s="2"/>
      <c r="C110" s="769" t="s">
        <v>278</v>
      </c>
      <c r="D110" s="769"/>
      <c r="E110" s="769"/>
      <c r="F110" s="769"/>
      <c r="G110" s="769"/>
      <c r="H110" s="769"/>
      <c r="I110" s="6"/>
      <c r="J110" s="6"/>
      <c r="K110" s="699">
        <f>VLOOKUP('Part 1'!$L$16,Datasheet4!$B$6:$GB$324,X110,FALSE)</f>
        <v>738304.2772668025</v>
      </c>
      <c r="L110" s="700"/>
      <c r="M110" s="6"/>
      <c r="N110" s="6"/>
      <c r="O110" s="699">
        <f>VLOOKUP('Part 1'!$L$16,Datasheet4!$B$6:$GB$324,Y110,FALSE)</f>
        <v>108822.09897556006</v>
      </c>
      <c r="P110" s="700"/>
      <c r="Q110" s="6"/>
      <c r="R110" s="6"/>
      <c r="S110" s="699">
        <f>VLOOKUP('Part 1'!$L$16,Datasheet4!$B$6:$GB$324,Z110,FALSE)</f>
        <v>15573.986761710794</v>
      </c>
      <c r="T110" s="700"/>
      <c r="U110" s="2"/>
      <c r="V110" s="200"/>
      <c r="X110" s="177">
        <v>87</v>
      </c>
      <c r="Y110" s="177">
        <f>X110+1</f>
        <v>88</v>
      </c>
      <c r="Z110" s="177">
        <f>Y110+1</f>
        <v>89</v>
      </c>
    </row>
    <row r="111" spans="1:26" ht="16" thickBot="1" x14ac:dyDescent="0.4">
      <c r="A111" s="11"/>
      <c r="B111" s="2"/>
      <c r="C111" s="769"/>
      <c r="D111" s="769"/>
      <c r="E111" s="769"/>
      <c r="F111" s="769"/>
      <c r="G111" s="769"/>
      <c r="H111" s="769"/>
      <c r="I111" s="6"/>
      <c r="J111" s="6"/>
      <c r="K111" s="6"/>
      <c r="L111" s="6"/>
      <c r="M111" s="6"/>
      <c r="N111" s="6"/>
      <c r="O111" s="357"/>
      <c r="P111" s="357"/>
      <c r="Q111" s="6"/>
      <c r="R111" s="6"/>
      <c r="S111" s="642"/>
      <c r="T111" s="643"/>
      <c r="U111" s="2"/>
      <c r="V111" s="200"/>
    </row>
    <row r="112" spans="1:26" ht="16" thickBot="1" x14ac:dyDescent="0.4">
      <c r="A112" s="11"/>
      <c r="B112" s="2"/>
      <c r="C112" s="535" t="s">
        <v>279</v>
      </c>
      <c r="D112" s="535"/>
      <c r="E112" s="536"/>
      <c r="F112" s="536"/>
      <c r="G112" s="536"/>
      <c r="H112" s="536"/>
      <c r="I112" s="536"/>
      <c r="J112" s="536"/>
      <c r="K112" s="830">
        <f>VLOOKUP('Part 1'!$L$16,Datasheet4!$B$6:$GB$324,X112,FALSE)</f>
        <v>0</v>
      </c>
      <c r="L112" s="831"/>
      <c r="M112" s="400"/>
      <c r="N112" s="400"/>
      <c r="O112" s="830">
        <f>VLOOKUP('Part 1'!$L$16,Datasheet4!$B$6:$GB$324,Y112,FALSE)</f>
        <v>0</v>
      </c>
      <c r="P112" s="832"/>
      <c r="Q112" s="400"/>
      <c r="R112" s="400"/>
      <c r="S112" s="830">
        <f>VLOOKUP('Part 1'!$L$16,Datasheet4!$B$6:$GB$324,Z112,FALSE)</f>
        <v>0</v>
      </c>
      <c r="T112" s="831"/>
      <c r="U112" s="355"/>
      <c r="V112" s="537"/>
      <c r="X112" s="177">
        <f>Z110+1</f>
        <v>90</v>
      </c>
      <c r="Y112" s="177">
        <f>X112+1</f>
        <v>91</v>
      </c>
      <c r="Z112" s="177">
        <f>Y112+1</f>
        <v>92</v>
      </c>
    </row>
    <row r="113" spans="1:26" ht="16" thickBot="1" x14ac:dyDescent="0.4">
      <c r="A113" s="11"/>
      <c r="B113" s="2"/>
      <c r="C113" s="33"/>
      <c r="D113" s="33"/>
      <c r="E113" s="6"/>
      <c r="F113" s="6"/>
      <c r="G113" s="6"/>
      <c r="H113" s="6"/>
      <c r="I113" s="6"/>
      <c r="J113" s="6"/>
      <c r="K113" s="34"/>
      <c r="L113" s="27"/>
      <c r="M113" s="6"/>
      <c r="N113" s="6"/>
      <c r="O113" s="34"/>
      <c r="P113" s="27"/>
      <c r="Q113" s="6"/>
      <c r="R113" s="6"/>
      <c r="S113" s="34"/>
      <c r="T113" s="27"/>
      <c r="U113" s="2"/>
      <c r="V113" s="200"/>
    </row>
    <row r="114" spans="1:26" ht="16" thickBot="1" x14ac:dyDescent="0.4">
      <c r="A114" s="11"/>
      <c r="B114" s="2"/>
      <c r="C114" s="33" t="s">
        <v>280</v>
      </c>
      <c r="D114" s="33"/>
      <c r="E114" s="33"/>
      <c r="F114" s="33"/>
      <c r="G114" s="33"/>
      <c r="H114" s="6"/>
      <c r="I114" s="6"/>
      <c r="J114" s="6"/>
      <c r="K114" s="699">
        <f>VLOOKUP('Part 1'!$L$16,Datasheet4!$B$6:$GB$324,X114,FALSE)</f>
        <v>738305</v>
      </c>
      <c r="L114" s="700"/>
      <c r="M114" s="6"/>
      <c r="N114" s="6"/>
      <c r="O114" s="699">
        <f>VLOOKUP('Part 1'!$L$16,Datasheet4!$B$6:$GB$324,Y114,FALSE)</f>
        <v>108823</v>
      </c>
      <c r="P114" s="700"/>
      <c r="Q114" s="6"/>
      <c r="R114" s="6"/>
      <c r="S114" s="699">
        <f>VLOOKUP('Part 1'!$L$16,Datasheet4!$B$6:$GB$324,Z114,FALSE)</f>
        <v>15574</v>
      </c>
      <c r="T114" s="700"/>
      <c r="U114" s="2"/>
      <c r="V114" s="200"/>
      <c r="X114" s="177">
        <f>Z112+1</f>
        <v>93</v>
      </c>
      <c r="Y114" s="177">
        <f>X114+1</f>
        <v>94</v>
      </c>
      <c r="Z114" s="177">
        <f>Y114+1</f>
        <v>95</v>
      </c>
    </row>
    <row r="115" spans="1:26" ht="18" customHeight="1" x14ac:dyDescent="0.35">
      <c r="A115" s="11"/>
      <c r="B115" s="2"/>
      <c r="C115" s="33"/>
      <c r="D115" s="33"/>
      <c r="E115" s="6"/>
      <c r="F115" s="6"/>
      <c r="G115" s="6"/>
      <c r="H115" s="6"/>
      <c r="I115" s="6"/>
      <c r="J115" s="6"/>
      <c r="K115" s="6"/>
      <c r="L115" s="6"/>
      <c r="M115" s="6"/>
      <c r="N115" s="6"/>
      <c r="O115" s="357"/>
      <c r="P115" s="357"/>
      <c r="Q115" s="6"/>
      <c r="R115" s="6"/>
      <c r="S115" s="6"/>
      <c r="T115" s="6"/>
      <c r="U115" s="2"/>
      <c r="V115" s="200"/>
    </row>
    <row r="116" spans="1:26" ht="18" customHeight="1" thickBot="1" x14ac:dyDescent="0.4">
      <c r="A116" s="11"/>
      <c r="B116" s="2"/>
      <c r="C116" s="48" t="s">
        <v>194</v>
      </c>
      <c r="D116" s="33"/>
      <c r="E116" s="6"/>
      <c r="F116" s="6"/>
      <c r="G116" s="6"/>
      <c r="H116" s="6"/>
      <c r="I116" s="6"/>
      <c r="J116" s="6"/>
      <c r="K116" s="6"/>
      <c r="L116" s="6"/>
      <c r="M116" s="6"/>
      <c r="N116" s="6"/>
      <c r="O116" s="357"/>
      <c r="P116" s="357"/>
      <c r="Q116" s="6"/>
      <c r="R116" s="6"/>
      <c r="S116" s="6"/>
      <c r="T116" s="6"/>
      <c r="U116" s="2"/>
      <c r="V116" s="200"/>
    </row>
    <row r="117" spans="1:26" ht="18" customHeight="1" thickBot="1" x14ac:dyDescent="0.4">
      <c r="A117" s="11"/>
      <c r="B117" s="2"/>
      <c r="C117" s="701" t="s">
        <v>281</v>
      </c>
      <c r="D117" s="829"/>
      <c r="E117" s="829"/>
      <c r="F117" s="829"/>
      <c r="G117" s="829"/>
      <c r="H117" s="6"/>
      <c r="I117" s="6"/>
      <c r="J117" s="6"/>
      <c r="K117" s="699">
        <f>VLOOKUP('Part 1'!$L$16,Datasheet4!$B$6:$GB$324,X117,FALSE)</f>
        <v>-25562.760433197556</v>
      </c>
      <c r="L117" s="822"/>
      <c r="M117" s="2"/>
      <c r="N117" s="2"/>
      <c r="O117" s="699">
        <f>VLOOKUP('Part 1'!$L$16,Datasheet4!$B$6:$GB$324,Y117,FALSE)</f>
        <v>-1684.3393949083504</v>
      </c>
      <c r="P117" s="700"/>
      <c r="Q117" s="2"/>
      <c r="R117" s="2"/>
      <c r="S117" s="699">
        <f>VLOOKUP('Part 1'!$L$16,Datasheet4!$B$6:$GB$324,Z117,FALSE)</f>
        <v>-495.10377678207743</v>
      </c>
      <c r="T117" s="700"/>
      <c r="U117" s="2"/>
      <c r="V117" s="200"/>
      <c r="X117" s="177">
        <v>96</v>
      </c>
      <c r="Y117" s="177">
        <f>X117+1</f>
        <v>97</v>
      </c>
      <c r="Z117" s="177">
        <f>Y117+1</f>
        <v>98</v>
      </c>
    </row>
    <row r="118" spans="1:26" ht="18" customHeight="1" x14ac:dyDescent="0.35">
      <c r="A118" s="11"/>
      <c r="B118" s="2"/>
      <c r="C118" s="829"/>
      <c r="D118" s="829"/>
      <c r="E118" s="829"/>
      <c r="F118" s="829"/>
      <c r="G118" s="829"/>
      <c r="H118" s="6"/>
      <c r="I118" s="6"/>
      <c r="J118" s="6"/>
      <c r="K118" s="6"/>
      <c r="L118" s="6"/>
      <c r="M118" s="6"/>
      <c r="N118" s="6"/>
      <c r="O118" s="357"/>
      <c r="P118" s="357"/>
      <c r="Q118" s="6"/>
      <c r="R118" s="6"/>
      <c r="S118" s="6"/>
      <c r="T118" s="6"/>
      <c r="U118" s="2"/>
      <c r="V118" s="200"/>
    </row>
    <row r="119" spans="1:26" ht="18" customHeight="1" thickBot="1" x14ac:dyDescent="0.4">
      <c r="A119" s="11"/>
      <c r="B119" s="2"/>
      <c r="C119" s="50" t="s">
        <v>148</v>
      </c>
      <c r="D119" s="33"/>
      <c r="E119" s="6"/>
      <c r="F119" s="6"/>
      <c r="G119" s="6"/>
      <c r="H119" s="6"/>
      <c r="I119" s="6"/>
      <c r="J119" s="6"/>
      <c r="K119" s="6"/>
      <c r="L119" s="6"/>
      <c r="M119" s="6"/>
      <c r="N119" s="6"/>
      <c r="O119" s="6"/>
      <c r="P119" s="6"/>
      <c r="Q119" s="6"/>
      <c r="R119" s="6"/>
      <c r="S119" s="6"/>
      <c r="T119" s="6"/>
      <c r="U119" s="2"/>
      <c r="V119" s="23"/>
    </row>
    <row r="120" spans="1:26" ht="18" customHeight="1" thickBot="1" x14ac:dyDescent="0.4">
      <c r="A120" s="11"/>
      <c r="B120" s="2"/>
      <c r="C120" s="55" t="s">
        <v>282</v>
      </c>
      <c r="D120" s="322"/>
      <c r="E120" s="322"/>
      <c r="F120" s="322"/>
      <c r="G120" s="322"/>
      <c r="H120" s="322"/>
      <c r="I120" s="6"/>
      <c r="J120" s="6"/>
      <c r="K120" s="699">
        <f>VLOOKUP('Part 1'!$L$16,Datasheet4!$B$6:$GB$324,X120,FALSE)</f>
        <v>1981320.787765784</v>
      </c>
      <c r="L120" s="822"/>
      <c r="M120" s="2"/>
      <c r="N120" s="2"/>
      <c r="O120" s="699">
        <f>VLOOKUP('Part 1'!$L$16,Datasheet4!$B$6:$GB$324,Y120,FALSE)</f>
        <v>661156.56588757655</v>
      </c>
      <c r="P120" s="700"/>
      <c r="Q120" s="2"/>
      <c r="R120" s="2"/>
      <c r="S120" s="699">
        <f>VLOOKUP('Part 1'!$L$16,Datasheet4!$B$6:$GB$324,Z120,FALSE)</f>
        <v>30204.464696945004</v>
      </c>
      <c r="T120" s="700"/>
      <c r="U120" s="2"/>
      <c r="V120" s="23"/>
      <c r="X120" s="177">
        <v>99</v>
      </c>
      <c r="Y120" s="177">
        <f>X120+1</f>
        <v>100</v>
      </c>
      <c r="Z120" s="177">
        <f>Y120+1</f>
        <v>101</v>
      </c>
    </row>
    <row r="121" spans="1:26" ht="18" customHeight="1" thickBot="1" x14ac:dyDescent="0.4">
      <c r="A121" s="11"/>
      <c r="B121" s="2"/>
      <c r="C121" s="322"/>
      <c r="D121" s="322"/>
      <c r="E121" s="322"/>
      <c r="F121" s="322"/>
      <c r="G121" s="322"/>
      <c r="H121" s="322"/>
      <c r="I121" s="6"/>
      <c r="J121" s="6"/>
      <c r="K121" s="6"/>
      <c r="L121" s="6"/>
      <c r="M121" s="6"/>
      <c r="N121" s="6"/>
      <c r="O121" s="357"/>
      <c r="P121" s="357"/>
      <c r="Q121" s="6"/>
      <c r="R121" s="6"/>
      <c r="S121" s="6"/>
      <c r="T121" s="6"/>
      <c r="U121" s="2"/>
      <c r="V121" s="23"/>
    </row>
    <row r="122" spans="1:26" ht="18" customHeight="1" thickBot="1" x14ac:dyDescent="0.4">
      <c r="A122" s="11"/>
      <c r="B122" s="2"/>
      <c r="C122" s="33" t="s">
        <v>283</v>
      </c>
      <c r="D122" s="33"/>
      <c r="E122" s="6"/>
      <c r="F122" s="6"/>
      <c r="G122" s="6"/>
      <c r="H122" s="6"/>
      <c r="I122" s="6"/>
      <c r="J122" s="6"/>
      <c r="K122" s="699">
        <f>VLOOKUP('Part 1'!$L$16,Datasheet4!$B$6:$GB$324,X122,FALSE)</f>
        <v>2068574</v>
      </c>
      <c r="L122" s="822"/>
      <c r="M122" s="2"/>
      <c r="N122" s="2"/>
      <c r="O122" s="699">
        <f>VLOOKUP('Part 1'!$L$16,Datasheet4!$B$6:$GB$324,Y122,FALSE)</f>
        <v>695823</v>
      </c>
      <c r="P122" s="700"/>
      <c r="Q122" s="2"/>
      <c r="R122" s="2"/>
      <c r="S122" s="699">
        <f>VLOOKUP('Part 1'!$L$16,Datasheet4!$B$6:$GB$324,Z122,FALSE)</f>
        <v>32010</v>
      </c>
      <c r="T122" s="700"/>
      <c r="U122" s="2"/>
      <c r="V122" s="23"/>
      <c r="X122" s="177">
        <f>Z120+1</f>
        <v>102</v>
      </c>
      <c r="Y122" s="177">
        <f>X122+1</f>
        <v>103</v>
      </c>
      <c r="Z122" s="177">
        <f>Y122+1</f>
        <v>104</v>
      </c>
    </row>
    <row r="123" spans="1:26" ht="18" customHeight="1" thickBot="1" x14ac:dyDescent="0.4">
      <c r="A123" s="11"/>
      <c r="B123" s="2"/>
      <c r="C123" s="33"/>
      <c r="D123" s="33"/>
      <c r="E123" s="6"/>
      <c r="F123" s="6"/>
      <c r="G123" s="6"/>
      <c r="H123" s="6"/>
      <c r="I123" s="6"/>
      <c r="J123" s="6"/>
      <c r="K123" s="34"/>
      <c r="L123" s="27"/>
      <c r="M123" s="6"/>
      <c r="N123" s="6"/>
      <c r="O123" s="34"/>
      <c r="P123" s="27"/>
      <c r="Q123" s="6"/>
      <c r="R123" s="6"/>
      <c r="S123" s="34"/>
      <c r="T123" s="27"/>
      <c r="U123" s="2"/>
      <c r="V123" s="23"/>
    </row>
    <row r="124" spans="1:26" ht="18" customHeight="1" thickBot="1" x14ac:dyDescent="0.4">
      <c r="A124" s="11"/>
      <c r="B124" s="2"/>
      <c r="C124" s="33" t="s">
        <v>284</v>
      </c>
      <c r="D124" s="33"/>
      <c r="E124" s="6"/>
      <c r="F124" s="6"/>
      <c r="G124" s="6"/>
      <c r="H124" s="6"/>
      <c r="I124" s="6"/>
      <c r="J124" s="6"/>
      <c r="K124" s="699">
        <f>VLOOKUP('Part 1'!$L$16,Datasheet4!$B$6:$GB$324,X124,FALSE)</f>
        <v>-87251</v>
      </c>
      <c r="L124" s="822"/>
      <c r="M124" s="2"/>
      <c r="N124" s="2"/>
      <c r="O124" s="699">
        <f>VLOOKUP('Part 1'!$L$16,Datasheet4!$B$6:$GB$324,Y124,FALSE)</f>
        <v>-34665</v>
      </c>
      <c r="P124" s="700"/>
      <c r="Q124" s="2"/>
      <c r="R124" s="2"/>
      <c r="S124" s="699">
        <f>VLOOKUP('Part 1'!$L$16,Datasheet4!$B$6:$GB$324,Z124,FALSE)</f>
        <v>-1806</v>
      </c>
      <c r="T124" s="700"/>
      <c r="U124" s="2"/>
      <c r="V124" s="23"/>
      <c r="X124" s="177">
        <f>Z122+1</f>
        <v>105</v>
      </c>
      <c r="Y124" s="177">
        <f>X124+1</f>
        <v>106</v>
      </c>
      <c r="Z124" s="177">
        <f>Y124+1</f>
        <v>107</v>
      </c>
    </row>
    <row r="125" spans="1:26" ht="18" customHeight="1" x14ac:dyDescent="0.35">
      <c r="A125" s="11"/>
      <c r="B125" s="2"/>
      <c r="C125" s="33"/>
      <c r="D125" s="33"/>
      <c r="E125" s="6"/>
      <c r="F125" s="6"/>
      <c r="G125" s="6"/>
      <c r="H125" s="6"/>
      <c r="I125" s="6"/>
      <c r="J125" s="6"/>
      <c r="K125" s="6"/>
      <c r="L125" s="6"/>
      <c r="M125" s="6"/>
      <c r="N125" s="6"/>
      <c r="O125" s="6"/>
      <c r="P125" s="6"/>
      <c r="Q125" s="6"/>
      <c r="R125" s="6"/>
      <c r="S125" s="6"/>
      <c r="T125" s="6"/>
      <c r="U125" s="2"/>
      <c r="V125" s="23"/>
    </row>
    <row r="126" spans="1:26" ht="18" customHeight="1" thickBot="1" x14ac:dyDescent="0.4">
      <c r="A126" s="11"/>
      <c r="B126" s="2"/>
      <c r="C126" s="50" t="s">
        <v>285</v>
      </c>
      <c r="D126" s="33"/>
      <c r="E126" s="6"/>
      <c r="F126" s="6"/>
      <c r="G126" s="6"/>
      <c r="H126" s="6"/>
      <c r="I126" s="6"/>
      <c r="J126" s="6"/>
      <c r="K126" s="6"/>
      <c r="L126" s="6"/>
      <c r="M126" s="6"/>
      <c r="N126" s="6"/>
      <c r="O126" s="6"/>
      <c r="P126" s="6"/>
      <c r="Q126" s="6"/>
      <c r="R126" s="6"/>
      <c r="S126" s="6"/>
      <c r="T126" s="6"/>
      <c r="U126" s="2"/>
      <c r="V126" s="23"/>
    </row>
    <row r="127" spans="1:26" ht="18" customHeight="1" thickBot="1" x14ac:dyDescent="0.4">
      <c r="A127" s="11"/>
      <c r="B127" s="2"/>
      <c r="C127" s="55" t="s">
        <v>286</v>
      </c>
      <c r="D127" s="322"/>
      <c r="E127" s="322"/>
      <c r="F127" s="322"/>
      <c r="G127" s="322"/>
      <c r="H127" s="322"/>
      <c r="I127" s="6"/>
      <c r="J127" s="6"/>
      <c r="K127" s="699">
        <f>VLOOKUP('Part 1'!$L$16,Datasheet4!$B$6:$GB$324,X127,FALSE)</f>
        <v>97426.571506924782</v>
      </c>
      <c r="L127" s="822"/>
      <c r="M127" s="2"/>
      <c r="N127" s="2"/>
      <c r="O127" s="699">
        <f>VLOOKUP('Part 1'!$L$16,Datasheet4!$B$6:$GB$324,Y127,FALSE)</f>
        <v>20739.951226069254</v>
      </c>
      <c r="P127" s="700"/>
      <c r="Q127" s="2"/>
      <c r="R127" s="2"/>
      <c r="S127" s="699">
        <f>VLOOKUP('Part 1'!$L$16,Datasheet4!$B$6:$GB$324,Z127,FALSE)</f>
        <v>1331.6063810590626</v>
      </c>
      <c r="T127" s="700"/>
      <c r="U127" s="2"/>
      <c r="V127" s="23"/>
      <c r="X127" s="177">
        <v>108</v>
      </c>
      <c r="Y127" s="177">
        <f>X127+1</f>
        <v>109</v>
      </c>
      <c r="Z127" s="177">
        <f>Y127+1</f>
        <v>110</v>
      </c>
    </row>
    <row r="128" spans="1:26" ht="18" customHeight="1" thickBot="1" x14ac:dyDescent="0.4">
      <c r="A128" s="11"/>
      <c r="B128" s="2"/>
      <c r="C128" s="322"/>
      <c r="D128" s="322"/>
      <c r="E128" s="322"/>
      <c r="F128" s="322"/>
      <c r="G128" s="322"/>
      <c r="H128" s="322"/>
      <c r="I128" s="6"/>
      <c r="J128" s="6"/>
      <c r="K128" s="6"/>
      <c r="L128" s="6"/>
      <c r="M128" s="6"/>
      <c r="N128" s="6"/>
      <c r="O128" s="357"/>
      <c r="P128" s="357"/>
      <c r="Q128" s="6"/>
      <c r="R128" s="6"/>
      <c r="S128" s="6"/>
      <c r="T128" s="6"/>
      <c r="U128" s="2"/>
      <c r="V128" s="23"/>
    </row>
    <row r="129" spans="1:26" ht="18" customHeight="1" thickBot="1" x14ac:dyDescent="0.4">
      <c r="A129" s="11"/>
      <c r="B129" s="2"/>
      <c r="C129" s="33" t="s">
        <v>287</v>
      </c>
      <c r="D129" s="33"/>
      <c r="E129" s="6"/>
      <c r="F129" s="6"/>
      <c r="G129" s="6"/>
      <c r="H129" s="6"/>
      <c r="I129" s="6"/>
      <c r="J129" s="6"/>
      <c r="K129" s="699">
        <f>VLOOKUP('Part 1'!$L$16,Datasheet4!$B$6:$GB$324,X129,FALSE)</f>
        <v>110942</v>
      </c>
      <c r="L129" s="822"/>
      <c r="M129" s="2"/>
      <c r="N129" s="2"/>
      <c r="O129" s="699">
        <f>VLOOKUP('Part 1'!$L$16,Datasheet4!$B$6:$GB$324,Y129,FALSE)</f>
        <v>27036</v>
      </c>
      <c r="P129" s="700"/>
      <c r="Q129" s="2"/>
      <c r="R129" s="2"/>
      <c r="S129" s="699">
        <f>VLOOKUP('Part 1'!$L$16,Datasheet4!$B$6:$GB$324,Z129,FALSE)</f>
        <v>1396</v>
      </c>
      <c r="T129" s="700"/>
      <c r="U129" s="2"/>
      <c r="V129" s="23"/>
      <c r="X129" s="177">
        <f>Z127+1</f>
        <v>111</v>
      </c>
      <c r="Y129" s="177">
        <f>X129+1</f>
        <v>112</v>
      </c>
      <c r="Z129" s="177">
        <f>Y129+1</f>
        <v>113</v>
      </c>
    </row>
    <row r="130" spans="1:26" ht="18" customHeight="1" thickBot="1" x14ac:dyDescent="0.4">
      <c r="A130" s="11"/>
      <c r="B130" s="2"/>
      <c r="C130" s="33"/>
      <c r="D130" s="33"/>
      <c r="E130" s="6"/>
      <c r="F130" s="6"/>
      <c r="G130" s="6"/>
      <c r="H130" s="6"/>
      <c r="I130" s="6"/>
      <c r="J130" s="6"/>
      <c r="K130" s="34"/>
      <c r="L130" s="27"/>
      <c r="M130" s="6"/>
      <c r="N130" s="6"/>
      <c r="O130" s="34"/>
      <c r="P130" s="27"/>
      <c r="Q130" s="6"/>
      <c r="R130" s="6"/>
      <c r="S130" s="34"/>
      <c r="T130" s="27"/>
      <c r="U130" s="2"/>
      <c r="V130" s="23"/>
    </row>
    <row r="131" spans="1:26" ht="18" customHeight="1" thickBot="1" x14ac:dyDescent="0.4">
      <c r="A131" s="11"/>
      <c r="B131" s="2"/>
      <c r="C131" s="33" t="s">
        <v>288</v>
      </c>
      <c r="D131" s="33"/>
      <c r="E131" s="6"/>
      <c r="F131" s="6"/>
      <c r="G131" s="6"/>
      <c r="H131" s="6"/>
      <c r="I131" s="6"/>
      <c r="J131" s="6"/>
      <c r="K131" s="699">
        <f>VLOOKUP('Part 1'!$L$16,Datasheet4!$B$6:$GB$324,X131,FALSE)</f>
        <v>-13507</v>
      </c>
      <c r="L131" s="822"/>
      <c r="M131" s="2"/>
      <c r="N131" s="2"/>
      <c r="O131" s="699">
        <f>VLOOKUP('Part 1'!$L$16,Datasheet4!$B$6:$GB$324,Y131,FALSE)</f>
        <v>-6303</v>
      </c>
      <c r="P131" s="700"/>
      <c r="Q131" s="2"/>
      <c r="R131" s="2"/>
      <c r="S131" s="699">
        <f>VLOOKUP('Part 1'!$L$16,Datasheet4!$B$6:$GB$324,Z131,FALSE)</f>
        <v>-89</v>
      </c>
      <c r="T131" s="700"/>
      <c r="U131" s="2"/>
      <c r="V131" s="23"/>
      <c r="X131" s="177">
        <f>Z129+1</f>
        <v>114</v>
      </c>
      <c r="Y131" s="177">
        <f>X131+1</f>
        <v>115</v>
      </c>
      <c r="Z131" s="177">
        <f>Y131+1</f>
        <v>116</v>
      </c>
    </row>
    <row r="132" spans="1:26" ht="18" customHeight="1" x14ac:dyDescent="0.35">
      <c r="A132" s="11"/>
      <c r="B132" s="2"/>
      <c r="C132" s="33"/>
      <c r="D132" s="33"/>
      <c r="E132" s="6"/>
      <c r="F132" s="6"/>
      <c r="G132" s="6"/>
      <c r="H132" s="6"/>
      <c r="I132" s="6"/>
      <c r="J132" s="6"/>
      <c r="K132" s="6"/>
      <c r="L132" s="6"/>
      <c r="M132" s="6"/>
      <c r="N132" s="6"/>
      <c r="O132" s="6"/>
      <c r="P132" s="6"/>
      <c r="Q132" s="6"/>
      <c r="R132" s="6"/>
      <c r="S132" s="6"/>
      <c r="T132" s="6"/>
      <c r="U132" s="2"/>
      <c r="V132" s="23"/>
    </row>
    <row r="133" spans="1:26" ht="18" customHeight="1" thickBot="1" x14ac:dyDescent="0.4">
      <c r="A133" s="11"/>
      <c r="B133" s="2"/>
      <c r="C133" s="50" t="s">
        <v>289</v>
      </c>
      <c r="D133" s="33"/>
      <c r="E133" s="6"/>
      <c r="F133" s="6"/>
      <c r="G133" s="6"/>
      <c r="H133" s="6"/>
      <c r="I133" s="6"/>
      <c r="J133" s="6"/>
      <c r="K133" s="6"/>
      <c r="L133" s="6"/>
      <c r="M133" s="6"/>
      <c r="N133" s="6"/>
      <c r="O133" s="6"/>
      <c r="P133" s="6"/>
      <c r="Q133" s="6"/>
      <c r="R133" s="6"/>
      <c r="S133" s="6"/>
      <c r="T133" s="6"/>
      <c r="U133" s="2"/>
      <c r="V133" s="23"/>
    </row>
    <row r="134" spans="1:26" ht="18" customHeight="1" thickBot="1" x14ac:dyDescent="0.4">
      <c r="A134" s="11"/>
      <c r="B134" s="2"/>
      <c r="C134" s="55" t="s">
        <v>290</v>
      </c>
      <c r="D134" s="322"/>
      <c r="E134" s="322"/>
      <c r="F134" s="322"/>
      <c r="G134" s="322"/>
      <c r="H134" s="322"/>
      <c r="I134" s="6"/>
      <c r="J134" s="6"/>
      <c r="K134" s="699">
        <f>VLOOKUP('Part 1'!$L$16,Datasheet4!$B$6:$GB$324,X134,FALSE)</f>
        <v>6783842.5135979643</v>
      </c>
      <c r="L134" s="822"/>
      <c r="M134" s="2"/>
      <c r="N134" s="2"/>
      <c r="O134" s="699">
        <f>VLOOKUP('Part 1'!$L$16,Datasheet4!$B$6:$GB$324,Y134,FALSE)</f>
        <v>2010434.3569808565</v>
      </c>
      <c r="P134" s="700"/>
      <c r="Q134" s="2"/>
      <c r="R134" s="2"/>
      <c r="S134" s="699">
        <f>VLOOKUP('Part 1'!$L$16,Datasheet4!$B$6:$GB$324,Z134,FALSE)</f>
        <v>75527.675795926742</v>
      </c>
      <c r="T134" s="700"/>
      <c r="U134" s="2"/>
      <c r="V134" s="23"/>
      <c r="X134" s="177">
        <v>117</v>
      </c>
      <c r="Y134" s="177">
        <f>X134+1</f>
        <v>118</v>
      </c>
      <c r="Z134" s="177">
        <f>Y134+1</f>
        <v>119</v>
      </c>
    </row>
    <row r="135" spans="1:26" ht="18" customHeight="1" thickBot="1" x14ac:dyDescent="0.4">
      <c r="A135" s="11"/>
      <c r="B135" s="2"/>
      <c r="C135" s="322"/>
      <c r="D135" s="322"/>
      <c r="E135" s="322"/>
      <c r="F135" s="322"/>
      <c r="G135" s="322"/>
      <c r="H135" s="322"/>
      <c r="I135" s="6"/>
      <c r="J135" s="6"/>
      <c r="K135" s="6"/>
      <c r="L135" s="6"/>
      <c r="M135" s="6"/>
      <c r="N135" s="6"/>
      <c r="O135" s="357"/>
      <c r="P135" s="357"/>
      <c r="Q135" s="6"/>
      <c r="R135" s="6"/>
      <c r="S135" s="6"/>
      <c r="T135" s="6"/>
      <c r="U135" s="2"/>
      <c r="V135" s="23"/>
    </row>
    <row r="136" spans="1:26" ht="18" customHeight="1" thickBot="1" x14ac:dyDescent="0.4">
      <c r="A136" s="11"/>
      <c r="B136" s="2"/>
      <c r="C136" s="33" t="s">
        <v>291</v>
      </c>
      <c r="D136" s="33"/>
      <c r="E136" s="6"/>
      <c r="F136" s="6"/>
      <c r="G136" s="6"/>
      <c r="H136" s="6"/>
      <c r="I136" s="6"/>
      <c r="J136" s="6"/>
      <c r="K136" s="699">
        <f>VLOOKUP('Part 1'!$L$16,Datasheet4!$B$6:$GB$324,X136,FALSE)</f>
        <v>9236654</v>
      </c>
      <c r="L136" s="822"/>
      <c r="M136" s="2"/>
      <c r="N136" s="2"/>
      <c r="O136" s="699">
        <f>VLOOKUP('Part 1'!$L$16,Datasheet4!$B$6:$GB$324,Y136,FALSE)</f>
        <v>3264520</v>
      </c>
      <c r="P136" s="700"/>
      <c r="Q136" s="2"/>
      <c r="R136" s="2"/>
      <c r="S136" s="699">
        <f>VLOOKUP('Part 1'!$L$16,Datasheet4!$B$6:$GB$324,Z136,FALSE)</f>
        <v>108563</v>
      </c>
      <c r="T136" s="700"/>
      <c r="U136" s="2"/>
      <c r="V136" s="23"/>
      <c r="X136" s="177">
        <f>Z134+1</f>
        <v>120</v>
      </c>
      <c r="Y136" s="177">
        <f>X136+1</f>
        <v>121</v>
      </c>
      <c r="Z136" s="177">
        <f>Y136+1</f>
        <v>122</v>
      </c>
    </row>
    <row r="137" spans="1:26" ht="18" customHeight="1" thickBot="1" x14ac:dyDescent="0.4">
      <c r="A137" s="11"/>
      <c r="B137" s="2"/>
      <c r="C137" s="33"/>
      <c r="D137" s="33"/>
      <c r="E137" s="6"/>
      <c r="F137" s="6"/>
      <c r="G137" s="6"/>
      <c r="H137" s="6"/>
      <c r="I137" s="6"/>
      <c r="J137" s="6"/>
      <c r="K137" s="34"/>
      <c r="L137" s="27"/>
      <c r="M137" s="6"/>
      <c r="N137" s="6"/>
      <c r="O137" s="34"/>
      <c r="P137" s="27"/>
      <c r="Q137" s="6"/>
      <c r="R137" s="6"/>
      <c r="S137" s="34"/>
      <c r="T137" s="27"/>
      <c r="U137" s="2"/>
      <c r="V137" s="23"/>
    </row>
    <row r="138" spans="1:26" ht="18" customHeight="1" thickBot="1" x14ac:dyDescent="0.4">
      <c r="A138" s="11"/>
      <c r="B138" s="2"/>
      <c r="C138" s="33" t="s">
        <v>292</v>
      </c>
      <c r="D138" s="33"/>
      <c r="E138" s="6"/>
      <c r="F138" s="6"/>
      <c r="G138" s="6"/>
      <c r="H138" s="6"/>
      <c r="I138" s="6"/>
      <c r="J138" s="6"/>
      <c r="K138" s="699">
        <f>VLOOKUP('Part 1'!$L$16,Datasheet4!$B$6:$GB$324,X138,FALSE)</f>
        <v>-2452795</v>
      </c>
      <c r="L138" s="822"/>
      <c r="M138" s="2"/>
      <c r="N138" s="2"/>
      <c r="O138" s="699">
        <f>VLOOKUP('Part 1'!$L$16,Datasheet4!$B$6:$GB$324,Y138,FALSE)</f>
        <v>-1254084</v>
      </c>
      <c r="P138" s="700"/>
      <c r="Q138" s="2"/>
      <c r="R138" s="2"/>
      <c r="S138" s="699">
        <f>VLOOKUP('Part 1'!$L$16,Datasheet4!$B$6:$GB$324,Z138,FALSE)</f>
        <v>-33033</v>
      </c>
      <c r="T138" s="700"/>
      <c r="U138" s="2"/>
      <c r="V138" s="23"/>
      <c r="X138" s="177">
        <f>Z136+1</f>
        <v>123</v>
      </c>
      <c r="Y138" s="177">
        <f>X138+1</f>
        <v>124</v>
      </c>
      <c r="Z138" s="177">
        <f>Y138+1</f>
        <v>125</v>
      </c>
    </row>
    <row r="139" spans="1:26" ht="18" customHeight="1" x14ac:dyDescent="0.35">
      <c r="A139" s="11"/>
      <c r="B139" s="2"/>
      <c r="C139" s="33"/>
      <c r="D139" s="33"/>
      <c r="E139" s="6"/>
      <c r="F139" s="6"/>
      <c r="G139" s="6"/>
      <c r="H139" s="6"/>
      <c r="I139" s="6"/>
      <c r="J139" s="6"/>
      <c r="K139" s="379"/>
      <c r="L139" s="6"/>
      <c r="M139" s="6"/>
      <c r="N139" s="6"/>
      <c r="O139" s="6"/>
      <c r="P139" s="6"/>
      <c r="Q139" s="6"/>
      <c r="R139" s="6"/>
      <c r="S139" s="6"/>
      <c r="T139" s="6"/>
      <c r="U139" s="2"/>
      <c r="V139" s="23"/>
    </row>
    <row r="140" spans="1:26" ht="18" customHeight="1" thickBot="1" x14ac:dyDescent="0.4">
      <c r="A140" s="11"/>
      <c r="B140" s="2"/>
      <c r="C140" s="50" t="s">
        <v>293</v>
      </c>
      <c r="D140" s="33"/>
      <c r="E140" s="6"/>
      <c r="F140" s="6"/>
      <c r="G140" s="6"/>
      <c r="H140" s="6"/>
      <c r="I140" s="6"/>
      <c r="J140" s="6"/>
      <c r="K140" s="823">
        <f>(((+'[6]Part 3'!J170+('[6]Part 3'!J170*7/466))*K$31)+('[6]Part 3'!N170+('[6]Part 3'!N170*7/466)))*-1</f>
        <v>0</v>
      </c>
      <c r="L140" s="824"/>
      <c r="M140" s="6"/>
      <c r="N140" s="6"/>
      <c r="O140" s="825">
        <f>((('[6]Part 3'!J170+('[6]Part 3'!J170*7/466))*O$31))*-1</f>
        <v>0</v>
      </c>
      <c r="P140" s="826"/>
      <c r="Q140" s="6"/>
      <c r="R140" s="6"/>
      <c r="S140" s="827">
        <f>((('[6]Part 3'!J170+('[6]Part 3'!J170*7/466))*S$31))*-1</f>
        <v>0</v>
      </c>
      <c r="T140" s="828"/>
      <c r="U140" s="2"/>
      <c r="V140" s="23"/>
    </row>
    <row r="141" spans="1:26" ht="18" customHeight="1" thickBot="1" x14ac:dyDescent="0.4">
      <c r="A141" s="11"/>
      <c r="B141" s="2"/>
      <c r="C141" s="55" t="s">
        <v>294</v>
      </c>
      <c r="D141" s="322"/>
      <c r="E141" s="322"/>
      <c r="F141" s="322"/>
      <c r="G141" s="322"/>
      <c r="H141" s="322"/>
      <c r="I141" s="6"/>
      <c r="J141" s="6"/>
      <c r="K141" s="699">
        <f>VLOOKUP('Part 1'!$L$16,Datasheet4!$B$6:$GB$324,X141,FALSE)</f>
        <v>16315888.645150192</v>
      </c>
      <c r="L141" s="822"/>
      <c r="M141" s="2"/>
      <c r="N141" s="2"/>
      <c r="O141" s="699">
        <f>VLOOKUP('Part 1'!$L$16,Datasheet4!$B$6:$GB$324,Y141,FALSE)</f>
        <v>5370595.4097216921</v>
      </c>
      <c r="P141" s="700"/>
      <c r="Q141" s="2"/>
      <c r="R141" s="2"/>
      <c r="S141" s="699">
        <f>VLOOKUP('Part 1'!$L$16,Datasheet4!$B$6:$GB$324,Z141,FALSE)</f>
        <v>139161.01377372709</v>
      </c>
      <c r="T141" s="700"/>
      <c r="U141" s="2"/>
      <c r="V141" s="23"/>
      <c r="X141" s="177">
        <v>126</v>
      </c>
      <c r="Y141" s="177">
        <f>X141+1</f>
        <v>127</v>
      </c>
      <c r="Z141" s="177">
        <f>Y141+1</f>
        <v>128</v>
      </c>
    </row>
    <row r="142" spans="1:26" ht="18" customHeight="1" thickBot="1" x14ac:dyDescent="0.4">
      <c r="A142" s="11"/>
      <c r="B142" s="2"/>
      <c r="C142" s="55"/>
      <c r="D142" s="322"/>
      <c r="E142" s="322"/>
      <c r="F142" s="322"/>
      <c r="G142" s="322"/>
      <c r="H142" s="322"/>
      <c r="I142" s="6"/>
      <c r="J142" s="358"/>
      <c r="K142" s="157"/>
      <c r="L142" s="157"/>
      <c r="M142" s="355"/>
      <c r="N142" s="355"/>
      <c r="O142" s="157"/>
      <c r="P142" s="158"/>
      <c r="Q142" s="355"/>
      <c r="R142" s="355"/>
      <c r="S142" s="157"/>
      <c r="T142" s="158"/>
      <c r="U142" s="2"/>
      <c r="V142" s="23"/>
    </row>
    <row r="143" spans="1:26" ht="18" customHeight="1" thickBot="1" x14ac:dyDescent="0.4">
      <c r="A143" s="11"/>
      <c r="B143" s="2"/>
      <c r="C143" s="55" t="s">
        <v>295</v>
      </c>
      <c r="D143" s="322"/>
      <c r="E143" s="322"/>
      <c r="F143" s="322"/>
      <c r="G143" s="322"/>
      <c r="H143" s="322"/>
      <c r="I143" s="6"/>
      <c r="J143" s="6"/>
      <c r="K143" s="770">
        <f>VLOOKUP('Part 1'!$L$16,Datasheet4!$B$6:$GB$324,X143,FALSE)</f>
        <v>-1051890.2388320775</v>
      </c>
      <c r="L143" s="755"/>
      <c r="M143" s="2"/>
      <c r="N143" s="2"/>
      <c r="O143" s="770">
        <f>VLOOKUP('Part 1'!$L$16,Datasheet4!$B$6:$GB$324,Y143,FALSE)</f>
        <v>-219799.23526832994</v>
      </c>
      <c r="P143" s="755"/>
      <c r="Q143" s="2"/>
      <c r="R143" s="2"/>
      <c r="S143" s="770">
        <f>VLOOKUP('Part 1'!$L$16,Datasheet4!$B$6:$GB$324,Z143,FALSE)</f>
        <v>-7308.5605075356398</v>
      </c>
      <c r="T143" s="755"/>
      <c r="U143" s="2"/>
      <c r="V143" s="23"/>
      <c r="X143" s="177">
        <f>Z141+1</f>
        <v>129</v>
      </c>
      <c r="Y143" s="177">
        <f>X143+1</f>
        <v>130</v>
      </c>
      <c r="Z143" s="177">
        <f>Y143+1</f>
        <v>131</v>
      </c>
    </row>
    <row r="144" spans="1:26" ht="18" customHeight="1" thickBot="1" x14ac:dyDescent="0.4">
      <c r="A144" s="11"/>
      <c r="B144" s="2"/>
      <c r="C144" s="322"/>
      <c r="D144" s="322"/>
      <c r="E144" s="322"/>
      <c r="F144" s="322"/>
      <c r="G144" s="322"/>
      <c r="H144" s="322"/>
      <c r="I144" s="6"/>
      <c r="J144" s="6"/>
      <c r="K144" s="6"/>
      <c r="L144" s="6"/>
      <c r="M144" s="6"/>
      <c r="N144" s="6"/>
      <c r="O144" s="357"/>
      <c r="P144" s="357"/>
      <c r="Q144" s="6"/>
      <c r="R144" s="6"/>
      <c r="S144" s="6"/>
      <c r="T144" s="6"/>
      <c r="U144" s="2"/>
      <c r="V144" s="23"/>
    </row>
    <row r="145" spans="1:26" ht="18" customHeight="1" thickBot="1" x14ac:dyDescent="0.4">
      <c r="A145" s="11"/>
      <c r="B145" s="2"/>
      <c r="C145" s="33" t="s">
        <v>296</v>
      </c>
      <c r="D145" s="33"/>
      <c r="E145" s="6"/>
      <c r="F145" s="6"/>
      <c r="G145" s="6"/>
      <c r="H145" s="6"/>
      <c r="I145" s="6"/>
      <c r="J145" s="6"/>
      <c r="K145" s="699">
        <f>VLOOKUP('Part 1'!$L$16,Datasheet4!$B$6:$GB$324,X145,FALSE)</f>
        <v>18044749</v>
      </c>
      <c r="L145" s="822"/>
      <c r="M145" s="2"/>
      <c r="N145" s="2"/>
      <c r="O145" s="699">
        <f>VLOOKUP('Part 1'!$L$16,Datasheet4!$B$6:$GB$324,Y145,FALSE)</f>
        <v>5885373</v>
      </c>
      <c r="P145" s="700"/>
      <c r="Q145" s="2"/>
      <c r="R145" s="2"/>
      <c r="S145" s="699">
        <f>VLOOKUP('Part 1'!$L$16,Datasheet4!$B$6:$GB$324,Z145,FALSE)</f>
        <v>158363</v>
      </c>
      <c r="T145" s="700"/>
      <c r="U145" s="2"/>
      <c r="V145" s="23"/>
      <c r="X145" s="177">
        <f>Z143+1</f>
        <v>132</v>
      </c>
      <c r="Y145" s="177">
        <f>X145+1</f>
        <v>133</v>
      </c>
      <c r="Z145" s="177">
        <f>Y145+1</f>
        <v>134</v>
      </c>
    </row>
    <row r="146" spans="1:26" ht="18" customHeight="1" x14ac:dyDescent="0.35">
      <c r="A146" s="11"/>
      <c r="B146" s="2"/>
      <c r="C146" s="33" t="s">
        <v>297</v>
      </c>
      <c r="D146" s="33"/>
      <c r="E146" s="6"/>
      <c r="F146" s="6"/>
      <c r="G146" s="6"/>
      <c r="H146" s="6"/>
      <c r="I146" s="6"/>
      <c r="J146" s="358"/>
      <c r="K146" s="157"/>
      <c r="L146" s="157"/>
      <c r="M146" s="355"/>
      <c r="N146" s="355"/>
      <c r="O146" s="157"/>
      <c r="P146" s="158"/>
      <c r="Q146" s="355"/>
      <c r="R146" s="355"/>
      <c r="S146" s="157"/>
      <c r="T146" s="158"/>
      <c r="U146" s="2"/>
      <c r="V146" s="23"/>
    </row>
    <row r="147" spans="1:26" ht="18" customHeight="1" thickBot="1" x14ac:dyDescent="0.4">
      <c r="A147" s="11"/>
      <c r="B147" s="2"/>
      <c r="C147" s="33"/>
      <c r="D147" s="33"/>
      <c r="E147" s="6"/>
      <c r="F147" s="6"/>
      <c r="G147" s="6"/>
      <c r="H147" s="6"/>
      <c r="I147" s="6"/>
      <c r="J147" s="6"/>
      <c r="K147" s="34"/>
      <c r="L147" s="27"/>
      <c r="M147" s="6"/>
      <c r="N147" s="6"/>
      <c r="O147" s="34"/>
      <c r="P147" s="27"/>
      <c r="Q147" s="6"/>
      <c r="R147" s="6"/>
      <c r="S147" s="34"/>
      <c r="T147" s="27"/>
      <c r="U147" s="2"/>
      <c r="V147" s="23"/>
    </row>
    <row r="148" spans="1:26" ht="18" customHeight="1" thickBot="1" x14ac:dyDescent="0.4">
      <c r="A148" s="11"/>
      <c r="B148" s="2"/>
      <c r="C148" s="33" t="s">
        <v>298</v>
      </c>
      <c r="D148" s="33"/>
      <c r="E148" s="6"/>
      <c r="F148" s="6"/>
      <c r="G148" s="6"/>
      <c r="H148" s="6"/>
      <c r="I148" s="6"/>
      <c r="J148" s="6"/>
      <c r="K148" s="699">
        <f>VLOOKUP('Part 1'!$L$16,Datasheet4!$B$6:$GB$324,X148,FALSE)</f>
        <v>-2780762</v>
      </c>
      <c r="L148" s="822"/>
      <c r="M148" s="2"/>
      <c r="N148" s="2"/>
      <c r="O148" s="699">
        <f>VLOOKUP('Part 1'!$L$16,Datasheet4!$B$6:$GB$324,Y148,FALSE)</f>
        <v>-734575</v>
      </c>
      <c r="P148" s="700"/>
      <c r="Q148" s="2"/>
      <c r="R148" s="2"/>
      <c r="S148" s="699">
        <f>VLOOKUP('Part 1'!$L$16,Datasheet4!$B$6:$GB$324,Z148,FALSE)</f>
        <v>-26504</v>
      </c>
      <c r="T148" s="700"/>
      <c r="U148" s="2"/>
      <c r="V148" s="23"/>
      <c r="X148" s="177">
        <v>135</v>
      </c>
      <c r="Y148" s="177">
        <f>X148+1</f>
        <v>136</v>
      </c>
      <c r="Z148" s="177">
        <f>Y148+1</f>
        <v>137</v>
      </c>
    </row>
    <row r="149" spans="1:26" ht="18" customHeight="1" x14ac:dyDescent="0.35">
      <c r="A149" s="11"/>
      <c r="B149" s="2"/>
      <c r="C149" s="33"/>
      <c r="D149" s="33"/>
      <c r="E149" s="6"/>
      <c r="F149" s="6"/>
      <c r="G149" s="6"/>
      <c r="H149" s="6"/>
      <c r="I149" s="6"/>
      <c r="J149" s="6"/>
      <c r="K149" s="6"/>
      <c r="L149" s="6"/>
      <c r="M149" s="6"/>
      <c r="N149" s="6"/>
      <c r="O149" s="6"/>
      <c r="P149" s="6"/>
      <c r="Q149" s="6"/>
      <c r="R149" s="6"/>
      <c r="S149" s="6"/>
      <c r="T149" s="6"/>
      <c r="U149" s="2"/>
      <c r="V149" s="23"/>
    </row>
    <row r="150" spans="1:26" ht="18" customHeight="1" thickBot="1" x14ac:dyDescent="0.4">
      <c r="A150" s="11"/>
      <c r="B150" s="2"/>
      <c r="C150" s="50" t="s">
        <v>208</v>
      </c>
      <c r="D150" s="33"/>
      <c r="E150" s="6"/>
      <c r="F150" s="6"/>
      <c r="G150" s="6"/>
      <c r="H150" s="6"/>
      <c r="I150" s="6"/>
      <c r="J150" s="6"/>
      <c r="K150" s="6"/>
      <c r="L150" s="6"/>
      <c r="M150" s="6"/>
      <c r="N150" s="6"/>
      <c r="O150" s="6"/>
      <c r="P150" s="6"/>
      <c r="Q150" s="6"/>
      <c r="R150" s="6"/>
      <c r="S150" s="6"/>
      <c r="T150" s="6"/>
      <c r="U150" s="2"/>
      <c r="V150" s="23"/>
    </row>
    <row r="151" spans="1:26" ht="18" customHeight="1" thickBot="1" x14ac:dyDescent="0.4">
      <c r="A151" s="11"/>
      <c r="B151" s="2"/>
      <c r="C151" s="55" t="s">
        <v>299</v>
      </c>
      <c r="D151" s="322"/>
      <c r="E151" s="322"/>
      <c r="F151" s="322"/>
      <c r="G151" s="322"/>
      <c r="H151" s="322"/>
      <c r="I151" s="6"/>
      <c r="J151" s="6"/>
      <c r="K151" s="699">
        <f>VLOOKUP('Part 1'!$L$16,Datasheet4!$B$6:$GB$324,X151,FALSE)</f>
        <v>-48197.818750203645</v>
      </c>
      <c r="L151" s="822"/>
      <c r="M151" s="2"/>
      <c r="N151" s="2"/>
      <c r="O151" s="699">
        <f>VLOOKUP('Part 1'!$L$16,Datasheet4!$B$6:$GB$324,Y151,FALSE)</f>
        <v>-6432.0947899185339</v>
      </c>
      <c r="P151" s="700"/>
      <c r="Q151" s="2"/>
      <c r="R151" s="2"/>
      <c r="S151" s="699">
        <f>VLOOKUP('Part 1'!$L$16,Datasheet4!$B$6:$GB$324,Z151,FALSE)</f>
        <v>-728.26254439918569</v>
      </c>
      <c r="T151" s="700"/>
      <c r="U151" s="2"/>
      <c r="V151" s="23"/>
      <c r="X151" s="177">
        <v>138</v>
      </c>
      <c r="Y151" s="177">
        <f>X151+1</f>
        <v>139</v>
      </c>
      <c r="Z151" s="177">
        <f>Y151+1</f>
        <v>140</v>
      </c>
    </row>
    <row r="152" spans="1:26" ht="18" customHeight="1" x14ac:dyDescent="0.35">
      <c r="A152" s="11"/>
      <c r="B152" s="2"/>
      <c r="C152" s="33"/>
      <c r="D152" s="33"/>
      <c r="E152" s="6"/>
      <c r="F152" s="6"/>
      <c r="G152" s="6"/>
      <c r="H152" s="6"/>
      <c r="I152" s="6"/>
      <c r="J152" s="6"/>
      <c r="K152" s="157"/>
      <c r="L152" s="157"/>
      <c r="M152" s="355"/>
      <c r="N152" s="355"/>
      <c r="O152" s="157"/>
      <c r="P152" s="158"/>
      <c r="Q152" s="355"/>
      <c r="R152" s="355"/>
      <c r="S152" s="157"/>
      <c r="T152" s="158"/>
      <c r="U152" s="2"/>
      <c r="V152" s="23"/>
    </row>
    <row r="153" spans="1:26" ht="18" customHeight="1" thickBot="1" x14ac:dyDescent="0.4">
      <c r="A153" s="11"/>
      <c r="B153" s="2"/>
      <c r="C153" s="50" t="s">
        <v>300</v>
      </c>
      <c r="D153" s="33"/>
      <c r="E153" s="6"/>
      <c r="F153" s="6"/>
      <c r="G153" s="6"/>
      <c r="H153" s="6"/>
      <c r="I153" s="6"/>
      <c r="J153" s="6"/>
      <c r="K153" s="157"/>
      <c r="L153" s="157"/>
      <c r="M153" s="355"/>
      <c r="N153" s="355"/>
      <c r="O153" s="157"/>
      <c r="P153" s="158"/>
      <c r="Q153" s="355"/>
      <c r="R153" s="355"/>
      <c r="S153" s="157"/>
      <c r="T153" s="158"/>
      <c r="U153" s="2"/>
      <c r="V153" s="23"/>
    </row>
    <row r="154" spans="1:26" ht="18" customHeight="1" thickBot="1" x14ac:dyDescent="0.4">
      <c r="A154" s="11"/>
      <c r="B154" s="2"/>
      <c r="C154" s="33" t="s">
        <v>301</v>
      </c>
      <c r="D154" s="33"/>
      <c r="E154" s="6"/>
      <c r="F154" s="6"/>
      <c r="G154" s="6"/>
      <c r="H154" s="6"/>
      <c r="I154" s="6"/>
      <c r="J154" s="6"/>
      <c r="K154" s="770">
        <f>VLOOKUP('Part 1'!$L$16,Datasheet4!$B$6:$GB$324,X154,FALSE)</f>
        <v>23172.842871690427</v>
      </c>
      <c r="L154" s="755"/>
      <c r="M154" s="2"/>
      <c r="N154" s="2"/>
      <c r="O154" s="770">
        <f>VLOOKUP('Part 1'!$L$16,Datasheet4!$B$6:$GB$324,Y154,FALSE)</f>
        <v>390.31771894093686</v>
      </c>
      <c r="P154" s="755"/>
      <c r="Q154" s="2"/>
      <c r="R154" s="2"/>
      <c r="S154" s="770">
        <f>VLOOKUP('Part 1'!$L$16,Datasheet4!$B$6:$GB$324,Z154,FALSE)</f>
        <v>256.54613034623219</v>
      </c>
      <c r="T154" s="755"/>
      <c r="U154" s="2"/>
      <c r="V154" s="23"/>
      <c r="X154" s="177">
        <v>141</v>
      </c>
      <c r="Y154" s="177">
        <f>X154+1</f>
        <v>142</v>
      </c>
      <c r="Z154" s="177">
        <f>Y154+1</f>
        <v>143</v>
      </c>
    </row>
    <row r="155" spans="1:26" ht="18" customHeight="1" thickBot="1" x14ac:dyDescent="0.4">
      <c r="A155" s="11"/>
      <c r="B155" s="2"/>
      <c r="C155" s="33"/>
      <c r="D155" s="33"/>
      <c r="E155" s="6"/>
      <c r="F155" s="6"/>
      <c r="G155" s="6"/>
      <c r="H155" s="6"/>
      <c r="I155" s="6"/>
      <c r="J155" s="358"/>
      <c r="K155" s="157"/>
      <c r="L155" s="157"/>
      <c r="M155" s="355"/>
      <c r="N155" s="355"/>
      <c r="O155" s="157"/>
      <c r="P155" s="158"/>
      <c r="Q155" s="355"/>
      <c r="R155" s="355"/>
      <c r="S155" s="157"/>
      <c r="T155" s="158"/>
      <c r="U155" s="2"/>
      <c r="V155" s="23"/>
    </row>
    <row r="156" spans="1:26" ht="18" customHeight="1" thickBot="1" x14ac:dyDescent="0.4">
      <c r="A156" s="11"/>
      <c r="B156" s="2"/>
      <c r="C156" s="33" t="s">
        <v>302</v>
      </c>
      <c r="D156" s="33"/>
      <c r="E156" s="6"/>
      <c r="F156" s="6"/>
      <c r="G156" s="6"/>
      <c r="H156" s="6"/>
      <c r="I156" s="6"/>
      <c r="J156" s="6"/>
      <c r="K156" s="770">
        <f>VLOOKUP('Part 1'!$L$16,Datasheet4!$B$6:$GB$324,X156,FALSE)</f>
        <v>226417</v>
      </c>
      <c r="L156" s="755"/>
      <c r="M156" s="2"/>
      <c r="N156" s="2"/>
      <c r="O156" s="770">
        <f>VLOOKUP('Part 1'!$L$16,Datasheet4!$B$6:$GB$324,Y156,FALSE)</f>
        <v>61540</v>
      </c>
      <c r="P156" s="755"/>
      <c r="Q156" s="2"/>
      <c r="R156" s="2"/>
      <c r="S156" s="770">
        <f>VLOOKUP('Part 1'!$L$16,Datasheet4!$B$6:$GB$324,Z156,FALSE)</f>
        <v>5458</v>
      </c>
      <c r="T156" s="755"/>
      <c r="U156" s="2"/>
      <c r="V156" s="23"/>
      <c r="X156" s="177">
        <f>Z154+1</f>
        <v>144</v>
      </c>
      <c r="Y156" s="177">
        <f>X156+1</f>
        <v>145</v>
      </c>
      <c r="Z156" s="177">
        <f>Y156+1</f>
        <v>146</v>
      </c>
    </row>
    <row r="157" spans="1:26" ht="18" customHeight="1" thickBot="1" x14ac:dyDescent="0.4">
      <c r="A157" s="11"/>
      <c r="B157" s="2"/>
      <c r="C157" s="33"/>
      <c r="D157" s="33"/>
      <c r="E157" s="6"/>
      <c r="F157" s="6"/>
      <c r="G157" s="6"/>
      <c r="H157" s="6"/>
      <c r="I157" s="6"/>
      <c r="J157" s="358"/>
      <c r="K157" s="157"/>
      <c r="L157" s="157"/>
      <c r="M157" s="355"/>
      <c r="N157" s="355"/>
      <c r="O157" s="157"/>
      <c r="P157" s="158"/>
      <c r="Q157" s="355"/>
      <c r="R157" s="355"/>
      <c r="S157" s="157"/>
      <c r="T157" s="158"/>
      <c r="U157" s="2"/>
      <c r="V157" s="23"/>
    </row>
    <row r="158" spans="1:26" ht="18" customHeight="1" thickBot="1" x14ac:dyDescent="0.4">
      <c r="A158" s="11"/>
      <c r="B158" s="2"/>
      <c r="C158" s="33" t="s">
        <v>303</v>
      </c>
      <c r="D158" s="33"/>
      <c r="E158" s="6"/>
      <c r="F158" s="6"/>
      <c r="G158" s="6"/>
      <c r="H158" s="6"/>
      <c r="I158" s="6"/>
      <c r="J158" s="6"/>
      <c r="K158" s="770">
        <f>VLOOKUP('Part 1'!$L$16,Datasheet4!$B$6:$GB$324,X158,FALSE)</f>
        <v>-203244</v>
      </c>
      <c r="L158" s="755"/>
      <c r="M158" s="2"/>
      <c r="N158" s="2"/>
      <c r="O158" s="770">
        <f>VLOOKUP('Part 1'!$L$16,Datasheet4!$B$6:$GB$324,Y158,FALSE)</f>
        <v>-61150</v>
      </c>
      <c r="P158" s="755"/>
      <c r="Q158" s="2"/>
      <c r="R158" s="2"/>
      <c r="S158" s="770">
        <f>VLOOKUP('Part 1'!$L$16,Datasheet4!$B$6:$GB$324,Z158,FALSE)</f>
        <v>-5201</v>
      </c>
      <c r="T158" s="755"/>
      <c r="U158" s="2"/>
      <c r="V158" s="23"/>
      <c r="X158" s="177">
        <f>Z156+1</f>
        <v>147</v>
      </c>
      <c r="Y158" s="177">
        <f>X158+1</f>
        <v>148</v>
      </c>
      <c r="Z158" s="177">
        <f>Y158+1</f>
        <v>149</v>
      </c>
    </row>
    <row r="159" spans="1:26" ht="18" customHeight="1" x14ac:dyDescent="0.35">
      <c r="A159" s="11"/>
      <c r="B159" s="2"/>
      <c r="C159" s="33"/>
      <c r="D159" s="33"/>
      <c r="E159" s="6"/>
      <c r="F159" s="6"/>
      <c r="G159" s="6"/>
      <c r="H159" s="6"/>
      <c r="I159" s="6"/>
      <c r="J159" s="6"/>
      <c r="K159" s="157"/>
      <c r="L159" s="543"/>
      <c r="M159" s="355"/>
      <c r="N159" s="355"/>
      <c r="O159" s="157"/>
      <c r="P159" s="543"/>
      <c r="Q159" s="355"/>
      <c r="R159" s="355"/>
      <c r="S159" s="157"/>
      <c r="T159" s="543"/>
      <c r="U159" s="2"/>
      <c r="V159" s="23"/>
    </row>
    <row r="160" spans="1:26" ht="18" customHeight="1" thickBot="1" x14ac:dyDescent="0.4">
      <c r="A160" s="11"/>
      <c r="B160" s="2"/>
      <c r="C160" s="48" t="s">
        <v>210</v>
      </c>
      <c r="D160" s="33"/>
      <c r="E160" s="6"/>
      <c r="F160" s="6"/>
      <c r="G160" s="6"/>
      <c r="H160" s="6"/>
      <c r="I160" s="538"/>
      <c r="J160" s="538"/>
      <c r="K160" s="157"/>
      <c r="L160" s="543"/>
      <c r="M160" s="355"/>
      <c r="N160" s="355"/>
      <c r="O160" s="157"/>
      <c r="P160" s="543"/>
      <c r="Q160" s="355"/>
      <c r="R160" s="355"/>
      <c r="S160" s="157"/>
      <c r="T160" s="543"/>
      <c r="U160" s="2"/>
      <c r="V160" s="23"/>
    </row>
    <row r="161" spans="1:30" ht="18" customHeight="1" thickBot="1" x14ac:dyDescent="0.4">
      <c r="A161" s="11"/>
      <c r="B161" s="2"/>
      <c r="C161" s="33" t="s">
        <v>304</v>
      </c>
      <c r="D161" s="33"/>
      <c r="E161" s="6"/>
      <c r="F161" s="6"/>
      <c r="G161" s="6"/>
      <c r="H161" s="6"/>
      <c r="I161" s="538"/>
      <c r="J161" s="538"/>
      <c r="K161" s="758">
        <f>VLOOKUP('Part 1'!$L$16,Datasheet4!$B$6:$GB$324,X161,FALSE)</f>
        <v>242556144.01080453</v>
      </c>
      <c r="L161" s="759"/>
      <c r="M161" s="538"/>
      <c r="N161" s="538"/>
      <c r="O161" s="758">
        <f>VLOOKUP('Part 1'!$L$16,Datasheet4!$B$6:$GB$324,Y161,FALSE)</f>
        <v>63087210.734553657</v>
      </c>
      <c r="P161" s="759"/>
      <c r="Q161" s="538"/>
      <c r="R161" s="538"/>
      <c r="S161" s="758">
        <f>VLOOKUP('Part 1'!$L$16,Datasheet4!$B$6:$GB$324,Z161,FALSE)</f>
        <v>2754754.5769839105</v>
      </c>
      <c r="T161" s="759"/>
      <c r="U161" s="2"/>
      <c r="V161" s="23"/>
      <c r="X161" s="177">
        <v>150</v>
      </c>
      <c r="Y161" s="177">
        <f>X161+1</f>
        <v>151</v>
      </c>
      <c r="Z161" s="177">
        <f>Y161+1</f>
        <v>152</v>
      </c>
    </row>
    <row r="162" spans="1:30" ht="18" customHeight="1" thickBot="1" x14ac:dyDescent="0.4">
      <c r="A162" s="11"/>
      <c r="B162" s="2"/>
      <c r="C162" s="33"/>
      <c r="D162" s="33"/>
      <c r="E162" s="6"/>
      <c r="F162" s="6"/>
      <c r="G162" s="6"/>
      <c r="H162" s="6"/>
      <c r="I162" s="538"/>
      <c r="J162" s="538"/>
      <c r="K162" s="538"/>
      <c r="L162" s="538"/>
      <c r="M162" s="538"/>
      <c r="N162" s="538"/>
      <c r="O162" s="539"/>
      <c r="P162" s="539"/>
      <c r="Q162" s="538"/>
      <c r="R162" s="538"/>
      <c r="S162" s="538"/>
      <c r="T162" s="538"/>
      <c r="U162" s="2"/>
      <c r="V162" s="23"/>
    </row>
    <row r="163" spans="1:30" ht="18" customHeight="1" thickBot="1" x14ac:dyDescent="0.4">
      <c r="A163" s="11"/>
      <c r="B163" s="2"/>
      <c r="C163" s="33" t="s">
        <v>305</v>
      </c>
      <c r="D163" s="33"/>
      <c r="E163" s="6"/>
      <c r="F163" s="6"/>
      <c r="G163" s="6"/>
      <c r="H163" s="6"/>
      <c r="I163" s="538"/>
      <c r="J163" s="538"/>
      <c r="K163" s="818">
        <f>VLOOKUP('Part 1'!$L$16,Datasheet4!$B$6:$GB$324,X163,FALSE)</f>
        <v>275747121</v>
      </c>
      <c r="L163" s="819"/>
      <c r="M163" s="540"/>
      <c r="N163" s="540"/>
      <c r="O163" s="820">
        <f>VLOOKUP('Part 1'!$L$16,Datasheet4!$B$6:$GB$324,Y163,FALSE)</f>
        <v>78232683</v>
      </c>
      <c r="P163" s="821"/>
      <c r="Q163" s="540"/>
      <c r="R163" s="540"/>
      <c r="S163" s="818">
        <f>VLOOKUP('Part 1'!$L$16,Datasheet4!$B$6:$GB$324,Z163,FALSE)</f>
        <v>3127703</v>
      </c>
      <c r="T163" s="819"/>
      <c r="U163" s="2"/>
      <c r="V163" s="23"/>
      <c r="X163" s="177">
        <f>Z161+1</f>
        <v>153</v>
      </c>
      <c r="Y163" s="177">
        <f>X163+1</f>
        <v>154</v>
      </c>
      <c r="Z163" s="177">
        <f>Y163+1</f>
        <v>155</v>
      </c>
    </row>
    <row r="164" spans="1:30" ht="18" customHeight="1" thickBot="1" x14ac:dyDescent="0.4">
      <c r="A164" s="11"/>
      <c r="B164" s="2"/>
      <c r="C164" s="33"/>
      <c r="D164" s="33"/>
      <c r="E164" s="6"/>
      <c r="F164" s="6"/>
      <c r="G164" s="6"/>
      <c r="H164" s="6"/>
      <c r="I164" s="538"/>
      <c r="J164" s="538"/>
      <c r="K164" s="541"/>
      <c r="L164" s="542"/>
      <c r="M164" s="538"/>
      <c r="N164" s="538"/>
      <c r="O164" s="541"/>
      <c r="P164" s="542"/>
      <c r="Q164" s="538"/>
      <c r="R164" s="538"/>
      <c r="S164" s="541"/>
      <c r="T164" s="542"/>
      <c r="U164" s="2"/>
      <c r="V164" s="23"/>
    </row>
    <row r="165" spans="1:30" ht="18" customHeight="1" thickBot="1" x14ac:dyDescent="0.4">
      <c r="A165" s="11"/>
      <c r="B165" s="2"/>
      <c r="C165" s="33" t="s">
        <v>306</v>
      </c>
      <c r="D165" s="33"/>
      <c r="E165" s="6"/>
      <c r="F165" s="6"/>
      <c r="G165" s="6"/>
      <c r="H165" s="6"/>
      <c r="I165" s="538"/>
      <c r="J165" s="538"/>
      <c r="K165" s="758">
        <f>VLOOKUP('Part 1'!$L$16,Datasheet4!$B$6:$GB$324,X165,FALSE)</f>
        <v>-33190971</v>
      </c>
      <c r="L165" s="759"/>
      <c r="M165" s="6"/>
      <c r="N165" s="6"/>
      <c r="O165" s="758">
        <f>VLOOKUP('Part 1'!$L$16,Datasheet4!$B$6:$GB$324,Y165,FALSE)</f>
        <v>-15145476</v>
      </c>
      <c r="P165" s="759"/>
      <c r="Q165" s="6"/>
      <c r="R165" s="6"/>
      <c r="S165" s="758">
        <f>VLOOKUP('Part 1'!$L$16,Datasheet4!$B$6:$GB$324,Z165,FALSE)</f>
        <v>-372949</v>
      </c>
      <c r="T165" s="759"/>
      <c r="U165" s="2"/>
      <c r="V165" s="23"/>
      <c r="X165" s="177">
        <f>Z163+1</f>
        <v>156</v>
      </c>
      <c r="Y165" s="177">
        <f>X165+1</f>
        <v>157</v>
      </c>
      <c r="Z165" s="177">
        <f>Y165+1</f>
        <v>158</v>
      </c>
    </row>
    <row r="166" spans="1:30" ht="18" customHeight="1" x14ac:dyDescent="0.35">
      <c r="A166" s="11"/>
      <c r="B166" s="2"/>
      <c r="C166" s="33"/>
      <c r="D166" s="33"/>
      <c r="E166" s="6"/>
      <c r="F166" s="6"/>
      <c r="G166" s="6"/>
      <c r="H166" s="6"/>
      <c r="I166" s="6"/>
      <c r="J166" s="6"/>
      <c r="K166" s="157"/>
      <c r="L166" s="158"/>
      <c r="M166" s="355"/>
      <c r="N166" s="355"/>
      <c r="O166" s="157"/>
      <c r="P166" s="158"/>
      <c r="Q166" s="355"/>
      <c r="R166" s="355"/>
      <c r="S166" s="157"/>
      <c r="T166" s="158"/>
      <c r="U166" s="2"/>
      <c r="V166" s="23"/>
    </row>
    <row r="167" spans="1:30" ht="18" customHeight="1" thickBot="1" x14ac:dyDescent="0.4">
      <c r="A167" s="11"/>
      <c r="B167" s="2"/>
      <c r="C167" s="48" t="s">
        <v>307</v>
      </c>
      <c r="D167" s="33"/>
      <c r="E167" s="6"/>
      <c r="F167" s="6"/>
      <c r="G167" s="6"/>
      <c r="H167" s="6"/>
      <c r="I167" s="6"/>
      <c r="J167" s="6"/>
      <c r="K167" s="6"/>
      <c r="L167" s="6"/>
      <c r="M167" s="6"/>
      <c r="N167" s="6"/>
      <c r="O167" s="357"/>
      <c r="P167" s="357"/>
      <c r="Q167" s="6"/>
      <c r="R167" s="6"/>
      <c r="S167" s="6"/>
      <c r="T167" s="6"/>
      <c r="U167" s="2"/>
      <c r="V167" s="23"/>
      <c r="AD167" s="82" t="s">
        <v>24</v>
      </c>
    </row>
    <row r="168" spans="1:30" ht="18" customHeight="1" thickBot="1" x14ac:dyDescent="0.4">
      <c r="A168" s="11"/>
      <c r="B168" s="2"/>
      <c r="C168" s="33" t="s">
        <v>308</v>
      </c>
      <c r="D168" s="33"/>
      <c r="E168" s="6"/>
      <c r="F168" s="6"/>
      <c r="G168" s="6"/>
      <c r="H168" s="6"/>
      <c r="I168" s="6"/>
      <c r="J168" s="6"/>
      <c r="K168" s="699">
        <f>VLOOKUP('Part 1'!$L$16,Datasheet4!$B$6:$GB$324,X168,FALSE)</f>
        <v>449172946.97881669</v>
      </c>
      <c r="L168" s="822"/>
      <c r="M168" s="2"/>
      <c r="N168" s="2"/>
      <c r="O168" s="699">
        <f>VLOOKUP('Part 1'!$L$16,Datasheet4!$B$6:$GB$324,Y168,FALSE)</f>
        <v>128865655.24863411</v>
      </c>
      <c r="P168" s="700"/>
      <c r="Q168" s="2"/>
      <c r="R168" s="2"/>
      <c r="S168" s="699">
        <f>VLOOKUP('Part 1'!$L$16,Datasheet4!$B$6:$GB$324,Z168,FALSE)</f>
        <v>4592424.6637713443</v>
      </c>
      <c r="T168" s="700"/>
      <c r="U168" s="2"/>
      <c r="V168" s="23"/>
      <c r="X168" s="177">
        <v>159</v>
      </c>
      <c r="Y168" s="177">
        <f>X168+1</f>
        <v>160</v>
      </c>
      <c r="Z168" s="177">
        <f>Y168+1</f>
        <v>161</v>
      </c>
    </row>
    <row r="169" spans="1:30" ht="18" customHeight="1" thickBot="1" x14ac:dyDescent="0.4">
      <c r="A169" s="11"/>
      <c r="B169" s="2"/>
      <c r="C169" s="33"/>
      <c r="D169" s="33"/>
      <c r="E169" s="6"/>
      <c r="F169" s="6"/>
      <c r="G169" s="6"/>
      <c r="H169" s="6"/>
      <c r="I169" s="6"/>
      <c r="J169" s="6"/>
      <c r="K169" s="6"/>
      <c r="L169" s="6"/>
      <c r="M169" s="6"/>
      <c r="N169" s="6"/>
      <c r="O169" s="357"/>
      <c r="P169" s="357"/>
      <c r="Q169" s="6"/>
      <c r="R169" s="6"/>
      <c r="S169" s="6"/>
      <c r="T169" s="6"/>
      <c r="U169" s="2"/>
      <c r="V169" s="23"/>
      <c r="Y169" s="384"/>
    </row>
    <row r="170" spans="1:30" ht="18" customHeight="1" thickBot="1" x14ac:dyDescent="0.4">
      <c r="A170" s="11"/>
      <c r="B170" s="2"/>
      <c r="C170" s="33" t="s">
        <v>309</v>
      </c>
      <c r="D170" s="33"/>
      <c r="E170" s="6"/>
      <c r="F170" s="6"/>
      <c r="G170" s="6"/>
      <c r="H170" s="6"/>
      <c r="I170" s="6"/>
      <c r="J170" s="6"/>
      <c r="K170" s="699">
        <f>VLOOKUP('Part 1'!$L$16,Datasheet4!$B$6:$GB$324,X170,FALSE)</f>
        <v>443463643</v>
      </c>
      <c r="L170" s="822"/>
      <c r="M170" s="2"/>
      <c r="N170" s="2"/>
      <c r="O170" s="699">
        <f>VLOOKUP('Part 1'!$L$16,Datasheet4!$B$6:$GB$324,Y170,FALSE)</f>
        <v>125981907</v>
      </c>
      <c r="P170" s="700"/>
      <c r="Q170" s="2"/>
      <c r="R170" s="2"/>
      <c r="S170" s="699">
        <f>VLOOKUP('Part 1'!$L$16,Datasheet4!$B$6:$GB$324,Z170,FALSE)</f>
        <v>4518716</v>
      </c>
      <c r="T170" s="700"/>
      <c r="U170" s="2"/>
      <c r="V170" s="23"/>
      <c r="X170" s="177">
        <f>Z168+1</f>
        <v>162</v>
      </c>
      <c r="Y170" s="177">
        <f>X170+1</f>
        <v>163</v>
      </c>
      <c r="Z170" s="177">
        <f>Y170+1</f>
        <v>164</v>
      </c>
    </row>
    <row r="171" spans="1:30" ht="18" customHeight="1" thickBot="1" x14ac:dyDescent="0.4">
      <c r="A171" s="11"/>
      <c r="B171" s="2"/>
      <c r="C171" s="33"/>
      <c r="D171" s="33"/>
      <c r="E171" s="6"/>
      <c r="F171" s="6"/>
      <c r="G171" s="6"/>
      <c r="H171" s="6"/>
      <c r="I171" s="6"/>
      <c r="J171" s="6"/>
      <c r="K171" s="34"/>
      <c r="L171" s="27"/>
      <c r="M171" s="6"/>
      <c r="N171" s="6"/>
      <c r="O171" s="34"/>
      <c r="P171" s="27"/>
      <c r="Q171" s="6"/>
      <c r="R171" s="6"/>
      <c r="S171" s="34"/>
      <c r="T171" s="27"/>
      <c r="U171" s="2"/>
      <c r="V171" s="23"/>
    </row>
    <row r="172" spans="1:30" ht="18" customHeight="1" thickBot="1" x14ac:dyDescent="0.4">
      <c r="A172" s="11"/>
      <c r="B172" s="2"/>
      <c r="C172" s="33" t="s">
        <v>310</v>
      </c>
      <c r="D172" s="33"/>
      <c r="E172" s="6"/>
      <c r="F172" s="6"/>
      <c r="G172" s="6"/>
      <c r="H172" s="6"/>
      <c r="I172" s="6"/>
      <c r="J172" s="6"/>
      <c r="K172" s="699">
        <f>VLOOKUP('Part 1'!$L$16,Datasheet4!$B$6:$GB$324,X172,FALSE)</f>
        <v>5709299</v>
      </c>
      <c r="L172" s="822"/>
      <c r="M172" s="2"/>
      <c r="N172" s="2"/>
      <c r="O172" s="699">
        <f>VLOOKUP('Part 1'!$L$16,Datasheet4!$B$6:$GB$324,Y172,FALSE)</f>
        <v>2883747</v>
      </c>
      <c r="P172" s="700"/>
      <c r="Q172" s="2"/>
      <c r="R172" s="2"/>
      <c r="S172" s="699">
        <f>VLOOKUP('Part 1'!$L$16,Datasheet4!$B$6:$GB$324,Z172,FALSE)</f>
        <v>73704</v>
      </c>
      <c r="T172" s="700"/>
      <c r="U172" s="2"/>
      <c r="V172" s="23"/>
      <c r="X172" s="177">
        <f>Z170+1</f>
        <v>165</v>
      </c>
      <c r="Y172" s="177">
        <f>X172+1</f>
        <v>166</v>
      </c>
      <c r="Z172" s="177">
        <f>Y172+1</f>
        <v>167</v>
      </c>
    </row>
    <row r="173" spans="1:30" ht="18" customHeight="1" x14ac:dyDescent="0.35">
      <c r="A173" s="11"/>
      <c r="B173" s="2"/>
      <c r="C173" s="33"/>
      <c r="D173" s="33"/>
      <c r="E173" s="6"/>
      <c r="F173" s="6"/>
      <c r="G173" s="6"/>
      <c r="H173" s="6"/>
      <c r="I173" s="6"/>
      <c r="J173" s="6"/>
      <c r="K173" s="157"/>
      <c r="L173" s="158"/>
      <c r="M173" s="358"/>
      <c r="N173" s="358"/>
      <c r="O173" s="157"/>
      <c r="P173" s="158"/>
      <c r="Q173" s="358"/>
      <c r="R173" s="358"/>
      <c r="S173" s="157"/>
      <c r="T173" s="158"/>
      <c r="U173" s="2"/>
      <c r="V173" s="23"/>
    </row>
    <row r="174" spans="1:30" ht="18" customHeight="1" thickBot="1" x14ac:dyDescent="0.4">
      <c r="A174" s="11"/>
      <c r="B174" s="2"/>
      <c r="C174" s="48" t="s">
        <v>311</v>
      </c>
      <c r="D174" s="33"/>
      <c r="E174" s="6"/>
      <c r="F174" s="6"/>
      <c r="G174" s="6"/>
      <c r="H174" s="6"/>
      <c r="I174" s="6"/>
      <c r="J174" s="6"/>
      <c r="K174" s="6"/>
      <c r="L174" s="6"/>
      <c r="M174" s="6"/>
      <c r="N174" s="6"/>
      <c r="O174" s="357"/>
      <c r="P174" s="357"/>
      <c r="Q174" s="6"/>
      <c r="R174" s="6"/>
      <c r="S174" s="6"/>
      <c r="T174" s="6"/>
      <c r="U174" s="2"/>
      <c r="V174" s="23"/>
    </row>
    <row r="175" spans="1:30" ht="18" customHeight="1" thickBot="1" x14ac:dyDescent="0.4">
      <c r="A175" s="11"/>
      <c r="B175" s="2"/>
      <c r="C175" s="33" t="s">
        <v>312</v>
      </c>
      <c r="D175" s="33"/>
      <c r="E175" s="6"/>
      <c r="F175" s="6"/>
      <c r="G175" s="6"/>
      <c r="H175" s="6"/>
      <c r="I175" s="6"/>
      <c r="J175" s="6"/>
      <c r="K175" s="699">
        <f>VLOOKUP('Part 1'!$L$16,Datasheet4!$B$6:$GB$324,X175,FALSE)</f>
        <v>4686011.9127494907</v>
      </c>
      <c r="L175" s="822"/>
      <c r="M175" s="2"/>
      <c r="N175" s="2"/>
      <c r="O175" s="699">
        <f>VLOOKUP('Part 1'!$L$16,Datasheet4!$B$6:$GB$324,Y175,FALSE)</f>
        <v>0</v>
      </c>
      <c r="P175" s="700"/>
      <c r="Q175" s="2"/>
      <c r="R175" s="2"/>
      <c r="S175" s="699">
        <f>VLOOKUP('Part 1'!$L$16,Datasheet4!$B$6:$GB$324,Z175,FALSE)</f>
        <v>2298.0936659877802</v>
      </c>
      <c r="T175" s="700"/>
      <c r="U175" s="2"/>
      <c r="V175" s="23"/>
      <c r="X175" s="177">
        <v>168</v>
      </c>
      <c r="Y175" s="177">
        <f>X175+1</f>
        <v>169</v>
      </c>
      <c r="Z175" s="177">
        <f>Y175+1</f>
        <v>170</v>
      </c>
    </row>
    <row r="176" spans="1:30" ht="18" customHeight="1" thickBot="1" x14ac:dyDescent="0.4">
      <c r="A176" s="11"/>
      <c r="B176" s="2"/>
      <c r="C176" s="33"/>
      <c r="D176" s="33"/>
      <c r="E176" s="6"/>
      <c r="F176" s="6"/>
      <c r="G176" s="6"/>
      <c r="H176" s="6"/>
      <c r="I176" s="6"/>
      <c r="J176" s="6"/>
      <c r="K176" s="6"/>
      <c r="L176" s="6"/>
      <c r="M176" s="6"/>
      <c r="N176" s="6"/>
      <c r="O176" s="357"/>
      <c r="P176" s="357"/>
      <c r="Q176" s="6"/>
      <c r="R176" s="6"/>
      <c r="S176" s="6"/>
      <c r="T176" s="6"/>
      <c r="U176" s="2"/>
      <c r="V176" s="23"/>
      <c r="Y176" s="384"/>
    </row>
    <row r="177" spans="1:26" ht="18" customHeight="1" thickBot="1" x14ac:dyDescent="0.4">
      <c r="A177" s="11"/>
      <c r="B177" s="2"/>
      <c r="C177" s="33" t="s">
        <v>313</v>
      </c>
      <c r="D177" s="33"/>
      <c r="E177" s="6"/>
      <c r="F177" s="6"/>
      <c r="G177" s="6"/>
      <c r="H177" s="6"/>
      <c r="I177" s="6"/>
      <c r="J177" s="6"/>
      <c r="K177" s="699">
        <f>VLOOKUP('Part 1'!$L$16,Datasheet4!$B$6:$GB$324,X177,FALSE)</f>
        <v>4991855.17</v>
      </c>
      <c r="L177" s="822"/>
      <c r="M177" s="2"/>
      <c r="N177" s="2"/>
      <c r="O177" s="699">
        <f>VLOOKUP('Part 1'!$L$16,Datasheet4!$B$6:$GB$324,Y177,FALSE)</f>
        <v>0</v>
      </c>
      <c r="P177" s="700"/>
      <c r="Q177" s="2"/>
      <c r="R177" s="2"/>
      <c r="S177" s="699">
        <f>VLOOKUP('Part 1'!$L$16,Datasheet4!$B$6:$GB$324,Z177,FALSE)</f>
        <v>1872.83</v>
      </c>
      <c r="T177" s="700"/>
      <c r="U177" s="2"/>
      <c r="V177" s="23"/>
      <c r="X177" s="177">
        <f>Z175+1</f>
        <v>171</v>
      </c>
      <c r="Y177" s="177">
        <f>X177+1</f>
        <v>172</v>
      </c>
      <c r="Z177" s="177">
        <f>Y177+1</f>
        <v>173</v>
      </c>
    </row>
    <row r="178" spans="1:26" ht="18" customHeight="1" thickBot="1" x14ac:dyDescent="0.4">
      <c r="A178" s="11"/>
      <c r="B178" s="2"/>
      <c r="C178" s="33"/>
      <c r="D178" s="33"/>
      <c r="E178" s="6"/>
      <c r="F178" s="6"/>
      <c r="G178" s="6"/>
      <c r="H178" s="6"/>
      <c r="I178" s="6"/>
      <c r="J178" s="6"/>
      <c r="K178" s="34"/>
      <c r="L178" s="27"/>
      <c r="M178" s="6"/>
      <c r="N178" s="6"/>
      <c r="O178" s="34"/>
      <c r="P178" s="27"/>
      <c r="Q178" s="6"/>
      <c r="R178" s="6"/>
      <c r="S178" s="34"/>
      <c r="T178" s="27"/>
      <c r="U178" s="2"/>
      <c r="V178" s="23"/>
    </row>
    <row r="179" spans="1:26" ht="18" customHeight="1" thickBot="1" x14ac:dyDescent="0.4">
      <c r="A179" s="11"/>
      <c r="B179" s="2"/>
      <c r="C179" s="33" t="s">
        <v>314</v>
      </c>
      <c r="D179" s="33"/>
      <c r="E179" s="6"/>
      <c r="F179" s="6"/>
      <c r="G179" s="6"/>
      <c r="H179" s="6"/>
      <c r="I179" s="6"/>
      <c r="J179" s="6"/>
      <c r="K179" s="699">
        <f>VLOOKUP('Part 1'!$L$16,Datasheet4!$B$6:$GB$324,X179,FALSE)</f>
        <v>-305843</v>
      </c>
      <c r="L179" s="822"/>
      <c r="M179" s="2"/>
      <c r="N179" s="2"/>
      <c r="O179" s="699">
        <f>VLOOKUP('Part 1'!$L$16,Datasheet4!$B$6:$GB$324,Y179,FALSE)</f>
        <v>0</v>
      </c>
      <c r="P179" s="700"/>
      <c r="Q179" s="2"/>
      <c r="R179" s="2"/>
      <c r="S179" s="699">
        <f>VLOOKUP('Part 1'!$L$16,Datasheet4!$B$6:$GB$324,Z179,FALSE)</f>
        <v>425</v>
      </c>
      <c r="T179" s="700"/>
      <c r="U179" s="2"/>
      <c r="V179" s="23"/>
      <c r="X179" s="177">
        <f>Z177+1</f>
        <v>174</v>
      </c>
      <c r="Y179" s="177">
        <f>X179+1</f>
        <v>175</v>
      </c>
      <c r="Z179" s="177">
        <f>Y179+1</f>
        <v>176</v>
      </c>
    </row>
    <row r="180" spans="1:26" ht="18" customHeight="1" thickBot="1" x14ac:dyDescent="0.4">
      <c r="A180" s="11"/>
      <c r="B180" s="2"/>
      <c r="C180" s="33"/>
      <c r="D180" s="33"/>
      <c r="E180" s="6"/>
      <c r="F180" s="6"/>
      <c r="G180" s="6"/>
      <c r="H180" s="6"/>
      <c r="I180" s="6"/>
      <c r="J180" s="6"/>
      <c r="K180" s="6"/>
      <c r="L180" s="6"/>
      <c r="M180" s="6"/>
      <c r="N180" s="6"/>
      <c r="O180" s="6"/>
      <c r="P180" s="6"/>
      <c r="Q180" s="6"/>
      <c r="R180" s="6"/>
      <c r="S180" s="6"/>
      <c r="T180" s="6"/>
      <c r="U180" s="2"/>
      <c r="V180" s="23"/>
    </row>
    <row r="181" spans="1:26" ht="18" customHeight="1" x14ac:dyDescent="0.35">
      <c r="A181" s="11"/>
      <c r="B181" s="2"/>
      <c r="C181" s="359"/>
      <c r="D181" s="360"/>
      <c r="E181" s="361"/>
      <c r="F181" s="361"/>
      <c r="G181" s="361"/>
      <c r="H181" s="361"/>
      <c r="I181" s="361"/>
      <c r="J181" s="361"/>
      <c r="K181" s="361"/>
      <c r="L181" s="362"/>
      <c r="M181" s="362"/>
      <c r="N181" s="362"/>
      <c r="O181" s="363"/>
      <c r="P181" s="361"/>
      <c r="Q181" s="362"/>
      <c r="R181" s="362"/>
      <c r="S181" s="361"/>
      <c r="T181" s="361"/>
      <c r="U181" s="364"/>
      <c r="V181" s="23"/>
    </row>
    <row r="182" spans="1:26" ht="18" customHeight="1" thickBot="1" x14ac:dyDescent="0.4">
      <c r="A182" s="11"/>
      <c r="B182" s="2"/>
      <c r="C182" s="365" t="s">
        <v>315</v>
      </c>
      <c r="D182" s="335"/>
      <c r="E182" s="49"/>
      <c r="F182" s="49"/>
      <c r="G182" s="49"/>
      <c r="H182" s="49"/>
      <c r="I182" s="49"/>
      <c r="J182" s="49"/>
      <c r="K182" s="49"/>
      <c r="L182" s="366"/>
      <c r="M182" s="366"/>
      <c r="N182" s="366"/>
      <c r="O182" s="367"/>
      <c r="P182" s="49"/>
      <c r="Q182" s="366"/>
      <c r="R182" s="366"/>
      <c r="S182" s="49"/>
      <c r="T182" s="368"/>
      <c r="U182" s="369"/>
      <c r="V182" s="23"/>
    </row>
    <row r="183" spans="1:26" ht="18" customHeight="1" thickBot="1" x14ac:dyDescent="0.4">
      <c r="A183" s="11"/>
      <c r="B183" s="2"/>
      <c r="C183" s="370" t="s">
        <v>316</v>
      </c>
      <c r="D183" s="335"/>
      <c r="E183" s="49"/>
      <c r="F183" s="49"/>
      <c r="G183" s="49"/>
      <c r="H183" s="49"/>
      <c r="I183" s="49"/>
      <c r="J183" s="49"/>
      <c r="K183" s="699">
        <f>VLOOKUP('Part 1'!$L$16,Datasheet4!$B$6:$GB$324,X183,FALSE)</f>
        <v>1586325545</v>
      </c>
      <c r="L183" s="822"/>
      <c r="M183" s="366"/>
      <c r="N183" s="366"/>
      <c r="O183" s="699">
        <f>VLOOKUP('Part 1'!$L$16,Datasheet4!$B$6:$GB$324,Y183,FALSE)</f>
        <v>385801842</v>
      </c>
      <c r="P183" s="700"/>
      <c r="Q183" s="366"/>
      <c r="R183" s="366"/>
      <c r="S183" s="699">
        <f>VLOOKUP('Part 1'!$L$16,Datasheet4!$B$6:$GB$324,Z183,FALSE)</f>
        <v>19193069</v>
      </c>
      <c r="T183" s="700"/>
      <c r="U183" s="371"/>
      <c r="V183" s="23"/>
      <c r="X183" s="177">
        <v>177</v>
      </c>
      <c r="Y183" s="177">
        <v>178</v>
      </c>
      <c r="Z183" s="177">
        <v>179</v>
      </c>
    </row>
    <row r="184" spans="1:26" ht="18" customHeight="1" thickBot="1" x14ac:dyDescent="0.4">
      <c r="A184" s="11"/>
      <c r="B184" s="2"/>
      <c r="C184" s="372"/>
      <c r="D184" s="373"/>
      <c r="E184" s="374"/>
      <c r="F184" s="374"/>
      <c r="G184" s="374"/>
      <c r="H184" s="374"/>
      <c r="I184" s="374"/>
      <c r="J184" s="374"/>
      <c r="K184" s="374"/>
      <c r="L184" s="375"/>
      <c r="M184" s="375"/>
      <c r="N184" s="375"/>
      <c r="O184" s="376"/>
      <c r="P184" s="374"/>
      <c r="Q184" s="375"/>
      <c r="R184" s="375"/>
      <c r="S184" s="374"/>
      <c r="T184" s="374"/>
      <c r="U184" s="377"/>
      <c r="V184" s="23"/>
    </row>
    <row r="185" spans="1:26" ht="18" customHeight="1" thickBot="1" x14ac:dyDescent="0.4">
      <c r="A185" s="12"/>
      <c r="B185" s="13"/>
      <c r="C185" s="79"/>
      <c r="D185" s="79"/>
      <c r="E185" s="143"/>
      <c r="F185" s="143"/>
      <c r="G185" s="143"/>
      <c r="H185" s="143"/>
      <c r="I185" s="143"/>
      <c r="J185" s="143"/>
      <c r="K185" s="143"/>
      <c r="L185" s="402"/>
      <c r="M185" s="402"/>
      <c r="N185" s="402"/>
      <c r="O185" s="403"/>
      <c r="P185" s="143"/>
      <c r="Q185" s="402"/>
      <c r="R185" s="402"/>
      <c r="S185" s="143"/>
      <c r="T185" s="143"/>
      <c r="U185" s="13"/>
      <c r="V185" s="24"/>
    </row>
  </sheetData>
  <mergeCells count="232">
    <mergeCell ref="G29:H29"/>
    <mergeCell ref="O16:P16"/>
    <mergeCell ref="C14:H14"/>
    <mergeCell ref="C16:H17"/>
    <mergeCell ref="K16:L16"/>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 ref="N10:Q11"/>
    <mergeCell ref="G23:H23"/>
    <mergeCell ref="J10:M11"/>
    <mergeCell ref="O29:P29"/>
    <mergeCell ref="K37:L37"/>
    <mergeCell ref="S13:T13"/>
    <mergeCell ref="K12:L12"/>
    <mergeCell ref="R24:U25"/>
    <mergeCell ref="O61:P61"/>
    <mergeCell ref="O47:P47"/>
    <mergeCell ref="O49:P49"/>
    <mergeCell ref="K40:L40"/>
    <mergeCell ref="S14:T14"/>
    <mergeCell ref="K44:L44"/>
    <mergeCell ref="S29:T29"/>
    <mergeCell ref="S32:T32"/>
    <mergeCell ref="R26:U26"/>
    <mergeCell ref="S27:T27"/>
    <mergeCell ref="S19:T19"/>
    <mergeCell ref="S23:T23"/>
    <mergeCell ref="K47:L47"/>
    <mergeCell ref="K14:L14"/>
    <mergeCell ref="O14:P14"/>
    <mergeCell ref="K29:L29"/>
    <mergeCell ref="N24:Q25"/>
    <mergeCell ref="J24:M25"/>
    <mergeCell ref="N26:Q26"/>
    <mergeCell ref="J26:M26"/>
    <mergeCell ref="K27:L27"/>
    <mergeCell ref="O27:P27"/>
    <mergeCell ref="O19:P19"/>
    <mergeCell ref="K32:L32"/>
    <mergeCell ref="K23:L23"/>
    <mergeCell ref="O23:P23"/>
    <mergeCell ref="O51:P51"/>
    <mergeCell ref="G81:H81"/>
    <mergeCell ref="K81:L81"/>
    <mergeCell ref="K42:L42"/>
    <mergeCell ref="K73:L73"/>
    <mergeCell ref="K71:L71"/>
    <mergeCell ref="G32:H32"/>
    <mergeCell ref="K35:L35"/>
    <mergeCell ref="K49:L49"/>
    <mergeCell ref="O56:P56"/>
    <mergeCell ref="O58:P58"/>
    <mergeCell ref="G61:H61"/>
    <mergeCell ref="G64:H64"/>
    <mergeCell ref="G66:H66"/>
    <mergeCell ref="G69:H69"/>
    <mergeCell ref="G79:H79"/>
    <mergeCell ref="G76:H76"/>
    <mergeCell ref="K76:L76"/>
    <mergeCell ref="K33:L33"/>
    <mergeCell ref="G71:H71"/>
    <mergeCell ref="O32:P32"/>
    <mergeCell ref="C61:E62"/>
    <mergeCell ref="O96:P96"/>
    <mergeCell ref="O98:P98"/>
    <mergeCell ref="K104:L104"/>
    <mergeCell ref="K107:L107"/>
    <mergeCell ref="O107:P107"/>
    <mergeCell ref="G73:H73"/>
    <mergeCell ref="K58:L58"/>
    <mergeCell ref="S56:T56"/>
    <mergeCell ref="C94:H95"/>
    <mergeCell ref="C101:H101"/>
    <mergeCell ref="K94:L94"/>
    <mergeCell ref="K89:L89"/>
    <mergeCell ref="O89:P89"/>
    <mergeCell ref="C104:H104"/>
    <mergeCell ref="S89:T89"/>
    <mergeCell ref="C76:E77"/>
    <mergeCell ref="K96:L96"/>
    <mergeCell ref="K98:L98"/>
    <mergeCell ref="C107:H108"/>
    <mergeCell ref="O122:P122"/>
    <mergeCell ref="S122:T122"/>
    <mergeCell ref="S91:T91"/>
    <mergeCell ref="S64:T64"/>
    <mergeCell ref="K51:L51"/>
    <mergeCell ref="O66:P66"/>
    <mergeCell ref="S66:T66"/>
    <mergeCell ref="K61:L61"/>
    <mergeCell ref="K64:L64"/>
    <mergeCell ref="K66:L66"/>
    <mergeCell ref="S61:T61"/>
    <mergeCell ref="K91:L91"/>
    <mergeCell ref="O91:P91"/>
    <mergeCell ref="O64:P64"/>
    <mergeCell ref="K79:L79"/>
    <mergeCell ref="S54:T54"/>
    <mergeCell ref="O54:P54"/>
    <mergeCell ref="K56:L56"/>
    <mergeCell ref="K117:L117"/>
    <mergeCell ref="K112:L112"/>
    <mergeCell ref="S58:T58"/>
    <mergeCell ref="K69:L69"/>
    <mergeCell ref="O94:P94"/>
    <mergeCell ref="K54:L54"/>
    <mergeCell ref="K114:L114"/>
    <mergeCell ref="S112:T112"/>
    <mergeCell ref="S114:T114"/>
    <mergeCell ref="S110:T110"/>
    <mergeCell ref="O114:P114"/>
    <mergeCell ref="O117:P117"/>
    <mergeCell ref="O112:P112"/>
    <mergeCell ref="O110:P110"/>
    <mergeCell ref="K110:L110"/>
    <mergeCell ref="C110:H111"/>
    <mergeCell ref="K85:L85"/>
    <mergeCell ref="O85:P85"/>
    <mergeCell ref="S85:T85"/>
    <mergeCell ref="K87:L87"/>
    <mergeCell ref="O87:P87"/>
    <mergeCell ref="S87:T87"/>
    <mergeCell ref="S94:T94"/>
    <mergeCell ref="S96:T96"/>
    <mergeCell ref="S98:T98"/>
    <mergeCell ref="S107:T107"/>
    <mergeCell ref="K101:L101"/>
    <mergeCell ref="S101:T101"/>
    <mergeCell ref="O104:P104"/>
    <mergeCell ref="O101:P101"/>
    <mergeCell ref="C117:G118"/>
    <mergeCell ref="K136:L136"/>
    <mergeCell ref="O136:P136"/>
    <mergeCell ref="S136:T136"/>
    <mergeCell ref="K129:L129"/>
    <mergeCell ref="O129:P129"/>
    <mergeCell ref="S129:T129"/>
    <mergeCell ref="S104:T104"/>
    <mergeCell ref="K124:L124"/>
    <mergeCell ref="O124:P124"/>
    <mergeCell ref="S124:T124"/>
    <mergeCell ref="S117:T117"/>
    <mergeCell ref="K131:L131"/>
    <mergeCell ref="O131:P131"/>
    <mergeCell ref="S131:T131"/>
    <mergeCell ref="K134:L134"/>
    <mergeCell ref="O134:P134"/>
    <mergeCell ref="S134:T134"/>
    <mergeCell ref="K120:L120"/>
    <mergeCell ref="O120:P120"/>
    <mergeCell ref="S120:T120"/>
    <mergeCell ref="K122:L122"/>
    <mergeCell ref="K127:L127"/>
    <mergeCell ref="O127:P127"/>
    <mergeCell ref="S127:T127"/>
    <mergeCell ref="K145:L145"/>
    <mergeCell ref="O145:P145"/>
    <mergeCell ref="S145:T145"/>
    <mergeCell ref="K148:L148"/>
    <mergeCell ref="O148:P148"/>
    <mergeCell ref="S148:T148"/>
    <mergeCell ref="K151:L151"/>
    <mergeCell ref="O151:P151"/>
    <mergeCell ref="S151:T151"/>
    <mergeCell ref="K143:L143"/>
    <mergeCell ref="O143:P143"/>
    <mergeCell ref="S143:T143"/>
    <mergeCell ref="K138:L138"/>
    <mergeCell ref="O138:P138"/>
    <mergeCell ref="S138:T138"/>
    <mergeCell ref="K140:L140"/>
    <mergeCell ref="O140:P140"/>
    <mergeCell ref="S140:T140"/>
    <mergeCell ref="K141:L141"/>
    <mergeCell ref="O141:P141"/>
    <mergeCell ref="S141:T141"/>
    <mergeCell ref="K154:L154"/>
    <mergeCell ref="O154:P154"/>
    <mergeCell ref="S154:T154"/>
    <mergeCell ref="K156:L156"/>
    <mergeCell ref="O156:P156"/>
    <mergeCell ref="S156:T156"/>
    <mergeCell ref="K158:L158"/>
    <mergeCell ref="O158:P158"/>
    <mergeCell ref="S158:T158"/>
    <mergeCell ref="K170:L170"/>
    <mergeCell ref="O170:P170"/>
    <mergeCell ref="S170:T170"/>
    <mergeCell ref="K172:L172"/>
    <mergeCell ref="O172:P172"/>
    <mergeCell ref="S172:T172"/>
    <mergeCell ref="K168:L168"/>
    <mergeCell ref="O168:P168"/>
    <mergeCell ref="S168:T168"/>
    <mergeCell ref="K183:L183"/>
    <mergeCell ref="O183:P183"/>
    <mergeCell ref="S183:T183"/>
    <mergeCell ref="K175:L175"/>
    <mergeCell ref="O175:P175"/>
    <mergeCell ref="S175:T175"/>
    <mergeCell ref="K177:L177"/>
    <mergeCell ref="O177:P177"/>
    <mergeCell ref="S177:T177"/>
    <mergeCell ref="K179:L179"/>
    <mergeCell ref="O179:P179"/>
    <mergeCell ref="S179:T179"/>
    <mergeCell ref="K161:L161"/>
    <mergeCell ref="O161:P161"/>
    <mergeCell ref="S161:T161"/>
    <mergeCell ref="K163:L163"/>
    <mergeCell ref="O163:P163"/>
    <mergeCell ref="S163:T163"/>
    <mergeCell ref="K165:L165"/>
    <mergeCell ref="O165:P165"/>
    <mergeCell ref="S165:T165"/>
  </mergeCells>
  <phoneticPr fontId="6" type="noConversion"/>
  <printOptions horizontalCentered="1"/>
  <pageMargins left="0.59055118110236227" right="0.59055118110236227" top="0.59055118110236227" bottom="0.59055118110236227" header="0.51181102362204722" footer="0.51181102362204722"/>
  <pageSetup paperSize="9" scale="57" fitToHeight="0" orientation="portrait" r:id="rId1"/>
  <headerFooter alignWithMargins="0"/>
  <rowBreaks count="1" manualBreakCount="1">
    <brk id="9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109"/>
  <sheetViews>
    <sheetView showGridLines="0" zoomScaleNormal="100" zoomScaleSheetLayoutView="70" workbookViewId="0">
      <selection activeCell="G7" sqref="G7"/>
    </sheetView>
  </sheetViews>
  <sheetFormatPr defaultColWidth="9.1796875" defaultRowHeight="15.5" x14ac:dyDescent="0.35"/>
  <cols>
    <col min="1" max="2" width="1.7265625" style="5" customWidth="1"/>
    <col min="3" max="3" width="5.54296875" style="5" customWidth="1"/>
    <col min="4" max="4" width="9.1796875" style="5" customWidth="1"/>
    <col min="5" max="5" width="13" style="5" customWidth="1"/>
    <col min="6" max="6" width="9.1796875" style="5"/>
    <col min="7" max="7" width="10.7265625" style="5" customWidth="1"/>
    <col min="8" max="8" width="9.1796875" style="5"/>
    <col min="9" max="9" width="13" style="5" bestFit="1" customWidth="1"/>
    <col min="10" max="10" width="3.7265625" style="5" customWidth="1"/>
    <col min="11" max="11" width="9.26953125" style="5" customWidth="1"/>
    <col min="12" max="12" width="9.7265625" style="5" customWidth="1"/>
    <col min="13" max="14" width="2.7265625" style="5" customWidth="1"/>
    <col min="15" max="15" width="9.1796875" style="5"/>
    <col min="16" max="16" width="9.81640625" style="5" customWidth="1"/>
    <col min="17" max="18" width="2.7265625" style="5" customWidth="1"/>
    <col min="19" max="19" width="11" style="5" customWidth="1"/>
    <col min="20" max="20" width="9.54296875" style="5" customWidth="1"/>
    <col min="21" max="22" width="2.7265625" style="5" customWidth="1"/>
    <col min="23" max="24" width="11.453125" style="5" customWidth="1"/>
    <col min="25" max="26" width="2.7265625" style="5" customWidth="1"/>
    <col min="27" max="27" width="9.1796875" style="5"/>
    <col min="28" max="28" width="9.7265625" style="5" customWidth="1"/>
    <col min="29" max="29" width="3.54296875" style="5" customWidth="1"/>
    <col min="30" max="30" width="1.7265625" style="5" customWidth="1"/>
    <col min="31" max="31" width="4.54296875" style="5" hidden="1" customWidth="1"/>
    <col min="32" max="32" width="10.7265625" style="196" hidden="1" customWidth="1"/>
    <col min="33" max="33" width="9.1796875" style="196" hidden="1" customWidth="1"/>
    <col min="34" max="34" width="16.26953125" style="196" hidden="1" customWidth="1"/>
    <col min="35" max="36" width="9.1796875" style="196" hidden="1" customWidth="1"/>
    <col min="37" max="37" width="9.1796875" style="380" hidden="1" customWidth="1"/>
    <col min="38" max="45" width="0" style="5" hidden="1" customWidth="1"/>
    <col min="46" max="16384" width="9.1796875" style="5"/>
  </cols>
  <sheetData>
    <row r="1" spans="1:31" x14ac:dyDescent="0.35">
      <c r="A1" s="552"/>
      <c r="B1" s="556"/>
      <c r="C1" s="556"/>
      <c r="D1" s="556"/>
      <c r="E1" s="556"/>
      <c r="F1" s="630">
        <f>+'Part 1'!F1</f>
        <v>318</v>
      </c>
      <c r="G1" s="556"/>
      <c r="H1" s="556"/>
      <c r="I1" s="556"/>
      <c r="J1" s="556"/>
      <c r="K1" s="556"/>
      <c r="L1" s="556"/>
      <c r="M1" s="556"/>
      <c r="N1" s="556"/>
      <c r="O1" s="556"/>
      <c r="P1" s="556"/>
      <c r="Q1" s="556"/>
      <c r="R1" s="556"/>
      <c r="S1" s="556"/>
      <c r="T1" s="869"/>
      <c r="U1" s="869"/>
      <c r="V1" s="869"/>
      <c r="W1" s="556"/>
      <c r="X1" s="556"/>
      <c r="Y1" s="556"/>
      <c r="Z1" s="556"/>
      <c r="AA1" s="556"/>
      <c r="AB1" s="556"/>
      <c r="AC1" s="556"/>
      <c r="AD1" s="554"/>
      <c r="AE1" s="18"/>
    </row>
    <row r="2" spans="1:31" x14ac:dyDescent="0.35">
      <c r="A2" s="682" t="s">
        <v>25</v>
      </c>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4"/>
      <c r="AE2" s="190"/>
    </row>
    <row r="3" spans="1:31" x14ac:dyDescent="0.35">
      <c r="A3" s="682" t="s">
        <v>26</v>
      </c>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4"/>
      <c r="AE3" s="190"/>
    </row>
    <row r="4" spans="1:31" x14ac:dyDescent="0.35">
      <c r="A4" s="3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7"/>
      <c r="AE4" s="36"/>
    </row>
    <row r="5" spans="1:31" ht="16" thickBot="1" x14ac:dyDescent="0.4">
      <c r="A5" s="20"/>
      <c r="B5" s="21"/>
      <c r="C5" s="21"/>
      <c r="D5" s="21"/>
      <c r="E5" s="21"/>
      <c r="F5" s="21"/>
      <c r="G5" s="21"/>
      <c r="H5" s="21"/>
      <c r="I5" s="21"/>
      <c r="J5" s="21"/>
      <c r="K5" s="21"/>
      <c r="L5" s="21"/>
      <c r="M5" s="21"/>
      <c r="N5" s="21"/>
      <c r="O5" s="21"/>
      <c r="P5" s="21"/>
      <c r="Q5" s="21"/>
      <c r="R5" s="21"/>
      <c r="S5" s="21"/>
      <c r="T5" s="21"/>
      <c r="U5" s="21"/>
      <c r="V5" s="21"/>
      <c r="W5" s="21"/>
      <c r="X5" s="21"/>
      <c r="Y5" s="21"/>
      <c r="Z5" s="21"/>
      <c r="AA5" s="32"/>
      <c r="AB5" s="40"/>
      <c r="AC5" s="21"/>
      <c r="AD5" s="22"/>
      <c r="AE5" s="18"/>
    </row>
    <row r="6" spans="1:31" x14ac:dyDescent="0.35">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x14ac:dyDescent="0.35">
      <c r="A7" s="7"/>
      <c r="B7" s="6"/>
      <c r="C7" s="44" t="str">
        <f>+'Part 2'!C10</f>
        <v>Local Authority : England</v>
      </c>
      <c r="D7" s="6"/>
      <c r="E7" s="6"/>
      <c r="F7" s="6"/>
      <c r="G7" s="6"/>
      <c r="H7" s="6"/>
      <c r="I7" s="6"/>
      <c r="J7" s="6"/>
      <c r="K7" s="27"/>
      <c r="L7" s="27"/>
      <c r="M7" s="27"/>
      <c r="N7" s="27"/>
      <c r="O7" s="27"/>
      <c r="P7" s="31"/>
      <c r="Q7" s="31"/>
      <c r="R7" s="27"/>
      <c r="S7" s="27"/>
      <c r="T7" s="27"/>
      <c r="U7" s="27"/>
      <c r="V7" s="555"/>
      <c r="W7" s="27"/>
      <c r="X7" s="27"/>
      <c r="Y7" s="27"/>
      <c r="Z7" s="27"/>
      <c r="AA7" s="27"/>
      <c r="AB7" s="27"/>
      <c r="AC7" s="6"/>
      <c r="AD7" s="8"/>
      <c r="AE7" s="6"/>
    </row>
    <row r="8" spans="1:31" x14ac:dyDescent="0.35">
      <c r="A8" s="7"/>
      <c r="B8" s="6"/>
      <c r="C8" s="6"/>
      <c r="D8" s="6"/>
      <c r="E8" s="6"/>
      <c r="F8" s="6"/>
      <c r="G8" s="6"/>
      <c r="H8" s="6"/>
      <c r="I8" s="6"/>
      <c r="J8" s="6"/>
      <c r="K8" s="27"/>
      <c r="L8" s="27"/>
      <c r="M8" s="27"/>
      <c r="N8" s="27"/>
      <c r="O8" s="27"/>
      <c r="P8" s="27"/>
      <c r="Q8" s="27"/>
      <c r="R8" s="27"/>
      <c r="S8" s="27"/>
      <c r="T8" s="27"/>
      <c r="U8" s="27"/>
      <c r="V8" s="27"/>
      <c r="W8" s="27"/>
      <c r="X8" s="27"/>
      <c r="Y8" s="27"/>
      <c r="Z8" s="27"/>
      <c r="AA8" s="27"/>
      <c r="AB8" s="27"/>
      <c r="AC8" s="6"/>
      <c r="AD8" s="8"/>
      <c r="AE8" s="6"/>
    </row>
    <row r="9" spans="1:31" x14ac:dyDescent="0.35">
      <c r="A9" s="7"/>
      <c r="B9" s="6"/>
      <c r="C9" s="816" t="s">
        <v>317</v>
      </c>
      <c r="D9" s="816"/>
      <c r="E9" s="816"/>
      <c r="F9" s="816"/>
      <c r="G9" s="816"/>
      <c r="H9" s="816"/>
      <c r="I9" s="6"/>
      <c r="J9" s="6"/>
      <c r="K9" s="27"/>
      <c r="L9" s="27"/>
      <c r="M9" s="27"/>
      <c r="N9" s="27"/>
      <c r="O9" s="27"/>
      <c r="P9" s="27"/>
      <c r="Q9" s="27"/>
      <c r="R9" s="27"/>
      <c r="S9" s="27"/>
      <c r="T9" s="27"/>
      <c r="U9" s="27"/>
      <c r="V9" s="27"/>
      <c r="W9" s="27"/>
      <c r="X9" s="27"/>
      <c r="Y9" s="27"/>
      <c r="Z9" s="27"/>
      <c r="AA9" s="27"/>
      <c r="AB9" s="27"/>
      <c r="AC9" s="6"/>
      <c r="AD9" s="8"/>
      <c r="AE9" s="6"/>
    </row>
    <row r="10" spans="1:31" x14ac:dyDescent="0.35">
      <c r="A10" s="7"/>
      <c r="B10" s="6"/>
      <c r="C10" s="870" t="s">
        <v>318</v>
      </c>
      <c r="D10" s="742"/>
      <c r="E10" s="742"/>
      <c r="F10" s="742"/>
      <c r="G10" s="742"/>
      <c r="H10" s="742"/>
      <c r="I10" s="742"/>
      <c r="J10" s="742"/>
      <c r="K10" s="742"/>
      <c r="L10" s="742"/>
      <c r="M10" s="742"/>
      <c r="N10" s="742"/>
      <c r="O10" s="742"/>
      <c r="P10" s="742"/>
      <c r="Q10" s="742"/>
      <c r="R10" s="742"/>
      <c r="S10" s="742"/>
      <c r="T10" s="742"/>
      <c r="U10" s="742"/>
      <c r="V10" s="742"/>
      <c r="W10" s="742"/>
      <c r="X10" s="742"/>
      <c r="Y10" s="742"/>
      <c r="Z10" s="742"/>
      <c r="AA10" s="742"/>
      <c r="AB10" s="27"/>
      <c r="AC10" s="6"/>
      <c r="AD10" s="8"/>
      <c r="AE10" s="6"/>
    </row>
    <row r="11" spans="1:31" x14ac:dyDescent="0.35">
      <c r="A11" s="7"/>
      <c r="B11" s="6"/>
      <c r="C11" s="742"/>
      <c r="D11" s="742"/>
      <c r="E11" s="742"/>
      <c r="F11" s="742"/>
      <c r="G11" s="742"/>
      <c r="H11" s="742"/>
      <c r="I11" s="742"/>
      <c r="J11" s="742"/>
      <c r="K11" s="742"/>
      <c r="L11" s="742"/>
      <c r="M11" s="742"/>
      <c r="N11" s="742"/>
      <c r="O11" s="742"/>
      <c r="P11" s="742"/>
      <c r="Q11" s="742"/>
      <c r="R11" s="742"/>
      <c r="S11" s="742"/>
      <c r="T11" s="742"/>
      <c r="U11" s="742"/>
      <c r="V11" s="742"/>
      <c r="W11" s="742"/>
      <c r="X11" s="742"/>
      <c r="Y11" s="742"/>
      <c r="Z11" s="742"/>
      <c r="AA11" s="742"/>
      <c r="AB11" s="27"/>
      <c r="AC11" s="6"/>
      <c r="AD11" s="8"/>
      <c r="AE11" s="6"/>
    </row>
    <row r="12" spans="1:31" x14ac:dyDescent="0.35">
      <c r="A12" s="7"/>
      <c r="B12" s="6"/>
      <c r="C12" s="6"/>
      <c r="D12" s="6"/>
      <c r="E12" s="6"/>
      <c r="F12" s="6"/>
      <c r="G12" s="6"/>
      <c r="H12" s="6"/>
      <c r="I12" s="6"/>
      <c r="J12" s="6"/>
      <c r="K12" s="714" t="s">
        <v>52</v>
      </c>
      <c r="L12" s="714"/>
      <c r="M12" s="46"/>
      <c r="N12" s="27"/>
      <c r="O12" s="714" t="s">
        <v>53</v>
      </c>
      <c r="P12" s="714"/>
      <c r="Q12" s="46"/>
      <c r="R12" s="46"/>
      <c r="S12" s="714" t="s">
        <v>54</v>
      </c>
      <c r="T12" s="714"/>
      <c r="U12" s="46"/>
      <c r="V12" s="46"/>
      <c r="W12" s="714" t="s">
        <v>234</v>
      </c>
      <c r="X12" s="714"/>
      <c r="Y12" s="46"/>
      <c r="Z12" s="46"/>
      <c r="AA12" s="714" t="s">
        <v>319</v>
      </c>
      <c r="AB12" s="714"/>
      <c r="AC12" s="6"/>
      <c r="AD12" s="8"/>
      <c r="AE12" s="6"/>
    </row>
    <row r="13" spans="1:31" ht="15.75" customHeight="1" x14ac:dyDescent="0.35">
      <c r="A13" s="7"/>
      <c r="B13" s="6"/>
      <c r="C13" s="6"/>
      <c r="D13" s="6"/>
      <c r="E13" s="6"/>
      <c r="F13" s="6"/>
      <c r="G13" s="6"/>
      <c r="H13" s="6"/>
      <c r="I13" s="6"/>
      <c r="J13" s="6"/>
      <c r="K13" s="846" t="s">
        <v>320</v>
      </c>
      <c r="L13" s="742"/>
      <c r="M13" s="152"/>
      <c r="N13" s="151"/>
      <c r="O13" s="846" t="str">
        <f>VLOOKUP('Part 1'!$L$16,Datasheet1!$B$6:$S$323,16,FALSE)</f>
        <v>England</v>
      </c>
      <c r="P13" s="742"/>
      <c r="Q13" s="152"/>
      <c r="R13" s="153"/>
      <c r="S13" s="846">
        <f>VLOOKUP('Part 1'!$L$16,Datasheet1!$B$6:$S$323,17,FALSE)</f>
        <v>0</v>
      </c>
      <c r="T13" s="742"/>
      <c r="U13" s="152"/>
      <c r="V13" s="153"/>
      <c r="W13" s="846">
        <f>VLOOKUP('Part 1'!$L$16,Datasheet1!$B$6:$S$323,18,FALSE)</f>
        <v>0</v>
      </c>
      <c r="X13" s="742"/>
      <c r="Y13" s="152"/>
      <c r="Z13" s="151"/>
      <c r="AA13" s="846" t="s">
        <v>76</v>
      </c>
      <c r="AB13" s="846"/>
      <c r="AC13" s="6"/>
      <c r="AD13" s="8"/>
      <c r="AE13" s="6"/>
    </row>
    <row r="14" spans="1:31" ht="15" customHeight="1" x14ac:dyDescent="0.35">
      <c r="A14" s="7"/>
      <c r="B14" s="6"/>
      <c r="C14" s="6"/>
      <c r="D14" s="6"/>
      <c r="E14" s="6"/>
      <c r="F14" s="6"/>
      <c r="G14" s="6"/>
      <c r="H14" s="6"/>
      <c r="I14" s="6"/>
      <c r="J14" s="6"/>
      <c r="K14" s="742" t="e" vm="1">
        <f>VLOOKUP('Part 1'!$L$16,Datasheet5!$B$6:$EX$323,AF14,FALSE)</f>
        <v>#VALUE!</v>
      </c>
      <c r="L14" s="742"/>
      <c r="M14" s="152"/>
      <c r="N14" s="151"/>
      <c r="O14" s="742"/>
      <c r="P14" s="742"/>
      <c r="Q14" s="152"/>
      <c r="R14" s="153"/>
      <c r="S14" s="742"/>
      <c r="T14" s="742"/>
      <c r="U14" s="152"/>
      <c r="V14" s="153"/>
      <c r="W14" s="742"/>
      <c r="X14" s="742"/>
      <c r="Y14" s="152"/>
      <c r="Z14" s="153"/>
      <c r="AA14" s="153"/>
      <c r="AB14" s="153"/>
      <c r="AC14" s="6"/>
      <c r="AD14" s="8"/>
      <c r="AE14" s="6"/>
    </row>
    <row r="15" spans="1:31" x14ac:dyDescent="0.35">
      <c r="A15" s="7"/>
      <c r="B15" s="6"/>
      <c r="C15" s="6"/>
      <c r="D15" s="6"/>
      <c r="E15" s="6"/>
      <c r="F15" s="6"/>
      <c r="G15" s="6"/>
      <c r="H15" s="6"/>
      <c r="I15" s="6"/>
      <c r="J15" s="6"/>
      <c r="K15" s="809" t="s">
        <v>30</v>
      </c>
      <c r="L15" s="809"/>
      <c r="M15" s="46"/>
      <c r="N15" s="47"/>
      <c r="O15" s="809" t="s">
        <v>30</v>
      </c>
      <c r="P15" s="809"/>
      <c r="Q15" s="46"/>
      <c r="R15" s="27"/>
      <c r="S15" s="809" t="s">
        <v>30</v>
      </c>
      <c r="T15" s="809"/>
      <c r="U15" s="46"/>
      <c r="V15" s="27"/>
      <c r="W15" s="809" t="s">
        <v>30</v>
      </c>
      <c r="X15" s="809"/>
      <c r="Y15" s="46"/>
      <c r="Z15" s="47"/>
      <c r="AA15" s="809" t="s">
        <v>30</v>
      </c>
      <c r="AB15" s="809"/>
      <c r="AC15" s="6"/>
      <c r="AD15" s="8"/>
      <c r="AE15" s="6"/>
    </row>
    <row r="16" spans="1:31" ht="16" thickBot="1" x14ac:dyDescent="0.4">
      <c r="A16" s="7"/>
      <c r="B16" s="6"/>
      <c r="C16" s="48" t="s">
        <v>321</v>
      </c>
      <c r="D16" s="48"/>
      <c r="E16" s="6"/>
      <c r="F16" s="6"/>
      <c r="G16" s="6"/>
      <c r="H16" s="6"/>
      <c r="I16" s="6"/>
      <c r="J16" s="6"/>
      <c r="K16" s="86"/>
      <c r="L16" s="86"/>
      <c r="M16" s="46"/>
      <c r="N16" s="47"/>
      <c r="O16" s="86"/>
      <c r="P16" s="86"/>
      <c r="Q16" s="46"/>
      <c r="R16" s="27"/>
      <c r="S16" s="86"/>
      <c r="T16" s="86"/>
      <c r="U16" s="46"/>
      <c r="V16" s="27"/>
      <c r="W16" s="86"/>
      <c r="X16" s="86"/>
      <c r="Y16" s="46"/>
      <c r="Z16" s="47"/>
      <c r="AA16" s="86"/>
      <c r="AB16" s="86"/>
      <c r="AC16" s="6"/>
      <c r="AD16" s="8"/>
      <c r="AE16" s="6"/>
    </row>
    <row r="17" spans="1:37" ht="16" thickBot="1" x14ac:dyDescent="0.4">
      <c r="A17" s="7"/>
      <c r="B17" s="6"/>
      <c r="C17" s="6"/>
      <c r="D17" s="870" t="s">
        <v>236</v>
      </c>
      <c r="E17" s="671"/>
      <c r="F17" s="671"/>
      <c r="G17" s="671"/>
      <c r="H17" s="671"/>
      <c r="I17" s="671"/>
      <c r="J17" s="6"/>
      <c r="K17" s="871">
        <f>VLOOKUP('Part 1'!$L$16,Datasheet5!$B$6:$EX$323,AF17,FALSE)</f>
        <v>0</v>
      </c>
      <c r="L17" s="872"/>
      <c r="M17" s="46"/>
      <c r="N17" s="107"/>
      <c r="O17" s="871">
        <f>VLOOKUP('Part 1'!$L$16,Datasheet5!$B$6:$EX$323,AG17,FALSE)</f>
        <v>0</v>
      </c>
      <c r="P17" s="872"/>
      <c r="Q17" s="46"/>
      <c r="R17" s="107"/>
      <c r="S17" s="871">
        <f>VLOOKUP('Part 1'!$L$16,Datasheet5!$B$6:$EX$323,AH17,FALSE)</f>
        <v>0</v>
      </c>
      <c r="T17" s="872"/>
      <c r="U17" s="46"/>
      <c r="V17" s="107"/>
      <c r="W17" s="871">
        <f>VLOOKUP('Part 1'!$L$16,Datasheet5!$B$6:$EX$323,AI17,FALSE)</f>
        <v>0</v>
      </c>
      <c r="X17" s="872"/>
      <c r="Y17" s="46"/>
      <c r="Z17" s="27"/>
      <c r="AA17" s="871">
        <f>VLOOKUP('Part 1'!$L$16,Datasheet5!$B$6:$EX$323,AJ17,FALSE)</f>
        <v>0</v>
      </c>
      <c r="AB17" s="872"/>
      <c r="AC17" s="6"/>
      <c r="AD17" s="8"/>
      <c r="AE17" s="6"/>
      <c r="AF17" s="196">
        <v>149</v>
      </c>
      <c r="AG17" s="196">
        <v>150</v>
      </c>
      <c r="AH17" s="196">
        <v>151</v>
      </c>
      <c r="AI17" s="196">
        <v>152</v>
      </c>
      <c r="AJ17" s="196">
        <v>153</v>
      </c>
    </row>
    <row r="18" spans="1:37" x14ac:dyDescent="0.35">
      <c r="A18" s="7"/>
      <c r="B18" s="6"/>
      <c r="C18" s="6"/>
      <c r="D18" s="671"/>
      <c r="E18" s="671"/>
      <c r="F18" s="671"/>
      <c r="G18" s="671"/>
      <c r="H18" s="671"/>
      <c r="I18" s="671"/>
      <c r="J18" s="6"/>
      <c r="K18" s="86"/>
      <c r="L18" s="86"/>
      <c r="M18" s="46"/>
      <c r="N18" s="47"/>
      <c r="O18" s="86"/>
      <c r="P18" s="86"/>
      <c r="Q18" s="46"/>
      <c r="R18" s="27"/>
      <c r="S18" s="86"/>
      <c r="T18" s="86"/>
      <c r="U18" s="46"/>
      <c r="V18" s="27"/>
      <c r="W18" s="86"/>
      <c r="X18" s="86"/>
      <c r="Y18" s="46"/>
      <c r="Z18" s="47"/>
      <c r="AA18" s="86"/>
      <c r="AB18" s="86"/>
      <c r="AC18" s="6"/>
      <c r="AD18" s="8"/>
      <c r="AE18" s="6"/>
    </row>
    <row r="19" spans="1:37" x14ac:dyDescent="0.35">
      <c r="A19" s="7"/>
      <c r="B19" s="6"/>
      <c r="C19" s="6"/>
      <c r="D19" s="6"/>
      <c r="E19" s="6"/>
      <c r="F19" s="6"/>
      <c r="G19" s="6"/>
      <c r="H19" s="6"/>
      <c r="I19" s="6"/>
      <c r="J19" s="6"/>
      <c r="K19" s="6"/>
      <c r="L19" s="86"/>
      <c r="M19" s="46"/>
      <c r="N19" s="47"/>
      <c r="O19" s="86"/>
      <c r="P19" s="86"/>
      <c r="Q19" s="46"/>
      <c r="R19" s="27"/>
      <c r="S19" s="86"/>
      <c r="T19" s="86"/>
      <c r="U19" s="46"/>
      <c r="V19" s="27"/>
      <c r="W19" s="86"/>
      <c r="X19" s="86"/>
      <c r="Y19" s="46"/>
      <c r="Z19" s="47"/>
      <c r="AA19" s="86"/>
      <c r="AB19" s="86"/>
      <c r="AC19" s="6"/>
      <c r="AD19" s="8"/>
      <c r="AE19" s="6"/>
    </row>
    <row r="20" spans="1:37" ht="16" thickBot="1" x14ac:dyDescent="0.4">
      <c r="A20" s="7"/>
      <c r="B20" s="6"/>
      <c r="C20" s="48" t="s">
        <v>321</v>
      </c>
      <c r="D20" s="6"/>
      <c r="E20" s="6"/>
      <c r="F20" s="6"/>
      <c r="G20" s="6"/>
      <c r="H20" s="6"/>
      <c r="I20" s="6"/>
      <c r="J20" s="6"/>
      <c r="K20" s="27"/>
      <c r="L20" s="27"/>
      <c r="M20" s="46"/>
      <c r="N20" s="27"/>
      <c r="O20" s="27"/>
      <c r="P20" s="27"/>
      <c r="Q20" s="46"/>
      <c r="R20" s="27"/>
      <c r="S20" s="27"/>
      <c r="T20" s="27"/>
      <c r="U20" s="46"/>
      <c r="V20" s="27"/>
      <c r="W20" s="27"/>
      <c r="X20" s="27"/>
      <c r="Y20" s="46"/>
      <c r="Z20" s="27"/>
      <c r="AA20" s="27"/>
      <c r="AB20" s="27"/>
      <c r="AC20" s="6"/>
      <c r="AD20" s="8"/>
      <c r="AE20" s="6"/>
      <c r="AF20" s="197"/>
    </row>
    <row r="21" spans="1:37" s="129" customFormat="1" ht="16.5" customHeight="1" thickBot="1" x14ac:dyDescent="0.3">
      <c r="A21" s="126"/>
      <c r="B21" s="127"/>
      <c r="C21" s="127"/>
      <c r="D21" s="127" t="s">
        <v>322</v>
      </c>
      <c r="E21" s="127"/>
      <c r="F21" s="127"/>
      <c r="G21" s="127"/>
      <c r="H21" s="127"/>
      <c r="I21" s="127"/>
      <c r="J21" s="127"/>
      <c r="K21" s="699">
        <f>VLOOKUP('Part 1'!$L$16,Datasheet5!$B$6:$EX$323,AF21,FALSE)</f>
        <v>7625284679.8677082</v>
      </c>
      <c r="L21" s="822"/>
      <c r="M21" s="27"/>
      <c r="N21" s="27"/>
      <c r="O21" s="699">
        <f>VLOOKUP('Part 1'!$L$16,Datasheet5!$B$6:$EX$323,AG21,FALSE)</f>
        <v>13631681646.348602</v>
      </c>
      <c r="P21" s="822"/>
      <c r="Q21" s="27"/>
      <c r="R21" s="27"/>
      <c r="S21" s="699">
        <f>VLOOKUP('Part 1'!$L$16,Datasheet5!$B$6:$EX$323,AH21,FALSE)</f>
        <v>3950411579</v>
      </c>
      <c r="T21" s="822"/>
      <c r="U21" s="46"/>
      <c r="V21" s="27"/>
      <c r="W21" s="699">
        <f>VLOOKUP('Part 1'!$L$16,Datasheet5!$B$6:$EX$323,AI21,FALSE)</f>
        <v>140929770</v>
      </c>
      <c r="X21" s="822"/>
      <c r="Y21" s="27"/>
      <c r="Z21" s="27"/>
      <c r="AA21" s="699">
        <f>VLOOKUP('Part 1'!$L$16,Datasheet5!$B$6:$EX$323,AJ21,FALSE)</f>
        <v>25348307675.216309</v>
      </c>
      <c r="AB21" s="822"/>
      <c r="AC21" s="127"/>
      <c r="AD21" s="128"/>
      <c r="AE21" s="127"/>
      <c r="AF21" s="198">
        <v>3</v>
      </c>
      <c r="AG21" s="199">
        <v>4</v>
      </c>
      <c r="AH21" s="199">
        <v>5</v>
      </c>
      <c r="AI21" s="199">
        <v>6</v>
      </c>
      <c r="AJ21" s="199">
        <v>7</v>
      </c>
      <c r="AK21" s="381"/>
    </row>
    <row r="22" spans="1:37" s="129" customFormat="1" ht="16" thickBot="1" x14ac:dyDescent="0.3">
      <c r="A22" s="126"/>
      <c r="B22" s="127"/>
      <c r="C22" s="127"/>
      <c r="D22" s="127"/>
      <c r="E22" s="127"/>
      <c r="F22" s="127"/>
      <c r="G22" s="127"/>
      <c r="H22" s="127"/>
      <c r="I22" s="127"/>
      <c r="J22" s="127"/>
      <c r="K22" s="27"/>
      <c r="L22" s="27"/>
      <c r="M22" s="27"/>
      <c r="N22" s="27"/>
      <c r="O22" s="27"/>
      <c r="P22" s="27"/>
      <c r="Q22" s="27"/>
      <c r="R22" s="27"/>
      <c r="S22" s="27"/>
      <c r="T22" s="27"/>
      <c r="U22" s="46"/>
      <c r="V22" s="27"/>
      <c r="W22" s="27"/>
      <c r="X22" s="27"/>
      <c r="Y22" s="27"/>
      <c r="Z22" s="27"/>
      <c r="AA22" s="27"/>
      <c r="AB22" s="27"/>
      <c r="AC22" s="127"/>
      <c r="AD22" s="128"/>
      <c r="AE22" s="127"/>
      <c r="AF22" s="198"/>
      <c r="AG22" s="199"/>
      <c r="AH22" s="199"/>
      <c r="AI22" s="199"/>
      <c r="AJ22" s="199"/>
      <c r="AK22" s="381"/>
    </row>
    <row r="23" spans="1:37" s="129" customFormat="1" ht="16" thickBot="1" x14ac:dyDescent="0.3">
      <c r="A23" s="126"/>
      <c r="B23" s="127"/>
      <c r="C23" s="127"/>
      <c r="D23" s="127" t="s">
        <v>323</v>
      </c>
      <c r="E23" s="127"/>
      <c r="F23" s="127"/>
      <c r="G23" s="127"/>
      <c r="H23" s="127"/>
      <c r="I23" s="127"/>
      <c r="J23" s="127"/>
      <c r="K23" s="699">
        <f>VLOOKUP('Part 1'!$L$16,Datasheet5!$B$6:$EX$323,AF23,FALSE)</f>
        <v>17407456</v>
      </c>
      <c r="L23" s="822"/>
      <c r="M23" s="27"/>
      <c r="N23" s="27"/>
      <c r="O23" s="27"/>
      <c r="P23" s="27"/>
      <c r="Q23" s="27"/>
      <c r="R23" s="27"/>
      <c r="S23" s="27"/>
      <c r="T23" s="27"/>
      <c r="U23" s="46"/>
      <c r="V23" s="27"/>
      <c r="W23" s="27"/>
      <c r="X23" s="27"/>
      <c r="Y23" s="27"/>
      <c r="Z23" s="27"/>
      <c r="AA23" s="699">
        <f>VLOOKUP('Part 1'!$L$16,Datasheet5!$B$6:$EX$323,AJ23,FALSE)</f>
        <v>17407456</v>
      </c>
      <c r="AB23" s="822"/>
      <c r="AC23" s="127"/>
      <c r="AD23" s="128"/>
      <c r="AE23" s="127"/>
      <c r="AF23" s="198">
        <v>8</v>
      </c>
      <c r="AG23" s="199"/>
      <c r="AH23" s="199"/>
      <c r="AI23" s="199"/>
      <c r="AJ23" s="199">
        <v>9</v>
      </c>
      <c r="AK23" s="381"/>
    </row>
    <row r="24" spans="1:37" s="129" customFormat="1" ht="16" thickBot="1" x14ac:dyDescent="0.3">
      <c r="A24" s="126"/>
      <c r="B24" s="127"/>
      <c r="C24" s="127"/>
      <c r="D24" s="127"/>
      <c r="E24" s="127"/>
      <c r="F24" s="127"/>
      <c r="G24" s="127"/>
      <c r="H24" s="127"/>
      <c r="I24" s="127"/>
      <c r="J24" s="127"/>
      <c r="K24" s="27"/>
      <c r="L24" s="27"/>
      <c r="M24" s="27"/>
      <c r="N24" s="27"/>
      <c r="O24" s="27"/>
      <c r="P24" s="27"/>
      <c r="Q24" s="27"/>
      <c r="R24" s="27"/>
      <c r="S24" s="27"/>
      <c r="T24" s="27"/>
      <c r="U24" s="46"/>
      <c r="V24" s="27"/>
      <c r="W24" s="27"/>
      <c r="X24" s="27"/>
      <c r="Y24" s="27"/>
      <c r="Z24" s="27"/>
      <c r="AA24" s="27"/>
      <c r="AB24" s="27"/>
      <c r="AC24" s="127"/>
      <c r="AD24" s="128"/>
      <c r="AE24" s="127"/>
      <c r="AF24" s="198"/>
      <c r="AG24" s="199"/>
      <c r="AH24" s="199"/>
      <c r="AI24" s="199"/>
      <c r="AJ24" s="199"/>
      <c r="AK24" s="381"/>
    </row>
    <row r="25" spans="1:37" s="129" customFormat="1" ht="16" thickBot="1" x14ac:dyDescent="0.3">
      <c r="A25" s="126"/>
      <c r="B25" s="127"/>
      <c r="C25" s="127"/>
      <c r="D25" s="131">
        <v>3</v>
      </c>
      <c r="E25" s="127"/>
      <c r="F25" s="127"/>
      <c r="G25" s="127"/>
      <c r="H25" s="127"/>
      <c r="I25" s="127"/>
      <c r="J25" s="132" t="s">
        <v>324</v>
      </c>
      <c r="K25" s="699">
        <f>VLOOKUP('Part 1'!$L$16,Datasheet5!$B$6:$EX$323,AF25,FALSE)</f>
        <v>7607877223.8677082</v>
      </c>
      <c r="L25" s="822"/>
      <c r="M25" s="27"/>
      <c r="N25" s="27"/>
      <c r="O25" s="27"/>
      <c r="P25" s="27"/>
      <c r="Q25" s="27"/>
      <c r="R25" s="27"/>
      <c r="S25" s="27"/>
      <c r="T25" s="27"/>
      <c r="U25" s="46"/>
      <c r="V25" s="27"/>
      <c r="W25" s="27"/>
      <c r="X25" s="27"/>
      <c r="Y25" s="27"/>
      <c r="Z25" s="27"/>
      <c r="AA25" s="27"/>
      <c r="AB25" s="27"/>
      <c r="AC25" s="127"/>
      <c r="AD25" s="128"/>
      <c r="AE25" s="127"/>
      <c r="AF25" s="198">
        <v>10</v>
      </c>
      <c r="AG25" s="199"/>
      <c r="AH25" s="199"/>
      <c r="AI25" s="199"/>
      <c r="AJ25" s="199"/>
      <c r="AK25" s="381"/>
    </row>
    <row r="26" spans="1:37" s="129" customFormat="1" x14ac:dyDescent="0.25">
      <c r="A26" s="126"/>
      <c r="B26" s="127"/>
      <c r="C26" s="127"/>
      <c r="D26" s="127"/>
      <c r="E26" s="127"/>
      <c r="F26" s="127"/>
      <c r="G26" s="127"/>
      <c r="H26" s="127"/>
      <c r="I26" s="127"/>
      <c r="J26" s="127"/>
      <c r="K26" s="27"/>
      <c r="L26" s="27"/>
      <c r="M26" s="27"/>
      <c r="N26" s="27"/>
      <c r="O26" s="27"/>
      <c r="P26" s="27"/>
      <c r="Q26" s="27"/>
      <c r="R26" s="27"/>
      <c r="S26" s="27"/>
      <c r="T26" s="27"/>
      <c r="U26" s="46"/>
      <c r="V26" s="27"/>
      <c r="W26" s="27"/>
      <c r="X26" s="27"/>
      <c r="Y26" s="27"/>
      <c r="Z26" s="27"/>
      <c r="AA26" s="27"/>
      <c r="AB26" s="27"/>
      <c r="AC26" s="127"/>
      <c r="AD26" s="128"/>
      <c r="AE26" s="127"/>
      <c r="AF26" s="198"/>
      <c r="AG26" s="199"/>
      <c r="AH26" s="199"/>
      <c r="AI26" s="199"/>
      <c r="AJ26" s="199"/>
      <c r="AK26" s="381"/>
    </row>
    <row r="27" spans="1:37" s="129" customFormat="1" ht="16" thickBot="1" x14ac:dyDescent="0.3">
      <c r="A27" s="126"/>
      <c r="B27" s="127"/>
      <c r="C27" s="133" t="s">
        <v>325</v>
      </c>
      <c r="D27" s="127"/>
      <c r="E27" s="127"/>
      <c r="F27" s="127"/>
      <c r="G27" s="127"/>
      <c r="H27" s="127"/>
      <c r="I27" s="127"/>
      <c r="J27" s="127"/>
      <c r="K27" s="27"/>
      <c r="L27" s="27"/>
      <c r="M27" s="27"/>
      <c r="N27" s="27"/>
      <c r="O27" s="27"/>
      <c r="P27" s="27"/>
      <c r="Q27" s="27"/>
      <c r="R27" s="27"/>
      <c r="S27" s="27"/>
      <c r="T27" s="27"/>
      <c r="U27" s="46"/>
      <c r="V27" s="27"/>
      <c r="W27" s="27"/>
      <c r="X27" s="27"/>
      <c r="Y27" s="27"/>
      <c r="Z27" s="27"/>
      <c r="AA27" s="27"/>
      <c r="AB27" s="27"/>
      <c r="AC27" s="127"/>
      <c r="AD27" s="128"/>
      <c r="AE27" s="127"/>
      <c r="AF27" s="198"/>
      <c r="AG27" s="199"/>
      <c r="AH27" s="199"/>
      <c r="AI27" s="199"/>
      <c r="AJ27" s="199"/>
      <c r="AK27" s="381"/>
    </row>
    <row r="28" spans="1:37" s="129" customFormat="1" ht="16" thickBot="1" x14ac:dyDescent="0.3">
      <c r="A28" s="126"/>
      <c r="B28" s="127"/>
      <c r="C28" s="127"/>
      <c r="D28" s="127" t="s">
        <v>326</v>
      </c>
      <c r="E28" s="127"/>
      <c r="F28" s="127"/>
      <c r="G28" s="127"/>
      <c r="H28" s="127"/>
      <c r="I28" s="127"/>
      <c r="J28" s="127"/>
      <c r="K28" s="27"/>
      <c r="L28" s="27"/>
      <c r="M28" s="27"/>
      <c r="N28" s="27"/>
      <c r="O28" s="699">
        <f>VLOOKUP('Part 1'!$L$16,Datasheet5!$B$6:$EX$323,AG28,FALSE)</f>
        <v>84110272</v>
      </c>
      <c r="P28" s="822"/>
      <c r="Q28" s="27"/>
      <c r="R28" s="27"/>
      <c r="S28" s="27"/>
      <c r="T28" s="27"/>
      <c r="U28" s="46"/>
      <c r="V28" s="27"/>
      <c r="W28" s="27"/>
      <c r="X28" s="27"/>
      <c r="Y28" s="27"/>
      <c r="Z28" s="27"/>
      <c r="AA28" s="699">
        <f>VLOOKUP('Part 1'!$L$16,Datasheet5!$B$6:$EX$323,AJ28,FALSE)</f>
        <v>84110272</v>
      </c>
      <c r="AB28" s="822"/>
      <c r="AC28" s="127"/>
      <c r="AD28" s="128"/>
      <c r="AE28" s="127"/>
      <c r="AF28" s="198"/>
      <c r="AG28" s="199">
        <v>11</v>
      </c>
      <c r="AH28" s="199"/>
      <c r="AI28" s="199"/>
      <c r="AJ28" s="199">
        <v>12</v>
      </c>
      <c r="AK28" s="381"/>
    </row>
    <row r="29" spans="1:37" s="129" customFormat="1" ht="16" thickBot="1" x14ac:dyDescent="0.3">
      <c r="A29" s="126"/>
      <c r="B29" s="127"/>
      <c r="C29" s="127"/>
      <c r="D29" s="127"/>
      <c r="E29" s="127"/>
      <c r="F29" s="127"/>
      <c r="G29" s="127"/>
      <c r="H29" s="127"/>
      <c r="I29" s="127"/>
      <c r="J29" s="127"/>
      <c r="K29" s="27"/>
      <c r="L29" s="27"/>
      <c r="M29" s="27"/>
      <c r="N29" s="27"/>
      <c r="O29" s="27"/>
      <c r="P29" s="27"/>
      <c r="Q29" s="27"/>
      <c r="R29" s="27"/>
      <c r="S29" s="27"/>
      <c r="T29" s="27"/>
      <c r="U29" s="46"/>
      <c r="V29" s="27"/>
      <c r="W29" s="27"/>
      <c r="X29" s="27"/>
      <c r="Y29" s="27"/>
      <c r="Z29" s="27"/>
      <c r="AA29" s="27"/>
      <c r="AB29" s="27"/>
      <c r="AC29" s="127"/>
      <c r="AD29" s="128"/>
      <c r="AE29" s="127"/>
      <c r="AF29" s="198"/>
      <c r="AG29" s="199"/>
      <c r="AH29" s="199"/>
      <c r="AI29" s="199"/>
      <c r="AJ29" s="199"/>
      <c r="AK29" s="381"/>
    </row>
    <row r="30" spans="1:37" s="129" customFormat="1" ht="16" thickBot="1" x14ac:dyDescent="0.3">
      <c r="A30" s="126"/>
      <c r="B30" s="127"/>
      <c r="C30" s="127"/>
      <c r="D30" s="127" t="s">
        <v>327</v>
      </c>
      <c r="E30" s="127"/>
      <c r="F30" s="127"/>
      <c r="G30" s="127"/>
      <c r="H30" s="127"/>
      <c r="I30" s="127"/>
      <c r="J30" s="127"/>
      <c r="K30" s="27"/>
      <c r="L30" s="27"/>
      <c r="M30" s="27"/>
      <c r="N30" s="27"/>
      <c r="O30" s="699">
        <f>VLOOKUP('Part 1'!$L$16,Datasheet5!$B$6:$EX$323,AG30,FALSE)</f>
        <v>83025471.640000001</v>
      </c>
      <c r="P30" s="822"/>
      <c r="Q30" s="27"/>
      <c r="R30" s="27"/>
      <c r="S30" s="27"/>
      <c r="T30" s="27"/>
      <c r="U30" s="46"/>
      <c r="V30" s="27"/>
      <c r="W30" s="27"/>
      <c r="X30" s="27"/>
      <c r="Y30" s="27"/>
      <c r="Z30" s="27"/>
      <c r="AA30" s="699">
        <f>VLOOKUP('Part 1'!$L$16,Datasheet5!$B$6:$EX$323,AJ30,FALSE)</f>
        <v>83025471.640000001</v>
      </c>
      <c r="AB30" s="822"/>
      <c r="AC30" s="127"/>
      <c r="AD30" s="128"/>
      <c r="AE30" s="127"/>
      <c r="AF30" s="198"/>
      <c r="AG30" s="199">
        <v>13</v>
      </c>
      <c r="AH30" s="199"/>
      <c r="AI30" s="199"/>
      <c r="AJ30" s="199">
        <v>14</v>
      </c>
      <c r="AK30" s="381"/>
    </row>
    <row r="31" spans="1:37" s="129" customFormat="1" ht="16" thickBot="1" x14ac:dyDescent="0.3">
      <c r="A31" s="126"/>
      <c r="B31" s="127"/>
      <c r="C31" s="127"/>
      <c r="D31" s="127"/>
      <c r="E31" s="127"/>
      <c r="F31" s="127"/>
      <c r="G31" s="127"/>
      <c r="H31" s="127"/>
      <c r="I31" s="127"/>
      <c r="J31" s="127"/>
      <c r="K31" s="27"/>
      <c r="L31" s="27"/>
      <c r="M31" s="27"/>
      <c r="N31" s="27"/>
      <c r="O31" s="27"/>
      <c r="P31" s="27"/>
      <c r="Q31" s="27"/>
      <c r="R31" s="27"/>
      <c r="S31" s="27"/>
      <c r="T31" s="27"/>
      <c r="U31" s="46"/>
      <c r="V31" s="27"/>
      <c r="W31" s="27"/>
      <c r="X31" s="27"/>
      <c r="Y31" s="27"/>
      <c r="Z31" s="27"/>
      <c r="AA31" s="27"/>
      <c r="AB31" s="27"/>
      <c r="AC31" s="127"/>
      <c r="AD31" s="128"/>
      <c r="AE31" s="127"/>
      <c r="AF31" s="198"/>
      <c r="AG31" s="199"/>
      <c r="AH31" s="199"/>
      <c r="AI31" s="199"/>
      <c r="AJ31" s="199"/>
      <c r="AK31" s="381"/>
    </row>
    <row r="32" spans="1:37" s="129" customFormat="1" ht="16" thickBot="1" x14ac:dyDescent="0.3">
      <c r="A32" s="126"/>
      <c r="B32" s="127"/>
      <c r="C32" s="127"/>
      <c r="D32" s="127" t="s">
        <v>328</v>
      </c>
      <c r="E32" s="127"/>
      <c r="F32" s="127"/>
      <c r="G32" s="127"/>
      <c r="H32" s="127"/>
      <c r="I32" s="127"/>
      <c r="J32" s="127"/>
      <c r="K32" s="27"/>
      <c r="L32" s="27"/>
      <c r="M32" s="27"/>
      <c r="N32" s="27"/>
      <c r="O32" s="699">
        <f>VLOOKUP('Part 1'!$L$16,Datasheet5!$B$6:$EX$323,AG32,FALSE)</f>
        <v>68037720</v>
      </c>
      <c r="P32" s="822"/>
      <c r="Q32" s="27"/>
      <c r="R32" s="27"/>
      <c r="S32" s="699">
        <f>VLOOKUP('Part 1'!$L$16,Datasheet5!$B$6:$EX$323,AH32,FALSE)</f>
        <v>4137903.19</v>
      </c>
      <c r="T32" s="822"/>
      <c r="U32" s="46"/>
      <c r="V32" s="27"/>
      <c r="W32" s="27"/>
      <c r="X32" s="27"/>
      <c r="Y32" s="27"/>
      <c r="Z32" s="27"/>
      <c r="AA32" s="699">
        <f>VLOOKUP('Part 1'!$L$16,Datasheet5!$B$6:$EX$323,AJ32,FALSE)</f>
        <v>72175623.189999998</v>
      </c>
      <c r="AB32" s="822"/>
      <c r="AC32" s="127"/>
      <c r="AD32" s="128"/>
      <c r="AE32" s="127"/>
      <c r="AF32" s="198"/>
      <c r="AG32" s="199">
        <v>15</v>
      </c>
      <c r="AH32" s="199">
        <v>16</v>
      </c>
      <c r="AI32" s="199"/>
      <c r="AJ32" s="199">
        <v>17</v>
      </c>
      <c r="AK32" s="381"/>
    </row>
    <row r="33" spans="1:42" s="129" customFormat="1" ht="16" thickBot="1" x14ac:dyDescent="0.3">
      <c r="A33" s="126"/>
      <c r="B33" s="127"/>
      <c r="C33" s="127"/>
      <c r="D33" s="127"/>
      <c r="E33" s="127"/>
      <c r="F33" s="127"/>
      <c r="G33" s="127"/>
      <c r="H33" s="127"/>
      <c r="I33" s="127"/>
      <c r="J33" s="127"/>
      <c r="K33" s="27"/>
      <c r="L33" s="27"/>
      <c r="M33" s="27"/>
      <c r="N33" s="27"/>
      <c r="O33" s="157"/>
      <c r="P33" s="157"/>
      <c r="Q33" s="158"/>
      <c r="R33" s="158"/>
      <c r="S33" s="157"/>
      <c r="T33" s="157"/>
      <c r="U33" s="404"/>
      <c r="V33" s="158"/>
      <c r="W33" s="158"/>
      <c r="X33" s="158"/>
      <c r="Y33" s="158"/>
      <c r="Z33" s="158"/>
      <c r="AA33" s="157"/>
      <c r="AB33" s="157"/>
      <c r="AC33" s="127"/>
      <c r="AD33" s="128"/>
      <c r="AE33" s="127"/>
      <c r="AF33" s="198"/>
      <c r="AG33" s="199"/>
      <c r="AH33" s="199"/>
      <c r="AI33" s="199"/>
      <c r="AJ33" s="199"/>
      <c r="AK33" s="381"/>
    </row>
    <row r="34" spans="1:42" s="129" customFormat="1" ht="16" thickBot="1" x14ac:dyDescent="0.3">
      <c r="A34" s="126"/>
      <c r="B34" s="127"/>
      <c r="C34" s="127"/>
      <c r="D34" s="544" t="s">
        <v>329</v>
      </c>
      <c r="E34" s="127"/>
      <c r="F34" s="127"/>
      <c r="G34" s="127"/>
      <c r="H34" s="127"/>
      <c r="I34" s="127"/>
      <c r="J34" s="127"/>
      <c r="K34" s="27"/>
      <c r="L34" s="27"/>
      <c r="M34" s="27"/>
      <c r="N34" s="27"/>
      <c r="O34" s="770">
        <f>VLOOKUP('Part 1'!$L$16,Datasheet5!$B$6:$EX$323,AG34,FALSE)</f>
        <v>25956.000000000004</v>
      </c>
      <c r="P34" s="755"/>
      <c r="Q34" s="27"/>
      <c r="R34" s="27"/>
      <c r="S34" s="770">
        <f>VLOOKUP('Part 1'!$L$16,Datasheet5!$B$6:$EX$323,AH34,FALSE)</f>
        <v>10382.400000000001</v>
      </c>
      <c r="T34" s="755"/>
      <c r="U34" s="46"/>
      <c r="V34" s="27"/>
      <c r="W34" s="770">
        <f>VLOOKUP('Part 1'!$L$16,Datasheet5!$B$6:$EX$323,AI34,FALSE)</f>
        <v>15314.039999999999</v>
      </c>
      <c r="X34" s="755"/>
      <c r="Y34" s="27"/>
      <c r="Z34" s="27"/>
      <c r="AA34" s="770">
        <f>VLOOKUP('Part 1'!$L$16,Datasheet5!$B$6:$EX$323,AJ34,FALSE)</f>
        <v>25956.000000000004</v>
      </c>
      <c r="AB34" s="755"/>
      <c r="AC34" s="127"/>
      <c r="AD34" s="128"/>
      <c r="AE34" s="127"/>
      <c r="AF34" s="198"/>
      <c r="AG34" s="199">
        <v>18</v>
      </c>
      <c r="AH34" s="199">
        <v>19</v>
      </c>
      <c r="AI34" s="199">
        <v>20</v>
      </c>
      <c r="AJ34" s="199">
        <v>21</v>
      </c>
      <c r="AK34" s="381"/>
    </row>
    <row r="35" spans="1:42" s="129" customFormat="1" ht="16" thickBot="1" x14ac:dyDescent="0.3">
      <c r="A35" s="126"/>
      <c r="B35" s="127"/>
      <c r="C35" s="127"/>
      <c r="D35" s="127"/>
      <c r="E35" s="127"/>
      <c r="F35" s="127"/>
      <c r="G35" s="127"/>
      <c r="H35" s="127"/>
      <c r="I35" s="127"/>
      <c r="J35" s="127"/>
      <c r="K35" s="27"/>
      <c r="L35" s="27"/>
      <c r="M35" s="27"/>
      <c r="N35" s="27"/>
      <c r="O35" s="27"/>
      <c r="P35" s="27"/>
      <c r="Q35" s="27"/>
      <c r="R35" s="27"/>
      <c r="S35" s="27"/>
      <c r="T35" s="27"/>
      <c r="U35" s="46"/>
      <c r="V35" s="27"/>
      <c r="W35" s="27"/>
      <c r="X35" s="27"/>
      <c r="Y35" s="27"/>
      <c r="Z35" s="27"/>
      <c r="AA35" s="27"/>
      <c r="AB35" s="27"/>
      <c r="AC35" s="127"/>
      <c r="AD35" s="128"/>
      <c r="AE35" s="127"/>
      <c r="AF35" s="198"/>
      <c r="AG35" s="199"/>
      <c r="AH35" s="199"/>
      <c r="AI35" s="199"/>
      <c r="AJ35" s="199"/>
      <c r="AK35" s="381"/>
    </row>
    <row r="36" spans="1:42" s="129" customFormat="1" ht="16" thickBot="1" x14ac:dyDescent="0.3">
      <c r="A36" s="126"/>
      <c r="B36" s="127"/>
      <c r="C36" s="127"/>
      <c r="D36" s="127" t="s">
        <v>330</v>
      </c>
      <c r="E36" s="127"/>
      <c r="F36" s="127"/>
      <c r="G36" s="127"/>
      <c r="H36" s="127"/>
      <c r="I36" s="127"/>
      <c r="J36" s="127"/>
      <c r="K36" s="27"/>
      <c r="L36" s="27"/>
      <c r="M36" s="27"/>
      <c r="N36" s="27"/>
      <c r="O36" s="699">
        <f>VLOOKUP('Part 1'!$L$16,Datasheet5!$B$6:$EX$323,AG36,FALSE)</f>
        <v>12844417.529816695</v>
      </c>
      <c r="P36" s="822"/>
      <c r="Q36" s="27"/>
      <c r="R36" s="27"/>
      <c r="S36" s="699">
        <f>VLOOKUP('Part 1'!$L$16,Datasheet5!$B$6:$EX$323,AH36,FALSE)</f>
        <v>168668.27468431773</v>
      </c>
      <c r="T36" s="822"/>
      <c r="U36" s="46"/>
      <c r="V36" s="27"/>
      <c r="W36" s="699">
        <f>VLOOKUP('Part 1'!$L$16,Datasheet5!$B$6:$EX$323,AI36,FALSE)</f>
        <v>19852.581446028511</v>
      </c>
      <c r="X36" s="822"/>
      <c r="Y36" s="27"/>
      <c r="Z36" s="27"/>
      <c r="AA36" s="699">
        <f>VLOOKUP('Part 1'!$L$16,Datasheet5!$B$6:$EX$323,AJ36,FALSE)</f>
        <v>13032938.385947047</v>
      </c>
      <c r="AB36" s="822"/>
      <c r="AC36" s="127"/>
      <c r="AD36" s="128"/>
      <c r="AE36" s="127"/>
      <c r="AF36" s="198"/>
      <c r="AG36" s="199">
        <v>22</v>
      </c>
      <c r="AH36" s="199">
        <v>23</v>
      </c>
      <c r="AI36" s="199">
        <v>24</v>
      </c>
      <c r="AJ36" s="199">
        <v>25</v>
      </c>
      <c r="AK36" s="381"/>
    </row>
    <row r="37" spans="1:42" s="129" customFormat="1" ht="16" thickBot="1" x14ac:dyDescent="0.3">
      <c r="A37" s="126"/>
      <c r="B37" s="127"/>
      <c r="C37" s="127"/>
      <c r="D37" s="127"/>
      <c r="E37" s="127"/>
      <c r="F37" s="127"/>
      <c r="G37" s="127"/>
      <c r="H37" s="127"/>
      <c r="I37" s="127"/>
      <c r="J37" s="127"/>
      <c r="K37" s="27"/>
      <c r="L37" s="27"/>
      <c r="M37" s="27"/>
      <c r="N37" s="27"/>
      <c r="O37" s="27"/>
      <c r="P37" s="27"/>
      <c r="Q37" s="27"/>
      <c r="R37" s="27"/>
      <c r="S37" s="27"/>
      <c r="T37" s="27"/>
      <c r="U37" s="27"/>
      <c r="V37" s="27"/>
      <c r="W37" s="27"/>
      <c r="X37" s="27"/>
      <c r="Y37" s="27"/>
      <c r="Z37" s="27"/>
      <c r="AA37" s="27"/>
      <c r="AB37" s="27"/>
      <c r="AC37" s="127"/>
      <c r="AD37" s="128"/>
      <c r="AE37" s="127"/>
      <c r="AF37" s="198"/>
      <c r="AG37" s="199"/>
      <c r="AH37" s="199"/>
      <c r="AI37" s="199"/>
      <c r="AJ37" s="199"/>
      <c r="AK37" s="381"/>
    </row>
    <row r="38" spans="1:42" s="129" customFormat="1" ht="16" thickBot="1" x14ac:dyDescent="0.3">
      <c r="A38" s="126"/>
      <c r="B38" s="127"/>
      <c r="C38" s="127"/>
      <c r="D38" s="127" t="str">
        <f>IF(AG38=1,"9. add: additional growth pilot areas: not applicable","9. add: additional growth")</f>
        <v>9. add: additional growth</v>
      </c>
      <c r="E38" s="127"/>
      <c r="F38" s="127"/>
      <c r="G38" s="127"/>
      <c r="H38" s="127"/>
      <c r="I38" s="127"/>
      <c r="J38" s="127"/>
      <c r="K38" s="27"/>
      <c r="L38" s="27"/>
      <c r="M38" s="27"/>
      <c r="N38" s="27"/>
      <c r="O38" s="699">
        <f>VLOOKUP('Part 1'!$L$16,Datasheet5!$B$6:$EX$323,AG38,FALSE)</f>
        <v>3748583</v>
      </c>
      <c r="P38" s="822"/>
      <c r="Q38" s="27"/>
      <c r="R38" s="27"/>
      <c r="S38" s="46"/>
      <c r="T38" s="46"/>
      <c r="U38" s="46"/>
      <c r="V38" s="27"/>
      <c r="W38" s="27"/>
      <c r="X38" s="27"/>
      <c r="Y38" s="27"/>
      <c r="Z38" s="27"/>
      <c r="AA38" s="699">
        <f>VLOOKUP('Part 1'!$L$16,Datasheet5!$B$6:$EX$323,AJ38,FALSE)</f>
        <v>3748583</v>
      </c>
      <c r="AB38" s="822"/>
      <c r="AC38" s="127"/>
      <c r="AD38" s="128"/>
      <c r="AE38" s="127"/>
      <c r="AF38" s="382"/>
      <c r="AG38" s="382">
        <v>26</v>
      </c>
      <c r="AH38" s="383"/>
      <c r="AI38" s="383"/>
      <c r="AJ38" s="383">
        <v>27</v>
      </c>
      <c r="AK38" s="383"/>
    </row>
    <row r="39" spans="1:42" s="129" customFormat="1" ht="16" thickBot="1" x14ac:dyDescent="0.3">
      <c r="A39" s="126"/>
      <c r="B39" s="127"/>
      <c r="C39" s="127"/>
      <c r="D39" s="127"/>
      <c r="E39" s="127"/>
      <c r="F39" s="127"/>
      <c r="G39" s="127"/>
      <c r="H39" s="127"/>
      <c r="I39" s="127"/>
      <c r="J39" s="127"/>
      <c r="K39" s="27"/>
      <c r="L39" s="27"/>
      <c r="M39" s="27"/>
      <c r="N39" s="27"/>
      <c r="O39" s="27"/>
      <c r="P39" s="27"/>
      <c r="Q39" s="27"/>
      <c r="R39" s="27"/>
      <c r="S39" s="46"/>
      <c r="T39" s="46"/>
      <c r="U39" s="46"/>
      <c r="V39" s="27"/>
      <c r="W39" s="27"/>
      <c r="X39" s="27"/>
      <c r="Y39" s="27"/>
      <c r="Z39" s="27"/>
      <c r="AA39" s="27"/>
      <c r="AB39" s="27"/>
      <c r="AC39" s="127"/>
      <c r="AD39" s="128"/>
      <c r="AE39" s="127"/>
      <c r="AF39" s="382"/>
      <c r="AG39" s="382"/>
      <c r="AH39" s="383"/>
      <c r="AI39" s="383"/>
      <c r="AJ39" s="383"/>
      <c r="AK39" s="383"/>
    </row>
    <row r="40" spans="1:42" s="129" customFormat="1" ht="16" thickBot="1" x14ac:dyDescent="0.3">
      <c r="A40" s="126"/>
      <c r="B40" s="127"/>
      <c r="C40" s="127"/>
      <c r="D40" s="127" t="str">
        <f>IF(AG40=1,"10. add: Port of Bristol","10. add: Port of Bristol: not applicable")</f>
        <v>10. add: Port of Bristol: not applicable</v>
      </c>
      <c r="E40" s="127"/>
      <c r="F40" s="127"/>
      <c r="G40" s="127"/>
      <c r="H40" s="127"/>
      <c r="I40" s="127"/>
      <c r="J40" s="127"/>
      <c r="K40" s="27"/>
      <c r="L40" s="27"/>
      <c r="M40" s="27"/>
      <c r="N40" s="27"/>
      <c r="O40" s="699">
        <f>VLOOKUP('Part 1'!$L$16,Datasheet5!$B$6:$EX$323,AG40,FALSE)</f>
        <v>625936</v>
      </c>
      <c r="P40" s="822"/>
      <c r="Q40" s="27"/>
      <c r="R40" s="27"/>
      <c r="S40" s="46"/>
      <c r="T40" s="46"/>
      <c r="U40" s="46"/>
      <c r="V40" s="27"/>
      <c r="W40" s="27"/>
      <c r="X40" s="27"/>
      <c r="Y40" s="27"/>
      <c r="Z40" s="27"/>
      <c r="AA40" s="699">
        <f>VLOOKUP('Part 1'!$L$16,Datasheet5!$B$6:$EX$323,AJ40,FALSE)</f>
        <v>625936</v>
      </c>
      <c r="AB40" s="822"/>
      <c r="AC40" s="127"/>
      <c r="AD40" s="128"/>
      <c r="AE40" s="127"/>
      <c r="AF40" s="382"/>
      <c r="AG40" s="382">
        <v>28</v>
      </c>
      <c r="AH40" s="383"/>
      <c r="AI40" s="383"/>
      <c r="AJ40" s="383">
        <v>29</v>
      </c>
      <c r="AK40" s="383"/>
    </row>
    <row r="41" spans="1:42" s="129" customFormat="1" ht="16" thickBot="1" x14ac:dyDescent="0.3">
      <c r="A41" s="126"/>
      <c r="B41" s="127"/>
      <c r="C41" s="127"/>
      <c r="D41" s="127"/>
      <c r="E41" s="127"/>
      <c r="F41" s="127"/>
      <c r="G41" s="127"/>
      <c r="H41" s="127"/>
      <c r="I41" s="127"/>
      <c r="J41" s="127"/>
      <c r="K41" s="27"/>
      <c r="L41" s="27"/>
      <c r="M41" s="27"/>
      <c r="N41" s="27"/>
      <c r="O41" s="27"/>
      <c r="P41" s="27"/>
      <c r="Q41" s="27"/>
      <c r="R41" s="27"/>
      <c r="S41" s="46"/>
      <c r="T41" s="46"/>
      <c r="U41" s="46"/>
      <c r="V41" s="27"/>
      <c r="W41" s="27"/>
      <c r="X41" s="27"/>
      <c r="Y41" s="27"/>
      <c r="Z41" s="27"/>
      <c r="AA41" s="27"/>
      <c r="AB41" s="27"/>
      <c r="AC41" s="127"/>
      <c r="AD41" s="128"/>
      <c r="AE41" s="127"/>
      <c r="AF41" s="382"/>
      <c r="AG41" s="382"/>
      <c r="AH41" s="383"/>
      <c r="AI41" s="383"/>
      <c r="AJ41" s="383"/>
      <c r="AK41" s="383"/>
    </row>
    <row r="42" spans="1:42" s="129" customFormat="1" ht="16" thickBot="1" x14ac:dyDescent="0.3">
      <c r="A42" s="126"/>
      <c r="B42" s="127"/>
      <c r="C42" s="127"/>
      <c r="D42" s="127" t="s">
        <v>331</v>
      </c>
      <c r="E42" s="127"/>
      <c r="F42" s="127"/>
      <c r="G42" s="127"/>
      <c r="H42" s="127"/>
      <c r="I42" s="127"/>
      <c r="J42" s="127"/>
      <c r="K42" s="27"/>
      <c r="L42" s="27"/>
      <c r="M42" s="27"/>
      <c r="N42" s="27"/>
      <c r="O42" s="699">
        <f>VLOOKUP('Part 1'!$L$16,Datasheet5!$B$6:$EX$323,AG42,FALSE)</f>
        <v>1586325545</v>
      </c>
      <c r="P42" s="822"/>
      <c r="Q42" s="27"/>
      <c r="R42" s="27"/>
      <c r="S42" s="699">
        <f>VLOOKUP('Part 1'!$L$16,Datasheet5!$B$6:$EX$323,AH42,FALSE)</f>
        <v>385801842</v>
      </c>
      <c r="T42" s="822"/>
      <c r="U42" s="46"/>
      <c r="V42" s="27"/>
      <c r="W42" s="699">
        <f>VLOOKUP('Part 1'!$L$16,Datasheet5!$B$6:$EX$323,AI42,FALSE)</f>
        <v>19193069</v>
      </c>
      <c r="X42" s="822"/>
      <c r="Y42" s="27"/>
      <c r="Z42" s="27"/>
      <c r="AA42" s="699">
        <f>VLOOKUP('Part 1'!$L$16,Datasheet5!$B$6:$EX$323,AJ42,FALSE)</f>
        <v>1991320456</v>
      </c>
      <c r="AB42" s="822"/>
      <c r="AC42" s="127"/>
      <c r="AD42" s="128"/>
      <c r="AE42" s="127"/>
      <c r="AF42" s="382" t="s">
        <v>332</v>
      </c>
      <c r="AG42" s="382">
        <v>30</v>
      </c>
      <c r="AH42" s="383">
        <v>31</v>
      </c>
      <c r="AI42" s="383">
        <v>32</v>
      </c>
      <c r="AJ42" s="383">
        <v>33</v>
      </c>
      <c r="AK42" s="383"/>
      <c r="AL42" s="378" t="str">
        <f>IF(ISNUMBER(AK42),AK42-2,"")</f>
        <v/>
      </c>
      <c r="AM42" s="378" t="str">
        <f>IF(ISNUMBER(#REF!),#REF!-2,"")</f>
        <v/>
      </c>
      <c r="AN42" s="378"/>
      <c r="AO42" s="378"/>
      <c r="AP42" s="378"/>
    </row>
    <row r="43" spans="1:42" s="129" customFormat="1" x14ac:dyDescent="0.25">
      <c r="A43" s="126"/>
      <c r="B43" s="127"/>
      <c r="C43" s="127"/>
      <c r="D43" s="127"/>
      <c r="E43" s="127"/>
      <c r="F43" s="127"/>
      <c r="G43" s="127"/>
      <c r="H43" s="127"/>
      <c r="I43" s="127"/>
      <c r="J43" s="127"/>
      <c r="K43" s="27"/>
      <c r="L43" s="27"/>
      <c r="M43" s="27"/>
      <c r="N43" s="27"/>
      <c r="O43" s="34"/>
      <c r="P43" s="27"/>
      <c r="Q43" s="27"/>
      <c r="R43" s="27"/>
      <c r="S43" s="34"/>
      <c r="T43" s="27"/>
      <c r="U43" s="46"/>
      <c r="V43" s="27"/>
      <c r="W43" s="34"/>
      <c r="X43" s="27"/>
      <c r="Y43" s="27"/>
      <c r="Z43" s="27"/>
      <c r="AA43" s="34"/>
      <c r="AB43" s="27"/>
      <c r="AC43" s="127"/>
      <c r="AD43" s="128"/>
      <c r="AE43" s="127"/>
      <c r="AF43" s="382" t="s">
        <v>332</v>
      </c>
      <c r="AG43" s="382" t="s">
        <v>332</v>
      </c>
      <c r="AH43" s="383" t="s">
        <v>332</v>
      </c>
      <c r="AI43" s="383" t="s">
        <v>332</v>
      </c>
      <c r="AJ43" s="383" t="s">
        <v>332</v>
      </c>
      <c r="AK43" s="383"/>
    </row>
    <row r="44" spans="1:42" s="129" customFormat="1" x14ac:dyDescent="0.25">
      <c r="A44" s="126"/>
      <c r="B44" s="127"/>
      <c r="C44" s="127"/>
      <c r="D44" s="127"/>
      <c r="E44" s="127"/>
      <c r="F44" s="127"/>
      <c r="G44" s="127"/>
      <c r="H44" s="127"/>
      <c r="I44" s="127"/>
      <c r="J44" s="127"/>
      <c r="K44" s="27"/>
      <c r="L44" s="27"/>
      <c r="M44" s="27"/>
      <c r="N44" s="27"/>
      <c r="O44" s="34"/>
      <c r="P44" s="27"/>
      <c r="Q44" s="27"/>
      <c r="R44" s="27"/>
      <c r="S44" s="34"/>
      <c r="T44" s="27"/>
      <c r="U44" s="46"/>
      <c r="V44" s="27"/>
      <c r="W44" s="34"/>
      <c r="X44" s="27"/>
      <c r="Y44" s="27"/>
      <c r="Z44" s="27"/>
      <c r="AA44" s="34"/>
      <c r="AB44" s="27"/>
      <c r="AC44" s="127"/>
      <c r="AD44" s="128"/>
      <c r="AE44" s="127"/>
      <c r="AF44" s="198" t="s">
        <v>332</v>
      </c>
      <c r="AG44" s="199" t="s">
        <v>332</v>
      </c>
      <c r="AH44" s="199" t="s">
        <v>332</v>
      </c>
      <c r="AI44" s="199" t="s">
        <v>332</v>
      </c>
      <c r="AJ44" s="199" t="s">
        <v>332</v>
      </c>
      <c r="AK44" s="381"/>
    </row>
    <row r="45" spans="1:42" s="129" customFormat="1" x14ac:dyDescent="0.25">
      <c r="A45" s="126"/>
      <c r="B45" s="127"/>
      <c r="C45" s="133" t="s">
        <v>333</v>
      </c>
      <c r="D45" s="127"/>
      <c r="E45" s="127"/>
      <c r="F45" s="127"/>
      <c r="G45" s="127"/>
      <c r="H45" s="127"/>
      <c r="I45" s="127"/>
      <c r="J45" s="127"/>
      <c r="K45" s="27"/>
      <c r="L45" s="27"/>
      <c r="M45" s="27"/>
      <c r="N45" s="27"/>
      <c r="O45" s="34"/>
      <c r="P45" s="27"/>
      <c r="Q45" s="27"/>
      <c r="R45" s="27"/>
      <c r="S45" s="34"/>
      <c r="T45" s="27"/>
      <c r="U45" s="46"/>
      <c r="V45" s="27"/>
      <c r="W45" s="34"/>
      <c r="X45" s="27"/>
      <c r="Y45" s="27"/>
      <c r="Z45" s="27"/>
      <c r="AA45" s="34"/>
      <c r="AB45" s="27"/>
      <c r="AC45" s="127"/>
      <c r="AD45" s="128"/>
      <c r="AE45" s="127"/>
      <c r="AF45" s="198" t="s">
        <v>332</v>
      </c>
      <c r="AG45" s="199" t="s">
        <v>332</v>
      </c>
      <c r="AH45" s="199" t="s">
        <v>332</v>
      </c>
      <c r="AI45" s="199" t="s">
        <v>332</v>
      </c>
      <c r="AJ45" s="199" t="s">
        <v>332</v>
      </c>
      <c r="AK45" s="381"/>
    </row>
    <row r="46" spans="1:42" s="129" customFormat="1" ht="16" thickBot="1" x14ac:dyDescent="0.3">
      <c r="A46" s="126"/>
      <c r="B46" s="127"/>
      <c r="C46" s="133" t="s">
        <v>334</v>
      </c>
      <c r="D46" s="127"/>
      <c r="E46" s="127"/>
      <c r="F46" s="127"/>
      <c r="G46" s="127"/>
      <c r="H46" s="127"/>
      <c r="I46" s="127"/>
      <c r="J46" s="127"/>
      <c r="K46" s="868" t="s">
        <v>30</v>
      </c>
      <c r="L46" s="868"/>
      <c r="M46" s="27"/>
      <c r="N46" s="159"/>
      <c r="O46" s="868" t="s">
        <v>30</v>
      </c>
      <c r="P46" s="868"/>
      <c r="Q46" s="27"/>
      <c r="R46" s="27"/>
      <c r="S46" s="868" t="s">
        <v>30</v>
      </c>
      <c r="T46" s="868"/>
      <c r="U46" s="46"/>
      <c r="V46" s="27"/>
      <c r="W46" s="868" t="s">
        <v>30</v>
      </c>
      <c r="X46" s="868"/>
      <c r="Y46" s="27"/>
      <c r="Z46" s="159"/>
      <c r="AA46" s="868" t="s">
        <v>30</v>
      </c>
      <c r="AB46" s="868"/>
      <c r="AC46" s="127"/>
      <c r="AD46" s="128"/>
      <c r="AE46" s="127"/>
      <c r="AF46" s="198" t="s">
        <v>332</v>
      </c>
      <c r="AG46" s="199" t="s">
        <v>332</v>
      </c>
      <c r="AH46" s="199" t="s">
        <v>332</v>
      </c>
      <c r="AI46" s="199" t="s">
        <v>332</v>
      </c>
      <c r="AJ46" s="199" t="s">
        <v>332</v>
      </c>
      <c r="AK46" s="381"/>
    </row>
    <row r="47" spans="1:42" s="129" customFormat="1" ht="16" thickBot="1" x14ac:dyDescent="0.3">
      <c r="A47" s="126"/>
      <c r="B47" s="127"/>
      <c r="C47" s="127"/>
      <c r="D47" s="127" t="s">
        <v>335</v>
      </c>
      <c r="E47" s="127"/>
      <c r="F47" s="127"/>
      <c r="G47" s="127"/>
      <c r="H47" s="127"/>
      <c r="I47" s="127"/>
      <c r="J47" s="127"/>
      <c r="K47" s="699">
        <f>VLOOKUP('Part 1'!$L$16,Datasheet5!$B$6:$EX$323,AF47,FALSE)</f>
        <v>374928611.92999995</v>
      </c>
      <c r="L47" s="822"/>
      <c r="M47" s="27"/>
      <c r="N47" s="27"/>
      <c r="O47" s="699">
        <f>VLOOKUP('Part 1'!$L$16,Datasheet5!$B$6:$EX$323,AG47,FALSE)</f>
        <v>855332898.79999995</v>
      </c>
      <c r="P47" s="822"/>
      <c r="Q47" s="27"/>
      <c r="R47" s="27"/>
      <c r="S47" s="699">
        <f>VLOOKUP('Part 1'!$L$16,Datasheet5!$B$6:$EX$323,AH47,FALSE)</f>
        <v>188385799</v>
      </c>
      <c r="T47" s="822"/>
      <c r="U47" s="46"/>
      <c r="V47" s="27"/>
      <c r="W47" s="699">
        <f>VLOOKUP('Part 1'!$L$16,Datasheet5!$B$6:$EX$323,AI47,FALSE)</f>
        <v>8811941</v>
      </c>
      <c r="X47" s="822"/>
      <c r="Y47" s="27"/>
      <c r="Z47" s="27"/>
      <c r="AA47" s="699">
        <f>VLOOKUP('Part 1'!$L$16,Datasheet5!$B$6:$EX$323,AJ47,FALSE)</f>
        <v>1427459250.73</v>
      </c>
      <c r="AB47" s="822"/>
      <c r="AC47" s="127"/>
      <c r="AD47" s="128"/>
      <c r="AE47" s="127"/>
      <c r="AF47" s="198">
        <v>34</v>
      </c>
      <c r="AG47" s="199">
        <v>35</v>
      </c>
      <c r="AH47" s="199">
        <v>36</v>
      </c>
      <c r="AI47" s="199">
        <v>37</v>
      </c>
      <c r="AJ47" s="199">
        <v>38</v>
      </c>
      <c r="AK47" s="381"/>
    </row>
    <row r="48" spans="1:42" s="129" customFormat="1" ht="16" thickBot="1" x14ac:dyDescent="0.3">
      <c r="A48" s="126"/>
      <c r="B48" s="127"/>
      <c r="C48" s="127"/>
      <c r="D48" s="127"/>
      <c r="E48" s="127"/>
      <c r="F48" s="127"/>
      <c r="G48" s="127"/>
      <c r="H48" s="127"/>
      <c r="I48" s="127"/>
      <c r="J48" s="127"/>
      <c r="K48" s="27"/>
      <c r="L48" s="27"/>
      <c r="M48" s="27"/>
      <c r="N48" s="27"/>
      <c r="O48" s="27"/>
      <c r="P48" s="27"/>
      <c r="Q48" s="27"/>
      <c r="R48" s="27"/>
      <c r="S48" s="27"/>
      <c r="T48" s="27"/>
      <c r="U48" s="46"/>
      <c r="V48" s="27"/>
      <c r="W48" s="27"/>
      <c r="X48" s="27"/>
      <c r="Y48" s="27"/>
      <c r="Z48" s="27"/>
      <c r="AA48" s="27"/>
      <c r="AB48" s="27"/>
      <c r="AC48" s="127"/>
      <c r="AD48" s="128"/>
      <c r="AE48" s="127"/>
      <c r="AF48" s="198" t="s">
        <v>332</v>
      </c>
      <c r="AG48" s="199" t="s">
        <v>332</v>
      </c>
      <c r="AH48" s="199" t="s">
        <v>332</v>
      </c>
      <c r="AI48" s="199" t="s">
        <v>332</v>
      </c>
      <c r="AJ48" s="199" t="s">
        <v>332</v>
      </c>
      <c r="AK48" s="381"/>
    </row>
    <row r="49" spans="1:37" s="129" customFormat="1" ht="18" customHeight="1" thickBot="1" x14ac:dyDescent="0.3">
      <c r="A49" s="126"/>
      <c r="B49" s="127"/>
      <c r="C49" s="127"/>
      <c r="D49" s="127" t="s">
        <v>336</v>
      </c>
      <c r="E49" s="127"/>
      <c r="F49" s="127"/>
      <c r="G49" s="127"/>
      <c r="H49" s="127"/>
      <c r="I49" s="127"/>
      <c r="J49" s="127"/>
      <c r="K49" s="699">
        <f>VLOOKUP('Part 1'!$L$16,Datasheet5!$B$6:$EX$323,AF49,FALSE)</f>
        <v>-216973884.57954198</v>
      </c>
      <c r="L49" s="822"/>
      <c r="M49" s="27"/>
      <c r="N49" s="27"/>
      <c r="O49" s="699">
        <f>VLOOKUP('Part 1'!$L$16,Datasheet5!$B$6:$EX$323,AG49,FALSE)</f>
        <v>-427590587.25999999</v>
      </c>
      <c r="P49" s="822"/>
      <c r="Q49" s="27"/>
      <c r="R49" s="27"/>
      <c r="S49" s="699">
        <f>VLOOKUP('Part 1'!$L$16,Datasheet5!$B$6:$EX$323,AH49,FALSE)</f>
        <v>-156944570</v>
      </c>
      <c r="T49" s="822"/>
      <c r="U49" s="46"/>
      <c r="V49" s="27"/>
      <c r="W49" s="699">
        <f>VLOOKUP('Part 1'!$L$16,Datasheet5!$B$6:$EX$323,AI49,FALSE)</f>
        <v>-2738205</v>
      </c>
      <c r="X49" s="822"/>
      <c r="Y49" s="27"/>
      <c r="Z49" s="27"/>
      <c r="AA49" s="699">
        <f>VLOOKUP('Part 1'!$L$16,Datasheet5!$B$6:$EX$323,AJ49,FALSE)</f>
        <v>-804247246.83954203</v>
      </c>
      <c r="AB49" s="822"/>
      <c r="AC49" s="127"/>
      <c r="AD49" s="128"/>
      <c r="AE49" s="127"/>
      <c r="AF49" s="198">
        <v>39</v>
      </c>
      <c r="AG49" s="199">
        <v>40</v>
      </c>
      <c r="AH49" s="199">
        <v>41</v>
      </c>
      <c r="AI49" s="199">
        <v>42</v>
      </c>
      <c r="AJ49" s="199">
        <v>43</v>
      </c>
      <c r="AK49" s="381"/>
    </row>
    <row r="50" spans="1:37" s="129" customFormat="1" x14ac:dyDescent="0.25">
      <c r="A50" s="126"/>
      <c r="B50" s="127"/>
      <c r="C50" s="127"/>
      <c r="D50" s="127"/>
      <c r="E50" s="127"/>
      <c r="F50" s="127"/>
      <c r="G50" s="127"/>
      <c r="H50" s="127"/>
      <c r="I50" s="127"/>
      <c r="J50" s="127"/>
      <c r="K50" s="27"/>
      <c r="L50" s="27"/>
      <c r="M50" s="27"/>
      <c r="N50" s="27"/>
      <c r="O50" s="27"/>
      <c r="P50" s="27"/>
      <c r="Q50" s="27"/>
      <c r="R50" s="27"/>
      <c r="S50" s="27"/>
      <c r="T50" s="27"/>
      <c r="U50" s="46"/>
      <c r="V50" s="27"/>
      <c r="W50" s="27"/>
      <c r="X50" s="27"/>
      <c r="Y50" s="27"/>
      <c r="Z50" s="27"/>
      <c r="AA50" s="27"/>
      <c r="AB50" s="27"/>
      <c r="AC50" s="127"/>
      <c r="AD50" s="128"/>
      <c r="AE50" s="127"/>
      <c r="AF50" s="198" t="s">
        <v>332</v>
      </c>
      <c r="AG50" s="199" t="s">
        <v>332</v>
      </c>
      <c r="AH50" s="199" t="s">
        <v>332</v>
      </c>
      <c r="AI50" s="199" t="s">
        <v>332</v>
      </c>
      <c r="AJ50" s="199" t="s">
        <v>332</v>
      </c>
      <c r="AK50" s="381"/>
    </row>
    <row r="51" spans="1:37" s="129" customFormat="1" ht="16" thickBot="1" x14ac:dyDescent="0.3">
      <c r="A51" s="134"/>
      <c r="B51" s="130"/>
      <c r="C51" s="133" t="s">
        <v>337</v>
      </c>
      <c r="D51" s="127"/>
      <c r="E51" s="130"/>
      <c r="F51" s="130"/>
      <c r="G51" s="130"/>
      <c r="H51" s="130"/>
      <c r="I51" s="130"/>
      <c r="J51" s="130"/>
      <c r="K51" s="160"/>
      <c r="L51" s="160"/>
      <c r="M51" s="27"/>
      <c r="N51" s="160"/>
      <c r="O51" s="160"/>
      <c r="P51" s="160"/>
      <c r="Q51" s="27"/>
      <c r="R51" s="160"/>
      <c r="S51" s="160"/>
      <c r="T51" s="160"/>
      <c r="U51" s="46"/>
      <c r="V51" s="160"/>
      <c r="W51" s="160"/>
      <c r="X51" s="160"/>
      <c r="Y51" s="27"/>
      <c r="Z51" s="160"/>
      <c r="AA51" s="160"/>
      <c r="AB51" s="160"/>
      <c r="AC51" s="130"/>
      <c r="AD51" s="128"/>
      <c r="AE51" s="127"/>
      <c r="AF51" s="198" t="s">
        <v>332</v>
      </c>
      <c r="AG51" s="199" t="s">
        <v>332</v>
      </c>
      <c r="AH51" s="199" t="s">
        <v>332</v>
      </c>
      <c r="AI51" s="199" t="s">
        <v>332</v>
      </c>
      <c r="AJ51" s="199" t="s">
        <v>332</v>
      </c>
      <c r="AK51" s="381"/>
    </row>
    <row r="52" spans="1:37" s="129" customFormat="1" ht="16" thickBot="1" x14ac:dyDescent="0.4">
      <c r="A52" s="134"/>
      <c r="B52" s="130"/>
      <c r="C52" s="127"/>
      <c r="D52" s="127" t="s">
        <v>338</v>
      </c>
      <c r="E52" s="130"/>
      <c r="F52" s="130"/>
      <c r="G52" s="130"/>
      <c r="H52" s="130"/>
      <c r="I52" s="130"/>
      <c r="J52" s="130"/>
      <c r="K52" s="866">
        <f>VLOOKUP('Part 1'!$L$16,Datasheet5!$B$6:$EX$323,AF52,FALSE)</f>
        <v>-167388348.49000001</v>
      </c>
      <c r="L52" s="867"/>
      <c r="M52" s="27"/>
      <c r="N52" s="27"/>
      <c r="O52" s="866">
        <f>VLOOKUP('Part 1'!$L$16,Datasheet5!$B$6:$EX$323,AG52,FALSE)</f>
        <v>-437271028</v>
      </c>
      <c r="P52" s="867"/>
      <c r="Q52" s="27"/>
      <c r="R52" s="27"/>
      <c r="S52" s="866">
        <f>VLOOKUP('Part 1'!$L$16,Datasheet5!$B$6:$EX$323,AH52,FALSE)</f>
        <v>-81849481</v>
      </c>
      <c r="T52" s="867"/>
      <c r="U52" s="46"/>
      <c r="V52" s="27"/>
      <c r="W52" s="866">
        <f>VLOOKUP('Part 1'!$L$16,Datasheet5!$B$6:$EX$323,AI52,FALSE)</f>
        <v>-4635455</v>
      </c>
      <c r="X52" s="867"/>
      <c r="Y52" s="27"/>
      <c r="Z52" s="27"/>
      <c r="AA52" s="866">
        <f>VLOOKUP('Part 1'!$L$16,Datasheet5!$B$6:$EX$323,AJ52,FALSE)</f>
        <v>-691144312.49000013</v>
      </c>
      <c r="AB52" s="867"/>
      <c r="AC52" s="130"/>
      <c r="AD52" s="128"/>
      <c r="AE52" s="127"/>
      <c r="AF52" s="196">
        <v>44</v>
      </c>
      <c r="AG52" s="196">
        <v>45</v>
      </c>
      <c r="AH52" s="199">
        <v>46</v>
      </c>
      <c r="AI52" s="199">
        <v>47</v>
      </c>
      <c r="AJ52" s="199">
        <v>48</v>
      </c>
      <c r="AK52" s="381"/>
    </row>
    <row r="53" spans="1:37" s="129" customFormat="1" ht="16" thickBot="1" x14ac:dyDescent="0.3">
      <c r="A53" s="134"/>
      <c r="B53" s="130"/>
      <c r="C53" s="127"/>
      <c r="D53" s="127"/>
      <c r="E53" s="130"/>
      <c r="F53" s="130"/>
      <c r="G53" s="130"/>
      <c r="H53" s="130"/>
      <c r="I53" s="130"/>
      <c r="J53" s="135"/>
      <c r="K53" s="157"/>
      <c r="L53" s="157"/>
      <c r="M53" s="27"/>
      <c r="N53" s="158"/>
      <c r="O53" s="157"/>
      <c r="P53" s="157"/>
      <c r="Q53" s="27"/>
      <c r="R53" s="158"/>
      <c r="S53" s="157"/>
      <c r="T53" s="157"/>
      <c r="U53" s="46"/>
      <c r="V53" s="158"/>
      <c r="W53" s="157"/>
      <c r="X53" s="157"/>
      <c r="Y53" s="27"/>
      <c r="Z53" s="158"/>
      <c r="AA53" s="157"/>
      <c r="AB53" s="158"/>
      <c r="AC53" s="135"/>
      <c r="AD53" s="136"/>
      <c r="AE53" s="195"/>
      <c r="AF53" s="198" t="s">
        <v>332</v>
      </c>
      <c r="AG53" s="199" t="s">
        <v>332</v>
      </c>
      <c r="AH53" s="199" t="s">
        <v>332</v>
      </c>
      <c r="AI53" s="199" t="s">
        <v>332</v>
      </c>
      <c r="AJ53" s="199" t="s">
        <v>332</v>
      </c>
      <c r="AK53" s="381"/>
    </row>
    <row r="54" spans="1:37" s="129" customFormat="1" ht="16" thickBot="1" x14ac:dyDescent="0.3">
      <c r="A54" s="134"/>
      <c r="B54" s="130"/>
      <c r="C54" s="127"/>
      <c r="D54" s="127" t="s">
        <v>339</v>
      </c>
      <c r="E54" s="130"/>
      <c r="F54" s="130"/>
      <c r="G54" s="130"/>
      <c r="H54" s="130"/>
      <c r="I54" s="130"/>
      <c r="J54" s="135"/>
      <c r="K54" s="699">
        <f>VLOOKUP('Part 1'!$L$16,Datasheet5!$B$6:$EX$323,AF54,FALSE)</f>
        <v>41605707.169999994</v>
      </c>
      <c r="L54" s="822"/>
      <c r="M54" s="27"/>
      <c r="N54" s="27"/>
      <c r="O54" s="699">
        <f>VLOOKUP('Part 1'!$L$16,Datasheet5!$B$6:$EX$323,AG54,FALSE)</f>
        <v>115227572.02000001</v>
      </c>
      <c r="P54" s="822"/>
      <c r="Q54" s="27"/>
      <c r="R54" s="27"/>
      <c r="S54" s="699">
        <f>VLOOKUP('Part 1'!$L$16,Datasheet5!$B$6:$EX$323,AH54,FALSE)</f>
        <v>13714363</v>
      </c>
      <c r="T54" s="822"/>
      <c r="U54" s="46"/>
      <c r="V54" s="27"/>
      <c r="W54" s="699">
        <f>VLOOKUP('Part 1'!$L$16,Datasheet5!$B$6:$EX$323,AI54,FALSE)</f>
        <v>1392949</v>
      </c>
      <c r="X54" s="822"/>
      <c r="Y54" s="27"/>
      <c r="Z54" s="158"/>
      <c r="AA54" s="699">
        <f>VLOOKUP('Part 1'!$L$16,Datasheet5!$B$6:$EX$323,AJ54,FALSE)</f>
        <v>171940591.19000003</v>
      </c>
      <c r="AB54" s="822"/>
      <c r="AC54" s="135"/>
      <c r="AD54" s="136"/>
      <c r="AE54" s="195"/>
      <c r="AF54" s="198">
        <v>49</v>
      </c>
      <c r="AG54" s="199">
        <v>50</v>
      </c>
      <c r="AH54" s="199">
        <v>51</v>
      </c>
      <c r="AI54" s="199">
        <v>52</v>
      </c>
      <c r="AJ54" s="199">
        <v>53</v>
      </c>
      <c r="AK54" s="381"/>
    </row>
    <row r="55" spans="1:37" s="129" customFormat="1" ht="16" thickBot="1" x14ac:dyDescent="0.3">
      <c r="A55" s="134"/>
      <c r="B55" s="130"/>
      <c r="C55" s="127"/>
      <c r="D55" s="127"/>
      <c r="E55" s="130"/>
      <c r="F55" s="130"/>
      <c r="G55" s="130"/>
      <c r="H55" s="130"/>
      <c r="I55" s="130"/>
      <c r="J55" s="130"/>
      <c r="K55" s="160"/>
      <c r="L55" s="160"/>
      <c r="M55" s="27"/>
      <c r="N55" s="160"/>
      <c r="O55" s="160"/>
      <c r="P55" s="160"/>
      <c r="Q55" s="27"/>
      <c r="R55" s="160"/>
      <c r="S55" s="160"/>
      <c r="T55" s="160"/>
      <c r="U55" s="46"/>
      <c r="V55" s="160"/>
      <c r="W55" s="160"/>
      <c r="X55" s="160"/>
      <c r="Y55" s="27"/>
      <c r="Z55" s="160"/>
      <c r="AA55" s="160"/>
      <c r="AB55" s="160"/>
      <c r="AC55" s="130"/>
      <c r="AD55" s="128"/>
      <c r="AE55" s="127"/>
      <c r="AF55" s="198" t="s">
        <v>332</v>
      </c>
      <c r="AG55" s="199" t="s">
        <v>332</v>
      </c>
      <c r="AH55" s="199" t="s">
        <v>332</v>
      </c>
      <c r="AI55" s="199" t="s">
        <v>332</v>
      </c>
      <c r="AJ55" s="199" t="s">
        <v>332</v>
      </c>
      <c r="AK55" s="381"/>
    </row>
    <row r="56" spans="1:37" s="129" customFormat="1" ht="16" thickBot="1" x14ac:dyDescent="0.3">
      <c r="A56" s="134"/>
      <c r="B56" s="130"/>
      <c r="C56" s="127"/>
      <c r="D56" s="127" t="s">
        <v>340</v>
      </c>
      <c r="E56" s="130"/>
      <c r="F56" s="130"/>
      <c r="G56" s="130"/>
      <c r="H56" s="130"/>
      <c r="I56" s="130"/>
      <c r="J56" s="130"/>
      <c r="K56" s="699">
        <f>VLOOKUP('Part 1'!$L$16,Datasheet5!$B$6:$EX$323,AF56,FALSE)</f>
        <v>-70301165.250291556</v>
      </c>
      <c r="L56" s="822"/>
      <c r="M56" s="27"/>
      <c r="N56" s="27"/>
      <c r="O56" s="699">
        <f>VLOOKUP('Part 1'!$L$16,Datasheet5!$B$6:$EX$323,AG56,FALSE)</f>
        <v>-164387057.77140003</v>
      </c>
      <c r="P56" s="822"/>
      <c r="Q56" s="27"/>
      <c r="R56" s="27"/>
      <c r="S56" s="699">
        <f>VLOOKUP('Part 1'!$L$16,Datasheet5!$B$6:$EX$323,AH56,FALSE)</f>
        <v>-29666390</v>
      </c>
      <c r="T56" s="822"/>
      <c r="U56" s="46"/>
      <c r="V56" s="27"/>
      <c r="W56" s="699">
        <f>VLOOKUP('Part 1'!$L$16,Datasheet5!$B$6:$EX$323,AI56,FALSE)</f>
        <v>-1867163</v>
      </c>
      <c r="X56" s="822"/>
      <c r="Y56" s="27"/>
      <c r="Z56" s="27"/>
      <c r="AA56" s="699">
        <f>VLOOKUP('Part 1'!$L$16,Datasheet5!$B$6:$EX$323,AJ56,FALSE)</f>
        <v>-266221776.02169159</v>
      </c>
      <c r="AB56" s="822"/>
      <c r="AC56" s="130"/>
      <c r="AD56" s="128"/>
      <c r="AE56" s="127"/>
      <c r="AF56" s="198">
        <v>54</v>
      </c>
      <c r="AG56" s="199">
        <v>55</v>
      </c>
      <c r="AH56" s="199">
        <v>56</v>
      </c>
      <c r="AI56" s="199">
        <v>57</v>
      </c>
      <c r="AJ56" s="199">
        <v>58</v>
      </c>
      <c r="AK56" s="381"/>
    </row>
    <row r="57" spans="1:37" s="129" customFormat="1" ht="16" thickBot="1" x14ac:dyDescent="0.3">
      <c r="A57" s="134"/>
      <c r="B57" s="130"/>
      <c r="C57" s="127"/>
      <c r="D57" s="127"/>
      <c r="E57" s="130"/>
      <c r="F57" s="130"/>
      <c r="G57" s="130"/>
      <c r="H57" s="130"/>
      <c r="I57" s="130"/>
      <c r="J57" s="130"/>
      <c r="K57" s="160"/>
      <c r="L57" s="160"/>
      <c r="M57" s="27"/>
      <c r="N57" s="160"/>
      <c r="O57" s="160"/>
      <c r="P57" s="160"/>
      <c r="Q57" s="27"/>
      <c r="R57" s="160"/>
      <c r="S57" s="160"/>
      <c r="T57" s="160"/>
      <c r="U57" s="46"/>
      <c r="V57" s="160"/>
      <c r="W57" s="160"/>
      <c r="X57" s="160"/>
      <c r="Y57" s="27"/>
      <c r="Z57" s="160"/>
      <c r="AA57" s="160"/>
      <c r="AB57" s="160"/>
      <c r="AC57" s="130"/>
      <c r="AD57" s="128"/>
      <c r="AE57" s="127"/>
      <c r="AF57" s="198" t="s">
        <v>332</v>
      </c>
      <c r="AG57" s="199" t="s">
        <v>332</v>
      </c>
      <c r="AH57" s="199" t="s">
        <v>332</v>
      </c>
      <c r="AI57" s="199" t="s">
        <v>332</v>
      </c>
      <c r="AJ57" s="199" t="s">
        <v>332</v>
      </c>
      <c r="AK57" s="381"/>
    </row>
    <row r="58" spans="1:37" s="129" customFormat="1" ht="16" thickBot="1" x14ac:dyDescent="0.3">
      <c r="A58" s="134"/>
      <c r="B58" s="130"/>
      <c r="C58" s="127"/>
      <c r="D58" s="127" t="s">
        <v>341</v>
      </c>
      <c r="E58" s="130"/>
      <c r="F58" s="130"/>
      <c r="G58" s="130"/>
      <c r="H58" s="130"/>
      <c r="I58" s="130"/>
      <c r="J58" s="130"/>
      <c r="K58" s="699">
        <f>VLOOKUP('Part 1'!$L$16,Datasheet5!$B$6:$EX$323,AF58,FALSE)</f>
        <v>-196083806.92029151</v>
      </c>
      <c r="L58" s="822"/>
      <c r="M58" s="27"/>
      <c r="N58" s="27"/>
      <c r="O58" s="699">
        <f>VLOOKUP('Part 1'!$L$16,Datasheet5!$B$6:$EX$323,AG58,FALSE)</f>
        <v>-486430513.40139997</v>
      </c>
      <c r="P58" s="822"/>
      <c r="Q58" s="27"/>
      <c r="R58" s="27"/>
      <c r="S58" s="699">
        <f>VLOOKUP('Part 1'!$L$16,Datasheet5!$B$6:$EX$323,AH58,FALSE)</f>
        <v>-97801508</v>
      </c>
      <c r="T58" s="822"/>
      <c r="U58" s="46"/>
      <c r="V58" s="27"/>
      <c r="W58" s="699">
        <f>VLOOKUP('Part 1'!$L$16,Datasheet5!$B$6:$EX$323,AI58,FALSE)</f>
        <v>-5109669</v>
      </c>
      <c r="X58" s="822"/>
      <c r="Y58" s="27"/>
      <c r="Z58" s="27"/>
      <c r="AA58" s="699">
        <f>VLOOKUP('Part 1'!$L$16,Datasheet5!$B$6:$EX$323,AJ58,FALSE)</f>
        <v>-785425497.32169116</v>
      </c>
      <c r="AB58" s="822"/>
      <c r="AC58" s="130"/>
      <c r="AD58" s="128"/>
      <c r="AE58" s="127"/>
      <c r="AF58" s="198">
        <v>59</v>
      </c>
      <c r="AG58" s="199">
        <v>60</v>
      </c>
      <c r="AH58" s="199">
        <v>61</v>
      </c>
      <c r="AI58" s="199">
        <v>62</v>
      </c>
      <c r="AJ58" s="199">
        <v>63</v>
      </c>
      <c r="AK58" s="381"/>
    </row>
    <row r="59" spans="1:37" s="129" customFormat="1" x14ac:dyDescent="0.25">
      <c r="A59" s="134"/>
      <c r="B59" s="130"/>
      <c r="C59" s="127"/>
      <c r="D59" s="127"/>
      <c r="E59" s="130"/>
      <c r="F59" s="130"/>
      <c r="G59" s="130"/>
      <c r="H59" s="130"/>
      <c r="I59" s="130"/>
      <c r="J59" s="130"/>
      <c r="K59" s="160"/>
      <c r="L59" s="160"/>
      <c r="M59" s="27"/>
      <c r="N59" s="160"/>
      <c r="O59" s="160"/>
      <c r="P59" s="160"/>
      <c r="Q59" s="27"/>
      <c r="R59" s="160"/>
      <c r="S59" s="160"/>
      <c r="T59" s="160"/>
      <c r="U59" s="46"/>
      <c r="V59" s="160"/>
      <c r="W59" s="160"/>
      <c r="X59" s="160"/>
      <c r="Y59" s="27"/>
      <c r="Z59" s="160"/>
      <c r="AA59" s="160"/>
      <c r="AB59" s="160"/>
      <c r="AC59" s="130"/>
      <c r="AD59" s="128"/>
      <c r="AE59" s="127"/>
      <c r="AF59" s="198" t="s">
        <v>332</v>
      </c>
      <c r="AG59" s="199" t="s">
        <v>332</v>
      </c>
      <c r="AH59" s="199" t="s">
        <v>332</v>
      </c>
      <c r="AI59" s="199" t="s">
        <v>332</v>
      </c>
      <c r="AJ59" s="199" t="s">
        <v>332</v>
      </c>
      <c r="AK59" s="381"/>
    </row>
    <row r="60" spans="1:37" s="129" customFormat="1" x14ac:dyDescent="0.25">
      <c r="A60" s="134"/>
      <c r="B60" s="130"/>
      <c r="C60" s="133" t="s">
        <v>342</v>
      </c>
      <c r="D60" s="127"/>
      <c r="E60" s="130"/>
      <c r="F60" s="130"/>
      <c r="G60" s="130"/>
      <c r="H60" s="130"/>
      <c r="I60" s="130"/>
      <c r="J60" s="130"/>
      <c r="K60" s="160"/>
      <c r="L60" s="160"/>
      <c r="M60" s="27"/>
      <c r="N60" s="160"/>
      <c r="O60" s="160"/>
      <c r="P60" s="160"/>
      <c r="Q60" s="27"/>
      <c r="R60" s="160"/>
      <c r="S60" s="160"/>
      <c r="T60" s="160"/>
      <c r="U60" s="46"/>
      <c r="V60" s="160"/>
      <c r="W60" s="160"/>
      <c r="X60" s="160"/>
      <c r="Y60" s="27"/>
      <c r="Z60" s="160"/>
      <c r="AA60" s="160"/>
      <c r="AB60" s="160"/>
      <c r="AC60" s="130"/>
      <c r="AD60" s="128"/>
      <c r="AE60" s="127"/>
      <c r="AF60" s="198" t="s">
        <v>332</v>
      </c>
      <c r="AG60" s="199" t="s">
        <v>332</v>
      </c>
      <c r="AH60" s="199" t="s">
        <v>332</v>
      </c>
      <c r="AI60" s="199" t="s">
        <v>332</v>
      </c>
      <c r="AJ60" s="199" t="s">
        <v>332</v>
      </c>
      <c r="AK60" s="381"/>
    </row>
    <row r="61" spans="1:37" s="129" customFormat="1" ht="16" thickBot="1" x14ac:dyDescent="0.3">
      <c r="A61" s="134"/>
      <c r="B61" s="130"/>
      <c r="C61" s="133"/>
      <c r="D61" s="133" t="s">
        <v>343</v>
      </c>
      <c r="E61" s="130"/>
      <c r="F61" s="130"/>
      <c r="G61" s="130"/>
      <c r="H61" s="130"/>
      <c r="I61" s="130"/>
      <c r="J61" s="130"/>
      <c r="K61" s="160"/>
      <c r="L61" s="160"/>
      <c r="M61" s="27"/>
      <c r="N61" s="160"/>
      <c r="O61" s="160"/>
      <c r="P61" s="160"/>
      <c r="Q61" s="27"/>
      <c r="R61" s="160"/>
      <c r="S61" s="160"/>
      <c r="T61" s="160"/>
      <c r="U61" s="46"/>
      <c r="V61" s="160"/>
      <c r="W61" s="160"/>
      <c r="X61" s="160"/>
      <c r="Y61" s="27"/>
      <c r="Z61" s="160"/>
      <c r="AA61" s="160"/>
      <c r="AB61" s="160"/>
      <c r="AC61" s="130"/>
      <c r="AD61" s="128"/>
      <c r="AE61" s="127"/>
      <c r="AF61" s="198" t="s">
        <v>332</v>
      </c>
      <c r="AG61" s="199" t="s">
        <v>332</v>
      </c>
      <c r="AH61" s="199" t="s">
        <v>332</v>
      </c>
      <c r="AI61" s="199" t="s">
        <v>332</v>
      </c>
      <c r="AJ61" s="199" t="s">
        <v>332</v>
      </c>
      <c r="AK61" s="381"/>
    </row>
    <row r="62" spans="1:37" s="129" customFormat="1" ht="16" thickBot="1" x14ac:dyDescent="0.4">
      <c r="A62" s="134"/>
      <c r="B62" s="130"/>
      <c r="C62" s="127"/>
      <c r="D62" s="127" t="s">
        <v>344</v>
      </c>
      <c r="E62" s="130"/>
      <c r="F62" s="130"/>
      <c r="G62" s="130"/>
      <c r="H62" s="130"/>
      <c r="I62" s="130"/>
      <c r="J62" s="130"/>
      <c r="K62" s="772">
        <f>VLOOKUP('Part 1'!$L$16,Datasheet5!$B$6:$EX$323,AF62,FALSE)</f>
        <v>-879219475.93188894</v>
      </c>
      <c r="L62" s="833"/>
      <c r="M62" s="27"/>
      <c r="N62" s="27"/>
      <c r="O62" s="772">
        <f>VLOOKUP('Part 1'!$L$16,Datasheet5!$B$6:$EX$323,AG62,FALSE)</f>
        <v>-1612868817.2</v>
      </c>
      <c r="P62" s="833"/>
      <c r="Q62" s="27"/>
      <c r="R62" s="27"/>
      <c r="S62" s="772">
        <f>VLOOKUP('Part 1'!$L$16,Datasheet5!$B$6:$EX$323,AH62,FALSE)</f>
        <v>-423209084</v>
      </c>
      <c r="T62" s="833"/>
      <c r="U62" s="46"/>
      <c r="V62" s="27"/>
      <c r="W62" s="772">
        <f>VLOOKUP('Part 1'!$L$16,Datasheet5!$B$6:$EX$323,AI62,FALSE)</f>
        <v>-18333441</v>
      </c>
      <c r="X62" s="833"/>
      <c r="Y62" s="27"/>
      <c r="Z62" s="27"/>
      <c r="AA62" s="772">
        <f>VLOOKUP('Part 1'!$L$16,Datasheet5!$B$6:$EX$323,AJ62,FALSE)</f>
        <v>-2933630818.1318889</v>
      </c>
      <c r="AB62" s="833"/>
      <c r="AC62" s="130"/>
      <c r="AD62" s="128"/>
      <c r="AE62" s="127"/>
      <c r="AF62" s="196">
        <v>64</v>
      </c>
      <c r="AG62" s="196">
        <v>65</v>
      </c>
      <c r="AH62" s="199">
        <v>66</v>
      </c>
      <c r="AI62" s="199">
        <v>67</v>
      </c>
      <c r="AJ62" s="199">
        <v>68</v>
      </c>
      <c r="AK62" s="381"/>
    </row>
    <row r="63" spans="1:37" s="129" customFormat="1" ht="26.25" customHeight="1" thickBot="1" x14ac:dyDescent="0.3">
      <c r="A63" s="134"/>
      <c r="B63" s="130"/>
      <c r="C63" s="127"/>
      <c r="D63" s="405" t="s">
        <v>132</v>
      </c>
      <c r="E63" s="130"/>
      <c r="F63" s="130"/>
      <c r="G63" s="130"/>
      <c r="H63" s="130"/>
      <c r="I63" s="130"/>
      <c r="J63" s="130"/>
      <c r="K63" s="160"/>
      <c r="L63" s="160"/>
      <c r="M63" s="27"/>
      <c r="N63" s="160"/>
      <c r="O63" s="160"/>
      <c r="P63" s="160"/>
      <c r="Q63" s="27"/>
      <c r="R63" s="160"/>
      <c r="S63" s="160"/>
      <c r="T63" s="160"/>
      <c r="U63" s="46"/>
      <c r="V63" s="160"/>
      <c r="W63" s="160"/>
      <c r="X63" s="160"/>
      <c r="Y63" s="27"/>
      <c r="Z63" s="160"/>
      <c r="AA63" s="160"/>
      <c r="AB63" s="160"/>
      <c r="AC63" s="130"/>
      <c r="AD63" s="128"/>
      <c r="AE63" s="127"/>
      <c r="AF63" s="198" t="s">
        <v>332</v>
      </c>
      <c r="AG63" s="199" t="s">
        <v>332</v>
      </c>
      <c r="AH63" s="199" t="s">
        <v>332</v>
      </c>
      <c r="AI63" s="199" t="s">
        <v>332</v>
      </c>
      <c r="AJ63" s="199" t="s">
        <v>332</v>
      </c>
      <c r="AK63" s="381"/>
    </row>
    <row r="64" spans="1:37" s="129" customFormat="1" ht="16.5" customHeight="1" thickBot="1" x14ac:dyDescent="0.3">
      <c r="A64" s="134"/>
      <c r="B64" s="130"/>
      <c r="C64" s="127"/>
      <c r="D64" s="127" t="s">
        <v>345</v>
      </c>
      <c r="E64" s="130"/>
      <c r="F64" s="130"/>
      <c r="G64" s="130"/>
      <c r="H64" s="130"/>
      <c r="I64" s="130"/>
      <c r="J64" s="130"/>
      <c r="K64" s="873">
        <f>VLOOKUP('Part 1'!$L$16,Datasheet5!$B$6:$EX$323,AF64,FALSE)</f>
        <v>-248736554.25999999</v>
      </c>
      <c r="L64" s="874"/>
      <c r="M64" s="27"/>
      <c r="N64" s="160"/>
      <c r="O64" s="873">
        <f>VLOOKUP('Part 1'!$L$16,Datasheet5!$B$6:$EX$323,AG64,FALSE)</f>
        <v>-487492131.20000005</v>
      </c>
      <c r="P64" s="874"/>
      <c r="Q64" s="27"/>
      <c r="R64" s="160"/>
      <c r="S64" s="723">
        <f>VLOOKUP('Part 1'!$L$16,Datasheet5!$B$6:$EX$323,AH64,FALSE)</f>
        <v>-105832147</v>
      </c>
      <c r="T64" s="875"/>
      <c r="U64" s="46"/>
      <c r="V64" s="160"/>
      <c r="W64" s="723">
        <f>VLOOKUP('Part 1'!$L$16,Datasheet5!$B$6:$EX$323,AI64,FALSE)</f>
        <v>-6251250</v>
      </c>
      <c r="X64" s="875"/>
      <c r="Y64" s="27"/>
      <c r="Z64" s="160"/>
      <c r="AA64" s="723">
        <f>VLOOKUP('Part 1'!$L$16,Datasheet5!$B$6:$EX$323,AJ64,FALSE)</f>
        <v>-848312082.46000004</v>
      </c>
      <c r="AB64" s="875"/>
      <c r="AC64" s="130"/>
      <c r="AD64" s="128"/>
      <c r="AE64" s="127"/>
      <c r="AF64" s="198">
        <v>69</v>
      </c>
      <c r="AG64" s="199">
        <v>70</v>
      </c>
      <c r="AH64" s="199">
        <v>71</v>
      </c>
      <c r="AI64" s="199">
        <v>72</v>
      </c>
      <c r="AJ64" s="199">
        <v>73</v>
      </c>
      <c r="AK64" s="381"/>
    </row>
    <row r="65" spans="1:37" s="129" customFormat="1" ht="16" thickBot="1" x14ac:dyDescent="0.3">
      <c r="A65" s="134"/>
      <c r="B65" s="130"/>
      <c r="C65" s="127"/>
      <c r="D65" s="405"/>
      <c r="E65" s="130"/>
      <c r="F65" s="130"/>
      <c r="G65" s="130"/>
      <c r="H65" s="130"/>
      <c r="I65" s="130"/>
      <c r="J65" s="130"/>
      <c r="K65" s="160"/>
      <c r="L65" s="160"/>
      <c r="M65" s="27"/>
      <c r="N65" s="160"/>
      <c r="O65" s="160"/>
      <c r="P65" s="160"/>
      <c r="Q65" s="27"/>
      <c r="R65" s="160"/>
      <c r="S65" s="160"/>
      <c r="T65" s="160"/>
      <c r="U65" s="46"/>
      <c r="V65" s="160"/>
      <c r="W65" s="160"/>
      <c r="X65" s="160"/>
      <c r="Y65" s="27"/>
      <c r="Z65" s="160"/>
      <c r="AA65" s="160"/>
      <c r="AB65" s="160"/>
      <c r="AC65" s="130"/>
      <c r="AD65" s="128"/>
      <c r="AE65" s="127"/>
      <c r="AF65" s="198" t="s">
        <v>332</v>
      </c>
      <c r="AG65" s="199" t="s">
        <v>332</v>
      </c>
      <c r="AH65" s="199" t="s">
        <v>332</v>
      </c>
      <c r="AI65" s="199" t="s">
        <v>332</v>
      </c>
      <c r="AJ65" s="199" t="s">
        <v>332</v>
      </c>
      <c r="AK65" s="381"/>
    </row>
    <row r="66" spans="1:37" s="129" customFormat="1" ht="16.5" customHeight="1" thickBot="1" x14ac:dyDescent="0.3">
      <c r="A66" s="134"/>
      <c r="B66" s="130"/>
      <c r="C66" s="127"/>
      <c r="D66" s="127" t="s">
        <v>346</v>
      </c>
      <c r="E66" s="406"/>
      <c r="F66" s="406"/>
      <c r="G66" s="406"/>
      <c r="H66" s="130"/>
      <c r="I66" s="130"/>
      <c r="J66" s="130"/>
      <c r="K66" s="873">
        <f>VLOOKUP('Part 1'!$L$16,Datasheet5!$B$6:$EX$323,AF66,FALSE)</f>
        <v>-630482914.07188916</v>
      </c>
      <c r="L66" s="874"/>
      <c r="M66" s="27"/>
      <c r="N66" s="160"/>
      <c r="O66" s="873">
        <f>VLOOKUP('Part 1'!$L$16,Datasheet5!$B$6:$EX$323,AG66,FALSE)</f>
        <v>-1125376685</v>
      </c>
      <c r="P66" s="874"/>
      <c r="Q66" s="27"/>
      <c r="R66" s="160"/>
      <c r="S66" s="723">
        <f>VLOOKUP('Part 1'!$L$16,Datasheet5!$B$6:$EX$323,AH66,FALSE)</f>
        <v>-317376936</v>
      </c>
      <c r="T66" s="875"/>
      <c r="U66" s="46"/>
      <c r="V66" s="160"/>
      <c r="W66" s="723">
        <f>VLOOKUP('Part 1'!$L$16,Datasheet5!$B$6:$EX$323,AI66,FALSE)</f>
        <v>-12082201</v>
      </c>
      <c r="X66" s="875"/>
      <c r="Y66" s="27"/>
      <c r="Z66" s="160"/>
      <c r="AA66" s="723">
        <f>VLOOKUP('Part 1'!$L$16,Datasheet5!$B$6:$EX$323,AJ66,FALSE)</f>
        <v>-2085318736.0718889</v>
      </c>
      <c r="AB66" s="875"/>
      <c r="AC66" s="130"/>
      <c r="AD66" s="128"/>
      <c r="AE66" s="127"/>
      <c r="AF66" s="198">
        <v>74</v>
      </c>
      <c r="AG66" s="199">
        <v>75</v>
      </c>
      <c r="AH66" s="199">
        <v>76</v>
      </c>
      <c r="AI66" s="199">
        <v>77</v>
      </c>
      <c r="AJ66" s="199">
        <v>78</v>
      </c>
      <c r="AK66" s="381"/>
    </row>
    <row r="67" spans="1:37" s="129" customFormat="1" ht="16" thickBot="1" x14ac:dyDescent="0.3">
      <c r="A67" s="134"/>
      <c r="B67" s="130"/>
      <c r="C67" s="127"/>
      <c r="D67" s="405"/>
      <c r="E67" s="130"/>
      <c r="F67" s="130"/>
      <c r="G67" s="130"/>
      <c r="H67" s="130"/>
      <c r="I67" s="130"/>
      <c r="J67" s="130"/>
      <c r="K67" s="160"/>
      <c r="L67" s="160"/>
      <c r="M67" s="27"/>
      <c r="N67" s="160"/>
      <c r="O67" s="160"/>
      <c r="P67" s="160"/>
      <c r="Q67" s="27"/>
      <c r="R67" s="160"/>
      <c r="S67" s="160"/>
      <c r="T67" s="160"/>
      <c r="U67" s="46"/>
      <c r="V67" s="160"/>
      <c r="W67" s="160"/>
      <c r="X67" s="160"/>
      <c r="Y67" s="27"/>
      <c r="Z67" s="160"/>
      <c r="AA67" s="160"/>
      <c r="AB67" s="160"/>
      <c r="AC67" s="130"/>
      <c r="AD67" s="128"/>
      <c r="AE67" s="127"/>
      <c r="AF67" s="198" t="s">
        <v>332</v>
      </c>
      <c r="AG67" s="199" t="s">
        <v>332</v>
      </c>
      <c r="AH67" s="199" t="s">
        <v>332</v>
      </c>
      <c r="AI67" s="199" t="s">
        <v>332</v>
      </c>
      <c r="AJ67" s="199" t="s">
        <v>332</v>
      </c>
      <c r="AK67" s="381"/>
    </row>
    <row r="68" spans="1:37" s="129" customFormat="1" ht="16.5" customHeight="1" thickBot="1" x14ac:dyDescent="0.3">
      <c r="A68" s="134"/>
      <c r="B68" s="130"/>
      <c r="C68" s="127"/>
      <c r="D68" s="127" t="s">
        <v>347</v>
      </c>
      <c r="E68" s="406"/>
      <c r="F68" s="406"/>
      <c r="G68" s="406"/>
      <c r="H68" s="406"/>
      <c r="I68" s="406"/>
      <c r="J68" s="130"/>
      <c r="K68" s="873">
        <f>VLOOKUP('Part 1'!$L$16,Datasheet5!$B$6:$EX$323,AF68,FALSE)</f>
        <v>76954860.079999998</v>
      </c>
      <c r="L68" s="874"/>
      <c r="M68" s="27"/>
      <c r="N68" s="160"/>
      <c r="O68" s="873">
        <f>VLOOKUP('Part 1'!$L$16,Datasheet5!$B$6:$EX$323,AG68,FALSE)</f>
        <v>138548902.83000001</v>
      </c>
      <c r="P68" s="874"/>
      <c r="Q68" s="27"/>
      <c r="R68" s="160"/>
      <c r="S68" s="723">
        <f>VLOOKUP('Part 1'!$L$16,Datasheet5!$B$6:$EX$323,AH68,FALSE)</f>
        <v>40419719</v>
      </c>
      <c r="T68" s="875"/>
      <c r="U68" s="46"/>
      <c r="V68" s="160"/>
      <c r="W68" s="723">
        <f>VLOOKUP('Part 1'!$L$16,Datasheet5!$B$6:$EX$323,AI68,FALSE)</f>
        <v>1491182</v>
      </c>
      <c r="X68" s="875"/>
      <c r="Y68" s="27"/>
      <c r="Z68" s="160"/>
      <c r="AA68" s="723">
        <f>VLOOKUP('Part 1'!$L$16,Datasheet5!$B$6:$EX$323,AJ68,FALSE)</f>
        <v>257414663.91</v>
      </c>
      <c r="AB68" s="875"/>
      <c r="AC68" s="130"/>
      <c r="AD68" s="128"/>
      <c r="AE68" s="127"/>
      <c r="AF68" s="198">
        <v>79</v>
      </c>
      <c r="AG68" s="199">
        <v>80</v>
      </c>
      <c r="AH68" s="199">
        <v>81</v>
      </c>
      <c r="AI68" s="199">
        <v>82</v>
      </c>
      <c r="AJ68" s="199">
        <v>83</v>
      </c>
      <c r="AK68" s="381"/>
    </row>
    <row r="69" spans="1:37" s="129" customFormat="1" ht="16" thickBot="1" x14ac:dyDescent="0.3">
      <c r="A69" s="134"/>
      <c r="B69" s="130"/>
      <c r="C69" s="127"/>
      <c r="D69" s="405"/>
      <c r="E69" s="130"/>
      <c r="F69" s="130"/>
      <c r="G69" s="130"/>
      <c r="H69" s="130"/>
      <c r="I69" s="130"/>
      <c r="J69" s="130"/>
      <c r="K69" s="160"/>
      <c r="L69" s="160"/>
      <c r="M69" s="27"/>
      <c r="N69" s="160"/>
      <c r="O69" s="160"/>
      <c r="P69" s="160"/>
      <c r="Q69" s="27"/>
      <c r="R69" s="160"/>
      <c r="S69" s="160"/>
      <c r="T69" s="160"/>
      <c r="U69" s="46"/>
      <c r="V69" s="160"/>
      <c r="W69" s="160"/>
      <c r="X69" s="160"/>
      <c r="Y69" s="27"/>
      <c r="Z69" s="160"/>
      <c r="AA69" s="160"/>
      <c r="AB69" s="160"/>
      <c r="AC69" s="130"/>
      <c r="AD69" s="128"/>
      <c r="AE69" s="127"/>
      <c r="AF69" s="198" t="s">
        <v>332</v>
      </c>
      <c r="AG69" s="199" t="s">
        <v>332</v>
      </c>
      <c r="AH69" s="199" t="s">
        <v>332</v>
      </c>
      <c r="AI69" s="199" t="s">
        <v>332</v>
      </c>
      <c r="AJ69" s="199" t="s">
        <v>332</v>
      </c>
      <c r="AK69" s="381"/>
    </row>
    <row r="70" spans="1:37" s="129" customFormat="1" ht="16" thickBot="1" x14ac:dyDescent="0.3">
      <c r="A70" s="134"/>
      <c r="B70" s="130"/>
      <c r="C70" s="127"/>
      <c r="D70" s="127" t="s">
        <v>348</v>
      </c>
      <c r="E70" s="130"/>
      <c r="F70" s="130"/>
      <c r="G70" s="130"/>
      <c r="H70" s="130"/>
      <c r="I70" s="130"/>
      <c r="J70" s="130"/>
      <c r="K70" s="699">
        <f>VLOOKUP('Part 1'!$L$16,Datasheet5!$B$6:$EX$323,AF70,FALSE)</f>
        <v>121640069</v>
      </c>
      <c r="L70" s="822"/>
      <c r="M70" s="27"/>
      <c r="N70" s="27"/>
      <c r="O70" s="699">
        <f>VLOOKUP('Part 1'!$L$16,Datasheet5!$B$6:$EX$323,AG70,FALSE)</f>
        <v>229058823.74000001</v>
      </c>
      <c r="P70" s="822"/>
      <c r="Q70" s="27"/>
      <c r="R70" s="27"/>
      <c r="S70" s="699">
        <f>VLOOKUP('Part 1'!$L$16,Datasheet5!$B$6:$EX$323,AH70,FALSE)</f>
        <v>83258278</v>
      </c>
      <c r="T70" s="822"/>
      <c r="U70" s="46"/>
      <c r="V70" s="27"/>
      <c r="W70" s="699">
        <f>VLOOKUP('Part 1'!$L$16,Datasheet5!$B$6:$EX$323,AI70,FALSE)</f>
        <v>1559769</v>
      </c>
      <c r="X70" s="822"/>
      <c r="Y70" s="27"/>
      <c r="Z70" s="160"/>
      <c r="AA70" s="699">
        <f>VLOOKUP('Part 1'!$L$16,Datasheet5!$B$6:$EX$323,AJ70,FALSE)</f>
        <v>435516939.74000001</v>
      </c>
      <c r="AB70" s="822"/>
      <c r="AC70" s="130"/>
      <c r="AD70" s="128"/>
      <c r="AE70" s="127"/>
      <c r="AF70" s="198">
        <v>84</v>
      </c>
      <c r="AG70" s="199">
        <v>85</v>
      </c>
      <c r="AH70" s="199">
        <v>86</v>
      </c>
      <c r="AI70" s="199">
        <v>87</v>
      </c>
      <c r="AJ70" s="199">
        <v>88</v>
      </c>
      <c r="AK70" s="381"/>
    </row>
    <row r="71" spans="1:37" s="129" customFormat="1" ht="16" thickBot="1" x14ac:dyDescent="0.3">
      <c r="A71" s="134"/>
      <c r="B71" s="130"/>
      <c r="C71" s="127"/>
      <c r="D71" s="127"/>
      <c r="E71" s="130"/>
      <c r="F71" s="130"/>
      <c r="G71" s="130"/>
      <c r="H71" s="130"/>
      <c r="I71" s="130"/>
      <c r="J71" s="130"/>
      <c r="K71" s="160"/>
      <c r="L71" s="160"/>
      <c r="M71" s="27"/>
      <c r="N71" s="160"/>
      <c r="O71" s="160"/>
      <c r="P71" s="160"/>
      <c r="Q71" s="27"/>
      <c r="R71" s="160"/>
      <c r="S71" s="160"/>
      <c r="T71" s="160"/>
      <c r="U71" s="46"/>
      <c r="V71" s="160"/>
      <c r="W71" s="160"/>
      <c r="X71" s="160"/>
      <c r="Y71" s="27"/>
      <c r="Z71" s="160"/>
      <c r="AA71" s="160"/>
      <c r="AB71" s="160"/>
      <c r="AC71" s="130"/>
      <c r="AD71" s="128"/>
      <c r="AE71" s="127"/>
      <c r="AF71" s="198" t="s">
        <v>332</v>
      </c>
      <c r="AG71" s="199" t="s">
        <v>332</v>
      </c>
      <c r="AH71" s="199" t="s">
        <v>332</v>
      </c>
      <c r="AI71" s="199" t="s">
        <v>332</v>
      </c>
      <c r="AJ71" s="199" t="s">
        <v>332</v>
      </c>
      <c r="AK71" s="381"/>
    </row>
    <row r="72" spans="1:37" s="129" customFormat="1" ht="16" thickBot="1" x14ac:dyDescent="0.3">
      <c r="A72" s="134"/>
      <c r="B72" s="130"/>
      <c r="C72" s="127"/>
      <c r="D72" s="127" t="s">
        <v>349</v>
      </c>
      <c r="E72" s="130"/>
      <c r="F72" s="130"/>
      <c r="G72" s="130"/>
      <c r="H72" s="130"/>
      <c r="I72" s="130"/>
      <c r="J72" s="130"/>
      <c r="K72" s="699">
        <f>VLOOKUP('Part 1'!$L$16,Datasheet5!$B$6:$EX$323,AF72,FALSE)</f>
        <v>-37166299.590000004</v>
      </c>
      <c r="L72" s="822"/>
      <c r="M72" s="27"/>
      <c r="N72" s="27"/>
      <c r="O72" s="699">
        <f>VLOOKUP('Part 1'!$L$16,Datasheet5!$B$6:$EX$323,AG72,FALSE)</f>
        <v>-48558539.397</v>
      </c>
      <c r="P72" s="822"/>
      <c r="Q72" s="27"/>
      <c r="R72" s="27"/>
      <c r="S72" s="699">
        <f>VLOOKUP('Part 1'!$L$16,Datasheet5!$B$6:$EX$323,AH72,FALSE)</f>
        <v>-14001109</v>
      </c>
      <c r="T72" s="822"/>
      <c r="U72" s="46"/>
      <c r="V72" s="27"/>
      <c r="W72" s="699">
        <f>VLOOKUP('Part 1'!$L$16,Datasheet5!$B$6:$EX$323,AI72,FALSE)</f>
        <v>-562844</v>
      </c>
      <c r="X72" s="822"/>
      <c r="Y72" s="27"/>
      <c r="Z72" s="27"/>
      <c r="AA72" s="699">
        <f>VLOOKUP('Part 1'!$L$16,Datasheet5!$B$6:$EX$323,AJ72,FALSE)</f>
        <v>-100288791.987</v>
      </c>
      <c r="AB72" s="822"/>
      <c r="AC72" s="130"/>
      <c r="AD72" s="128"/>
      <c r="AE72" s="127"/>
      <c r="AF72" s="198">
        <v>89</v>
      </c>
      <c r="AG72" s="199">
        <v>90</v>
      </c>
      <c r="AH72" s="199">
        <v>91</v>
      </c>
      <c r="AI72" s="199">
        <v>92</v>
      </c>
      <c r="AJ72" s="199">
        <v>93</v>
      </c>
      <c r="AK72" s="381"/>
    </row>
    <row r="73" spans="1:37" s="129" customFormat="1" ht="16" thickBot="1" x14ac:dyDescent="0.3">
      <c r="A73" s="134"/>
      <c r="B73" s="130"/>
      <c r="C73" s="127"/>
      <c r="D73" s="127"/>
      <c r="E73" s="130"/>
      <c r="F73" s="130"/>
      <c r="G73" s="130"/>
      <c r="H73" s="130"/>
      <c r="I73" s="130"/>
      <c r="J73" s="135"/>
      <c r="K73" s="157"/>
      <c r="L73" s="157"/>
      <c r="M73" s="158"/>
      <c r="N73" s="158"/>
      <c r="O73" s="157"/>
      <c r="P73" s="157"/>
      <c r="Q73" s="158"/>
      <c r="R73" s="158"/>
      <c r="S73" s="157"/>
      <c r="T73" s="157"/>
      <c r="U73" s="404"/>
      <c r="V73" s="158"/>
      <c r="W73" s="157"/>
      <c r="X73" s="157"/>
      <c r="Y73" s="158"/>
      <c r="Z73" s="158"/>
      <c r="AA73" s="157"/>
      <c r="AB73" s="157"/>
      <c r="AC73" s="130"/>
      <c r="AD73" s="128"/>
      <c r="AE73" s="127"/>
      <c r="AF73" s="198" t="s">
        <v>332</v>
      </c>
      <c r="AG73" s="199" t="s">
        <v>332</v>
      </c>
      <c r="AH73" s="199" t="s">
        <v>332</v>
      </c>
      <c r="AI73" s="199" t="s">
        <v>332</v>
      </c>
      <c r="AJ73" s="199" t="s">
        <v>332</v>
      </c>
      <c r="AK73" s="381"/>
    </row>
    <row r="74" spans="1:37" s="129" customFormat="1" ht="16.5" customHeight="1" thickBot="1" x14ac:dyDescent="0.3">
      <c r="A74" s="134"/>
      <c r="B74" s="130"/>
      <c r="C74" s="127"/>
      <c r="D74" s="127" t="s">
        <v>350</v>
      </c>
      <c r="E74" s="130"/>
      <c r="F74" s="130"/>
      <c r="G74" s="130"/>
      <c r="H74" s="130"/>
      <c r="I74" s="130"/>
      <c r="J74" s="130"/>
      <c r="K74" s="873">
        <f>VLOOKUP('Part 1'!$L$16,Datasheet5!$B$6:$EX$323,AF74,FALSE)</f>
        <v>-154058017.05199999</v>
      </c>
      <c r="L74" s="874"/>
      <c r="M74" s="27"/>
      <c r="N74" s="160"/>
      <c r="O74" s="873">
        <f>VLOOKUP('Part 1'!$L$16,Datasheet5!$B$6:$EX$323,AG74,FALSE)</f>
        <v>-326873776.37300003</v>
      </c>
      <c r="P74" s="874"/>
      <c r="Q74" s="27"/>
      <c r="R74" s="160"/>
      <c r="S74" s="723">
        <f>VLOOKUP('Part 1'!$L$16,Datasheet5!$B$6:$EX$323,AH74,FALSE)</f>
        <v>-52888355</v>
      </c>
      <c r="T74" s="875"/>
      <c r="U74" s="46"/>
      <c r="V74" s="160"/>
      <c r="W74" s="723">
        <f>VLOOKUP('Part 1'!$L$16,Datasheet5!$B$6:$EX$323,AI74,FALSE)</f>
        <v>-2937568</v>
      </c>
      <c r="X74" s="875"/>
      <c r="Y74" s="27"/>
      <c r="Z74" s="160"/>
      <c r="AA74" s="723">
        <f>VLOOKUP('Part 1'!$L$16,Datasheet5!$B$6:$EX$323,AJ74,FALSE)</f>
        <v>-536757716.42500007</v>
      </c>
      <c r="AB74" s="875"/>
      <c r="AC74" s="130"/>
      <c r="AD74" s="128"/>
      <c r="AE74" s="127"/>
      <c r="AF74" s="198">
        <v>94</v>
      </c>
      <c r="AG74" s="199">
        <v>95</v>
      </c>
      <c r="AH74" s="199">
        <v>96</v>
      </c>
      <c r="AI74" s="199">
        <v>97</v>
      </c>
      <c r="AJ74" s="199">
        <v>98</v>
      </c>
      <c r="AK74" s="381"/>
    </row>
    <row r="75" spans="1:37" s="129" customFormat="1" ht="16" thickBot="1" x14ac:dyDescent="0.3">
      <c r="A75" s="134"/>
      <c r="B75" s="130"/>
      <c r="C75" s="127"/>
      <c r="D75" s="127"/>
      <c r="E75" s="130"/>
      <c r="F75" s="130"/>
      <c r="G75" s="130"/>
      <c r="H75" s="130"/>
      <c r="I75" s="130"/>
      <c r="J75" s="130"/>
      <c r="K75" s="160"/>
      <c r="L75" s="160"/>
      <c r="M75" s="27"/>
      <c r="N75" s="160"/>
      <c r="O75" s="160"/>
      <c r="P75" s="160"/>
      <c r="Q75" s="27"/>
      <c r="R75" s="160"/>
      <c r="S75" s="160"/>
      <c r="T75" s="160"/>
      <c r="U75" s="46"/>
      <c r="V75" s="160"/>
      <c r="W75" s="160"/>
      <c r="X75" s="160"/>
      <c r="Y75" s="27"/>
      <c r="Z75" s="160"/>
      <c r="AA75" s="160"/>
      <c r="AB75" s="160"/>
      <c r="AC75" s="130"/>
      <c r="AD75" s="128"/>
      <c r="AE75" s="127"/>
      <c r="AF75" s="198" t="s">
        <v>332</v>
      </c>
      <c r="AG75" s="199" t="s">
        <v>332</v>
      </c>
      <c r="AH75" s="199" t="s">
        <v>332</v>
      </c>
      <c r="AI75" s="199" t="s">
        <v>332</v>
      </c>
      <c r="AJ75" s="199" t="s">
        <v>332</v>
      </c>
      <c r="AK75" s="381"/>
    </row>
    <row r="76" spans="1:37" s="129" customFormat="1" ht="16" thickBot="1" x14ac:dyDescent="0.3">
      <c r="A76" s="134"/>
      <c r="B76" s="130"/>
      <c r="C76" s="127"/>
      <c r="D76" s="127" t="s">
        <v>351</v>
      </c>
      <c r="E76" s="130"/>
      <c r="F76" s="130"/>
      <c r="G76" s="130"/>
      <c r="H76" s="130"/>
      <c r="I76" s="130"/>
      <c r="J76" s="130"/>
      <c r="K76" s="699">
        <f>VLOOKUP('Part 1'!$L$16,Datasheet5!$B$6:$EX$323,AF76,FALSE)</f>
        <v>-871848863.49388897</v>
      </c>
      <c r="L76" s="822"/>
      <c r="M76" s="27"/>
      <c r="N76" s="27"/>
      <c r="O76" s="699">
        <f>VLOOKUP('Part 1'!$L$16,Datasheet5!$B$6:$EX$323,AG76,FALSE)</f>
        <v>-1620693406.4000001</v>
      </c>
      <c r="P76" s="822"/>
      <c r="Q76" s="27"/>
      <c r="R76" s="27"/>
      <c r="S76" s="699">
        <f>VLOOKUP('Part 1'!$L$16,Datasheet5!$B$6:$EX$323,AH76,FALSE)</f>
        <v>-366420551</v>
      </c>
      <c r="T76" s="822"/>
      <c r="U76" s="46"/>
      <c r="V76" s="27"/>
      <c r="W76" s="699">
        <f>VLOOKUP('Part 1'!$L$16,Datasheet5!$B$6:$EX$323,AI76,FALSE)</f>
        <v>-18782902</v>
      </c>
      <c r="X76" s="822"/>
      <c r="Y76" s="27"/>
      <c r="Z76" s="27"/>
      <c r="AA76" s="699">
        <f>VLOOKUP('Part 1'!$L$16,Datasheet5!$B$6:$EX$323,AJ76,FALSE)</f>
        <v>-2877745722.8938894</v>
      </c>
      <c r="AB76" s="822"/>
      <c r="AC76" s="130"/>
      <c r="AD76" s="128"/>
      <c r="AE76" s="127"/>
      <c r="AF76" s="198">
        <v>99</v>
      </c>
      <c r="AG76" s="199">
        <v>100</v>
      </c>
      <c r="AH76" s="199">
        <v>101</v>
      </c>
      <c r="AI76" s="199">
        <v>102</v>
      </c>
      <c r="AJ76" s="199">
        <v>103</v>
      </c>
      <c r="AK76" s="381"/>
    </row>
    <row r="77" spans="1:37" s="129" customFormat="1" ht="16" thickBot="1" x14ac:dyDescent="0.3">
      <c r="A77" s="134"/>
      <c r="B77" s="130"/>
      <c r="C77" s="127"/>
      <c r="D77" s="405" t="s">
        <v>132</v>
      </c>
      <c r="E77" s="130"/>
      <c r="F77" s="130"/>
      <c r="G77" s="130"/>
      <c r="H77" s="130"/>
      <c r="I77" s="130"/>
      <c r="J77" s="130"/>
      <c r="K77" s="157"/>
      <c r="L77" s="157"/>
      <c r="M77" s="158"/>
      <c r="N77" s="158"/>
      <c r="O77" s="157"/>
      <c r="P77" s="157"/>
      <c r="Q77" s="158"/>
      <c r="R77" s="158"/>
      <c r="S77" s="157"/>
      <c r="T77" s="157"/>
      <c r="U77" s="404"/>
      <c r="V77" s="158"/>
      <c r="W77" s="157"/>
      <c r="X77" s="157"/>
      <c r="Y77" s="158"/>
      <c r="Z77" s="158"/>
      <c r="AA77" s="157"/>
      <c r="AB77" s="157"/>
      <c r="AC77" s="130"/>
      <c r="AD77" s="128"/>
      <c r="AE77" s="127"/>
      <c r="AF77" s="198" t="s">
        <v>332</v>
      </c>
      <c r="AG77" s="199" t="s">
        <v>332</v>
      </c>
      <c r="AH77" s="199" t="s">
        <v>332</v>
      </c>
      <c r="AI77" s="199" t="s">
        <v>332</v>
      </c>
      <c r="AJ77" s="199" t="s">
        <v>332</v>
      </c>
      <c r="AK77" s="381"/>
    </row>
    <row r="78" spans="1:37" s="129" customFormat="1" ht="16.5" customHeight="1" thickBot="1" x14ac:dyDescent="0.3">
      <c r="A78" s="134"/>
      <c r="B78" s="130"/>
      <c r="C78" s="127"/>
      <c r="D78" s="127" t="s">
        <v>352</v>
      </c>
      <c r="E78" s="130"/>
      <c r="F78" s="130"/>
      <c r="G78" s="130"/>
      <c r="H78" s="130"/>
      <c r="I78" s="130"/>
      <c r="J78" s="130"/>
      <c r="K78" s="873">
        <f>VLOOKUP('Part 1'!$L$16,Datasheet5!$B$6:$EX$323,AF78,FALSE)</f>
        <v>-208947993.76999998</v>
      </c>
      <c r="L78" s="874"/>
      <c r="M78" s="27"/>
      <c r="N78" s="160"/>
      <c r="O78" s="873">
        <f>VLOOKUP('Part 1'!$L$16,Datasheet5!$B$6:$EX$323,AG78,FALSE)</f>
        <v>-397501767.76700002</v>
      </c>
      <c r="P78" s="874"/>
      <c r="Q78" s="27"/>
      <c r="R78" s="160"/>
      <c r="S78" s="723">
        <f>VLOOKUP('Part 1'!$L$16,Datasheet5!$B$6:$EX$323,AH78,FALSE)</f>
        <v>-79413537</v>
      </c>
      <c r="T78" s="875"/>
      <c r="U78" s="46"/>
      <c r="V78" s="160"/>
      <c r="W78" s="723">
        <f>VLOOKUP('Part 1'!$L$16,Datasheet5!$B$6:$EX$323,AI78,FALSE)</f>
        <v>-5322912</v>
      </c>
      <c r="X78" s="875"/>
      <c r="Y78" s="27"/>
      <c r="Z78" s="160"/>
      <c r="AA78" s="723">
        <f>VLOOKUP('Part 1'!$L$16,Datasheet5!$B$6:$EX$323,AJ78,FALSE)</f>
        <v>-691186210.53700006</v>
      </c>
      <c r="AB78" s="875"/>
      <c r="AC78" s="130"/>
      <c r="AD78" s="128"/>
      <c r="AE78" s="127"/>
      <c r="AF78" s="198">
        <v>104</v>
      </c>
      <c r="AG78" s="199">
        <v>105</v>
      </c>
      <c r="AH78" s="199">
        <v>106</v>
      </c>
      <c r="AI78" s="199">
        <v>107</v>
      </c>
      <c r="AJ78" s="199">
        <v>108</v>
      </c>
      <c r="AK78" s="381"/>
    </row>
    <row r="79" spans="1:37" s="129" customFormat="1" ht="16" thickBot="1" x14ac:dyDescent="0.3">
      <c r="A79" s="134"/>
      <c r="B79" s="130"/>
      <c r="C79" s="127"/>
      <c r="D79" s="127"/>
      <c r="E79" s="130"/>
      <c r="F79" s="130"/>
      <c r="G79" s="130"/>
      <c r="H79" s="130"/>
      <c r="I79" s="130"/>
      <c r="J79" s="130"/>
      <c r="K79" s="157"/>
      <c r="L79" s="157"/>
      <c r="M79" s="158"/>
      <c r="N79" s="158"/>
      <c r="O79" s="157"/>
      <c r="P79" s="157"/>
      <c r="Q79" s="158"/>
      <c r="R79" s="158"/>
      <c r="S79" s="157"/>
      <c r="T79" s="157"/>
      <c r="U79" s="404"/>
      <c r="V79" s="158"/>
      <c r="W79" s="157"/>
      <c r="X79" s="157"/>
      <c r="Y79" s="158"/>
      <c r="Z79" s="158"/>
      <c r="AA79" s="157"/>
      <c r="AB79" s="157"/>
      <c r="AC79" s="130"/>
      <c r="AD79" s="128"/>
      <c r="AE79" s="127"/>
      <c r="AF79" s="198" t="s">
        <v>332</v>
      </c>
      <c r="AG79" s="199" t="s">
        <v>332</v>
      </c>
      <c r="AH79" s="199" t="s">
        <v>332</v>
      </c>
      <c r="AI79" s="199" t="s">
        <v>332</v>
      </c>
      <c r="AJ79" s="199" t="s">
        <v>332</v>
      </c>
      <c r="AK79" s="381"/>
    </row>
    <row r="80" spans="1:37" s="129" customFormat="1" ht="16.5" customHeight="1" thickBot="1" x14ac:dyDescent="0.3">
      <c r="A80" s="134"/>
      <c r="B80" s="130"/>
      <c r="C80" s="127"/>
      <c r="D80" s="127" t="s">
        <v>353</v>
      </c>
      <c r="E80" s="130"/>
      <c r="F80" s="130"/>
      <c r="G80" s="130"/>
      <c r="H80" s="130"/>
      <c r="I80" s="130"/>
      <c r="J80" s="130"/>
      <c r="K80" s="873">
        <f>VLOOKUP('Part 1'!$L$16,Datasheet5!$B$6:$EX$323,AF80,FALSE)</f>
        <v>-662900862.12388897</v>
      </c>
      <c r="L80" s="874"/>
      <c r="M80" s="27"/>
      <c r="N80" s="160"/>
      <c r="O80" s="873">
        <f>VLOOKUP('Part 1'!$L$16,Datasheet5!$B$6:$EX$323,AG80,FALSE)</f>
        <v>-1223191637.6329999</v>
      </c>
      <c r="P80" s="874"/>
      <c r="Q80" s="27"/>
      <c r="R80" s="160"/>
      <c r="S80" s="723">
        <f>VLOOKUP('Part 1'!$L$16,Datasheet5!$B$6:$EX$323,AH80,FALSE)</f>
        <v>-287007013</v>
      </c>
      <c r="T80" s="875"/>
      <c r="U80" s="46"/>
      <c r="V80" s="160"/>
      <c r="W80" s="723">
        <f>VLOOKUP('Part 1'!$L$16,Datasheet5!$B$6:$EX$323,AI80,FALSE)</f>
        <v>-13460000</v>
      </c>
      <c r="X80" s="875"/>
      <c r="Y80" s="27"/>
      <c r="Z80" s="160"/>
      <c r="AA80" s="723">
        <f>VLOOKUP('Part 1'!$L$16,Datasheet5!$B$6:$EX$323,AJ80,FALSE)</f>
        <v>-2186559512.7568889</v>
      </c>
      <c r="AB80" s="875"/>
      <c r="AC80" s="130"/>
      <c r="AD80" s="128"/>
      <c r="AE80" s="127"/>
      <c r="AF80" s="198">
        <v>109</v>
      </c>
      <c r="AG80" s="199">
        <v>110</v>
      </c>
      <c r="AH80" s="199">
        <v>111</v>
      </c>
      <c r="AI80" s="199">
        <v>112</v>
      </c>
      <c r="AJ80" s="199">
        <v>113</v>
      </c>
      <c r="AK80" s="381"/>
    </row>
    <row r="81" spans="1:37" s="129" customFormat="1" x14ac:dyDescent="0.25">
      <c r="A81" s="134"/>
      <c r="B81" s="130"/>
      <c r="C81" s="127"/>
      <c r="D81" s="127"/>
      <c r="E81" s="130"/>
      <c r="F81" s="130"/>
      <c r="G81" s="130"/>
      <c r="H81" s="130"/>
      <c r="I81" s="130"/>
      <c r="J81" s="130"/>
      <c r="K81" s="157"/>
      <c r="L81" s="157"/>
      <c r="M81" s="158"/>
      <c r="N81" s="158"/>
      <c r="O81" s="157"/>
      <c r="P81" s="157"/>
      <c r="Q81" s="158"/>
      <c r="R81" s="158"/>
      <c r="S81" s="157"/>
      <c r="T81" s="157"/>
      <c r="U81" s="404"/>
      <c r="V81" s="158"/>
      <c r="W81" s="157"/>
      <c r="X81" s="157"/>
      <c r="Y81" s="158"/>
      <c r="Z81" s="158"/>
      <c r="AA81" s="157"/>
      <c r="AB81" s="157"/>
      <c r="AC81" s="130"/>
      <c r="AD81" s="128"/>
      <c r="AE81" s="127"/>
      <c r="AF81" s="198" t="s">
        <v>332</v>
      </c>
      <c r="AG81" s="199" t="s">
        <v>332</v>
      </c>
      <c r="AH81" s="199" t="s">
        <v>332</v>
      </c>
      <c r="AI81" s="199" t="s">
        <v>332</v>
      </c>
      <c r="AJ81" s="199" t="s">
        <v>332</v>
      </c>
      <c r="AK81" s="381"/>
    </row>
    <row r="82" spans="1:37" ht="16" thickBot="1" x14ac:dyDescent="0.4">
      <c r="A82" s="11"/>
      <c r="B82" s="2"/>
      <c r="C82" s="6"/>
      <c r="D82" s="33"/>
      <c r="E82" s="56"/>
      <c r="F82" s="56"/>
      <c r="G82" s="56"/>
      <c r="H82" s="56"/>
      <c r="I82" s="56"/>
      <c r="J82" s="2"/>
      <c r="K82" s="2"/>
      <c r="L82" s="2"/>
      <c r="M82" s="46"/>
      <c r="N82" s="2"/>
      <c r="O82" s="2"/>
      <c r="P82" s="2"/>
      <c r="Q82" s="2"/>
      <c r="R82" s="2"/>
      <c r="S82" s="2"/>
      <c r="T82" s="2"/>
      <c r="U82" s="46"/>
      <c r="V82" s="2"/>
      <c r="W82" s="2"/>
      <c r="X82" s="2"/>
      <c r="Y82" s="46"/>
      <c r="Z82" s="2"/>
      <c r="AA82" s="2"/>
      <c r="AB82" s="2"/>
      <c r="AC82" s="2"/>
      <c r="AD82" s="8"/>
      <c r="AE82" s="6"/>
      <c r="AF82" s="197" t="s">
        <v>332</v>
      </c>
      <c r="AG82" s="196" t="s">
        <v>332</v>
      </c>
      <c r="AH82" s="196" t="s">
        <v>332</v>
      </c>
      <c r="AI82" s="196" t="s">
        <v>332</v>
      </c>
      <c r="AJ82" s="196" t="s">
        <v>332</v>
      </c>
    </row>
    <row r="83" spans="1:37" ht="16" thickBot="1" x14ac:dyDescent="0.4">
      <c r="A83" s="631"/>
      <c r="B83" s="632"/>
      <c r="C83" s="491"/>
      <c r="D83" s="491"/>
      <c r="E83" s="632"/>
      <c r="F83" s="632"/>
      <c r="G83" s="632"/>
      <c r="H83" s="632"/>
      <c r="I83" s="632"/>
      <c r="J83" s="632"/>
      <c r="K83" s="632"/>
      <c r="L83" s="632"/>
      <c r="M83" s="644"/>
      <c r="N83" s="632"/>
      <c r="O83" s="632"/>
      <c r="P83" s="632"/>
      <c r="Q83" s="632"/>
      <c r="R83" s="632"/>
      <c r="S83" s="632"/>
      <c r="T83" s="632"/>
      <c r="U83" s="632"/>
      <c r="V83" s="632"/>
      <c r="W83" s="632"/>
      <c r="X83" s="632"/>
      <c r="Y83" s="632"/>
      <c r="Z83" s="632"/>
      <c r="AA83" s="632"/>
      <c r="AB83" s="632"/>
      <c r="AC83" s="632"/>
      <c r="AD83" s="584"/>
      <c r="AE83" s="6"/>
      <c r="AF83" s="197" t="s">
        <v>332</v>
      </c>
      <c r="AG83" s="196" t="s">
        <v>332</v>
      </c>
      <c r="AH83" s="196" t="s">
        <v>332</v>
      </c>
      <c r="AI83" s="196" t="s">
        <v>332</v>
      </c>
      <c r="AJ83" s="196" t="s">
        <v>332</v>
      </c>
    </row>
    <row r="84" spans="1:37" x14ac:dyDescent="0.35">
      <c r="A84" s="11"/>
      <c r="B84" s="2"/>
      <c r="C84" s="645"/>
      <c r="D84" s="646"/>
      <c r="E84" s="647"/>
      <c r="F84" s="647"/>
      <c r="G84" s="647"/>
      <c r="H84" s="647"/>
      <c r="I84" s="647"/>
      <c r="J84" s="647"/>
      <c r="K84" s="647"/>
      <c r="L84" s="647"/>
      <c r="M84" s="648"/>
      <c r="N84" s="647"/>
      <c r="O84" s="647"/>
      <c r="P84" s="647"/>
      <c r="Q84" s="647"/>
      <c r="R84" s="647"/>
      <c r="S84" s="647"/>
      <c r="T84" s="647"/>
      <c r="U84" s="647"/>
      <c r="V84" s="647"/>
      <c r="W84" s="647"/>
      <c r="X84" s="647"/>
      <c r="Y84" s="647"/>
      <c r="Z84" s="647"/>
      <c r="AA84" s="647"/>
      <c r="AB84" s="647"/>
      <c r="AC84" s="649"/>
      <c r="AD84" s="8"/>
      <c r="AE84" s="6"/>
      <c r="AF84" s="197" t="s">
        <v>332</v>
      </c>
      <c r="AG84" s="196" t="s">
        <v>332</v>
      </c>
      <c r="AH84" s="196" t="s">
        <v>332</v>
      </c>
      <c r="AI84" s="196" t="s">
        <v>332</v>
      </c>
      <c r="AJ84" s="196" t="s">
        <v>332</v>
      </c>
    </row>
    <row r="85" spans="1:37" x14ac:dyDescent="0.35">
      <c r="A85" s="11"/>
      <c r="B85" s="2"/>
      <c r="C85" s="162" t="s">
        <v>354</v>
      </c>
      <c r="D85" s="174"/>
      <c r="E85" s="163"/>
      <c r="F85" s="163"/>
      <c r="G85" s="163"/>
      <c r="H85" s="163"/>
      <c r="I85" s="163"/>
      <c r="J85" s="163"/>
      <c r="K85" s="163"/>
      <c r="L85" s="163"/>
      <c r="M85" s="164"/>
      <c r="N85" s="163"/>
      <c r="O85" s="163"/>
      <c r="P85" s="163"/>
      <c r="Q85" s="163"/>
      <c r="R85" s="163"/>
      <c r="S85" s="163"/>
      <c r="T85" s="163"/>
      <c r="U85" s="163"/>
      <c r="V85" s="163"/>
      <c r="W85" s="163"/>
      <c r="X85" s="163"/>
      <c r="Y85" s="163"/>
      <c r="Z85" s="163"/>
      <c r="AA85" s="163"/>
      <c r="AB85" s="163"/>
      <c r="AC85" s="165"/>
      <c r="AD85" s="8"/>
      <c r="AE85" s="6"/>
      <c r="AF85" s="197" t="s">
        <v>332</v>
      </c>
      <c r="AG85" s="196" t="s">
        <v>332</v>
      </c>
      <c r="AH85" s="196" t="s">
        <v>332</v>
      </c>
      <c r="AI85" s="196" t="s">
        <v>332</v>
      </c>
      <c r="AJ85" s="196" t="s">
        <v>332</v>
      </c>
    </row>
    <row r="86" spans="1:37" x14ac:dyDescent="0.35">
      <c r="A86" s="11"/>
      <c r="B86" s="2"/>
      <c r="C86" s="162"/>
      <c r="D86" s="174"/>
      <c r="E86" s="163"/>
      <c r="F86" s="163"/>
      <c r="G86" s="163"/>
      <c r="H86" s="163"/>
      <c r="I86" s="163"/>
      <c r="J86" s="163"/>
      <c r="K86" s="163"/>
      <c r="L86" s="163"/>
      <c r="M86" s="164"/>
      <c r="N86" s="163"/>
      <c r="O86" s="163"/>
      <c r="P86" s="163"/>
      <c r="Q86" s="163"/>
      <c r="R86" s="163"/>
      <c r="S86" s="163"/>
      <c r="T86" s="163"/>
      <c r="U86" s="163"/>
      <c r="V86" s="163"/>
      <c r="W86" s="163"/>
      <c r="X86" s="163"/>
      <c r="Y86" s="163"/>
      <c r="Z86" s="163"/>
      <c r="AA86" s="163"/>
      <c r="AB86" s="163"/>
      <c r="AC86" s="165"/>
      <c r="AD86" s="8"/>
      <c r="AE86" s="6"/>
      <c r="AF86" s="197" t="s">
        <v>332</v>
      </c>
      <c r="AG86" s="196" t="s">
        <v>332</v>
      </c>
      <c r="AH86" s="196" t="s">
        <v>332</v>
      </c>
      <c r="AI86" s="196" t="s">
        <v>332</v>
      </c>
      <c r="AJ86" s="196" t="s">
        <v>332</v>
      </c>
    </row>
    <row r="87" spans="1:37" x14ac:dyDescent="0.35">
      <c r="A87" s="11"/>
      <c r="B87" s="2"/>
      <c r="C87" s="162"/>
      <c r="D87" s="174"/>
      <c r="E87" s="163"/>
      <c r="F87" s="163"/>
      <c r="G87" s="163"/>
      <c r="H87" s="163"/>
      <c r="I87" s="163"/>
      <c r="J87" s="163"/>
      <c r="K87" s="858" t="s">
        <v>235</v>
      </c>
      <c r="L87" s="859"/>
      <c r="M87" s="187"/>
      <c r="N87" s="188"/>
      <c r="O87" s="858" t="str">
        <f>VLOOKUP('Part 1'!$L$16,Datasheet1!$B$6:$S$323,16,FALSE)</f>
        <v>England</v>
      </c>
      <c r="P87" s="859"/>
      <c r="Q87" s="187"/>
      <c r="R87" s="189"/>
      <c r="S87" s="858">
        <f>VLOOKUP('Part 1'!$L$16,Datasheet1!$B$6:$S$323,17,FALSE)</f>
        <v>0</v>
      </c>
      <c r="T87" s="859"/>
      <c r="U87" s="187"/>
      <c r="V87" s="189"/>
      <c r="W87" s="858">
        <f>VLOOKUP('Part 1'!$L$16,Datasheet1!$B$6:$S$323,18,FALSE)</f>
        <v>0</v>
      </c>
      <c r="X87" s="859"/>
      <c r="Y87" s="187"/>
      <c r="Z87" s="188"/>
      <c r="AA87" s="858" t="s">
        <v>76</v>
      </c>
      <c r="AB87" s="858"/>
      <c r="AC87" s="165"/>
      <c r="AD87" s="8"/>
      <c r="AE87" s="6"/>
      <c r="AF87" s="197" t="s">
        <v>332</v>
      </c>
      <c r="AG87" s="196" t="s">
        <v>332</v>
      </c>
      <c r="AH87" s="196" t="s">
        <v>332</v>
      </c>
      <c r="AI87" s="196" t="s">
        <v>332</v>
      </c>
      <c r="AJ87" s="196" t="s">
        <v>332</v>
      </c>
    </row>
    <row r="88" spans="1:37" x14ac:dyDescent="0.35">
      <c r="A88" s="11"/>
      <c r="B88" s="2"/>
      <c r="C88" s="650"/>
      <c r="D88" s="174"/>
      <c r="E88" s="163"/>
      <c r="F88" s="163"/>
      <c r="G88" s="163"/>
      <c r="H88" s="163"/>
      <c r="I88" s="163"/>
      <c r="J88" s="163"/>
      <c r="K88" s="859"/>
      <c r="L88" s="859"/>
      <c r="M88" s="187"/>
      <c r="N88" s="188"/>
      <c r="O88" s="859"/>
      <c r="P88" s="859"/>
      <c r="Q88" s="187"/>
      <c r="R88" s="189"/>
      <c r="S88" s="859"/>
      <c r="T88" s="859"/>
      <c r="U88" s="187"/>
      <c r="V88" s="189"/>
      <c r="W88" s="859"/>
      <c r="X88" s="859"/>
      <c r="Y88" s="187"/>
      <c r="Z88" s="189"/>
      <c r="AA88" s="189"/>
      <c r="AB88" s="189"/>
      <c r="AC88" s="165"/>
      <c r="AD88" s="8"/>
      <c r="AE88" s="6"/>
      <c r="AF88" s="197" t="s">
        <v>332</v>
      </c>
      <c r="AG88" s="196" t="s">
        <v>332</v>
      </c>
      <c r="AH88" s="196" t="s">
        <v>332</v>
      </c>
      <c r="AI88" s="196" t="s">
        <v>332</v>
      </c>
      <c r="AJ88" s="196" t="s">
        <v>332</v>
      </c>
    </row>
    <row r="89" spans="1:37" ht="16" thickBot="1" x14ac:dyDescent="0.4">
      <c r="A89" s="11"/>
      <c r="B89" s="2"/>
      <c r="C89" s="650"/>
      <c r="D89" s="166" t="s">
        <v>355</v>
      </c>
      <c r="E89" s="163"/>
      <c r="F89" s="163"/>
      <c r="G89" s="163"/>
      <c r="H89" s="163"/>
      <c r="I89" s="163"/>
      <c r="J89" s="163"/>
      <c r="K89" s="855" t="s">
        <v>30</v>
      </c>
      <c r="L89" s="855"/>
      <c r="M89" s="164"/>
      <c r="N89" s="163"/>
      <c r="O89" s="855" t="s">
        <v>30</v>
      </c>
      <c r="P89" s="855"/>
      <c r="Q89" s="163"/>
      <c r="R89" s="163"/>
      <c r="S89" s="855" t="s">
        <v>30</v>
      </c>
      <c r="T89" s="855"/>
      <c r="U89" s="163"/>
      <c r="V89" s="163"/>
      <c r="W89" s="855" t="s">
        <v>30</v>
      </c>
      <c r="X89" s="855"/>
      <c r="Y89" s="163"/>
      <c r="Z89" s="163"/>
      <c r="AA89" s="855" t="s">
        <v>30</v>
      </c>
      <c r="AB89" s="855"/>
      <c r="AC89" s="165"/>
      <c r="AD89" s="8"/>
      <c r="AE89" s="6"/>
      <c r="AF89" s="197" t="s">
        <v>332</v>
      </c>
      <c r="AG89" s="196" t="s">
        <v>332</v>
      </c>
      <c r="AH89" s="196" t="s">
        <v>332</v>
      </c>
      <c r="AI89" s="196" t="s">
        <v>332</v>
      </c>
      <c r="AJ89" s="196" t="s">
        <v>332</v>
      </c>
    </row>
    <row r="90" spans="1:37" ht="16" thickBot="1" x14ac:dyDescent="0.4">
      <c r="A90" s="11"/>
      <c r="B90" s="2"/>
      <c r="C90" s="650"/>
      <c r="D90" s="167" t="s">
        <v>356</v>
      </c>
      <c r="E90" s="168"/>
      <c r="F90" s="168"/>
      <c r="G90" s="168"/>
      <c r="H90" s="168"/>
      <c r="I90" s="168"/>
      <c r="J90" s="168"/>
      <c r="K90" s="862">
        <f>VLOOKUP('Part 1'!$L$16,Datasheet5!$B$6:$EX$323,AF90,FALSE)</f>
        <v>-109273217.601889</v>
      </c>
      <c r="L90" s="863"/>
      <c r="M90" s="164"/>
      <c r="N90" s="163"/>
      <c r="O90" s="853">
        <f>VLOOKUP('Part 1'!$L$16,Datasheet5!$B$6:$EX$323,AG90,FALSE)</f>
        <v>71871244.924999982</v>
      </c>
      <c r="P90" s="854"/>
      <c r="Q90" s="163"/>
      <c r="R90" s="163"/>
      <c r="S90" s="853">
        <f>VLOOKUP('Part 1'!$L$16,Datasheet5!$B$6:$EX$323,AH90,FALSE)</f>
        <v>61419140.46800001</v>
      </c>
      <c r="T90" s="854"/>
      <c r="U90" s="163"/>
      <c r="V90" s="163"/>
      <c r="W90" s="853">
        <f>VLOOKUP('Part 1'!$L$16,Datasheet5!$B$6:$EX$323,AI90,FALSE)</f>
        <v>-103209.73952000003</v>
      </c>
      <c r="X90" s="854"/>
      <c r="Y90" s="163"/>
      <c r="Z90" s="163"/>
      <c r="AA90" s="864">
        <f>VLOOKUP('Part 1'!$L$16,Datasheet5!$B$6:$EX$323,AJ90,FALSE)</f>
        <v>23869156.373318944</v>
      </c>
      <c r="AB90" s="865"/>
      <c r="AC90" s="165"/>
      <c r="AD90" s="8"/>
      <c r="AE90" s="6"/>
      <c r="AF90" s="197">
        <v>114</v>
      </c>
      <c r="AG90" s="196">
        <v>115</v>
      </c>
      <c r="AH90" s="196">
        <v>116</v>
      </c>
      <c r="AI90" s="196">
        <v>117</v>
      </c>
      <c r="AJ90" s="196">
        <v>118</v>
      </c>
    </row>
    <row r="91" spans="1:37" ht="16" thickBot="1" x14ac:dyDescent="0.4">
      <c r="A91" s="11"/>
      <c r="B91" s="2"/>
      <c r="C91" s="650"/>
      <c r="D91" s="174"/>
      <c r="E91" s="163"/>
      <c r="F91" s="163"/>
      <c r="G91" s="163"/>
      <c r="H91" s="163"/>
      <c r="I91" s="163"/>
      <c r="J91" s="163"/>
      <c r="K91" s="163"/>
      <c r="L91" s="163"/>
      <c r="M91" s="164"/>
      <c r="N91" s="163"/>
      <c r="O91" s="163"/>
      <c r="P91" s="163"/>
      <c r="Q91" s="163"/>
      <c r="R91" s="163"/>
      <c r="S91" s="163"/>
      <c r="T91" s="163"/>
      <c r="U91" s="163"/>
      <c r="V91" s="163"/>
      <c r="W91" s="163"/>
      <c r="X91" s="163"/>
      <c r="Y91" s="163"/>
      <c r="Z91" s="163"/>
      <c r="AA91" s="163"/>
      <c r="AB91" s="163"/>
      <c r="AC91" s="165"/>
      <c r="AD91" s="8"/>
      <c r="AE91" s="6"/>
      <c r="AF91" s="197" t="s">
        <v>332</v>
      </c>
      <c r="AG91" s="196" t="s">
        <v>332</v>
      </c>
      <c r="AH91" s="196" t="s">
        <v>332</v>
      </c>
      <c r="AI91" s="196" t="s">
        <v>332</v>
      </c>
      <c r="AJ91" s="196" t="s">
        <v>332</v>
      </c>
    </row>
    <row r="92" spans="1:37" ht="16" thickBot="1" x14ac:dyDescent="0.4">
      <c r="A92" s="11"/>
      <c r="B92" s="2"/>
      <c r="C92" s="650"/>
      <c r="D92" s="167" t="s">
        <v>357</v>
      </c>
      <c r="E92" s="168"/>
      <c r="F92" s="168"/>
      <c r="G92" s="168"/>
      <c r="H92" s="168"/>
      <c r="I92" s="168"/>
      <c r="J92" s="168"/>
      <c r="K92" s="862">
        <f>VLOOKUP('Part 1'!$L$16,Datasheet5!$B$6:$EX$323,AF92,FALSE)</f>
        <v>-92727129</v>
      </c>
      <c r="L92" s="863"/>
      <c r="M92" s="164"/>
      <c r="N92" s="163"/>
      <c r="O92" s="853">
        <f>VLOOKUP('Part 1'!$L$16,Datasheet5!$B$6:$EX$323,AG92,FALSE)</f>
        <v>84060057</v>
      </c>
      <c r="P92" s="854"/>
      <c r="Q92" s="163"/>
      <c r="R92" s="163"/>
      <c r="S92" s="853">
        <f>VLOOKUP('Part 1'!$L$16,Datasheet5!$B$6:$EX$323,AH92,FALSE)</f>
        <v>63429949.399999999</v>
      </c>
      <c r="T92" s="854"/>
      <c r="U92" s="163"/>
      <c r="V92" s="163"/>
      <c r="W92" s="853">
        <f>VLOOKUP('Part 1'!$L$16,Datasheet5!$B$6:$EX$323,AI92,FALSE)</f>
        <v>-206400</v>
      </c>
      <c r="X92" s="854"/>
      <c r="Y92" s="163"/>
      <c r="Z92" s="163"/>
      <c r="AA92" s="864">
        <f>VLOOKUP('Part 1'!$L$16,Datasheet5!$B$6:$EX$323,AJ92,FALSE)</f>
        <v>54556479.173319004</v>
      </c>
      <c r="AB92" s="865"/>
      <c r="AC92" s="165"/>
      <c r="AD92" s="8"/>
      <c r="AE92" s="6"/>
      <c r="AF92" s="197">
        <v>119</v>
      </c>
      <c r="AG92" s="196">
        <v>120</v>
      </c>
      <c r="AH92" s="196">
        <v>121</v>
      </c>
      <c r="AI92" s="196">
        <v>122</v>
      </c>
      <c r="AJ92" s="196">
        <v>123</v>
      </c>
    </row>
    <row r="93" spans="1:37" ht="16" thickBot="1" x14ac:dyDescent="0.4">
      <c r="A93" s="11"/>
      <c r="B93" s="2"/>
      <c r="C93" s="650"/>
      <c r="D93" s="174"/>
      <c r="E93" s="163"/>
      <c r="F93" s="163"/>
      <c r="G93" s="163"/>
      <c r="H93" s="163"/>
      <c r="I93" s="163"/>
      <c r="J93" s="163"/>
      <c r="K93" s="163"/>
      <c r="L93" s="163"/>
      <c r="M93" s="164"/>
      <c r="N93" s="163"/>
      <c r="O93" s="163"/>
      <c r="P93" s="163"/>
      <c r="Q93" s="163"/>
      <c r="R93" s="163"/>
      <c r="S93" s="163"/>
      <c r="T93" s="163"/>
      <c r="U93" s="163"/>
      <c r="V93" s="163"/>
      <c r="W93" s="163"/>
      <c r="X93" s="163"/>
      <c r="Y93" s="163"/>
      <c r="Z93" s="163"/>
      <c r="AA93" s="163"/>
      <c r="AB93" s="163"/>
      <c r="AC93" s="165"/>
      <c r="AD93" s="8"/>
      <c r="AE93" s="6"/>
      <c r="AF93" s="197" t="s">
        <v>332</v>
      </c>
      <c r="AG93" s="196" t="s">
        <v>332</v>
      </c>
      <c r="AH93" s="196" t="s">
        <v>332</v>
      </c>
      <c r="AI93" s="196" t="s">
        <v>332</v>
      </c>
      <c r="AJ93" s="196" t="s">
        <v>332</v>
      </c>
    </row>
    <row r="94" spans="1:37" ht="16" thickBot="1" x14ac:dyDescent="0.4">
      <c r="A94" s="11"/>
      <c r="B94" s="2"/>
      <c r="C94" s="650"/>
      <c r="D94" s="861" t="s">
        <v>358</v>
      </c>
      <c r="E94" s="671"/>
      <c r="F94" s="671"/>
      <c r="G94" s="671"/>
      <c r="H94" s="671"/>
      <c r="I94" s="163"/>
      <c r="J94" s="168"/>
      <c r="K94" s="853">
        <f>VLOOKUP('Part 1'!$L$16,Datasheet5!$B$6:$EX$323,AF94,FALSE)</f>
        <v>-16546088.601889014</v>
      </c>
      <c r="L94" s="854"/>
      <c r="M94" s="164"/>
      <c r="N94" s="163"/>
      <c r="O94" s="853">
        <f>VLOOKUP('Part 1'!$L$16,Datasheet5!$B$6:$EX$323,AG94,FALSE)</f>
        <v>-12188812.075000037</v>
      </c>
      <c r="P94" s="854"/>
      <c r="Q94" s="163"/>
      <c r="R94" s="163"/>
      <c r="S94" s="853">
        <f>VLOOKUP('Part 1'!$L$16,Datasheet5!$B$6:$EX$323,AH94,FALSE)</f>
        <v>-2010808.932000001</v>
      </c>
      <c r="T94" s="854"/>
      <c r="U94" s="163"/>
      <c r="V94" s="163"/>
      <c r="W94" s="853">
        <f>VLOOKUP('Part 1'!$L$16,Datasheet5!$B$6:$EX$323,AI94,FALSE)</f>
        <v>103190.26047999997</v>
      </c>
      <c r="X94" s="854"/>
      <c r="Y94" s="163"/>
      <c r="Z94" s="163"/>
      <c r="AA94" s="853">
        <f>VLOOKUP('Part 1'!$L$16,Datasheet5!$B$6:$EX$323,AJ94,FALSE)</f>
        <v>-30687322.800000057</v>
      </c>
      <c r="AB94" s="854"/>
      <c r="AC94" s="165"/>
      <c r="AD94" s="8"/>
      <c r="AE94" s="6"/>
      <c r="AF94" s="197">
        <v>124</v>
      </c>
      <c r="AG94" s="196">
        <v>125</v>
      </c>
      <c r="AH94" s="196">
        <v>126</v>
      </c>
      <c r="AI94" s="196">
        <v>127</v>
      </c>
      <c r="AJ94" s="196">
        <v>128</v>
      </c>
    </row>
    <row r="95" spans="1:37" x14ac:dyDescent="0.35">
      <c r="A95" s="11"/>
      <c r="B95" s="2"/>
      <c r="C95" s="650"/>
      <c r="D95" s="671"/>
      <c r="E95" s="671"/>
      <c r="F95" s="671"/>
      <c r="G95" s="671"/>
      <c r="H95" s="671"/>
      <c r="I95" s="163"/>
      <c r="J95" s="163"/>
      <c r="K95" s="163"/>
      <c r="L95" s="163"/>
      <c r="M95" s="164"/>
      <c r="N95" s="163"/>
      <c r="O95" s="163"/>
      <c r="P95" s="163"/>
      <c r="Q95" s="163"/>
      <c r="R95" s="163"/>
      <c r="S95" s="163"/>
      <c r="T95" s="163"/>
      <c r="U95" s="163"/>
      <c r="V95" s="163"/>
      <c r="W95" s="163"/>
      <c r="X95" s="163"/>
      <c r="Y95" s="163"/>
      <c r="Z95" s="163"/>
      <c r="AA95" s="163"/>
      <c r="AB95" s="163"/>
      <c r="AC95" s="165"/>
      <c r="AD95" s="8"/>
      <c r="AE95" s="6"/>
      <c r="AF95" s="197" t="s">
        <v>332</v>
      </c>
      <c r="AG95" s="196" t="s">
        <v>332</v>
      </c>
      <c r="AH95" s="196" t="s">
        <v>332</v>
      </c>
      <c r="AI95" s="196" t="s">
        <v>332</v>
      </c>
      <c r="AJ95" s="196" t="s">
        <v>332</v>
      </c>
    </row>
    <row r="96" spans="1:37" ht="16" thickBot="1" x14ac:dyDescent="0.4">
      <c r="A96" s="11"/>
      <c r="B96" s="2"/>
      <c r="C96" s="650"/>
      <c r="D96" s="174"/>
      <c r="E96" s="163"/>
      <c r="F96" s="163"/>
      <c r="G96" s="163"/>
      <c r="H96" s="163"/>
      <c r="I96" s="163"/>
      <c r="J96" s="163"/>
      <c r="K96" s="163"/>
      <c r="L96" s="163"/>
      <c r="M96" s="164"/>
      <c r="N96" s="163"/>
      <c r="O96" s="163"/>
      <c r="P96" s="163"/>
      <c r="Q96" s="163"/>
      <c r="R96" s="163"/>
      <c r="S96" s="163"/>
      <c r="T96" s="163"/>
      <c r="U96" s="163"/>
      <c r="V96" s="163"/>
      <c r="W96" s="163"/>
      <c r="X96" s="163"/>
      <c r="Y96" s="163"/>
      <c r="Z96" s="163"/>
      <c r="AA96" s="163"/>
      <c r="AB96" s="163"/>
      <c r="AC96" s="165"/>
      <c r="AD96" s="8"/>
      <c r="AE96" s="6"/>
      <c r="AF96" s="197" t="s">
        <v>332</v>
      </c>
      <c r="AG96" s="196" t="s">
        <v>332</v>
      </c>
      <c r="AH96" s="196" t="s">
        <v>332</v>
      </c>
      <c r="AI96" s="196" t="s">
        <v>332</v>
      </c>
      <c r="AJ96" s="196" t="s">
        <v>332</v>
      </c>
    </row>
    <row r="97" spans="1:36" ht="16" thickBot="1" x14ac:dyDescent="0.4">
      <c r="A97" s="11"/>
      <c r="B97" s="2"/>
      <c r="C97" s="650"/>
      <c r="D97" s="169" t="s">
        <v>359</v>
      </c>
      <c r="E97" s="163"/>
      <c r="F97" s="163"/>
      <c r="G97" s="163"/>
      <c r="H97" s="163"/>
      <c r="I97" s="163"/>
      <c r="J97" s="163"/>
      <c r="K97" s="862">
        <f>VLOOKUP('Part 1'!$L$16,Datasheet5!$B$6:$EX$323,AF97,FALSE)</f>
        <v>7508720368</v>
      </c>
      <c r="L97" s="863"/>
      <c r="M97" s="164"/>
      <c r="N97" s="163"/>
      <c r="O97" s="853">
        <f>VLOOKUP('Part 1'!$L$16,Datasheet5!$B$6:$EX$323,AG97,FALSE)</f>
        <v>13456856337</v>
      </c>
      <c r="P97" s="854"/>
      <c r="Q97" s="163"/>
      <c r="R97" s="163"/>
      <c r="S97" s="853">
        <f>VLOOKUP('Part 1'!$L$16,Datasheet5!$B$6:$EX$323,AH97,FALSE)</f>
        <v>3862760025</v>
      </c>
      <c r="T97" s="854"/>
      <c r="U97" s="163"/>
      <c r="V97" s="163"/>
      <c r="W97" s="853">
        <f>VLOOKUP('Part 1'!$L$16,Datasheet5!$B$6:$EX$323,AI97,FALSE)</f>
        <v>138583743</v>
      </c>
      <c r="X97" s="854"/>
      <c r="Y97" s="163"/>
      <c r="Z97" s="163"/>
      <c r="AA97" s="864">
        <f>VLOOKUP('Part 1'!$L$16,Datasheet5!$B$6:$EX$323,AJ97,FALSE)</f>
        <v>24966920473</v>
      </c>
      <c r="AB97" s="865"/>
      <c r="AC97" s="165"/>
      <c r="AD97" s="8"/>
      <c r="AE97" s="6"/>
      <c r="AF97" s="197">
        <v>129</v>
      </c>
      <c r="AG97" s="196">
        <v>130</v>
      </c>
      <c r="AH97" s="196">
        <v>131</v>
      </c>
      <c r="AI97" s="196">
        <v>132</v>
      </c>
      <c r="AJ97" s="196">
        <v>133</v>
      </c>
    </row>
    <row r="98" spans="1:36" ht="16" thickBot="1" x14ac:dyDescent="0.4">
      <c r="A98" s="11"/>
      <c r="B98" s="2"/>
      <c r="C98" s="650"/>
      <c r="D98" s="174"/>
      <c r="E98" s="163"/>
      <c r="F98" s="163"/>
      <c r="G98" s="163"/>
      <c r="H98" s="163"/>
      <c r="I98" s="163"/>
      <c r="J98" s="163"/>
      <c r="K98" s="163"/>
      <c r="L98" s="163"/>
      <c r="M98" s="164"/>
      <c r="N98" s="163"/>
      <c r="O98" s="163"/>
      <c r="P98" s="163"/>
      <c r="Q98" s="163"/>
      <c r="R98" s="163"/>
      <c r="S98" s="163"/>
      <c r="T98" s="163"/>
      <c r="U98" s="163"/>
      <c r="V98" s="163"/>
      <c r="W98" s="163"/>
      <c r="X98" s="163"/>
      <c r="Y98" s="163"/>
      <c r="Z98" s="163"/>
      <c r="AA98" s="163"/>
      <c r="AB98" s="163"/>
      <c r="AC98" s="165"/>
      <c r="AD98" s="8"/>
      <c r="AE98" s="6"/>
      <c r="AF98" s="197" t="s">
        <v>332</v>
      </c>
      <c r="AG98" s="196" t="s">
        <v>332</v>
      </c>
      <c r="AH98" s="196" t="s">
        <v>332</v>
      </c>
      <c r="AI98" s="196" t="s">
        <v>332</v>
      </c>
      <c r="AJ98" s="196" t="s">
        <v>332</v>
      </c>
    </row>
    <row r="99" spans="1:36" ht="16" thickBot="1" x14ac:dyDescent="0.4">
      <c r="A99" s="11"/>
      <c r="B99" s="2"/>
      <c r="C99" s="650"/>
      <c r="D99" s="169" t="s">
        <v>360</v>
      </c>
      <c r="E99" s="163"/>
      <c r="F99" s="163"/>
      <c r="G99" s="163"/>
      <c r="H99" s="163"/>
      <c r="I99" s="163"/>
      <c r="J99" s="163"/>
      <c r="K99" s="853">
        <f>VLOOKUP('Part 1'!$L$16,Datasheet5!$B$6:$EX$323,AF99,FALSE)</f>
        <v>7625284679.8677082</v>
      </c>
      <c r="L99" s="854"/>
      <c r="M99" s="164"/>
      <c r="N99" s="163"/>
      <c r="O99" s="853">
        <f>VLOOKUP('Part 1'!$L$16,Datasheet5!$B$6:$EX$323,AG99,FALSE)</f>
        <v>13631681646.348602</v>
      </c>
      <c r="P99" s="854"/>
      <c r="Q99" s="163"/>
      <c r="R99" s="163"/>
      <c r="S99" s="853">
        <f>VLOOKUP('Part 1'!$L$16,Datasheet5!$B$6:$EX$323,AH99,FALSE)</f>
        <v>3950411579</v>
      </c>
      <c r="T99" s="854"/>
      <c r="U99" s="163"/>
      <c r="V99" s="163"/>
      <c r="W99" s="853">
        <f>VLOOKUP('Part 1'!$L$16,Datasheet5!$B$6:$EX$323,AI99,FALSE)</f>
        <v>140929770</v>
      </c>
      <c r="X99" s="854"/>
      <c r="Y99" s="163"/>
      <c r="Z99" s="163"/>
      <c r="AA99" s="853">
        <f>VLOOKUP('Part 1'!$L$16,Datasheet5!$B$6:$EX$323,AJ99,FALSE)</f>
        <v>25348307675.216309</v>
      </c>
      <c r="AB99" s="854"/>
      <c r="AC99" s="165"/>
      <c r="AD99" s="8"/>
      <c r="AE99" s="6"/>
      <c r="AF99" s="197">
        <v>134</v>
      </c>
      <c r="AG99" s="196">
        <v>135</v>
      </c>
      <c r="AH99" s="196">
        <v>136</v>
      </c>
      <c r="AI99" s="196">
        <v>137</v>
      </c>
      <c r="AJ99" s="196">
        <v>138</v>
      </c>
    </row>
    <row r="100" spans="1:36" ht="16" thickBot="1" x14ac:dyDescent="0.4">
      <c r="A100" s="11"/>
      <c r="B100" s="2"/>
      <c r="C100" s="650"/>
      <c r="D100" s="174"/>
      <c r="E100" s="163"/>
      <c r="F100" s="163"/>
      <c r="G100" s="163"/>
      <c r="H100" s="163"/>
      <c r="I100" s="163"/>
      <c r="J100" s="163"/>
      <c r="K100" s="163"/>
      <c r="L100" s="163"/>
      <c r="M100" s="164"/>
      <c r="N100" s="163"/>
      <c r="O100" s="163"/>
      <c r="P100" s="163"/>
      <c r="Q100" s="163"/>
      <c r="R100" s="163"/>
      <c r="S100" s="163"/>
      <c r="T100" s="163"/>
      <c r="U100" s="163"/>
      <c r="V100" s="163"/>
      <c r="W100" s="163"/>
      <c r="X100" s="163"/>
      <c r="Y100" s="163"/>
      <c r="Z100" s="163"/>
      <c r="AA100" s="163"/>
      <c r="AB100" s="163"/>
      <c r="AC100" s="165"/>
      <c r="AD100" s="8"/>
      <c r="AE100" s="6"/>
      <c r="AF100" s="197" t="s">
        <v>332</v>
      </c>
      <c r="AG100" s="196" t="s">
        <v>332</v>
      </c>
      <c r="AH100" s="196" t="s">
        <v>332</v>
      </c>
      <c r="AI100" s="196" t="s">
        <v>332</v>
      </c>
      <c r="AJ100" s="196" t="s">
        <v>332</v>
      </c>
    </row>
    <row r="101" spans="1:36" ht="16" thickBot="1" x14ac:dyDescent="0.4">
      <c r="A101" s="11"/>
      <c r="B101" s="2"/>
      <c r="C101" s="650"/>
      <c r="D101" s="174" t="s">
        <v>361</v>
      </c>
      <c r="E101" s="163"/>
      <c r="F101" s="163"/>
      <c r="G101" s="163"/>
      <c r="H101" s="163"/>
      <c r="I101" s="163"/>
      <c r="J101" s="163"/>
      <c r="K101" s="853">
        <f>VLOOKUP('Part 1'!$L$16,Datasheet5!$B$6:$EX$323,AF101,FALSE)</f>
        <v>116564311.86770841</v>
      </c>
      <c r="L101" s="854"/>
      <c r="M101" s="164"/>
      <c r="N101" s="163"/>
      <c r="O101" s="853">
        <f>VLOOKUP('Part 1'!$L$16,Datasheet5!$B$6:$EX$323,AG101,FALSE)</f>
        <v>174825309.34859997</v>
      </c>
      <c r="P101" s="854"/>
      <c r="Q101" s="163"/>
      <c r="R101" s="163"/>
      <c r="S101" s="853">
        <f>VLOOKUP('Part 1'!$L$16,Datasheet5!$B$6:$EX$323,AH101,FALSE)</f>
        <v>87651554</v>
      </c>
      <c r="T101" s="854"/>
      <c r="U101" s="163"/>
      <c r="V101" s="163"/>
      <c r="W101" s="853">
        <f>VLOOKUP('Part 1'!$L$16,Datasheet5!$B$6:$EX$323,AI101,FALSE)</f>
        <v>2346027</v>
      </c>
      <c r="X101" s="854"/>
      <c r="Y101" s="163"/>
      <c r="Z101" s="163"/>
      <c r="AA101" s="853">
        <f>VLOOKUP('Part 1'!$L$16,Datasheet5!$B$6:$EX$323,AJ101,FALSE)</f>
        <v>381387202.21630847</v>
      </c>
      <c r="AB101" s="854"/>
      <c r="AC101" s="165"/>
      <c r="AD101" s="8"/>
      <c r="AE101" s="6"/>
      <c r="AF101" s="196">
        <v>139</v>
      </c>
      <c r="AG101" s="196">
        <v>140</v>
      </c>
      <c r="AH101" s="196">
        <v>141</v>
      </c>
      <c r="AI101" s="196">
        <v>142</v>
      </c>
      <c r="AJ101" s="196">
        <v>143</v>
      </c>
    </row>
    <row r="102" spans="1:36" ht="16" thickBot="1" x14ac:dyDescent="0.4">
      <c r="A102" s="11"/>
      <c r="B102" s="2"/>
      <c r="C102" s="650"/>
      <c r="D102" s="174"/>
      <c r="E102" s="163"/>
      <c r="F102" s="163"/>
      <c r="G102" s="163"/>
      <c r="H102" s="163"/>
      <c r="I102" s="163"/>
      <c r="J102" s="163"/>
      <c r="K102" s="163"/>
      <c r="L102" s="163"/>
      <c r="M102" s="164"/>
      <c r="N102" s="163"/>
      <c r="O102" s="163"/>
      <c r="P102" s="163"/>
      <c r="Q102" s="163"/>
      <c r="R102" s="163"/>
      <c r="S102" s="163"/>
      <c r="T102" s="163"/>
      <c r="U102" s="163"/>
      <c r="V102" s="163"/>
      <c r="W102" s="163"/>
      <c r="X102" s="163"/>
      <c r="Y102" s="163"/>
      <c r="Z102" s="163"/>
      <c r="AA102" s="163"/>
      <c r="AB102" s="163"/>
      <c r="AC102" s="165"/>
      <c r="AD102" s="8"/>
      <c r="AE102" s="6"/>
      <c r="AF102" s="197" t="s">
        <v>332</v>
      </c>
      <c r="AG102" s="196" t="s">
        <v>332</v>
      </c>
      <c r="AH102" s="196" t="s">
        <v>332</v>
      </c>
      <c r="AI102" s="196" t="s">
        <v>332</v>
      </c>
      <c r="AJ102" s="196" t="s">
        <v>332</v>
      </c>
    </row>
    <row r="103" spans="1:36" ht="16" thickBot="1" x14ac:dyDescent="0.4">
      <c r="A103" s="11"/>
      <c r="B103" s="2"/>
      <c r="C103" s="650"/>
      <c r="D103" s="169" t="s">
        <v>362</v>
      </c>
      <c r="E103" s="163"/>
      <c r="F103" s="163"/>
      <c r="G103" s="163"/>
      <c r="H103" s="163"/>
      <c r="I103" s="163"/>
      <c r="J103" s="163"/>
      <c r="K103" s="853">
        <f>VLOOKUP('Part 1'!$L$16,Datasheet5!$B$6:$EX$323,AF103,FALSE)</f>
        <v>100018223.26581939</v>
      </c>
      <c r="L103" s="854"/>
      <c r="M103" s="164"/>
      <c r="N103" s="163"/>
      <c r="O103" s="853">
        <f>VLOOKUP('Part 1'!$L$16,Datasheet5!$B$6:$EX$323,AG103,FALSE)</f>
        <v>162636497.27359998</v>
      </c>
      <c r="P103" s="854"/>
      <c r="Q103" s="163"/>
      <c r="R103" s="163"/>
      <c r="S103" s="853">
        <f>VLOOKUP('Part 1'!$L$16,Datasheet5!$B$6:$EX$323,AH103,FALSE)</f>
        <v>85640745.068000019</v>
      </c>
      <c r="T103" s="854"/>
      <c r="U103" s="163"/>
      <c r="V103" s="163"/>
      <c r="W103" s="853">
        <f>VLOOKUP('Part 1'!$L$16,Datasheet5!$B$6:$EX$323,AI103,FALSE)</f>
        <v>2449217.2604799997</v>
      </c>
      <c r="X103" s="854"/>
      <c r="Y103" s="163"/>
      <c r="Z103" s="163"/>
      <c r="AA103" s="853">
        <f>VLOOKUP('Part 1'!$L$16,Datasheet5!$B$6:$EX$323,AJ103,FALSE)</f>
        <v>350699879.4163084</v>
      </c>
      <c r="AB103" s="854"/>
      <c r="AC103" s="165"/>
      <c r="AD103" s="8"/>
      <c r="AE103" s="6"/>
      <c r="AF103" s="196">
        <v>144</v>
      </c>
      <c r="AG103" s="196">
        <v>145</v>
      </c>
      <c r="AH103" s="196">
        <v>146</v>
      </c>
      <c r="AI103" s="196">
        <v>147</v>
      </c>
      <c r="AJ103" s="196">
        <v>148</v>
      </c>
    </row>
    <row r="104" spans="1:36" ht="16" thickBot="1" x14ac:dyDescent="0.4">
      <c r="A104" s="11"/>
      <c r="B104" s="2"/>
      <c r="C104" s="651"/>
      <c r="D104" s="652"/>
      <c r="E104" s="170"/>
      <c r="F104" s="170"/>
      <c r="G104" s="170"/>
      <c r="H104" s="170"/>
      <c r="I104" s="170"/>
      <c r="J104" s="170"/>
      <c r="K104" s="170"/>
      <c r="L104" s="170"/>
      <c r="M104" s="171"/>
      <c r="N104" s="170"/>
      <c r="O104" s="170"/>
      <c r="P104" s="170"/>
      <c r="Q104" s="170"/>
      <c r="R104" s="170"/>
      <c r="S104" s="170"/>
      <c r="T104" s="170"/>
      <c r="U104" s="170"/>
      <c r="V104" s="170"/>
      <c r="W104" s="170"/>
      <c r="X104" s="170"/>
      <c r="Y104" s="170"/>
      <c r="Z104" s="170"/>
      <c r="AA104" s="170"/>
      <c r="AB104" s="170"/>
      <c r="AC104" s="172"/>
      <c r="AD104" s="8"/>
      <c r="AE104" s="6"/>
      <c r="AF104" s="197"/>
    </row>
    <row r="105" spans="1:36" x14ac:dyDescent="0.35">
      <c r="A105" s="11"/>
      <c r="B105" s="2"/>
      <c r="C105" s="860"/>
      <c r="D105" s="860"/>
      <c r="E105" s="860"/>
      <c r="F105" s="860"/>
      <c r="G105" s="860"/>
      <c r="H105" s="860"/>
      <c r="I105" s="860"/>
      <c r="J105" s="860"/>
      <c r="K105" s="860"/>
      <c r="L105" s="860"/>
      <c r="M105" s="860"/>
      <c r="N105" s="860"/>
      <c r="O105" s="860"/>
      <c r="P105" s="860"/>
      <c r="Q105" s="860"/>
      <c r="R105" s="860"/>
      <c r="S105" s="860"/>
      <c r="T105" s="860"/>
      <c r="U105" s="860"/>
      <c r="V105" s="860"/>
      <c r="W105" s="860"/>
      <c r="X105" s="860"/>
      <c r="Y105" s="860"/>
      <c r="Z105" s="860"/>
      <c r="AA105" s="860"/>
      <c r="AB105" s="2"/>
      <c r="AC105" s="2"/>
      <c r="AD105" s="8"/>
      <c r="AE105" s="6"/>
      <c r="AF105" s="197"/>
    </row>
    <row r="106" spans="1:36" ht="16" thickBot="1" x14ac:dyDescent="0.4">
      <c r="A106" s="12"/>
      <c r="B106" s="13"/>
      <c r="C106" s="143"/>
      <c r="D106" s="143"/>
      <c r="E106" s="13"/>
      <c r="F106" s="13"/>
      <c r="G106" s="13"/>
      <c r="H106" s="13"/>
      <c r="I106" s="13"/>
      <c r="J106" s="13"/>
      <c r="K106" s="143"/>
      <c r="L106" s="143"/>
      <c r="M106" s="143"/>
      <c r="N106" s="143"/>
      <c r="O106" s="143"/>
      <c r="P106" s="143"/>
      <c r="Q106" s="143"/>
      <c r="R106" s="143"/>
      <c r="S106" s="143"/>
      <c r="T106" s="143"/>
      <c r="U106" s="143"/>
      <c r="V106" s="143"/>
      <c r="W106" s="143"/>
      <c r="X106" s="143"/>
      <c r="Y106" s="143"/>
      <c r="Z106" s="143"/>
      <c r="AA106" s="143"/>
      <c r="AB106" s="143"/>
      <c r="AC106" s="143"/>
      <c r="AD106" s="183"/>
      <c r="AE106" s="6"/>
    </row>
    <row r="109" spans="1:36" x14ac:dyDescent="0.35">
      <c r="K109" s="856"/>
      <c r="L109" s="857"/>
      <c r="M109" s="857"/>
      <c r="N109" s="857"/>
      <c r="O109" s="857"/>
      <c r="P109" s="857"/>
      <c r="Q109" s="857"/>
      <c r="R109" s="857"/>
      <c r="S109" s="857"/>
    </row>
  </sheetData>
  <mergeCells count="190">
    <mergeCell ref="K80:L80"/>
    <mergeCell ref="O80:P80"/>
    <mergeCell ref="S80:T80"/>
    <mergeCell ref="W80:X80"/>
    <mergeCell ref="AA80:AB80"/>
    <mergeCell ref="K78:L78"/>
    <mergeCell ref="O78:P78"/>
    <mergeCell ref="S78:T78"/>
    <mergeCell ref="W78:X78"/>
    <mergeCell ref="AA78:AB78"/>
    <mergeCell ref="K68:L68"/>
    <mergeCell ref="O68:P68"/>
    <mergeCell ref="S68:T68"/>
    <mergeCell ref="W68:X68"/>
    <mergeCell ref="AA68:AB68"/>
    <mergeCell ref="K74:L74"/>
    <mergeCell ref="O74:P74"/>
    <mergeCell ref="S74:T74"/>
    <mergeCell ref="W74:X74"/>
    <mergeCell ref="AA74:AB74"/>
    <mergeCell ref="K64:L64"/>
    <mergeCell ref="O64:P64"/>
    <mergeCell ref="S64:T64"/>
    <mergeCell ref="W64:X64"/>
    <mergeCell ref="AA64:AB64"/>
    <mergeCell ref="K66:L66"/>
    <mergeCell ref="O66:P66"/>
    <mergeCell ref="S66:T66"/>
    <mergeCell ref="W66:X66"/>
    <mergeCell ref="AA66:AB66"/>
    <mergeCell ref="AA52:AB52"/>
    <mergeCell ref="S70:T70"/>
    <mergeCell ref="W70:X70"/>
    <mergeCell ref="S49:T49"/>
    <mergeCell ref="AA54:AB54"/>
    <mergeCell ref="S54:T54"/>
    <mergeCell ref="W54:X54"/>
    <mergeCell ref="W52:X52"/>
    <mergeCell ref="O72:P72"/>
    <mergeCell ref="W72:X72"/>
    <mergeCell ref="AA72:AB72"/>
    <mergeCell ref="W56:X56"/>
    <mergeCell ref="W58:X58"/>
    <mergeCell ref="AA56:AB56"/>
    <mergeCell ref="AA58:AB58"/>
    <mergeCell ref="AA70:AB70"/>
    <mergeCell ref="AA62:AB62"/>
    <mergeCell ref="W62:X62"/>
    <mergeCell ref="W49:X49"/>
    <mergeCell ref="O52:P52"/>
    <mergeCell ref="S52:T52"/>
    <mergeCell ref="O56:P56"/>
    <mergeCell ref="O49:P49"/>
    <mergeCell ref="AA49:AB49"/>
    <mergeCell ref="S12:T12"/>
    <mergeCell ref="AA36:AB36"/>
    <mergeCell ref="W47:X47"/>
    <mergeCell ref="AA32:AB32"/>
    <mergeCell ref="AA46:AB46"/>
    <mergeCell ref="AA13:AB13"/>
    <mergeCell ref="AA23:AB23"/>
    <mergeCell ref="W15:X15"/>
    <mergeCell ref="AA28:AB28"/>
    <mergeCell ref="AA30:AB30"/>
    <mergeCell ref="AA15:AB15"/>
    <mergeCell ref="W21:X21"/>
    <mergeCell ref="AA47:AB47"/>
    <mergeCell ref="W46:X46"/>
    <mergeCell ref="W36:X36"/>
    <mergeCell ref="S17:T17"/>
    <mergeCell ref="AA38:AB38"/>
    <mergeCell ref="AA40:AB40"/>
    <mergeCell ref="W42:X42"/>
    <mergeCell ref="AA42:AB42"/>
    <mergeCell ref="W34:X34"/>
    <mergeCell ref="AA34:AB34"/>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K25:L25"/>
    <mergeCell ref="O28:P28"/>
    <mergeCell ref="K62:L62"/>
    <mergeCell ref="O47:P47"/>
    <mergeCell ref="S47:T47"/>
    <mergeCell ref="S36:T36"/>
    <mergeCell ref="O36:P36"/>
    <mergeCell ref="K46:L46"/>
    <mergeCell ref="O46:P46"/>
    <mergeCell ref="S46:T46"/>
    <mergeCell ref="S32:T32"/>
    <mergeCell ref="O32:P32"/>
    <mergeCell ref="O38:P38"/>
    <mergeCell ref="O40:P40"/>
    <mergeCell ref="O42:P42"/>
    <mergeCell ref="S42:T42"/>
    <mergeCell ref="O34:P34"/>
    <mergeCell ref="S34:T34"/>
    <mergeCell ref="AA94:AB94"/>
    <mergeCell ref="W97:X97"/>
    <mergeCell ref="AA97:AB97"/>
    <mergeCell ref="W99:X99"/>
    <mergeCell ref="AA99:AB99"/>
    <mergeCell ref="W101:X101"/>
    <mergeCell ref="AA101:AB101"/>
    <mergeCell ref="O15:P15"/>
    <mergeCell ref="K56:L56"/>
    <mergeCell ref="K54:L54"/>
    <mergeCell ref="O54:P54"/>
    <mergeCell ref="K52:L52"/>
    <mergeCell ref="K49:L49"/>
    <mergeCell ref="K101:L101"/>
    <mergeCell ref="K97:L97"/>
    <mergeCell ref="K99:L99"/>
    <mergeCell ref="K92:L92"/>
    <mergeCell ref="K94:L94"/>
    <mergeCell ref="O92:P92"/>
    <mergeCell ref="K47:L47"/>
    <mergeCell ref="O70:P70"/>
    <mergeCell ref="K23:L23"/>
    <mergeCell ref="O30:P30"/>
    <mergeCell ref="S56:T56"/>
    <mergeCell ref="S92:T92"/>
    <mergeCell ref="D94:H95"/>
    <mergeCell ref="W87:X88"/>
    <mergeCell ref="AA87:AB87"/>
    <mergeCell ref="W89:X89"/>
    <mergeCell ref="AA89:AB89"/>
    <mergeCell ref="O62:P62"/>
    <mergeCell ref="O58:P58"/>
    <mergeCell ref="S58:T58"/>
    <mergeCell ref="S62:T62"/>
    <mergeCell ref="S72:T72"/>
    <mergeCell ref="AA76:AB76"/>
    <mergeCell ref="W76:X76"/>
    <mergeCell ref="K90:L90"/>
    <mergeCell ref="K70:L70"/>
    <mergeCell ref="K58:L58"/>
    <mergeCell ref="K72:L72"/>
    <mergeCell ref="O90:P90"/>
    <mergeCell ref="S90:T90"/>
    <mergeCell ref="W90:X90"/>
    <mergeCell ref="AA90:AB90"/>
    <mergeCell ref="W92:X92"/>
    <mergeCell ref="AA92:AB92"/>
    <mergeCell ref="W94:X94"/>
    <mergeCell ref="AA103:AB103"/>
    <mergeCell ref="K103:L103"/>
    <mergeCell ref="K89:L89"/>
    <mergeCell ref="K109:S109"/>
    <mergeCell ref="K76:L76"/>
    <mergeCell ref="O76:P76"/>
    <mergeCell ref="S76:T76"/>
    <mergeCell ref="O99:P99"/>
    <mergeCell ref="S99:T99"/>
    <mergeCell ref="K87:L88"/>
    <mergeCell ref="O87:P88"/>
    <mergeCell ref="S87:T88"/>
    <mergeCell ref="O94:P94"/>
    <mergeCell ref="S94:T94"/>
    <mergeCell ref="O97:P97"/>
    <mergeCell ref="S97:T97"/>
    <mergeCell ref="O101:P101"/>
    <mergeCell ref="S101:T101"/>
    <mergeCell ref="O89:P89"/>
    <mergeCell ref="S89:T89"/>
    <mergeCell ref="O103:P103"/>
    <mergeCell ref="S103:T103"/>
    <mergeCell ref="C105:AA105"/>
    <mergeCell ref="W103:X103"/>
  </mergeCells>
  <phoneticPr fontId="6" type="noConversion"/>
  <dataValidations count="1">
    <dataValidation type="whole" operator="equal" allowBlank="1" showInputMessage="1" error="Line 14 Column 5 Total is no the sum of Columns 1 to 4" sqref="AA62:AB62" xr:uid="{00000000-0002-0000-0600-000000000000}">
      <formula1>K62+O62+S62+W62</formula1>
    </dataValidation>
  </dataValidations>
  <printOptions horizontalCentered="1"/>
  <pageMargins left="0.39370078740157483" right="0.39370078740157483" top="0.59055118110236227" bottom="0.59055118110236227" header="0.51181102362204722" footer="0.51181102362204722"/>
  <pageSetup paperSize="9" scale="48"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571"/>
  <sheetViews>
    <sheetView workbookViewId="0">
      <selection activeCell="F15" sqref="F15"/>
    </sheetView>
  </sheetViews>
  <sheetFormatPr defaultRowHeight="15.5" x14ac:dyDescent="0.35"/>
  <cols>
    <col min="1" max="1" width="8.453125" style="5" customWidth="1"/>
    <col min="2" max="2" width="33.1796875" style="5" customWidth="1"/>
    <col min="3" max="3" width="12.26953125" style="5" customWidth="1"/>
    <col min="4" max="28" width="9.1796875" style="84"/>
    <col min="29" max="30" width="9.1796875" style="84" customWidth="1"/>
    <col min="31" max="45" width="9.1796875" style="84"/>
  </cols>
  <sheetData>
    <row r="1" spans="1:45" s="82" customFormat="1" ht="12.5" x14ac:dyDescent="0.25">
      <c r="A1" s="653"/>
      <c r="B1" s="654"/>
      <c r="C1" s="655">
        <v>1516</v>
      </c>
      <c r="D1" s="85"/>
      <c r="E1" s="85"/>
      <c r="F1" s="85"/>
      <c r="G1" s="85"/>
      <c r="H1" s="85"/>
      <c r="I1" s="85"/>
      <c r="J1" s="85"/>
      <c r="K1" s="85"/>
      <c r="L1" s="85"/>
      <c r="M1" s="85"/>
      <c r="N1" s="85"/>
      <c r="O1" s="85"/>
      <c r="P1" s="85"/>
      <c r="Q1" s="85"/>
      <c r="R1" s="85"/>
      <c r="S1" s="85"/>
      <c r="T1" s="85"/>
      <c r="U1" s="85"/>
      <c r="V1" s="85"/>
      <c r="W1" s="85"/>
      <c r="X1" s="85"/>
      <c r="Y1" s="85"/>
      <c r="Z1" s="85"/>
      <c r="AA1" s="85"/>
      <c r="AB1" s="85"/>
      <c r="AC1" s="85"/>
      <c r="AD1" s="186" t="s">
        <v>363</v>
      </c>
      <c r="AE1" s="186" t="s">
        <v>364</v>
      </c>
      <c r="AF1" s="85"/>
      <c r="AG1" s="85"/>
      <c r="AH1" s="85"/>
      <c r="AI1" s="85"/>
      <c r="AJ1" s="85"/>
      <c r="AK1" s="85"/>
      <c r="AL1" s="85"/>
      <c r="AM1" s="85"/>
      <c r="AN1" s="85"/>
      <c r="AO1" s="85"/>
      <c r="AP1" s="85"/>
      <c r="AQ1" s="85"/>
      <c r="AR1" s="85"/>
      <c r="AS1" s="85"/>
    </row>
    <row r="2" spans="1:45" ht="12.5" x14ac:dyDescent="0.25">
      <c r="A2" s="87"/>
      <c r="B2" s="88"/>
      <c r="C2" s="89"/>
    </row>
    <row r="3" spans="1:45" ht="12.5" x14ac:dyDescent="0.25">
      <c r="A3" s="90">
        <v>1</v>
      </c>
      <c r="B3" s="91">
        <v>2</v>
      </c>
      <c r="C3" s="92">
        <v>3</v>
      </c>
    </row>
    <row r="4" spans="1:45" ht="12.5" x14ac:dyDescent="0.25">
      <c r="A4" s="87"/>
      <c r="B4" s="88"/>
      <c r="C4" s="89"/>
    </row>
    <row r="5" spans="1:45" ht="13" x14ac:dyDescent="0.25">
      <c r="A5" s="93" t="s">
        <v>365</v>
      </c>
      <c r="B5" s="94" t="s">
        <v>366</v>
      </c>
      <c r="C5" s="95" t="s">
        <v>367</v>
      </c>
    </row>
    <row r="6" spans="1:45" ht="13" thickBot="1" x14ac:dyDescent="0.3">
      <c r="A6" s="96"/>
      <c r="B6" s="97"/>
      <c r="C6" s="98" t="s">
        <v>368</v>
      </c>
    </row>
    <row r="7" spans="1:45" s="149" customFormat="1" ht="13.5" thickBot="1" x14ac:dyDescent="0.3">
      <c r="A7" s="656"/>
      <c r="B7" s="656"/>
      <c r="C7" s="656" t="s">
        <v>369</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row>
    <row r="8" spans="1:45" s="149" customFormat="1" ht="13.5" thickBot="1" x14ac:dyDescent="0.3">
      <c r="A8" s="173"/>
      <c r="B8" s="656"/>
      <c r="C8" s="657"/>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row>
    <row r="9" spans="1:45" ht="12.5" x14ac:dyDescent="0.25">
      <c r="A9" s="99">
        <v>1</v>
      </c>
      <c r="B9" s="658" t="s">
        <v>370</v>
      </c>
      <c r="C9" s="659" t="s">
        <v>371</v>
      </c>
    </row>
    <row r="10" spans="1:45" ht="12.5" x14ac:dyDescent="0.25">
      <c r="A10" s="99">
        <v>2</v>
      </c>
      <c r="B10" s="101" t="s">
        <v>372</v>
      </c>
      <c r="C10" s="102" t="s">
        <v>373</v>
      </c>
    </row>
    <row r="11" spans="1:45" ht="12.5" x14ac:dyDescent="0.25">
      <c r="A11" s="99">
        <v>3</v>
      </c>
      <c r="B11" s="101" t="s">
        <v>374</v>
      </c>
      <c r="C11" s="102" t="s">
        <v>375</v>
      </c>
    </row>
    <row r="12" spans="1:45" ht="12.5" x14ac:dyDescent="0.25">
      <c r="A12" s="99">
        <v>4</v>
      </c>
      <c r="B12" s="101" t="s">
        <v>376</v>
      </c>
      <c r="C12" s="102" t="s">
        <v>377</v>
      </c>
    </row>
    <row r="13" spans="1:45" ht="12.5" x14ac:dyDescent="0.25">
      <c r="A13" s="99">
        <v>5</v>
      </c>
      <c r="B13" s="101" t="s">
        <v>378</v>
      </c>
      <c r="C13" s="102" t="s">
        <v>379</v>
      </c>
    </row>
    <row r="14" spans="1:45" ht="12.5" x14ac:dyDescent="0.25">
      <c r="A14" s="99">
        <v>6</v>
      </c>
      <c r="B14" s="101" t="s">
        <v>380</v>
      </c>
      <c r="C14" s="102" t="s">
        <v>381</v>
      </c>
    </row>
    <row r="15" spans="1:45" ht="12.5" x14ac:dyDescent="0.25">
      <c r="A15" s="99">
        <v>7</v>
      </c>
      <c r="B15" s="101" t="s">
        <v>382</v>
      </c>
      <c r="C15" s="102" t="s">
        <v>383</v>
      </c>
    </row>
    <row r="16" spans="1:45" ht="12.5" x14ac:dyDescent="0.25">
      <c r="A16" s="99">
        <v>8</v>
      </c>
      <c r="B16" s="101" t="s">
        <v>384</v>
      </c>
      <c r="C16" s="102" t="s">
        <v>385</v>
      </c>
    </row>
    <row r="17" spans="1:3" ht="12.5" x14ac:dyDescent="0.25">
      <c r="A17" s="99">
        <v>9</v>
      </c>
      <c r="B17" s="101" t="s">
        <v>386</v>
      </c>
      <c r="C17" s="102" t="s">
        <v>387</v>
      </c>
    </row>
    <row r="18" spans="1:3" ht="12.5" x14ac:dyDescent="0.25">
      <c r="A18" s="99">
        <v>10</v>
      </c>
      <c r="B18" s="101" t="s">
        <v>388</v>
      </c>
      <c r="C18" s="102" t="s">
        <v>389</v>
      </c>
    </row>
    <row r="19" spans="1:3" ht="12.5" x14ac:dyDescent="0.25">
      <c r="A19" s="99">
        <v>11</v>
      </c>
      <c r="B19" s="101" t="s">
        <v>390</v>
      </c>
      <c r="C19" s="102" t="s">
        <v>391</v>
      </c>
    </row>
    <row r="20" spans="1:3" ht="12.5" x14ac:dyDescent="0.25">
      <c r="A20" s="99">
        <v>12</v>
      </c>
      <c r="B20" s="101" t="s">
        <v>392</v>
      </c>
      <c r="C20" s="102" t="s">
        <v>393</v>
      </c>
    </row>
    <row r="21" spans="1:3" ht="12.5" x14ac:dyDescent="0.25">
      <c r="A21" s="99">
        <v>13</v>
      </c>
      <c r="B21" s="101" t="s">
        <v>394</v>
      </c>
      <c r="C21" s="102" t="s">
        <v>395</v>
      </c>
    </row>
    <row r="22" spans="1:3" ht="12.5" x14ac:dyDescent="0.25">
      <c r="A22" s="99">
        <v>14</v>
      </c>
      <c r="B22" s="101" t="s">
        <v>396</v>
      </c>
      <c r="C22" s="102" t="s">
        <v>397</v>
      </c>
    </row>
    <row r="23" spans="1:3" ht="12.5" x14ac:dyDescent="0.25">
      <c r="A23" s="99">
        <v>15</v>
      </c>
      <c r="B23" s="101" t="s">
        <v>398</v>
      </c>
      <c r="C23" s="102" t="s">
        <v>399</v>
      </c>
    </row>
    <row r="24" spans="1:3" ht="12.5" x14ac:dyDescent="0.25">
      <c r="A24" s="99">
        <v>16</v>
      </c>
      <c r="B24" s="101" t="s">
        <v>400</v>
      </c>
      <c r="C24" s="102" t="s">
        <v>401</v>
      </c>
    </row>
    <row r="25" spans="1:3" ht="12.5" x14ac:dyDescent="0.25">
      <c r="A25" s="99">
        <v>17</v>
      </c>
      <c r="B25" s="101" t="s">
        <v>402</v>
      </c>
      <c r="C25" s="102" t="s">
        <v>403</v>
      </c>
    </row>
    <row r="26" spans="1:3" ht="12.5" x14ac:dyDescent="0.25">
      <c r="A26" s="99">
        <v>18</v>
      </c>
      <c r="B26" s="101" t="s">
        <v>404</v>
      </c>
      <c r="C26" s="102" t="s">
        <v>405</v>
      </c>
    </row>
    <row r="27" spans="1:3" ht="12.5" x14ac:dyDescent="0.25">
      <c r="A27" s="99">
        <v>19</v>
      </c>
      <c r="B27" s="101" t="s">
        <v>406</v>
      </c>
      <c r="C27" s="102" t="s">
        <v>407</v>
      </c>
    </row>
    <row r="28" spans="1:3" ht="12.5" x14ac:dyDescent="0.25">
      <c r="A28" s="99">
        <v>20</v>
      </c>
      <c r="B28" s="101" t="s">
        <v>408</v>
      </c>
      <c r="C28" s="102" t="s">
        <v>409</v>
      </c>
    </row>
    <row r="29" spans="1:3" ht="12.5" x14ac:dyDescent="0.25">
      <c r="A29" s="99">
        <v>21</v>
      </c>
      <c r="B29" s="101" t="s">
        <v>410</v>
      </c>
      <c r="C29" s="102" t="s">
        <v>411</v>
      </c>
    </row>
    <row r="30" spans="1:3" ht="12.5" x14ac:dyDescent="0.25">
      <c r="A30" s="99">
        <v>22</v>
      </c>
      <c r="B30" s="101" t="s">
        <v>412</v>
      </c>
      <c r="C30" s="102" t="s">
        <v>413</v>
      </c>
    </row>
    <row r="31" spans="1:3" ht="12.5" x14ac:dyDescent="0.25">
      <c r="A31" s="99">
        <v>23</v>
      </c>
      <c r="B31" s="101" t="s">
        <v>414</v>
      </c>
      <c r="C31" s="102" t="s">
        <v>415</v>
      </c>
    </row>
    <row r="32" spans="1:3" ht="12.5" x14ac:dyDescent="0.25">
      <c r="A32" s="99">
        <v>24</v>
      </c>
      <c r="B32" s="101" t="s">
        <v>416</v>
      </c>
      <c r="C32" s="102" t="s">
        <v>417</v>
      </c>
    </row>
    <row r="33" spans="1:3" ht="12.5" x14ac:dyDescent="0.25">
      <c r="A33" s="99">
        <v>25</v>
      </c>
      <c r="B33" s="101" t="s">
        <v>418</v>
      </c>
      <c r="C33" s="102" t="s">
        <v>419</v>
      </c>
    </row>
    <row r="34" spans="1:3" ht="12.5" x14ac:dyDescent="0.25">
      <c r="A34" s="99">
        <v>26</v>
      </c>
      <c r="B34" s="101" t="s">
        <v>420</v>
      </c>
      <c r="C34" s="102" t="s">
        <v>421</v>
      </c>
    </row>
    <row r="35" spans="1:3" ht="12.5" x14ac:dyDescent="0.25">
      <c r="A35" s="99">
        <v>27</v>
      </c>
      <c r="B35" s="101" t="s">
        <v>422</v>
      </c>
      <c r="C35" s="102" t="s">
        <v>423</v>
      </c>
    </row>
    <row r="36" spans="1:3" ht="12.5" x14ac:dyDescent="0.25">
      <c r="A36" s="99">
        <v>28</v>
      </c>
      <c r="B36" s="101" t="s">
        <v>424</v>
      </c>
      <c r="C36" s="102" t="s">
        <v>425</v>
      </c>
    </row>
    <row r="37" spans="1:3" ht="12.5" x14ac:dyDescent="0.25">
      <c r="A37" s="99">
        <v>29</v>
      </c>
      <c r="B37" s="101" t="s">
        <v>426</v>
      </c>
      <c r="C37" s="102" t="s">
        <v>427</v>
      </c>
    </row>
    <row r="38" spans="1:3" ht="12.5" x14ac:dyDescent="0.25">
      <c r="A38" s="99">
        <v>30</v>
      </c>
      <c r="B38" s="101" t="s">
        <v>428</v>
      </c>
      <c r="C38" s="102" t="s">
        <v>429</v>
      </c>
    </row>
    <row r="39" spans="1:3" ht="12.5" x14ac:dyDescent="0.25">
      <c r="A39" s="99">
        <v>31</v>
      </c>
      <c r="B39" s="101" t="s">
        <v>430</v>
      </c>
      <c r="C39" s="102" t="s">
        <v>431</v>
      </c>
    </row>
    <row r="40" spans="1:3" ht="12.5" x14ac:dyDescent="0.25">
      <c r="A40" s="99">
        <v>32</v>
      </c>
      <c r="B40" s="101" t="s">
        <v>432</v>
      </c>
      <c r="C40" s="102" t="s">
        <v>433</v>
      </c>
    </row>
    <row r="41" spans="1:3" ht="12.5" x14ac:dyDescent="0.25">
      <c r="A41" s="99">
        <v>33</v>
      </c>
      <c r="B41" s="101" t="s">
        <v>434</v>
      </c>
      <c r="C41" s="102" t="s">
        <v>435</v>
      </c>
    </row>
    <row r="42" spans="1:3" ht="12.5" x14ac:dyDescent="0.25">
      <c r="A42" s="99">
        <v>34</v>
      </c>
      <c r="B42" s="101" t="s">
        <v>436</v>
      </c>
      <c r="C42" s="102" t="s">
        <v>437</v>
      </c>
    </row>
    <row r="43" spans="1:3" ht="12.5" x14ac:dyDescent="0.25">
      <c r="A43" s="99">
        <v>35</v>
      </c>
      <c r="B43" s="101" t="s">
        <v>438</v>
      </c>
      <c r="C43" s="102" t="s">
        <v>439</v>
      </c>
    </row>
    <row r="44" spans="1:3" ht="12.5" x14ac:dyDescent="0.25">
      <c r="A44" s="99">
        <v>36</v>
      </c>
      <c r="B44" s="101" t="s">
        <v>440</v>
      </c>
      <c r="C44" s="102" t="s">
        <v>441</v>
      </c>
    </row>
    <row r="45" spans="1:3" ht="12.5" x14ac:dyDescent="0.25">
      <c r="A45" s="99">
        <v>37</v>
      </c>
      <c r="B45" s="101" t="s">
        <v>442</v>
      </c>
      <c r="C45" s="102" t="s">
        <v>443</v>
      </c>
    </row>
    <row r="46" spans="1:3" ht="12.5" x14ac:dyDescent="0.25">
      <c r="A46" s="99">
        <v>38</v>
      </c>
      <c r="B46" s="101" t="s">
        <v>444</v>
      </c>
      <c r="C46" s="102" t="s">
        <v>445</v>
      </c>
    </row>
    <row r="47" spans="1:3" ht="12.5" x14ac:dyDescent="0.25">
      <c r="A47" s="99">
        <v>39</v>
      </c>
      <c r="B47" s="101" t="s">
        <v>446</v>
      </c>
      <c r="C47" s="102" t="s">
        <v>447</v>
      </c>
    </row>
    <row r="48" spans="1:3" ht="12.5" x14ac:dyDescent="0.25">
      <c r="A48" s="99">
        <v>40</v>
      </c>
      <c r="B48" s="101" t="s">
        <v>448</v>
      </c>
      <c r="C48" s="102" t="s">
        <v>449</v>
      </c>
    </row>
    <row r="49" spans="1:3" ht="12.5" x14ac:dyDescent="0.25">
      <c r="A49" s="99">
        <v>41</v>
      </c>
      <c r="B49" s="101" t="s">
        <v>450</v>
      </c>
      <c r="C49" s="102" t="s">
        <v>451</v>
      </c>
    </row>
    <row r="50" spans="1:3" ht="12.5" x14ac:dyDescent="0.25">
      <c r="A50" s="99">
        <v>42</v>
      </c>
      <c r="B50" s="101" t="s">
        <v>452</v>
      </c>
      <c r="C50" s="102" t="s">
        <v>453</v>
      </c>
    </row>
    <row r="51" spans="1:3" ht="12.5" x14ac:dyDescent="0.25">
      <c r="A51" s="99">
        <v>43</v>
      </c>
      <c r="B51" s="101" t="s">
        <v>454</v>
      </c>
      <c r="C51" s="102" t="s">
        <v>455</v>
      </c>
    </row>
    <row r="52" spans="1:3" ht="12.5" x14ac:dyDescent="0.25">
      <c r="A52" s="99">
        <v>44</v>
      </c>
      <c r="B52" s="101" t="s">
        <v>456</v>
      </c>
      <c r="C52" s="102" t="s">
        <v>457</v>
      </c>
    </row>
    <row r="53" spans="1:3" ht="12.5" x14ac:dyDescent="0.25">
      <c r="A53" s="99">
        <v>45</v>
      </c>
      <c r="B53" s="101" t="s">
        <v>458</v>
      </c>
      <c r="C53" s="102" t="s">
        <v>459</v>
      </c>
    </row>
    <row r="54" spans="1:3" ht="12.5" x14ac:dyDescent="0.25">
      <c r="A54" s="99">
        <v>46</v>
      </c>
      <c r="B54" s="101" t="s">
        <v>460</v>
      </c>
      <c r="C54" s="102" t="s">
        <v>461</v>
      </c>
    </row>
    <row r="55" spans="1:3" ht="12.5" x14ac:dyDescent="0.25">
      <c r="A55" s="99">
        <v>47</v>
      </c>
      <c r="B55" s="101" t="s">
        <v>462</v>
      </c>
      <c r="C55" s="102" t="s">
        <v>463</v>
      </c>
    </row>
    <row r="56" spans="1:3" ht="12.5" x14ac:dyDescent="0.25">
      <c r="A56" s="99">
        <v>48</v>
      </c>
      <c r="B56" s="101" t="s">
        <v>464</v>
      </c>
      <c r="C56" s="102" t="s">
        <v>465</v>
      </c>
    </row>
    <row r="57" spans="1:3" ht="12.5" x14ac:dyDescent="0.25">
      <c r="A57" s="99">
        <v>49</v>
      </c>
      <c r="B57" s="103" t="s">
        <v>466</v>
      </c>
      <c r="C57" s="104" t="s">
        <v>467</v>
      </c>
    </row>
    <row r="58" spans="1:3" ht="12.5" x14ac:dyDescent="0.25">
      <c r="A58" s="99">
        <v>50</v>
      </c>
      <c r="B58" s="101" t="s">
        <v>468</v>
      </c>
      <c r="C58" s="102" t="s">
        <v>469</v>
      </c>
    </row>
    <row r="59" spans="1:3" ht="12.5" x14ac:dyDescent="0.25">
      <c r="A59" s="99">
        <v>51</v>
      </c>
      <c r="B59" s="101" t="s">
        <v>470</v>
      </c>
      <c r="C59" s="102" t="s">
        <v>471</v>
      </c>
    </row>
    <row r="60" spans="1:3" ht="12.5" x14ac:dyDescent="0.25">
      <c r="A60" s="99">
        <v>52</v>
      </c>
      <c r="B60" s="101" t="s">
        <v>472</v>
      </c>
      <c r="C60" s="102" t="s">
        <v>473</v>
      </c>
    </row>
    <row r="61" spans="1:3" ht="12.5" x14ac:dyDescent="0.25">
      <c r="A61" s="99">
        <v>53</v>
      </c>
      <c r="B61" s="101" t="s">
        <v>474</v>
      </c>
      <c r="C61" s="102" t="s">
        <v>475</v>
      </c>
    </row>
    <row r="62" spans="1:3" ht="12.5" x14ac:dyDescent="0.25">
      <c r="A62" s="99">
        <v>54</v>
      </c>
      <c r="B62" s="101" t="s">
        <v>476</v>
      </c>
      <c r="C62" s="102" t="s">
        <v>477</v>
      </c>
    </row>
    <row r="63" spans="1:3" ht="12.5" x14ac:dyDescent="0.25">
      <c r="A63" s="99">
        <v>55</v>
      </c>
      <c r="B63" s="101" t="s">
        <v>478</v>
      </c>
      <c r="C63" s="102" t="s">
        <v>479</v>
      </c>
    </row>
    <row r="64" spans="1:3" ht="12.5" x14ac:dyDescent="0.25">
      <c r="A64" s="99">
        <v>56</v>
      </c>
      <c r="B64" s="101" t="s">
        <v>480</v>
      </c>
      <c r="C64" s="102" t="s">
        <v>481</v>
      </c>
    </row>
    <row r="65" spans="1:3" ht="12.5" x14ac:dyDescent="0.25">
      <c r="A65" s="99">
        <v>57</v>
      </c>
      <c r="B65" s="101" t="s">
        <v>482</v>
      </c>
      <c r="C65" s="102" t="s">
        <v>483</v>
      </c>
    </row>
    <row r="66" spans="1:3" ht="12.5" x14ac:dyDescent="0.25">
      <c r="A66" s="99">
        <v>58</v>
      </c>
      <c r="B66" s="101" t="s">
        <v>484</v>
      </c>
      <c r="C66" s="102" t="s">
        <v>485</v>
      </c>
    </row>
    <row r="67" spans="1:3" ht="12.5" x14ac:dyDescent="0.25">
      <c r="A67" s="99">
        <v>59</v>
      </c>
      <c r="B67" s="101" t="s">
        <v>486</v>
      </c>
      <c r="C67" s="102" t="s">
        <v>487</v>
      </c>
    </row>
    <row r="68" spans="1:3" ht="12.5" x14ac:dyDescent="0.25">
      <c r="A68" s="99">
        <v>60</v>
      </c>
      <c r="B68" s="101" t="s">
        <v>488</v>
      </c>
      <c r="C68" s="102" t="s">
        <v>489</v>
      </c>
    </row>
    <row r="69" spans="1:3" ht="12.5" x14ac:dyDescent="0.25">
      <c r="A69" s="99">
        <v>61</v>
      </c>
      <c r="B69" s="101" t="s">
        <v>490</v>
      </c>
      <c r="C69" s="102" t="s">
        <v>491</v>
      </c>
    </row>
    <row r="70" spans="1:3" ht="12.5" x14ac:dyDescent="0.25">
      <c r="A70" s="99">
        <v>62</v>
      </c>
      <c r="B70" s="101" t="s">
        <v>492</v>
      </c>
      <c r="C70" s="102" t="s">
        <v>493</v>
      </c>
    </row>
    <row r="71" spans="1:3" ht="12.5" x14ac:dyDescent="0.25">
      <c r="A71" s="99">
        <v>63</v>
      </c>
      <c r="B71" s="101" t="s">
        <v>494</v>
      </c>
      <c r="C71" s="102" t="s">
        <v>495</v>
      </c>
    </row>
    <row r="72" spans="1:3" ht="12.5" x14ac:dyDescent="0.25">
      <c r="A72" s="99">
        <v>64</v>
      </c>
      <c r="B72" s="101" t="s">
        <v>496</v>
      </c>
      <c r="C72" s="102" t="s">
        <v>497</v>
      </c>
    </row>
    <row r="73" spans="1:3" ht="12.5" x14ac:dyDescent="0.25">
      <c r="A73" s="99">
        <v>65</v>
      </c>
      <c r="B73" s="101" t="s">
        <v>498</v>
      </c>
      <c r="C73" s="102" t="s">
        <v>499</v>
      </c>
    </row>
    <row r="74" spans="1:3" ht="12.5" x14ac:dyDescent="0.25">
      <c r="A74" s="99">
        <v>66</v>
      </c>
      <c r="B74" s="101" t="s">
        <v>500</v>
      </c>
      <c r="C74" s="102" t="s">
        <v>501</v>
      </c>
    </row>
    <row r="75" spans="1:3" ht="12.5" x14ac:dyDescent="0.25">
      <c r="A75" s="99">
        <v>67</v>
      </c>
      <c r="B75" s="101" t="s">
        <v>502</v>
      </c>
      <c r="C75" s="102" t="s">
        <v>503</v>
      </c>
    </row>
    <row r="76" spans="1:3" ht="12.5" x14ac:dyDescent="0.25">
      <c r="A76" s="99">
        <v>68</v>
      </c>
      <c r="B76" s="101" t="s">
        <v>504</v>
      </c>
      <c r="C76" s="102" t="s">
        <v>505</v>
      </c>
    </row>
    <row r="77" spans="1:3" ht="12.5" x14ac:dyDescent="0.25">
      <c r="A77" s="99">
        <v>69</v>
      </c>
      <c r="B77" s="101" t="s">
        <v>506</v>
      </c>
      <c r="C77" s="102" t="s">
        <v>507</v>
      </c>
    </row>
    <row r="78" spans="1:3" ht="12.5" x14ac:dyDescent="0.25">
      <c r="A78" s="99">
        <v>70</v>
      </c>
      <c r="B78" s="101" t="s">
        <v>508</v>
      </c>
      <c r="C78" s="102" t="s">
        <v>509</v>
      </c>
    </row>
    <row r="79" spans="1:3" ht="12.5" x14ac:dyDescent="0.25">
      <c r="A79" s="99">
        <v>71</v>
      </c>
      <c r="B79" s="101" t="s">
        <v>510</v>
      </c>
      <c r="C79" s="102" t="s">
        <v>511</v>
      </c>
    </row>
    <row r="80" spans="1:3" ht="12.5" x14ac:dyDescent="0.25">
      <c r="A80" s="99">
        <v>72</v>
      </c>
      <c r="B80" s="101" t="s">
        <v>512</v>
      </c>
      <c r="C80" s="102" t="s">
        <v>513</v>
      </c>
    </row>
    <row r="81" spans="1:3" ht="12.5" x14ac:dyDescent="0.25">
      <c r="A81" s="99">
        <v>73</v>
      </c>
      <c r="B81" s="101" t="s">
        <v>514</v>
      </c>
      <c r="C81" s="102" t="s">
        <v>515</v>
      </c>
    </row>
    <row r="82" spans="1:3" ht="12.5" x14ac:dyDescent="0.25">
      <c r="A82" s="99">
        <v>74</v>
      </c>
      <c r="B82" s="101" t="s">
        <v>516</v>
      </c>
      <c r="C82" s="102" t="s">
        <v>517</v>
      </c>
    </row>
    <row r="83" spans="1:3" ht="12.5" x14ac:dyDescent="0.25">
      <c r="A83" s="99">
        <v>75</v>
      </c>
      <c r="B83" s="101" t="s">
        <v>518</v>
      </c>
      <c r="C83" s="102" t="s">
        <v>519</v>
      </c>
    </row>
    <row r="84" spans="1:3" ht="12.5" x14ac:dyDescent="0.25">
      <c r="A84" s="99">
        <v>76</v>
      </c>
      <c r="B84" s="101" t="s">
        <v>520</v>
      </c>
      <c r="C84" s="102" t="s">
        <v>521</v>
      </c>
    </row>
    <row r="85" spans="1:3" ht="12.5" x14ac:dyDescent="0.25">
      <c r="A85" s="99">
        <v>77</v>
      </c>
      <c r="B85" s="101" t="s">
        <v>522</v>
      </c>
      <c r="C85" s="102" t="s">
        <v>523</v>
      </c>
    </row>
    <row r="86" spans="1:3" ht="12.5" x14ac:dyDescent="0.25">
      <c r="A86" s="99">
        <v>78</v>
      </c>
      <c r="B86" s="101" t="s">
        <v>524</v>
      </c>
      <c r="C86" s="102" t="s">
        <v>525</v>
      </c>
    </row>
    <row r="87" spans="1:3" ht="12.5" x14ac:dyDescent="0.25">
      <c r="A87" s="99">
        <v>79</v>
      </c>
      <c r="B87" s="101" t="s">
        <v>526</v>
      </c>
      <c r="C87" s="102" t="s">
        <v>527</v>
      </c>
    </row>
    <row r="88" spans="1:3" ht="12.5" x14ac:dyDescent="0.25">
      <c r="A88" s="99">
        <v>80</v>
      </c>
      <c r="B88" s="101" t="s">
        <v>528</v>
      </c>
      <c r="C88" s="102" t="s">
        <v>529</v>
      </c>
    </row>
    <row r="89" spans="1:3" ht="12.5" x14ac:dyDescent="0.25">
      <c r="A89" s="99">
        <v>81</v>
      </c>
      <c r="B89" s="101" t="s">
        <v>530</v>
      </c>
      <c r="C89" s="102" t="s">
        <v>531</v>
      </c>
    </row>
    <row r="90" spans="1:3" ht="12.5" x14ac:dyDescent="0.25">
      <c r="A90" s="99">
        <v>82</v>
      </c>
      <c r="B90" s="101" t="s">
        <v>532</v>
      </c>
      <c r="C90" s="102" t="s">
        <v>533</v>
      </c>
    </row>
    <row r="91" spans="1:3" ht="12.5" x14ac:dyDescent="0.25">
      <c r="A91" s="99">
        <v>83</v>
      </c>
      <c r="B91" s="101" t="s">
        <v>534</v>
      </c>
      <c r="C91" s="102" t="s">
        <v>535</v>
      </c>
    </row>
    <row r="92" spans="1:3" ht="12.5" x14ac:dyDescent="0.25">
      <c r="A92" s="99">
        <v>84</v>
      </c>
      <c r="B92" s="101" t="s">
        <v>536</v>
      </c>
      <c r="C92" s="102" t="s">
        <v>537</v>
      </c>
    </row>
    <row r="93" spans="1:3" ht="12.5" x14ac:dyDescent="0.25">
      <c r="A93" s="99">
        <v>85</v>
      </c>
      <c r="B93" s="101" t="s">
        <v>538</v>
      </c>
      <c r="C93" s="102" t="s">
        <v>539</v>
      </c>
    </row>
    <row r="94" spans="1:3" ht="12.5" x14ac:dyDescent="0.25">
      <c r="A94" s="99">
        <v>86</v>
      </c>
      <c r="B94" s="101" t="s">
        <v>540</v>
      </c>
      <c r="C94" s="102" t="s">
        <v>541</v>
      </c>
    </row>
    <row r="95" spans="1:3" ht="12.5" x14ac:dyDescent="0.25">
      <c r="A95" s="99">
        <v>87</v>
      </c>
      <c r="B95" s="101" t="s">
        <v>542</v>
      </c>
      <c r="C95" s="102" t="s">
        <v>543</v>
      </c>
    </row>
    <row r="96" spans="1:3" ht="12.5" x14ac:dyDescent="0.25">
      <c r="A96" s="99">
        <v>88</v>
      </c>
      <c r="B96" s="101" t="s">
        <v>544</v>
      </c>
      <c r="C96" s="102" t="s">
        <v>545</v>
      </c>
    </row>
    <row r="97" spans="1:3" ht="12.5" x14ac:dyDescent="0.25">
      <c r="A97" s="99">
        <v>89</v>
      </c>
      <c r="B97" s="101" t="s">
        <v>546</v>
      </c>
      <c r="C97" s="102" t="s">
        <v>547</v>
      </c>
    </row>
    <row r="98" spans="1:3" ht="12.5" x14ac:dyDescent="0.25">
      <c r="A98" s="99">
        <v>90</v>
      </c>
      <c r="B98" s="101" t="s">
        <v>548</v>
      </c>
      <c r="C98" s="102" t="s">
        <v>549</v>
      </c>
    </row>
    <row r="99" spans="1:3" ht="12.5" x14ac:dyDescent="0.25">
      <c r="A99" s="99">
        <v>91</v>
      </c>
      <c r="B99" s="101" t="s">
        <v>550</v>
      </c>
      <c r="C99" s="102" t="s">
        <v>551</v>
      </c>
    </row>
    <row r="100" spans="1:3" ht="12.5" x14ac:dyDescent="0.25">
      <c r="A100" s="99">
        <v>92</v>
      </c>
      <c r="B100" s="101" t="s">
        <v>552</v>
      </c>
      <c r="C100" s="102" t="s">
        <v>553</v>
      </c>
    </row>
    <row r="101" spans="1:3" ht="12.5" x14ac:dyDescent="0.25">
      <c r="A101" s="99">
        <v>93</v>
      </c>
      <c r="B101" s="101" t="s">
        <v>554</v>
      </c>
      <c r="C101" s="102" t="s">
        <v>555</v>
      </c>
    </row>
    <row r="102" spans="1:3" ht="12.5" x14ac:dyDescent="0.25">
      <c r="A102" s="99">
        <v>94</v>
      </c>
      <c r="B102" s="101" t="s">
        <v>556</v>
      </c>
      <c r="C102" s="102" t="s">
        <v>557</v>
      </c>
    </row>
    <row r="103" spans="1:3" ht="12.5" x14ac:dyDescent="0.25">
      <c r="A103" s="99">
        <v>95</v>
      </c>
      <c r="B103" s="101" t="s">
        <v>558</v>
      </c>
      <c r="C103" s="102" t="s">
        <v>559</v>
      </c>
    </row>
    <row r="104" spans="1:3" ht="12.5" x14ac:dyDescent="0.25">
      <c r="A104" s="99">
        <v>96</v>
      </c>
      <c r="B104" s="101" t="s">
        <v>560</v>
      </c>
      <c r="C104" s="102" t="s">
        <v>561</v>
      </c>
    </row>
    <row r="105" spans="1:3" ht="12.5" x14ac:dyDescent="0.25">
      <c r="A105" s="99">
        <v>97</v>
      </c>
      <c r="B105" s="101" t="s">
        <v>562</v>
      </c>
      <c r="C105" s="102" t="s">
        <v>563</v>
      </c>
    </row>
    <row r="106" spans="1:3" ht="12.5" x14ac:dyDescent="0.25">
      <c r="A106" s="99">
        <v>98</v>
      </c>
      <c r="B106" s="101" t="s">
        <v>564</v>
      </c>
      <c r="C106" s="102" t="s">
        <v>565</v>
      </c>
    </row>
    <row r="107" spans="1:3" ht="12.5" x14ac:dyDescent="0.25">
      <c r="A107" s="99">
        <v>99</v>
      </c>
      <c r="B107" s="101" t="s">
        <v>566</v>
      </c>
      <c r="C107" s="102" t="s">
        <v>567</v>
      </c>
    </row>
    <row r="108" spans="1:3" ht="12.5" x14ac:dyDescent="0.25">
      <c r="A108" s="99">
        <v>100</v>
      </c>
      <c r="B108" s="101" t="s">
        <v>568</v>
      </c>
      <c r="C108" s="102" t="s">
        <v>569</v>
      </c>
    </row>
    <row r="109" spans="1:3" ht="12.5" x14ac:dyDescent="0.25">
      <c r="A109" s="99">
        <v>101</v>
      </c>
      <c r="B109" s="101" t="s">
        <v>570</v>
      </c>
      <c r="C109" s="102" t="s">
        <v>571</v>
      </c>
    </row>
    <row r="110" spans="1:3" ht="12.5" x14ac:dyDescent="0.25">
      <c r="A110" s="99">
        <v>102</v>
      </c>
      <c r="B110" s="101" t="s">
        <v>572</v>
      </c>
      <c r="C110" s="102" t="s">
        <v>573</v>
      </c>
    </row>
    <row r="111" spans="1:3" ht="12.5" x14ac:dyDescent="0.25">
      <c r="A111" s="99">
        <v>103</v>
      </c>
      <c r="B111" s="101" t="s">
        <v>574</v>
      </c>
      <c r="C111" s="102" t="s">
        <v>575</v>
      </c>
    </row>
    <row r="112" spans="1:3" ht="12.5" x14ac:dyDescent="0.25">
      <c r="A112" s="99">
        <v>104</v>
      </c>
      <c r="B112" s="101" t="s">
        <v>576</v>
      </c>
      <c r="C112" s="102" t="s">
        <v>577</v>
      </c>
    </row>
    <row r="113" spans="1:3" ht="12.5" x14ac:dyDescent="0.25">
      <c r="A113" s="99">
        <v>105</v>
      </c>
      <c r="B113" s="101" t="s">
        <v>578</v>
      </c>
      <c r="C113" s="102" t="s">
        <v>579</v>
      </c>
    </row>
    <row r="114" spans="1:3" ht="12.5" x14ac:dyDescent="0.25">
      <c r="A114" s="99">
        <v>106</v>
      </c>
      <c r="B114" s="101" t="s">
        <v>580</v>
      </c>
      <c r="C114" s="102" t="s">
        <v>581</v>
      </c>
    </row>
    <row r="115" spans="1:3" ht="12.5" x14ac:dyDescent="0.25">
      <c r="A115" s="99">
        <v>107</v>
      </c>
      <c r="B115" s="101" t="s">
        <v>582</v>
      </c>
      <c r="C115" s="102" t="s">
        <v>583</v>
      </c>
    </row>
    <row r="116" spans="1:3" ht="12.5" x14ac:dyDescent="0.25">
      <c r="A116" s="99">
        <v>108</v>
      </c>
      <c r="B116" s="101" t="s">
        <v>584</v>
      </c>
      <c r="C116" s="102" t="s">
        <v>585</v>
      </c>
    </row>
    <row r="117" spans="1:3" ht="12.5" x14ac:dyDescent="0.25">
      <c r="A117" s="99">
        <v>109</v>
      </c>
      <c r="B117" s="101" t="s">
        <v>586</v>
      </c>
      <c r="C117" s="102" t="s">
        <v>587</v>
      </c>
    </row>
    <row r="118" spans="1:3" ht="12.5" x14ac:dyDescent="0.25">
      <c r="A118" s="99">
        <v>110</v>
      </c>
      <c r="B118" s="101" t="s">
        <v>588</v>
      </c>
      <c r="C118" s="102" t="s">
        <v>589</v>
      </c>
    </row>
    <row r="119" spans="1:3" ht="12.5" x14ac:dyDescent="0.25">
      <c r="A119" s="99">
        <v>111</v>
      </c>
      <c r="B119" s="101" t="s">
        <v>590</v>
      </c>
      <c r="C119" s="102" t="s">
        <v>591</v>
      </c>
    </row>
    <row r="120" spans="1:3" ht="12.5" x14ac:dyDescent="0.25">
      <c r="A120" s="99">
        <v>112</v>
      </c>
      <c r="B120" s="101" t="s">
        <v>592</v>
      </c>
      <c r="C120" s="102" t="s">
        <v>593</v>
      </c>
    </row>
    <row r="121" spans="1:3" ht="12.5" x14ac:dyDescent="0.25">
      <c r="A121" s="99">
        <v>113</v>
      </c>
      <c r="B121" s="101" t="s">
        <v>594</v>
      </c>
      <c r="C121" s="102" t="s">
        <v>595</v>
      </c>
    </row>
    <row r="122" spans="1:3" ht="12.5" x14ac:dyDescent="0.25">
      <c r="A122" s="99">
        <v>114</v>
      </c>
      <c r="B122" s="101" t="s">
        <v>596</v>
      </c>
      <c r="C122" s="102" t="s">
        <v>597</v>
      </c>
    </row>
    <row r="123" spans="1:3" ht="12.5" x14ac:dyDescent="0.25">
      <c r="A123" s="99">
        <v>115</v>
      </c>
      <c r="B123" s="101" t="s">
        <v>598</v>
      </c>
      <c r="C123" s="102" t="s">
        <v>599</v>
      </c>
    </row>
    <row r="124" spans="1:3" ht="12.5" x14ac:dyDescent="0.25">
      <c r="A124" s="99">
        <v>116</v>
      </c>
      <c r="B124" s="101" t="s">
        <v>600</v>
      </c>
      <c r="C124" s="102" t="s">
        <v>601</v>
      </c>
    </row>
    <row r="125" spans="1:3" ht="12.5" x14ac:dyDescent="0.25">
      <c r="A125" s="99">
        <v>117</v>
      </c>
      <c r="B125" s="101" t="s">
        <v>602</v>
      </c>
      <c r="C125" s="102" t="s">
        <v>603</v>
      </c>
    </row>
    <row r="126" spans="1:3" ht="12.5" x14ac:dyDescent="0.25">
      <c r="A126" s="99">
        <v>118</v>
      </c>
      <c r="B126" s="101" t="s">
        <v>604</v>
      </c>
      <c r="C126" s="102" t="s">
        <v>605</v>
      </c>
    </row>
    <row r="127" spans="1:3" ht="12.5" x14ac:dyDescent="0.25">
      <c r="A127" s="99">
        <v>119</v>
      </c>
      <c r="B127" s="101" t="s">
        <v>606</v>
      </c>
      <c r="C127" s="102" t="s">
        <v>607</v>
      </c>
    </row>
    <row r="128" spans="1:3" ht="12.5" x14ac:dyDescent="0.25">
      <c r="A128" s="99">
        <v>120</v>
      </c>
      <c r="B128" s="101" t="s">
        <v>608</v>
      </c>
      <c r="C128" s="102" t="s">
        <v>609</v>
      </c>
    </row>
    <row r="129" spans="1:3" ht="12.5" x14ac:dyDescent="0.25">
      <c r="A129" s="99">
        <v>121</v>
      </c>
      <c r="B129" s="101" t="s">
        <v>610</v>
      </c>
      <c r="C129" s="102" t="s">
        <v>611</v>
      </c>
    </row>
    <row r="130" spans="1:3" ht="12.5" x14ac:dyDescent="0.25">
      <c r="A130" s="99">
        <v>122</v>
      </c>
      <c r="B130" s="101" t="s">
        <v>612</v>
      </c>
      <c r="C130" s="102" t="s">
        <v>613</v>
      </c>
    </row>
    <row r="131" spans="1:3" ht="12.5" x14ac:dyDescent="0.25">
      <c r="A131" s="99">
        <v>123</v>
      </c>
      <c r="B131" s="101" t="s">
        <v>614</v>
      </c>
      <c r="C131" s="102" t="s">
        <v>615</v>
      </c>
    </row>
    <row r="132" spans="1:3" ht="12.5" x14ac:dyDescent="0.25">
      <c r="A132" s="99">
        <v>124</v>
      </c>
      <c r="B132" s="101" t="s">
        <v>616</v>
      </c>
      <c r="C132" s="102" t="s">
        <v>617</v>
      </c>
    </row>
    <row r="133" spans="1:3" ht="12.5" x14ac:dyDescent="0.25">
      <c r="A133" s="99">
        <v>125</v>
      </c>
      <c r="B133" s="101" t="s">
        <v>618</v>
      </c>
      <c r="C133" s="102" t="s">
        <v>619</v>
      </c>
    </row>
    <row r="134" spans="1:3" ht="12.5" x14ac:dyDescent="0.25">
      <c r="A134" s="99">
        <v>126</v>
      </c>
      <c r="B134" s="101" t="s">
        <v>620</v>
      </c>
      <c r="C134" s="102" t="s">
        <v>621</v>
      </c>
    </row>
    <row r="135" spans="1:3" ht="12.5" x14ac:dyDescent="0.25">
      <c r="A135" s="99">
        <v>127</v>
      </c>
      <c r="B135" s="101" t="s">
        <v>622</v>
      </c>
      <c r="C135" s="102" t="s">
        <v>623</v>
      </c>
    </row>
    <row r="136" spans="1:3" ht="12.5" x14ac:dyDescent="0.25">
      <c r="A136" s="99">
        <v>128</v>
      </c>
      <c r="B136" s="101" t="s">
        <v>624</v>
      </c>
      <c r="C136" s="102" t="s">
        <v>625</v>
      </c>
    </row>
    <row r="137" spans="1:3" ht="12.5" x14ac:dyDescent="0.25">
      <c r="A137" s="99">
        <v>129</v>
      </c>
      <c r="B137" s="101" t="s">
        <v>626</v>
      </c>
      <c r="C137" s="102" t="s">
        <v>627</v>
      </c>
    </row>
    <row r="138" spans="1:3" ht="12.5" x14ac:dyDescent="0.25">
      <c r="A138" s="99">
        <v>130</v>
      </c>
      <c r="B138" s="101" t="s">
        <v>628</v>
      </c>
      <c r="C138" s="102" t="s">
        <v>629</v>
      </c>
    </row>
    <row r="139" spans="1:3" ht="12.5" x14ac:dyDescent="0.25">
      <c r="A139" s="99">
        <v>131</v>
      </c>
      <c r="B139" s="101" t="s">
        <v>630</v>
      </c>
      <c r="C139" s="102" t="s">
        <v>631</v>
      </c>
    </row>
    <row r="140" spans="1:3" ht="12.5" x14ac:dyDescent="0.25">
      <c r="A140" s="99">
        <v>132</v>
      </c>
      <c r="B140" s="101" t="s">
        <v>632</v>
      </c>
      <c r="C140" s="102" t="s">
        <v>633</v>
      </c>
    </row>
    <row r="141" spans="1:3" ht="12.5" x14ac:dyDescent="0.25">
      <c r="A141" s="99">
        <v>133</v>
      </c>
      <c r="B141" s="101" t="s">
        <v>634</v>
      </c>
      <c r="C141" s="102" t="s">
        <v>635</v>
      </c>
    </row>
    <row r="142" spans="1:3" ht="12.5" x14ac:dyDescent="0.25">
      <c r="A142" s="99">
        <v>134</v>
      </c>
      <c r="B142" s="101" t="s">
        <v>636</v>
      </c>
      <c r="C142" s="102" t="s">
        <v>637</v>
      </c>
    </row>
    <row r="143" spans="1:3" ht="12.5" x14ac:dyDescent="0.25">
      <c r="A143" s="99">
        <v>135</v>
      </c>
      <c r="B143" s="101" t="s">
        <v>638</v>
      </c>
      <c r="C143" s="102" t="s">
        <v>639</v>
      </c>
    </row>
    <row r="144" spans="1:3" ht="12.5" x14ac:dyDescent="0.25">
      <c r="A144" s="99">
        <v>136</v>
      </c>
      <c r="B144" s="101" t="s">
        <v>640</v>
      </c>
      <c r="C144" s="102" t="s">
        <v>641</v>
      </c>
    </row>
    <row r="145" spans="1:3" ht="12.5" x14ac:dyDescent="0.25">
      <c r="A145" s="99">
        <v>137</v>
      </c>
      <c r="B145" s="101" t="s">
        <v>642</v>
      </c>
      <c r="C145" s="102" t="s">
        <v>643</v>
      </c>
    </row>
    <row r="146" spans="1:3" ht="12.5" x14ac:dyDescent="0.25">
      <c r="A146" s="99">
        <v>138</v>
      </c>
      <c r="B146" s="101" t="s">
        <v>644</v>
      </c>
      <c r="C146" s="102" t="s">
        <v>645</v>
      </c>
    </row>
    <row r="147" spans="1:3" ht="12.5" x14ac:dyDescent="0.25">
      <c r="A147" s="99">
        <v>139</v>
      </c>
      <c r="B147" s="101" t="s">
        <v>646</v>
      </c>
      <c r="C147" s="102" t="s">
        <v>647</v>
      </c>
    </row>
    <row r="148" spans="1:3" ht="12.5" x14ac:dyDescent="0.25">
      <c r="A148" s="99">
        <v>140</v>
      </c>
      <c r="B148" s="101" t="s">
        <v>648</v>
      </c>
      <c r="C148" s="102" t="s">
        <v>649</v>
      </c>
    </row>
    <row r="149" spans="1:3" ht="12.5" x14ac:dyDescent="0.25">
      <c r="A149" s="99">
        <v>141</v>
      </c>
      <c r="B149" s="101" t="s">
        <v>650</v>
      </c>
      <c r="C149" s="102" t="s">
        <v>651</v>
      </c>
    </row>
    <row r="150" spans="1:3" ht="12.5" x14ac:dyDescent="0.25">
      <c r="A150" s="99">
        <v>142</v>
      </c>
      <c r="B150" s="101" t="s">
        <v>652</v>
      </c>
      <c r="C150" s="102" t="s">
        <v>653</v>
      </c>
    </row>
    <row r="151" spans="1:3" ht="12.5" x14ac:dyDescent="0.25">
      <c r="A151" s="99">
        <v>143</v>
      </c>
      <c r="B151" s="101" t="s">
        <v>654</v>
      </c>
      <c r="C151" s="102" t="s">
        <v>655</v>
      </c>
    </row>
    <row r="152" spans="1:3" ht="12.5" x14ac:dyDescent="0.25">
      <c r="A152" s="99">
        <v>144</v>
      </c>
      <c r="B152" s="101" t="s">
        <v>656</v>
      </c>
      <c r="C152" s="102" t="s">
        <v>657</v>
      </c>
    </row>
    <row r="153" spans="1:3" ht="12.5" x14ac:dyDescent="0.25">
      <c r="A153" s="99">
        <v>145</v>
      </c>
      <c r="B153" s="101" t="s">
        <v>658</v>
      </c>
      <c r="C153" s="102" t="s">
        <v>659</v>
      </c>
    </row>
    <row r="154" spans="1:3" ht="12.5" x14ac:dyDescent="0.25">
      <c r="A154" s="99">
        <v>146</v>
      </c>
      <c r="B154" s="101" t="s">
        <v>660</v>
      </c>
      <c r="C154" s="102" t="s">
        <v>661</v>
      </c>
    </row>
    <row r="155" spans="1:3" ht="12.5" x14ac:dyDescent="0.25">
      <c r="A155" s="99">
        <v>147</v>
      </c>
      <c r="B155" s="101" t="s">
        <v>662</v>
      </c>
      <c r="C155" s="102" t="s">
        <v>663</v>
      </c>
    </row>
    <row r="156" spans="1:3" ht="12.5" x14ac:dyDescent="0.25">
      <c r="A156" s="99">
        <v>148</v>
      </c>
      <c r="B156" s="101" t="s">
        <v>664</v>
      </c>
      <c r="C156" s="102" t="s">
        <v>665</v>
      </c>
    </row>
    <row r="157" spans="1:3" ht="12.5" x14ac:dyDescent="0.25">
      <c r="A157" s="99">
        <v>149</v>
      </c>
      <c r="B157" s="101" t="s">
        <v>666</v>
      </c>
      <c r="C157" s="102" t="s">
        <v>667</v>
      </c>
    </row>
    <row r="158" spans="1:3" ht="12.5" x14ac:dyDescent="0.25">
      <c r="A158" s="99">
        <v>150</v>
      </c>
      <c r="B158" s="101" t="s">
        <v>668</v>
      </c>
      <c r="C158" s="102" t="s">
        <v>669</v>
      </c>
    </row>
    <row r="159" spans="1:3" ht="12.5" x14ac:dyDescent="0.25">
      <c r="A159" s="99">
        <v>151</v>
      </c>
      <c r="B159" s="101" t="s">
        <v>670</v>
      </c>
      <c r="C159" s="102" t="s">
        <v>671</v>
      </c>
    </row>
    <row r="160" spans="1:3" ht="12.5" x14ac:dyDescent="0.25">
      <c r="A160" s="99">
        <v>152</v>
      </c>
      <c r="B160" s="101" t="s">
        <v>672</v>
      </c>
      <c r="C160" s="102" t="s">
        <v>673</v>
      </c>
    </row>
    <row r="161" spans="1:3" ht="12.5" x14ac:dyDescent="0.25">
      <c r="A161" s="99">
        <v>153</v>
      </c>
      <c r="B161" s="101" t="s">
        <v>674</v>
      </c>
      <c r="C161" s="102" t="s">
        <v>675</v>
      </c>
    </row>
    <row r="162" spans="1:3" ht="12.5" x14ac:dyDescent="0.25">
      <c r="A162" s="99">
        <v>154</v>
      </c>
      <c r="B162" s="101" t="s">
        <v>676</v>
      </c>
      <c r="C162" s="102" t="s">
        <v>677</v>
      </c>
    </row>
    <row r="163" spans="1:3" ht="12.5" x14ac:dyDescent="0.25">
      <c r="A163" s="99">
        <v>155</v>
      </c>
      <c r="B163" s="101" t="s">
        <v>678</v>
      </c>
      <c r="C163" s="102" t="s">
        <v>679</v>
      </c>
    </row>
    <row r="164" spans="1:3" ht="12.5" x14ac:dyDescent="0.25">
      <c r="A164" s="99">
        <v>156</v>
      </c>
      <c r="B164" s="101" t="s">
        <v>680</v>
      </c>
      <c r="C164" s="102" t="s">
        <v>681</v>
      </c>
    </row>
    <row r="165" spans="1:3" ht="12.5" x14ac:dyDescent="0.25">
      <c r="A165" s="99">
        <v>157</v>
      </c>
      <c r="B165" s="101" t="s">
        <v>682</v>
      </c>
      <c r="C165" s="102" t="s">
        <v>683</v>
      </c>
    </row>
    <row r="166" spans="1:3" ht="12.5" x14ac:dyDescent="0.25">
      <c r="A166" s="99">
        <v>158</v>
      </c>
      <c r="B166" s="101" t="s">
        <v>684</v>
      </c>
      <c r="C166" s="102" t="s">
        <v>685</v>
      </c>
    </row>
    <row r="167" spans="1:3" ht="12.5" x14ac:dyDescent="0.25">
      <c r="A167" s="99">
        <v>159</v>
      </c>
      <c r="B167" s="101" t="s">
        <v>686</v>
      </c>
      <c r="C167" s="102" t="s">
        <v>687</v>
      </c>
    </row>
    <row r="168" spans="1:3" ht="12.5" x14ac:dyDescent="0.25">
      <c r="A168" s="99">
        <v>160</v>
      </c>
      <c r="B168" s="101" t="s">
        <v>688</v>
      </c>
      <c r="C168" s="102" t="s">
        <v>689</v>
      </c>
    </row>
    <row r="169" spans="1:3" ht="12.5" x14ac:dyDescent="0.25">
      <c r="A169" s="99">
        <v>161</v>
      </c>
      <c r="B169" s="101" t="s">
        <v>690</v>
      </c>
      <c r="C169" s="102" t="s">
        <v>691</v>
      </c>
    </row>
    <row r="170" spans="1:3" ht="12.5" x14ac:dyDescent="0.25">
      <c r="A170" s="99">
        <v>162</v>
      </c>
      <c r="B170" s="101" t="s">
        <v>692</v>
      </c>
      <c r="C170" s="102" t="s">
        <v>693</v>
      </c>
    </row>
    <row r="171" spans="1:3" ht="12.5" x14ac:dyDescent="0.25">
      <c r="A171" s="99">
        <v>163</v>
      </c>
      <c r="B171" s="101" t="s">
        <v>694</v>
      </c>
      <c r="C171" s="102" t="s">
        <v>695</v>
      </c>
    </row>
    <row r="172" spans="1:3" ht="12.5" x14ac:dyDescent="0.25">
      <c r="A172" s="99">
        <v>164</v>
      </c>
      <c r="B172" s="101" t="s">
        <v>696</v>
      </c>
      <c r="C172" s="102" t="s">
        <v>697</v>
      </c>
    </row>
    <row r="173" spans="1:3" ht="12.5" x14ac:dyDescent="0.25">
      <c r="A173" s="99">
        <v>165</v>
      </c>
      <c r="B173" s="101" t="s">
        <v>698</v>
      </c>
      <c r="C173" s="102" t="s">
        <v>699</v>
      </c>
    </row>
    <row r="174" spans="1:3" ht="12.5" x14ac:dyDescent="0.25">
      <c r="A174" s="99">
        <v>166</v>
      </c>
      <c r="B174" s="101" t="s">
        <v>700</v>
      </c>
      <c r="C174" s="102" t="s">
        <v>701</v>
      </c>
    </row>
    <row r="175" spans="1:3" ht="12.5" x14ac:dyDescent="0.25">
      <c r="A175" s="99">
        <v>167</v>
      </c>
      <c r="B175" s="101" t="s">
        <v>702</v>
      </c>
      <c r="C175" s="102" t="s">
        <v>703</v>
      </c>
    </row>
    <row r="176" spans="1:3" ht="12.5" x14ac:dyDescent="0.25">
      <c r="A176" s="99">
        <v>168</v>
      </c>
      <c r="B176" s="101" t="s">
        <v>704</v>
      </c>
      <c r="C176" s="102" t="s">
        <v>705</v>
      </c>
    </row>
    <row r="177" spans="1:3" ht="12.5" x14ac:dyDescent="0.25">
      <c r="A177" s="99">
        <v>169</v>
      </c>
      <c r="B177" s="101" t="s">
        <v>706</v>
      </c>
      <c r="C177" s="102" t="s">
        <v>707</v>
      </c>
    </row>
    <row r="178" spans="1:3" ht="12.5" x14ac:dyDescent="0.25">
      <c r="A178" s="99">
        <v>170</v>
      </c>
      <c r="B178" s="101" t="s">
        <v>708</v>
      </c>
      <c r="C178" s="102" t="s">
        <v>709</v>
      </c>
    </row>
    <row r="179" spans="1:3" ht="12.5" x14ac:dyDescent="0.25">
      <c r="A179" s="99">
        <v>171</v>
      </c>
      <c r="B179" s="101" t="s">
        <v>710</v>
      </c>
      <c r="C179" s="102" t="s">
        <v>711</v>
      </c>
    </row>
    <row r="180" spans="1:3" ht="12.5" x14ac:dyDescent="0.25">
      <c r="A180" s="99">
        <v>172</v>
      </c>
      <c r="B180" s="101" t="s">
        <v>712</v>
      </c>
      <c r="C180" s="102" t="s">
        <v>713</v>
      </c>
    </row>
    <row r="181" spans="1:3" ht="12.5" x14ac:dyDescent="0.25">
      <c r="A181" s="99">
        <v>173</v>
      </c>
      <c r="B181" s="101" t="s">
        <v>714</v>
      </c>
      <c r="C181" s="102" t="s">
        <v>715</v>
      </c>
    </row>
    <row r="182" spans="1:3" ht="12.5" x14ac:dyDescent="0.25">
      <c r="A182" s="99">
        <v>174</v>
      </c>
      <c r="B182" s="101" t="s">
        <v>716</v>
      </c>
      <c r="C182" s="102" t="s">
        <v>717</v>
      </c>
    </row>
    <row r="183" spans="1:3" ht="12.5" x14ac:dyDescent="0.25">
      <c r="A183" s="99">
        <v>175</v>
      </c>
      <c r="B183" s="101" t="s">
        <v>718</v>
      </c>
      <c r="C183" s="102" t="s">
        <v>719</v>
      </c>
    </row>
    <row r="184" spans="1:3" ht="12.5" x14ac:dyDescent="0.25">
      <c r="A184" s="99">
        <v>176</v>
      </c>
      <c r="B184" s="101" t="s">
        <v>720</v>
      </c>
      <c r="C184" s="102" t="s">
        <v>721</v>
      </c>
    </row>
    <row r="185" spans="1:3" ht="12.5" x14ac:dyDescent="0.25">
      <c r="A185" s="99">
        <v>177</v>
      </c>
      <c r="B185" s="101" t="s">
        <v>722</v>
      </c>
      <c r="C185" s="102" t="s">
        <v>723</v>
      </c>
    </row>
    <row r="186" spans="1:3" ht="12.5" x14ac:dyDescent="0.25">
      <c r="A186" s="99">
        <v>178</v>
      </c>
      <c r="B186" s="101" t="s">
        <v>724</v>
      </c>
      <c r="C186" s="102" t="s">
        <v>725</v>
      </c>
    </row>
    <row r="187" spans="1:3" ht="12.5" x14ac:dyDescent="0.25">
      <c r="A187" s="99">
        <v>179</v>
      </c>
      <c r="B187" s="101" t="s">
        <v>726</v>
      </c>
      <c r="C187" s="102" t="s">
        <v>727</v>
      </c>
    </row>
    <row r="188" spans="1:3" ht="12.5" x14ac:dyDescent="0.25">
      <c r="A188" s="99">
        <v>180</v>
      </c>
      <c r="B188" s="101" t="s">
        <v>728</v>
      </c>
      <c r="C188" s="102" t="s">
        <v>729</v>
      </c>
    </row>
    <row r="189" spans="1:3" ht="12.5" x14ac:dyDescent="0.25">
      <c r="A189" s="99">
        <v>181</v>
      </c>
      <c r="B189" s="101" t="s">
        <v>730</v>
      </c>
      <c r="C189" s="102" t="s">
        <v>731</v>
      </c>
    </row>
    <row r="190" spans="1:3" ht="12.5" x14ac:dyDescent="0.25">
      <c r="A190" s="99">
        <v>182</v>
      </c>
      <c r="B190" s="101" t="s">
        <v>732</v>
      </c>
      <c r="C190" s="102" t="s">
        <v>733</v>
      </c>
    </row>
    <row r="191" spans="1:3" ht="12.5" x14ac:dyDescent="0.25">
      <c r="A191" s="99">
        <v>183</v>
      </c>
      <c r="B191" s="101" t="s">
        <v>734</v>
      </c>
      <c r="C191" s="102" t="s">
        <v>735</v>
      </c>
    </row>
    <row r="192" spans="1:3" ht="12.5" x14ac:dyDescent="0.25">
      <c r="A192" s="99">
        <v>184</v>
      </c>
      <c r="B192" s="101" t="s">
        <v>736</v>
      </c>
      <c r="C192" s="102" t="s">
        <v>737</v>
      </c>
    </row>
    <row r="193" spans="1:3" ht="12.5" x14ac:dyDescent="0.25">
      <c r="A193" s="99">
        <v>185</v>
      </c>
      <c r="B193" s="101" t="s">
        <v>738</v>
      </c>
      <c r="C193" s="102" t="s">
        <v>739</v>
      </c>
    </row>
    <row r="194" spans="1:3" ht="12.5" x14ac:dyDescent="0.25">
      <c r="A194" s="99">
        <v>186</v>
      </c>
      <c r="B194" s="101" t="s">
        <v>740</v>
      </c>
      <c r="C194" s="102" t="s">
        <v>741</v>
      </c>
    </row>
    <row r="195" spans="1:3" ht="12.5" x14ac:dyDescent="0.25">
      <c r="A195" s="99">
        <v>187</v>
      </c>
      <c r="B195" s="101" t="s">
        <v>742</v>
      </c>
      <c r="C195" s="102" t="s">
        <v>743</v>
      </c>
    </row>
    <row r="196" spans="1:3" ht="12.5" x14ac:dyDescent="0.25">
      <c r="A196" s="99">
        <v>188</v>
      </c>
      <c r="B196" s="101" t="s">
        <v>744</v>
      </c>
      <c r="C196" s="102" t="s">
        <v>745</v>
      </c>
    </row>
    <row r="197" spans="1:3" ht="12.5" x14ac:dyDescent="0.25">
      <c r="A197" s="99">
        <v>189</v>
      </c>
      <c r="B197" s="101" t="s">
        <v>746</v>
      </c>
      <c r="C197" s="102" t="s">
        <v>747</v>
      </c>
    </row>
    <row r="198" spans="1:3" ht="12.5" x14ac:dyDescent="0.25">
      <c r="A198" s="99">
        <v>190</v>
      </c>
      <c r="B198" s="101" t="s">
        <v>748</v>
      </c>
      <c r="C198" s="102" t="s">
        <v>749</v>
      </c>
    </row>
    <row r="199" spans="1:3" ht="12.5" x14ac:dyDescent="0.25">
      <c r="A199" s="99">
        <v>191</v>
      </c>
      <c r="B199" s="101" t="s">
        <v>750</v>
      </c>
      <c r="C199" s="102" t="s">
        <v>751</v>
      </c>
    </row>
    <row r="200" spans="1:3" ht="12.5" x14ac:dyDescent="0.25">
      <c r="A200" s="99">
        <v>192</v>
      </c>
      <c r="B200" s="101" t="s">
        <v>752</v>
      </c>
      <c r="C200" s="102" t="s">
        <v>753</v>
      </c>
    </row>
    <row r="201" spans="1:3" ht="12.5" x14ac:dyDescent="0.25">
      <c r="A201" s="99">
        <v>193</v>
      </c>
      <c r="B201" s="101" t="s">
        <v>754</v>
      </c>
      <c r="C201" s="102" t="s">
        <v>755</v>
      </c>
    </row>
    <row r="202" spans="1:3" ht="12.5" x14ac:dyDescent="0.25">
      <c r="A202" s="99">
        <v>194</v>
      </c>
      <c r="B202" s="101" t="s">
        <v>756</v>
      </c>
      <c r="C202" s="102" t="s">
        <v>757</v>
      </c>
    </row>
    <row r="203" spans="1:3" ht="12.5" x14ac:dyDescent="0.25">
      <c r="A203" s="99">
        <v>195</v>
      </c>
      <c r="B203" s="101" t="s">
        <v>758</v>
      </c>
      <c r="C203" s="102" t="s">
        <v>759</v>
      </c>
    </row>
    <row r="204" spans="1:3" ht="12.5" x14ac:dyDescent="0.25">
      <c r="A204" s="99">
        <v>196</v>
      </c>
      <c r="B204" s="101" t="s">
        <v>760</v>
      </c>
      <c r="C204" s="102" t="s">
        <v>761</v>
      </c>
    </row>
    <row r="205" spans="1:3" ht="12.5" x14ac:dyDescent="0.25">
      <c r="A205" s="99">
        <v>197</v>
      </c>
      <c r="B205" s="101" t="s">
        <v>762</v>
      </c>
      <c r="C205" s="102" t="s">
        <v>763</v>
      </c>
    </row>
    <row r="206" spans="1:3" ht="12.5" x14ac:dyDescent="0.25">
      <c r="A206" s="99">
        <v>198</v>
      </c>
      <c r="B206" s="101" t="s">
        <v>764</v>
      </c>
      <c r="C206" s="102" t="s">
        <v>765</v>
      </c>
    </row>
    <row r="207" spans="1:3" ht="12.5" x14ac:dyDescent="0.25">
      <c r="A207" s="99">
        <v>199</v>
      </c>
      <c r="B207" s="101" t="s">
        <v>766</v>
      </c>
      <c r="C207" s="102" t="s">
        <v>767</v>
      </c>
    </row>
    <row r="208" spans="1:3" ht="12.5" x14ac:dyDescent="0.25">
      <c r="A208" s="99">
        <v>200</v>
      </c>
      <c r="B208" s="101" t="s">
        <v>768</v>
      </c>
      <c r="C208" s="102" t="s">
        <v>769</v>
      </c>
    </row>
    <row r="209" spans="1:3" ht="12.5" x14ac:dyDescent="0.25">
      <c r="A209" s="99">
        <v>201</v>
      </c>
      <c r="B209" s="101" t="s">
        <v>770</v>
      </c>
      <c r="C209" s="102" t="s">
        <v>771</v>
      </c>
    </row>
    <row r="210" spans="1:3" ht="12.5" x14ac:dyDescent="0.25">
      <c r="A210" s="99">
        <v>202</v>
      </c>
      <c r="B210" s="101" t="s">
        <v>772</v>
      </c>
      <c r="C210" s="102" t="s">
        <v>773</v>
      </c>
    </row>
    <row r="211" spans="1:3" ht="12.5" x14ac:dyDescent="0.25">
      <c r="A211" s="99">
        <v>203</v>
      </c>
      <c r="B211" s="101" t="s">
        <v>774</v>
      </c>
      <c r="C211" s="102" t="s">
        <v>775</v>
      </c>
    </row>
    <row r="212" spans="1:3" ht="12.5" x14ac:dyDescent="0.25">
      <c r="A212" s="99">
        <v>204</v>
      </c>
      <c r="B212" s="101" t="s">
        <v>776</v>
      </c>
      <c r="C212" s="102" t="s">
        <v>777</v>
      </c>
    </row>
    <row r="213" spans="1:3" ht="12.5" x14ac:dyDescent="0.25">
      <c r="A213" s="99">
        <v>205</v>
      </c>
      <c r="B213" s="101" t="s">
        <v>778</v>
      </c>
      <c r="C213" s="102" t="s">
        <v>779</v>
      </c>
    </row>
    <row r="214" spans="1:3" ht="12.5" x14ac:dyDescent="0.25">
      <c r="A214" s="99">
        <v>206</v>
      </c>
      <c r="B214" s="101" t="s">
        <v>780</v>
      </c>
      <c r="C214" s="102" t="s">
        <v>781</v>
      </c>
    </row>
    <row r="215" spans="1:3" ht="12.5" x14ac:dyDescent="0.25">
      <c r="A215" s="99">
        <v>207</v>
      </c>
      <c r="B215" s="101" t="s">
        <v>782</v>
      </c>
      <c r="C215" s="102" t="s">
        <v>783</v>
      </c>
    </row>
    <row r="216" spans="1:3" ht="12.5" x14ac:dyDescent="0.25">
      <c r="A216" s="99">
        <v>208</v>
      </c>
      <c r="B216" s="101" t="s">
        <v>784</v>
      </c>
      <c r="C216" s="102" t="s">
        <v>785</v>
      </c>
    </row>
    <row r="217" spans="1:3" ht="12.5" x14ac:dyDescent="0.25">
      <c r="A217" s="99">
        <v>209</v>
      </c>
      <c r="B217" s="101" t="s">
        <v>786</v>
      </c>
      <c r="C217" s="102" t="s">
        <v>787</v>
      </c>
    </row>
    <row r="218" spans="1:3" ht="12.5" x14ac:dyDescent="0.25">
      <c r="A218" s="99">
        <v>210</v>
      </c>
      <c r="B218" s="101" t="s">
        <v>788</v>
      </c>
      <c r="C218" s="102" t="s">
        <v>789</v>
      </c>
    </row>
    <row r="219" spans="1:3" ht="12.5" x14ac:dyDescent="0.25">
      <c r="A219" s="99">
        <v>211</v>
      </c>
      <c r="B219" s="101" t="s">
        <v>790</v>
      </c>
      <c r="C219" s="102" t="s">
        <v>791</v>
      </c>
    </row>
    <row r="220" spans="1:3" ht="12.5" x14ac:dyDescent="0.25">
      <c r="A220" s="99">
        <v>212</v>
      </c>
      <c r="B220" s="101" t="s">
        <v>792</v>
      </c>
      <c r="C220" s="102" t="s">
        <v>793</v>
      </c>
    </row>
    <row r="221" spans="1:3" ht="12.5" x14ac:dyDescent="0.25">
      <c r="A221" s="99">
        <v>213</v>
      </c>
      <c r="B221" s="101" t="s">
        <v>794</v>
      </c>
      <c r="C221" s="102" t="s">
        <v>795</v>
      </c>
    </row>
    <row r="222" spans="1:3" ht="12.5" x14ac:dyDescent="0.25">
      <c r="A222" s="99">
        <v>214</v>
      </c>
      <c r="B222" s="101" t="s">
        <v>796</v>
      </c>
      <c r="C222" s="102" t="s">
        <v>797</v>
      </c>
    </row>
    <row r="223" spans="1:3" ht="12.5" x14ac:dyDescent="0.25">
      <c r="A223" s="99">
        <v>215</v>
      </c>
      <c r="B223" s="101" t="s">
        <v>798</v>
      </c>
      <c r="C223" s="102" t="s">
        <v>799</v>
      </c>
    </row>
    <row r="224" spans="1:3" ht="12.5" x14ac:dyDescent="0.25">
      <c r="A224" s="99">
        <v>216</v>
      </c>
      <c r="B224" s="101" t="s">
        <v>800</v>
      </c>
      <c r="C224" s="102" t="s">
        <v>801</v>
      </c>
    </row>
    <row r="225" spans="1:3" ht="12.5" x14ac:dyDescent="0.25">
      <c r="A225" s="99">
        <v>217</v>
      </c>
      <c r="B225" s="101" t="s">
        <v>802</v>
      </c>
      <c r="C225" s="102" t="s">
        <v>803</v>
      </c>
    </row>
    <row r="226" spans="1:3" ht="12.5" x14ac:dyDescent="0.25">
      <c r="A226" s="99">
        <v>218</v>
      </c>
      <c r="B226" s="101" t="s">
        <v>804</v>
      </c>
      <c r="C226" s="102" t="s">
        <v>805</v>
      </c>
    </row>
    <row r="227" spans="1:3" ht="12.5" x14ac:dyDescent="0.25">
      <c r="A227" s="99">
        <v>219</v>
      </c>
      <c r="B227" s="101" t="s">
        <v>806</v>
      </c>
      <c r="C227" s="102" t="s">
        <v>807</v>
      </c>
    </row>
    <row r="228" spans="1:3" ht="12.5" x14ac:dyDescent="0.25">
      <c r="A228" s="99">
        <v>220</v>
      </c>
      <c r="B228" s="101" t="s">
        <v>808</v>
      </c>
      <c r="C228" s="102" t="s">
        <v>809</v>
      </c>
    </row>
    <row r="229" spans="1:3" ht="12.5" x14ac:dyDescent="0.25">
      <c r="A229" s="99">
        <v>221</v>
      </c>
      <c r="B229" s="101" t="s">
        <v>810</v>
      </c>
      <c r="C229" s="102" t="s">
        <v>811</v>
      </c>
    </row>
    <row r="230" spans="1:3" ht="12.5" x14ac:dyDescent="0.25">
      <c r="A230" s="99">
        <v>222</v>
      </c>
      <c r="B230" s="101" t="s">
        <v>812</v>
      </c>
      <c r="C230" s="102" t="s">
        <v>813</v>
      </c>
    </row>
    <row r="231" spans="1:3" ht="12.5" x14ac:dyDescent="0.25">
      <c r="A231" s="99">
        <v>223</v>
      </c>
      <c r="B231" s="101" t="s">
        <v>814</v>
      </c>
      <c r="C231" s="102" t="s">
        <v>815</v>
      </c>
    </row>
    <row r="232" spans="1:3" ht="12.5" x14ac:dyDescent="0.25">
      <c r="A232" s="99">
        <v>224</v>
      </c>
      <c r="B232" s="101" t="s">
        <v>816</v>
      </c>
      <c r="C232" s="102" t="s">
        <v>817</v>
      </c>
    </row>
    <row r="233" spans="1:3" ht="12.5" x14ac:dyDescent="0.25">
      <c r="A233" s="99">
        <v>225</v>
      </c>
      <c r="B233" s="101" t="s">
        <v>818</v>
      </c>
      <c r="C233" s="102" t="s">
        <v>819</v>
      </c>
    </row>
    <row r="234" spans="1:3" ht="12.5" x14ac:dyDescent="0.25">
      <c r="A234" s="99">
        <v>226</v>
      </c>
      <c r="B234" s="101" t="s">
        <v>820</v>
      </c>
      <c r="C234" s="102" t="s">
        <v>821</v>
      </c>
    </row>
    <row r="235" spans="1:3" ht="12.5" x14ac:dyDescent="0.25">
      <c r="A235" s="99">
        <v>227</v>
      </c>
      <c r="B235" s="101" t="s">
        <v>822</v>
      </c>
      <c r="C235" s="102" t="s">
        <v>823</v>
      </c>
    </row>
    <row r="236" spans="1:3" ht="12.5" x14ac:dyDescent="0.25">
      <c r="A236" s="99">
        <v>228</v>
      </c>
      <c r="B236" s="101" t="s">
        <v>824</v>
      </c>
      <c r="C236" s="102" t="s">
        <v>825</v>
      </c>
    </row>
    <row r="237" spans="1:3" ht="12.5" x14ac:dyDescent="0.25">
      <c r="A237" s="99">
        <v>229</v>
      </c>
      <c r="B237" s="101" t="s">
        <v>826</v>
      </c>
      <c r="C237" s="102" t="s">
        <v>827</v>
      </c>
    </row>
    <row r="238" spans="1:3" ht="12.5" x14ac:dyDescent="0.25">
      <c r="A238" s="99">
        <v>230</v>
      </c>
      <c r="B238" s="101" t="s">
        <v>828</v>
      </c>
      <c r="C238" s="102" t="s">
        <v>829</v>
      </c>
    </row>
    <row r="239" spans="1:3" ht="12.5" x14ac:dyDescent="0.25">
      <c r="A239" s="99">
        <v>231</v>
      </c>
      <c r="B239" s="101" t="s">
        <v>830</v>
      </c>
      <c r="C239" s="102" t="s">
        <v>831</v>
      </c>
    </row>
    <row r="240" spans="1:3" ht="12.5" x14ac:dyDescent="0.25">
      <c r="A240" s="99">
        <v>232</v>
      </c>
      <c r="B240" s="101" t="s">
        <v>832</v>
      </c>
      <c r="C240" s="102" t="s">
        <v>833</v>
      </c>
    </row>
    <row r="241" spans="1:6" ht="12.5" x14ac:dyDescent="0.25">
      <c r="A241" s="99">
        <v>233</v>
      </c>
      <c r="B241" s="101" t="s">
        <v>834</v>
      </c>
      <c r="C241" s="102" t="s">
        <v>835</v>
      </c>
    </row>
    <row r="242" spans="1:6" ht="12.5" x14ac:dyDescent="0.25">
      <c r="A242" s="99">
        <v>234</v>
      </c>
      <c r="B242" s="101" t="s">
        <v>836</v>
      </c>
      <c r="C242" s="102" t="s">
        <v>837</v>
      </c>
    </row>
    <row r="243" spans="1:6" ht="12.5" x14ac:dyDescent="0.25">
      <c r="A243" s="99">
        <v>235</v>
      </c>
      <c r="B243" s="101" t="s">
        <v>838</v>
      </c>
      <c r="C243" s="102" t="s">
        <v>839</v>
      </c>
    </row>
    <row r="244" spans="1:6" ht="12.5" x14ac:dyDescent="0.25">
      <c r="A244" s="99">
        <v>236</v>
      </c>
      <c r="B244" s="101" t="s">
        <v>840</v>
      </c>
      <c r="C244" s="102" t="s">
        <v>841</v>
      </c>
    </row>
    <row r="245" spans="1:6" ht="12.5" x14ac:dyDescent="0.25">
      <c r="A245" s="99">
        <v>237</v>
      </c>
      <c r="B245" s="101" t="s">
        <v>842</v>
      </c>
      <c r="C245" s="102" t="s">
        <v>843</v>
      </c>
    </row>
    <row r="246" spans="1:6" ht="12.5" x14ac:dyDescent="0.25">
      <c r="A246" s="99">
        <v>238</v>
      </c>
      <c r="B246" s="101" t="s">
        <v>844</v>
      </c>
      <c r="C246" s="102" t="s">
        <v>845</v>
      </c>
    </row>
    <row r="247" spans="1:6" ht="12.5" x14ac:dyDescent="0.25">
      <c r="A247" s="99">
        <v>239</v>
      </c>
      <c r="B247" s="101" t="s">
        <v>846</v>
      </c>
      <c r="C247" s="102" t="s">
        <v>847</v>
      </c>
    </row>
    <row r="248" spans="1:6" ht="12.5" x14ac:dyDescent="0.25">
      <c r="A248" s="99">
        <v>240</v>
      </c>
      <c r="B248" s="101" t="s">
        <v>848</v>
      </c>
      <c r="C248" s="102" t="s">
        <v>849</v>
      </c>
    </row>
    <row r="249" spans="1:6" ht="12.5" x14ac:dyDescent="0.25">
      <c r="A249" s="99">
        <v>241</v>
      </c>
      <c r="B249" s="101" t="s">
        <v>850</v>
      </c>
      <c r="C249" s="102" t="s">
        <v>851</v>
      </c>
    </row>
    <row r="250" spans="1:6" ht="12.5" x14ac:dyDescent="0.25">
      <c r="A250" s="99">
        <v>242</v>
      </c>
      <c r="B250" s="101" t="s">
        <v>852</v>
      </c>
      <c r="C250" s="102" t="s">
        <v>853</v>
      </c>
    </row>
    <row r="251" spans="1:6" ht="12.5" x14ac:dyDescent="0.25">
      <c r="A251" s="99">
        <v>243</v>
      </c>
      <c r="B251" s="101" t="s">
        <v>854</v>
      </c>
      <c r="C251" s="102" t="s">
        <v>855</v>
      </c>
    </row>
    <row r="252" spans="1:6" ht="12.5" x14ac:dyDescent="0.25">
      <c r="A252" s="99">
        <v>244</v>
      </c>
      <c r="B252" s="101" t="s">
        <v>856</v>
      </c>
      <c r="C252" s="102" t="s">
        <v>857</v>
      </c>
    </row>
    <row r="253" spans="1:6" ht="12.5" x14ac:dyDescent="0.25">
      <c r="A253" s="99">
        <v>245</v>
      </c>
      <c r="B253" s="101" t="s">
        <v>858</v>
      </c>
      <c r="C253" s="102" t="s">
        <v>859</v>
      </c>
    </row>
    <row r="254" spans="1:6" ht="12.5" x14ac:dyDescent="0.25">
      <c r="A254" s="99">
        <v>246</v>
      </c>
      <c r="B254" s="101" t="s">
        <v>860</v>
      </c>
      <c r="C254" s="102" t="s">
        <v>861</v>
      </c>
      <c r="D254" s="100"/>
      <c r="E254" s="100"/>
      <c r="F254" s="100"/>
    </row>
    <row r="255" spans="1:6" ht="12.5" x14ac:dyDescent="0.25">
      <c r="A255" s="99">
        <v>247</v>
      </c>
      <c r="B255" s="101" t="s">
        <v>862</v>
      </c>
      <c r="C255" s="102" t="s">
        <v>863</v>
      </c>
    </row>
    <row r="256" spans="1:6" ht="12.5" x14ac:dyDescent="0.25">
      <c r="A256" s="99">
        <v>248</v>
      </c>
      <c r="B256" s="101" t="s">
        <v>864</v>
      </c>
      <c r="C256" s="102" t="s">
        <v>865</v>
      </c>
    </row>
    <row r="257" spans="1:3" ht="12.5" x14ac:dyDescent="0.25">
      <c r="A257" s="99">
        <v>249</v>
      </c>
      <c r="B257" s="101" t="s">
        <v>866</v>
      </c>
      <c r="C257" s="102" t="s">
        <v>867</v>
      </c>
    </row>
    <row r="258" spans="1:3" ht="12.5" x14ac:dyDescent="0.25">
      <c r="A258" s="99">
        <v>250</v>
      </c>
      <c r="B258" s="101" t="s">
        <v>868</v>
      </c>
      <c r="C258" s="102" t="s">
        <v>869</v>
      </c>
    </row>
    <row r="259" spans="1:3" ht="12.5" x14ac:dyDescent="0.25">
      <c r="A259" s="99">
        <v>251</v>
      </c>
      <c r="B259" s="101" t="s">
        <v>870</v>
      </c>
      <c r="C259" s="102" t="s">
        <v>871</v>
      </c>
    </row>
    <row r="260" spans="1:3" ht="12.5" x14ac:dyDescent="0.25">
      <c r="A260" s="99">
        <v>252</v>
      </c>
      <c r="B260" s="101" t="s">
        <v>872</v>
      </c>
      <c r="C260" s="102" t="s">
        <v>873</v>
      </c>
    </row>
    <row r="261" spans="1:3" ht="12.5" x14ac:dyDescent="0.25">
      <c r="A261" s="99">
        <v>253</v>
      </c>
      <c r="B261" s="101" t="s">
        <v>874</v>
      </c>
      <c r="C261" s="102" t="s">
        <v>875</v>
      </c>
    </row>
    <row r="262" spans="1:3" ht="12.5" x14ac:dyDescent="0.25">
      <c r="A262" s="99">
        <v>254</v>
      </c>
      <c r="B262" s="101" t="s">
        <v>876</v>
      </c>
      <c r="C262" s="102" t="s">
        <v>877</v>
      </c>
    </row>
    <row r="263" spans="1:3" ht="12.5" x14ac:dyDescent="0.25">
      <c r="A263" s="99">
        <v>255</v>
      </c>
      <c r="B263" s="101" t="s">
        <v>878</v>
      </c>
      <c r="C263" s="102" t="s">
        <v>879</v>
      </c>
    </row>
    <row r="264" spans="1:3" ht="12.5" x14ac:dyDescent="0.25">
      <c r="A264" s="99">
        <v>256</v>
      </c>
      <c r="B264" s="101" t="s">
        <v>880</v>
      </c>
      <c r="C264" s="102" t="s">
        <v>881</v>
      </c>
    </row>
    <row r="265" spans="1:3" ht="12.5" x14ac:dyDescent="0.25">
      <c r="A265" s="99">
        <v>257</v>
      </c>
      <c r="B265" s="101" t="s">
        <v>882</v>
      </c>
      <c r="C265" s="102" t="s">
        <v>883</v>
      </c>
    </row>
    <row r="266" spans="1:3" ht="12.5" x14ac:dyDescent="0.25">
      <c r="A266" s="99">
        <v>258</v>
      </c>
      <c r="B266" s="101" t="s">
        <v>884</v>
      </c>
      <c r="C266" s="102" t="s">
        <v>885</v>
      </c>
    </row>
    <row r="267" spans="1:3" ht="12.5" x14ac:dyDescent="0.25">
      <c r="A267" s="99">
        <v>259</v>
      </c>
      <c r="B267" s="101" t="s">
        <v>886</v>
      </c>
      <c r="C267" s="102" t="s">
        <v>887</v>
      </c>
    </row>
    <row r="268" spans="1:3" ht="12.5" x14ac:dyDescent="0.25">
      <c r="A268" s="99">
        <v>260</v>
      </c>
      <c r="B268" s="101" t="s">
        <v>888</v>
      </c>
      <c r="C268" s="102" t="s">
        <v>889</v>
      </c>
    </row>
    <row r="269" spans="1:3" ht="12.5" x14ac:dyDescent="0.25">
      <c r="A269" s="99">
        <v>261</v>
      </c>
      <c r="B269" s="101" t="s">
        <v>890</v>
      </c>
      <c r="C269" s="102" t="s">
        <v>891</v>
      </c>
    </row>
    <row r="270" spans="1:3" ht="12.5" x14ac:dyDescent="0.25">
      <c r="A270" s="99">
        <v>262</v>
      </c>
      <c r="B270" s="101" t="s">
        <v>892</v>
      </c>
      <c r="C270" s="102" t="s">
        <v>893</v>
      </c>
    </row>
    <row r="271" spans="1:3" ht="12.5" x14ac:dyDescent="0.25">
      <c r="A271" s="99">
        <v>263</v>
      </c>
      <c r="B271" s="101" t="s">
        <v>894</v>
      </c>
      <c r="C271" s="102" t="s">
        <v>895</v>
      </c>
    </row>
    <row r="272" spans="1:3" ht="12.5" x14ac:dyDescent="0.25">
      <c r="A272" s="99">
        <v>264</v>
      </c>
      <c r="B272" s="101" t="s">
        <v>896</v>
      </c>
      <c r="C272" s="102" t="s">
        <v>897</v>
      </c>
    </row>
    <row r="273" spans="1:3" ht="12.5" x14ac:dyDescent="0.25">
      <c r="A273" s="99">
        <v>265</v>
      </c>
      <c r="B273" s="101" t="s">
        <v>898</v>
      </c>
      <c r="C273" s="102" t="s">
        <v>899</v>
      </c>
    </row>
    <row r="274" spans="1:3" ht="12.5" x14ac:dyDescent="0.25">
      <c r="A274" s="99">
        <v>266</v>
      </c>
      <c r="B274" s="101" t="s">
        <v>900</v>
      </c>
      <c r="C274" s="102" t="s">
        <v>901</v>
      </c>
    </row>
    <row r="275" spans="1:3" ht="12.5" x14ac:dyDescent="0.25">
      <c r="A275" s="99">
        <v>267</v>
      </c>
      <c r="B275" s="101" t="s">
        <v>902</v>
      </c>
      <c r="C275" s="102" t="s">
        <v>903</v>
      </c>
    </row>
    <row r="276" spans="1:3" ht="12.5" x14ac:dyDescent="0.25">
      <c r="A276" s="99">
        <v>268</v>
      </c>
      <c r="B276" s="101" t="s">
        <v>904</v>
      </c>
      <c r="C276" s="102" t="s">
        <v>905</v>
      </c>
    </row>
    <row r="277" spans="1:3" ht="12.5" x14ac:dyDescent="0.25">
      <c r="A277" s="99">
        <v>269</v>
      </c>
      <c r="B277" s="101" t="s">
        <v>906</v>
      </c>
      <c r="C277" s="102" t="s">
        <v>907</v>
      </c>
    </row>
    <row r="278" spans="1:3" ht="12.5" x14ac:dyDescent="0.25">
      <c r="A278" s="99">
        <v>270</v>
      </c>
      <c r="B278" s="101" t="s">
        <v>908</v>
      </c>
      <c r="C278" s="102" t="s">
        <v>909</v>
      </c>
    </row>
    <row r="279" spans="1:3" ht="12.5" x14ac:dyDescent="0.25">
      <c r="A279" s="99">
        <v>271</v>
      </c>
      <c r="B279" s="101" t="s">
        <v>910</v>
      </c>
      <c r="C279" s="102" t="s">
        <v>911</v>
      </c>
    </row>
    <row r="280" spans="1:3" ht="12.5" x14ac:dyDescent="0.25">
      <c r="A280" s="99">
        <v>272</v>
      </c>
      <c r="B280" s="101" t="s">
        <v>912</v>
      </c>
      <c r="C280" s="102" t="s">
        <v>913</v>
      </c>
    </row>
    <row r="281" spans="1:3" ht="12.5" x14ac:dyDescent="0.25">
      <c r="A281" s="99">
        <v>273</v>
      </c>
      <c r="B281" s="101" t="s">
        <v>914</v>
      </c>
      <c r="C281" s="102" t="s">
        <v>915</v>
      </c>
    </row>
    <row r="282" spans="1:3" ht="12.5" x14ac:dyDescent="0.25">
      <c r="A282" s="99">
        <v>274</v>
      </c>
      <c r="B282" s="101" t="s">
        <v>916</v>
      </c>
      <c r="C282" s="102" t="s">
        <v>917</v>
      </c>
    </row>
    <row r="283" spans="1:3" ht="12.5" x14ac:dyDescent="0.25">
      <c r="A283" s="99">
        <v>275</v>
      </c>
      <c r="B283" s="101" t="s">
        <v>918</v>
      </c>
      <c r="C283" s="102" t="s">
        <v>919</v>
      </c>
    </row>
    <row r="284" spans="1:3" ht="12.5" x14ac:dyDescent="0.25">
      <c r="A284" s="99">
        <v>276</v>
      </c>
      <c r="B284" s="101" t="s">
        <v>920</v>
      </c>
      <c r="C284" s="102" t="s">
        <v>921</v>
      </c>
    </row>
    <row r="285" spans="1:3" ht="12.5" x14ac:dyDescent="0.25">
      <c r="A285" s="99">
        <v>277</v>
      </c>
      <c r="B285" s="101" t="s">
        <v>922</v>
      </c>
      <c r="C285" s="102" t="s">
        <v>923</v>
      </c>
    </row>
    <row r="286" spans="1:3" ht="12.5" x14ac:dyDescent="0.25">
      <c r="A286" s="99">
        <v>278</v>
      </c>
      <c r="B286" s="101" t="s">
        <v>924</v>
      </c>
      <c r="C286" s="102" t="s">
        <v>925</v>
      </c>
    </row>
    <row r="287" spans="1:3" ht="12.5" x14ac:dyDescent="0.25">
      <c r="A287" s="99">
        <v>279</v>
      </c>
      <c r="B287" s="101" t="s">
        <v>926</v>
      </c>
      <c r="C287" s="102" t="s">
        <v>927</v>
      </c>
    </row>
    <row r="288" spans="1:3" ht="12.5" x14ac:dyDescent="0.25">
      <c r="A288" s="99">
        <v>280</v>
      </c>
      <c r="B288" s="101" t="s">
        <v>928</v>
      </c>
      <c r="C288" s="102" t="s">
        <v>929</v>
      </c>
    </row>
    <row r="289" spans="1:3" ht="12.5" x14ac:dyDescent="0.25">
      <c r="A289" s="99">
        <v>281</v>
      </c>
      <c r="B289" s="101" t="s">
        <v>930</v>
      </c>
      <c r="C289" s="102" t="s">
        <v>931</v>
      </c>
    </row>
    <row r="290" spans="1:3" ht="12.5" x14ac:dyDescent="0.25">
      <c r="A290" s="99">
        <v>282</v>
      </c>
      <c r="B290" s="101" t="s">
        <v>932</v>
      </c>
      <c r="C290" s="102" t="s">
        <v>933</v>
      </c>
    </row>
    <row r="291" spans="1:3" ht="12.5" x14ac:dyDescent="0.25">
      <c r="A291" s="99">
        <v>283</v>
      </c>
      <c r="B291" s="101" t="s">
        <v>934</v>
      </c>
      <c r="C291" s="102" t="s">
        <v>935</v>
      </c>
    </row>
    <row r="292" spans="1:3" ht="12.5" x14ac:dyDescent="0.25">
      <c r="A292" s="99">
        <v>284</v>
      </c>
      <c r="B292" s="101" t="s">
        <v>936</v>
      </c>
      <c r="C292" s="102" t="s">
        <v>937</v>
      </c>
    </row>
    <row r="293" spans="1:3" ht="12.5" x14ac:dyDescent="0.25">
      <c r="A293" s="99">
        <v>285</v>
      </c>
      <c r="B293" s="101" t="s">
        <v>938</v>
      </c>
      <c r="C293" s="102" t="s">
        <v>939</v>
      </c>
    </row>
    <row r="294" spans="1:3" ht="12.5" x14ac:dyDescent="0.25">
      <c r="A294" s="99">
        <v>286</v>
      </c>
      <c r="B294" s="101" t="s">
        <v>940</v>
      </c>
      <c r="C294" s="102" t="s">
        <v>941</v>
      </c>
    </row>
    <row r="295" spans="1:3" ht="12.5" x14ac:dyDescent="0.25">
      <c r="A295" s="99">
        <v>287</v>
      </c>
      <c r="B295" s="101" t="s">
        <v>942</v>
      </c>
      <c r="C295" s="102" t="s">
        <v>943</v>
      </c>
    </row>
    <row r="296" spans="1:3" ht="12.5" x14ac:dyDescent="0.25">
      <c r="A296" s="99">
        <v>288</v>
      </c>
      <c r="B296" s="101" t="s">
        <v>944</v>
      </c>
      <c r="C296" s="102" t="s">
        <v>945</v>
      </c>
    </row>
    <row r="297" spans="1:3" ht="12.5" x14ac:dyDescent="0.25">
      <c r="A297" s="99">
        <v>289</v>
      </c>
      <c r="B297" s="101" t="s">
        <v>946</v>
      </c>
      <c r="C297" s="102" t="s">
        <v>947</v>
      </c>
    </row>
    <row r="298" spans="1:3" ht="12.5" x14ac:dyDescent="0.25">
      <c r="A298" s="99">
        <v>290</v>
      </c>
      <c r="B298" s="101" t="s">
        <v>948</v>
      </c>
      <c r="C298" s="102" t="s">
        <v>949</v>
      </c>
    </row>
    <row r="299" spans="1:3" ht="12.5" x14ac:dyDescent="0.25">
      <c r="A299" s="99">
        <v>291</v>
      </c>
      <c r="B299" s="101" t="s">
        <v>950</v>
      </c>
      <c r="C299" s="102" t="s">
        <v>951</v>
      </c>
    </row>
    <row r="300" spans="1:3" ht="12.5" x14ac:dyDescent="0.25">
      <c r="A300" s="99">
        <v>292</v>
      </c>
      <c r="B300" s="101" t="s">
        <v>952</v>
      </c>
      <c r="C300" s="102" t="s">
        <v>953</v>
      </c>
    </row>
    <row r="301" spans="1:3" ht="12.5" x14ac:dyDescent="0.25">
      <c r="A301" s="99">
        <v>293</v>
      </c>
      <c r="B301" s="101" t="s">
        <v>954</v>
      </c>
      <c r="C301" s="102" t="s">
        <v>955</v>
      </c>
    </row>
    <row r="302" spans="1:3" ht="12.5" x14ac:dyDescent="0.25">
      <c r="A302" s="99">
        <v>294</v>
      </c>
      <c r="B302" s="101" t="s">
        <v>956</v>
      </c>
      <c r="C302" s="102" t="s">
        <v>957</v>
      </c>
    </row>
    <row r="303" spans="1:3" ht="12.5" x14ac:dyDescent="0.25">
      <c r="A303" s="99">
        <v>295</v>
      </c>
      <c r="B303" s="101" t="s">
        <v>958</v>
      </c>
      <c r="C303" s="102" t="s">
        <v>959</v>
      </c>
    </row>
    <row r="304" spans="1:3" ht="12.5" x14ac:dyDescent="0.25">
      <c r="A304" s="99">
        <v>296</v>
      </c>
      <c r="B304" s="101" t="s">
        <v>960</v>
      </c>
      <c r="C304" s="102" t="s">
        <v>961</v>
      </c>
    </row>
    <row r="305" spans="1:3" ht="12.5" x14ac:dyDescent="0.25">
      <c r="A305" s="99">
        <v>297</v>
      </c>
      <c r="B305" s="101" t="s">
        <v>962</v>
      </c>
      <c r="C305" s="102" t="s">
        <v>963</v>
      </c>
    </row>
    <row r="306" spans="1:3" ht="12.5" x14ac:dyDescent="0.25">
      <c r="A306" s="99">
        <v>298</v>
      </c>
      <c r="B306" s="101" t="s">
        <v>964</v>
      </c>
      <c r="C306" s="102" t="s">
        <v>965</v>
      </c>
    </row>
    <row r="307" spans="1:3" ht="12.5" x14ac:dyDescent="0.25">
      <c r="A307" s="99">
        <v>299</v>
      </c>
      <c r="B307" s="101" t="s">
        <v>966</v>
      </c>
      <c r="C307" s="102" t="s">
        <v>967</v>
      </c>
    </row>
    <row r="308" spans="1:3" ht="12.5" x14ac:dyDescent="0.25">
      <c r="A308" s="99">
        <v>300</v>
      </c>
      <c r="B308" s="101" t="s">
        <v>968</v>
      </c>
      <c r="C308" s="102" t="s">
        <v>969</v>
      </c>
    </row>
    <row r="309" spans="1:3" ht="12.5" x14ac:dyDescent="0.25">
      <c r="A309" s="99">
        <v>301</v>
      </c>
      <c r="B309" s="101" t="s">
        <v>970</v>
      </c>
      <c r="C309" s="102" t="s">
        <v>971</v>
      </c>
    </row>
    <row r="310" spans="1:3" ht="12.5" x14ac:dyDescent="0.25">
      <c r="A310" s="99">
        <v>302</v>
      </c>
      <c r="B310" s="101" t="s">
        <v>972</v>
      </c>
      <c r="C310" s="102" t="s">
        <v>973</v>
      </c>
    </row>
    <row r="311" spans="1:3" ht="12.5" x14ac:dyDescent="0.25">
      <c r="A311" s="99">
        <v>303</v>
      </c>
      <c r="B311" s="101" t="s">
        <v>974</v>
      </c>
      <c r="C311" s="102" t="s">
        <v>975</v>
      </c>
    </row>
    <row r="312" spans="1:3" ht="12.5" x14ac:dyDescent="0.25">
      <c r="A312" s="99">
        <v>304</v>
      </c>
      <c r="B312" s="101" t="s">
        <v>976</v>
      </c>
      <c r="C312" s="102" t="s">
        <v>977</v>
      </c>
    </row>
    <row r="313" spans="1:3" ht="12.5" x14ac:dyDescent="0.25">
      <c r="A313" s="99">
        <v>305</v>
      </c>
      <c r="B313" s="101" t="s">
        <v>978</v>
      </c>
      <c r="C313" s="102" t="s">
        <v>979</v>
      </c>
    </row>
    <row r="314" spans="1:3" ht="12.5" x14ac:dyDescent="0.25">
      <c r="A314" s="99">
        <v>306</v>
      </c>
      <c r="B314" s="101" t="s">
        <v>980</v>
      </c>
      <c r="C314" s="102" t="s">
        <v>981</v>
      </c>
    </row>
    <row r="315" spans="1:3" ht="12.5" x14ac:dyDescent="0.25">
      <c r="A315" s="99">
        <v>307</v>
      </c>
      <c r="B315" s="101" t="s">
        <v>982</v>
      </c>
      <c r="C315" s="102" t="s">
        <v>983</v>
      </c>
    </row>
    <row r="316" spans="1:3" ht="12.5" x14ac:dyDescent="0.25">
      <c r="A316" s="99">
        <v>308</v>
      </c>
      <c r="B316" s="101" t="s">
        <v>984</v>
      </c>
      <c r="C316" s="102" t="s">
        <v>985</v>
      </c>
    </row>
    <row r="317" spans="1:3" ht="12.5" x14ac:dyDescent="0.25">
      <c r="A317" s="99">
        <v>309</v>
      </c>
      <c r="B317" s="101" t="s">
        <v>986</v>
      </c>
      <c r="C317" s="102" t="s">
        <v>987</v>
      </c>
    </row>
    <row r="318" spans="1:3" ht="12.5" x14ac:dyDescent="0.25">
      <c r="A318" s="99">
        <v>310</v>
      </c>
      <c r="B318" s="101" t="s">
        <v>988</v>
      </c>
      <c r="C318" s="102" t="s">
        <v>989</v>
      </c>
    </row>
    <row r="319" spans="1:3" ht="12.5" x14ac:dyDescent="0.25">
      <c r="A319" s="99">
        <v>311</v>
      </c>
      <c r="B319" s="101" t="s">
        <v>990</v>
      </c>
      <c r="C319" s="102" t="s">
        <v>991</v>
      </c>
    </row>
    <row r="320" spans="1:3" ht="12.5" x14ac:dyDescent="0.25">
      <c r="A320" s="99">
        <v>312</v>
      </c>
      <c r="B320" s="101" t="s">
        <v>992</v>
      </c>
      <c r="C320" s="102" t="s">
        <v>993</v>
      </c>
    </row>
    <row r="321" spans="1:3" ht="12.5" x14ac:dyDescent="0.25">
      <c r="A321" s="99">
        <v>313</v>
      </c>
      <c r="B321" s="101" t="s">
        <v>994</v>
      </c>
      <c r="C321" s="102" t="s">
        <v>995</v>
      </c>
    </row>
    <row r="322" spans="1:3" ht="12.5" x14ac:dyDescent="0.25">
      <c r="A322" s="99">
        <v>314</v>
      </c>
      <c r="B322" s="101" t="s">
        <v>996</v>
      </c>
      <c r="C322" s="102" t="s">
        <v>997</v>
      </c>
    </row>
    <row r="323" spans="1:3" ht="12.5" x14ac:dyDescent="0.25">
      <c r="A323" s="99">
        <v>315</v>
      </c>
      <c r="B323" s="101" t="s">
        <v>998</v>
      </c>
      <c r="C323" s="102" t="s">
        <v>999</v>
      </c>
    </row>
    <row r="324" spans="1:3" ht="12.5" x14ac:dyDescent="0.25">
      <c r="A324" s="99">
        <v>316</v>
      </c>
      <c r="B324" s="101" t="s">
        <v>1000</v>
      </c>
      <c r="C324" s="102" t="s">
        <v>1001</v>
      </c>
    </row>
    <row r="325" spans="1:3" ht="13" thickBot="1" x14ac:dyDescent="0.3">
      <c r="A325" s="99">
        <v>317</v>
      </c>
      <c r="B325" s="101" t="s">
        <v>1002</v>
      </c>
      <c r="C325" s="102" t="s">
        <v>1003</v>
      </c>
    </row>
    <row r="326" spans="1:3" ht="13" x14ac:dyDescent="0.3">
      <c r="A326" s="660">
        <v>318</v>
      </c>
      <c r="B326" s="661" t="s">
        <v>1004</v>
      </c>
      <c r="C326" s="662" t="s">
        <v>1005</v>
      </c>
    </row>
    <row r="327" spans="1:3" s="84" customFormat="1" ht="12.5" x14ac:dyDescent="0.25">
      <c r="A327" s="85"/>
      <c r="B327" s="85"/>
      <c r="C327" s="85"/>
    </row>
    <row r="328" spans="1:3" s="84" customFormat="1" x14ac:dyDescent="0.35">
      <c r="A328" s="49"/>
      <c r="B328" s="49"/>
      <c r="C328" s="49"/>
    </row>
    <row r="329" spans="1:3" s="84" customFormat="1" x14ac:dyDescent="0.35">
      <c r="A329" s="49"/>
      <c r="B329" s="49"/>
      <c r="C329" s="49"/>
    </row>
    <row r="330" spans="1:3" s="84" customFormat="1" x14ac:dyDescent="0.35">
      <c r="A330" s="49"/>
      <c r="B330" s="49"/>
      <c r="C330" s="49"/>
    </row>
    <row r="331" spans="1:3" s="84" customFormat="1" x14ac:dyDescent="0.35">
      <c r="A331" s="49"/>
      <c r="B331" s="49"/>
      <c r="C331" s="49"/>
    </row>
    <row r="332" spans="1:3" s="84" customFormat="1" x14ac:dyDescent="0.35">
      <c r="A332" s="49"/>
      <c r="B332" s="49"/>
      <c r="C332" s="49"/>
    </row>
    <row r="333" spans="1:3" s="84" customFormat="1" x14ac:dyDescent="0.35">
      <c r="A333" s="49"/>
      <c r="B333" s="49"/>
      <c r="C333" s="49"/>
    </row>
    <row r="334" spans="1:3" s="84" customFormat="1" x14ac:dyDescent="0.35">
      <c r="A334" s="49"/>
      <c r="B334" s="49"/>
      <c r="C334" s="49"/>
    </row>
    <row r="335" spans="1:3" s="84" customFormat="1" x14ac:dyDescent="0.35">
      <c r="A335" s="49"/>
      <c r="B335" s="49"/>
      <c r="C335" s="49"/>
    </row>
    <row r="336" spans="1:3" s="84" customFormat="1" x14ac:dyDescent="0.35">
      <c r="A336" s="49"/>
      <c r="B336" s="49"/>
      <c r="C336" s="49"/>
    </row>
    <row r="337" spans="1:3" s="84" customFormat="1" x14ac:dyDescent="0.35">
      <c r="A337" s="49"/>
      <c r="B337" s="49"/>
      <c r="C337" s="49"/>
    </row>
    <row r="338" spans="1:3" s="84" customFormat="1" x14ac:dyDescent="0.35">
      <c r="A338" s="49"/>
      <c r="B338" s="49"/>
      <c r="C338" s="49"/>
    </row>
    <row r="339" spans="1:3" s="84" customFormat="1" x14ac:dyDescent="0.35">
      <c r="A339" s="49"/>
      <c r="B339" s="49"/>
      <c r="C339" s="49"/>
    </row>
    <row r="340" spans="1:3" s="84" customFormat="1" x14ac:dyDescent="0.35">
      <c r="A340" s="49"/>
      <c r="B340" s="49"/>
      <c r="C340" s="49"/>
    </row>
    <row r="341" spans="1:3" s="84" customFormat="1" x14ac:dyDescent="0.35">
      <c r="A341" s="49"/>
      <c r="B341" s="49"/>
      <c r="C341" s="49"/>
    </row>
    <row r="342" spans="1:3" s="84" customFormat="1" x14ac:dyDescent="0.35">
      <c r="A342" s="49"/>
      <c r="B342" s="49"/>
      <c r="C342" s="49"/>
    </row>
    <row r="343" spans="1:3" s="84" customFormat="1" x14ac:dyDescent="0.35">
      <c r="A343" s="49"/>
      <c r="B343" s="49"/>
      <c r="C343" s="49"/>
    </row>
    <row r="344" spans="1:3" s="84" customFormat="1" x14ac:dyDescent="0.35">
      <c r="A344" s="49"/>
      <c r="B344" s="49"/>
      <c r="C344" s="49"/>
    </row>
    <row r="345" spans="1:3" s="84" customFormat="1" x14ac:dyDescent="0.35">
      <c r="A345" s="49"/>
      <c r="B345" s="49"/>
      <c r="C345" s="49"/>
    </row>
    <row r="346" spans="1:3" s="84" customFormat="1" x14ac:dyDescent="0.35">
      <c r="A346" s="49"/>
      <c r="B346" s="49"/>
      <c r="C346" s="49"/>
    </row>
    <row r="347" spans="1:3" s="84" customFormat="1" x14ac:dyDescent="0.35">
      <c r="A347" s="49"/>
      <c r="B347" s="49"/>
      <c r="C347" s="49"/>
    </row>
    <row r="348" spans="1:3" s="84" customFormat="1" x14ac:dyDescent="0.35">
      <c r="A348" s="49"/>
      <c r="B348" s="49"/>
      <c r="C348" s="49"/>
    </row>
    <row r="349" spans="1:3" s="84" customFormat="1" x14ac:dyDescent="0.35">
      <c r="A349" s="49"/>
      <c r="B349" s="49"/>
      <c r="C349" s="49"/>
    </row>
    <row r="350" spans="1:3" s="84" customFormat="1" x14ac:dyDescent="0.35">
      <c r="A350" s="49"/>
      <c r="B350" s="49"/>
      <c r="C350" s="49"/>
    </row>
    <row r="351" spans="1:3" s="84" customFormat="1" x14ac:dyDescent="0.35">
      <c r="A351" s="49"/>
      <c r="B351" s="49"/>
      <c r="C351" s="49"/>
    </row>
    <row r="352" spans="1:3" s="84" customFormat="1" x14ac:dyDescent="0.35">
      <c r="A352" s="49"/>
      <c r="B352" s="49"/>
      <c r="C352" s="49"/>
    </row>
    <row r="353" spans="1:3" s="84" customFormat="1" x14ac:dyDescent="0.35">
      <c r="A353" s="49"/>
      <c r="B353" s="49"/>
      <c r="C353" s="49"/>
    </row>
    <row r="354" spans="1:3" s="84" customFormat="1" x14ac:dyDescent="0.35">
      <c r="A354" s="49"/>
      <c r="B354" s="49"/>
      <c r="C354" s="49"/>
    </row>
    <row r="355" spans="1:3" s="84" customFormat="1" x14ac:dyDescent="0.35">
      <c r="A355" s="49"/>
      <c r="B355" s="49"/>
      <c r="C355" s="49"/>
    </row>
    <row r="356" spans="1:3" s="84" customFormat="1" x14ac:dyDescent="0.35">
      <c r="A356" s="49"/>
      <c r="B356" s="49"/>
      <c r="C356" s="49"/>
    </row>
    <row r="357" spans="1:3" s="84" customFormat="1" x14ac:dyDescent="0.35">
      <c r="A357" s="49"/>
      <c r="B357" s="49"/>
      <c r="C357" s="49"/>
    </row>
    <row r="358" spans="1:3" s="84" customFormat="1" x14ac:dyDescent="0.35">
      <c r="A358" s="49"/>
      <c r="B358" s="49"/>
      <c r="C358" s="49"/>
    </row>
    <row r="359" spans="1:3" s="84" customFormat="1" x14ac:dyDescent="0.35">
      <c r="A359" s="49"/>
      <c r="B359" s="49"/>
      <c r="C359" s="49"/>
    </row>
    <row r="360" spans="1:3" s="84" customFormat="1" x14ac:dyDescent="0.35">
      <c r="A360" s="49"/>
      <c r="B360" s="49"/>
      <c r="C360" s="49"/>
    </row>
    <row r="361" spans="1:3" s="84" customFormat="1" x14ac:dyDescent="0.35">
      <c r="A361" s="49"/>
      <c r="B361" s="49"/>
      <c r="C361" s="49"/>
    </row>
    <row r="362" spans="1:3" s="84" customFormat="1" x14ac:dyDescent="0.35">
      <c r="A362" s="49"/>
      <c r="B362" s="49"/>
      <c r="C362" s="49"/>
    </row>
    <row r="363" spans="1:3" s="84" customFormat="1" x14ac:dyDescent="0.35">
      <c r="A363" s="49"/>
      <c r="B363" s="49"/>
      <c r="C363" s="49"/>
    </row>
    <row r="364" spans="1:3" s="84" customFormat="1" x14ac:dyDescent="0.35">
      <c r="A364" s="49"/>
      <c r="B364" s="49"/>
      <c r="C364" s="49"/>
    </row>
    <row r="365" spans="1:3" s="84" customFormat="1" x14ac:dyDescent="0.35">
      <c r="A365" s="49"/>
      <c r="B365" s="49"/>
      <c r="C365" s="49"/>
    </row>
    <row r="366" spans="1:3" s="84" customFormat="1" x14ac:dyDescent="0.35">
      <c r="A366" s="49"/>
      <c r="B366" s="49"/>
      <c r="C366" s="49"/>
    </row>
    <row r="367" spans="1:3" s="84" customFormat="1" x14ac:dyDescent="0.35">
      <c r="A367" s="49"/>
      <c r="B367" s="49"/>
      <c r="C367" s="49"/>
    </row>
    <row r="368" spans="1:3" s="84" customFormat="1" x14ac:dyDescent="0.35">
      <c r="A368" s="49"/>
      <c r="B368" s="49"/>
      <c r="C368" s="49"/>
    </row>
    <row r="369" spans="1:3" s="84" customFormat="1" x14ac:dyDescent="0.35">
      <c r="A369" s="49"/>
      <c r="B369" s="49"/>
      <c r="C369" s="49"/>
    </row>
    <row r="370" spans="1:3" s="84" customFormat="1" x14ac:dyDescent="0.35">
      <c r="A370" s="49"/>
      <c r="B370" s="49"/>
      <c r="C370" s="49"/>
    </row>
    <row r="371" spans="1:3" s="84" customFormat="1" x14ac:dyDescent="0.35">
      <c r="A371" s="49"/>
      <c r="B371" s="49"/>
      <c r="C371" s="49"/>
    </row>
    <row r="372" spans="1:3" s="84" customFormat="1" x14ac:dyDescent="0.35">
      <c r="A372" s="49"/>
      <c r="B372" s="49"/>
      <c r="C372" s="49"/>
    </row>
    <row r="373" spans="1:3" s="84" customFormat="1" x14ac:dyDescent="0.35">
      <c r="A373" s="49"/>
      <c r="B373" s="49"/>
      <c r="C373" s="49"/>
    </row>
    <row r="374" spans="1:3" s="84" customFormat="1" x14ac:dyDescent="0.35">
      <c r="A374" s="49"/>
      <c r="B374" s="49"/>
      <c r="C374" s="49"/>
    </row>
    <row r="375" spans="1:3" s="84" customFormat="1" x14ac:dyDescent="0.35">
      <c r="A375" s="49"/>
      <c r="B375" s="49"/>
      <c r="C375" s="49"/>
    </row>
    <row r="376" spans="1:3" s="84" customFormat="1" x14ac:dyDescent="0.35">
      <c r="A376" s="49"/>
      <c r="B376" s="49"/>
      <c r="C376" s="49"/>
    </row>
    <row r="377" spans="1:3" s="84" customFormat="1" x14ac:dyDescent="0.35">
      <c r="A377" s="49"/>
      <c r="B377" s="49"/>
      <c r="C377" s="49"/>
    </row>
    <row r="378" spans="1:3" s="84" customFormat="1" x14ac:dyDescent="0.35">
      <c r="A378" s="49"/>
      <c r="B378" s="49"/>
      <c r="C378" s="49"/>
    </row>
    <row r="379" spans="1:3" s="84" customFormat="1" x14ac:dyDescent="0.35">
      <c r="A379" s="49"/>
      <c r="B379" s="49"/>
      <c r="C379" s="49"/>
    </row>
    <row r="380" spans="1:3" s="84" customFormat="1" x14ac:dyDescent="0.35">
      <c r="A380" s="49"/>
      <c r="B380" s="49"/>
      <c r="C380" s="49"/>
    </row>
    <row r="381" spans="1:3" s="84" customFormat="1" x14ac:dyDescent="0.35">
      <c r="A381" s="49"/>
      <c r="B381" s="49"/>
      <c r="C381" s="49"/>
    </row>
    <row r="382" spans="1:3" s="84" customFormat="1" x14ac:dyDescent="0.35">
      <c r="A382" s="49"/>
      <c r="B382" s="49"/>
      <c r="C382" s="49"/>
    </row>
    <row r="383" spans="1:3" s="84" customFormat="1" x14ac:dyDescent="0.35">
      <c r="A383" s="49"/>
      <c r="B383" s="49"/>
      <c r="C383" s="49"/>
    </row>
    <row r="384" spans="1:3" s="84" customFormat="1" x14ac:dyDescent="0.35">
      <c r="A384" s="49"/>
      <c r="B384" s="49"/>
      <c r="C384" s="49"/>
    </row>
    <row r="385" spans="1:3" s="84" customFormat="1" x14ac:dyDescent="0.35">
      <c r="A385" s="49"/>
      <c r="B385" s="49"/>
      <c r="C385" s="49"/>
    </row>
    <row r="386" spans="1:3" s="84" customFormat="1" x14ac:dyDescent="0.35">
      <c r="A386" s="49"/>
      <c r="B386" s="49"/>
      <c r="C386" s="49"/>
    </row>
    <row r="387" spans="1:3" s="84" customFormat="1" x14ac:dyDescent="0.35">
      <c r="A387" s="49"/>
      <c r="B387" s="49"/>
      <c r="C387" s="49"/>
    </row>
    <row r="388" spans="1:3" s="84" customFormat="1" x14ac:dyDescent="0.35">
      <c r="A388" s="49"/>
      <c r="B388" s="49"/>
      <c r="C388" s="49"/>
    </row>
    <row r="389" spans="1:3" s="84" customFormat="1" x14ac:dyDescent="0.35">
      <c r="A389" s="49"/>
      <c r="B389" s="49"/>
      <c r="C389" s="49"/>
    </row>
    <row r="390" spans="1:3" s="84" customFormat="1" x14ac:dyDescent="0.35">
      <c r="A390" s="49"/>
      <c r="B390" s="49"/>
      <c r="C390" s="49"/>
    </row>
    <row r="391" spans="1:3" s="84" customFormat="1" x14ac:dyDescent="0.35">
      <c r="A391" s="49"/>
      <c r="B391" s="49"/>
      <c r="C391" s="49"/>
    </row>
    <row r="392" spans="1:3" s="84" customFormat="1" x14ac:dyDescent="0.35">
      <c r="A392" s="49"/>
      <c r="B392" s="49"/>
      <c r="C392" s="49"/>
    </row>
    <row r="393" spans="1:3" s="84" customFormat="1" x14ac:dyDescent="0.35">
      <c r="A393" s="49"/>
      <c r="B393" s="49"/>
      <c r="C393" s="49"/>
    </row>
    <row r="394" spans="1:3" s="84" customFormat="1" x14ac:dyDescent="0.35">
      <c r="A394" s="49"/>
      <c r="B394" s="49"/>
      <c r="C394" s="49"/>
    </row>
    <row r="395" spans="1:3" s="84" customFormat="1" x14ac:dyDescent="0.35">
      <c r="A395" s="49"/>
      <c r="B395" s="49"/>
      <c r="C395" s="49"/>
    </row>
    <row r="396" spans="1:3" s="84" customFormat="1" x14ac:dyDescent="0.35">
      <c r="A396" s="49"/>
      <c r="B396" s="49"/>
      <c r="C396" s="49"/>
    </row>
    <row r="397" spans="1:3" s="84" customFormat="1" x14ac:dyDescent="0.35">
      <c r="A397" s="49"/>
      <c r="B397" s="49"/>
      <c r="C397" s="49"/>
    </row>
    <row r="398" spans="1:3" s="84" customFormat="1" x14ac:dyDescent="0.35">
      <c r="A398" s="49"/>
      <c r="B398" s="49"/>
      <c r="C398" s="49"/>
    </row>
    <row r="399" spans="1:3" s="84" customFormat="1" x14ac:dyDescent="0.35">
      <c r="A399" s="49"/>
      <c r="B399" s="49"/>
      <c r="C399" s="49"/>
    </row>
    <row r="400" spans="1:3" s="84" customFormat="1" x14ac:dyDescent="0.35">
      <c r="A400" s="49"/>
      <c r="B400" s="49"/>
      <c r="C400" s="49"/>
    </row>
    <row r="401" spans="1:3" s="84" customFormat="1" x14ac:dyDescent="0.35">
      <c r="A401" s="49"/>
      <c r="B401" s="49"/>
      <c r="C401" s="49"/>
    </row>
    <row r="402" spans="1:3" s="84" customFormat="1" x14ac:dyDescent="0.35">
      <c r="A402" s="49"/>
      <c r="B402" s="49"/>
      <c r="C402" s="49"/>
    </row>
    <row r="403" spans="1:3" s="84" customFormat="1" x14ac:dyDescent="0.35">
      <c r="A403" s="49"/>
      <c r="B403" s="49"/>
      <c r="C403" s="49"/>
    </row>
    <row r="404" spans="1:3" s="84" customFormat="1" x14ac:dyDescent="0.35">
      <c r="A404" s="49"/>
      <c r="B404" s="49"/>
      <c r="C404" s="49"/>
    </row>
    <row r="405" spans="1:3" s="84" customFormat="1" x14ac:dyDescent="0.35">
      <c r="A405" s="49"/>
      <c r="B405" s="49"/>
      <c r="C405" s="49"/>
    </row>
    <row r="406" spans="1:3" s="84" customFormat="1" x14ac:dyDescent="0.35">
      <c r="A406" s="49"/>
      <c r="B406" s="49"/>
      <c r="C406" s="49"/>
    </row>
    <row r="407" spans="1:3" s="84" customFormat="1" x14ac:dyDescent="0.35">
      <c r="A407" s="49"/>
      <c r="B407" s="49"/>
      <c r="C407" s="49"/>
    </row>
    <row r="408" spans="1:3" s="84" customFormat="1" x14ac:dyDescent="0.35">
      <c r="A408" s="49"/>
      <c r="B408" s="49"/>
      <c r="C408" s="49"/>
    </row>
    <row r="409" spans="1:3" s="84" customFormat="1" x14ac:dyDescent="0.35">
      <c r="A409" s="49"/>
      <c r="B409" s="49"/>
      <c r="C409" s="49"/>
    </row>
    <row r="410" spans="1:3" s="84" customFormat="1" x14ac:dyDescent="0.35">
      <c r="A410" s="49"/>
      <c r="B410" s="49"/>
      <c r="C410" s="49"/>
    </row>
    <row r="411" spans="1:3" s="84" customFormat="1" x14ac:dyDescent="0.35">
      <c r="A411" s="49"/>
      <c r="B411" s="49"/>
      <c r="C411" s="49"/>
    </row>
    <row r="412" spans="1:3" s="84" customFormat="1" x14ac:dyDescent="0.35">
      <c r="A412" s="49"/>
      <c r="B412" s="49"/>
      <c r="C412" s="49"/>
    </row>
    <row r="413" spans="1:3" s="84" customFormat="1" x14ac:dyDescent="0.35">
      <c r="A413" s="49"/>
      <c r="B413" s="49"/>
      <c r="C413" s="49"/>
    </row>
    <row r="414" spans="1:3" s="84" customFormat="1" x14ac:dyDescent="0.35">
      <c r="A414" s="49"/>
      <c r="B414" s="49"/>
      <c r="C414" s="49"/>
    </row>
    <row r="415" spans="1:3" s="84" customFormat="1" x14ac:dyDescent="0.35">
      <c r="A415" s="49"/>
      <c r="B415" s="49"/>
      <c r="C415" s="49"/>
    </row>
    <row r="416" spans="1:3" s="84" customFormat="1" x14ac:dyDescent="0.35">
      <c r="A416" s="49"/>
      <c r="B416" s="49"/>
      <c r="C416" s="49"/>
    </row>
    <row r="417" spans="1:3" s="84" customFormat="1" x14ac:dyDescent="0.35">
      <c r="A417" s="49"/>
      <c r="B417" s="49"/>
      <c r="C417" s="49"/>
    </row>
    <row r="418" spans="1:3" s="84" customFormat="1" x14ac:dyDescent="0.35">
      <c r="A418" s="49"/>
      <c r="B418" s="49"/>
      <c r="C418" s="49"/>
    </row>
    <row r="419" spans="1:3" s="84" customFormat="1" x14ac:dyDescent="0.35">
      <c r="A419" s="49"/>
      <c r="B419" s="49"/>
      <c r="C419" s="49"/>
    </row>
    <row r="420" spans="1:3" s="84" customFormat="1" x14ac:dyDescent="0.35">
      <c r="A420" s="49"/>
      <c r="B420" s="49"/>
      <c r="C420" s="49"/>
    </row>
    <row r="421" spans="1:3" s="84" customFormat="1" x14ac:dyDescent="0.35">
      <c r="A421" s="49"/>
      <c r="B421" s="49"/>
      <c r="C421" s="49"/>
    </row>
    <row r="422" spans="1:3" s="84" customFormat="1" x14ac:dyDescent="0.35">
      <c r="A422" s="49"/>
      <c r="B422" s="49"/>
      <c r="C422" s="49"/>
    </row>
    <row r="423" spans="1:3" s="84" customFormat="1" x14ac:dyDescent="0.35">
      <c r="A423" s="49"/>
      <c r="B423" s="49"/>
      <c r="C423" s="49"/>
    </row>
    <row r="424" spans="1:3" s="84" customFormat="1" x14ac:dyDescent="0.35">
      <c r="A424" s="49"/>
      <c r="B424" s="49"/>
      <c r="C424" s="49"/>
    </row>
    <row r="425" spans="1:3" s="84" customFormat="1" x14ac:dyDescent="0.35">
      <c r="A425" s="49"/>
      <c r="B425" s="49"/>
      <c r="C425" s="49"/>
    </row>
    <row r="426" spans="1:3" s="84" customFormat="1" x14ac:dyDescent="0.35">
      <c r="A426" s="49"/>
      <c r="B426" s="49"/>
      <c r="C426" s="49"/>
    </row>
    <row r="427" spans="1:3" s="84" customFormat="1" x14ac:dyDescent="0.35">
      <c r="A427" s="49"/>
      <c r="B427" s="49"/>
      <c r="C427" s="49"/>
    </row>
    <row r="428" spans="1:3" s="84" customFormat="1" x14ac:dyDescent="0.35">
      <c r="A428" s="49"/>
      <c r="B428" s="49"/>
      <c r="C428" s="49"/>
    </row>
    <row r="429" spans="1:3" s="84" customFormat="1" x14ac:dyDescent="0.35">
      <c r="A429" s="49"/>
      <c r="B429" s="49"/>
      <c r="C429" s="49"/>
    </row>
    <row r="430" spans="1:3" s="84" customFormat="1" x14ac:dyDescent="0.35">
      <c r="A430" s="49"/>
      <c r="B430" s="49"/>
      <c r="C430" s="49"/>
    </row>
    <row r="431" spans="1:3" s="84" customFormat="1" x14ac:dyDescent="0.35">
      <c r="A431" s="49"/>
      <c r="B431" s="49"/>
      <c r="C431" s="49"/>
    </row>
    <row r="432" spans="1:3" s="84" customFormat="1" x14ac:dyDescent="0.35">
      <c r="A432" s="49"/>
      <c r="B432" s="49"/>
      <c r="C432" s="49"/>
    </row>
    <row r="433" spans="1:3" s="84" customFormat="1" x14ac:dyDescent="0.35">
      <c r="A433" s="49"/>
      <c r="B433" s="49"/>
      <c r="C433" s="49"/>
    </row>
    <row r="434" spans="1:3" s="84" customFormat="1" x14ac:dyDescent="0.35">
      <c r="A434" s="49"/>
      <c r="B434" s="49"/>
      <c r="C434" s="49"/>
    </row>
    <row r="435" spans="1:3" s="84" customFormat="1" x14ac:dyDescent="0.35">
      <c r="A435" s="49"/>
      <c r="B435" s="49"/>
      <c r="C435" s="49"/>
    </row>
    <row r="436" spans="1:3" s="84" customFormat="1" x14ac:dyDescent="0.35">
      <c r="A436" s="49"/>
      <c r="B436" s="49"/>
      <c r="C436" s="49"/>
    </row>
    <row r="437" spans="1:3" s="84" customFormat="1" x14ac:dyDescent="0.35">
      <c r="A437" s="49"/>
      <c r="B437" s="49"/>
      <c r="C437" s="49"/>
    </row>
    <row r="438" spans="1:3" s="84" customFormat="1" x14ac:dyDescent="0.35">
      <c r="A438" s="49"/>
      <c r="B438" s="49"/>
      <c r="C438" s="49"/>
    </row>
    <row r="439" spans="1:3" s="84" customFormat="1" x14ac:dyDescent="0.35">
      <c r="A439" s="49"/>
      <c r="B439" s="49"/>
      <c r="C439" s="49"/>
    </row>
    <row r="440" spans="1:3" s="84" customFormat="1" x14ac:dyDescent="0.35">
      <c r="A440" s="49"/>
      <c r="B440" s="49"/>
      <c r="C440" s="49"/>
    </row>
    <row r="441" spans="1:3" s="84" customFormat="1" x14ac:dyDescent="0.35">
      <c r="A441" s="49"/>
      <c r="B441" s="49"/>
      <c r="C441" s="49"/>
    </row>
    <row r="442" spans="1:3" s="84" customFormat="1" x14ac:dyDescent="0.35">
      <c r="A442" s="49"/>
      <c r="B442" s="49"/>
      <c r="C442" s="49"/>
    </row>
    <row r="443" spans="1:3" s="84" customFormat="1" x14ac:dyDescent="0.35">
      <c r="A443" s="49"/>
      <c r="B443" s="49"/>
      <c r="C443" s="49"/>
    </row>
    <row r="444" spans="1:3" s="84" customFormat="1" x14ac:dyDescent="0.35">
      <c r="A444" s="49"/>
      <c r="B444" s="49"/>
      <c r="C444" s="49"/>
    </row>
    <row r="445" spans="1:3" s="84" customFormat="1" x14ac:dyDescent="0.35">
      <c r="A445" s="49"/>
      <c r="B445" s="49"/>
      <c r="C445" s="49"/>
    </row>
    <row r="446" spans="1:3" s="84" customFormat="1" x14ac:dyDescent="0.35">
      <c r="A446" s="49"/>
      <c r="B446" s="49"/>
      <c r="C446" s="49"/>
    </row>
    <row r="447" spans="1:3" s="84" customFormat="1" x14ac:dyDescent="0.35">
      <c r="A447" s="49"/>
      <c r="B447" s="49"/>
      <c r="C447" s="49"/>
    </row>
    <row r="448" spans="1:3" s="84" customFormat="1" x14ac:dyDescent="0.35">
      <c r="A448" s="49"/>
      <c r="B448" s="49"/>
      <c r="C448" s="49"/>
    </row>
    <row r="449" spans="1:3" s="84" customFormat="1" x14ac:dyDescent="0.35">
      <c r="A449" s="49"/>
      <c r="B449" s="49"/>
      <c r="C449" s="49"/>
    </row>
    <row r="450" spans="1:3" s="84" customFormat="1" x14ac:dyDescent="0.35">
      <c r="A450" s="49"/>
      <c r="B450" s="49"/>
      <c r="C450" s="49"/>
    </row>
    <row r="451" spans="1:3" s="84" customFormat="1" x14ac:dyDescent="0.35">
      <c r="A451" s="49"/>
      <c r="B451" s="49"/>
      <c r="C451" s="49"/>
    </row>
    <row r="452" spans="1:3" s="84" customFormat="1" x14ac:dyDescent="0.35">
      <c r="A452" s="49"/>
      <c r="B452" s="49"/>
      <c r="C452" s="49"/>
    </row>
    <row r="453" spans="1:3" s="84" customFormat="1" x14ac:dyDescent="0.35">
      <c r="A453" s="49"/>
      <c r="B453" s="49"/>
      <c r="C453" s="49"/>
    </row>
    <row r="454" spans="1:3" s="84" customFormat="1" x14ac:dyDescent="0.35">
      <c r="A454" s="49"/>
      <c r="B454" s="49"/>
      <c r="C454" s="49"/>
    </row>
    <row r="455" spans="1:3" s="84" customFormat="1" x14ac:dyDescent="0.35">
      <c r="A455" s="49"/>
      <c r="B455" s="49"/>
      <c r="C455" s="49"/>
    </row>
    <row r="456" spans="1:3" s="84" customFormat="1" x14ac:dyDescent="0.35">
      <c r="A456" s="49"/>
      <c r="B456" s="49"/>
      <c r="C456" s="49"/>
    </row>
    <row r="457" spans="1:3" s="84" customFormat="1" x14ac:dyDescent="0.35">
      <c r="A457" s="49"/>
      <c r="B457" s="49"/>
      <c r="C457" s="49"/>
    </row>
    <row r="458" spans="1:3" s="84" customFormat="1" x14ac:dyDescent="0.35">
      <c r="A458" s="49"/>
      <c r="B458" s="49"/>
      <c r="C458" s="49"/>
    </row>
    <row r="459" spans="1:3" s="84" customFormat="1" x14ac:dyDescent="0.35">
      <c r="A459" s="49"/>
      <c r="B459" s="49"/>
      <c r="C459" s="49"/>
    </row>
    <row r="460" spans="1:3" s="84" customFormat="1" x14ac:dyDescent="0.35">
      <c r="A460" s="49"/>
      <c r="B460" s="49"/>
      <c r="C460" s="49"/>
    </row>
    <row r="461" spans="1:3" s="84" customFormat="1" x14ac:dyDescent="0.35">
      <c r="A461" s="49"/>
      <c r="B461" s="49"/>
      <c r="C461" s="49"/>
    </row>
    <row r="462" spans="1:3" s="84" customFormat="1" x14ac:dyDescent="0.35">
      <c r="A462" s="49"/>
      <c r="B462" s="49"/>
      <c r="C462" s="49"/>
    </row>
    <row r="463" spans="1:3" s="84" customFormat="1" x14ac:dyDescent="0.35">
      <c r="A463" s="49"/>
      <c r="B463" s="49"/>
      <c r="C463" s="49"/>
    </row>
    <row r="464" spans="1:3" s="84" customFormat="1" x14ac:dyDescent="0.35">
      <c r="A464" s="49"/>
      <c r="B464" s="49"/>
      <c r="C464" s="49"/>
    </row>
    <row r="465" spans="1:3" s="84" customFormat="1" x14ac:dyDescent="0.35">
      <c r="A465" s="49"/>
      <c r="B465" s="49"/>
      <c r="C465" s="49"/>
    </row>
    <row r="466" spans="1:3" s="84" customFormat="1" x14ac:dyDescent="0.35">
      <c r="A466" s="49"/>
      <c r="B466" s="49"/>
      <c r="C466" s="49"/>
    </row>
    <row r="467" spans="1:3" s="84" customFormat="1" x14ac:dyDescent="0.35">
      <c r="A467" s="49"/>
      <c r="B467" s="49"/>
      <c r="C467" s="49"/>
    </row>
    <row r="468" spans="1:3" s="84" customFormat="1" x14ac:dyDescent="0.35">
      <c r="A468" s="49"/>
      <c r="B468" s="49"/>
      <c r="C468" s="49"/>
    </row>
    <row r="469" spans="1:3" s="84" customFormat="1" x14ac:dyDescent="0.35">
      <c r="A469" s="49"/>
      <c r="B469" s="49"/>
      <c r="C469" s="49"/>
    </row>
    <row r="470" spans="1:3" s="84" customFormat="1" x14ac:dyDescent="0.35">
      <c r="A470" s="49"/>
      <c r="B470" s="49"/>
      <c r="C470" s="49"/>
    </row>
    <row r="471" spans="1:3" s="84" customFormat="1" x14ac:dyDescent="0.35">
      <c r="A471" s="49"/>
      <c r="B471" s="49"/>
      <c r="C471" s="49"/>
    </row>
    <row r="472" spans="1:3" s="84" customFormat="1" x14ac:dyDescent="0.35">
      <c r="A472" s="49"/>
      <c r="B472" s="49"/>
      <c r="C472" s="49"/>
    </row>
    <row r="473" spans="1:3" s="84" customFormat="1" x14ac:dyDescent="0.35">
      <c r="A473" s="49"/>
      <c r="B473" s="49"/>
      <c r="C473" s="49"/>
    </row>
    <row r="474" spans="1:3" s="84" customFormat="1" x14ac:dyDescent="0.35">
      <c r="A474" s="49"/>
      <c r="B474" s="49"/>
      <c r="C474" s="49"/>
    </row>
    <row r="475" spans="1:3" s="84" customFormat="1" x14ac:dyDescent="0.35">
      <c r="A475" s="49"/>
      <c r="B475" s="49"/>
      <c r="C475" s="49"/>
    </row>
    <row r="476" spans="1:3" s="84" customFormat="1" x14ac:dyDescent="0.35">
      <c r="A476" s="49"/>
      <c r="B476" s="49"/>
      <c r="C476" s="49"/>
    </row>
    <row r="477" spans="1:3" s="84" customFormat="1" x14ac:dyDescent="0.35">
      <c r="A477" s="49"/>
      <c r="B477" s="49"/>
      <c r="C477" s="49"/>
    </row>
    <row r="478" spans="1:3" s="84" customFormat="1" x14ac:dyDescent="0.35">
      <c r="A478" s="49"/>
      <c r="B478" s="49"/>
      <c r="C478" s="49"/>
    </row>
    <row r="479" spans="1:3" s="84" customFormat="1" x14ac:dyDescent="0.35">
      <c r="A479" s="49"/>
      <c r="B479" s="49"/>
      <c r="C479" s="49"/>
    </row>
    <row r="480" spans="1:3" s="84" customFormat="1" x14ac:dyDescent="0.35">
      <c r="A480" s="49"/>
      <c r="B480" s="49"/>
      <c r="C480" s="49"/>
    </row>
    <row r="481" spans="1:3" s="84" customFormat="1" x14ac:dyDescent="0.35">
      <c r="A481" s="49"/>
      <c r="B481" s="49"/>
      <c r="C481" s="49"/>
    </row>
    <row r="482" spans="1:3" s="84" customFormat="1" x14ac:dyDescent="0.35">
      <c r="A482" s="49"/>
      <c r="B482" s="49"/>
      <c r="C482" s="49"/>
    </row>
    <row r="483" spans="1:3" s="84" customFormat="1" x14ac:dyDescent="0.35">
      <c r="A483" s="49"/>
      <c r="B483" s="49"/>
      <c r="C483" s="49"/>
    </row>
    <row r="484" spans="1:3" s="84" customFormat="1" x14ac:dyDescent="0.35">
      <c r="A484" s="49"/>
      <c r="B484" s="49"/>
      <c r="C484" s="49"/>
    </row>
    <row r="485" spans="1:3" s="84" customFormat="1" x14ac:dyDescent="0.35">
      <c r="A485" s="49"/>
      <c r="B485" s="49"/>
      <c r="C485" s="49"/>
    </row>
    <row r="486" spans="1:3" s="84" customFormat="1" x14ac:dyDescent="0.35">
      <c r="A486" s="49"/>
      <c r="B486" s="49"/>
      <c r="C486" s="49"/>
    </row>
    <row r="487" spans="1:3" s="84" customFormat="1" x14ac:dyDescent="0.35">
      <c r="A487" s="49"/>
      <c r="B487" s="49"/>
      <c r="C487" s="49"/>
    </row>
    <row r="488" spans="1:3" s="84" customFormat="1" x14ac:dyDescent="0.35">
      <c r="A488" s="49"/>
      <c r="B488" s="49"/>
      <c r="C488" s="49"/>
    </row>
    <row r="489" spans="1:3" s="84" customFormat="1" x14ac:dyDescent="0.35">
      <c r="A489" s="49"/>
      <c r="B489" s="49"/>
      <c r="C489" s="49"/>
    </row>
    <row r="490" spans="1:3" s="84" customFormat="1" x14ac:dyDescent="0.35">
      <c r="A490" s="49"/>
      <c r="B490" s="49"/>
      <c r="C490" s="49"/>
    </row>
    <row r="491" spans="1:3" s="84" customFormat="1" x14ac:dyDescent="0.35">
      <c r="A491" s="49"/>
      <c r="B491" s="49"/>
      <c r="C491" s="49"/>
    </row>
    <row r="492" spans="1:3" s="84" customFormat="1" x14ac:dyDescent="0.35">
      <c r="A492" s="49"/>
      <c r="B492" s="49"/>
      <c r="C492" s="49"/>
    </row>
    <row r="493" spans="1:3" s="84" customFormat="1" x14ac:dyDescent="0.35">
      <c r="A493" s="49"/>
      <c r="B493" s="49"/>
      <c r="C493" s="49"/>
    </row>
    <row r="494" spans="1:3" s="84" customFormat="1" x14ac:dyDescent="0.35">
      <c r="A494" s="49"/>
      <c r="B494" s="49"/>
      <c r="C494" s="49"/>
    </row>
    <row r="495" spans="1:3" s="84" customFormat="1" x14ac:dyDescent="0.35">
      <c r="A495" s="49"/>
      <c r="B495" s="49"/>
      <c r="C495" s="49"/>
    </row>
    <row r="496" spans="1:3" s="84" customFormat="1" x14ac:dyDescent="0.35">
      <c r="A496" s="49"/>
      <c r="B496" s="49"/>
      <c r="C496" s="49"/>
    </row>
    <row r="497" spans="1:3" s="84" customFormat="1" x14ac:dyDescent="0.35">
      <c r="A497" s="49"/>
      <c r="B497" s="49"/>
      <c r="C497" s="49"/>
    </row>
    <row r="498" spans="1:3" s="84" customFormat="1" x14ac:dyDescent="0.35">
      <c r="A498" s="49"/>
      <c r="B498" s="49"/>
      <c r="C498" s="49"/>
    </row>
    <row r="499" spans="1:3" s="84" customFormat="1" x14ac:dyDescent="0.35">
      <c r="A499" s="49"/>
      <c r="B499" s="49"/>
      <c r="C499" s="49"/>
    </row>
    <row r="500" spans="1:3" s="84" customFormat="1" x14ac:dyDescent="0.35">
      <c r="A500" s="49"/>
      <c r="B500" s="49"/>
      <c r="C500" s="49"/>
    </row>
    <row r="501" spans="1:3" s="84" customFormat="1" x14ac:dyDescent="0.35">
      <c r="A501" s="49"/>
      <c r="B501" s="49"/>
      <c r="C501" s="49"/>
    </row>
    <row r="502" spans="1:3" s="84" customFormat="1" x14ac:dyDescent="0.35">
      <c r="A502" s="49"/>
      <c r="B502" s="49"/>
      <c r="C502" s="49"/>
    </row>
    <row r="503" spans="1:3" s="84" customFormat="1" x14ac:dyDescent="0.35">
      <c r="A503" s="49"/>
      <c r="B503" s="49"/>
      <c r="C503" s="49"/>
    </row>
    <row r="504" spans="1:3" s="84" customFormat="1" x14ac:dyDescent="0.35">
      <c r="A504" s="49"/>
      <c r="B504" s="49"/>
      <c r="C504" s="49"/>
    </row>
    <row r="505" spans="1:3" s="84" customFormat="1" x14ac:dyDescent="0.35">
      <c r="A505" s="49"/>
      <c r="B505" s="49"/>
      <c r="C505" s="49"/>
    </row>
    <row r="506" spans="1:3" s="84" customFormat="1" x14ac:dyDescent="0.35">
      <c r="A506" s="49"/>
      <c r="B506" s="49"/>
      <c r="C506" s="49"/>
    </row>
    <row r="507" spans="1:3" s="84" customFormat="1" x14ac:dyDescent="0.35">
      <c r="A507" s="49"/>
      <c r="B507" s="49"/>
      <c r="C507" s="49"/>
    </row>
    <row r="508" spans="1:3" s="84" customFormat="1" x14ac:dyDescent="0.35">
      <c r="A508" s="49"/>
      <c r="B508" s="49"/>
      <c r="C508" s="49"/>
    </row>
    <row r="509" spans="1:3" s="84" customFormat="1" x14ac:dyDescent="0.35">
      <c r="A509" s="49"/>
      <c r="B509" s="49"/>
      <c r="C509" s="49"/>
    </row>
    <row r="510" spans="1:3" s="84" customFormat="1" x14ac:dyDescent="0.35">
      <c r="A510" s="49"/>
      <c r="B510" s="49"/>
      <c r="C510" s="49"/>
    </row>
    <row r="511" spans="1:3" s="84" customFormat="1" x14ac:dyDescent="0.35">
      <c r="A511" s="49"/>
      <c r="B511" s="49"/>
      <c r="C511" s="49"/>
    </row>
    <row r="512" spans="1:3" s="84" customFormat="1" x14ac:dyDescent="0.35">
      <c r="A512" s="49"/>
      <c r="B512" s="49"/>
      <c r="C512" s="49"/>
    </row>
    <row r="513" spans="1:3" s="84" customFormat="1" x14ac:dyDescent="0.35">
      <c r="A513" s="49"/>
      <c r="B513" s="49"/>
      <c r="C513" s="49"/>
    </row>
    <row r="514" spans="1:3" s="84" customFormat="1" x14ac:dyDescent="0.35">
      <c r="A514" s="49"/>
      <c r="B514" s="49"/>
      <c r="C514" s="49"/>
    </row>
    <row r="515" spans="1:3" s="84" customFormat="1" x14ac:dyDescent="0.35">
      <c r="A515" s="49"/>
      <c r="B515" s="49"/>
      <c r="C515" s="49"/>
    </row>
    <row r="516" spans="1:3" s="84" customFormat="1" x14ac:dyDescent="0.35">
      <c r="A516" s="49"/>
      <c r="B516" s="49"/>
      <c r="C516" s="49"/>
    </row>
    <row r="517" spans="1:3" s="84" customFormat="1" x14ac:dyDescent="0.35">
      <c r="A517" s="49"/>
      <c r="B517" s="49"/>
      <c r="C517" s="49"/>
    </row>
    <row r="518" spans="1:3" s="84" customFormat="1" x14ac:dyDescent="0.35">
      <c r="A518" s="49"/>
      <c r="B518" s="49"/>
      <c r="C518" s="49"/>
    </row>
    <row r="519" spans="1:3" s="84" customFormat="1" x14ac:dyDescent="0.35">
      <c r="A519" s="49"/>
      <c r="B519" s="49"/>
      <c r="C519" s="49"/>
    </row>
    <row r="520" spans="1:3" s="84" customFormat="1" x14ac:dyDescent="0.35">
      <c r="A520" s="49"/>
      <c r="B520" s="49"/>
      <c r="C520" s="49"/>
    </row>
    <row r="521" spans="1:3" s="84" customFormat="1" x14ac:dyDescent="0.35">
      <c r="A521" s="49"/>
      <c r="B521" s="49"/>
      <c r="C521" s="49"/>
    </row>
    <row r="522" spans="1:3" s="84" customFormat="1" x14ac:dyDescent="0.35">
      <c r="A522" s="49"/>
      <c r="B522" s="49"/>
      <c r="C522" s="49"/>
    </row>
    <row r="523" spans="1:3" s="84" customFormat="1" x14ac:dyDescent="0.35">
      <c r="A523" s="49"/>
      <c r="B523" s="49"/>
      <c r="C523" s="49"/>
    </row>
    <row r="524" spans="1:3" s="84" customFormat="1" x14ac:dyDescent="0.35">
      <c r="A524" s="49"/>
      <c r="B524" s="49"/>
      <c r="C524" s="49"/>
    </row>
    <row r="525" spans="1:3" s="84" customFormat="1" x14ac:dyDescent="0.35">
      <c r="A525" s="49"/>
      <c r="B525" s="49"/>
      <c r="C525" s="49"/>
    </row>
    <row r="526" spans="1:3" s="84" customFormat="1" x14ac:dyDescent="0.35">
      <c r="A526" s="49"/>
      <c r="B526" s="49"/>
      <c r="C526" s="49"/>
    </row>
    <row r="527" spans="1:3" s="84" customFormat="1" x14ac:dyDescent="0.35">
      <c r="A527" s="49"/>
      <c r="B527" s="49"/>
      <c r="C527" s="49"/>
    </row>
    <row r="528" spans="1:3" s="84" customFormat="1" x14ac:dyDescent="0.35">
      <c r="A528" s="49"/>
      <c r="B528" s="49"/>
      <c r="C528" s="49"/>
    </row>
    <row r="529" spans="1:3" s="84" customFormat="1" x14ac:dyDescent="0.35">
      <c r="A529" s="49"/>
      <c r="B529" s="49"/>
      <c r="C529" s="49"/>
    </row>
    <row r="530" spans="1:3" s="84" customFormat="1" x14ac:dyDescent="0.35">
      <c r="A530" s="49"/>
      <c r="B530" s="49"/>
      <c r="C530" s="49"/>
    </row>
    <row r="531" spans="1:3" s="84" customFormat="1" x14ac:dyDescent="0.35">
      <c r="A531" s="49"/>
      <c r="B531" s="49"/>
      <c r="C531" s="49"/>
    </row>
    <row r="532" spans="1:3" s="84" customFormat="1" x14ac:dyDescent="0.35">
      <c r="A532" s="49"/>
      <c r="B532" s="49"/>
      <c r="C532" s="49"/>
    </row>
    <row r="533" spans="1:3" s="84" customFormat="1" x14ac:dyDescent="0.35">
      <c r="A533" s="49"/>
      <c r="B533" s="49"/>
      <c r="C533" s="49"/>
    </row>
    <row r="534" spans="1:3" s="84" customFormat="1" x14ac:dyDescent="0.35">
      <c r="A534" s="49"/>
      <c r="B534" s="49"/>
      <c r="C534" s="49"/>
    </row>
    <row r="535" spans="1:3" s="84" customFormat="1" x14ac:dyDescent="0.35">
      <c r="A535" s="49"/>
      <c r="B535" s="49"/>
      <c r="C535" s="49"/>
    </row>
    <row r="536" spans="1:3" s="84" customFormat="1" x14ac:dyDescent="0.35">
      <c r="A536" s="49"/>
      <c r="B536" s="49"/>
      <c r="C536" s="49"/>
    </row>
    <row r="537" spans="1:3" s="84" customFormat="1" x14ac:dyDescent="0.35">
      <c r="A537" s="49"/>
      <c r="B537" s="49"/>
      <c r="C537" s="49"/>
    </row>
    <row r="538" spans="1:3" s="84" customFormat="1" x14ac:dyDescent="0.35">
      <c r="A538" s="49"/>
      <c r="B538" s="49"/>
      <c r="C538" s="49"/>
    </row>
    <row r="539" spans="1:3" s="84" customFormat="1" x14ac:dyDescent="0.35">
      <c r="A539" s="49"/>
      <c r="B539" s="49"/>
      <c r="C539" s="49"/>
    </row>
    <row r="540" spans="1:3" s="84" customFormat="1" x14ac:dyDescent="0.35">
      <c r="A540" s="49"/>
      <c r="B540" s="49"/>
      <c r="C540" s="49"/>
    </row>
    <row r="541" spans="1:3" s="84" customFormat="1" x14ac:dyDescent="0.35">
      <c r="A541" s="49"/>
      <c r="B541" s="49"/>
      <c r="C541" s="49"/>
    </row>
    <row r="542" spans="1:3" s="84" customFormat="1" x14ac:dyDescent="0.35">
      <c r="A542" s="49"/>
      <c r="B542" s="49"/>
      <c r="C542" s="49"/>
    </row>
    <row r="543" spans="1:3" s="84" customFormat="1" x14ac:dyDescent="0.35">
      <c r="A543" s="49"/>
      <c r="B543" s="49"/>
      <c r="C543" s="49"/>
    </row>
    <row r="544" spans="1:3" s="84" customFormat="1" x14ac:dyDescent="0.35">
      <c r="A544" s="49"/>
      <c r="B544" s="49"/>
      <c r="C544" s="49"/>
    </row>
    <row r="545" spans="1:3" s="84" customFormat="1" x14ac:dyDescent="0.35">
      <c r="A545" s="49"/>
      <c r="B545" s="49"/>
      <c r="C545" s="49"/>
    </row>
    <row r="546" spans="1:3" s="84" customFormat="1" x14ac:dyDescent="0.35">
      <c r="A546" s="49"/>
      <c r="B546" s="49"/>
      <c r="C546" s="49"/>
    </row>
    <row r="547" spans="1:3" s="84" customFormat="1" x14ac:dyDescent="0.35">
      <c r="A547" s="49"/>
      <c r="B547" s="49"/>
      <c r="C547" s="49"/>
    </row>
    <row r="548" spans="1:3" s="84" customFormat="1" x14ac:dyDescent="0.35">
      <c r="A548" s="49"/>
      <c r="B548" s="49"/>
      <c r="C548" s="49"/>
    </row>
    <row r="549" spans="1:3" s="84" customFormat="1" x14ac:dyDescent="0.35">
      <c r="A549" s="49"/>
      <c r="B549" s="49"/>
      <c r="C549" s="49"/>
    </row>
    <row r="550" spans="1:3" s="84" customFormat="1" x14ac:dyDescent="0.35">
      <c r="A550" s="49"/>
      <c r="B550" s="49"/>
      <c r="C550" s="49"/>
    </row>
    <row r="551" spans="1:3" s="84" customFormat="1" x14ac:dyDescent="0.35">
      <c r="A551" s="49"/>
      <c r="B551" s="49"/>
      <c r="C551" s="49"/>
    </row>
    <row r="552" spans="1:3" s="84" customFormat="1" x14ac:dyDescent="0.35">
      <c r="A552" s="49"/>
      <c r="B552" s="49"/>
      <c r="C552" s="49"/>
    </row>
    <row r="553" spans="1:3" s="84" customFormat="1" x14ac:dyDescent="0.35">
      <c r="A553" s="49"/>
      <c r="B553" s="49"/>
      <c r="C553" s="49"/>
    </row>
    <row r="554" spans="1:3" s="84" customFormat="1" x14ac:dyDescent="0.35">
      <c r="A554" s="49"/>
      <c r="B554" s="49"/>
      <c r="C554" s="49"/>
    </row>
    <row r="555" spans="1:3" s="84" customFormat="1" x14ac:dyDescent="0.35">
      <c r="A555" s="49"/>
      <c r="B555" s="49"/>
      <c r="C555" s="49"/>
    </row>
    <row r="556" spans="1:3" s="84" customFormat="1" x14ac:dyDescent="0.35">
      <c r="A556" s="49"/>
      <c r="B556" s="49"/>
      <c r="C556" s="49"/>
    </row>
    <row r="557" spans="1:3" s="84" customFormat="1" x14ac:dyDescent="0.35">
      <c r="A557" s="49"/>
      <c r="B557" s="49"/>
      <c r="C557" s="49"/>
    </row>
    <row r="558" spans="1:3" s="84" customFormat="1" x14ac:dyDescent="0.35">
      <c r="A558" s="49"/>
      <c r="B558" s="49"/>
      <c r="C558" s="49"/>
    </row>
    <row r="559" spans="1:3" s="84" customFormat="1" x14ac:dyDescent="0.35">
      <c r="A559" s="49"/>
      <c r="B559" s="49"/>
      <c r="C559" s="49"/>
    </row>
    <row r="560" spans="1:3" s="84" customFormat="1" x14ac:dyDescent="0.35">
      <c r="A560" s="49"/>
      <c r="B560" s="49"/>
      <c r="C560" s="49"/>
    </row>
    <row r="561" spans="1:3" s="84" customFormat="1" x14ac:dyDescent="0.35">
      <c r="A561" s="49"/>
      <c r="B561" s="49"/>
      <c r="C561" s="49"/>
    </row>
    <row r="562" spans="1:3" s="84" customFormat="1" x14ac:dyDescent="0.35">
      <c r="A562" s="49"/>
      <c r="B562" s="49"/>
      <c r="C562" s="49"/>
    </row>
    <row r="563" spans="1:3" s="84" customFormat="1" x14ac:dyDescent="0.35">
      <c r="A563" s="49"/>
      <c r="B563" s="49"/>
      <c r="C563" s="49"/>
    </row>
    <row r="564" spans="1:3" s="84" customFormat="1" x14ac:dyDescent="0.35">
      <c r="A564" s="49"/>
      <c r="B564" s="49"/>
      <c r="C564" s="49"/>
    </row>
    <row r="565" spans="1:3" s="84" customFormat="1" x14ac:dyDescent="0.35">
      <c r="A565" s="49"/>
      <c r="B565" s="49"/>
      <c r="C565" s="49"/>
    </row>
    <row r="566" spans="1:3" s="84" customFormat="1" x14ac:dyDescent="0.35">
      <c r="A566" s="49"/>
      <c r="B566" s="49"/>
      <c r="C566" s="49"/>
    </row>
    <row r="567" spans="1:3" s="84" customFormat="1" x14ac:dyDescent="0.35">
      <c r="A567" s="49"/>
      <c r="B567" s="49"/>
      <c r="C567" s="49"/>
    </row>
    <row r="568" spans="1:3" s="84" customFormat="1" x14ac:dyDescent="0.35">
      <c r="A568" s="49"/>
      <c r="B568" s="49"/>
      <c r="C568" s="49"/>
    </row>
    <row r="569" spans="1:3" s="84" customFormat="1" x14ac:dyDescent="0.35">
      <c r="A569" s="49"/>
      <c r="B569" s="49"/>
      <c r="C569" s="49"/>
    </row>
    <row r="570" spans="1:3" s="84" customFormat="1" x14ac:dyDescent="0.35">
      <c r="A570" s="49"/>
      <c r="B570" s="49"/>
      <c r="C570" s="49"/>
    </row>
    <row r="571" spans="1:3" s="84" customFormat="1" x14ac:dyDescent="0.35">
      <c r="A571" s="49"/>
      <c r="B571" s="49"/>
      <c r="C571" s="49"/>
    </row>
  </sheetData>
  <dataValidations count="2">
    <dataValidation type="custom" allowBlank="1" showInputMessage="1" showErrorMessage="1" sqref="A327:C1048576 AD2:AD1048576 AE1:XFD1048576 D1:AC1048576" xr:uid="{00000000-0002-0000-0700-000000000000}">
      <formula1>$AD$1="Unlock"</formula1>
    </dataValidation>
    <dataValidation type="custom" allowBlank="1" showInputMessage="1" showErrorMessage="1" sqref="A1:C326" xr:uid="{00000000-0002-0000-0700-000001000000}">
      <formula1>$AD$1="UNLOCK"</formula1>
    </dataValidation>
  </dataValidations>
  <pageMargins left="0.39370078740157483" right="0.39370078740157483" top="0.39370078740157483" bottom="0.39370078740157483" header="0.51181102362204722" footer="0.51181102362204722"/>
  <pageSetup paperSize="8" scale="69" fitToWidth="2" fitToHeight="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25"/>
  <sheetViews>
    <sheetView showGridLines="0" workbookViewId="0">
      <pane xSplit="3" ySplit="5" topLeftCell="D6" activePane="bottomRight" state="frozen"/>
      <selection pane="topRight" activeCell="E1" sqref="E1"/>
      <selection pane="bottomLeft" activeCell="A6" sqref="A6"/>
      <selection pane="bottomRight" activeCell="B2" sqref="B2"/>
    </sheetView>
  </sheetViews>
  <sheetFormatPr defaultRowHeight="12.5" x14ac:dyDescent="0.25"/>
  <cols>
    <col min="1" max="1" width="4.1796875" style="84" customWidth="1"/>
    <col min="2" max="2" width="9.1796875" style="84"/>
    <col min="3" max="3" width="31.54296875" style="84" customWidth="1"/>
    <col min="4" max="4" width="14.7265625" style="219" customWidth="1"/>
    <col min="5" max="5" width="13.54296875" style="219" customWidth="1"/>
    <col min="6" max="6" width="13.7265625" style="219" customWidth="1"/>
    <col min="7" max="7" width="11.81640625" style="219" customWidth="1"/>
    <col min="8" max="8" width="13.26953125" style="219" customWidth="1"/>
    <col min="9" max="9" width="13.453125" style="219" customWidth="1"/>
    <col min="10" max="10" width="11" style="219" customWidth="1"/>
    <col min="11" max="11" width="12.26953125" style="219" customWidth="1"/>
    <col min="12" max="12" width="11.26953125" style="219" customWidth="1"/>
    <col min="13" max="13" width="16.1796875" style="219" customWidth="1"/>
    <col min="14" max="15" width="15.81640625" style="219" customWidth="1"/>
    <col min="16" max="16" width="14" style="219" customWidth="1"/>
    <col min="17" max="17" width="14.26953125" style="84" customWidth="1"/>
    <col min="18" max="18" width="18.54296875" style="84" customWidth="1"/>
    <col min="19" max="19" width="30.81640625" style="84" customWidth="1"/>
    <col min="20" max="31" width="9.1796875" style="84"/>
  </cols>
  <sheetData>
    <row r="1" spans="1:26" s="84" customFormat="1" x14ac:dyDescent="0.25">
      <c r="B1" s="220"/>
      <c r="C1" s="85"/>
      <c r="D1" s="222">
        <v>3</v>
      </c>
      <c r="E1" s="223">
        <v>4</v>
      </c>
      <c r="F1" s="223">
        <v>5</v>
      </c>
      <c r="G1" s="223">
        <v>6</v>
      </c>
      <c r="H1" s="223">
        <v>7</v>
      </c>
      <c r="I1" s="223">
        <v>8</v>
      </c>
      <c r="J1" s="223">
        <v>9</v>
      </c>
      <c r="K1" s="223">
        <v>10</v>
      </c>
      <c r="L1" s="223">
        <v>11</v>
      </c>
      <c r="M1" s="223">
        <v>12</v>
      </c>
      <c r="N1" s="223">
        <v>13</v>
      </c>
      <c r="O1" s="223">
        <v>14</v>
      </c>
      <c r="P1" s="223">
        <v>15</v>
      </c>
    </row>
    <row r="2" spans="1:26" s="221" customFormat="1" ht="100.5" customHeight="1" x14ac:dyDescent="0.3">
      <c r="C2" s="663"/>
      <c r="D2" s="664" t="s">
        <v>1006</v>
      </c>
      <c r="E2" s="664" t="s">
        <v>1007</v>
      </c>
      <c r="F2" s="664" t="s">
        <v>1008</v>
      </c>
      <c r="G2" s="664" t="s">
        <v>1009</v>
      </c>
      <c r="H2" s="664" t="s">
        <v>1010</v>
      </c>
      <c r="I2" s="664" t="s">
        <v>1011</v>
      </c>
      <c r="J2" s="664" t="s">
        <v>1012</v>
      </c>
      <c r="K2" s="664" t="s">
        <v>1013</v>
      </c>
      <c r="L2" s="664" t="s">
        <v>1014</v>
      </c>
      <c r="M2" s="664" t="s">
        <v>1015</v>
      </c>
      <c r="N2" s="664" t="s">
        <v>1016</v>
      </c>
      <c r="O2" s="664" t="s">
        <v>1017</v>
      </c>
      <c r="P2" s="664" t="s">
        <v>1018</v>
      </c>
      <c r="Q2" s="224"/>
    </row>
    <row r="3" spans="1:26" x14ac:dyDescent="0.25">
      <c r="C3" s="85" t="s">
        <v>1019</v>
      </c>
      <c r="D3" s="219">
        <v>1</v>
      </c>
      <c r="E3" s="219">
        <v>2</v>
      </c>
      <c r="F3" s="219">
        <v>3</v>
      </c>
      <c r="G3" s="219">
        <v>4</v>
      </c>
      <c r="H3" s="219">
        <v>5</v>
      </c>
      <c r="I3" s="219">
        <v>6</v>
      </c>
      <c r="J3" s="219">
        <v>7</v>
      </c>
      <c r="K3" s="219">
        <v>8</v>
      </c>
      <c r="L3" s="219">
        <v>9</v>
      </c>
      <c r="M3" s="219">
        <v>10</v>
      </c>
      <c r="N3" s="219">
        <v>11</v>
      </c>
      <c r="O3" s="219">
        <v>12</v>
      </c>
      <c r="P3" s="219">
        <v>13</v>
      </c>
    </row>
    <row r="4" spans="1:26" x14ac:dyDescent="0.25">
      <c r="C4" s="84" t="s">
        <v>1020</v>
      </c>
      <c r="D4" s="219">
        <v>1</v>
      </c>
      <c r="E4" s="219">
        <v>1</v>
      </c>
      <c r="F4" s="219">
        <v>1</v>
      </c>
      <c r="G4" s="219">
        <v>1</v>
      </c>
      <c r="H4" s="219">
        <v>1</v>
      </c>
      <c r="I4" s="219">
        <v>1</v>
      </c>
      <c r="J4" s="219">
        <v>1</v>
      </c>
      <c r="K4" s="219">
        <v>1</v>
      </c>
      <c r="L4" s="219">
        <v>1</v>
      </c>
      <c r="M4" s="219">
        <v>1</v>
      </c>
      <c r="N4" s="219">
        <v>1</v>
      </c>
      <c r="O4" s="219">
        <v>1</v>
      </c>
      <c r="P4" s="219">
        <v>1</v>
      </c>
      <c r="Q4" s="85"/>
      <c r="R4" s="85"/>
      <c r="S4" s="85"/>
      <c r="T4" s="85"/>
    </row>
    <row r="5" spans="1:26" s="84" customFormat="1" ht="13" x14ac:dyDescent="0.3">
      <c r="B5" s="221" t="s">
        <v>1021</v>
      </c>
      <c r="C5" s="221" t="s">
        <v>366</v>
      </c>
      <c r="D5" s="219"/>
      <c r="E5" s="219"/>
      <c r="F5" s="219"/>
      <c r="G5" s="219"/>
      <c r="H5" s="219"/>
      <c r="I5" s="219"/>
      <c r="J5" s="219"/>
      <c r="K5" s="219"/>
      <c r="L5" s="219"/>
      <c r="M5" s="219"/>
      <c r="N5" s="219"/>
      <c r="O5" s="219"/>
      <c r="P5" s="219"/>
      <c r="Q5" s="221" t="s">
        <v>1022</v>
      </c>
      <c r="R5" s="221" t="s">
        <v>1023</v>
      </c>
      <c r="S5" s="221" t="s">
        <v>1024</v>
      </c>
      <c r="T5" s="85" t="s">
        <v>1025</v>
      </c>
    </row>
    <row r="6" spans="1:26" x14ac:dyDescent="0.25">
      <c r="A6" t="s">
        <v>1026</v>
      </c>
      <c r="B6" s="85" t="s">
        <v>371</v>
      </c>
      <c r="C6" s="85" t="s">
        <v>370</v>
      </c>
      <c r="D6" s="100">
        <v>17806865.449999999</v>
      </c>
      <c r="E6" s="100">
        <v>0</v>
      </c>
      <c r="F6" s="100">
        <v>879407</v>
      </c>
      <c r="G6" s="100">
        <v>84740</v>
      </c>
      <c r="H6" s="100">
        <v>0</v>
      </c>
      <c r="I6" s="100">
        <v>84740</v>
      </c>
      <c r="J6" s="100">
        <v>0</v>
      </c>
      <c r="K6" s="100">
        <v>0</v>
      </c>
      <c r="L6" s="100">
        <v>0</v>
      </c>
      <c r="M6" s="100">
        <v>0</v>
      </c>
      <c r="N6" s="100">
        <v>0</v>
      </c>
      <c r="O6" s="100">
        <v>0</v>
      </c>
      <c r="P6" s="100">
        <v>16842718.449999999</v>
      </c>
      <c r="Q6" s="84" t="s">
        <v>370</v>
      </c>
      <c r="R6" s="84" t="s">
        <v>1027</v>
      </c>
      <c r="S6" s="84" t="s">
        <v>1028</v>
      </c>
      <c r="T6" s="84" t="s">
        <v>1029</v>
      </c>
      <c r="V6"/>
      <c r="W6"/>
      <c r="Z6"/>
    </row>
    <row r="7" spans="1:26" x14ac:dyDescent="0.25">
      <c r="A7" t="s">
        <v>1026</v>
      </c>
      <c r="B7" s="85" t="s">
        <v>373</v>
      </c>
      <c r="C7" s="85" t="s">
        <v>372</v>
      </c>
      <c r="D7" s="100">
        <v>27500567</v>
      </c>
      <c r="E7" s="100">
        <v>430334</v>
      </c>
      <c r="F7" s="100">
        <v>0</v>
      </c>
      <c r="G7" s="100">
        <v>182960</v>
      </c>
      <c r="H7" s="100">
        <v>0</v>
      </c>
      <c r="I7" s="100">
        <v>182960</v>
      </c>
      <c r="J7" s="100">
        <v>0</v>
      </c>
      <c r="K7" s="100">
        <v>0</v>
      </c>
      <c r="L7" s="100">
        <v>511299</v>
      </c>
      <c r="M7" s="100">
        <v>500359</v>
      </c>
      <c r="N7" s="100">
        <v>10940</v>
      </c>
      <c r="O7" s="100">
        <v>0</v>
      </c>
      <c r="P7" s="100">
        <v>27236642</v>
      </c>
      <c r="Q7" s="84" t="s">
        <v>372</v>
      </c>
      <c r="R7" s="84" t="s">
        <v>1030</v>
      </c>
      <c r="S7" s="84" t="s">
        <v>1028</v>
      </c>
      <c r="T7" s="84" t="s">
        <v>1029</v>
      </c>
      <c r="V7"/>
      <c r="W7"/>
      <c r="Z7"/>
    </row>
    <row r="8" spans="1:26" x14ac:dyDescent="0.25">
      <c r="A8" t="s">
        <v>1026</v>
      </c>
      <c r="B8" s="85" t="s">
        <v>375</v>
      </c>
      <c r="C8" s="85" t="s">
        <v>374</v>
      </c>
      <c r="D8" s="100">
        <v>30332580</v>
      </c>
      <c r="E8" s="100">
        <v>354393</v>
      </c>
      <c r="F8" s="100">
        <v>0</v>
      </c>
      <c r="G8" s="100">
        <v>147660</v>
      </c>
      <c r="H8" s="100">
        <v>0</v>
      </c>
      <c r="I8" s="100">
        <v>147660</v>
      </c>
      <c r="J8" s="100">
        <v>0</v>
      </c>
      <c r="K8" s="100">
        <v>0</v>
      </c>
      <c r="L8" s="100">
        <v>11735</v>
      </c>
      <c r="M8" s="100">
        <v>11735</v>
      </c>
      <c r="N8" s="100">
        <v>0</v>
      </c>
      <c r="O8" s="100">
        <v>0</v>
      </c>
      <c r="P8" s="100">
        <v>30527578</v>
      </c>
      <c r="Q8" s="84" t="s">
        <v>374</v>
      </c>
      <c r="R8" s="84" t="s">
        <v>1031</v>
      </c>
      <c r="S8" s="84" t="s">
        <v>1032</v>
      </c>
      <c r="T8" s="84" t="s">
        <v>1029</v>
      </c>
      <c r="V8"/>
      <c r="W8"/>
      <c r="Z8"/>
    </row>
    <row r="9" spans="1:26" x14ac:dyDescent="0.25">
      <c r="A9" t="s">
        <v>1026</v>
      </c>
      <c r="B9" s="85" t="s">
        <v>377</v>
      </c>
      <c r="C9" s="85" t="s">
        <v>376</v>
      </c>
      <c r="D9" s="100">
        <v>36335368</v>
      </c>
      <c r="E9" s="100">
        <v>168612</v>
      </c>
      <c r="F9" s="100">
        <v>0</v>
      </c>
      <c r="G9" s="100">
        <v>181784</v>
      </c>
      <c r="H9" s="100">
        <v>0</v>
      </c>
      <c r="I9" s="100">
        <v>181784</v>
      </c>
      <c r="J9" s="100">
        <v>0</v>
      </c>
      <c r="K9" s="100">
        <v>0</v>
      </c>
      <c r="L9" s="100">
        <v>0</v>
      </c>
      <c r="M9" s="100">
        <v>0</v>
      </c>
      <c r="N9" s="100">
        <v>0</v>
      </c>
      <c r="O9" s="100">
        <v>0</v>
      </c>
      <c r="P9" s="100">
        <v>36322196</v>
      </c>
      <c r="Q9" s="84" t="s">
        <v>376</v>
      </c>
      <c r="R9" s="84" t="s">
        <v>1027</v>
      </c>
      <c r="S9" s="84" t="s">
        <v>1028</v>
      </c>
      <c r="T9" s="84" t="s">
        <v>1029</v>
      </c>
      <c r="V9"/>
      <c r="W9"/>
      <c r="Z9"/>
    </row>
    <row r="10" spans="1:26" x14ac:dyDescent="0.25">
      <c r="A10" t="s">
        <v>1026</v>
      </c>
      <c r="B10" s="85" t="s">
        <v>379</v>
      </c>
      <c r="C10" s="85" t="s">
        <v>378</v>
      </c>
      <c r="D10" s="100">
        <v>36066670</v>
      </c>
      <c r="E10" s="100">
        <v>246099</v>
      </c>
      <c r="F10" s="100">
        <v>0</v>
      </c>
      <c r="G10" s="100">
        <v>148104</v>
      </c>
      <c r="H10" s="100">
        <v>0</v>
      </c>
      <c r="I10" s="100">
        <v>148104</v>
      </c>
      <c r="J10" s="100">
        <v>0</v>
      </c>
      <c r="K10" s="100">
        <v>0</v>
      </c>
      <c r="L10" s="100">
        <v>23222</v>
      </c>
      <c r="M10" s="100">
        <v>23222</v>
      </c>
      <c r="N10" s="100">
        <v>0</v>
      </c>
      <c r="O10" s="100">
        <v>0</v>
      </c>
      <c r="P10" s="100">
        <v>36141443</v>
      </c>
      <c r="Q10" s="84" t="s">
        <v>378</v>
      </c>
      <c r="R10" s="84" t="s">
        <v>1033</v>
      </c>
      <c r="S10" s="84" t="s">
        <v>1034</v>
      </c>
      <c r="T10" s="84" t="s">
        <v>1029</v>
      </c>
      <c r="V10"/>
      <c r="W10"/>
      <c r="Z10"/>
    </row>
    <row r="11" spans="1:26" x14ac:dyDescent="0.25">
      <c r="A11" t="s">
        <v>1026</v>
      </c>
      <c r="B11" s="85" t="s">
        <v>381</v>
      </c>
      <c r="C11" s="85" t="s">
        <v>380</v>
      </c>
      <c r="D11" s="100">
        <v>50389263</v>
      </c>
      <c r="E11" s="100">
        <v>0</v>
      </c>
      <c r="F11" s="100">
        <v>549143</v>
      </c>
      <c r="G11" s="100">
        <v>189084</v>
      </c>
      <c r="H11" s="100">
        <v>0</v>
      </c>
      <c r="I11" s="100">
        <v>189084</v>
      </c>
      <c r="J11" s="100">
        <v>0</v>
      </c>
      <c r="K11" s="100">
        <v>0</v>
      </c>
      <c r="L11" s="100">
        <v>98692</v>
      </c>
      <c r="M11" s="100">
        <v>98692</v>
      </c>
      <c r="N11" s="100">
        <v>0</v>
      </c>
      <c r="O11" s="100">
        <v>0</v>
      </c>
      <c r="P11" s="100">
        <v>49552344</v>
      </c>
      <c r="Q11" s="84" t="s">
        <v>380</v>
      </c>
      <c r="R11" s="84" t="s">
        <v>1035</v>
      </c>
      <c r="S11" s="84" t="s">
        <v>1036</v>
      </c>
      <c r="T11" s="84" t="s">
        <v>1029</v>
      </c>
      <c r="V11"/>
      <c r="W11"/>
      <c r="Z11"/>
    </row>
    <row r="12" spans="1:26" x14ac:dyDescent="0.25">
      <c r="A12" t="s">
        <v>1037</v>
      </c>
      <c r="B12" s="85" t="s">
        <v>383</v>
      </c>
      <c r="C12" s="85" t="s">
        <v>382</v>
      </c>
      <c r="D12" s="100">
        <v>55999252</v>
      </c>
      <c r="E12" s="100">
        <v>1819994</v>
      </c>
      <c r="F12" s="100">
        <v>0</v>
      </c>
      <c r="G12" s="100">
        <v>218131</v>
      </c>
      <c r="H12" s="100">
        <v>0</v>
      </c>
      <c r="I12" s="100">
        <v>218131</v>
      </c>
      <c r="J12" s="100">
        <v>0</v>
      </c>
      <c r="K12" s="100">
        <v>710175</v>
      </c>
      <c r="L12" s="100">
        <v>231840</v>
      </c>
      <c r="M12" s="100">
        <v>0</v>
      </c>
      <c r="N12" s="100">
        <v>231840</v>
      </c>
      <c r="O12" s="100">
        <v>0</v>
      </c>
      <c r="P12" s="100">
        <v>56659100</v>
      </c>
      <c r="Q12" s="84" t="s">
        <v>382</v>
      </c>
      <c r="R12" s="84" t="s">
        <v>1038</v>
      </c>
      <c r="S12" s="84" t="s">
        <v>1039</v>
      </c>
      <c r="T12" s="84" t="s">
        <v>1029</v>
      </c>
      <c r="V12"/>
      <c r="W12"/>
      <c r="Z12"/>
    </row>
    <row r="13" spans="1:26" x14ac:dyDescent="0.25">
      <c r="A13" t="s">
        <v>1026</v>
      </c>
      <c r="B13" s="85" t="s">
        <v>385</v>
      </c>
      <c r="C13" s="85" t="s">
        <v>384</v>
      </c>
      <c r="D13" s="100">
        <v>22223953</v>
      </c>
      <c r="E13" s="100">
        <v>0</v>
      </c>
      <c r="F13" s="100">
        <v>3614</v>
      </c>
      <c r="G13" s="100">
        <v>129297</v>
      </c>
      <c r="H13" s="100">
        <v>0</v>
      </c>
      <c r="I13" s="100">
        <v>129297</v>
      </c>
      <c r="J13" s="100">
        <v>0</v>
      </c>
      <c r="K13" s="100">
        <v>8057</v>
      </c>
      <c r="L13" s="100">
        <v>22065</v>
      </c>
      <c r="M13" s="100">
        <v>22065</v>
      </c>
      <c r="N13" s="100">
        <v>0</v>
      </c>
      <c r="O13" s="100">
        <v>0</v>
      </c>
      <c r="P13" s="100">
        <v>22060920</v>
      </c>
      <c r="Q13" s="84" t="s">
        <v>384</v>
      </c>
      <c r="R13" s="84" t="s">
        <v>1040</v>
      </c>
      <c r="S13" s="84" t="s">
        <v>1028</v>
      </c>
      <c r="T13" s="84" t="s">
        <v>1029</v>
      </c>
      <c r="V13"/>
      <c r="W13"/>
      <c r="Z13"/>
    </row>
    <row r="14" spans="1:26" x14ac:dyDescent="0.25">
      <c r="A14" t="s">
        <v>1037</v>
      </c>
      <c r="B14" s="85" t="s">
        <v>387</v>
      </c>
      <c r="C14" s="85" t="s">
        <v>1041</v>
      </c>
      <c r="D14" s="100">
        <v>61163868.829999998</v>
      </c>
      <c r="E14" s="100">
        <v>445764</v>
      </c>
      <c r="F14" s="100">
        <v>0</v>
      </c>
      <c r="G14" s="100">
        <v>203380</v>
      </c>
      <c r="H14" s="100">
        <v>0</v>
      </c>
      <c r="I14" s="100">
        <v>203380</v>
      </c>
      <c r="J14" s="100">
        <v>0</v>
      </c>
      <c r="K14" s="100">
        <v>0</v>
      </c>
      <c r="L14" s="100">
        <v>0</v>
      </c>
      <c r="M14" s="100">
        <v>0</v>
      </c>
      <c r="N14" s="100">
        <v>0</v>
      </c>
      <c r="O14" s="100">
        <v>0</v>
      </c>
      <c r="P14" s="100">
        <v>61406252.829999998</v>
      </c>
      <c r="Q14" s="84" t="s">
        <v>386</v>
      </c>
      <c r="R14" s="84" t="s">
        <v>1042</v>
      </c>
      <c r="S14" s="84" t="s">
        <v>1043</v>
      </c>
      <c r="T14" s="84" t="s">
        <v>1044</v>
      </c>
      <c r="V14"/>
      <c r="W14"/>
      <c r="Z14"/>
    </row>
    <row r="15" spans="1:26" x14ac:dyDescent="0.25">
      <c r="A15" t="s">
        <v>1026</v>
      </c>
      <c r="B15" s="85" t="s">
        <v>389</v>
      </c>
      <c r="C15" s="85" t="s">
        <v>388</v>
      </c>
      <c r="D15" s="100">
        <v>109571475</v>
      </c>
      <c r="E15" s="100">
        <v>977238</v>
      </c>
      <c r="F15" s="100">
        <v>0</v>
      </c>
      <c r="G15" s="100">
        <v>409053</v>
      </c>
      <c r="H15" s="100">
        <v>0</v>
      </c>
      <c r="I15" s="100">
        <v>409053</v>
      </c>
      <c r="J15" s="100">
        <v>0</v>
      </c>
      <c r="K15" s="100">
        <v>0</v>
      </c>
      <c r="L15" s="100">
        <v>0</v>
      </c>
      <c r="M15" s="100">
        <v>0</v>
      </c>
      <c r="N15" s="100">
        <v>0</v>
      </c>
      <c r="O15" s="100">
        <v>0</v>
      </c>
      <c r="P15" s="100">
        <v>110139660</v>
      </c>
      <c r="Q15" s="84" t="s">
        <v>388</v>
      </c>
      <c r="R15" s="84" t="s">
        <v>1042</v>
      </c>
      <c r="S15" s="84" t="s">
        <v>1043</v>
      </c>
      <c r="T15" s="84" t="s">
        <v>1044</v>
      </c>
      <c r="V15"/>
      <c r="W15"/>
      <c r="Z15"/>
    </row>
    <row r="16" spans="1:26" x14ac:dyDescent="0.25">
      <c r="A16" t="s">
        <v>1026</v>
      </c>
      <c r="B16" s="85" t="s">
        <v>391</v>
      </c>
      <c r="C16" s="85" t="s">
        <v>390</v>
      </c>
      <c r="D16" s="100">
        <v>53573620</v>
      </c>
      <c r="E16" s="100">
        <v>0</v>
      </c>
      <c r="F16" s="100">
        <v>1314515</v>
      </c>
      <c r="G16" s="100">
        <v>318952</v>
      </c>
      <c r="H16" s="100">
        <v>0</v>
      </c>
      <c r="I16" s="100">
        <v>318952</v>
      </c>
      <c r="J16" s="100">
        <v>0</v>
      </c>
      <c r="K16" s="100">
        <v>468315</v>
      </c>
      <c r="L16" s="100">
        <v>49392</v>
      </c>
      <c r="M16" s="100">
        <v>49392</v>
      </c>
      <c r="N16" s="100">
        <v>0</v>
      </c>
      <c r="O16" s="100">
        <v>0</v>
      </c>
      <c r="P16" s="100">
        <v>51422446</v>
      </c>
      <c r="Q16" s="84" t="s">
        <v>390</v>
      </c>
      <c r="R16" s="84" t="s">
        <v>1045</v>
      </c>
      <c r="S16" s="84" t="s">
        <v>1046</v>
      </c>
      <c r="T16" s="84" t="s">
        <v>1047</v>
      </c>
      <c r="V16"/>
      <c r="W16"/>
      <c r="Z16"/>
    </row>
    <row r="17" spans="1:26" x14ac:dyDescent="0.25">
      <c r="A17" t="s">
        <v>1026</v>
      </c>
      <c r="B17" s="85" t="s">
        <v>393</v>
      </c>
      <c r="C17" s="85" t="s">
        <v>392</v>
      </c>
      <c r="D17" s="100">
        <v>21859675</v>
      </c>
      <c r="E17" s="100">
        <v>0</v>
      </c>
      <c r="F17" s="100">
        <v>761479</v>
      </c>
      <c r="G17" s="100">
        <v>90751</v>
      </c>
      <c r="H17" s="100">
        <v>0</v>
      </c>
      <c r="I17" s="100">
        <v>90751</v>
      </c>
      <c r="J17" s="100">
        <v>0</v>
      </c>
      <c r="K17" s="100">
        <v>0</v>
      </c>
      <c r="L17" s="100">
        <v>117616</v>
      </c>
      <c r="M17" s="100">
        <v>117616</v>
      </c>
      <c r="N17" s="100">
        <v>0</v>
      </c>
      <c r="O17" s="100">
        <v>0</v>
      </c>
      <c r="P17" s="100">
        <v>20889829</v>
      </c>
      <c r="Q17" s="84" t="s">
        <v>392</v>
      </c>
      <c r="R17" s="84" t="s">
        <v>1030</v>
      </c>
      <c r="S17" s="84" t="s">
        <v>1028</v>
      </c>
      <c r="T17" s="84" t="s">
        <v>1029</v>
      </c>
      <c r="V17"/>
      <c r="W17"/>
      <c r="Z17"/>
    </row>
    <row r="18" spans="1:26" x14ac:dyDescent="0.25">
      <c r="A18" t="s">
        <v>1026</v>
      </c>
      <c r="B18" s="85" t="s">
        <v>395</v>
      </c>
      <c r="C18" s="85" t="s">
        <v>394</v>
      </c>
      <c r="D18" s="100">
        <v>78311394</v>
      </c>
      <c r="E18" s="100">
        <v>0</v>
      </c>
      <c r="F18" s="100">
        <v>585428</v>
      </c>
      <c r="G18" s="100">
        <v>227771</v>
      </c>
      <c r="H18" s="100">
        <v>0</v>
      </c>
      <c r="I18" s="100">
        <v>227771</v>
      </c>
      <c r="J18" s="100">
        <v>0</v>
      </c>
      <c r="K18" s="100">
        <v>0</v>
      </c>
      <c r="L18" s="100">
        <v>23360</v>
      </c>
      <c r="M18" s="100">
        <v>23360</v>
      </c>
      <c r="N18" s="100">
        <v>0</v>
      </c>
      <c r="O18" s="100">
        <v>0</v>
      </c>
      <c r="P18" s="100">
        <v>77474835</v>
      </c>
      <c r="Q18" s="84" t="s">
        <v>394</v>
      </c>
      <c r="R18" s="84" t="s">
        <v>1048</v>
      </c>
      <c r="S18" s="84" t="s">
        <v>1049</v>
      </c>
      <c r="T18" s="84" t="s">
        <v>1029</v>
      </c>
      <c r="V18"/>
      <c r="W18"/>
      <c r="Z18"/>
    </row>
    <row r="19" spans="1:26" x14ac:dyDescent="0.25">
      <c r="A19" t="s">
        <v>1026</v>
      </c>
      <c r="B19" s="85" t="s">
        <v>397</v>
      </c>
      <c r="C19" s="85" t="s">
        <v>396</v>
      </c>
      <c r="D19" s="100">
        <v>79533837</v>
      </c>
      <c r="E19" s="100">
        <v>0</v>
      </c>
      <c r="F19" s="100">
        <v>3089145</v>
      </c>
      <c r="G19" s="100">
        <v>203904</v>
      </c>
      <c r="H19" s="100">
        <v>0</v>
      </c>
      <c r="I19" s="100">
        <v>203904</v>
      </c>
      <c r="J19" s="100">
        <v>0</v>
      </c>
      <c r="K19" s="100">
        <v>0</v>
      </c>
      <c r="L19" s="100">
        <v>390152</v>
      </c>
      <c r="M19" s="100">
        <v>-24083</v>
      </c>
      <c r="N19" s="100">
        <v>414235</v>
      </c>
      <c r="O19" s="100">
        <v>0</v>
      </c>
      <c r="P19" s="100">
        <v>75850636</v>
      </c>
      <c r="Q19" s="84" t="s">
        <v>396</v>
      </c>
      <c r="R19" s="84" t="s">
        <v>1050</v>
      </c>
      <c r="S19" s="84" t="s">
        <v>1051</v>
      </c>
      <c r="T19" s="84" t="s">
        <v>1029</v>
      </c>
      <c r="V19"/>
      <c r="W19"/>
      <c r="Z19"/>
    </row>
    <row r="20" spans="1:26" x14ac:dyDescent="0.25">
      <c r="A20" t="s">
        <v>1026</v>
      </c>
      <c r="B20" s="85" t="s">
        <v>399</v>
      </c>
      <c r="C20" s="85" t="s">
        <v>398</v>
      </c>
      <c r="D20" s="100">
        <v>49737112</v>
      </c>
      <c r="E20" s="100">
        <v>0</v>
      </c>
      <c r="F20" s="100">
        <v>7546280</v>
      </c>
      <c r="G20" s="100">
        <v>169065</v>
      </c>
      <c r="H20" s="100">
        <v>0</v>
      </c>
      <c r="I20" s="100">
        <v>169065</v>
      </c>
      <c r="J20" s="100">
        <v>0</v>
      </c>
      <c r="K20" s="100">
        <v>0</v>
      </c>
      <c r="L20" s="100">
        <v>1025255</v>
      </c>
      <c r="M20" s="100">
        <v>1025255</v>
      </c>
      <c r="N20" s="100">
        <v>0</v>
      </c>
      <c r="O20" s="100">
        <v>0</v>
      </c>
      <c r="P20" s="100">
        <v>40996512</v>
      </c>
      <c r="Q20" s="84" t="s">
        <v>398</v>
      </c>
      <c r="R20" s="84" t="s">
        <v>1033</v>
      </c>
      <c r="S20" s="84" t="s">
        <v>1034</v>
      </c>
      <c r="T20" s="84" t="s">
        <v>1029</v>
      </c>
      <c r="V20"/>
      <c r="W20"/>
      <c r="Z20"/>
    </row>
    <row r="21" spans="1:26" x14ac:dyDescent="0.25">
      <c r="A21" t="s">
        <v>1026</v>
      </c>
      <c r="B21" s="85" t="s">
        <v>401</v>
      </c>
      <c r="C21" s="85" t="s">
        <v>400</v>
      </c>
      <c r="D21" s="100">
        <v>66766589</v>
      </c>
      <c r="E21" s="100">
        <v>0</v>
      </c>
      <c r="F21" s="100">
        <v>291541</v>
      </c>
      <c r="G21" s="100">
        <v>265444</v>
      </c>
      <c r="H21" s="100">
        <v>0</v>
      </c>
      <c r="I21" s="100">
        <v>265444</v>
      </c>
      <c r="J21" s="100">
        <v>0</v>
      </c>
      <c r="K21" s="100">
        <v>555716</v>
      </c>
      <c r="L21" s="100">
        <v>24864</v>
      </c>
      <c r="M21" s="100">
        <v>24864</v>
      </c>
      <c r="N21" s="100">
        <v>0</v>
      </c>
      <c r="O21" s="100">
        <v>0</v>
      </c>
      <c r="P21" s="100">
        <v>65629024</v>
      </c>
      <c r="Q21" s="84" t="s">
        <v>400</v>
      </c>
      <c r="R21" s="84" t="s">
        <v>1052</v>
      </c>
      <c r="S21" s="84" t="s">
        <v>1053</v>
      </c>
      <c r="T21" s="84" t="s">
        <v>1054</v>
      </c>
      <c r="V21"/>
      <c r="W21"/>
      <c r="Z21"/>
    </row>
    <row r="22" spans="1:26" x14ac:dyDescent="0.25">
      <c r="A22" t="s">
        <v>1026</v>
      </c>
      <c r="B22" s="85" t="s">
        <v>403</v>
      </c>
      <c r="C22" s="85" t="s">
        <v>402</v>
      </c>
      <c r="D22" s="100">
        <v>63310632</v>
      </c>
      <c r="E22" s="100">
        <v>0</v>
      </c>
      <c r="F22" s="100">
        <v>2632801</v>
      </c>
      <c r="G22" s="100">
        <v>231924</v>
      </c>
      <c r="H22" s="100">
        <v>0</v>
      </c>
      <c r="I22" s="100">
        <v>231924</v>
      </c>
      <c r="J22" s="100">
        <v>0</v>
      </c>
      <c r="K22" s="100">
        <v>0</v>
      </c>
      <c r="L22" s="100">
        <v>590033</v>
      </c>
      <c r="M22" s="100">
        <v>590033</v>
      </c>
      <c r="N22" s="100">
        <v>0</v>
      </c>
      <c r="O22" s="100">
        <v>0</v>
      </c>
      <c r="P22" s="100">
        <v>59855874</v>
      </c>
      <c r="Q22" s="84" t="s">
        <v>402</v>
      </c>
      <c r="R22" s="84" t="s">
        <v>1054</v>
      </c>
      <c r="S22" s="84" t="s">
        <v>1055</v>
      </c>
      <c r="T22" s="84" t="s">
        <v>1054</v>
      </c>
      <c r="V22"/>
      <c r="W22"/>
      <c r="Z22"/>
    </row>
    <row r="23" spans="1:26" x14ac:dyDescent="0.25">
      <c r="A23" t="s">
        <v>1026</v>
      </c>
      <c r="B23" s="85" t="s">
        <v>405</v>
      </c>
      <c r="C23" s="85" t="s">
        <v>404</v>
      </c>
      <c r="D23" s="100">
        <v>76522593</v>
      </c>
      <c r="E23" s="100">
        <v>0</v>
      </c>
      <c r="F23" s="100">
        <v>432133</v>
      </c>
      <c r="G23" s="100">
        <v>248651</v>
      </c>
      <c r="H23" s="100">
        <v>0</v>
      </c>
      <c r="I23" s="100">
        <v>248651</v>
      </c>
      <c r="J23" s="100">
        <v>0</v>
      </c>
      <c r="K23" s="100">
        <v>0</v>
      </c>
      <c r="L23" s="100">
        <v>0</v>
      </c>
      <c r="M23" s="100">
        <v>0</v>
      </c>
      <c r="N23" s="100">
        <v>0</v>
      </c>
      <c r="O23" s="100">
        <v>0</v>
      </c>
      <c r="P23" s="100">
        <v>75841809</v>
      </c>
      <c r="Q23" s="84" t="s">
        <v>404</v>
      </c>
      <c r="R23" s="84" t="s">
        <v>1042</v>
      </c>
      <c r="S23" s="84" t="s">
        <v>1043</v>
      </c>
      <c r="T23" s="84" t="s">
        <v>1044</v>
      </c>
      <c r="V23"/>
      <c r="W23"/>
      <c r="Z23"/>
    </row>
    <row r="24" spans="1:26" x14ac:dyDescent="0.25">
      <c r="A24" t="s">
        <v>1026</v>
      </c>
      <c r="B24" s="85" t="s">
        <v>407</v>
      </c>
      <c r="C24" s="85" t="s">
        <v>406</v>
      </c>
      <c r="D24" s="100">
        <v>434895042</v>
      </c>
      <c r="E24" s="100">
        <v>0</v>
      </c>
      <c r="F24" s="100">
        <v>864066</v>
      </c>
      <c r="G24" s="100">
        <v>1843987</v>
      </c>
      <c r="H24" s="100">
        <v>0</v>
      </c>
      <c r="I24" s="100">
        <v>1843987</v>
      </c>
      <c r="J24" s="100">
        <v>0</v>
      </c>
      <c r="K24" s="100">
        <v>2373405</v>
      </c>
      <c r="L24" s="100">
        <v>0</v>
      </c>
      <c r="M24" s="100">
        <v>0</v>
      </c>
      <c r="N24" s="100">
        <v>0</v>
      </c>
      <c r="O24" s="100">
        <v>0</v>
      </c>
      <c r="P24" s="100">
        <v>429813584</v>
      </c>
      <c r="Q24" s="84" t="s">
        <v>406</v>
      </c>
      <c r="R24" s="84" t="s">
        <v>1045</v>
      </c>
      <c r="S24" s="84" t="s">
        <v>1056</v>
      </c>
      <c r="T24" s="84" t="s">
        <v>1047</v>
      </c>
      <c r="V24"/>
      <c r="W24"/>
      <c r="Z24"/>
    </row>
    <row r="25" spans="1:26" x14ac:dyDescent="0.25">
      <c r="A25" t="s">
        <v>1026</v>
      </c>
      <c r="B25" s="85" t="s">
        <v>409</v>
      </c>
      <c r="C25" s="85" t="s">
        <v>408</v>
      </c>
      <c r="D25" s="100">
        <v>48311377</v>
      </c>
      <c r="E25" s="100">
        <v>0</v>
      </c>
      <c r="F25" s="100">
        <v>5260</v>
      </c>
      <c r="G25" s="100">
        <v>104427</v>
      </c>
      <c r="H25" s="100">
        <v>0</v>
      </c>
      <c r="I25" s="100">
        <v>104427</v>
      </c>
      <c r="J25" s="100">
        <v>0</v>
      </c>
      <c r="K25" s="100">
        <v>0</v>
      </c>
      <c r="L25" s="100">
        <v>0</v>
      </c>
      <c r="M25" s="100">
        <v>0</v>
      </c>
      <c r="N25" s="100">
        <v>0</v>
      </c>
      <c r="O25" s="100">
        <v>0</v>
      </c>
      <c r="P25" s="100">
        <v>48201690</v>
      </c>
      <c r="Q25" s="84" t="s">
        <v>408</v>
      </c>
      <c r="R25" s="84" t="s">
        <v>1057</v>
      </c>
      <c r="S25" s="84" t="s">
        <v>1058</v>
      </c>
      <c r="T25" s="84" t="s">
        <v>1029</v>
      </c>
      <c r="V25"/>
      <c r="W25"/>
      <c r="Z25"/>
    </row>
    <row r="26" spans="1:26" x14ac:dyDescent="0.25">
      <c r="A26" t="s">
        <v>1026</v>
      </c>
      <c r="B26" s="85" t="s">
        <v>411</v>
      </c>
      <c r="C26" s="85" t="s">
        <v>410</v>
      </c>
      <c r="D26" s="100">
        <v>45205350</v>
      </c>
      <c r="E26" s="100">
        <v>0</v>
      </c>
      <c r="F26" s="100">
        <v>1924596</v>
      </c>
      <c r="G26" s="100">
        <v>247910</v>
      </c>
      <c r="H26" s="100">
        <v>0</v>
      </c>
      <c r="I26" s="100">
        <v>247910</v>
      </c>
      <c r="J26" s="100">
        <v>0</v>
      </c>
      <c r="K26" s="100">
        <v>0</v>
      </c>
      <c r="L26" s="100">
        <v>0</v>
      </c>
      <c r="M26" s="100">
        <v>0</v>
      </c>
      <c r="N26" s="100">
        <v>0</v>
      </c>
      <c r="O26" s="100">
        <v>0</v>
      </c>
      <c r="P26" s="100">
        <v>43032844</v>
      </c>
      <c r="Q26" s="84" t="s">
        <v>410</v>
      </c>
      <c r="R26" s="84" t="s">
        <v>1054</v>
      </c>
      <c r="S26" s="84" t="s">
        <v>1059</v>
      </c>
      <c r="T26" s="84" t="s">
        <v>1054</v>
      </c>
      <c r="V26"/>
      <c r="W26"/>
      <c r="Z26"/>
    </row>
    <row r="27" spans="1:26" x14ac:dyDescent="0.25">
      <c r="A27" t="s">
        <v>1026</v>
      </c>
      <c r="B27" s="85" t="s">
        <v>413</v>
      </c>
      <c r="C27" s="85" t="s">
        <v>412</v>
      </c>
      <c r="D27" s="100">
        <v>42627837</v>
      </c>
      <c r="E27" s="100">
        <v>0</v>
      </c>
      <c r="F27" s="100">
        <v>654863</v>
      </c>
      <c r="G27" s="100">
        <v>250904</v>
      </c>
      <c r="H27" s="100">
        <v>0</v>
      </c>
      <c r="I27" s="100">
        <v>250904</v>
      </c>
      <c r="J27" s="100">
        <v>0</v>
      </c>
      <c r="K27" s="100">
        <v>0</v>
      </c>
      <c r="L27" s="100">
        <v>2552</v>
      </c>
      <c r="M27" s="100">
        <v>2552</v>
      </c>
      <c r="N27" s="100">
        <v>0</v>
      </c>
      <c r="O27" s="100">
        <v>0</v>
      </c>
      <c r="P27" s="100">
        <v>41719518</v>
      </c>
      <c r="Q27" s="84" t="s">
        <v>412</v>
      </c>
      <c r="R27" s="84" t="s">
        <v>1054</v>
      </c>
      <c r="S27" s="84" t="s">
        <v>1059</v>
      </c>
      <c r="T27" s="84" t="s">
        <v>1054</v>
      </c>
      <c r="V27"/>
      <c r="W27"/>
      <c r="Z27"/>
    </row>
    <row r="28" spans="1:26" x14ac:dyDescent="0.25">
      <c r="A28" t="s">
        <v>1026</v>
      </c>
      <c r="B28" s="85" t="s">
        <v>415</v>
      </c>
      <c r="C28" s="85" t="s">
        <v>414</v>
      </c>
      <c r="D28" s="100">
        <v>27934422</v>
      </c>
      <c r="E28" s="100">
        <v>80906</v>
      </c>
      <c r="F28" s="100">
        <v>0</v>
      </c>
      <c r="G28" s="100">
        <v>93658</v>
      </c>
      <c r="H28" s="100">
        <v>0</v>
      </c>
      <c r="I28" s="100">
        <v>93658</v>
      </c>
      <c r="J28" s="100">
        <v>0</v>
      </c>
      <c r="K28" s="100">
        <v>0</v>
      </c>
      <c r="L28" s="100">
        <v>58322</v>
      </c>
      <c r="M28" s="100">
        <v>58322</v>
      </c>
      <c r="N28" s="100">
        <v>0</v>
      </c>
      <c r="O28" s="100">
        <v>0</v>
      </c>
      <c r="P28" s="100">
        <v>27863348</v>
      </c>
      <c r="Q28" s="84" t="s">
        <v>414</v>
      </c>
      <c r="R28" s="84" t="s">
        <v>1031</v>
      </c>
      <c r="S28" s="84" t="s">
        <v>1032</v>
      </c>
      <c r="T28" s="84" t="s">
        <v>1029</v>
      </c>
      <c r="V28"/>
      <c r="W28"/>
      <c r="Z28"/>
    </row>
    <row r="29" spans="1:26" x14ac:dyDescent="0.25">
      <c r="A29" t="s">
        <v>1026</v>
      </c>
      <c r="B29" s="85" t="s">
        <v>417</v>
      </c>
      <c r="C29" s="85" t="s">
        <v>416</v>
      </c>
      <c r="D29" s="100">
        <v>84712620</v>
      </c>
      <c r="E29" s="100">
        <v>0</v>
      </c>
      <c r="F29" s="100">
        <v>2403034</v>
      </c>
      <c r="G29" s="100">
        <v>400132</v>
      </c>
      <c r="H29" s="100">
        <v>0</v>
      </c>
      <c r="I29" s="100">
        <v>400132</v>
      </c>
      <c r="J29" s="100">
        <v>0</v>
      </c>
      <c r="K29" s="100">
        <v>0</v>
      </c>
      <c r="L29" s="100">
        <v>0</v>
      </c>
      <c r="M29" s="100">
        <v>0</v>
      </c>
      <c r="N29" s="100">
        <v>0</v>
      </c>
      <c r="O29" s="100">
        <v>0</v>
      </c>
      <c r="P29" s="100">
        <v>81909454</v>
      </c>
      <c r="Q29" s="84" t="s">
        <v>416</v>
      </c>
      <c r="R29" s="84" t="s">
        <v>1045</v>
      </c>
      <c r="S29" s="84" t="s">
        <v>1060</v>
      </c>
      <c r="T29" s="84" t="s">
        <v>1047</v>
      </c>
      <c r="V29"/>
      <c r="W29"/>
      <c r="Z29"/>
    </row>
    <row r="30" spans="1:26" x14ac:dyDescent="0.25">
      <c r="A30" t="s">
        <v>1026</v>
      </c>
      <c r="B30" s="85" t="s">
        <v>419</v>
      </c>
      <c r="C30" s="85" t="s">
        <v>418</v>
      </c>
      <c r="D30" s="100">
        <v>19386783</v>
      </c>
      <c r="E30" s="100">
        <v>257992</v>
      </c>
      <c r="F30" s="100">
        <v>0</v>
      </c>
      <c r="G30" s="100">
        <v>91610</v>
      </c>
      <c r="H30" s="100">
        <v>0</v>
      </c>
      <c r="I30" s="100">
        <v>91610</v>
      </c>
      <c r="J30" s="100">
        <v>0</v>
      </c>
      <c r="K30" s="100">
        <v>0</v>
      </c>
      <c r="L30" s="100">
        <v>205753</v>
      </c>
      <c r="M30" s="100">
        <v>205753</v>
      </c>
      <c r="N30" s="100">
        <v>0</v>
      </c>
      <c r="O30" s="100">
        <v>0</v>
      </c>
      <c r="P30" s="100">
        <v>19347412</v>
      </c>
      <c r="Q30" s="84" t="s">
        <v>418</v>
      </c>
      <c r="R30" s="84" t="s">
        <v>1061</v>
      </c>
      <c r="S30" s="84" t="s">
        <v>1028</v>
      </c>
      <c r="T30" s="84" t="s">
        <v>1029</v>
      </c>
      <c r="V30"/>
      <c r="W30"/>
      <c r="Z30"/>
    </row>
    <row r="31" spans="1:26" x14ac:dyDescent="0.25">
      <c r="A31" t="s">
        <v>1026</v>
      </c>
      <c r="B31" s="85" t="s">
        <v>421</v>
      </c>
      <c r="C31" s="85" t="s">
        <v>420</v>
      </c>
      <c r="D31" s="100">
        <v>137094637.00999999</v>
      </c>
      <c r="E31" s="100">
        <v>0</v>
      </c>
      <c r="F31" s="100">
        <v>1023439</v>
      </c>
      <c r="G31" s="100">
        <v>596476</v>
      </c>
      <c r="H31" s="100">
        <v>0</v>
      </c>
      <c r="I31" s="100">
        <v>596476</v>
      </c>
      <c r="J31" s="100">
        <v>0</v>
      </c>
      <c r="K31" s="100">
        <v>0</v>
      </c>
      <c r="L31" s="100">
        <v>299392</v>
      </c>
      <c r="M31" s="100">
        <v>299392</v>
      </c>
      <c r="N31" s="100">
        <v>0</v>
      </c>
      <c r="O31" s="100">
        <v>0</v>
      </c>
      <c r="P31" s="100">
        <v>135175330.00999999</v>
      </c>
      <c r="Q31" s="84" t="s">
        <v>420</v>
      </c>
      <c r="R31" s="84" t="s">
        <v>1054</v>
      </c>
      <c r="S31" s="84" t="s">
        <v>1062</v>
      </c>
      <c r="T31" s="84" t="s">
        <v>1054</v>
      </c>
      <c r="V31"/>
      <c r="W31"/>
      <c r="Z31"/>
    </row>
    <row r="32" spans="1:26" x14ac:dyDescent="0.25">
      <c r="A32" t="s">
        <v>1026</v>
      </c>
      <c r="B32" s="85" t="s">
        <v>423</v>
      </c>
      <c r="C32" s="85" t="s">
        <v>422</v>
      </c>
      <c r="D32" s="100">
        <v>71214005</v>
      </c>
      <c r="E32" s="100">
        <v>156695</v>
      </c>
      <c r="F32" s="100">
        <v>0</v>
      </c>
      <c r="G32" s="100">
        <v>149530</v>
      </c>
      <c r="H32" s="100">
        <v>0</v>
      </c>
      <c r="I32" s="100">
        <v>149530</v>
      </c>
      <c r="J32" s="100">
        <v>0</v>
      </c>
      <c r="K32" s="100">
        <v>0</v>
      </c>
      <c r="L32" s="100">
        <v>0</v>
      </c>
      <c r="M32" s="100">
        <v>0</v>
      </c>
      <c r="N32" s="100">
        <v>0</v>
      </c>
      <c r="O32" s="100">
        <v>0</v>
      </c>
      <c r="P32" s="100">
        <v>71221170</v>
      </c>
      <c r="Q32" s="84" t="s">
        <v>422</v>
      </c>
      <c r="R32" s="84" t="s">
        <v>1054</v>
      </c>
      <c r="S32" s="84" t="s">
        <v>1063</v>
      </c>
      <c r="T32" s="84" t="s">
        <v>1054</v>
      </c>
      <c r="V32"/>
      <c r="W32"/>
      <c r="Z32"/>
    </row>
    <row r="33" spans="1:26" x14ac:dyDescent="0.25">
      <c r="A33" t="s">
        <v>1026</v>
      </c>
      <c r="B33" s="85" t="s">
        <v>425</v>
      </c>
      <c r="C33" s="85" t="s">
        <v>424</v>
      </c>
      <c r="D33" s="100">
        <v>132860127.88999999</v>
      </c>
      <c r="E33" s="100">
        <v>0</v>
      </c>
      <c r="F33" s="100">
        <v>1620688</v>
      </c>
      <c r="G33" s="100">
        <v>727519</v>
      </c>
      <c r="H33" s="100">
        <v>0</v>
      </c>
      <c r="I33" s="100">
        <v>727519</v>
      </c>
      <c r="J33" s="100">
        <v>0</v>
      </c>
      <c r="K33" s="100">
        <v>0</v>
      </c>
      <c r="L33" s="100">
        <v>0</v>
      </c>
      <c r="M33" s="100">
        <v>0</v>
      </c>
      <c r="N33" s="100">
        <v>0</v>
      </c>
      <c r="O33" s="100">
        <v>0</v>
      </c>
      <c r="P33" s="100">
        <v>130511920.88999999</v>
      </c>
      <c r="Q33" s="84" t="s">
        <v>424</v>
      </c>
      <c r="R33" s="84" t="s">
        <v>1045</v>
      </c>
      <c r="S33" s="84" t="s">
        <v>1064</v>
      </c>
      <c r="T33" s="84" t="s">
        <v>1047</v>
      </c>
      <c r="V33"/>
      <c r="W33"/>
      <c r="Z33"/>
    </row>
    <row r="34" spans="1:26" x14ac:dyDescent="0.25">
      <c r="A34" t="s">
        <v>1026</v>
      </c>
      <c r="B34" s="85" t="s">
        <v>427</v>
      </c>
      <c r="C34" s="85" t="s">
        <v>426</v>
      </c>
      <c r="D34" s="100">
        <v>41768774</v>
      </c>
      <c r="E34" s="100">
        <v>220978</v>
      </c>
      <c r="F34" s="100">
        <v>0</v>
      </c>
      <c r="G34" s="100">
        <v>188693</v>
      </c>
      <c r="H34" s="100">
        <v>0</v>
      </c>
      <c r="I34" s="100">
        <v>188693</v>
      </c>
      <c r="J34" s="100">
        <v>0</v>
      </c>
      <c r="K34" s="100">
        <v>0</v>
      </c>
      <c r="L34" s="100">
        <v>73662</v>
      </c>
      <c r="M34" s="100">
        <v>-36109</v>
      </c>
      <c r="N34" s="100">
        <v>109771</v>
      </c>
      <c r="O34" s="100">
        <v>0</v>
      </c>
      <c r="P34" s="100">
        <v>41727397</v>
      </c>
      <c r="Q34" s="84" t="s">
        <v>426</v>
      </c>
      <c r="R34" s="84" t="s">
        <v>1048</v>
      </c>
      <c r="S34" s="84" t="s">
        <v>1049</v>
      </c>
      <c r="T34" s="84" t="s">
        <v>1029</v>
      </c>
      <c r="V34"/>
      <c r="W34"/>
      <c r="Z34"/>
    </row>
    <row r="35" spans="1:26" x14ac:dyDescent="0.25">
      <c r="A35" t="s">
        <v>1026</v>
      </c>
      <c r="B35" s="85" t="s">
        <v>429</v>
      </c>
      <c r="C35" s="85" t="s">
        <v>428</v>
      </c>
      <c r="D35" s="100">
        <v>33916423.740000002</v>
      </c>
      <c r="E35" s="100">
        <v>232365</v>
      </c>
      <c r="F35" s="100">
        <v>0</v>
      </c>
      <c r="G35" s="100">
        <v>167726</v>
      </c>
      <c r="H35" s="100">
        <v>0</v>
      </c>
      <c r="I35" s="100">
        <v>167726</v>
      </c>
      <c r="J35" s="100">
        <v>0</v>
      </c>
      <c r="K35" s="100">
        <v>0</v>
      </c>
      <c r="L35" s="100">
        <v>2520322</v>
      </c>
      <c r="M35" s="100">
        <v>2520322</v>
      </c>
      <c r="N35" s="100">
        <v>0</v>
      </c>
      <c r="O35" s="100">
        <v>0</v>
      </c>
      <c r="P35" s="100">
        <v>31460740.740000002</v>
      </c>
      <c r="Q35" s="84" t="s">
        <v>428</v>
      </c>
      <c r="R35" s="84" t="s">
        <v>1065</v>
      </c>
      <c r="S35" s="84" t="s">
        <v>1028</v>
      </c>
      <c r="T35" s="84" t="s">
        <v>1029</v>
      </c>
      <c r="V35"/>
      <c r="W35"/>
      <c r="Z35"/>
    </row>
    <row r="36" spans="1:26" x14ac:dyDescent="0.25">
      <c r="A36" t="s">
        <v>1026</v>
      </c>
      <c r="B36" s="85" t="s">
        <v>431</v>
      </c>
      <c r="C36" s="85" t="s">
        <v>430</v>
      </c>
      <c r="D36" s="100">
        <v>126490703</v>
      </c>
      <c r="E36" s="100">
        <v>1297359</v>
      </c>
      <c r="F36" s="100">
        <v>0</v>
      </c>
      <c r="G36" s="100">
        <v>427032</v>
      </c>
      <c r="H36" s="100">
        <v>0</v>
      </c>
      <c r="I36" s="100">
        <v>427032</v>
      </c>
      <c r="J36" s="100">
        <v>0</v>
      </c>
      <c r="K36" s="100">
        <v>0</v>
      </c>
      <c r="L36" s="100">
        <v>0</v>
      </c>
      <c r="M36" s="100">
        <v>0</v>
      </c>
      <c r="N36" s="100">
        <v>0</v>
      </c>
      <c r="O36" s="100">
        <v>0</v>
      </c>
      <c r="P36" s="100">
        <v>127361030</v>
      </c>
      <c r="Q36" s="84" t="s">
        <v>430</v>
      </c>
      <c r="R36" s="84" t="s">
        <v>1042</v>
      </c>
      <c r="S36" s="84" t="s">
        <v>1043</v>
      </c>
      <c r="T36" s="84" t="s">
        <v>1044</v>
      </c>
      <c r="V36"/>
      <c r="W36"/>
      <c r="Z36"/>
    </row>
    <row r="37" spans="1:26" x14ac:dyDescent="0.25">
      <c r="A37" t="s">
        <v>1026</v>
      </c>
      <c r="B37" s="85" t="s">
        <v>433</v>
      </c>
      <c r="C37" s="85" t="s">
        <v>432</v>
      </c>
      <c r="D37" s="100">
        <v>25404203</v>
      </c>
      <c r="E37" s="100">
        <v>0</v>
      </c>
      <c r="F37" s="100">
        <v>5090</v>
      </c>
      <c r="G37" s="100">
        <v>102237</v>
      </c>
      <c r="H37" s="100">
        <v>0</v>
      </c>
      <c r="I37" s="100">
        <v>102237</v>
      </c>
      <c r="J37" s="100">
        <v>0</v>
      </c>
      <c r="K37" s="100">
        <v>0</v>
      </c>
      <c r="L37" s="100">
        <v>0</v>
      </c>
      <c r="M37" s="100">
        <v>0</v>
      </c>
      <c r="N37" s="100">
        <v>0</v>
      </c>
      <c r="O37" s="100">
        <v>0</v>
      </c>
      <c r="P37" s="100">
        <v>25296876</v>
      </c>
      <c r="Q37" s="84" t="s">
        <v>432</v>
      </c>
      <c r="R37" s="84" t="s">
        <v>1048</v>
      </c>
      <c r="S37" s="84" t="s">
        <v>1049</v>
      </c>
      <c r="T37" s="84" t="s">
        <v>1029</v>
      </c>
      <c r="V37"/>
      <c r="W37"/>
      <c r="Z37"/>
    </row>
    <row r="38" spans="1:26" x14ac:dyDescent="0.25">
      <c r="A38" t="s">
        <v>1026</v>
      </c>
      <c r="B38" s="85" t="s">
        <v>435</v>
      </c>
      <c r="C38" s="85" t="s">
        <v>434</v>
      </c>
      <c r="D38" s="100">
        <v>119340600</v>
      </c>
      <c r="E38" s="100">
        <v>1988467</v>
      </c>
      <c r="F38" s="100">
        <v>0</v>
      </c>
      <c r="G38" s="100">
        <v>444785</v>
      </c>
      <c r="H38" s="100">
        <v>0</v>
      </c>
      <c r="I38" s="100">
        <v>444785</v>
      </c>
      <c r="J38" s="100">
        <v>0</v>
      </c>
      <c r="K38" s="100">
        <v>0</v>
      </c>
      <c r="L38" s="100">
        <v>0</v>
      </c>
      <c r="M38" s="100">
        <v>0</v>
      </c>
      <c r="N38" s="100">
        <v>0</v>
      </c>
      <c r="O38" s="100">
        <v>0</v>
      </c>
      <c r="P38" s="100">
        <v>120884282</v>
      </c>
      <c r="Q38" s="84" t="s">
        <v>434</v>
      </c>
      <c r="R38" s="84" t="s">
        <v>1054</v>
      </c>
      <c r="S38" s="84" t="s">
        <v>1066</v>
      </c>
      <c r="T38" s="84" t="s">
        <v>1054</v>
      </c>
      <c r="V38"/>
      <c r="W38"/>
      <c r="Z38"/>
    </row>
    <row r="39" spans="1:26" x14ac:dyDescent="0.25">
      <c r="A39" t="s">
        <v>1026</v>
      </c>
      <c r="B39" s="85" t="s">
        <v>437</v>
      </c>
      <c r="C39" s="85" t="s">
        <v>436</v>
      </c>
      <c r="D39" s="100">
        <v>224484032</v>
      </c>
      <c r="E39" s="100">
        <v>0</v>
      </c>
      <c r="F39" s="100">
        <v>2879257</v>
      </c>
      <c r="G39" s="100">
        <v>703945</v>
      </c>
      <c r="H39" s="100">
        <v>0</v>
      </c>
      <c r="I39" s="100">
        <v>703945</v>
      </c>
      <c r="J39" s="100">
        <v>0</v>
      </c>
      <c r="K39" s="100">
        <v>8129043</v>
      </c>
      <c r="L39" s="100">
        <v>168619</v>
      </c>
      <c r="M39" s="100">
        <v>168619</v>
      </c>
      <c r="N39" s="100">
        <v>0</v>
      </c>
      <c r="O39" s="100">
        <v>0</v>
      </c>
      <c r="P39" s="100">
        <v>212603168</v>
      </c>
      <c r="Q39" s="84" t="s">
        <v>436</v>
      </c>
      <c r="R39" s="84" t="s">
        <v>1052</v>
      </c>
      <c r="S39" s="84" t="s">
        <v>1053</v>
      </c>
      <c r="T39" s="84" t="s">
        <v>1054</v>
      </c>
      <c r="V39"/>
      <c r="W39"/>
      <c r="Z39"/>
    </row>
    <row r="40" spans="1:26" x14ac:dyDescent="0.25">
      <c r="A40" t="s">
        <v>1026</v>
      </c>
      <c r="B40" s="85" t="s">
        <v>439</v>
      </c>
      <c r="C40" s="85" t="s">
        <v>438</v>
      </c>
      <c r="D40" s="100">
        <v>30662435</v>
      </c>
      <c r="E40" s="100">
        <v>0</v>
      </c>
      <c r="F40" s="100">
        <v>250118</v>
      </c>
      <c r="G40" s="100">
        <v>139999</v>
      </c>
      <c r="H40" s="100">
        <v>0</v>
      </c>
      <c r="I40" s="100">
        <v>139999</v>
      </c>
      <c r="J40" s="100">
        <v>0</v>
      </c>
      <c r="K40" s="100">
        <v>0</v>
      </c>
      <c r="L40" s="100">
        <v>150035</v>
      </c>
      <c r="M40" s="100">
        <v>150035</v>
      </c>
      <c r="N40" s="100">
        <v>0</v>
      </c>
      <c r="O40" s="100">
        <v>0</v>
      </c>
      <c r="P40" s="100">
        <v>30122283</v>
      </c>
      <c r="Q40" s="84" t="s">
        <v>438</v>
      </c>
      <c r="R40" s="84" t="s">
        <v>1065</v>
      </c>
      <c r="S40" s="84" t="s">
        <v>1028</v>
      </c>
      <c r="T40" s="84" t="s">
        <v>1029</v>
      </c>
      <c r="V40"/>
      <c r="W40"/>
      <c r="Z40"/>
    </row>
    <row r="41" spans="1:26" x14ac:dyDescent="0.25">
      <c r="A41" t="s">
        <v>1037</v>
      </c>
      <c r="B41" s="85" t="s">
        <v>441</v>
      </c>
      <c r="C41" s="85" t="s">
        <v>440</v>
      </c>
      <c r="D41" s="100">
        <v>89950229</v>
      </c>
      <c r="E41" s="100">
        <v>1870989</v>
      </c>
      <c r="F41" s="100">
        <v>0</v>
      </c>
      <c r="G41" s="100">
        <v>325447</v>
      </c>
      <c r="H41" s="100">
        <v>0</v>
      </c>
      <c r="I41" s="100">
        <v>325447</v>
      </c>
      <c r="J41" s="100">
        <v>0</v>
      </c>
      <c r="K41" s="100">
        <v>0</v>
      </c>
      <c r="L41" s="100">
        <v>0</v>
      </c>
      <c r="M41" s="100">
        <v>0</v>
      </c>
      <c r="N41" s="100">
        <v>0</v>
      </c>
      <c r="O41" s="100">
        <v>0</v>
      </c>
      <c r="P41" s="100">
        <v>91495771</v>
      </c>
      <c r="Q41" s="84" t="s">
        <v>440</v>
      </c>
      <c r="R41" s="84" t="s">
        <v>1042</v>
      </c>
      <c r="S41" s="84" t="s">
        <v>1043</v>
      </c>
      <c r="T41" s="84" t="s">
        <v>1044</v>
      </c>
      <c r="V41"/>
      <c r="W41"/>
      <c r="Z41"/>
    </row>
    <row r="42" spans="1:26" x14ac:dyDescent="0.25">
      <c r="A42" t="s">
        <v>1037</v>
      </c>
      <c r="B42" s="85" t="s">
        <v>443</v>
      </c>
      <c r="C42" s="85" t="s">
        <v>442</v>
      </c>
      <c r="D42" s="100">
        <v>27878459.239999995</v>
      </c>
      <c r="E42" s="100">
        <v>0</v>
      </c>
      <c r="F42" s="100">
        <v>189995</v>
      </c>
      <c r="G42" s="100">
        <v>126252</v>
      </c>
      <c r="H42" s="100">
        <v>0</v>
      </c>
      <c r="I42" s="100">
        <v>126252</v>
      </c>
      <c r="J42" s="100">
        <v>0</v>
      </c>
      <c r="K42" s="100">
        <v>0</v>
      </c>
      <c r="L42" s="100">
        <v>0</v>
      </c>
      <c r="M42" s="100">
        <v>0</v>
      </c>
      <c r="N42" s="100">
        <v>0</v>
      </c>
      <c r="O42" s="100">
        <v>0</v>
      </c>
      <c r="P42" s="100">
        <v>27562212.239999995</v>
      </c>
      <c r="Q42" s="84" t="s">
        <v>442</v>
      </c>
      <c r="R42" s="84" t="s">
        <v>1067</v>
      </c>
      <c r="S42" s="84" t="s">
        <v>1068</v>
      </c>
      <c r="T42" s="84" t="s">
        <v>1029</v>
      </c>
      <c r="V42"/>
      <c r="W42"/>
      <c r="Z42"/>
    </row>
    <row r="43" spans="1:26" x14ac:dyDescent="0.25">
      <c r="A43" t="s">
        <v>1026</v>
      </c>
      <c r="B43" s="85" t="s">
        <v>445</v>
      </c>
      <c r="C43" s="85" t="s">
        <v>444</v>
      </c>
      <c r="D43" s="100">
        <v>38785008</v>
      </c>
      <c r="E43" s="100">
        <v>0</v>
      </c>
      <c r="F43" s="100">
        <v>668176</v>
      </c>
      <c r="G43" s="100">
        <v>110735</v>
      </c>
      <c r="H43" s="100">
        <v>0</v>
      </c>
      <c r="I43" s="100">
        <v>110735</v>
      </c>
      <c r="J43" s="100">
        <v>0</v>
      </c>
      <c r="K43" s="100">
        <v>0</v>
      </c>
      <c r="L43" s="100">
        <v>0</v>
      </c>
      <c r="M43" s="100">
        <v>0</v>
      </c>
      <c r="N43" s="100">
        <v>0</v>
      </c>
      <c r="O43" s="100">
        <v>0</v>
      </c>
      <c r="P43" s="100">
        <v>38006097</v>
      </c>
      <c r="Q43" s="84" t="s">
        <v>444</v>
      </c>
      <c r="R43" s="84" t="s">
        <v>1069</v>
      </c>
      <c r="S43" s="84" t="s">
        <v>1028</v>
      </c>
      <c r="T43" s="84" t="s">
        <v>1029</v>
      </c>
      <c r="V43"/>
      <c r="W43"/>
      <c r="Z43"/>
    </row>
    <row r="44" spans="1:26" x14ac:dyDescent="0.25">
      <c r="A44" t="s">
        <v>1026</v>
      </c>
      <c r="B44" s="85" t="s">
        <v>447</v>
      </c>
      <c r="C44" s="85" t="s">
        <v>446</v>
      </c>
      <c r="D44" s="100">
        <v>26623085</v>
      </c>
      <c r="E44" s="100">
        <v>348738</v>
      </c>
      <c r="F44" s="100">
        <v>0</v>
      </c>
      <c r="G44" s="100">
        <v>102982</v>
      </c>
      <c r="H44" s="100">
        <v>0</v>
      </c>
      <c r="I44" s="100">
        <v>102982</v>
      </c>
      <c r="J44" s="100">
        <v>0</v>
      </c>
      <c r="K44" s="100">
        <v>0</v>
      </c>
      <c r="L44" s="100">
        <v>0</v>
      </c>
      <c r="M44" s="100">
        <v>0</v>
      </c>
      <c r="N44" s="100">
        <v>0</v>
      </c>
      <c r="O44" s="100">
        <v>0</v>
      </c>
      <c r="P44" s="100">
        <v>26868841</v>
      </c>
      <c r="Q44" s="84" t="s">
        <v>446</v>
      </c>
      <c r="R44" s="84" t="s">
        <v>1033</v>
      </c>
      <c r="S44" s="84" t="s">
        <v>1034</v>
      </c>
      <c r="T44" s="84" t="s">
        <v>1029</v>
      </c>
      <c r="V44"/>
      <c r="W44"/>
      <c r="Z44"/>
    </row>
    <row r="45" spans="1:26" x14ac:dyDescent="0.25">
      <c r="A45" t="s">
        <v>1026</v>
      </c>
      <c r="B45" s="85" t="s">
        <v>449</v>
      </c>
      <c r="C45" s="85" t="s">
        <v>448</v>
      </c>
      <c r="D45" s="100">
        <v>29455397</v>
      </c>
      <c r="E45" s="100">
        <v>0</v>
      </c>
      <c r="F45" s="100">
        <v>89646</v>
      </c>
      <c r="G45" s="100">
        <v>148271</v>
      </c>
      <c r="H45" s="100">
        <v>0</v>
      </c>
      <c r="I45" s="100">
        <v>148271</v>
      </c>
      <c r="J45" s="100">
        <v>0</v>
      </c>
      <c r="K45" s="100">
        <v>0</v>
      </c>
      <c r="L45" s="100">
        <v>241811</v>
      </c>
      <c r="M45" s="100">
        <v>241811</v>
      </c>
      <c r="N45" s="100">
        <v>0</v>
      </c>
      <c r="O45" s="100">
        <v>0</v>
      </c>
      <c r="P45" s="100">
        <v>28975669</v>
      </c>
      <c r="Q45" s="84" t="s">
        <v>448</v>
      </c>
      <c r="R45" s="84" t="s">
        <v>1070</v>
      </c>
      <c r="S45" s="84" t="s">
        <v>1059</v>
      </c>
      <c r="T45" s="84" t="s">
        <v>1029</v>
      </c>
      <c r="V45"/>
      <c r="W45"/>
      <c r="Z45"/>
    </row>
    <row r="46" spans="1:26" x14ac:dyDescent="0.25">
      <c r="A46" t="s">
        <v>1026</v>
      </c>
      <c r="B46" s="85" t="s">
        <v>451</v>
      </c>
      <c r="C46" s="85" t="s">
        <v>450</v>
      </c>
      <c r="D46" s="100">
        <v>52146579</v>
      </c>
      <c r="E46" s="100">
        <v>0</v>
      </c>
      <c r="F46" s="100">
        <v>281359</v>
      </c>
      <c r="G46" s="100">
        <v>234797</v>
      </c>
      <c r="H46" s="100">
        <v>0</v>
      </c>
      <c r="I46" s="100">
        <v>234797</v>
      </c>
      <c r="J46" s="100">
        <v>0</v>
      </c>
      <c r="K46" s="100">
        <v>0</v>
      </c>
      <c r="L46" s="100">
        <v>0</v>
      </c>
      <c r="M46" s="100">
        <v>0</v>
      </c>
      <c r="N46" s="100">
        <v>0</v>
      </c>
      <c r="O46" s="100">
        <v>0</v>
      </c>
      <c r="P46" s="100">
        <v>51630423</v>
      </c>
      <c r="Q46" s="84" t="s">
        <v>450</v>
      </c>
      <c r="R46" s="84" t="s">
        <v>1045</v>
      </c>
      <c r="S46" s="84" t="s">
        <v>1060</v>
      </c>
      <c r="T46" s="84" t="s">
        <v>1047</v>
      </c>
      <c r="V46"/>
      <c r="W46"/>
      <c r="Z46"/>
    </row>
    <row r="47" spans="1:26" x14ac:dyDescent="0.25">
      <c r="A47" t="s">
        <v>1026</v>
      </c>
      <c r="B47" s="85" t="s">
        <v>453</v>
      </c>
      <c r="C47" s="85" t="s">
        <v>452</v>
      </c>
      <c r="D47" s="100">
        <v>56818072</v>
      </c>
      <c r="E47" s="100">
        <v>0</v>
      </c>
      <c r="F47" s="100">
        <v>276040</v>
      </c>
      <c r="G47" s="100">
        <v>349398</v>
      </c>
      <c r="H47" s="100">
        <v>0</v>
      </c>
      <c r="I47" s="100">
        <v>349398</v>
      </c>
      <c r="J47" s="100">
        <v>0</v>
      </c>
      <c r="K47" s="100">
        <v>0</v>
      </c>
      <c r="L47" s="100">
        <v>445475</v>
      </c>
      <c r="M47" s="100">
        <v>445475</v>
      </c>
      <c r="N47" s="100">
        <v>0</v>
      </c>
      <c r="O47" s="100">
        <v>0</v>
      </c>
      <c r="P47" s="100">
        <v>55747159</v>
      </c>
      <c r="Q47" s="84" t="s">
        <v>452</v>
      </c>
      <c r="R47" s="84" t="s">
        <v>1045</v>
      </c>
      <c r="S47" s="84" t="s">
        <v>1064</v>
      </c>
      <c r="T47" s="84" t="s">
        <v>1047</v>
      </c>
      <c r="V47"/>
      <c r="W47"/>
      <c r="Z47"/>
    </row>
    <row r="48" spans="1:26" x14ac:dyDescent="0.25">
      <c r="A48" t="s">
        <v>1026</v>
      </c>
      <c r="B48" s="85" t="s">
        <v>455</v>
      </c>
      <c r="C48" s="85" t="s">
        <v>454</v>
      </c>
      <c r="D48" s="100">
        <v>114492734</v>
      </c>
      <c r="E48" s="100">
        <v>0</v>
      </c>
      <c r="F48" s="100">
        <v>331129</v>
      </c>
      <c r="G48" s="100">
        <v>236985</v>
      </c>
      <c r="H48" s="100">
        <v>0</v>
      </c>
      <c r="I48" s="100">
        <v>236985</v>
      </c>
      <c r="J48" s="100">
        <v>0</v>
      </c>
      <c r="K48" s="100">
        <v>0</v>
      </c>
      <c r="L48" s="100">
        <v>0</v>
      </c>
      <c r="M48" s="100">
        <v>0</v>
      </c>
      <c r="N48" s="100">
        <v>0</v>
      </c>
      <c r="O48" s="100">
        <v>0</v>
      </c>
      <c r="P48" s="100">
        <v>113924620</v>
      </c>
      <c r="Q48" s="84" t="s">
        <v>454</v>
      </c>
      <c r="R48" s="84" t="s">
        <v>1071</v>
      </c>
      <c r="S48" s="84" t="s">
        <v>1072</v>
      </c>
      <c r="T48" s="84" t="s">
        <v>1029</v>
      </c>
      <c r="V48"/>
      <c r="W48"/>
      <c r="Z48"/>
    </row>
    <row r="49" spans="1:26" x14ac:dyDescent="0.25">
      <c r="A49" t="s">
        <v>1037</v>
      </c>
      <c r="B49" s="85" t="s">
        <v>457</v>
      </c>
      <c r="C49" s="85" t="s">
        <v>456</v>
      </c>
      <c r="D49" s="100">
        <v>656039030.76800001</v>
      </c>
      <c r="E49" s="100">
        <v>5227644</v>
      </c>
      <c r="F49" s="100">
        <v>0</v>
      </c>
      <c r="G49" s="100">
        <v>1307964</v>
      </c>
      <c r="H49" s="100">
        <v>0</v>
      </c>
      <c r="I49" s="100">
        <v>1307964</v>
      </c>
      <c r="J49" s="100">
        <v>0</v>
      </c>
      <c r="K49" s="100">
        <v>0</v>
      </c>
      <c r="L49" s="100">
        <v>0</v>
      </c>
      <c r="M49" s="100">
        <v>0</v>
      </c>
      <c r="N49" s="100">
        <v>0</v>
      </c>
      <c r="O49" s="100">
        <v>0</v>
      </c>
      <c r="P49" s="100">
        <v>659958710.76800001</v>
      </c>
      <c r="Q49" s="84" t="s">
        <v>456</v>
      </c>
      <c r="R49" s="84" t="s">
        <v>1042</v>
      </c>
      <c r="S49" s="84" t="s">
        <v>1043</v>
      </c>
      <c r="T49" s="84" t="s">
        <v>1073</v>
      </c>
      <c r="V49"/>
      <c r="W49"/>
      <c r="Z49"/>
    </row>
    <row r="50" spans="1:26" x14ac:dyDescent="0.25">
      <c r="A50" t="s">
        <v>1026</v>
      </c>
      <c r="B50" s="85" t="s">
        <v>459</v>
      </c>
      <c r="C50" s="85" t="s">
        <v>458</v>
      </c>
      <c r="D50" s="100">
        <v>32565210</v>
      </c>
      <c r="E50" s="100">
        <v>201308</v>
      </c>
      <c r="F50" s="100">
        <v>0</v>
      </c>
      <c r="G50" s="100">
        <v>135576</v>
      </c>
      <c r="H50" s="100">
        <v>0</v>
      </c>
      <c r="I50" s="100">
        <v>135576</v>
      </c>
      <c r="J50" s="100">
        <v>0</v>
      </c>
      <c r="K50" s="100">
        <v>0</v>
      </c>
      <c r="L50" s="100">
        <v>0</v>
      </c>
      <c r="M50" s="100">
        <v>0</v>
      </c>
      <c r="N50" s="100">
        <v>0</v>
      </c>
      <c r="O50" s="100">
        <v>0</v>
      </c>
      <c r="P50" s="100">
        <v>32630942</v>
      </c>
      <c r="Q50" s="84" t="s">
        <v>458</v>
      </c>
      <c r="R50" s="84" t="s">
        <v>1074</v>
      </c>
      <c r="S50" s="84" t="s">
        <v>1075</v>
      </c>
      <c r="T50" s="84" t="s">
        <v>1029</v>
      </c>
      <c r="V50"/>
      <c r="W50"/>
      <c r="Z50"/>
    </row>
    <row r="51" spans="1:26" x14ac:dyDescent="0.25">
      <c r="A51" t="s">
        <v>1026</v>
      </c>
      <c r="B51" s="85" t="s">
        <v>461</v>
      </c>
      <c r="C51" s="85" t="s">
        <v>460</v>
      </c>
      <c r="D51" s="100">
        <v>52403164.780000001</v>
      </c>
      <c r="E51" s="100">
        <v>0</v>
      </c>
      <c r="F51" s="100">
        <v>1464413</v>
      </c>
      <c r="G51" s="100">
        <v>233880</v>
      </c>
      <c r="H51" s="100">
        <v>0</v>
      </c>
      <c r="I51" s="100">
        <v>233880</v>
      </c>
      <c r="J51" s="100">
        <v>0</v>
      </c>
      <c r="K51" s="100">
        <v>0</v>
      </c>
      <c r="L51" s="100">
        <v>309494</v>
      </c>
      <c r="M51" s="100">
        <v>309494</v>
      </c>
      <c r="N51" s="100">
        <v>0</v>
      </c>
      <c r="O51" s="100">
        <v>0</v>
      </c>
      <c r="P51" s="100">
        <v>50395377.780000001</v>
      </c>
      <c r="Q51" s="84" t="s">
        <v>460</v>
      </c>
      <c r="R51" s="84" t="s">
        <v>1035</v>
      </c>
      <c r="S51" s="84" t="s">
        <v>1036</v>
      </c>
      <c r="T51" s="84" t="s">
        <v>1029</v>
      </c>
      <c r="V51"/>
      <c r="W51"/>
      <c r="Z51"/>
    </row>
    <row r="52" spans="1:26" x14ac:dyDescent="0.25">
      <c r="A52" t="s">
        <v>1026</v>
      </c>
      <c r="B52" s="85" t="s">
        <v>463</v>
      </c>
      <c r="C52" s="85" t="s">
        <v>462</v>
      </c>
      <c r="D52" s="100">
        <v>41484272</v>
      </c>
      <c r="E52" s="100">
        <v>0</v>
      </c>
      <c r="F52" s="100">
        <v>567146</v>
      </c>
      <c r="G52" s="100">
        <v>178465</v>
      </c>
      <c r="H52" s="100">
        <v>0</v>
      </c>
      <c r="I52" s="100">
        <v>178465</v>
      </c>
      <c r="J52" s="100">
        <v>0</v>
      </c>
      <c r="K52" s="100">
        <v>0</v>
      </c>
      <c r="L52" s="100">
        <v>350691</v>
      </c>
      <c r="M52" s="100">
        <v>350691</v>
      </c>
      <c r="N52" s="100">
        <v>0</v>
      </c>
      <c r="O52" s="100">
        <v>0</v>
      </c>
      <c r="P52" s="100">
        <v>40387970</v>
      </c>
      <c r="Q52" s="84" t="s">
        <v>462</v>
      </c>
      <c r="R52" s="84" t="s">
        <v>1030</v>
      </c>
      <c r="S52" s="84" t="s">
        <v>1028</v>
      </c>
      <c r="T52" s="84" t="s">
        <v>1029</v>
      </c>
      <c r="V52"/>
      <c r="W52"/>
      <c r="Z52"/>
    </row>
    <row r="53" spans="1:26" x14ac:dyDescent="0.25">
      <c r="A53" t="s">
        <v>1026</v>
      </c>
      <c r="B53" s="85" t="s">
        <v>465</v>
      </c>
      <c r="C53" s="85" t="s">
        <v>464</v>
      </c>
      <c r="D53" s="100">
        <v>13832043.51</v>
      </c>
      <c r="E53" s="100">
        <v>12606</v>
      </c>
      <c r="F53" s="100">
        <v>0</v>
      </c>
      <c r="G53" s="100">
        <v>76312</v>
      </c>
      <c r="H53" s="100">
        <v>0</v>
      </c>
      <c r="I53" s="100">
        <v>76312</v>
      </c>
      <c r="J53" s="100">
        <v>0</v>
      </c>
      <c r="K53" s="100">
        <v>0</v>
      </c>
      <c r="L53" s="100">
        <v>0</v>
      </c>
      <c r="M53" s="100">
        <v>0</v>
      </c>
      <c r="N53" s="100">
        <v>0</v>
      </c>
      <c r="O53" s="100">
        <v>0</v>
      </c>
      <c r="P53" s="100">
        <v>13768337.51</v>
      </c>
      <c r="Q53" s="84" t="s">
        <v>464</v>
      </c>
      <c r="R53" s="84" t="s">
        <v>1048</v>
      </c>
      <c r="S53" s="84" t="s">
        <v>1049</v>
      </c>
      <c r="T53" s="84" t="s">
        <v>1029</v>
      </c>
      <c r="V53"/>
      <c r="W53"/>
      <c r="Z53"/>
    </row>
    <row r="54" spans="1:26" x14ac:dyDescent="0.25">
      <c r="A54" t="s">
        <v>1026</v>
      </c>
      <c r="B54" s="85" t="s">
        <v>467</v>
      </c>
      <c r="C54" s="85" t="s">
        <v>466</v>
      </c>
      <c r="D54" s="100">
        <v>83734321</v>
      </c>
      <c r="E54" s="100">
        <v>314153</v>
      </c>
      <c r="F54" s="100">
        <v>0</v>
      </c>
      <c r="G54" s="100">
        <v>299463</v>
      </c>
      <c r="H54" s="100">
        <v>0</v>
      </c>
      <c r="I54" s="100">
        <v>299463</v>
      </c>
      <c r="J54" s="100">
        <v>0</v>
      </c>
      <c r="K54" s="100">
        <v>0</v>
      </c>
      <c r="L54" s="100">
        <v>375473</v>
      </c>
      <c r="M54" s="100">
        <v>375473</v>
      </c>
      <c r="N54" s="100">
        <v>0</v>
      </c>
      <c r="O54" s="100">
        <v>0</v>
      </c>
      <c r="P54" s="100">
        <v>83373538</v>
      </c>
      <c r="Q54" s="84" t="s">
        <v>466</v>
      </c>
      <c r="R54" s="84" t="s">
        <v>1054</v>
      </c>
      <c r="S54" s="84" t="s">
        <v>1055</v>
      </c>
      <c r="T54" s="84" t="s">
        <v>1054</v>
      </c>
      <c r="V54"/>
      <c r="W54"/>
      <c r="Z54"/>
    </row>
    <row r="55" spans="1:26" x14ac:dyDescent="0.25">
      <c r="A55" t="s">
        <v>1026</v>
      </c>
      <c r="B55" s="85" t="s">
        <v>469</v>
      </c>
      <c r="C55" s="85" t="s">
        <v>468</v>
      </c>
      <c r="D55" s="100">
        <v>50746654</v>
      </c>
      <c r="E55" s="100">
        <v>630642</v>
      </c>
      <c r="F55" s="100">
        <v>0</v>
      </c>
      <c r="G55" s="100">
        <v>189436</v>
      </c>
      <c r="H55" s="100">
        <v>0</v>
      </c>
      <c r="I55" s="100">
        <v>189436</v>
      </c>
      <c r="J55" s="100">
        <v>0</v>
      </c>
      <c r="K55" s="100">
        <v>1125193</v>
      </c>
      <c r="L55" s="100">
        <v>-52793</v>
      </c>
      <c r="M55" s="100">
        <v>-57114</v>
      </c>
      <c r="N55" s="100">
        <v>4321</v>
      </c>
      <c r="O55" s="100">
        <v>0</v>
      </c>
      <c r="P55" s="100">
        <v>50115460</v>
      </c>
      <c r="Q55" s="84" t="s">
        <v>468</v>
      </c>
      <c r="R55" s="84" t="s">
        <v>1057</v>
      </c>
      <c r="S55" s="84" t="s">
        <v>1058</v>
      </c>
      <c r="T55" s="84" t="s">
        <v>1029</v>
      </c>
      <c r="V55"/>
      <c r="W55"/>
      <c r="Z55"/>
    </row>
    <row r="56" spans="1:26" x14ac:dyDescent="0.25">
      <c r="A56" t="s">
        <v>1026</v>
      </c>
      <c r="B56" s="85" t="s">
        <v>471</v>
      </c>
      <c r="C56" s="85" t="s">
        <v>470</v>
      </c>
      <c r="D56" s="100">
        <v>74940506</v>
      </c>
      <c r="E56" s="100">
        <v>0</v>
      </c>
      <c r="F56" s="100">
        <v>1070908</v>
      </c>
      <c r="G56" s="100">
        <v>217456</v>
      </c>
      <c r="H56" s="100">
        <v>0</v>
      </c>
      <c r="I56" s="100">
        <v>217456</v>
      </c>
      <c r="J56" s="100">
        <v>0</v>
      </c>
      <c r="K56" s="100">
        <v>0</v>
      </c>
      <c r="L56" s="100">
        <v>0</v>
      </c>
      <c r="M56" s="100">
        <v>0</v>
      </c>
      <c r="N56" s="100">
        <v>0</v>
      </c>
      <c r="O56" s="100">
        <v>0</v>
      </c>
      <c r="P56" s="100">
        <v>73652142</v>
      </c>
      <c r="Q56" s="84" t="s">
        <v>470</v>
      </c>
      <c r="R56" s="84" t="s">
        <v>1048</v>
      </c>
      <c r="S56" s="84" t="s">
        <v>1049</v>
      </c>
      <c r="T56" s="84" t="s">
        <v>1029</v>
      </c>
      <c r="V56"/>
      <c r="W56"/>
      <c r="Z56"/>
    </row>
    <row r="57" spans="1:26" x14ac:dyDescent="0.25">
      <c r="A57" t="s">
        <v>1026</v>
      </c>
      <c r="B57" s="85" t="s">
        <v>473</v>
      </c>
      <c r="C57" s="85" t="s">
        <v>472</v>
      </c>
      <c r="D57" s="100">
        <v>55007666</v>
      </c>
      <c r="E57" s="100">
        <v>0</v>
      </c>
      <c r="F57" s="100">
        <v>559840</v>
      </c>
      <c r="G57" s="100">
        <v>167257</v>
      </c>
      <c r="H57" s="100">
        <v>0</v>
      </c>
      <c r="I57" s="100">
        <v>167257</v>
      </c>
      <c r="J57" s="100">
        <v>0</v>
      </c>
      <c r="K57" s="100">
        <v>0</v>
      </c>
      <c r="L57" s="100">
        <v>0</v>
      </c>
      <c r="M57" s="100">
        <v>0</v>
      </c>
      <c r="N57" s="100">
        <v>0</v>
      </c>
      <c r="O57" s="100">
        <v>0</v>
      </c>
      <c r="P57" s="100">
        <v>54280569</v>
      </c>
      <c r="Q57" s="84" t="s">
        <v>472</v>
      </c>
      <c r="R57" s="84" t="s">
        <v>1076</v>
      </c>
      <c r="S57" s="84" t="s">
        <v>1028</v>
      </c>
      <c r="T57" s="84" t="s">
        <v>1029</v>
      </c>
      <c r="V57"/>
      <c r="W57"/>
      <c r="Z57"/>
    </row>
    <row r="58" spans="1:26" x14ac:dyDescent="0.25">
      <c r="A58" t="s">
        <v>1026</v>
      </c>
      <c r="B58" s="85" t="s">
        <v>475</v>
      </c>
      <c r="C58" s="85" t="s">
        <v>474</v>
      </c>
      <c r="D58" s="100">
        <v>98375953</v>
      </c>
      <c r="E58" s="100">
        <v>818024</v>
      </c>
      <c r="F58" s="100">
        <v>0</v>
      </c>
      <c r="G58" s="100">
        <v>231469</v>
      </c>
      <c r="H58" s="100">
        <v>0</v>
      </c>
      <c r="I58" s="100">
        <v>231469</v>
      </c>
      <c r="J58" s="100">
        <v>0</v>
      </c>
      <c r="K58" s="100">
        <v>0</v>
      </c>
      <c r="L58" s="100">
        <v>480804</v>
      </c>
      <c r="M58" s="100">
        <v>237624</v>
      </c>
      <c r="N58" s="100">
        <v>243180</v>
      </c>
      <c r="O58" s="100">
        <v>0</v>
      </c>
      <c r="P58" s="100">
        <v>98481704</v>
      </c>
      <c r="Q58" s="84" t="s">
        <v>474</v>
      </c>
      <c r="R58" s="84" t="s">
        <v>1077</v>
      </c>
      <c r="S58" s="84" t="s">
        <v>1028</v>
      </c>
      <c r="T58" s="84" t="s">
        <v>1029</v>
      </c>
      <c r="V58"/>
      <c r="W58"/>
      <c r="Z58"/>
    </row>
    <row r="59" spans="1:26" x14ac:dyDescent="0.25">
      <c r="A59" t="s">
        <v>1026</v>
      </c>
      <c r="B59" s="85" t="s">
        <v>477</v>
      </c>
      <c r="C59" s="85" t="s">
        <v>476</v>
      </c>
      <c r="D59" s="100">
        <v>136763709</v>
      </c>
      <c r="E59" s="100">
        <v>0</v>
      </c>
      <c r="F59" s="100">
        <v>380929</v>
      </c>
      <c r="G59" s="100">
        <v>571288</v>
      </c>
      <c r="H59" s="100">
        <v>0</v>
      </c>
      <c r="I59" s="100">
        <v>571288</v>
      </c>
      <c r="J59" s="100">
        <v>0</v>
      </c>
      <c r="K59" s="100">
        <v>0</v>
      </c>
      <c r="L59" s="100">
        <v>127672</v>
      </c>
      <c r="M59" s="100">
        <v>127672</v>
      </c>
      <c r="N59" s="100">
        <v>0</v>
      </c>
      <c r="O59" s="100">
        <v>0</v>
      </c>
      <c r="P59" s="100">
        <v>135683820</v>
      </c>
      <c r="Q59" s="84" t="s">
        <v>476</v>
      </c>
      <c r="R59" s="84" t="s">
        <v>1054</v>
      </c>
      <c r="S59" s="84" t="s">
        <v>1078</v>
      </c>
      <c r="T59" s="84" t="s">
        <v>1054</v>
      </c>
      <c r="V59"/>
      <c r="W59"/>
      <c r="Z59"/>
    </row>
    <row r="60" spans="1:26" x14ac:dyDescent="0.25">
      <c r="A60" t="s">
        <v>1026</v>
      </c>
      <c r="B60" s="85" t="s">
        <v>479</v>
      </c>
      <c r="C60" s="85" t="s">
        <v>478</v>
      </c>
      <c r="D60" s="100">
        <v>156053490</v>
      </c>
      <c r="E60" s="100">
        <v>0</v>
      </c>
      <c r="F60" s="100">
        <v>7137374</v>
      </c>
      <c r="G60" s="100">
        <v>470534</v>
      </c>
      <c r="H60" s="100">
        <v>0</v>
      </c>
      <c r="I60" s="100">
        <v>470534</v>
      </c>
      <c r="J60" s="100">
        <v>0</v>
      </c>
      <c r="K60" s="100">
        <v>47859</v>
      </c>
      <c r="L60" s="100">
        <v>349529</v>
      </c>
      <c r="M60" s="100">
        <v>349529</v>
      </c>
      <c r="N60" s="100">
        <v>0</v>
      </c>
      <c r="O60" s="100">
        <v>0</v>
      </c>
      <c r="P60" s="100">
        <v>148048194</v>
      </c>
      <c r="Q60" s="84" t="s">
        <v>478</v>
      </c>
      <c r="R60" s="84" t="s">
        <v>1054</v>
      </c>
      <c r="S60" s="84" t="s">
        <v>1078</v>
      </c>
      <c r="T60" s="84" t="s">
        <v>1054</v>
      </c>
      <c r="V60"/>
      <c r="W60"/>
      <c r="Z60"/>
    </row>
    <row r="61" spans="1:26" x14ac:dyDescent="0.25">
      <c r="A61" t="s">
        <v>1026</v>
      </c>
      <c r="B61" s="85" t="s">
        <v>481</v>
      </c>
      <c r="C61" s="85" t="s">
        <v>480</v>
      </c>
      <c r="D61" s="100">
        <v>39299990</v>
      </c>
      <c r="E61" s="100">
        <v>0</v>
      </c>
      <c r="F61" s="100">
        <v>232855</v>
      </c>
      <c r="G61" s="100">
        <v>163692</v>
      </c>
      <c r="H61" s="100">
        <v>0</v>
      </c>
      <c r="I61" s="100">
        <v>163692</v>
      </c>
      <c r="J61" s="100">
        <v>0</v>
      </c>
      <c r="K61" s="100">
        <v>2064849</v>
      </c>
      <c r="L61" s="100">
        <v>49320</v>
      </c>
      <c r="M61" s="100">
        <v>49320</v>
      </c>
      <c r="N61" s="100">
        <v>0</v>
      </c>
      <c r="O61" s="100">
        <v>0</v>
      </c>
      <c r="P61" s="100">
        <v>36789274</v>
      </c>
      <c r="Q61" s="84" t="s">
        <v>480</v>
      </c>
      <c r="R61" s="84" t="s">
        <v>1031</v>
      </c>
      <c r="S61" s="84" t="s">
        <v>1032</v>
      </c>
      <c r="T61" s="84" t="s">
        <v>1029</v>
      </c>
      <c r="V61"/>
      <c r="W61"/>
      <c r="Z61"/>
    </row>
    <row r="62" spans="1:26" x14ac:dyDescent="0.25">
      <c r="A62" t="s">
        <v>1026</v>
      </c>
      <c r="B62" s="85" t="s">
        <v>483</v>
      </c>
      <c r="C62" s="85" t="s">
        <v>482</v>
      </c>
      <c r="D62" s="100">
        <v>46426938</v>
      </c>
      <c r="E62" s="100">
        <v>552500</v>
      </c>
      <c r="F62" s="100">
        <v>0</v>
      </c>
      <c r="G62" s="100">
        <v>199143</v>
      </c>
      <c r="H62" s="100">
        <v>0</v>
      </c>
      <c r="I62" s="100">
        <v>199143</v>
      </c>
      <c r="J62" s="100">
        <v>0</v>
      </c>
      <c r="K62" s="100">
        <v>0</v>
      </c>
      <c r="L62" s="100">
        <v>133562</v>
      </c>
      <c r="M62" s="100">
        <v>103918</v>
      </c>
      <c r="N62" s="100">
        <v>29644</v>
      </c>
      <c r="O62" s="100">
        <v>0</v>
      </c>
      <c r="P62" s="100">
        <v>46646733</v>
      </c>
      <c r="Q62" s="84" t="s">
        <v>482</v>
      </c>
      <c r="R62" s="84" t="s">
        <v>1027</v>
      </c>
      <c r="S62" s="84" t="s">
        <v>1028</v>
      </c>
      <c r="T62" s="84" t="s">
        <v>1029</v>
      </c>
      <c r="V62"/>
      <c r="W62"/>
      <c r="Z62"/>
    </row>
    <row r="63" spans="1:26" x14ac:dyDescent="0.25">
      <c r="A63" t="s">
        <v>1037</v>
      </c>
      <c r="B63" s="85" t="s">
        <v>485</v>
      </c>
      <c r="C63" s="85" t="s">
        <v>484</v>
      </c>
      <c r="D63" s="100">
        <v>22045341.740000002</v>
      </c>
      <c r="E63" s="100">
        <v>354788</v>
      </c>
      <c r="F63" s="100">
        <v>0</v>
      </c>
      <c r="G63" s="100">
        <v>108531</v>
      </c>
      <c r="H63" s="100">
        <v>0</v>
      </c>
      <c r="I63" s="100">
        <v>108531</v>
      </c>
      <c r="J63" s="100">
        <v>0</v>
      </c>
      <c r="K63" s="100">
        <v>0</v>
      </c>
      <c r="L63" s="100">
        <v>0</v>
      </c>
      <c r="M63" s="100">
        <v>0</v>
      </c>
      <c r="N63" s="100">
        <v>0</v>
      </c>
      <c r="O63" s="100">
        <v>0</v>
      </c>
      <c r="P63" s="100">
        <v>22291598.740000002</v>
      </c>
      <c r="Q63" s="84" t="s">
        <v>484</v>
      </c>
      <c r="R63" s="84" t="s">
        <v>1038</v>
      </c>
      <c r="S63" s="84" t="s">
        <v>1039</v>
      </c>
      <c r="T63" s="84" t="s">
        <v>1029</v>
      </c>
      <c r="V63"/>
      <c r="W63"/>
      <c r="Z63"/>
    </row>
    <row r="64" spans="1:26" x14ac:dyDescent="0.25">
      <c r="A64" t="s">
        <v>1037</v>
      </c>
      <c r="B64" s="85" t="s">
        <v>487</v>
      </c>
      <c r="C64" s="85" t="s">
        <v>486</v>
      </c>
      <c r="D64" s="100">
        <v>25544074</v>
      </c>
      <c r="E64" s="100">
        <v>0</v>
      </c>
      <c r="F64" s="100">
        <v>261111</v>
      </c>
      <c r="G64" s="100">
        <v>131191</v>
      </c>
      <c r="H64" s="100">
        <v>0</v>
      </c>
      <c r="I64" s="100">
        <v>131191</v>
      </c>
      <c r="J64" s="100">
        <v>0</v>
      </c>
      <c r="K64" s="100">
        <v>0</v>
      </c>
      <c r="L64" s="100">
        <v>0</v>
      </c>
      <c r="M64" s="100">
        <v>0</v>
      </c>
      <c r="N64" s="100">
        <v>0</v>
      </c>
      <c r="O64" s="100">
        <v>0</v>
      </c>
      <c r="P64" s="100">
        <v>25151772</v>
      </c>
      <c r="Q64" s="84" t="s">
        <v>486</v>
      </c>
      <c r="R64" s="84" t="s">
        <v>1070</v>
      </c>
      <c r="S64" s="84" t="s">
        <v>1059</v>
      </c>
      <c r="T64" s="84" t="s">
        <v>1029</v>
      </c>
      <c r="V64"/>
      <c r="W64"/>
      <c r="Z64"/>
    </row>
    <row r="65" spans="1:26" x14ac:dyDescent="0.25">
      <c r="A65" t="s">
        <v>1026</v>
      </c>
      <c r="B65" s="85" t="s">
        <v>489</v>
      </c>
      <c r="C65" s="85" t="s">
        <v>488</v>
      </c>
      <c r="D65" s="100">
        <v>1210110734</v>
      </c>
      <c r="E65" s="100">
        <v>3133667</v>
      </c>
      <c r="F65" s="100">
        <v>0</v>
      </c>
      <c r="G65" s="100">
        <v>1988445</v>
      </c>
      <c r="H65" s="100">
        <v>0</v>
      </c>
      <c r="I65" s="100">
        <v>1988445</v>
      </c>
      <c r="J65" s="100">
        <v>11871000</v>
      </c>
      <c r="K65" s="100">
        <v>0</v>
      </c>
      <c r="L65" s="100">
        <v>0</v>
      </c>
      <c r="M65" s="100">
        <v>0</v>
      </c>
      <c r="N65" s="100">
        <v>0</v>
      </c>
      <c r="O65" s="100">
        <v>0</v>
      </c>
      <c r="P65" s="100">
        <v>1199384956</v>
      </c>
      <c r="Q65" s="84" t="s">
        <v>488</v>
      </c>
      <c r="R65" s="84" t="s">
        <v>1079</v>
      </c>
      <c r="S65" s="84" t="s">
        <v>1043</v>
      </c>
      <c r="T65" s="84" t="s">
        <v>1073</v>
      </c>
      <c r="V65"/>
      <c r="W65"/>
      <c r="Z65"/>
    </row>
    <row r="66" spans="1:26" x14ac:dyDescent="0.25">
      <c r="A66" t="s">
        <v>1026</v>
      </c>
      <c r="B66" s="85" t="s">
        <v>491</v>
      </c>
      <c r="C66" s="85" t="s">
        <v>490</v>
      </c>
      <c r="D66" s="100">
        <v>67456789</v>
      </c>
      <c r="E66" s="100">
        <v>0</v>
      </c>
      <c r="F66" s="100">
        <v>435426</v>
      </c>
      <c r="G66" s="100">
        <v>238244</v>
      </c>
      <c r="H66" s="100">
        <v>8800</v>
      </c>
      <c r="I66" s="100">
        <v>247044</v>
      </c>
      <c r="J66" s="100">
        <v>0</v>
      </c>
      <c r="K66" s="100">
        <v>0</v>
      </c>
      <c r="L66" s="100">
        <v>0</v>
      </c>
      <c r="M66" s="100">
        <v>0</v>
      </c>
      <c r="N66" s="100">
        <v>0</v>
      </c>
      <c r="O66" s="100">
        <v>0</v>
      </c>
      <c r="P66" s="100">
        <v>66774319</v>
      </c>
      <c r="Q66" s="84" t="s">
        <v>490</v>
      </c>
      <c r="R66" s="84" t="s">
        <v>1048</v>
      </c>
      <c r="S66" s="84" t="s">
        <v>1049</v>
      </c>
      <c r="T66" s="84" t="s">
        <v>1029</v>
      </c>
      <c r="V66"/>
      <c r="W66"/>
      <c r="Z66"/>
    </row>
    <row r="67" spans="1:26" x14ac:dyDescent="0.25">
      <c r="A67" t="s">
        <v>1037</v>
      </c>
      <c r="B67" s="85" t="s">
        <v>493</v>
      </c>
      <c r="C67" s="85" t="s">
        <v>492</v>
      </c>
      <c r="D67" s="100">
        <v>39899892</v>
      </c>
      <c r="E67" s="100">
        <v>0</v>
      </c>
      <c r="F67" s="100">
        <v>4288377</v>
      </c>
      <c r="G67" s="100">
        <v>102408</v>
      </c>
      <c r="H67" s="100">
        <v>0</v>
      </c>
      <c r="I67" s="100">
        <v>102408</v>
      </c>
      <c r="J67" s="100">
        <v>0</v>
      </c>
      <c r="K67" s="100">
        <v>0</v>
      </c>
      <c r="L67" s="100">
        <v>51935</v>
      </c>
      <c r="M67" s="100">
        <v>51935</v>
      </c>
      <c r="N67" s="100">
        <v>0</v>
      </c>
      <c r="O67" s="100">
        <v>0</v>
      </c>
      <c r="P67" s="100">
        <v>35457172</v>
      </c>
      <c r="Q67" s="84" t="s">
        <v>492</v>
      </c>
      <c r="R67" s="84" t="s">
        <v>1030</v>
      </c>
      <c r="S67" s="84" t="s">
        <v>1028</v>
      </c>
      <c r="T67" s="84" t="s">
        <v>1029</v>
      </c>
      <c r="V67"/>
      <c r="W67"/>
      <c r="Z67"/>
    </row>
    <row r="68" spans="1:26" x14ac:dyDescent="0.25">
      <c r="A68" t="s">
        <v>1037</v>
      </c>
      <c r="B68" s="85" t="s">
        <v>495</v>
      </c>
      <c r="C68" s="85" t="s">
        <v>494</v>
      </c>
      <c r="D68" s="100">
        <v>38265048</v>
      </c>
      <c r="E68" s="100">
        <v>0</v>
      </c>
      <c r="F68" s="100">
        <v>852993</v>
      </c>
      <c r="G68" s="100">
        <v>88490</v>
      </c>
      <c r="H68" s="100">
        <v>0</v>
      </c>
      <c r="I68" s="100">
        <v>88490</v>
      </c>
      <c r="J68" s="100">
        <v>0</v>
      </c>
      <c r="K68" s="100">
        <v>0</v>
      </c>
      <c r="L68" s="100">
        <v>0</v>
      </c>
      <c r="M68" s="100">
        <v>0</v>
      </c>
      <c r="N68" s="100">
        <v>0</v>
      </c>
      <c r="O68" s="100">
        <v>0</v>
      </c>
      <c r="P68" s="100">
        <v>37323565</v>
      </c>
      <c r="Q68" s="84" t="s">
        <v>494</v>
      </c>
      <c r="R68" s="84" t="s">
        <v>1080</v>
      </c>
      <c r="S68" s="84" t="s">
        <v>1028</v>
      </c>
      <c r="T68" s="84" t="s">
        <v>1029</v>
      </c>
      <c r="V68"/>
      <c r="W68"/>
      <c r="Z68"/>
    </row>
    <row r="69" spans="1:26" x14ac:dyDescent="0.25">
      <c r="A69" t="s">
        <v>1026</v>
      </c>
      <c r="B69" s="85" t="s">
        <v>497</v>
      </c>
      <c r="C69" s="85" t="s">
        <v>496</v>
      </c>
      <c r="D69" s="100">
        <v>158134617</v>
      </c>
      <c r="E69" s="100">
        <v>457005</v>
      </c>
      <c r="F69" s="100">
        <v>0</v>
      </c>
      <c r="G69" s="100">
        <v>1145208</v>
      </c>
      <c r="H69" s="100">
        <v>0</v>
      </c>
      <c r="I69" s="100">
        <v>1145208</v>
      </c>
      <c r="J69" s="100">
        <v>0</v>
      </c>
      <c r="K69" s="100">
        <v>140436</v>
      </c>
      <c r="L69" s="100">
        <v>1718199</v>
      </c>
      <c r="M69" s="100">
        <v>1718199</v>
      </c>
      <c r="N69" s="100">
        <v>0</v>
      </c>
      <c r="O69" s="100">
        <v>0</v>
      </c>
      <c r="P69" s="100">
        <v>155587779</v>
      </c>
      <c r="Q69" s="84" t="s">
        <v>496</v>
      </c>
      <c r="R69" s="84" t="s">
        <v>1054</v>
      </c>
      <c r="S69" s="84" t="s">
        <v>1028</v>
      </c>
      <c r="T69" s="84" t="s">
        <v>1054</v>
      </c>
      <c r="V69"/>
      <c r="W69"/>
      <c r="Z69"/>
    </row>
    <row r="70" spans="1:26" x14ac:dyDescent="0.25">
      <c r="A70" t="s">
        <v>1026</v>
      </c>
      <c r="B70" s="85" t="s">
        <v>499</v>
      </c>
      <c r="C70" s="85" t="s">
        <v>498</v>
      </c>
      <c r="D70" s="100">
        <v>33153588</v>
      </c>
      <c r="E70" s="100">
        <v>538979</v>
      </c>
      <c r="F70" s="100">
        <v>0</v>
      </c>
      <c r="G70" s="100">
        <v>180554</v>
      </c>
      <c r="H70" s="100">
        <v>0</v>
      </c>
      <c r="I70" s="100">
        <v>180554</v>
      </c>
      <c r="J70" s="100">
        <v>0</v>
      </c>
      <c r="K70" s="100">
        <v>0</v>
      </c>
      <c r="L70" s="100">
        <v>74088</v>
      </c>
      <c r="M70" s="100">
        <v>74088</v>
      </c>
      <c r="N70" s="100">
        <v>0</v>
      </c>
      <c r="O70" s="100">
        <v>0</v>
      </c>
      <c r="P70" s="100">
        <v>33437925</v>
      </c>
      <c r="Q70" s="84" t="s">
        <v>498</v>
      </c>
      <c r="R70" s="84" t="s">
        <v>1076</v>
      </c>
      <c r="S70" s="84" t="s">
        <v>1028</v>
      </c>
      <c r="T70" s="84" t="s">
        <v>1029</v>
      </c>
      <c r="V70"/>
      <c r="W70"/>
      <c r="Z70"/>
    </row>
    <row r="71" spans="1:26" x14ac:dyDescent="0.25">
      <c r="A71" t="s">
        <v>1037</v>
      </c>
      <c r="B71" s="85" t="s">
        <v>501</v>
      </c>
      <c r="C71" s="85" t="s">
        <v>500</v>
      </c>
      <c r="D71" s="100">
        <v>118416634</v>
      </c>
      <c r="E71" s="100">
        <v>0</v>
      </c>
      <c r="F71" s="100">
        <v>2148895</v>
      </c>
      <c r="G71" s="100">
        <v>377276</v>
      </c>
      <c r="H71" s="100">
        <v>0</v>
      </c>
      <c r="I71" s="100">
        <v>377276</v>
      </c>
      <c r="J71" s="100">
        <v>0</v>
      </c>
      <c r="K71" s="100">
        <v>0</v>
      </c>
      <c r="L71" s="100">
        <v>0</v>
      </c>
      <c r="M71" s="100">
        <v>0</v>
      </c>
      <c r="N71" s="100">
        <v>0</v>
      </c>
      <c r="O71" s="100">
        <v>0</v>
      </c>
      <c r="P71" s="100">
        <v>115890463</v>
      </c>
      <c r="Q71" s="84" t="s">
        <v>500</v>
      </c>
      <c r="R71" s="84" t="s">
        <v>1045</v>
      </c>
      <c r="S71" s="84" t="s">
        <v>1056</v>
      </c>
      <c r="T71" s="84" t="s">
        <v>1047</v>
      </c>
      <c r="V71"/>
      <c r="W71"/>
      <c r="Z71"/>
    </row>
    <row r="72" spans="1:26" x14ac:dyDescent="0.25">
      <c r="A72" t="s">
        <v>1026</v>
      </c>
      <c r="B72" s="85" t="s">
        <v>503</v>
      </c>
      <c r="C72" s="85" t="s">
        <v>502</v>
      </c>
      <c r="D72" s="100">
        <v>18053900</v>
      </c>
      <c r="E72" s="100">
        <v>285993</v>
      </c>
      <c r="F72" s="100">
        <v>0</v>
      </c>
      <c r="G72" s="100">
        <v>117745</v>
      </c>
      <c r="H72" s="100">
        <v>0</v>
      </c>
      <c r="I72" s="100">
        <v>117745</v>
      </c>
      <c r="J72" s="100">
        <v>0</v>
      </c>
      <c r="K72" s="100">
        <v>0</v>
      </c>
      <c r="L72" s="100">
        <v>0</v>
      </c>
      <c r="M72" s="100">
        <v>0</v>
      </c>
      <c r="N72" s="100">
        <v>0</v>
      </c>
      <c r="O72" s="100">
        <v>0</v>
      </c>
      <c r="P72" s="100">
        <v>18222148</v>
      </c>
      <c r="Q72" s="84" t="s">
        <v>502</v>
      </c>
      <c r="R72" s="84" t="s">
        <v>1081</v>
      </c>
      <c r="S72" s="84" t="s">
        <v>1082</v>
      </c>
      <c r="T72" s="84" t="s">
        <v>1029</v>
      </c>
      <c r="V72"/>
      <c r="W72"/>
      <c r="Z72"/>
    </row>
    <row r="73" spans="1:26" x14ac:dyDescent="0.25">
      <c r="A73" t="s">
        <v>1026</v>
      </c>
      <c r="B73" s="85" t="s">
        <v>505</v>
      </c>
      <c r="C73" s="85" t="s">
        <v>504</v>
      </c>
      <c r="D73" s="100">
        <v>126408391</v>
      </c>
      <c r="E73" s="100">
        <v>0</v>
      </c>
      <c r="F73" s="100">
        <v>3066113</v>
      </c>
      <c r="G73" s="100">
        <v>212145</v>
      </c>
      <c r="H73" s="100">
        <v>0</v>
      </c>
      <c r="I73" s="100">
        <v>212145</v>
      </c>
      <c r="J73" s="100">
        <v>0</v>
      </c>
      <c r="K73" s="100">
        <v>0</v>
      </c>
      <c r="L73" s="100">
        <v>5040</v>
      </c>
      <c r="M73" s="100">
        <v>5040</v>
      </c>
      <c r="N73" s="100">
        <v>0</v>
      </c>
      <c r="O73" s="100">
        <v>0</v>
      </c>
      <c r="P73" s="100">
        <v>123125093</v>
      </c>
      <c r="Q73" s="84" t="s">
        <v>504</v>
      </c>
      <c r="R73" s="84" t="s">
        <v>1027</v>
      </c>
      <c r="S73" s="84" t="s">
        <v>1028</v>
      </c>
      <c r="T73" s="84" t="s">
        <v>1029</v>
      </c>
      <c r="V73"/>
      <c r="W73"/>
      <c r="Z73"/>
    </row>
    <row r="74" spans="1:26" x14ac:dyDescent="0.25">
      <c r="A74" t="s">
        <v>1026</v>
      </c>
      <c r="B74" s="85" t="s">
        <v>507</v>
      </c>
      <c r="C74" s="85" t="s">
        <v>506</v>
      </c>
      <c r="D74" s="100">
        <v>119230552</v>
      </c>
      <c r="E74" s="100">
        <v>2512398</v>
      </c>
      <c r="F74" s="100">
        <v>0</v>
      </c>
      <c r="G74" s="100">
        <v>416869</v>
      </c>
      <c r="H74" s="100">
        <v>0</v>
      </c>
      <c r="I74" s="100">
        <v>416869</v>
      </c>
      <c r="J74" s="100">
        <v>0</v>
      </c>
      <c r="K74" s="100">
        <v>2021207</v>
      </c>
      <c r="L74" s="100">
        <v>0</v>
      </c>
      <c r="M74" s="100">
        <v>0</v>
      </c>
      <c r="N74" s="100">
        <v>0</v>
      </c>
      <c r="O74" s="100">
        <v>0</v>
      </c>
      <c r="P74" s="100">
        <v>119304874</v>
      </c>
      <c r="Q74" s="84" t="s">
        <v>506</v>
      </c>
      <c r="R74" s="84" t="s">
        <v>1042</v>
      </c>
      <c r="S74" s="84" t="s">
        <v>1043</v>
      </c>
      <c r="T74" s="84" t="s">
        <v>1044</v>
      </c>
      <c r="V74"/>
      <c r="W74"/>
      <c r="Z74"/>
    </row>
    <row r="75" spans="1:26" x14ac:dyDescent="0.25">
      <c r="A75" t="s">
        <v>1026</v>
      </c>
      <c r="B75" s="85" t="s">
        <v>509</v>
      </c>
      <c r="C75" s="85" t="s">
        <v>508</v>
      </c>
      <c r="D75" s="100">
        <v>62846110.210000001</v>
      </c>
      <c r="E75" s="100">
        <v>0</v>
      </c>
      <c r="F75" s="100">
        <v>80931</v>
      </c>
      <c r="G75" s="100">
        <v>205335</v>
      </c>
      <c r="H75" s="100">
        <v>0</v>
      </c>
      <c r="I75" s="100">
        <v>205335</v>
      </c>
      <c r="J75" s="100">
        <v>0</v>
      </c>
      <c r="K75" s="100">
        <v>1029040</v>
      </c>
      <c r="L75" s="100">
        <v>37768</v>
      </c>
      <c r="M75" s="100">
        <v>37768</v>
      </c>
      <c r="N75" s="100">
        <v>0</v>
      </c>
      <c r="O75" s="100">
        <v>0</v>
      </c>
      <c r="P75" s="100">
        <v>61493036.210000001</v>
      </c>
      <c r="Q75" s="84" t="s">
        <v>508</v>
      </c>
      <c r="R75" s="84" t="s">
        <v>1069</v>
      </c>
      <c r="S75" s="84" t="s">
        <v>1028</v>
      </c>
      <c r="T75" s="84" t="s">
        <v>1029</v>
      </c>
      <c r="V75"/>
      <c r="W75"/>
      <c r="Z75"/>
    </row>
    <row r="76" spans="1:26" x14ac:dyDescent="0.25">
      <c r="A76" t="s">
        <v>1026</v>
      </c>
      <c r="B76" s="85" t="s">
        <v>511</v>
      </c>
      <c r="C76" s="85" t="s">
        <v>510</v>
      </c>
      <c r="D76" s="100">
        <v>33680011</v>
      </c>
      <c r="E76" s="100">
        <v>0</v>
      </c>
      <c r="F76" s="100">
        <v>1293546</v>
      </c>
      <c r="G76" s="100">
        <v>144509</v>
      </c>
      <c r="H76" s="100">
        <v>0</v>
      </c>
      <c r="I76" s="100">
        <v>144509</v>
      </c>
      <c r="J76" s="100">
        <v>0</v>
      </c>
      <c r="K76" s="100">
        <v>199564</v>
      </c>
      <c r="L76" s="100">
        <v>0</v>
      </c>
      <c r="M76" s="100">
        <v>0</v>
      </c>
      <c r="N76" s="100">
        <v>0</v>
      </c>
      <c r="O76" s="100">
        <v>0</v>
      </c>
      <c r="P76" s="100">
        <v>32042392</v>
      </c>
      <c r="Q76" s="84" t="s">
        <v>510</v>
      </c>
      <c r="R76" s="84" t="s">
        <v>1054</v>
      </c>
      <c r="S76" s="84" t="s">
        <v>1083</v>
      </c>
      <c r="T76" s="84" t="s">
        <v>1054</v>
      </c>
      <c r="V76"/>
      <c r="W76"/>
      <c r="Z76"/>
    </row>
    <row r="77" spans="1:26" x14ac:dyDescent="0.25">
      <c r="A77" t="s">
        <v>1026</v>
      </c>
      <c r="B77" s="85" t="s">
        <v>513</v>
      </c>
      <c r="C77" s="85" t="s">
        <v>512</v>
      </c>
      <c r="D77" s="100">
        <v>91040433</v>
      </c>
      <c r="E77" s="100">
        <v>0</v>
      </c>
      <c r="F77" s="100">
        <v>3874198</v>
      </c>
      <c r="G77" s="100">
        <v>172101</v>
      </c>
      <c r="H77" s="100">
        <v>0</v>
      </c>
      <c r="I77" s="100">
        <v>172101</v>
      </c>
      <c r="J77" s="100">
        <v>0</v>
      </c>
      <c r="K77" s="100">
        <v>0</v>
      </c>
      <c r="L77" s="100">
        <v>0</v>
      </c>
      <c r="M77" s="100">
        <v>0</v>
      </c>
      <c r="N77" s="100">
        <v>0</v>
      </c>
      <c r="O77" s="100">
        <v>0</v>
      </c>
      <c r="P77" s="100">
        <v>86994134</v>
      </c>
      <c r="Q77" s="84" t="s">
        <v>512</v>
      </c>
      <c r="R77" s="84" t="s">
        <v>1035</v>
      </c>
      <c r="S77" s="84" t="s">
        <v>1036</v>
      </c>
      <c r="T77" s="84" t="s">
        <v>1029</v>
      </c>
      <c r="V77"/>
      <c r="W77"/>
      <c r="Z77"/>
    </row>
    <row r="78" spans="1:26" x14ac:dyDescent="0.25">
      <c r="A78" t="s">
        <v>1026</v>
      </c>
      <c r="B78" s="85" t="s">
        <v>515</v>
      </c>
      <c r="C78" s="85" t="s">
        <v>514</v>
      </c>
      <c r="D78" s="100">
        <v>47173268</v>
      </c>
      <c r="E78" s="100">
        <v>0</v>
      </c>
      <c r="F78" s="100">
        <v>352375</v>
      </c>
      <c r="G78" s="100">
        <v>118649</v>
      </c>
      <c r="H78" s="100">
        <v>0</v>
      </c>
      <c r="I78" s="100">
        <v>118649</v>
      </c>
      <c r="J78" s="100">
        <v>0</v>
      </c>
      <c r="K78" s="100">
        <v>0</v>
      </c>
      <c r="L78" s="100">
        <v>1101405</v>
      </c>
      <c r="M78" s="100">
        <v>824205</v>
      </c>
      <c r="N78" s="100">
        <v>277200</v>
      </c>
      <c r="O78" s="100">
        <v>0</v>
      </c>
      <c r="P78" s="100">
        <v>45600839</v>
      </c>
      <c r="Q78" s="84" t="s">
        <v>514</v>
      </c>
      <c r="R78" s="84" t="s">
        <v>1080</v>
      </c>
      <c r="S78" s="84" t="s">
        <v>1028</v>
      </c>
      <c r="T78" s="84" t="s">
        <v>1029</v>
      </c>
      <c r="V78"/>
      <c r="W78"/>
      <c r="Z78"/>
    </row>
    <row r="79" spans="1:26" x14ac:dyDescent="0.25">
      <c r="A79" t="s">
        <v>1026</v>
      </c>
      <c r="B79" s="85" t="s">
        <v>517</v>
      </c>
      <c r="C79" s="85" t="s">
        <v>516</v>
      </c>
      <c r="D79" s="100">
        <v>85945966</v>
      </c>
      <c r="E79" s="100">
        <v>1331162</v>
      </c>
      <c r="F79" s="100">
        <v>0</v>
      </c>
      <c r="G79" s="100">
        <v>317726</v>
      </c>
      <c r="H79" s="100">
        <v>0</v>
      </c>
      <c r="I79" s="100">
        <v>317726</v>
      </c>
      <c r="J79" s="100">
        <v>0</v>
      </c>
      <c r="K79" s="100">
        <v>118491</v>
      </c>
      <c r="L79" s="100">
        <v>728784</v>
      </c>
      <c r="M79" s="100">
        <v>728784</v>
      </c>
      <c r="N79" s="100">
        <v>0</v>
      </c>
      <c r="O79" s="100">
        <v>0</v>
      </c>
      <c r="P79" s="100">
        <v>86112127</v>
      </c>
      <c r="Q79" s="84" t="s">
        <v>516</v>
      </c>
      <c r="R79" s="84" t="s">
        <v>1054</v>
      </c>
      <c r="S79" s="84" t="s">
        <v>1032</v>
      </c>
      <c r="T79" s="84" t="s">
        <v>1054</v>
      </c>
      <c r="V79"/>
      <c r="W79"/>
      <c r="Z79"/>
    </row>
    <row r="80" spans="1:26" x14ac:dyDescent="0.25">
      <c r="A80" t="s">
        <v>1026</v>
      </c>
      <c r="B80" s="85" t="s">
        <v>519</v>
      </c>
      <c r="C80" s="85" t="s">
        <v>518</v>
      </c>
      <c r="D80" s="100">
        <v>16242729</v>
      </c>
      <c r="E80" s="100">
        <v>1113053</v>
      </c>
      <c r="F80" s="100">
        <v>0</v>
      </c>
      <c r="G80" s="100">
        <v>147327</v>
      </c>
      <c r="H80" s="100">
        <v>0</v>
      </c>
      <c r="I80" s="100">
        <v>147327</v>
      </c>
      <c r="J80" s="100">
        <v>0</v>
      </c>
      <c r="K80" s="100">
        <v>0</v>
      </c>
      <c r="L80" s="100">
        <v>177253</v>
      </c>
      <c r="M80" s="100">
        <v>177253</v>
      </c>
      <c r="N80" s="100">
        <v>0</v>
      </c>
      <c r="O80" s="100">
        <v>0</v>
      </c>
      <c r="P80" s="100">
        <v>17031202</v>
      </c>
      <c r="Q80" s="84" t="s">
        <v>518</v>
      </c>
      <c r="R80" s="84" t="s">
        <v>1031</v>
      </c>
      <c r="S80" s="84" t="s">
        <v>1032</v>
      </c>
      <c r="T80" s="84" t="s">
        <v>1029</v>
      </c>
      <c r="V80"/>
      <c r="W80"/>
      <c r="Z80"/>
    </row>
    <row r="81" spans="1:26" x14ac:dyDescent="0.25">
      <c r="A81" t="s">
        <v>1026</v>
      </c>
      <c r="B81" s="85" t="s">
        <v>521</v>
      </c>
      <c r="C81" s="85" t="s">
        <v>520</v>
      </c>
      <c r="D81" s="100">
        <v>96927982</v>
      </c>
      <c r="E81" s="100">
        <v>0</v>
      </c>
      <c r="F81" s="100">
        <v>1524080</v>
      </c>
      <c r="G81" s="100">
        <v>371624</v>
      </c>
      <c r="H81" s="100">
        <v>0</v>
      </c>
      <c r="I81" s="100">
        <v>371624</v>
      </c>
      <c r="J81" s="100">
        <v>0</v>
      </c>
      <c r="K81" s="100">
        <v>0</v>
      </c>
      <c r="L81" s="100">
        <v>189201</v>
      </c>
      <c r="M81" s="100">
        <v>189201</v>
      </c>
      <c r="N81" s="100">
        <v>0</v>
      </c>
      <c r="O81" s="100">
        <v>0</v>
      </c>
      <c r="P81" s="100">
        <v>94843077</v>
      </c>
      <c r="Q81" s="84" t="s">
        <v>520</v>
      </c>
      <c r="R81" s="84" t="s">
        <v>1045</v>
      </c>
      <c r="S81" s="84" t="s">
        <v>1046</v>
      </c>
      <c r="T81" s="84" t="s">
        <v>1047</v>
      </c>
      <c r="V81"/>
      <c r="W81"/>
      <c r="Z81"/>
    </row>
    <row r="82" spans="1:26" x14ac:dyDescent="0.25">
      <c r="A82" t="s">
        <v>1026</v>
      </c>
      <c r="B82" s="85" t="s">
        <v>523</v>
      </c>
      <c r="C82" s="85" t="s">
        <v>522</v>
      </c>
      <c r="D82" s="100">
        <v>99284709</v>
      </c>
      <c r="E82" s="100">
        <v>1264991</v>
      </c>
      <c r="F82" s="100">
        <v>0</v>
      </c>
      <c r="G82" s="100">
        <v>617486</v>
      </c>
      <c r="H82" s="100">
        <v>0</v>
      </c>
      <c r="I82" s="100">
        <v>617486</v>
      </c>
      <c r="J82" s="100">
        <v>0</v>
      </c>
      <c r="K82" s="100">
        <v>24711</v>
      </c>
      <c r="L82" s="100">
        <v>282113</v>
      </c>
      <c r="M82" s="100">
        <v>282113</v>
      </c>
      <c r="N82" s="100">
        <v>0</v>
      </c>
      <c r="O82" s="100">
        <v>0</v>
      </c>
      <c r="P82" s="100">
        <v>99625390</v>
      </c>
      <c r="Q82" s="84" t="s">
        <v>522</v>
      </c>
      <c r="R82" s="84" t="s">
        <v>1054</v>
      </c>
      <c r="S82" s="84" t="s">
        <v>1062</v>
      </c>
      <c r="T82" s="84" t="s">
        <v>1054</v>
      </c>
      <c r="V82"/>
      <c r="W82"/>
      <c r="Z82"/>
    </row>
    <row r="83" spans="1:26" x14ac:dyDescent="0.25">
      <c r="A83" t="s">
        <v>1037</v>
      </c>
      <c r="B83" s="85" t="s">
        <v>525</v>
      </c>
      <c r="C83" s="85" t="s">
        <v>524</v>
      </c>
      <c r="D83" s="100">
        <v>42592763</v>
      </c>
      <c r="E83" s="100">
        <v>0</v>
      </c>
      <c r="F83" s="100">
        <v>544143</v>
      </c>
      <c r="G83" s="100">
        <v>159654</v>
      </c>
      <c r="H83" s="100">
        <v>0</v>
      </c>
      <c r="I83" s="100">
        <v>159654</v>
      </c>
      <c r="J83" s="100">
        <v>0</v>
      </c>
      <c r="K83" s="100">
        <v>0</v>
      </c>
      <c r="L83" s="100">
        <v>1441452</v>
      </c>
      <c r="M83" s="100">
        <v>1441452</v>
      </c>
      <c r="N83" s="100">
        <v>0</v>
      </c>
      <c r="O83" s="100">
        <v>0</v>
      </c>
      <c r="P83" s="100">
        <v>40447514</v>
      </c>
      <c r="Q83" s="84" t="s">
        <v>524</v>
      </c>
      <c r="R83" s="84" t="s">
        <v>1035</v>
      </c>
      <c r="S83" s="84" t="s">
        <v>1036</v>
      </c>
      <c r="T83" s="84" t="s">
        <v>1029</v>
      </c>
      <c r="V83"/>
      <c r="W83"/>
      <c r="Z83"/>
    </row>
    <row r="84" spans="1:26" x14ac:dyDescent="0.25">
      <c r="A84" t="s">
        <v>1026</v>
      </c>
      <c r="B84" s="85" t="s">
        <v>527</v>
      </c>
      <c r="C84" s="85" t="s">
        <v>526</v>
      </c>
      <c r="D84" s="100">
        <v>85311722</v>
      </c>
      <c r="E84" s="100">
        <v>0</v>
      </c>
      <c r="F84" s="100">
        <v>1025163</v>
      </c>
      <c r="G84" s="100">
        <v>414008</v>
      </c>
      <c r="H84" s="100">
        <v>0</v>
      </c>
      <c r="I84" s="100">
        <v>414008</v>
      </c>
      <c r="J84" s="100">
        <v>0</v>
      </c>
      <c r="K84" s="100">
        <v>0</v>
      </c>
      <c r="L84" s="100">
        <v>0</v>
      </c>
      <c r="M84" s="100">
        <v>0</v>
      </c>
      <c r="N84" s="100">
        <v>0</v>
      </c>
      <c r="O84" s="100">
        <v>0</v>
      </c>
      <c r="P84" s="100">
        <v>83872551</v>
      </c>
      <c r="Q84" s="84" t="s">
        <v>526</v>
      </c>
      <c r="R84" s="84" t="s">
        <v>1045</v>
      </c>
      <c r="S84" s="84" t="s">
        <v>1056</v>
      </c>
      <c r="T84" s="84" t="s">
        <v>1047</v>
      </c>
      <c r="V84"/>
      <c r="W84"/>
      <c r="Z84"/>
    </row>
    <row r="85" spans="1:26" x14ac:dyDescent="0.25">
      <c r="A85" t="s">
        <v>1026</v>
      </c>
      <c r="B85" s="85" t="s">
        <v>529</v>
      </c>
      <c r="C85" s="85" t="s">
        <v>528</v>
      </c>
      <c r="D85" s="100">
        <v>120952367</v>
      </c>
      <c r="E85" s="100">
        <v>0</v>
      </c>
      <c r="F85" s="100">
        <v>807592</v>
      </c>
      <c r="G85" s="100">
        <v>581102</v>
      </c>
      <c r="H85" s="100">
        <v>0</v>
      </c>
      <c r="I85" s="100">
        <v>581102</v>
      </c>
      <c r="J85" s="100">
        <v>0</v>
      </c>
      <c r="K85" s="100">
        <v>0</v>
      </c>
      <c r="L85" s="100">
        <v>154786</v>
      </c>
      <c r="M85" s="100">
        <v>154786</v>
      </c>
      <c r="N85" s="100">
        <v>0</v>
      </c>
      <c r="O85" s="100">
        <v>0</v>
      </c>
      <c r="P85" s="100">
        <v>119408887</v>
      </c>
      <c r="Q85" s="84" t="s">
        <v>528</v>
      </c>
      <c r="R85" s="84" t="s">
        <v>1054</v>
      </c>
      <c r="S85" s="84" t="s">
        <v>1083</v>
      </c>
      <c r="T85" s="84" t="s">
        <v>1054</v>
      </c>
      <c r="V85"/>
      <c r="W85"/>
      <c r="Z85"/>
    </row>
    <row r="86" spans="1:26" x14ac:dyDescent="0.25">
      <c r="A86" t="s">
        <v>1026</v>
      </c>
      <c r="B86" s="85" t="s">
        <v>531</v>
      </c>
      <c r="C86" s="85" t="s">
        <v>530</v>
      </c>
      <c r="D86" s="100">
        <v>150369326</v>
      </c>
      <c r="E86" s="100">
        <v>1541676</v>
      </c>
      <c r="F86" s="100">
        <v>0</v>
      </c>
      <c r="G86" s="100">
        <v>499912</v>
      </c>
      <c r="H86" s="100">
        <v>0</v>
      </c>
      <c r="I86" s="100">
        <v>499912</v>
      </c>
      <c r="J86" s="100">
        <v>0</v>
      </c>
      <c r="K86" s="100">
        <v>0</v>
      </c>
      <c r="L86" s="100">
        <v>0</v>
      </c>
      <c r="M86" s="100">
        <v>0</v>
      </c>
      <c r="N86" s="100">
        <v>0</v>
      </c>
      <c r="O86" s="100">
        <v>0</v>
      </c>
      <c r="P86" s="100">
        <v>151411090</v>
      </c>
      <c r="Q86" s="84" t="s">
        <v>530</v>
      </c>
      <c r="R86" s="84" t="s">
        <v>1042</v>
      </c>
      <c r="S86" s="84" t="s">
        <v>1043</v>
      </c>
      <c r="T86" s="84" t="s">
        <v>1044</v>
      </c>
      <c r="V86"/>
      <c r="W86"/>
      <c r="Z86"/>
    </row>
    <row r="87" spans="1:26" x14ac:dyDescent="0.25">
      <c r="A87" t="s">
        <v>1026</v>
      </c>
      <c r="B87" s="85" t="s">
        <v>533</v>
      </c>
      <c r="C87" s="85" t="s">
        <v>532</v>
      </c>
      <c r="D87" s="100">
        <v>20620395</v>
      </c>
      <c r="E87" s="100">
        <v>525927</v>
      </c>
      <c r="F87" s="100">
        <v>0</v>
      </c>
      <c r="G87" s="100">
        <v>95044</v>
      </c>
      <c r="H87" s="100">
        <v>0</v>
      </c>
      <c r="I87" s="100">
        <v>95044</v>
      </c>
      <c r="J87" s="100">
        <v>0</v>
      </c>
      <c r="K87" s="100">
        <v>107447</v>
      </c>
      <c r="L87" s="100">
        <v>633833</v>
      </c>
      <c r="M87" s="100">
        <v>633833</v>
      </c>
      <c r="N87" s="100">
        <v>0</v>
      </c>
      <c r="O87" s="100">
        <v>0</v>
      </c>
      <c r="P87" s="100">
        <v>20309998</v>
      </c>
      <c r="Q87" s="84" t="s">
        <v>532</v>
      </c>
      <c r="R87" s="84" t="s">
        <v>1071</v>
      </c>
      <c r="S87" s="84" t="s">
        <v>1072</v>
      </c>
      <c r="T87" s="84" t="s">
        <v>1029</v>
      </c>
      <c r="V87"/>
      <c r="W87"/>
      <c r="Z87"/>
    </row>
    <row r="88" spans="1:26" x14ac:dyDescent="0.25">
      <c r="A88" t="s">
        <v>1026</v>
      </c>
      <c r="B88" s="85" t="s">
        <v>535</v>
      </c>
      <c r="C88" s="85" t="s">
        <v>534</v>
      </c>
      <c r="D88" s="100">
        <v>34516226.93</v>
      </c>
      <c r="E88" s="100">
        <v>366600</v>
      </c>
      <c r="F88" s="100">
        <v>0</v>
      </c>
      <c r="G88" s="100">
        <v>230639</v>
      </c>
      <c r="H88" s="100">
        <v>0</v>
      </c>
      <c r="I88" s="100">
        <v>230639</v>
      </c>
      <c r="J88" s="100">
        <v>0</v>
      </c>
      <c r="K88" s="100">
        <v>379557</v>
      </c>
      <c r="L88" s="100">
        <v>350201</v>
      </c>
      <c r="M88" s="100">
        <v>350201</v>
      </c>
      <c r="N88" s="100">
        <v>0</v>
      </c>
      <c r="O88" s="100">
        <v>0</v>
      </c>
      <c r="P88" s="100">
        <v>33922429.93</v>
      </c>
      <c r="Q88" s="84" t="s">
        <v>534</v>
      </c>
      <c r="R88" s="84" t="s">
        <v>1084</v>
      </c>
      <c r="S88" s="84" t="s">
        <v>1085</v>
      </c>
      <c r="T88" s="84" t="s">
        <v>1029</v>
      </c>
      <c r="V88"/>
      <c r="W88"/>
      <c r="Z88"/>
    </row>
    <row r="89" spans="1:26" x14ac:dyDescent="0.25">
      <c r="A89" t="s">
        <v>1026</v>
      </c>
      <c r="B89" s="85" t="s">
        <v>537</v>
      </c>
      <c r="C89" s="85" t="s">
        <v>536</v>
      </c>
      <c r="D89" s="100">
        <v>31782995</v>
      </c>
      <c r="E89" s="100">
        <v>522066</v>
      </c>
      <c r="F89" s="100">
        <v>0</v>
      </c>
      <c r="G89" s="100">
        <v>158385</v>
      </c>
      <c r="H89" s="100">
        <v>0</v>
      </c>
      <c r="I89" s="100">
        <v>158385</v>
      </c>
      <c r="J89" s="100">
        <v>0</v>
      </c>
      <c r="K89" s="100">
        <v>26173</v>
      </c>
      <c r="L89" s="100">
        <v>53009</v>
      </c>
      <c r="M89" s="100">
        <v>0</v>
      </c>
      <c r="N89" s="100">
        <v>53009</v>
      </c>
      <c r="O89" s="100">
        <v>0</v>
      </c>
      <c r="P89" s="100">
        <v>32067494</v>
      </c>
      <c r="Q89" s="84" t="s">
        <v>536</v>
      </c>
      <c r="R89" s="84" t="s">
        <v>1050</v>
      </c>
      <c r="S89" s="84" t="s">
        <v>1051</v>
      </c>
      <c r="T89" s="84" t="s">
        <v>1029</v>
      </c>
      <c r="V89"/>
      <c r="W89"/>
      <c r="Z89"/>
    </row>
    <row r="90" spans="1:26" x14ac:dyDescent="0.25">
      <c r="A90" t="s">
        <v>1026</v>
      </c>
      <c r="B90" s="85" t="s">
        <v>539</v>
      </c>
      <c r="C90" s="85" t="s">
        <v>538</v>
      </c>
      <c r="D90" s="100">
        <v>44278473.020000003</v>
      </c>
      <c r="E90" s="100">
        <v>268288</v>
      </c>
      <c r="F90" s="100">
        <v>0</v>
      </c>
      <c r="G90" s="100">
        <v>199266</v>
      </c>
      <c r="H90" s="100">
        <v>0</v>
      </c>
      <c r="I90" s="100">
        <v>199266</v>
      </c>
      <c r="J90" s="100">
        <v>0</v>
      </c>
      <c r="K90" s="100">
        <v>0</v>
      </c>
      <c r="L90" s="100">
        <v>0</v>
      </c>
      <c r="M90" s="100">
        <v>0</v>
      </c>
      <c r="N90" s="100">
        <v>0</v>
      </c>
      <c r="O90" s="100">
        <v>0</v>
      </c>
      <c r="P90" s="100">
        <v>44347495.020000003</v>
      </c>
      <c r="Q90" s="84" t="s">
        <v>538</v>
      </c>
      <c r="R90" s="84" t="s">
        <v>1069</v>
      </c>
      <c r="S90" s="84" t="s">
        <v>1028</v>
      </c>
      <c r="T90" s="84" t="s">
        <v>1029</v>
      </c>
      <c r="V90"/>
      <c r="W90"/>
      <c r="Z90"/>
    </row>
    <row r="91" spans="1:26" x14ac:dyDescent="0.25">
      <c r="A91" t="s">
        <v>1026</v>
      </c>
      <c r="B91" s="85" t="s">
        <v>541</v>
      </c>
      <c r="C91" s="85" t="s">
        <v>540</v>
      </c>
      <c r="D91" s="100">
        <v>35517196</v>
      </c>
      <c r="E91" s="100">
        <v>945523</v>
      </c>
      <c r="F91" s="100">
        <v>0</v>
      </c>
      <c r="G91" s="100">
        <v>262482</v>
      </c>
      <c r="H91" s="100">
        <v>0</v>
      </c>
      <c r="I91" s="100">
        <v>262482</v>
      </c>
      <c r="J91" s="100">
        <v>0</v>
      </c>
      <c r="K91" s="100">
        <v>0</v>
      </c>
      <c r="L91" s="100">
        <v>761319</v>
      </c>
      <c r="M91" s="100">
        <v>675330</v>
      </c>
      <c r="N91" s="100">
        <v>85989</v>
      </c>
      <c r="O91" s="100">
        <v>0</v>
      </c>
      <c r="P91" s="100">
        <v>35438918</v>
      </c>
      <c r="Q91" s="84" t="s">
        <v>540</v>
      </c>
      <c r="R91" s="84" t="s">
        <v>1061</v>
      </c>
      <c r="S91" s="84" t="s">
        <v>1028</v>
      </c>
      <c r="T91" s="84" t="s">
        <v>1029</v>
      </c>
      <c r="V91"/>
      <c r="W91"/>
      <c r="Z91"/>
    </row>
    <row r="92" spans="1:26" x14ac:dyDescent="0.25">
      <c r="A92" t="s">
        <v>1037</v>
      </c>
      <c r="B92" s="85" t="s">
        <v>543</v>
      </c>
      <c r="C92" s="85" t="s">
        <v>542</v>
      </c>
      <c r="D92" s="100">
        <v>33854268</v>
      </c>
      <c r="E92" s="100">
        <v>61058</v>
      </c>
      <c r="F92" s="100">
        <v>0</v>
      </c>
      <c r="G92" s="100">
        <v>106631</v>
      </c>
      <c r="H92" s="100">
        <v>0</v>
      </c>
      <c r="I92" s="100">
        <v>106631</v>
      </c>
      <c r="J92" s="100">
        <v>0</v>
      </c>
      <c r="K92" s="100">
        <v>0</v>
      </c>
      <c r="L92" s="100">
        <v>429466</v>
      </c>
      <c r="M92" s="100">
        <v>429466</v>
      </c>
      <c r="N92" s="100">
        <v>0</v>
      </c>
      <c r="O92" s="100">
        <v>0</v>
      </c>
      <c r="P92" s="100">
        <v>33379229</v>
      </c>
      <c r="Q92" s="84" t="s">
        <v>542</v>
      </c>
      <c r="R92" s="84" t="s">
        <v>1080</v>
      </c>
      <c r="S92" s="84" t="s">
        <v>1028</v>
      </c>
      <c r="T92" s="84" t="s">
        <v>1029</v>
      </c>
      <c r="V92"/>
      <c r="W92"/>
      <c r="Z92"/>
    </row>
    <row r="93" spans="1:26" x14ac:dyDescent="0.25">
      <c r="A93" t="s">
        <v>1026</v>
      </c>
      <c r="B93" s="85" t="s">
        <v>545</v>
      </c>
      <c r="C93" s="85" t="s">
        <v>544</v>
      </c>
      <c r="D93" s="100">
        <v>110500874</v>
      </c>
      <c r="E93" s="100">
        <v>0</v>
      </c>
      <c r="F93" s="100">
        <v>11814406</v>
      </c>
      <c r="G93" s="100">
        <v>434144</v>
      </c>
      <c r="H93" s="100">
        <v>0</v>
      </c>
      <c r="I93" s="100">
        <v>434144</v>
      </c>
      <c r="J93" s="100">
        <v>0</v>
      </c>
      <c r="K93" s="100">
        <v>0</v>
      </c>
      <c r="L93" s="100">
        <v>5084649</v>
      </c>
      <c r="M93" s="100">
        <v>5084649</v>
      </c>
      <c r="N93" s="100">
        <v>0</v>
      </c>
      <c r="O93" s="100">
        <v>0</v>
      </c>
      <c r="P93" s="100">
        <v>93167675</v>
      </c>
      <c r="Q93" s="84" t="s">
        <v>544</v>
      </c>
      <c r="R93" s="84" t="s">
        <v>1054</v>
      </c>
      <c r="S93" s="84" t="s">
        <v>1086</v>
      </c>
      <c r="T93" s="84" t="s">
        <v>1054</v>
      </c>
      <c r="V93"/>
      <c r="W93"/>
      <c r="Z93"/>
    </row>
    <row r="94" spans="1:26" x14ac:dyDescent="0.25">
      <c r="A94" t="s">
        <v>1026</v>
      </c>
      <c r="B94" s="85" t="s">
        <v>547</v>
      </c>
      <c r="C94" s="85" t="s">
        <v>546</v>
      </c>
      <c r="D94" s="100">
        <v>59138388</v>
      </c>
      <c r="E94" s="100">
        <v>0</v>
      </c>
      <c r="F94" s="100">
        <v>84201</v>
      </c>
      <c r="G94" s="100">
        <v>173359</v>
      </c>
      <c r="H94" s="100">
        <v>0</v>
      </c>
      <c r="I94" s="100">
        <v>173359</v>
      </c>
      <c r="J94" s="100">
        <v>0</v>
      </c>
      <c r="K94" s="100">
        <v>0</v>
      </c>
      <c r="L94" s="100">
        <v>0</v>
      </c>
      <c r="M94" s="100">
        <v>0</v>
      </c>
      <c r="N94" s="100">
        <v>0</v>
      </c>
      <c r="O94" s="100">
        <v>0</v>
      </c>
      <c r="P94" s="100">
        <v>58880828</v>
      </c>
      <c r="Q94" s="84" t="s">
        <v>546</v>
      </c>
      <c r="R94" s="84" t="s">
        <v>1074</v>
      </c>
      <c r="S94" s="84" t="s">
        <v>1075</v>
      </c>
      <c r="T94" s="84" t="s">
        <v>1029</v>
      </c>
      <c r="V94"/>
      <c r="W94"/>
      <c r="Z94"/>
    </row>
    <row r="95" spans="1:26" x14ac:dyDescent="0.25">
      <c r="A95" t="s">
        <v>1026</v>
      </c>
      <c r="B95" s="85" t="s">
        <v>549</v>
      </c>
      <c r="C95" s="85" t="s">
        <v>548</v>
      </c>
      <c r="D95" s="100">
        <v>95528483</v>
      </c>
      <c r="E95" s="100">
        <v>0</v>
      </c>
      <c r="F95" s="100">
        <v>4306879</v>
      </c>
      <c r="G95" s="100">
        <v>461945</v>
      </c>
      <c r="H95" s="100">
        <v>0</v>
      </c>
      <c r="I95" s="100">
        <v>461945</v>
      </c>
      <c r="J95" s="100">
        <v>0</v>
      </c>
      <c r="K95" s="100">
        <v>369422</v>
      </c>
      <c r="L95" s="100">
        <v>1659881</v>
      </c>
      <c r="M95" s="100">
        <v>1659881</v>
      </c>
      <c r="N95" s="100">
        <v>0</v>
      </c>
      <c r="O95" s="100">
        <v>0</v>
      </c>
      <c r="P95" s="100">
        <v>88730356</v>
      </c>
      <c r="Q95" s="84" t="s">
        <v>548</v>
      </c>
      <c r="R95" s="84" t="s">
        <v>1040</v>
      </c>
      <c r="S95" s="84" t="s">
        <v>1028</v>
      </c>
      <c r="T95" s="84" t="s">
        <v>1029</v>
      </c>
      <c r="V95"/>
      <c r="W95"/>
      <c r="Z95"/>
    </row>
    <row r="96" spans="1:26" x14ac:dyDescent="0.25">
      <c r="A96" t="s">
        <v>1037</v>
      </c>
      <c r="B96" s="85" t="s">
        <v>551</v>
      </c>
      <c r="C96" s="85" t="s">
        <v>550</v>
      </c>
      <c r="D96" s="100">
        <v>34970968</v>
      </c>
      <c r="E96" s="100">
        <v>412447</v>
      </c>
      <c r="F96" s="100">
        <v>0</v>
      </c>
      <c r="G96" s="100">
        <v>128773</v>
      </c>
      <c r="H96" s="100">
        <v>0</v>
      </c>
      <c r="I96" s="100">
        <v>128773</v>
      </c>
      <c r="J96" s="100">
        <v>0</v>
      </c>
      <c r="K96" s="100">
        <v>0</v>
      </c>
      <c r="L96" s="100">
        <v>0</v>
      </c>
      <c r="M96" s="100">
        <v>0</v>
      </c>
      <c r="N96" s="100">
        <v>0</v>
      </c>
      <c r="O96" s="100">
        <v>0</v>
      </c>
      <c r="P96" s="100">
        <v>35254642</v>
      </c>
      <c r="Q96" s="84" t="s">
        <v>550</v>
      </c>
      <c r="R96" s="84" t="s">
        <v>1087</v>
      </c>
      <c r="S96" s="84" t="s">
        <v>1066</v>
      </c>
      <c r="T96" s="84" t="s">
        <v>1029</v>
      </c>
      <c r="V96"/>
      <c r="W96"/>
      <c r="Z96"/>
    </row>
    <row r="97" spans="1:26" x14ac:dyDescent="0.25">
      <c r="A97" t="s">
        <v>1026</v>
      </c>
      <c r="B97" s="85" t="s">
        <v>553</v>
      </c>
      <c r="C97" s="85" t="s">
        <v>552</v>
      </c>
      <c r="D97" s="100">
        <v>62122366</v>
      </c>
      <c r="E97" s="100">
        <v>0</v>
      </c>
      <c r="F97" s="100">
        <v>420600</v>
      </c>
      <c r="G97" s="100">
        <v>147506</v>
      </c>
      <c r="H97" s="100">
        <v>0</v>
      </c>
      <c r="I97" s="100">
        <v>147506</v>
      </c>
      <c r="J97" s="100">
        <v>0</v>
      </c>
      <c r="K97" s="100">
        <v>0</v>
      </c>
      <c r="L97" s="100">
        <v>0</v>
      </c>
      <c r="M97" s="100">
        <v>0</v>
      </c>
      <c r="N97" s="100">
        <v>0</v>
      </c>
      <c r="O97" s="100">
        <v>0</v>
      </c>
      <c r="P97" s="100">
        <v>61554260</v>
      </c>
      <c r="Q97" s="84" t="s">
        <v>552</v>
      </c>
      <c r="R97" s="84" t="s">
        <v>1050</v>
      </c>
      <c r="S97" s="84" t="s">
        <v>1051</v>
      </c>
      <c r="T97" s="84" t="s">
        <v>1029</v>
      </c>
      <c r="V97"/>
      <c r="W97"/>
      <c r="Z97"/>
    </row>
    <row r="98" spans="1:26" x14ac:dyDescent="0.25">
      <c r="A98" t="s">
        <v>1026</v>
      </c>
      <c r="B98" s="85" t="s">
        <v>555</v>
      </c>
      <c r="C98" s="85" t="s">
        <v>554</v>
      </c>
      <c r="D98" s="100">
        <v>21751940</v>
      </c>
      <c r="E98" s="100">
        <v>349597</v>
      </c>
      <c r="F98" s="100">
        <v>0</v>
      </c>
      <c r="G98" s="100">
        <v>126002</v>
      </c>
      <c r="H98" s="100">
        <v>0</v>
      </c>
      <c r="I98" s="100">
        <v>126002</v>
      </c>
      <c r="J98" s="100">
        <v>0</v>
      </c>
      <c r="K98" s="100">
        <v>0</v>
      </c>
      <c r="L98" s="100">
        <v>13493</v>
      </c>
      <c r="M98" s="100">
        <v>13493</v>
      </c>
      <c r="N98" s="100">
        <v>0</v>
      </c>
      <c r="O98" s="100">
        <v>0</v>
      </c>
      <c r="P98" s="100">
        <v>21962042</v>
      </c>
      <c r="Q98" s="84" t="s">
        <v>554</v>
      </c>
      <c r="R98" s="84" t="s">
        <v>1030</v>
      </c>
      <c r="S98" s="84" t="s">
        <v>1028</v>
      </c>
      <c r="T98" s="84" t="s">
        <v>1029</v>
      </c>
      <c r="V98"/>
      <c r="W98"/>
      <c r="Z98"/>
    </row>
    <row r="99" spans="1:26" x14ac:dyDescent="0.25">
      <c r="A99" t="s">
        <v>1026</v>
      </c>
      <c r="B99" s="85" t="s">
        <v>557</v>
      </c>
      <c r="C99" s="85" t="s">
        <v>556</v>
      </c>
      <c r="D99" s="100">
        <v>64968476</v>
      </c>
      <c r="E99" s="100">
        <v>838695</v>
      </c>
      <c r="F99" s="100">
        <v>0</v>
      </c>
      <c r="G99" s="100">
        <v>184686</v>
      </c>
      <c r="H99" s="100">
        <v>0</v>
      </c>
      <c r="I99" s="100">
        <v>184686</v>
      </c>
      <c r="J99" s="100">
        <v>0</v>
      </c>
      <c r="K99" s="100">
        <v>0</v>
      </c>
      <c r="L99" s="100">
        <v>16156</v>
      </c>
      <c r="M99" s="100">
        <v>16156</v>
      </c>
      <c r="N99" s="100">
        <v>0</v>
      </c>
      <c r="O99" s="100">
        <v>0</v>
      </c>
      <c r="P99" s="100">
        <v>65606329</v>
      </c>
      <c r="Q99" s="84" t="s">
        <v>556</v>
      </c>
      <c r="R99" s="84" t="s">
        <v>1088</v>
      </c>
      <c r="S99" s="84" t="s">
        <v>1028</v>
      </c>
      <c r="T99" s="84" t="s">
        <v>1029</v>
      </c>
      <c r="V99"/>
      <c r="W99"/>
      <c r="Z99"/>
    </row>
    <row r="100" spans="1:26" x14ac:dyDescent="0.25">
      <c r="A100" t="s">
        <v>1037</v>
      </c>
      <c r="B100" s="85" t="s">
        <v>559</v>
      </c>
      <c r="C100" s="85" t="s">
        <v>558</v>
      </c>
      <c r="D100" s="100">
        <v>116084654</v>
      </c>
      <c r="E100" s="100">
        <v>0</v>
      </c>
      <c r="F100" s="100">
        <v>1031095</v>
      </c>
      <c r="G100" s="100">
        <v>324865</v>
      </c>
      <c r="H100" s="100">
        <v>0</v>
      </c>
      <c r="I100" s="100">
        <v>324865</v>
      </c>
      <c r="J100" s="100">
        <v>0</v>
      </c>
      <c r="K100" s="100">
        <v>0</v>
      </c>
      <c r="L100" s="100">
        <v>0</v>
      </c>
      <c r="M100" s="100">
        <v>0</v>
      </c>
      <c r="N100" s="100">
        <v>0</v>
      </c>
      <c r="O100" s="100">
        <v>0</v>
      </c>
      <c r="P100" s="100">
        <v>114728694</v>
      </c>
      <c r="Q100" s="84" t="s">
        <v>558</v>
      </c>
      <c r="R100" s="84" t="s">
        <v>1042</v>
      </c>
      <c r="S100" s="84" t="s">
        <v>1043</v>
      </c>
      <c r="T100" s="84" t="s">
        <v>1044</v>
      </c>
      <c r="V100"/>
      <c r="W100"/>
      <c r="Z100"/>
    </row>
    <row r="101" spans="1:26" x14ac:dyDescent="0.25">
      <c r="A101" t="s">
        <v>1026</v>
      </c>
      <c r="B101" s="85" t="s">
        <v>561</v>
      </c>
      <c r="C101" s="85" t="s">
        <v>560</v>
      </c>
      <c r="D101" s="100">
        <v>31619738</v>
      </c>
      <c r="E101" s="100">
        <v>0</v>
      </c>
      <c r="F101" s="100">
        <v>216076</v>
      </c>
      <c r="G101" s="100">
        <v>172819</v>
      </c>
      <c r="H101" s="100">
        <v>0</v>
      </c>
      <c r="I101" s="100">
        <v>172819</v>
      </c>
      <c r="J101" s="100">
        <v>0</v>
      </c>
      <c r="K101" s="100">
        <v>0</v>
      </c>
      <c r="L101" s="100">
        <v>0</v>
      </c>
      <c r="M101" s="100">
        <v>0</v>
      </c>
      <c r="N101" s="100">
        <v>0</v>
      </c>
      <c r="O101" s="100">
        <v>0</v>
      </c>
      <c r="P101" s="100">
        <v>31230843</v>
      </c>
      <c r="Q101" s="84" t="s">
        <v>560</v>
      </c>
      <c r="R101" s="84" t="s">
        <v>1048</v>
      </c>
      <c r="S101" s="84" t="s">
        <v>1049</v>
      </c>
      <c r="T101" s="84" t="s">
        <v>1029</v>
      </c>
      <c r="V101"/>
      <c r="W101"/>
      <c r="Z101"/>
    </row>
    <row r="102" spans="1:26" x14ac:dyDescent="0.25">
      <c r="A102" t="s">
        <v>1026</v>
      </c>
      <c r="B102" s="85" t="s">
        <v>563</v>
      </c>
      <c r="C102" s="85" t="s">
        <v>562</v>
      </c>
      <c r="D102" s="100">
        <v>24311094</v>
      </c>
      <c r="E102" s="100">
        <v>74685</v>
      </c>
      <c r="F102" s="100">
        <v>0</v>
      </c>
      <c r="G102" s="100">
        <v>83273</v>
      </c>
      <c r="H102" s="100">
        <v>0</v>
      </c>
      <c r="I102" s="100">
        <v>83273</v>
      </c>
      <c r="J102" s="100">
        <v>0</v>
      </c>
      <c r="K102" s="100">
        <v>0</v>
      </c>
      <c r="L102" s="100">
        <v>0</v>
      </c>
      <c r="M102" s="100">
        <v>0</v>
      </c>
      <c r="N102" s="100">
        <v>0</v>
      </c>
      <c r="O102" s="100">
        <v>0</v>
      </c>
      <c r="P102" s="100">
        <v>24302506</v>
      </c>
      <c r="Q102" s="84" t="s">
        <v>562</v>
      </c>
      <c r="R102" s="84" t="s">
        <v>1088</v>
      </c>
      <c r="S102" s="84" t="s">
        <v>1028</v>
      </c>
      <c r="T102" s="84" t="s">
        <v>1029</v>
      </c>
      <c r="V102"/>
      <c r="W102"/>
      <c r="Z102"/>
    </row>
    <row r="103" spans="1:26" x14ac:dyDescent="0.25">
      <c r="A103" t="s">
        <v>1026</v>
      </c>
      <c r="B103" s="85" t="s">
        <v>565</v>
      </c>
      <c r="C103" s="85" t="s">
        <v>564</v>
      </c>
      <c r="D103" s="100">
        <v>23931816</v>
      </c>
      <c r="E103" s="100">
        <v>141129</v>
      </c>
      <c r="F103" s="100">
        <v>0</v>
      </c>
      <c r="G103" s="100">
        <v>132995</v>
      </c>
      <c r="H103" s="100">
        <v>0</v>
      </c>
      <c r="I103" s="100">
        <v>132995</v>
      </c>
      <c r="J103" s="100">
        <v>0</v>
      </c>
      <c r="K103" s="100">
        <v>0</v>
      </c>
      <c r="L103" s="100">
        <v>0</v>
      </c>
      <c r="M103" s="100">
        <v>0</v>
      </c>
      <c r="N103" s="100">
        <v>0</v>
      </c>
      <c r="O103" s="100">
        <v>0</v>
      </c>
      <c r="P103" s="100">
        <v>23939950</v>
      </c>
      <c r="Q103" s="84" t="s">
        <v>564</v>
      </c>
      <c r="R103" s="84" t="s">
        <v>1031</v>
      </c>
      <c r="S103" s="84" t="s">
        <v>1032</v>
      </c>
      <c r="T103" s="84" t="s">
        <v>1029</v>
      </c>
      <c r="V103"/>
      <c r="W103"/>
      <c r="Z103"/>
    </row>
    <row r="104" spans="1:26" x14ac:dyDescent="0.25">
      <c r="A104" t="s">
        <v>1026</v>
      </c>
      <c r="B104" s="85" t="s">
        <v>567</v>
      </c>
      <c r="C104" s="85" t="s">
        <v>566</v>
      </c>
      <c r="D104" s="100">
        <v>79788337</v>
      </c>
      <c r="E104" s="100">
        <v>0</v>
      </c>
      <c r="F104" s="100">
        <v>1535290</v>
      </c>
      <c r="G104" s="100">
        <v>214299</v>
      </c>
      <c r="H104" s="100">
        <v>0</v>
      </c>
      <c r="I104" s="100">
        <v>214299</v>
      </c>
      <c r="J104" s="100">
        <v>0</v>
      </c>
      <c r="K104" s="100">
        <v>0</v>
      </c>
      <c r="L104" s="100">
        <v>0</v>
      </c>
      <c r="M104" s="100">
        <v>0</v>
      </c>
      <c r="N104" s="100">
        <v>0</v>
      </c>
      <c r="O104" s="100">
        <v>0</v>
      </c>
      <c r="P104" s="100">
        <v>78038748</v>
      </c>
      <c r="Q104" s="84" t="s">
        <v>566</v>
      </c>
      <c r="R104" s="84" t="s">
        <v>1084</v>
      </c>
      <c r="S104" s="84" t="s">
        <v>1085</v>
      </c>
      <c r="T104" s="84" t="s">
        <v>1029</v>
      </c>
      <c r="V104"/>
      <c r="W104"/>
      <c r="Z104"/>
    </row>
    <row r="105" spans="1:26" x14ac:dyDescent="0.25">
      <c r="A105" t="s">
        <v>1026</v>
      </c>
      <c r="B105" s="85" t="s">
        <v>569</v>
      </c>
      <c r="C105" s="85" t="s">
        <v>568</v>
      </c>
      <c r="D105" s="100">
        <v>41376059</v>
      </c>
      <c r="E105" s="100">
        <v>0</v>
      </c>
      <c r="F105" s="100">
        <v>553546</v>
      </c>
      <c r="G105" s="100">
        <v>137831</v>
      </c>
      <c r="H105" s="100">
        <v>0</v>
      </c>
      <c r="I105" s="100">
        <v>137831</v>
      </c>
      <c r="J105" s="100">
        <v>0</v>
      </c>
      <c r="K105" s="100">
        <v>285129</v>
      </c>
      <c r="L105" s="100">
        <v>83056</v>
      </c>
      <c r="M105" s="100">
        <v>83056</v>
      </c>
      <c r="N105" s="100">
        <v>0</v>
      </c>
      <c r="O105" s="100">
        <v>0</v>
      </c>
      <c r="P105" s="100">
        <v>40316497</v>
      </c>
      <c r="Q105" s="84" t="s">
        <v>568</v>
      </c>
      <c r="R105" s="84" t="s">
        <v>1050</v>
      </c>
      <c r="S105" s="84" t="s">
        <v>1051</v>
      </c>
      <c r="T105" s="84" t="s">
        <v>1029</v>
      </c>
      <c r="V105"/>
      <c r="W105"/>
      <c r="Z105"/>
    </row>
    <row r="106" spans="1:26" x14ac:dyDescent="0.25">
      <c r="A106" t="s">
        <v>1026</v>
      </c>
      <c r="B106" s="85" t="s">
        <v>571</v>
      </c>
      <c r="C106" s="85" t="s">
        <v>570</v>
      </c>
      <c r="D106" s="100">
        <v>23178472.289999999</v>
      </c>
      <c r="E106" s="100">
        <v>47575</v>
      </c>
      <c r="F106" s="100">
        <v>0</v>
      </c>
      <c r="G106" s="100">
        <v>121544</v>
      </c>
      <c r="H106" s="100">
        <v>0</v>
      </c>
      <c r="I106" s="100">
        <v>121544</v>
      </c>
      <c r="J106" s="100">
        <v>0</v>
      </c>
      <c r="K106" s="100">
        <v>0</v>
      </c>
      <c r="L106" s="100">
        <v>313707</v>
      </c>
      <c r="M106" s="100">
        <v>313707</v>
      </c>
      <c r="N106" s="100">
        <v>0</v>
      </c>
      <c r="O106" s="100">
        <v>0</v>
      </c>
      <c r="P106" s="100">
        <v>22790796.289999999</v>
      </c>
      <c r="Q106" s="84" t="s">
        <v>570</v>
      </c>
      <c r="R106" s="84" t="s">
        <v>1071</v>
      </c>
      <c r="S106" s="84" t="s">
        <v>1072</v>
      </c>
      <c r="T106" s="84" t="s">
        <v>1029</v>
      </c>
      <c r="V106"/>
      <c r="W106"/>
      <c r="Z106"/>
    </row>
    <row r="107" spans="1:26" x14ac:dyDescent="0.25">
      <c r="A107" t="s">
        <v>1026</v>
      </c>
      <c r="B107" s="85" t="s">
        <v>573</v>
      </c>
      <c r="C107" s="85" t="s">
        <v>572</v>
      </c>
      <c r="D107" s="100">
        <v>24604628</v>
      </c>
      <c r="E107" s="100">
        <v>0</v>
      </c>
      <c r="F107" s="100">
        <v>369899</v>
      </c>
      <c r="G107" s="100">
        <v>146408</v>
      </c>
      <c r="H107" s="100">
        <v>0</v>
      </c>
      <c r="I107" s="100">
        <v>146408</v>
      </c>
      <c r="J107" s="100">
        <v>0</v>
      </c>
      <c r="K107" s="100">
        <v>0</v>
      </c>
      <c r="L107" s="100">
        <v>0</v>
      </c>
      <c r="M107" s="100">
        <v>0</v>
      </c>
      <c r="N107" s="100">
        <v>0</v>
      </c>
      <c r="O107" s="100">
        <v>0</v>
      </c>
      <c r="P107" s="100">
        <v>24088321</v>
      </c>
      <c r="Q107" s="84" t="s">
        <v>572</v>
      </c>
      <c r="R107" s="84" t="s">
        <v>1035</v>
      </c>
      <c r="S107" s="84" t="s">
        <v>1036</v>
      </c>
      <c r="T107" s="407" t="s">
        <v>1029</v>
      </c>
      <c r="V107"/>
      <c r="W107"/>
      <c r="Z107"/>
    </row>
    <row r="108" spans="1:26" x14ac:dyDescent="0.25">
      <c r="A108" t="s">
        <v>1026</v>
      </c>
      <c r="B108" s="85" t="s">
        <v>575</v>
      </c>
      <c r="C108" s="85" t="s">
        <v>574</v>
      </c>
      <c r="D108" s="100">
        <v>12470029</v>
      </c>
      <c r="E108" s="100">
        <v>290566</v>
      </c>
      <c r="F108" s="100">
        <v>0</v>
      </c>
      <c r="G108" s="100">
        <v>116976</v>
      </c>
      <c r="H108" s="100">
        <v>0</v>
      </c>
      <c r="I108" s="100">
        <v>116976</v>
      </c>
      <c r="J108" s="100">
        <v>0</v>
      </c>
      <c r="K108" s="100">
        <v>0</v>
      </c>
      <c r="L108" s="100">
        <v>208374</v>
      </c>
      <c r="M108" s="100">
        <v>0</v>
      </c>
      <c r="N108" s="100">
        <v>208374</v>
      </c>
      <c r="O108" s="100">
        <v>0</v>
      </c>
      <c r="P108" s="100">
        <v>12435245</v>
      </c>
      <c r="Q108" s="84" t="s">
        <v>574</v>
      </c>
      <c r="R108" s="84" t="s">
        <v>1076</v>
      </c>
      <c r="S108" s="84" t="s">
        <v>1028</v>
      </c>
      <c r="T108" s="84" t="s">
        <v>1029</v>
      </c>
      <c r="V108"/>
      <c r="W108"/>
      <c r="Z108"/>
    </row>
    <row r="109" spans="1:26" x14ac:dyDescent="0.25">
      <c r="A109" t="s">
        <v>1026</v>
      </c>
      <c r="B109" s="85" t="s">
        <v>577</v>
      </c>
      <c r="C109" s="85" t="s">
        <v>576</v>
      </c>
      <c r="D109" s="100">
        <v>28811771</v>
      </c>
      <c r="E109" s="100">
        <v>0</v>
      </c>
      <c r="F109" s="100">
        <v>86361</v>
      </c>
      <c r="G109" s="100">
        <v>111299</v>
      </c>
      <c r="H109" s="100">
        <v>0</v>
      </c>
      <c r="I109" s="100">
        <v>111299</v>
      </c>
      <c r="J109" s="100">
        <v>0</v>
      </c>
      <c r="K109" s="100">
        <v>0</v>
      </c>
      <c r="L109" s="100">
        <v>55981</v>
      </c>
      <c r="M109" s="100">
        <v>55981</v>
      </c>
      <c r="N109" s="100">
        <v>0</v>
      </c>
      <c r="O109" s="100">
        <v>25956</v>
      </c>
      <c r="P109" s="100">
        <v>28532174</v>
      </c>
      <c r="Q109" s="84" t="s">
        <v>576</v>
      </c>
      <c r="R109" s="84" t="s">
        <v>1070</v>
      </c>
      <c r="S109" s="84" t="s">
        <v>1059</v>
      </c>
      <c r="T109" s="84" t="s">
        <v>1029</v>
      </c>
      <c r="V109"/>
      <c r="W109"/>
      <c r="Z109"/>
    </row>
    <row r="110" spans="1:26" x14ac:dyDescent="0.25">
      <c r="A110" t="s">
        <v>1026</v>
      </c>
      <c r="B110" s="85" t="s">
        <v>579</v>
      </c>
      <c r="C110" s="85" t="s">
        <v>578</v>
      </c>
      <c r="D110" s="100">
        <v>91634181</v>
      </c>
      <c r="E110" s="100">
        <v>0</v>
      </c>
      <c r="F110" s="100">
        <v>1704107</v>
      </c>
      <c r="G110" s="100">
        <v>274332</v>
      </c>
      <c r="H110" s="100">
        <v>0</v>
      </c>
      <c r="I110" s="100">
        <v>274332</v>
      </c>
      <c r="J110" s="100">
        <v>0</v>
      </c>
      <c r="K110" s="100">
        <v>920614</v>
      </c>
      <c r="L110" s="100">
        <v>1350</v>
      </c>
      <c r="M110" s="100">
        <v>1350</v>
      </c>
      <c r="N110" s="100">
        <v>0</v>
      </c>
      <c r="O110" s="100">
        <v>0</v>
      </c>
      <c r="P110" s="100">
        <v>88733778</v>
      </c>
      <c r="Q110" s="84" t="s">
        <v>578</v>
      </c>
      <c r="R110" s="84" t="s">
        <v>1045</v>
      </c>
      <c r="S110" s="84" t="s">
        <v>1089</v>
      </c>
      <c r="T110" s="84" t="s">
        <v>1047</v>
      </c>
      <c r="V110"/>
      <c r="W110"/>
      <c r="Z110"/>
    </row>
    <row r="111" spans="1:26" x14ac:dyDescent="0.25">
      <c r="A111" t="s">
        <v>1026</v>
      </c>
      <c r="B111" s="85" t="s">
        <v>581</v>
      </c>
      <c r="C111" s="85" t="s">
        <v>580</v>
      </c>
      <c r="D111" s="100">
        <v>21708042.899999999</v>
      </c>
      <c r="E111" s="100">
        <v>282735</v>
      </c>
      <c r="F111" s="100">
        <v>0</v>
      </c>
      <c r="G111" s="100">
        <v>99365</v>
      </c>
      <c r="H111" s="100">
        <v>0</v>
      </c>
      <c r="I111" s="100">
        <v>99365</v>
      </c>
      <c r="J111" s="100">
        <v>0</v>
      </c>
      <c r="K111" s="100">
        <v>0</v>
      </c>
      <c r="L111" s="100">
        <v>200875</v>
      </c>
      <c r="M111" s="100">
        <v>45391</v>
      </c>
      <c r="N111" s="100">
        <v>155484</v>
      </c>
      <c r="O111" s="100">
        <v>0</v>
      </c>
      <c r="P111" s="100">
        <v>21690537.899999999</v>
      </c>
      <c r="Q111" s="84" t="s">
        <v>580</v>
      </c>
      <c r="R111" s="84" t="s">
        <v>1033</v>
      </c>
      <c r="S111" s="84" t="s">
        <v>1034</v>
      </c>
      <c r="T111" s="84" t="s">
        <v>1029</v>
      </c>
      <c r="V111"/>
      <c r="W111"/>
      <c r="Z111"/>
    </row>
    <row r="112" spans="1:26" x14ac:dyDescent="0.25">
      <c r="A112" t="s">
        <v>1026</v>
      </c>
      <c r="B112" s="85" t="s">
        <v>583</v>
      </c>
      <c r="C112" s="85" t="s">
        <v>582</v>
      </c>
      <c r="D112" s="100">
        <v>55223039</v>
      </c>
      <c r="E112" s="100">
        <v>0</v>
      </c>
      <c r="F112" s="100">
        <v>758784</v>
      </c>
      <c r="G112" s="100">
        <v>168418</v>
      </c>
      <c r="H112" s="100">
        <v>0</v>
      </c>
      <c r="I112" s="100">
        <v>168418</v>
      </c>
      <c r="J112" s="100">
        <v>0</v>
      </c>
      <c r="K112" s="100">
        <v>0</v>
      </c>
      <c r="L112" s="100">
        <v>0</v>
      </c>
      <c r="M112" s="100">
        <v>0</v>
      </c>
      <c r="N112" s="100">
        <v>0</v>
      </c>
      <c r="O112" s="100">
        <v>0</v>
      </c>
      <c r="P112" s="100">
        <v>54295837</v>
      </c>
      <c r="Q112" s="84" t="s">
        <v>582</v>
      </c>
      <c r="R112" s="84" t="s">
        <v>1076</v>
      </c>
      <c r="S112" s="84" t="s">
        <v>1028</v>
      </c>
      <c r="T112" s="84" t="s">
        <v>1029</v>
      </c>
      <c r="V112"/>
      <c r="W112"/>
      <c r="Z112"/>
    </row>
    <row r="113" spans="1:26" x14ac:dyDescent="0.25">
      <c r="A113" t="s">
        <v>1026</v>
      </c>
      <c r="B113" s="85" t="s">
        <v>585</v>
      </c>
      <c r="C113" s="85" t="s">
        <v>584</v>
      </c>
      <c r="D113" s="100">
        <v>16916337</v>
      </c>
      <c r="E113" s="100">
        <v>0</v>
      </c>
      <c r="F113" s="100">
        <v>52235</v>
      </c>
      <c r="G113" s="100">
        <v>77322</v>
      </c>
      <c r="H113" s="100">
        <v>0</v>
      </c>
      <c r="I113" s="100">
        <v>77322</v>
      </c>
      <c r="J113" s="100">
        <v>0</v>
      </c>
      <c r="K113" s="100">
        <v>0</v>
      </c>
      <c r="L113" s="100">
        <v>0</v>
      </c>
      <c r="M113" s="100">
        <v>0</v>
      </c>
      <c r="N113" s="100">
        <v>0</v>
      </c>
      <c r="O113" s="100">
        <v>0</v>
      </c>
      <c r="P113" s="100">
        <v>16786780</v>
      </c>
      <c r="Q113" s="84" t="s">
        <v>584</v>
      </c>
      <c r="R113" s="84" t="s">
        <v>1050</v>
      </c>
      <c r="S113" s="84" t="s">
        <v>1051</v>
      </c>
      <c r="T113" s="84" t="s">
        <v>1029</v>
      </c>
      <c r="V113"/>
      <c r="W113"/>
      <c r="Z113"/>
    </row>
    <row r="114" spans="1:26" x14ac:dyDescent="0.25">
      <c r="A114" t="s">
        <v>1037</v>
      </c>
      <c r="B114" s="85" t="s">
        <v>587</v>
      </c>
      <c r="C114" s="85" t="s">
        <v>586</v>
      </c>
      <c r="D114" s="100">
        <v>23053413</v>
      </c>
      <c r="E114" s="100">
        <v>74243</v>
      </c>
      <c r="F114" s="100">
        <v>0</v>
      </c>
      <c r="G114" s="100">
        <v>91946</v>
      </c>
      <c r="H114" s="100">
        <v>0</v>
      </c>
      <c r="I114" s="100">
        <v>91946</v>
      </c>
      <c r="J114" s="100">
        <v>0</v>
      </c>
      <c r="K114" s="100">
        <v>0</v>
      </c>
      <c r="L114" s="100">
        <v>0</v>
      </c>
      <c r="M114" s="100">
        <v>0</v>
      </c>
      <c r="N114" s="100">
        <v>0</v>
      </c>
      <c r="O114" s="100">
        <v>0</v>
      </c>
      <c r="P114" s="100">
        <v>23035710</v>
      </c>
      <c r="Q114" s="84" t="s">
        <v>586</v>
      </c>
      <c r="R114" s="84" t="s">
        <v>1035</v>
      </c>
      <c r="S114" s="84" t="s">
        <v>1036</v>
      </c>
      <c r="T114" s="84" t="s">
        <v>1029</v>
      </c>
      <c r="V114"/>
      <c r="W114"/>
      <c r="Z114"/>
    </row>
    <row r="115" spans="1:26" x14ac:dyDescent="0.25">
      <c r="A115" t="s">
        <v>1026</v>
      </c>
      <c r="B115" s="85" t="s">
        <v>589</v>
      </c>
      <c r="C115" s="85" t="s">
        <v>588</v>
      </c>
      <c r="D115" s="100">
        <v>29664823</v>
      </c>
      <c r="E115" s="100">
        <v>0</v>
      </c>
      <c r="F115" s="100">
        <v>3513363</v>
      </c>
      <c r="G115" s="100">
        <v>180409</v>
      </c>
      <c r="H115" s="100">
        <v>0</v>
      </c>
      <c r="I115" s="100">
        <v>180409</v>
      </c>
      <c r="J115" s="100">
        <v>0</v>
      </c>
      <c r="K115" s="100">
        <v>920987</v>
      </c>
      <c r="L115" s="100">
        <v>53070</v>
      </c>
      <c r="M115" s="100">
        <v>53070</v>
      </c>
      <c r="N115" s="100">
        <v>0</v>
      </c>
      <c r="O115" s="100">
        <v>0</v>
      </c>
      <c r="P115" s="100">
        <v>24996994</v>
      </c>
      <c r="Q115" s="84" t="s">
        <v>588</v>
      </c>
      <c r="R115" s="84" t="s">
        <v>1065</v>
      </c>
      <c r="S115" s="84" t="s">
        <v>1028</v>
      </c>
      <c r="T115" s="84" t="s">
        <v>1029</v>
      </c>
      <c r="V115"/>
      <c r="W115"/>
      <c r="Z115"/>
    </row>
    <row r="116" spans="1:26" x14ac:dyDescent="0.25">
      <c r="A116" t="s">
        <v>1026</v>
      </c>
      <c r="B116" s="85" t="s">
        <v>591</v>
      </c>
      <c r="C116" s="85" t="s">
        <v>590</v>
      </c>
      <c r="D116" s="100">
        <v>94836209</v>
      </c>
      <c r="E116" s="100">
        <v>1370360</v>
      </c>
      <c r="F116" s="100">
        <v>0</v>
      </c>
      <c r="G116" s="100">
        <v>292028</v>
      </c>
      <c r="H116" s="100">
        <v>0</v>
      </c>
      <c r="I116" s="100">
        <v>292028</v>
      </c>
      <c r="J116" s="100">
        <v>0</v>
      </c>
      <c r="K116" s="100">
        <v>0</v>
      </c>
      <c r="L116" s="100">
        <v>0</v>
      </c>
      <c r="M116" s="100">
        <v>0</v>
      </c>
      <c r="N116" s="100">
        <v>0</v>
      </c>
      <c r="O116" s="100">
        <v>0</v>
      </c>
      <c r="P116" s="100">
        <v>95914541</v>
      </c>
      <c r="Q116" s="84" t="s">
        <v>590</v>
      </c>
      <c r="R116" s="84" t="s">
        <v>1042</v>
      </c>
      <c r="S116" s="84" t="s">
        <v>1043</v>
      </c>
      <c r="T116" s="84" t="s">
        <v>1073</v>
      </c>
      <c r="V116"/>
      <c r="W116"/>
      <c r="Z116"/>
    </row>
    <row r="117" spans="1:26" x14ac:dyDescent="0.25">
      <c r="A117" t="s">
        <v>1026</v>
      </c>
      <c r="B117" s="85" t="s">
        <v>593</v>
      </c>
      <c r="C117" s="85" t="s">
        <v>592</v>
      </c>
      <c r="D117" s="100">
        <v>88167867</v>
      </c>
      <c r="E117" s="100">
        <v>100593</v>
      </c>
      <c r="F117" s="100">
        <v>0</v>
      </c>
      <c r="G117" s="100">
        <v>226844</v>
      </c>
      <c r="H117" s="100">
        <v>0</v>
      </c>
      <c r="I117" s="100">
        <v>226844</v>
      </c>
      <c r="J117" s="100">
        <v>0</v>
      </c>
      <c r="K117" s="100">
        <v>0</v>
      </c>
      <c r="L117" s="100">
        <v>0</v>
      </c>
      <c r="M117" s="100">
        <v>0</v>
      </c>
      <c r="N117" s="100">
        <v>0</v>
      </c>
      <c r="O117" s="100">
        <v>0</v>
      </c>
      <c r="P117" s="100">
        <v>88041616</v>
      </c>
      <c r="Q117" s="84" t="s">
        <v>592</v>
      </c>
      <c r="R117" s="84" t="s">
        <v>1088</v>
      </c>
      <c r="S117" s="84" t="s">
        <v>1028</v>
      </c>
      <c r="T117" s="84" t="s">
        <v>1029</v>
      </c>
      <c r="V117"/>
      <c r="W117"/>
      <c r="Z117"/>
    </row>
    <row r="118" spans="1:26" x14ac:dyDescent="0.25">
      <c r="A118" t="s">
        <v>1026</v>
      </c>
      <c r="B118" s="85" t="s">
        <v>595</v>
      </c>
      <c r="C118" s="85" t="s">
        <v>594</v>
      </c>
      <c r="D118" s="100">
        <v>136687378</v>
      </c>
      <c r="E118" s="100">
        <v>9904303</v>
      </c>
      <c r="F118" s="100">
        <v>0</v>
      </c>
      <c r="G118" s="100">
        <v>555848</v>
      </c>
      <c r="H118" s="100">
        <v>0</v>
      </c>
      <c r="I118" s="100">
        <v>555848</v>
      </c>
      <c r="J118" s="100">
        <v>0</v>
      </c>
      <c r="K118" s="100">
        <v>0</v>
      </c>
      <c r="L118" s="100">
        <v>0</v>
      </c>
      <c r="M118" s="100">
        <v>0</v>
      </c>
      <c r="N118" s="100">
        <v>0</v>
      </c>
      <c r="O118" s="100">
        <v>0</v>
      </c>
      <c r="P118" s="100">
        <v>146035833</v>
      </c>
      <c r="Q118" s="84" t="s">
        <v>594</v>
      </c>
      <c r="R118" s="84" t="s">
        <v>1042</v>
      </c>
      <c r="S118" s="84" t="s">
        <v>1043</v>
      </c>
      <c r="T118" s="84" t="s">
        <v>1073</v>
      </c>
      <c r="V118"/>
      <c r="W118"/>
      <c r="Z118"/>
    </row>
    <row r="119" spans="1:26" x14ac:dyDescent="0.25">
      <c r="A119" t="s">
        <v>1026</v>
      </c>
      <c r="B119" s="85" t="s">
        <v>597</v>
      </c>
      <c r="C119" s="85" t="s">
        <v>596</v>
      </c>
      <c r="D119" s="100">
        <v>54940034</v>
      </c>
      <c r="E119" s="100">
        <v>0</v>
      </c>
      <c r="F119" s="100">
        <v>2625282</v>
      </c>
      <c r="G119" s="100">
        <v>156451</v>
      </c>
      <c r="H119" s="100">
        <v>0</v>
      </c>
      <c r="I119" s="100">
        <v>156451</v>
      </c>
      <c r="J119" s="100">
        <v>0</v>
      </c>
      <c r="K119" s="100">
        <v>75575</v>
      </c>
      <c r="L119" s="100">
        <v>0</v>
      </c>
      <c r="M119" s="100">
        <v>0</v>
      </c>
      <c r="N119" s="100">
        <v>0</v>
      </c>
      <c r="O119" s="100">
        <v>0</v>
      </c>
      <c r="P119" s="100">
        <v>52082726</v>
      </c>
      <c r="Q119" s="84" t="s">
        <v>596</v>
      </c>
      <c r="R119" s="84" t="s">
        <v>1054</v>
      </c>
      <c r="S119" s="84" t="s">
        <v>1078</v>
      </c>
      <c r="T119" s="84" t="s">
        <v>1054</v>
      </c>
      <c r="V119"/>
      <c r="W119"/>
      <c r="Z119"/>
    </row>
    <row r="120" spans="1:26" x14ac:dyDescent="0.25">
      <c r="A120" t="s">
        <v>1037</v>
      </c>
      <c r="B120" s="85" t="s">
        <v>599</v>
      </c>
      <c r="C120" s="85" t="s">
        <v>598</v>
      </c>
      <c r="D120" s="100">
        <v>28391545</v>
      </c>
      <c r="E120" s="100">
        <v>229834</v>
      </c>
      <c r="F120" s="100">
        <v>0</v>
      </c>
      <c r="G120" s="100">
        <v>155448</v>
      </c>
      <c r="H120" s="100">
        <v>0</v>
      </c>
      <c r="I120" s="100">
        <v>155448</v>
      </c>
      <c r="J120" s="100">
        <v>0</v>
      </c>
      <c r="K120" s="100">
        <v>0</v>
      </c>
      <c r="L120" s="100">
        <v>67041</v>
      </c>
      <c r="M120" s="100">
        <v>67041</v>
      </c>
      <c r="N120" s="100">
        <v>0</v>
      </c>
      <c r="O120" s="100">
        <v>0</v>
      </c>
      <c r="P120" s="100">
        <v>28398890</v>
      </c>
      <c r="Q120" s="84" t="s">
        <v>598</v>
      </c>
      <c r="R120" s="84" t="s">
        <v>1081</v>
      </c>
      <c r="S120" s="84" t="s">
        <v>1082</v>
      </c>
      <c r="T120" s="84" t="s">
        <v>1029</v>
      </c>
      <c r="V120"/>
      <c r="W120"/>
      <c r="Z120"/>
    </row>
    <row r="121" spans="1:26" x14ac:dyDescent="0.25">
      <c r="A121" t="s">
        <v>1026</v>
      </c>
      <c r="B121" s="85" t="s">
        <v>601</v>
      </c>
      <c r="C121" s="85" t="s">
        <v>600</v>
      </c>
      <c r="D121" s="100">
        <v>234094402</v>
      </c>
      <c r="E121" s="100">
        <v>2164598</v>
      </c>
      <c r="F121" s="100">
        <v>0</v>
      </c>
      <c r="G121" s="100">
        <v>579972</v>
      </c>
      <c r="H121" s="100">
        <v>0</v>
      </c>
      <c r="I121" s="100">
        <v>579972</v>
      </c>
      <c r="J121" s="100">
        <v>0</v>
      </c>
      <c r="K121" s="100">
        <v>0</v>
      </c>
      <c r="L121" s="100">
        <v>0</v>
      </c>
      <c r="M121" s="100">
        <v>0</v>
      </c>
      <c r="N121" s="100">
        <v>0</v>
      </c>
      <c r="O121" s="100">
        <v>0</v>
      </c>
      <c r="P121" s="100">
        <v>235679028</v>
      </c>
      <c r="Q121" s="84" t="s">
        <v>600</v>
      </c>
      <c r="R121" s="84" t="s">
        <v>1042</v>
      </c>
      <c r="S121" s="84" t="s">
        <v>1043</v>
      </c>
      <c r="T121" s="84" t="s">
        <v>1073</v>
      </c>
      <c r="V121"/>
      <c r="W121"/>
      <c r="Z121"/>
    </row>
    <row r="122" spans="1:26" x14ac:dyDescent="0.25">
      <c r="A122" t="s">
        <v>1026</v>
      </c>
      <c r="B122" s="85" t="s">
        <v>603</v>
      </c>
      <c r="C122" s="85" t="s">
        <v>602</v>
      </c>
      <c r="D122" s="100">
        <v>43637891</v>
      </c>
      <c r="E122" s="100">
        <v>703324</v>
      </c>
      <c r="F122" s="100">
        <v>0</v>
      </c>
      <c r="G122" s="100">
        <v>127374</v>
      </c>
      <c r="H122" s="100">
        <v>0</v>
      </c>
      <c r="I122" s="100">
        <v>127374</v>
      </c>
      <c r="J122" s="100">
        <v>0</v>
      </c>
      <c r="K122" s="100">
        <v>0</v>
      </c>
      <c r="L122" s="100">
        <v>23122</v>
      </c>
      <c r="M122" s="100">
        <v>23122</v>
      </c>
      <c r="N122" s="100">
        <v>0</v>
      </c>
      <c r="O122" s="100">
        <v>0</v>
      </c>
      <c r="P122" s="100">
        <v>44190719</v>
      </c>
      <c r="Q122" s="84" t="s">
        <v>602</v>
      </c>
      <c r="R122" s="84" t="s">
        <v>1057</v>
      </c>
      <c r="S122" s="84" t="s">
        <v>1058</v>
      </c>
      <c r="T122" s="84" t="s">
        <v>1029</v>
      </c>
      <c r="V122"/>
      <c r="W122"/>
      <c r="Z122"/>
    </row>
    <row r="123" spans="1:26" x14ac:dyDescent="0.25">
      <c r="A123" t="s">
        <v>1026</v>
      </c>
      <c r="B123" s="85" t="s">
        <v>605</v>
      </c>
      <c r="C123" s="85" t="s">
        <v>604</v>
      </c>
      <c r="D123" s="100">
        <v>70980111</v>
      </c>
      <c r="E123" s="100">
        <v>1051914</v>
      </c>
      <c r="F123" s="100">
        <v>0</v>
      </c>
      <c r="G123" s="100">
        <v>301849</v>
      </c>
      <c r="H123" s="100">
        <v>0</v>
      </c>
      <c r="I123" s="100">
        <v>301849</v>
      </c>
      <c r="J123" s="100">
        <v>0</v>
      </c>
      <c r="K123" s="100">
        <v>0</v>
      </c>
      <c r="L123" s="100">
        <v>0</v>
      </c>
      <c r="M123" s="100">
        <v>0</v>
      </c>
      <c r="N123" s="100">
        <v>0</v>
      </c>
      <c r="O123" s="100">
        <v>0</v>
      </c>
      <c r="P123" s="100">
        <v>71730176</v>
      </c>
      <c r="Q123" s="84" t="s">
        <v>604</v>
      </c>
      <c r="R123" s="84" t="s">
        <v>1042</v>
      </c>
      <c r="S123" s="84" t="s">
        <v>1043</v>
      </c>
      <c r="T123" s="84" t="s">
        <v>1044</v>
      </c>
      <c r="V123"/>
      <c r="W123"/>
      <c r="Z123"/>
    </row>
    <row r="124" spans="1:26" x14ac:dyDescent="0.25">
      <c r="A124" t="s">
        <v>1037</v>
      </c>
      <c r="B124" s="85" t="s">
        <v>607</v>
      </c>
      <c r="C124" s="85" t="s">
        <v>606</v>
      </c>
      <c r="D124" s="100">
        <v>44262842.769999996</v>
      </c>
      <c r="E124" s="100">
        <v>0</v>
      </c>
      <c r="F124" s="100">
        <v>462924</v>
      </c>
      <c r="G124" s="100">
        <v>115639</v>
      </c>
      <c r="H124" s="100">
        <v>0</v>
      </c>
      <c r="I124" s="100">
        <v>115639</v>
      </c>
      <c r="J124" s="100">
        <v>0</v>
      </c>
      <c r="K124" s="100">
        <v>0</v>
      </c>
      <c r="L124" s="100">
        <v>0</v>
      </c>
      <c r="M124" s="100">
        <v>0</v>
      </c>
      <c r="N124" s="100">
        <v>0</v>
      </c>
      <c r="O124" s="100">
        <v>0</v>
      </c>
      <c r="P124" s="100">
        <v>43684279.769999996</v>
      </c>
      <c r="Q124" s="84" t="s">
        <v>606</v>
      </c>
      <c r="R124" s="84" t="s">
        <v>1048</v>
      </c>
      <c r="S124" s="84" t="s">
        <v>1049</v>
      </c>
      <c r="T124" s="84" t="s">
        <v>1029</v>
      </c>
      <c r="V124"/>
      <c r="W124"/>
      <c r="Z124"/>
    </row>
    <row r="125" spans="1:26" x14ac:dyDescent="0.25">
      <c r="A125" t="s">
        <v>1026</v>
      </c>
      <c r="B125" s="85" t="s">
        <v>609</v>
      </c>
      <c r="C125" s="85" t="s">
        <v>608</v>
      </c>
      <c r="D125" s="100">
        <v>62696507</v>
      </c>
      <c r="E125" s="100">
        <v>295304</v>
      </c>
      <c r="F125" s="100">
        <v>0</v>
      </c>
      <c r="G125" s="100">
        <v>283402</v>
      </c>
      <c r="H125" s="100">
        <v>0</v>
      </c>
      <c r="I125" s="100">
        <v>283402</v>
      </c>
      <c r="J125" s="100">
        <v>0</v>
      </c>
      <c r="K125" s="100">
        <v>0</v>
      </c>
      <c r="L125" s="100">
        <v>224280</v>
      </c>
      <c r="M125" s="100">
        <v>0</v>
      </c>
      <c r="N125" s="100">
        <v>224280</v>
      </c>
      <c r="O125" s="100">
        <v>0</v>
      </c>
      <c r="P125" s="100">
        <v>62484129</v>
      </c>
      <c r="Q125" s="84" t="s">
        <v>608</v>
      </c>
      <c r="R125" s="84" t="s">
        <v>1081</v>
      </c>
      <c r="S125" s="84" t="s">
        <v>1082</v>
      </c>
      <c r="T125" s="84" t="s">
        <v>1029</v>
      </c>
      <c r="V125"/>
      <c r="W125"/>
      <c r="Z125"/>
    </row>
    <row r="126" spans="1:26" x14ac:dyDescent="0.25">
      <c r="A126" t="s">
        <v>1026</v>
      </c>
      <c r="B126" s="85" t="s">
        <v>611</v>
      </c>
      <c r="C126" s="85" t="s">
        <v>610</v>
      </c>
      <c r="D126" s="100">
        <v>51685991</v>
      </c>
      <c r="E126" s="100">
        <v>532625</v>
      </c>
      <c r="F126" s="100">
        <v>0</v>
      </c>
      <c r="G126" s="100">
        <v>244267</v>
      </c>
      <c r="H126" s="100">
        <v>0</v>
      </c>
      <c r="I126" s="100">
        <v>244267</v>
      </c>
      <c r="J126" s="100">
        <v>0</v>
      </c>
      <c r="K126" s="100">
        <v>0</v>
      </c>
      <c r="L126" s="100">
        <v>0</v>
      </c>
      <c r="M126" s="100">
        <v>0</v>
      </c>
      <c r="N126" s="100">
        <v>0</v>
      </c>
      <c r="O126" s="100">
        <v>0</v>
      </c>
      <c r="P126" s="100">
        <v>51974349</v>
      </c>
      <c r="Q126" s="84" t="s">
        <v>610</v>
      </c>
      <c r="R126" s="84" t="s">
        <v>1042</v>
      </c>
      <c r="S126" s="84" t="s">
        <v>1043</v>
      </c>
      <c r="T126" s="84" t="s">
        <v>1044</v>
      </c>
      <c r="V126"/>
      <c r="W126"/>
      <c r="Z126"/>
    </row>
    <row r="127" spans="1:26" x14ac:dyDescent="0.25">
      <c r="A127" t="s">
        <v>1026</v>
      </c>
      <c r="B127" s="85" t="s">
        <v>613</v>
      </c>
      <c r="C127" s="85" t="s">
        <v>612</v>
      </c>
      <c r="D127" s="100">
        <v>30807990</v>
      </c>
      <c r="E127" s="100">
        <v>0</v>
      </c>
      <c r="F127" s="100">
        <v>390309</v>
      </c>
      <c r="G127" s="100">
        <v>99445</v>
      </c>
      <c r="H127" s="100">
        <v>0</v>
      </c>
      <c r="I127" s="100">
        <v>99445</v>
      </c>
      <c r="J127" s="100">
        <v>0</v>
      </c>
      <c r="K127" s="100">
        <v>0</v>
      </c>
      <c r="L127" s="100">
        <v>0</v>
      </c>
      <c r="M127" s="100">
        <v>0</v>
      </c>
      <c r="N127" s="100">
        <v>0</v>
      </c>
      <c r="O127" s="100">
        <v>0</v>
      </c>
      <c r="P127" s="100">
        <v>30318236</v>
      </c>
      <c r="Q127" s="84" t="s">
        <v>612</v>
      </c>
      <c r="R127" s="84" t="s">
        <v>1050</v>
      </c>
      <c r="S127" s="84" t="s">
        <v>1051</v>
      </c>
      <c r="T127" s="84" t="s">
        <v>1029</v>
      </c>
      <c r="V127"/>
      <c r="W127"/>
      <c r="Z127"/>
    </row>
    <row r="128" spans="1:26" x14ac:dyDescent="0.25">
      <c r="A128" t="s">
        <v>1026</v>
      </c>
      <c r="B128" s="85" t="s">
        <v>615</v>
      </c>
      <c r="C128" s="85" t="s">
        <v>614</v>
      </c>
      <c r="D128" s="100">
        <v>36163781</v>
      </c>
      <c r="E128" s="100">
        <v>0</v>
      </c>
      <c r="F128" s="100">
        <v>541110</v>
      </c>
      <c r="G128" s="100">
        <v>112331</v>
      </c>
      <c r="H128" s="100">
        <v>0</v>
      </c>
      <c r="I128" s="100">
        <v>112331</v>
      </c>
      <c r="J128" s="100">
        <v>0</v>
      </c>
      <c r="K128" s="100">
        <v>126682</v>
      </c>
      <c r="L128" s="100">
        <v>966114</v>
      </c>
      <c r="M128" s="100">
        <v>966114</v>
      </c>
      <c r="N128" s="100">
        <v>0</v>
      </c>
      <c r="O128" s="100">
        <v>0</v>
      </c>
      <c r="P128" s="100">
        <v>34417544</v>
      </c>
      <c r="Q128" s="84" t="s">
        <v>614</v>
      </c>
      <c r="R128" s="84" t="s">
        <v>1054</v>
      </c>
      <c r="S128" s="84" t="s">
        <v>1090</v>
      </c>
      <c r="T128" s="84" t="s">
        <v>1054</v>
      </c>
      <c r="V128"/>
      <c r="W128"/>
      <c r="Z128"/>
    </row>
    <row r="129" spans="1:26" x14ac:dyDescent="0.25">
      <c r="A129" t="s">
        <v>1037</v>
      </c>
      <c r="B129" s="85" t="s">
        <v>617</v>
      </c>
      <c r="C129" s="85" t="s">
        <v>616</v>
      </c>
      <c r="D129" s="100">
        <v>22245666</v>
      </c>
      <c r="E129" s="100">
        <v>174394</v>
      </c>
      <c r="F129" s="100">
        <v>0</v>
      </c>
      <c r="G129" s="100">
        <v>132166</v>
      </c>
      <c r="H129" s="100">
        <v>0</v>
      </c>
      <c r="I129" s="100">
        <v>132166</v>
      </c>
      <c r="J129" s="100">
        <v>0</v>
      </c>
      <c r="K129" s="100">
        <v>0</v>
      </c>
      <c r="L129" s="100">
        <v>0</v>
      </c>
      <c r="M129" s="100">
        <v>0</v>
      </c>
      <c r="N129" s="100">
        <v>0</v>
      </c>
      <c r="O129" s="100">
        <v>0</v>
      </c>
      <c r="P129" s="100">
        <v>22287894</v>
      </c>
      <c r="Q129" s="84" t="s">
        <v>616</v>
      </c>
      <c r="R129" s="84" t="s">
        <v>1087</v>
      </c>
      <c r="S129" s="84" t="s">
        <v>1066</v>
      </c>
      <c r="T129" s="84" t="s">
        <v>1029</v>
      </c>
      <c r="V129"/>
      <c r="W129"/>
      <c r="Z129"/>
    </row>
    <row r="130" spans="1:26" x14ac:dyDescent="0.25">
      <c r="A130" t="s">
        <v>1026</v>
      </c>
      <c r="B130" s="85" t="s">
        <v>619</v>
      </c>
      <c r="C130" s="85" t="s">
        <v>618</v>
      </c>
      <c r="D130" s="100">
        <v>31794384.27</v>
      </c>
      <c r="E130" s="100">
        <v>0</v>
      </c>
      <c r="F130" s="100">
        <v>576460</v>
      </c>
      <c r="G130" s="100">
        <v>134514</v>
      </c>
      <c r="H130" s="100">
        <v>0</v>
      </c>
      <c r="I130" s="100">
        <v>134514</v>
      </c>
      <c r="J130" s="100">
        <v>0</v>
      </c>
      <c r="K130" s="100">
        <v>0</v>
      </c>
      <c r="L130" s="100">
        <v>0</v>
      </c>
      <c r="M130" s="100">
        <v>0</v>
      </c>
      <c r="N130" s="100">
        <v>0</v>
      </c>
      <c r="O130" s="100">
        <v>0</v>
      </c>
      <c r="P130" s="100">
        <v>31083410.27</v>
      </c>
      <c r="Q130" s="84" t="s">
        <v>618</v>
      </c>
      <c r="R130" s="84" t="s">
        <v>1050</v>
      </c>
      <c r="S130" s="84" t="s">
        <v>1051</v>
      </c>
      <c r="T130" s="84" t="s">
        <v>1029</v>
      </c>
      <c r="V130"/>
      <c r="W130"/>
      <c r="Z130"/>
    </row>
    <row r="131" spans="1:26" x14ac:dyDescent="0.25">
      <c r="A131" t="s">
        <v>1037</v>
      </c>
      <c r="B131" s="85" t="s">
        <v>621</v>
      </c>
      <c r="C131" s="85" t="s">
        <v>620</v>
      </c>
      <c r="D131" s="100">
        <v>76705691</v>
      </c>
      <c r="E131" s="100">
        <v>455917</v>
      </c>
      <c r="F131" s="100">
        <v>0</v>
      </c>
      <c r="G131" s="100">
        <v>271673</v>
      </c>
      <c r="H131" s="100">
        <v>0</v>
      </c>
      <c r="I131" s="100">
        <v>271673</v>
      </c>
      <c r="J131" s="100">
        <v>0</v>
      </c>
      <c r="K131" s="100">
        <v>0</v>
      </c>
      <c r="L131" s="100">
        <v>0</v>
      </c>
      <c r="M131" s="100">
        <v>0</v>
      </c>
      <c r="N131" s="100">
        <v>0</v>
      </c>
      <c r="O131" s="100">
        <v>0</v>
      </c>
      <c r="P131" s="100">
        <v>76889935</v>
      </c>
      <c r="Q131" s="84" t="s">
        <v>620</v>
      </c>
      <c r="R131" s="84" t="s">
        <v>1042</v>
      </c>
      <c r="S131" s="84" t="s">
        <v>1043</v>
      </c>
      <c r="T131" s="84" t="s">
        <v>1044</v>
      </c>
      <c r="V131"/>
      <c r="W131"/>
      <c r="Z131"/>
    </row>
    <row r="132" spans="1:26" x14ac:dyDescent="0.25">
      <c r="A132" t="s">
        <v>1026</v>
      </c>
      <c r="B132" s="85" t="s">
        <v>623</v>
      </c>
      <c r="C132" s="85" t="s">
        <v>622</v>
      </c>
      <c r="D132" s="100">
        <v>46435214</v>
      </c>
      <c r="E132" s="100">
        <v>1203248</v>
      </c>
      <c r="F132" s="100">
        <v>0</v>
      </c>
      <c r="G132" s="100">
        <v>300739</v>
      </c>
      <c r="H132" s="100">
        <v>0</v>
      </c>
      <c r="I132" s="100">
        <v>300739</v>
      </c>
      <c r="J132" s="100">
        <v>0</v>
      </c>
      <c r="K132" s="100">
        <v>98970</v>
      </c>
      <c r="L132" s="100">
        <v>198248</v>
      </c>
      <c r="M132" s="100">
        <v>198248</v>
      </c>
      <c r="N132" s="100">
        <v>0</v>
      </c>
      <c r="O132" s="100">
        <v>0</v>
      </c>
      <c r="P132" s="100">
        <v>47040505</v>
      </c>
      <c r="Q132" s="84" t="s">
        <v>622</v>
      </c>
      <c r="R132" s="84" t="s">
        <v>1054</v>
      </c>
      <c r="S132" s="84" t="s">
        <v>1068</v>
      </c>
      <c r="T132" s="84" t="s">
        <v>1054</v>
      </c>
      <c r="V132"/>
      <c r="W132"/>
      <c r="Z132"/>
    </row>
    <row r="133" spans="1:26" x14ac:dyDescent="0.25">
      <c r="A133" t="s">
        <v>1026</v>
      </c>
      <c r="B133" s="85" t="s">
        <v>625</v>
      </c>
      <c r="C133" s="85" t="s">
        <v>624</v>
      </c>
      <c r="D133" s="100">
        <v>50823279</v>
      </c>
      <c r="E133" s="100">
        <v>0</v>
      </c>
      <c r="F133" s="100">
        <v>299197</v>
      </c>
      <c r="G133" s="100">
        <v>147134</v>
      </c>
      <c r="H133" s="100">
        <v>0</v>
      </c>
      <c r="I133" s="100">
        <v>147134</v>
      </c>
      <c r="J133" s="100">
        <v>0</v>
      </c>
      <c r="K133" s="100">
        <v>0</v>
      </c>
      <c r="L133" s="100">
        <v>0</v>
      </c>
      <c r="M133" s="100">
        <v>0</v>
      </c>
      <c r="N133" s="100">
        <v>0</v>
      </c>
      <c r="O133" s="100">
        <v>0</v>
      </c>
      <c r="P133" s="100">
        <v>50376948</v>
      </c>
      <c r="Q133" s="84" t="s">
        <v>624</v>
      </c>
      <c r="R133" s="84" t="s">
        <v>1069</v>
      </c>
      <c r="S133" s="84" t="s">
        <v>1028</v>
      </c>
      <c r="T133" s="84" t="s">
        <v>1029</v>
      </c>
      <c r="V133"/>
      <c r="W133"/>
      <c r="Z133"/>
    </row>
    <row r="134" spans="1:26" x14ac:dyDescent="0.25">
      <c r="A134" t="s">
        <v>1026</v>
      </c>
      <c r="B134" s="85" t="s">
        <v>627</v>
      </c>
      <c r="C134" s="85" t="s">
        <v>626</v>
      </c>
      <c r="D134" s="100">
        <v>25324349</v>
      </c>
      <c r="E134" s="100">
        <v>723010</v>
      </c>
      <c r="F134" s="100">
        <v>0</v>
      </c>
      <c r="G134" s="100">
        <v>133103</v>
      </c>
      <c r="H134" s="100">
        <v>0</v>
      </c>
      <c r="I134" s="100">
        <v>133103</v>
      </c>
      <c r="J134" s="100">
        <v>0</v>
      </c>
      <c r="K134" s="100">
        <v>0</v>
      </c>
      <c r="L134" s="100">
        <v>0</v>
      </c>
      <c r="M134" s="100">
        <v>0</v>
      </c>
      <c r="N134" s="100">
        <v>0</v>
      </c>
      <c r="O134" s="100">
        <v>0</v>
      </c>
      <c r="P134" s="100">
        <v>25914256</v>
      </c>
      <c r="Q134" s="84" t="s">
        <v>626</v>
      </c>
      <c r="R134" s="84" t="s">
        <v>1031</v>
      </c>
      <c r="S134" s="84" t="s">
        <v>1032</v>
      </c>
      <c r="T134" s="84" t="s">
        <v>1029</v>
      </c>
      <c r="V134"/>
      <c r="W134"/>
      <c r="Z134"/>
    </row>
    <row r="135" spans="1:26" x14ac:dyDescent="0.25">
      <c r="A135" t="s">
        <v>1026</v>
      </c>
      <c r="B135" s="85" t="s">
        <v>629</v>
      </c>
      <c r="C135" s="85" t="s">
        <v>628</v>
      </c>
      <c r="D135" s="100">
        <v>380108218</v>
      </c>
      <c r="E135" s="100">
        <v>0</v>
      </c>
      <c r="F135" s="100">
        <v>10233141</v>
      </c>
      <c r="G135" s="100">
        <v>571919</v>
      </c>
      <c r="H135" s="100">
        <v>0</v>
      </c>
      <c r="I135" s="100">
        <v>571919</v>
      </c>
      <c r="J135" s="100">
        <v>0</v>
      </c>
      <c r="K135" s="100">
        <v>0</v>
      </c>
      <c r="L135" s="100">
        <v>0</v>
      </c>
      <c r="M135" s="100">
        <v>0</v>
      </c>
      <c r="N135" s="100">
        <v>0</v>
      </c>
      <c r="O135" s="100">
        <v>0</v>
      </c>
      <c r="P135" s="100">
        <v>369303158</v>
      </c>
      <c r="Q135" s="84" t="s">
        <v>628</v>
      </c>
      <c r="R135" s="84" t="s">
        <v>1042</v>
      </c>
      <c r="S135" s="84" t="s">
        <v>1043</v>
      </c>
      <c r="T135" s="84" t="s">
        <v>1044</v>
      </c>
      <c r="V135"/>
      <c r="W135"/>
      <c r="Z135"/>
    </row>
    <row r="136" spans="1:26" x14ac:dyDescent="0.25">
      <c r="A136" t="s">
        <v>1026</v>
      </c>
      <c r="B136" s="85" t="s">
        <v>631</v>
      </c>
      <c r="C136" s="85" t="s">
        <v>630</v>
      </c>
      <c r="D136" s="100">
        <v>34146329</v>
      </c>
      <c r="E136" s="100">
        <v>460054</v>
      </c>
      <c r="F136" s="100">
        <v>0</v>
      </c>
      <c r="G136" s="100">
        <v>124824</v>
      </c>
      <c r="H136" s="100">
        <v>0</v>
      </c>
      <c r="I136" s="100">
        <v>124824</v>
      </c>
      <c r="J136" s="100">
        <v>0</v>
      </c>
      <c r="K136" s="100">
        <v>206948</v>
      </c>
      <c r="L136" s="100">
        <v>183</v>
      </c>
      <c r="M136" s="100">
        <v>183</v>
      </c>
      <c r="N136" s="100">
        <v>0</v>
      </c>
      <c r="O136" s="100">
        <v>0</v>
      </c>
      <c r="P136" s="100">
        <v>34274428</v>
      </c>
      <c r="Q136" s="84" t="s">
        <v>630</v>
      </c>
      <c r="R136" s="84" t="s">
        <v>1057</v>
      </c>
      <c r="S136" s="84" t="s">
        <v>1058</v>
      </c>
      <c r="T136" s="84" t="s">
        <v>1029</v>
      </c>
      <c r="V136"/>
      <c r="W136"/>
      <c r="Z136"/>
    </row>
    <row r="137" spans="1:26" x14ac:dyDescent="0.25">
      <c r="A137" t="s">
        <v>1026</v>
      </c>
      <c r="B137" s="85" t="s">
        <v>633</v>
      </c>
      <c r="C137" s="85" t="s">
        <v>632</v>
      </c>
      <c r="D137" s="100">
        <v>43982720</v>
      </c>
      <c r="E137" s="100">
        <v>371302</v>
      </c>
      <c r="F137" s="100">
        <v>0</v>
      </c>
      <c r="G137" s="100">
        <v>184780</v>
      </c>
      <c r="H137" s="100">
        <v>0</v>
      </c>
      <c r="I137" s="100">
        <v>184780</v>
      </c>
      <c r="J137" s="100">
        <v>0</v>
      </c>
      <c r="K137" s="100">
        <v>0</v>
      </c>
      <c r="L137" s="100">
        <v>94681</v>
      </c>
      <c r="M137" s="100">
        <v>94681</v>
      </c>
      <c r="N137" s="100">
        <v>0</v>
      </c>
      <c r="O137" s="100">
        <v>0</v>
      </c>
      <c r="P137" s="100">
        <v>44074561</v>
      </c>
      <c r="Q137" s="84" t="s">
        <v>632</v>
      </c>
      <c r="R137" s="84" t="s">
        <v>1027</v>
      </c>
      <c r="S137" s="84" t="s">
        <v>1028</v>
      </c>
      <c r="T137" s="84" t="s">
        <v>1029</v>
      </c>
      <c r="V137"/>
      <c r="W137"/>
      <c r="Z137"/>
    </row>
    <row r="138" spans="1:26" x14ac:dyDescent="0.25">
      <c r="A138" t="s">
        <v>1026</v>
      </c>
      <c r="B138" s="85" t="s">
        <v>635</v>
      </c>
      <c r="C138" s="85" t="s">
        <v>634</v>
      </c>
      <c r="D138" s="100">
        <v>195105571</v>
      </c>
      <c r="E138" s="100">
        <v>318892</v>
      </c>
      <c r="F138" s="100">
        <v>0</v>
      </c>
      <c r="G138" s="100">
        <v>411597</v>
      </c>
      <c r="H138" s="100">
        <v>0</v>
      </c>
      <c r="I138" s="100">
        <v>411597</v>
      </c>
      <c r="J138" s="100">
        <v>0</v>
      </c>
      <c r="K138" s="100">
        <v>0</v>
      </c>
      <c r="L138" s="100">
        <v>0</v>
      </c>
      <c r="M138" s="100">
        <v>0</v>
      </c>
      <c r="N138" s="100">
        <v>0</v>
      </c>
      <c r="O138" s="100">
        <v>0</v>
      </c>
      <c r="P138" s="100">
        <v>195012866</v>
      </c>
      <c r="Q138" s="84" t="s">
        <v>634</v>
      </c>
      <c r="R138" s="84" t="s">
        <v>1042</v>
      </c>
      <c r="S138" s="84" t="s">
        <v>1043</v>
      </c>
      <c r="T138" s="84" t="s">
        <v>1044</v>
      </c>
      <c r="V138"/>
      <c r="W138"/>
      <c r="Z138"/>
    </row>
    <row r="139" spans="1:26" x14ac:dyDescent="0.25">
      <c r="A139" t="s">
        <v>1026</v>
      </c>
      <c r="B139" s="85" t="s">
        <v>637</v>
      </c>
      <c r="C139" s="85" t="s">
        <v>636</v>
      </c>
      <c r="D139" s="100">
        <v>61856015</v>
      </c>
      <c r="E139" s="100">
        <v>0</v>
      </c>
      <c r="F139" s="100">
        <v>379111</v>
      </c>
      <c r="G139" s="100">
        <v>216658</v>
      </c>
      <c r="H139" s="100">
        <v>0</v>
      </c>
      <c r="I139" s="100">
        <v>216658</v>
      </c>
      <c r="J139" s="100">
        <v>0</v>
      </c>
      <c r="K139" s="100">
        <v>638142</v>
      </c>
      <c r="L139" s="100">
        <v>908853</v>
      </c>
      <c r="M139" s="100">
        <v>908853</v>
      </c>
      <c r="N139" s="100">
        <v>0</v>
      </c>
      <c r="O139" s="100">
        <v>0</v>
      </c>
      <c r="P139" s="100">
        <v>59713251</v>
      </c>
      <c r="Q139" s="84" t="s">
        <v>636</v>
      </c>
      <c r="R139" s="84" t="s">
        <v>1071</v>
      </c>
      <c r="S139" s="84" t="s">
        <v>1072</v>
      </c>
      <c r="T139" s="84" t="s">
        <v>1029</v>
      </c>
      <c r="V139"/>
      <c r="W139"/>
      <c r="Z139"/>
    </row>
    <row r="140" spans="1:26" x14ac:dyDescent="0.25">
      <c r="A140" t="s">
        <v>1026</v>
      </c>
      <c r="B140" s="85" t="s">
        <v>639</v>
      </c>
      <c r="C140" s="85" t="s">
        <v>638</v>
      </c>
      <c r="D140" s="100">
        <v>17115887</v>
      </c>
      <c r="E140" s="100">
        <v>0</v>
      </c>
      <c r="F140" s="100">
        <v>349181</v>
      </c>
      <c r="G140" s="100">
        <v>121292</v>
      </c>
      <c r="H140" s="100">
        <v>0</v>
      </c>
      <c r="I140" s="100">
        <v>121292</v>
      </c>
      <c r="J140" s="100">
        <v>0</v>
      </c>
      <c r="K140" s="100">
        <v>0</v>
      </c>
      <c r="L140" s="100">
        <v>0</v>
      </c>
      <c r="M140" s="100">
        <v>0</v>
      </c>
      <c r="N140" s="100">
        <v>0</v>
      </c>
      <c r="O140" s="100">
        <v>0</v>
      </c>
      <c r="P140" s="100">
        <v>16645414</v>
      </c>
      <c r="Q140" s="84" t="s">
        <v>638</v>
      </c>
      <c r="R140" s="84" t="s">
        <v>1070</v>
      </c>
      <c r="S140" s="84" t="s">
        <v>1059</v>
      </c>
      <c r="T140" s="84" t="s">
        <v>1029</v>
      </c>
      <c r="V140"/>
      <c r="W140"/>
      <c r="Z140"/>
    </row>
    <row r="141" spans="1:26" x14ac:dyDescent="0.25">
      <c r="A141" t="s">
        <v>1026</v>
      </c>
      <c r="B141" s="85" t="s">
        <v>641</v>
      </c>
      <c r="C141" s="85" t="s">
        <v>640</v>
      </c>
      <c r="D141" s="100">
        <v>52287888</v>
      </c>
      <c r="E141" s="100">
        <v>0</v>
      </c>
      <c r="F141" s="100">
        <v>569752</v>
      </c>
      <c r="G141" s="100">
        <v>188841</v>
      </c>
      <c r="H141" s="100">
        <v>0</v>
      </c>
      <c r="I141" s="100">
        <v>188841</v>
      </c>
      <c r="J141" s="100">
        <v>0</v>
      </c>
      <c r="K141" s="100">
        <v>581697</v>
      </c>
      <c r="L141" s="100">
        <v>2858</v>
      </c>
      <c r="M141" s="100">
        <v>2748</v>
      </c>
      <c r="N141" s="100">
        <v>110</v>
      </c>
      <c r="O141" s="100">
        <v>0</v>
      </c>
      <c r="P141" s="100">
        <v>50944740</v>
      </c>
      <c r="Q141" s="84" t="s">
        <v>640</v>
      </c>
      <c r="R141" s="84" t="s">
        <v>1040</v>
      </c>
      <c r="S141" s="84" t="s">
        <v>1028</v>
      </c>
      <c r="T141" s="84" t="s">
        <v>1029</v>
      </c>
      <c r="V141"/>
      <c r="W141"/>
      <c r="Z141"/>
    </row>
    <row r="142" spans="1:26" x14ac:dyDescent="0.25">
      <c r="A142" t="s">
        <v>1026</v>
      </c>
      <c r="B142" s="85" t="s">
        <v>643</v>
      </c>
      <c r="C142" s="85" t="s">
        <v>642</v>
      </c>
      <c r="D142" s="100">
        <v>37640986</v>
      </c>
      <c r="E142" s="100">
        <v>1061088</v>
      </c>
      <c r="F142" s="100">
        <v>0</v>
      </c>
      <c r="G142" s="100">
        <v>264699</v>
      </c>
      <c r="H142" s="100">
        <v>0</v>
      </c>
      <c r="I142" s="100">
        <v>264699</v>
      </c>
      <c r="J142" s="100">
        <v>0</v>
      </c>
      <c r="K142" s="100">
        <v>0</v>
      </c>
      <c r="L142" s="100">
        <v>268017</v>
      </c>
      <c r="M142" s="100">
        <v>268017</v>
      </c>
      <c r="N142" s="100">
        <v>0</v>
      </c>
      <c r="O142" s="100">
        <v>0</v>
      </c>
      <c r="P142" s="100">
        <v>38169358</v>
      </c>
      <c r="Q142" s="84" t="s">
        <v>642</v>
      </c>
      <c r="R142" s="84" t="s">
        <v>1054</v>
      </c>
      <c r="S142" s="84" t="s">
        <v>1028</v>
      </c>
      <c r="T142" s="84" t="s">
        <v>1054</v>
      </c>
      <c r="V142"/>
      <c r="W142"/>
      <c r="Z142"/>
    </row>
    <row r="143" spans="1:26" x14ac:dyDescent="0.25">
      <c r="A143" t="s">
        <v>1026</v>
      </c>
      <c r="B143" s="85" t="s">
        <v>645</v>
      </c>
      <c r="C143" s="85" t="s">
        <v>644</v>
      </c>
      <c r="D143" s="100">
        <v>1570495</v>
      </c>
      <c r="E143" s="100">
        <v>0</v>
      </c>
      <c r="F143" s="100">
        <v>1792</v>
      </c>
      <c r="G143" s="100">
        <v>23703</v>
      </c>
      <c r="H143" s="100">
        <v>0</v>
      </c>
      <c r="I143" s="100">
        <v>23703</v>
      </c>
      <c r="J143" s="100">
        <v>0</v>
      </c>
      <c r="K143" s="100">
        <v>0</v>
      </c>
      <c r="L143" s="100">
        <v>0</v>
      </c>
      <c r="M143" s="100">
        <v>0</v>
      </c>
      <c r="N143" s="100">
        <v>0</v>
      </c>
      <c r="O143" s="100">
        <v>0</v>
      </c>
      <c r="P143" s="100">
        <v>1545000</v>
      </c>
      <c r="Q143" s="84" t="s">
        <v>644</v>
      </c>
      <c r="R143" s="84" t="s">
        <v>1054</v>
      </c>
      <c r="S143" s="84" t="s">
        <v>1028</v>
      </c>
      <c r="T143" s="84" t="s">
        <v>1054</v>
      </c>
      <c r="V143"/>
      <c r="W143"/>
      <c r="Z143"/>
    </row>
    <row r="144" spans="1:26" x14ac:dyDescent="0.25">
      <c r="A144" t="s">
        <v>1026</v>
      </c>
      <c r="B144" s="85" t="s">
        <v>647</v>
      </c>
      <c r="C144" s="85" t="s">
        <v>646</v>
      </c>
      <c r="D144" s="100">
        <v>281188957.93000001</v>
      </c>
      <c r="E144" s="100">
        <v>8130592</v>
      </c>
      <c r="F144" s="100">
        <v>0</v>
      </c>
      <c r="G144" s="100">
        <v>711439</v>
      </c>
      <c r="H144" s="100">
        <v>0</v>
      </c>
      <c r="I144" s="100">
        <v>711439</v>
      </c>
      <c r="J144" s="100">
        <v>0</v>
      </c>
      <c r="K144" s="100">
        <v>0</v>
      </c>
      <c r="L144" s="100">
        <v>78076</v>
      </c>
      <c r="M144" s="100">
        <v>78076</v>
      </c>
      <c r="N144" s="100">
        <v>0</v>
      </c>
      <c r="O144" s="100">
        <v>0</v>
      </c>
      <c r="P144" s="100">
        <v>288530034.93000001</v>
      </c>
      <c r="Q144" s="84" t="s">
        <v>646</v>
      </c>
      <c r="R144" s="84" t="s">
        <v>1042</v>
      </c>
      <c r="S144" s="84" t="s">
        <v>1043</v>
      </c>
      <c r="T144" s="84" t="s">
        <v>1073</v>
      </c>
      <c r="V144"/>
      <c r="W144"/>
      <c r="Z144"/>
    </row>
    <row r="145" spans="1:26" x14ac:dyDescent="0.25">
      <c r="A145" t="s">
        <v>1026</v>
      </c>
      <c r="B145" s="85" t="s">
        <v>649</v>
      </c>
      <c r="C145" s="85" t="s">
        <v>648</v>
      </c>
      <c r="D145" s="100">
        <v>351638381</v>
      </c>
      <c r="E145" s="100">
        <v>0</v>
      </c>
      <c r="F145" s="100">
        <v>807763</v>
      </c>
      <c r="G145" s="100">
        <v>643432</v>
      </c>
      <c r="H145" s="100">
        <v>0</v>
      </c>
      <c r="I145" s="100">
        <v>643432</v>
      </c>
      <c r="J145" s="100">
        <v>0</v>
      </c>
      <c r="K145" s="100">
        <v>0</v>
      </c>
      <c r="L145" s="100">
        <v>0</v>
      </c>
      <c r="M145" s="100">
        <v>0</v>
      </c>
      <c r="N145" s="100">
        <v>0</v>
      </c>
      <c r="O145" s="100">
        <v>0</v>
      </c>
      <c r="P145" s="100">
        <v>350187186</v>
      </c>
      <c r="Q145" s="84" t="s">
        <v>648</v>
      </c>
      <c r="R145" s="84" t="s">
        <v>1042</v>
      </c>
      <c r="S145" s="84" t="s">
        <v>1043</v>
      </c>
      <c r="T145" s="84" t="s">
        <v>1073</v>
      </c>
      <c r="V145"/>
      <c r="W145"/>
      <c r="Z145"/>
    </row>
    <row r="146" spans="1:26" x14ac:dyDescent="0.25">
      <c r="A146" t="s">
        <v>1026</v>
      </c>
      <c r="B146" s="85" t="s">
        <v>651</v>
      </c>
      <c r="C146" s="85" t="s">
        <v>650</v>
      </c>
      <c r="D146" s="100">
        <v>33952122</v>
      </c>
      <c r="E146" s="100">
        <v>0</v>
      </c>
      <c r="F146" s="100">
        <v>224717</v>
      </c>
      <c r="G146" s="100">
        <v>112109</v>
      </c>
      <c r="H146" s="100">
        <v>0</v>
      </c>
      <c r="I146" s="100">
        <v>112109</v>
      </c>
      <c r="J146" s="100">
        <v>0</v>
      </c>
      <c r="K146" s="100">
        <v>0</v>
      </c>
      <c r="L146" s="100">
        <v>346545</v>
      </c>
      <c r="M146" s="100">
        <v>346545</v>
      </c>
      <c r="N146" s="100">
        <v>0</v>
      </c>
      <c r="O146" s="100">
        <v>0</v>
      </c>
      <c r="P146" s="100">
        <v>33268751</v>
      </c>
      <c r="Q146" s="84" t="s">
        <v>650</v>
      </c>
      <c r="R146" s="84" t="s">
        <v>1080</v>
      </c>
      <c r="S146" s="84" t="s">
        <v>1028</v>
      </c>
      <c r="T146" s="84" t="s">
        <v>1029</v>
      </c>
      <c r="V146"/>
      <c r="W146"/>
      <c r="Z146"/>
    </row>
    <row r="147" spans="1:26" x14ac:dyDescent="0.25">
      <c r="A147" t="s">
        <v>1037</v>
      </c>
      <c r="B147" s="85" t="s">
        <v>653</v>
      </c>
      <c r="C147" s="85" t="s">
        <v>652</v>
      </c>
      <c r="D147" s="100">
        <v>48057393</v>
      </c>
      <c r="E147" s="100">
        <v>236420</v>
      </c>
      <c r="F147" s="100">
        <v>0</v>
      </c>
      <c r="G147" s="100">
        <v>223618</v>
      </c>
      <c r="H147" s="100">
        <v>0</v>
      </c>
      <c r="I147" s="100">
        <v>223618</v>
      </c>
      <c r="J147" s="100">
        <v>0</v>
      </c>
      <c r="K147" s="100">
        <v>11357</v>
      </c>
      <c r="L147" s="100">
        <v>2467526</v>
      </c>
      <c r="M147" s="100">
        <v>2467526</v>
      </c>
      <c r="N147" s="100">
        <v>0</v>
      </c>
      <c r="O147" s="100">
        <v>0</v>
      </c>
      <c r="P147" s="100">
        <v>45591312</v>
      </c>
      <c r="Q147" s="84" t="s">
        <v>652</v>
      </c>
      <c r="R147" s="84" t="s">
        <v>1065</v>
      </c>
      <c r="S147" s="84" t="s">
        <v>1028</v>
      </c>
      <c r="T147" s="84" t="s">
        <v>1029</v>
      </c>
      <c r="V147"/>
      <c r="W147"/>
      <c r="Z147"/>
    </row>
    <row r="148" spans="1:26" x14ac:dyDescent="0.25">
      <c r="A148" t="s">
        <v>1026</v>
      </c>
      <c r="B148" s="85" t="s">
        <v>655</v>
      </c>
      <c r="C148" s="85" t="s">
        <v>654</v>
      </c>
      <c r="D148" s="100">
        <v>93347951</v>
      </c>
      <c r="E148" s="100">
        <v>0</v>
      </c>
      <c r="F148" s="100">
        <v>2242427</v>
      </c>
      <c r="G148" s="100">
        <v>356423</v>
      </c>
      <c r="H148" s="100">
        <v>0</v>
      </c>
      <c r="I148" s="100">
        <v>356423</v>
      </c>
      <c r="J148" s="100">
        <v>0</v>
      </c>
      <c r="K148" s="100">
        <v>2761511</v>
      </c>
      <c r="L148" s="100">
        <v>83003</v>
      </c>
      <c r="M148" s="100">
        <v>83003</v>
      </c>
      <c r="N148" s="100">
        <v>0</v>
      </c>
      <c r="O148" s="100">
        <v>0</v>
      </c>
      <c r="P148" s="100">
        <v>87904587</v>
      </c>
      <c r="Q148" s="84" t="s">
        <v>654</v>
      </c>
      <c r="R148" s="84" t="s">
        <v>1054</v>
      </c>
      <c r="S148" s="84" t="s">
        <v>1086</v>
      </c>
      <c r="T148" s="84" t="s">
        <v>1054</v>
      </c>
      <c r="V148"/>
      <c r="W148"/>
      <c r="Z148"/>
    </row>
    <row r="149" spans="1:26" x14ac:dyDescent="0.25">
      <c r="A149" t="s">
        <v>1026</v>
      </c>
      <c r="B149" s="85" t="s">
        <v>657</v>
      </c>
      <c r="C149" s="85" t="s">
        <v>656</v>
      </c>
      <c r="D149" s="100">
        <v>85190756.159999996</v>
      </c>
      <c r="E149" s="100">
        <v>148846</v>
      </c>
      <c r="F149" s="100">
        <v>0</v>
      </c>
      <c r="G149" s="100">
        <v>238803</v>
      </c>
      <c r="H149" s="100">
        <v>0</v>
      </c>
      <c r="I149" s="100">
        <v>238803</v>
      </c>
      <c r="J149" s="100">
        <v>0</v>
      </c>
      <c r="K149" s="100">
        <v>0</v>
      </c>
      <c r="L149" s="100">
        <v>0</v>
      </c>
      <c r="M149" s="100">
        <v>0</v>
      </c>
      <c r="N149" s="100">
        <v>0</v>
      </c>
      <c r="O149" s="100">
        <v>0</v>
      </c>
      <c r="P149" s="100">
        <v>85100799.159999996</v>
      </c>
      <c r="Q149" s="84" t="s">
        <v>656</v>
      </c>
      <c r="R149" s="84" t="s">
        <v>1042</v>
      </c>
      <c r="S149" s="84" t="s">
        <v>1043</v>
      </c>
      <c r="T149" s="84" t="s">
        <v>1044</v>
      </c>
      <c r="V149"/>
      <c r="W149"/>
      <c r="Z149"/>
    </row>
    <row r="150" spans="1:26" x14ac:dyDescent="0.25">
      <c r="A150" t="s">
        <v>1026</v>
      </c>
      <c r="B150" s="85" t="s">
        <v>659</v>
      </c>
      <c r="C150" s="85" t="s">
        <v>658</v>
      </c>
      <c r="D150" s="100">
        <v>106075270.48999999</v>
      </c>
      <c r="E150" s="100">
        <v>0</v>
      </c>
      <c r="F150" s="100">
        <v>600927</v>
      </c>
      <c r="G150" s="100">
        <v>590235</v>
      </c>
      <c r="H150" s="100">
        <v>0</v>
      </c>
      <c r="I150" s="100">
        <v>590235</v>
      </c>
      <c r="J150" s="100">
        <v>0</v>
      </c>
      <c r="K150" s="100">
        <v>240652</v>
      </c>
      <c r="L150" s="100">
        <v>0</v>
      </c>
      <c r="M150" s="100">
        <v>0</v>
      </c>
      <c r="N150" s="100">
        <v>0</v>
      </c>
      <c r="O150" s="100">
        <v>0</v>
      </c>
      <c r="P150" s="100">
        <v>104643456.48999999</v>
      </c>
      <c r="Q150" s="84" t="s">
        <v>658</v>
      </c>
      <c r="R150" s="84" t="s">
        <v>1045</v>
      </c>
      <c r="S150" s="84" t="s">
        <v>1064</v>
      </c>
      <c r="T150" s="84" t="s">
        <v>1047</v>
      </c>
      <c r="V150"/>
      <c r="W150"/>
      <c r="Z150"/>
    </row>
    <row r="151" spans="1:26" x14ac:dyDescent="0.25">
      <c r="A151" t="s">
        <v>1026</v>
      </c>
      <c r="B151" s="85" t="s">
        <v>661</v>
      </c>
      <c r="C151" s="85" t="s">
        <v>660</v>
      </c>
      <c r="D151" s="100">
        <v>51076499</v>
      </c>
      <c r="E151" s="100">
        <v>0</v>
      </c>
      <c r="F151" s="100">
        <v>321604</v>
      </c>
      <c r="G151" s="100">
        <v>138289</v>
      </c>
      <c r="H151" s="100">
        <v>0</v>
      </c>
      <c r="I151" s="100">
        <v>138289</v>
      </c>
      <c r="J151" s="100">
        <v>0</v>
      </c>
      <c r="K151" s="100">
        <v>0</v>
      </c>
      <c r="L151" s="100">
        <v>0</v>
      </c>
      <c r="M151" s="100">
        <v>0</v>
      </c>
      <c r="N151" s="100">
        <v>0</v>
      </c>
      <c r="O151" s="100">
        <v>0</v>
      </c>
      <c r="P151" s="100">
        <v>50616606</v>
      </c>
      <c r="Q151" s="84" t="s">
        <v>660</v>
      </c>
      <c r="R151" s="84" t="s">
        <v>1045</v>
      </c>
      <c r="S151" s="84" t="s">
        <v>1091</v>
      </c>
      <c r="T151" s="84" t="s">
        <v>1047</v>
      </c>
      <c r="V151"/>
      <c r="W151"/>
      <c r="Z151"/>
    </row>
    <row r="152" spans="1:26" x14ac:dyDescent="0.25">
      <c r="A152" t="s">
        <v>1026</v>
      </c>
      <c r="B152" s="85" t="s">
        <v>663</v>
      </c>
      <c r="C152" s="85" t="s">
        <v>662</v>
      </c>
      <c r="D152" s="100">
        <v>169899158</v>
      </c>
      <c r="E152" s="100">
        <v>5703812</v>
      </c>
      <c r="F152" s="100">
        <v>0</v>
      </c>
      <c r="G152" s="100">
        <v>495121</v>
      </c>
      <c r="H152" s="100">
        <v>0</v>
      </c>
      <c r="I152" s="100">
        <v>495121</v>
      </c>
      <c r="J152" s="100">
        <v>0</v>
      </c>
      <c r="K152" s="100">
        <v>36512</v>
      </c>
      <c r="L152" s="100">
        <v>0</v>
      </c>
      <c r="M152" s="100">
        <v>0</v>
      </c>
      <c r="N152" s="100">
        <v>0</v>
      </c>
      <c r="O152" s="100">
        <v>0</v>
      </c>
      <c r="P152" s="100">
        <v>175071337</v>
      </c>
      <c r="Q152" s="84" t="s">
        <v>662</v>
      </c>
      <c r="R152" s="84" t="s">
        <v>1042</v>
      </c>
      <c r="S152" s="84" t="s">
        <v>1043</v>
      </c>
      <c r="T152" s="84" t="s">
        <v>1073</v>
      </c>
      <c r="V152"/>
      <c r="W152"/>
      <c r="Z152"/>
    </row>
    <row r="153" spans="1:26" x14ac:dyDescent="0.25">
      <c r="A153" t="s">
        <v>1037</v>
      </c>
      <c r="B153" s="85" t="s">
        <v>665</v>
      </c>
      <c r="C153" s="85" t="s">
        <v>664</v>
      </c>
      <c r="D153" s="100">
        <v>63512353.219999999</v>
      </c>
      <c r="E153" s="100">
        <v>144356</v>
      </c>
      <c r="F153" s="100">
        <v>0</v>
      </c>
      <c r="G153" s="100">
        <v>212740</v>
      </c>
      <c r="H153" s="100">
        <v>0</v>
      </c>
      <c r="I153" s="100">
        <v>212740</v>
      </c>
      <c r="J153" s="100">
        <v>0</v>
      </c>
      <c r="K153" s="100">
        <v>0</v>
      </c>
      <c r="L153" s="100">
        <v>3003874</v>
      </c>
      <c r="M153" s="100">
        <v>2991761</v>
      </c>
      <c r="N153" s="100">
        <v>12113</v>
      </c>
      <c r="O153" s="100">
        <v>0</v>
      </c>
      <c r="P153" s="100">
        <v>60440095.219999999</v>
      </c>
      <c r="Q153" s="84" t="s">
        <v>664</v>
      </c>
      <c r="R153" s="84" t="s">
        <v>1070</v>
      </c>
      <c r="S153" s="84" t="s">
        <v>1059</v>
      </c>
      <c r="T153" s="84" t="s">
        <v>1029</v>
      </c>
      <c r="V153"/>
      <c r="W153"/>
      <c r="Z153"/>
    </row>
    <row r="154" spans="1:26" x14ac:dyDescent="0.25">
      <c r="A154" t="s">
        <v>1026</v>
      </c>
      <c r="B154" s="85" t="s">
        <v>667</v>
      </c>
      <c r="C154" s="85" t="s">
        <v>666</v>
      </c>
      <c r="D154" s="100">
        <v>366432448</v>
      </c>
      <c r="E154" s="100">
        <v>0</v>
      </c>
      <c r="F154" s="100">
        <v>4155340</v>
      </c>
      <c r="G154" s="100">
        <v>1217027</v>
      </c>
      <c r="H154" s="100">
        <v>0</v>
      </c>
      <c r="I154" s="100">
        <v>1217027</v>
      </c>
      <c r="J154" s="100">
        <v>0</v>
      </c>
      <c r="K154" s="100">
        <v>1363189</v>
      </c>
      <c r="L154" s="100">
        <v>206848</v>
      </c>
      <c r="M154" s="100">
        <v>206848</v>
      </c>
      <c r="N154" s="100">
        <v>0</v>
      </c>
      <c r="O154" s="100">
        <v>0</v>
      </c>
      <c r="P154" s="100">
        <v>359490044</v>
      </c>
      <c r="Q154" s="84" t="s">
        <v>666</v>
      </c>
      <c r="R154" s="84" t="s">
        <v>1045</v>
      </c>
      <c r="S154" s="84" t="s">
        <v>1064</v>
      </c>
      <c r="T154" s="84" t="s">
        <v>1047</v>
      </c>
      <c r="V154"/>
      <c r="W154"/>
      <c r="Z154"/>
    </row>
    <row r="155" spans="1:26" x14ac:dyDescent="0.25">
      <c r="A155" t="s">
        <v>1026</v>
      </c>
      <c r="B155" s="85" t="s">
        <v>669</v>
      </c>
      <c r="C155" s="85" t="s">
        <v>668</v>
      </c>
      <c r="D155" s="100">
        <v>109302731.39</v>
      </c>
      <c r="E155" s="100">
        <v>3395395</v>
      </c>
      <c r="F155" s="100">
        <v>0</v>
      </c>
      <c r="G155" s="100">
        <v>482569</v>
      </c>
      <c r="H155" s="100">
        <v>0</v>
      </c>
      <c r="I155" s="100">
        <v>482569</v>
      </c>
      <c r="J155" s="100">
        <v>0</v>
      </c>
      <c r="K155" s="100">
        <v>0</v>
      </c>
      <c r="L155" s="100">
        <v>0</v>
      </c>
      <c r="M155" s="100">
        <v>0</v>
      </c>
      <c r="N155" s="100">
        <v>0</v>
      </c>
      <c r="O155" s="100">
        <v>0</v>
      </c>
      <c r="P155" s="100">
        <v>112215557.39</v>
      </c>
      <c r="Q155" s="84" t="s">
        <v>668</v>
      </c>
      <c r="R155" s="84" t="s">
        <v>1054</v>
      </c>
      <c r="S155" s="84" t="s">
        <v>1058</v>
      </c>
      <c r="T155" s="84" t="s">
        <v>1054</v>
      </c>
      <c r="V155"/>
      <c r="W155"/>
      <c r="Z155"/>
    </row>
    <row r="156" spans="1:26" x14ac:dyDescent="0.25">
      <c r="A156" t="s">
        <v>1037</v>
      </c>
      <c r="B156" s="85" t="s">
        <v>671</v>
      </c>
      <c r="C156" s="85" t="s">
        <v>670</v>
      </c>
      <c r="D156" s="100">
        <v>26566923</v>
      </c>
      <c r="E156" s="100">
        <v>326389</v>
      </c>
      <c r="F156" s="100">
        <v>0</v>
      </c>
      <c r="G156" s="100">
        <v>138330</v>
      </c>
      <c r="H156" s="100">
        <v>0</v>
      </c>
      <c r="I156" s="100">
        <v>138330</v>
      </c>
      <c r="J156" s="100">
        <v>0</v>
      </c>
      <c r="K156" s="100">
        <v>325237</v>
      </c>
      <c r="L156" s="100">
        <v>0</v>
      </c>
      <c r="M156" s="100">
        <v>0</v>
      </c>
      <c r="N156" s="100">
        <v>0</v>
      </c>
      <c r="O156" s="100">
        <v>0</v>
      </c>
      <c r="P156" s="100">
        <v>26429745</v>
      </c>
      <c r="Q156" s="84" t="s">
        <v>670</v>
      </c>
      <c r="R156" s="84" t="s">
        <v>1087</v>
      </c>
      <c r="S156" s="84" t="s">
        <v>1066</v>
      </c>
      <c r="T156" s="84" t="s">
        <v>1029</v>
      </c>
      <c r="V156"/>
      <c r="W156"/>
      <c r="Z156"/>
    </row>
    <row r="157" spans="1:26" x14ac:dyDescent="0.25">
      <c r="A157" t="s">
        <v>1026</v>
      </c>
      <c r="B157" s="85" t="s">
        <v>673</v>
      </c>
      <c r="C157" s="85" t="s">
        <v>672</v>
      </c>
      <c r="D157" s="100">
        <v>60469337</v>
      </c>
      <c r="E157" s="100">
        <v>1634288</v>
      </c>
      <c r="F157" s="100">
        <v>0</v>
      </c>
      <c r="G157" s="100">
        <v>299726</v>
      </c>
      <c r="H157" s="100">
        <v>0</v>
      </c>
      <c r="I157" s="100">
        <v>299726</v>
      </c>
      <c r="J157" s="100">
        <v>0</v>
      </c>
      <c r="K157" s="100">
        <v>0</v>
      </c>
      <c r="L157" s="100">
        <v>0</v>
      </c>
      <c r="M157" s="100">
        <v>0</v>
      </c>
      <c r="N157" s="100">
        <v>0</v>
      </c>
      <c r="O157" s="100">
        <v>0</v>
      </c>
      <c r="P157" s="100">
        <v>61803899</v>
      </c>
      <c r="Q157" s="84" t="s">
        <v>672</v>
      </c>
      <c r="R157" s="84" t="s">
        <v>1042</v>
      </c>
      <c r="S157" s="84" t="s">
        <v>1043</v>
      </c>
      <c r="T157" s="84" t="s">
        <v>1073</v>
      </c>
      <c r="V157"/>
      <c r="W157"/>
      <c r="Z157"/>
    </row>
    <row r="158" spans="1:26" x14ac:dyDescent="0.25">
      <c r="A158" t="s">
        <v>1026</v>
      </c>
      <c r="B158" s="85" t="s">
        <v>675</v>
      </c>
      <c r="C158" s="85" t="s">
        <v>674</v>
      </c>
      <c r="D158" s="100">
        <v>36180408</v>
      </c>
      <c r="E158" s="100">
        <v>0</v>
      </c>
      <c r="F158" s="100">
        <v>6625</v>
      </c>
      <c r="G158" s="100">
        <v>122484</v>
      </c>
      <c r="H158" s="100">
        <v>0</v>
      </c>
      <c r="I158" s="100">
        <v>122484</v>
      </c>
      <c r="J158" s="100">
        <v>0</v>
      </c>
      <c r="K158" s="100">
        <v>0</v>
      </c>
      <c r="L158" s="100">
        <v>0</v>
      </c>
      <c r="M158" s="100">
        <v>0</v>
      </c>
      <c r="N158" s="100">
        <v>0</v>
      </c>
      <c r="O158" s="100">
        <v>0</v>
      </c>
      <c r="P158" s="100">
        <v>36051299</v>
      </c>
      <c r="Q158" s="84" t="s">
        <v>674</v>
      </c>
      <c r="R158" s="84" t="s">
        <v>1074</v>
      </c>
      <c r="S158" s="84" t="s">
        <v>1075</v>
      </c>
      <c r="T158" s="84" t="s">
        <v>1029</v>
      </c>
      <c r="V158"/>
      <c r="W158"/>
      <c r="Z158"/>
    </row>
    <row r="159" spans="1:26" x14ac:dyDescent="0.25">
      <c r="A159" t="s">
        <v>1026</v>
      </c>
      <c r="B159" s="85" t="s">
        <v>677</v>
      </c>
      <c r="C159" s="85" t="s">
        <v>676</v>
      </c>
      <c r="D159" s="100">
        <v>43782603</v>
      </c>
      <c r="E159" s="100">
        <v>0</v>
      </c>
      <c r="F159" s="100">
        <v>39717</v>
      </c>
      <c r="G159" s="100">
        <v>145322</v>
      </c>
      <c r="H159" s="100">
        <v>0</v>
      </c>
      <c r="I159" s="100">
        <v>145322</v>
      </c>
      <c r="J159" s="100">
        <v>0</v>
      </c>
      <c r="K159" s="100">
        <v>0</v>
      </c>
      <c r="L159" s="100">
        <v>0</v>
      </c>
      <c r="M159" s="100">
        <v>0</v>
      </c>
      <c r="N159" s="100">
        <v>0</v>
      </c>
      <c r="O159" s="100">
        <v>0</v>
      </c>
      <c r="P159" s="100">
        <v>43597564</v>
      </c>
      <c r="Q159" s="84" t="s">
        <v>676</v>
      </c>
      <c r="R159" s="84" t="s">
        <v>1061</v>
      </c>
      <c r="S159" s="84" t="s">
        <v>1028</v>
      </c>
      <c r="T159" s="84" t="s">
        <v>1029</v>
      </c>
      <c r="V159"/>
      <c r="W159"/>
      <c r="Z159"/>
    </row>
    <row r="160" spans="1:26" x14ac:dyDescent="0.25">
      <c r="A160" t="s">
        <v>1026</v>
      </c>
      <c r="B160" s="85" t="s">
        <v>679</v>
      </c>
      <c r="C160" s="85" t="s">
        <v>678</v>
      </c>
      <c r="D160" s="100">
        <v>197530408</v>
      </c>
      <c r="E160" s="100">
        <v>0</v>
      </c>
      <c r="F160" s="100">
        <v>1424697</v>
      </c>
      <c r="G160" s="100">
        <v>766343</v>
      </c>
      <c r="H160" s="100">
        <v>0</v>
      </c>
      <c r="I160" s="100">
        <v>766343</v>
      </c>
      <c r="J160" s="100">
        <v>0</v>
      </c>
      <c r="K160" s="100">
        <v>0</v>
      </c>
      <c r="L160" s="100">
        <v>0</v>
      </c>
      <c r="M160" s="100">
        <v>0</v>
      </c>
      <c r="N160" s="100">
        <v>0</v>
      </c>
      <c r="O160" s="100">
        <v>0</v>
      </c>
      <c r="P160" s="100">
        <v>195339368</v>
      </c>
      <c r="Q160" s="84" t="s">
        <v>678</v>
      </c>
      <c r="R160" s="84" t="s">
        <v>1045</v>
      </c>
      <c r="S160" s="84" t="s">
        <v>1091</v>
      </c>
      <c r="T160" s="84" t="s">
        <v>1047</v>
      </c>
      <c r="V160"/>
      <c r="W160"/>
      <c r="Z160"/>
    </row>
    <row r="161" spans="1:26" x14ac:dyDescent="0.25">
      <c r="A161" t="s">
        <v>1037</v>
      </c>
      <c r="B161" s="85" t="s">
        <v>681</v>
      </c>
      <c r="C161" s="85" t="s">
        <v>680</v>
      </c>
      <c r="D161" s="100">
        <v>64038638.769999996</v>
      </c>
      <c r="E161" s="100">
        <v>572974</v>
      </c>
      <c r="F161" s="100">
        <v>0</v>
      </c>
      <c r="G161" s="100">
        <v>240365</v>
      </c>
      <c r="H161" s="100">
        <v>0</v>
      </c>
      <c r="I161" s="100">
        <v>240365</v>
      </c>
      <c r="J161" s="100">
        <v>0</v>
      </c>
      <c r="K161" s="100">
        <v>0</v>
      </c>
      <c r="L161" s="100">
        <v>0</v>
      </c>
      <c r="M161" s="100">
        <v>0</v>
      </c>
      <c r="N161" s="100">
        <v>0</v>
      </c>
      <c r="O161" s="100">
        <v>0</v>
      </c>
      <c r="P161" s="100">
        <v>64371247.769999996</v>
      </c>
      <c r="Q161" s="84" t="s">
        <v>680</v>
      </c>
      <c r="R161" s="84" t="s">
        <v>1054</v>
      </c>
      <c r="S161" s="84" t="s">
        <v>1055</v>
      </c>
      <c r="T161" s="84" t="s">
        <v>1054</v>
      </c>
      <c r="V161"/>
      <c r="W161"/>
      <c r="Z161"/>
    </row>
    <row r="162" spans="1:26" x14ac:dyDescent="0.25">
      <c r="A162" t="s">
        <v>1026</v>
      </c>
      <c r="B162" s="85" t="s">
        <v>683</v>
      </c>
      <c r="C162" s="85" t="s">
        <v>682</v>
      </c>
      <c r="D162" s="100">
        <v>58752185</v>
      </c>
      <c r="E162" s="100">
        <v>0</v>
      </c>
      <c r="F162" s="100">
        <v>985396</v>
      </c>
      <c r="G162" s="100">
        <v>205043</v>
      </c>
      <c r="H162" s="100">
        <v>0</v>
      </c>
      <c r="I162" s="100">
        <v>205043</v>
      </c>
      <c r="J162" s="100">
        <v>0</v>
      </c>
      <c r="K162" s="100">
        <v>129856</v>
      </c>
      <c r="L162" s="100">
        <v>43492</v>
      </c>
      <c r="M162" s="100">
        <v>43492</v>
      </c>
      <c r="N162" s="100">
        <v>0</v>
      </c>
      <c r="O162" s="100">
        <v>0</v>
      </c>
      <c r="P162" s="100">
        <v>57388398</v>
      </c>
      <c r="Q162" s="84" t="s">
        <v>682</v>
      </c>
      <c r="R162" s="84" t="s">
        <v>1035</v>
      </c>
      <c r="S162" s="84" t="s">
        <v>1036</v>
      </c>
      <c r="T162" s="84" t="s">
        <v>1029</v>
      </c>
      <c r="V162"/>
      <c r="W162"/>
      <c r="Z162"/>
    </row>
    <row r="163" spans="1:26" x14ac:dyDescent="0.25">
      <c r="A163" t="s">
        <v>1026</v>
      </c>
      <c r="B163" s="85" t="s">
        <v>685</v>
      </c>
      <c r="C163" s="85" t="s">
        <v>684</v>
      </c>
      <c r="D163" s="100">
        <v>14063732</v>
      </c>
      <c r="E163" s="100">
        <v>214239</v>
      </c>
      <c r="F163" s="100">
        <v>0</v>
      </c>
      <c r="G163" s="100">
        <v>89723</v>
      </c>
      <c r="H163" s="100">
        <v>0</v>
      </c>
      <c r="I163" s="100">
        <v>89723</v>
      </c>
      <c r="J163" s="100">
        <v>0</v>
      </c>
      <c r="K163" s="100">
        <v>0</v>
      </c>
      <c r="L163" s="100">
        <v>731907</v>
      </c>
      <c r="M163" s="100">
        <v>731907</v>
      </c>
      <c r="N163" s="100">
        <v>0</v>
      </c>
      <c r="O163" s="100">
        <v>0</v>
      </c>
      <c r="P163" s="100">
        <v>13456341</v>
      </c>
      <c r="Q163" s="84" t="s">
        <v>684</v>
      </c>
      <c r="R163" s="84" t="s">
        <v>1048</v>
      </c>
      <c r="S163" s="84" t="s">
        <v>1049</v>
      </c>
      <c r="T163" s="84" t="s">
        <v>1029</v>
      </c>
      <c r="V163"/>
      <c r="W163"/>
      <c r="Z163"/>
    </row>
    <row r="164" spans="1:26" x14ac:dyDescent="0.25">
      <c r="A164" t="s">
        <v>1026</v>
      </c>
      <c r="B164" s="85" t="s">
        <v>687</v>
      </c>
      <c r="C164" s="85" t="s">
        <v>686</v>
      </c>
      <c r="D164" s="100">
        <v>19292771</v>
      </c>
      <c r="E164" s="100">
        <v>237927</v>
      </c>
      <c r="F164" s="100">
        <v>0</v>
      </c>
      <c r="G164" s="100">
        <v>105408</v>
      </c>
      <c r="H164" s="100">
        <v>0</v>
      </c>
      <c r="I164" s="100">
        <v>105408</v>
      </c>
      <c r="J164" s="100">
        <v>0</v>
      </c>
      <c r="K164" s="100">
        <v>0</v>
      </c>
      <c r="L164" s="100">
        <v>0</v>
      </c>
      <c r="M164" s="100">
        <v>0</v>
      </c>
      <c r="N164" s="100">
        <v>0</v>
      </c>
      <c r="O164" s="100">
        <v>0</v>
      </c>
      <c r="P164" s="100">
        <v>19425290</v>
      </c>
      <c r="Q164" s="84" t="s">
        <v>686</v>
      </c>
      <c r="R164" s="84" t="s">
        <v>1067</v>
      </c>
      <c r="S164" s="84" t="s">
        <v>1068</v>
      </c>
      <c r="T164" s="84" t="s">
        <v>1029</v>
      </c>
      <c r="V164"/>
      <c r="W164"/>
      <c r="Z164"/>
    </row>
    <row r="165" spans="1:26" x14ac:dyDescent="0.25">
      <c r="A165" t="s">
        <v>1026</v>
      </c>
      <c r="B165" s="85" t="s">
        <v>689</v>
      </c>
      <c r="C165" s="85" t="s">
        <v>688</v>
      </c>
      <c r="D165" s="100">
        <v>346261834</v>
      </c>
      <c r="E165" s="100">
        <v>0</v>
      </c>
      <c r="F165" s="100">
        <v>1152419</v>
      </c>
      <c r="G165" s="100">
        <v>1123529</v>
      </c>
      <c r="H165" s="100">
        <v>0</v>
      </c>
      <c r="I165" s="100">
        <v>1123529</v>
      </c>
      <c r="J165" s="100">
        <v>0</v>
      </c>
      <c r="K165" s="100">
        <v>547788</v>
      </c>
      <c r="L165" s="100">
        <v>0</v>
      </c>
      <c r="M165" s="100">
        <v>0</v>
      </c>
      <c r="N165" s="100">
        <v>0</v>
      </c>
      <c r="O165" s="100">
        <v>0</v>
      </c>
      <c r="P165" s="100">
        <v>343438098</v>
      </c>
      <c r="Q165" s="84" t="s">
        <v>688</v>
      </c>
      <c r="R165" s="84" t="s">
        <v>1045</v>
      </c>
      <c r="S165" s="84" t="s">
        <v>1060</v>
      </c>
      <c r="T165" s="84" t="s">
        <v>1047</v>
      </c>
      <c r="V165"/>
      <c r="W165"/>
      <c r="Z165"/>
    </row>
    <row r="166" spans="1:26" x14ac:dyDescent="0.25">
      <c r="A166" t="s">
        <v>1026</v>
      </c>
      <c r="B166" s="85" t="s">
        <v>691</v>
      </c>
      <c r="C166" s="85" t="s">
        <v>690</v>
      </c>
      <c r="D166" s="100">
        <v>28905320</v>
      </c>
      <c r="E166" s="100">
        <v>395272</v>
      </c>
      <c r="F166" s="100">
        <v>0</v>
      </c>
      <c r="G166" s="100">
        <v>126142</v>
      </c>
      <c r="H166" s="100">
        <v>0</v>
      </c>
      <c r="I166" s="100">
        <v>126142</v>
      </c>
      <c r="J166" s="100">
        <v>0</v>
      </c>
      <c r="K166" s="100">
        <v>0</v>
      </c>
      <c r="L166" s="100">
        <v>68249</v>
      </c>
      <c r="M166" s="100">
        <v>68249</v>
      </c>
      <c r="N166" s="100">
        <v>0</v>
      </c>
      <c r="O166" s="100">
        <v>0</v>
      </c>
      <c r="P166" s="100">
        <v>29106201</v>
      </c>
      <c r="Q166" s="84" t="s">
        <v>690</v>
      </c>
      <c r="R166" s="84" t="s">
        <v>1033</v>
      </c>
      <c r="S166" s="84" t="s">
        <v>1034</v>
      </c>
      <c r="T166" s="84" t="s">
        <v>1029</v>
      </c>
      <c r="V166"/>
      <c r="W166"/>
      <c r="Z166"/>
    </row>
    <row r="167" spans="1:26" x14ac:dyDescent="0.25">
      <c r="A167" t="s">
        <v>1026</v>
      </c>
      <c r="B167" s="85" t="s">
        <v>693</v>
      </c>
      <c r="C167" s="85" t="s">
        <v>692</v>
      </c>
      <c r="D167" s="100">
        <v>95965697</v>
      </c>
      <c r="E167" s="100">
        <v>0</v>
      </c>
      <c r="F167" s="100">
        <v>5314307</v>
      </c>
      <c r="G167" s="100">
        <v>266820</v>
      </c>
      <c r="H167" s="100">
        <v>0</v>
      </c>
      <c r="I167" s="100">
        <v>266820</v>
      </c>
      <c r="J167" s="100">
        <v>0</v>
      </c>
      <c r="K167" s="100">
        <v>0</v>
      </c>
      <c r="L167" s="100">
        <v>238477</v>
      </c>
      <c r="M167" s="100">
        <v>238477</v>
      </c>
      <c r="N167" s="100">
        <v>0</v>
      </c>
      <c r="O167" s="100">
        <v>0</v>
      </c>
      <c r="P167" s="100">
        <v>90146093</v>
      </c>
      <c r="Q167" s="84" t="s">
        <v>692</v>
      </c>
      <c r="R167" s="84" t="s">
        <v>1054</v>
      </c>
      <c r="S167" s="84" t="s">
        <v>1036</v>
      </c>
      <c r="T167" s="84" t="s">
        <v>1054</v>
      </c>
      <c r="V167"/>
      <c r="W167"/>
      <c r="Z167"/>
    </row>
    <row r="168" spans="1:26" x14ac:dyDescent="0.25">
      <c r="A168" t="s">
        <v>1026</v>
      </c>
      <c r="B168" s="85" t="s">
        <v>695</v>
      </c>
      <c r="C168" s="85" t="s">
        <v>694</v>
      </c>
      <c r="D168" s="100">
        <v>14745501</v>
      </c>
      <c r="E168" s="100">
        <v>282129</v>
      </c>
      <c r="F168" s="100">
        <v>0</v>
      </c>
      <c r="G168" s="100">
        <v>60848</v>
      </c>
      <c r="H168" s="100">
        <v>0</v>
      </c>
      <c r="I168" s="100">
        <v>60848</v>
      </c>
      <c r="J168" s="100">
        <v>0</v>
      </c>
      <c r="K168" s="100">
        <v>0</v>
      </c>
      <c r="L168" s="100">
        <v>135859</v>
      </c>
      <c r="M168" s="100">
        <v>135859</v>
      </c>
      <c r="N168" s="100">
        <v>0</v>
      </c>
      <c r="O168" s="100">
        <v>0</v>
      </c>
      <c r="P168" s="100">
        <v>14830923</v>
      </c>
      <c r="Q168" s="84" t="s">
        <v>694</v>
      </c>
      <c r="R168" s="84" t="s">
        <v>1057</v>
      </c>
      <c r="S168" s="84" t="s">
        <v>1058</v>
      </c>
      <c r="T168" s="84" t="s">
        <v>1029</v>
      </c>
      <c r="V168"/>
      <c r="W168"/>
      <c r="Z168"/>
    </row>
    <row r="169" spans="1:26" x14ac:dyDescent="0.25">
      <c r="A169" t="s">
        <v>1026</v>
      </c>
      <c r="B169" s="85" t="s">
        <v>697</v>
      </c>
      <c r="C169" s="85" t="s">
        <v>696</v>
      </c>
      <c r="D169" s="100">
        <v>35032682.789999999</v>
      </c>
      <c r="E169" s="100">
        <v>554727</v>
      </c>
      <c r="F169" s="100">
        <v>0</v>
      </c>
      <c r="G169" s="100">
        <v>166507</v>
      </c>
      <c r="H169" s="100">
        <v>0</v>
      </c>
      <c r="I169" s="100">
        <v>166507</v>
      </c>
      <c r="J169" s="100">
        <v>0</v>
      </c>
      <c r="K169" s="100">
        <v>0</v>
      </c>
      <c r="L169" s="100">
        <v>36512</v>
      </c>
      <c r="M169" s="100">
        <v>36512</v>
      </c>
      <c r="N169" s="100">
        <v>0</v>
      </c>
      <c r="O169" s="100">
        <v>0</v>
      </c>
      <c r="P169" s="100">
        <v>35384390.789999999</v>
      </c>
      <c r="Q169" s="84" t="s">
        <v>696</v>
      </c>
      <c r="R169" s="84" t="s">
        <v>1092</v>
      </c>
      <c r="S169" s="84" t="s">
        <v>1085</v>
      </c>
      <c r="T169" s="84" t="s">
        <v>1029</v>
      </c>
      <c r="V169"/>
      <c r="W169"/>
      <c r="Z169"/>
    </row>
    <row r="170" spans="1:26" x14ac:dyDescent="0.25">
      <c r="A170" t="s">
        <v>1026</v>
      </c>
      <c r="B170" s="85" t="s">
        <v>699</v>
      </c>
      <c r="C170" s="85" t="s">
        <v>698</v>
      </c>
      <c r="D170" s="100">
        <v>85434692</v>
      </c>
      <c r="E170" s="100">
        <v>0</v>
      </c>
      <c r="F170" s="100">
        <v>563295</v>
      </c>
      <c r="G170" s="100">
        <v>260923</v>
      </c>
      <c r="H170" s="100">
        <v>100000</v>
      </c>
      <c r="I170" s="100">
        <v>360923</v>
      </c>
      <c r="J170" s="100">
        <v>0</v>
      </c>
      <c r="K170" s="100">
        <v>0</v>
      </c>
      <c r="L170" s="100">
        <v>0</v>
      </c>
      <c r="M170" s="100">
        <v>0</v>
      </c>
      <c r="N170" s="100">
        <v>0</v>
      </c>
      <c r="O170" s="100">
        <v>0</v>
      </c>
      <c r="P170" s="100">
        <v>84510474</v>
      </c>
      <c r="Q170" s="84" t="s">
        <v>698</v>
      </c>
      <c r="R170" s="84" t="s">
        <v>1042</v>
      </c>
      <c r="S170" s="84" t="s">
        <v>1043</v>
      </c>
      <c r="T170" s="84" t="s">
        <v>1044</v>
      </c>
      <c r="V170"/>
      <c r="W170"/>
      <c r="Z170"/>
    </row>
    <row r="171" spans="1:26" x14ac:dyDescent="0.25">
      <c r="A171" t="s">
        <v>1026</v>
      </c>
      <c r="B171" s="85" t="s">
        <v>701</v>
      </c>
      <c r="C171" s="85" t="s">
        <v>700</v>
      </c>
      <c r="D171" s="100">
        <v>15549109</v>
      </c>
      <c r="E171" s="100">
        <v>238191</v>
      </c>
      <c r="F171" s="100">
        <v>0</v>
      </c>
      <c r="G171" s="100">
        <v>108822</v>
      </c>
      <c r="H171" s="100">
        <v>0</v>
      </c>
      <c r="I171" s="100">
        <v>108822</v>
      </c>
      <c r="J171" s="100">
        <v>0</v>
      </c>
      <c r="K171" s="100">
        <v>0</v>
      </c>
      <c r="L171" s="100">
        <v>146814</v>
      </c>
      <c r="M171" s="100">
        <v>36768</v>
      </c>
      <c r="N171" s="100">
        <v>110046</v>
      </c>
      <c r="O171" s="100">
        <v>0</v>
      </c>
      <c r="P171" s="100">
        <v>15531664</v>
      </c>
      <c r="Q171" s="84" t="s">
        <v>700</v>
      </c>
      <c r="R171" s="84" t="s">
        <v>1084</v>
      </c>
      <c r="S171" s="84" t="s">
        <v>1085</v>
      </c>
      <c r="T171" s="84" t="s">
        <v>1029</v>
      </c>
      <c r="V171"/>
      <c r="W171"/>
      <c r="Z171"/>
    </row>
    <row r="172" spans="1:26" x14ac:dyDescent="0.25">
      <c r="A172" t="s">
        <v>1026</v>
      </c>
      <c r="B172" s="85" t="s">
        <v>703</v>
      </c>
      <c r="C172" s="85" t="s">
        <v>702</v>
      </c>
      <c r="D172" s="100">
        <v>22257945</v>
      </c>
      <c r="E172" s="100">
        <v>167172</v>
      </c>
      <c r="F172" s="100">
        <v>0</v>
      </c>
      <c r="G172" s="100">
        <v>125575</v>
      </c>
      <c r="H172" s="100">
        <v>0</v>
      </c>
      <c r="I172" s="100">
        <v>125575</v>
      </c>
      <c r="J172" s="100">
        <v>0</v>
      </c>
      <c r="K172" s="100">
        <v>0</v>
      </c>
      <c r="L172" s="100">
        <v>332877</v>
      </c>
      <c r="M172" s="100">
        <v>150652</v>
      </c>
      <c r="N172" s="100">
        <v>182225</v>
      </c>
      <c r="O172" s="100">
        <v>0</v>
      </c>
      <c r="P172" s="100">
        <v>21966665</v>
      </c>
      <c r="Q172" s="84" t="s">
        <v>702</v>
      </c>
      <c r="R172" s="84" t="s">
        <v>1040</v>
      </c>
      <c r="S172" s="84" t="s">
        <v>1028</v>
      </c>
      <c r="T172" s="84" t="s">
        <v>1029</v>
      </c>
      <c r="V172"/>
      <c r="W172"/>
      <c r="Z172"/>
    </row>
    <row r="173" spans="1:26" x14ac:dyDescent="0.25">
      <c r="A173" t="s">
        <v>1026</v>
      </c>
      <c r="B173" s="85" t="s">
        <v>705</v>
      </c>
      <c r="C173" s="85" t="s">
        <v>704</v>
      </c>
      <c r="D173" s="100">
        <v>47769310</v>
      </c>
      <c r="E173" s="100">
        <v>622236</v>
      </c>
      <c r="F173" s="100">
        <v>0</v>
      </c>
      <c r="G173" s="100">
        <v>172026</v>
      </c>
      <c r="H173" s="100">
        <v>0</v>
      </c>
      <c r="I173" s="100">
        <v>172026</v>
      </c>
      <c r="J173" s="100">
        <v>0</v>
      </c>
      <c r="K173" s="100">
        <v>0</v>
      </c>
      <c r="L173" s="100">
        <v>0</v>
      </c>
      <c r="M173" s="100">
        <v>0</v>
      </c>
      <c r="N173" s="100">
        <v>0</v>
      </c>
      <c r="O173" s="100">
        <v>0</v>
      </c>
      <c r="P173" s="100">
        <v>48219520</v>
      </c>
      <c r="Q173" s="84" t="s">
        <v>704</v>
      </c>
      <c r="R173" s="84" t="s">
        <v>1027</v>
      </c>
      <c r="S173" s="84" t="s">
        <v>1028</v>
      </c>
      <c r="T173" s="84" t="s">
        <v>1029</v>
      </c>
      <c r="V173"/>
      <c r="W173"/>
      <c r="Z173"/>
    </row>
    <row r="174" spans="1:26" x14ac:dyDescent="0.25">
      <c r="A174" t="s">
        <v>1026</v>
      </c>
      <c r="B174" s="85" t="s">
        <v>707</v>
      </c>
      <c r="C174" s="85" t="s">
        <v>706</v>
      </c>
      <c r="D174" s="100">
        <v>38216854</v>
      </c>
      <c r="E174" s="100">
        <v>0</v>
      </c>
      <c r="F174" s="100">
        <v>2706532</v>
      </c>
      <c r="G174" s="100">
        <v>172157</v>
      </c>
      <c r="H174" s="100">
        <v>0</v>
      </c>
      <c r="I174" s="100">
        <v>172157</v>
      </c>
      <c r="J174" s="100">
        <v>0</v>
      </c>
      <c r="K174" s="100">
        <v>14048</v>
      </c>
      <c r="L174" s="100">
        <v>130295</v>
      </c>
      <c r="M174" s="100">
        <v>130295</v>
      </c>
      <c r="N174" s="100">
        <v>0</v>
      </c>
      <c r="O174" s="100">
        <v>0</v>
      </c>
      <c r="P174" s="100">
        <v>35193822</v>
      </c>
      <c r="Q174" s="84" t="s">
        <v>706</v>
      </c>
      <c r="R174" s="84" t="s">
        <v>1054</v>
      </c>
      <c r="S174" s="84" t="s">
        <v>1090</v>
      </c>
      <c r="T174" s="84" t="s">
        <v>1054</v>
      </c>
      <c r="V174"/>
      <c r="W174"/>
      <c r="Z174"/>
    </row>
    <row r="175" spans="1:26" x14ac:dyDescent="0.25">
      <c r="A175" t="s">
        <v>1026</v>
      </c>
      <c r="B175" s="85" t="s">
        <v>709</v>
      </c>
      <c r="C175" s="85" t="s">
        <v>1093</v>
      </c>
      <c r="D175" s="100">
        <v>193332613</v>
      </c>
      <c r="E175" s="100">
        <v>0</v>
      </c>
      <c r="F175" s="100">
        <v>357542</v>
      </c>
      <c r="G175" s="100">
        <v>391871</v>
      </c>
      <c r="H175" s="100">
        <v>0</v>
      </c>
      <c r="I175" s="100">
        <v>391871</v>
      </c>
      <c r="J175" s="100">
        <v>0</v>
      </c>
      <c r="K175" s="100">
        <v>0</v>
      </c>
      <c r="L175" s="100">
        <v>285775</v>
      </c>
      <c r="M175" s="100">
        <v>285775</v>
      </c>
      <c r="N175" s="100">
        <v>0</v>
      </c>
      <c r="O175" s="100">
        <v>0</v>
      </c>
      <c r="P175" s="100">
        <v>192297425</v>
      </c>
      <c r="Q175" s="84" t="s">
        <v>708</v>
      </c>
      <c r="R175" s="84" t="s">
        <v>1054</v>
      </c>
      <c r="S175" s="84" t="s">
        <v>1039</v>
      </c>
      <c r="T175" s="84" t="s">
        <v>1054</v>
      </c>
      <c r="V175"/>
      <c r="W175"/>
      <c r="Z175"/>
    </row>
    <row r="176" spans="1:26" x14ac:dyDescent="0.25">
      <c r="A176" t="s">
        <v>1026</v>
      </c>
      <c r="B176" s="85" t="s">
        <v>711</v>
      </c>
      <c r="C176" s="85" t="s">
        <v>710</v>
      </c>
      <c r="D176" s="100">
        <v>42264714.350000001</v>
      </c>
      <c r="E176" s="100">
        <v>617375</v>
      </c>
      <c r="F176" s="100">
        <v>0</v>
      </c>
      <c r="G176" s="100">
        <v>151158</v>
      </c>
      <c r="H176" s="100">
        <v>0</v>
      </c>
      <c r="I176" s="100">
        <v>151158</v>
      </c>
      <c r="J176" s="100">
        <v>0</v>
      </c>
      <c r="K176" s="100">
        <v>0</v>
      </c>
      <c r="L176" s="100">
        <v>0</v>
      </c>
      <c r="M176" s="100">
        <v>0</v>
      </c>
      <c r="N176" s="100">
        <v>0</v>
      </c>
      <c r="O176" s="100">
        <v>0</v>
      </c>
      <c r="P176" s="100">
        <v>42730931.350000001</v>
      </c>
      <c r="Q176" s="84" t="s">
        <v>710</v>
      </c>
      <c r="R176" s="84" t="s">
        <v>1088</v>
      </c>
      <c r="S176" s="84" t="s">
        <v>1028</v>
      </c>
      <c r="T176" s="84" t="s">
        <v>1029</v>
      </c>
      <c r="V176"/>
      <c r="W176"/>
      <c r="Z176"/>
    </row>
    <row r="177" spans="1:26" x14ac:dyDescent="0.25">
      <c r="A177" t="s">
        <v>1026</v>
      </c>
      <c r="B177" s="85" t="s">
        <v>713</v>
      </c>
      <c r="C177" s="85" t="s">
        <v>712</v>
      </c>
      <c r="D177" s="100">
        <v>68764946</v>
      </c>
      <c r="E177" s="100">
        <v>0</v>
      </c>
      <c r="F177" s="100">
        <v>1015182</v>
      </c>
      <c r="G177" s="100">
        <v>276084</v>
      </c>
      <c r="H177" s="100">
        <v>0</v>
      </c>
      <c r="I177" s="100">
        <v>276084</v>
      </c>
      <c r="J177" s="100">
        <v>0</v>
      </c>
      <c r="K177" s="100">
        <v>0</v>
      </c>
      <c r="L177" s="100">
        <v>9947</v>
      </c>
      <c r="M177" s="100">
        <v>9947</v>
      </c>
      <c r="N177" s="100">
        <v>0</v>
      </c>
      <c r="O177" s="100">
        <v>0</v>
      </c>
      <c r="P177" s="100">
        <v>67463733</v>
      </c>
      <c r="Q177" s="84" t="s">
        <v>712</v>
      </c>
      <c r="R177" s="84" t="s">
        <v>1050</v>
      </c>
      <c r="S177" s="84" t="s">
        <v>1051</v>
      </c>
      <c r="T177" s="84" t="s">
        <v>1029</v>
      </c>
      <c r="V177"/>
      <c r="W177"/>
      <c r="Z177"/>
    </row>
    <row r="178" spans="1:26" x14ac:dyDescent="0.25">
      <c r="A178" t="s">
        <v>1026</v>
      </c>
      <c r="B178" s="85" t="s">
        <v>715</v>
      </c>
      <c r="C178" s="85" t="s">
        <v>714</v>
      </c>
      <c r="D178" s="100">
        <v>46502945</v>
      </c>
      <c r="E178" s="100">
        <v>1024465</v>
      </c>
      <c r="F178" s="100">
        <v>0</v>
      </c>
      <c r="G178" s="100">
        <v>162930</v>
      </c>
      <c r="H178" s="100">
        <v>0</v>
      </c>
      <c r="I178" s="100">
        <v>162930</v>
      </c>
      <c r="J178" s="100">
        <v>0</v>
      </c>
      <c r="K178" s="100">
        <v>0</v>
      </c>
      <c r="L178" s="100">
        <v>737616</v>
      </c>
      <c r="M178" s="100">
        <v>644637</v>
      </c>
      <c r="N178" s="100">
        <v>92979</v>
      </c>
      <c r="O178" s="100">
        <v>0</v>
      </c>
      <c r="P178" s="100">
        <v>46626864</v>
      </c>
      <c r="Q178" s="84" t="s">
        <v>714</v>
      </c>
      <c r="R178" s="84" t="s">
        <v>1033</v>
      </c>
      <c r="S178" s="84" t="s">
        <v>1034</v>
      </c>
      <c r="T178" s="84" t="s">
        <v>1029</v>
      </c>
      <c r="V178"/>
      <c r="W178"/>
      <c r="Z178"/>
    </row>
    <row r="179" spans="1:26" x14ac:dyDescent="0.25">
      <c r="A179" t="s">
        <v>1026</v>
      </c>
      <c r="B179" s="85" t="s">
        <v>717</v>
      </c>
      <c r="C179" s="85" t="s">
        <v>716</v>
      </c>
      <c r="D179" s="100">
        <v>146864251</v>
      </c>
      <c r="E179" s="100">
        <v>0</v>
      </c>
      <c r="F179" s="100">
        <v>4897581</v>
      </c>
      <c r="G179" s="100">
        <v>469104</v>
      </c>
      <c r="H179" s="100">
        <v>0</v>
      </c>
      <c r="I179" s="100">
        <v>469104</v>
      </c>
      <c r="J179" s="100">
        <v>0</v>
      </c>
      <c r="K179" s="100">
        <v>2511959</v>
      </c>
      <c r="L179" s="100">
        <v>0</v>
      </c>
      <c r="M179" s="100">
        <v>0</v>
      </c>
      <c r="N179" s="100">
        <v>0</v>
      </c>
      <c r="O179" s="100">
        <v>0</v>
      </c>
      <c r="P179" s="100">
        <v>138985607</v>
      </c>
      <c r="Q179" s="84" t="s">
        <v>716</v>
      </c>
      <c r="R179" s="84" t="s">
        <v>1045</v>
      </c>
      <c r="S179" s="84" t="s">
        <v>1089</v>
      </c>
      <c r="T179" s="84" t="s">
        <v>1047</v>
      </c>
      <c r="V179"/>
      <c r="W179"/>
      <c r="Z179"/>
    </row>
    <row r="180" spans="1:26" x14ac:dyDescent="0.25">
      <c r="A180" t="s">
        <v>1026</v>
      </c>
      <c r="B180" s="85" t="s">
        <v>719</v>
      </c>
      <c r="C180" s="85" t="s">
        <v>718</v>
      </c>
      <c r="D180" s="100">
        <v>34349196</v>
      </c>
      <c r="E180" s="100">
        <v>0</v>
      </c>
      <c r="F180" s="100">
        <v>22603</v>
      </c>
      <c r="G180" s="100">
        <v>138888</v>
      </c>
      <c r="H180" s="100">
        <v>0</v>
      </c>
      <c r="I180" s="100">
        <v>138888</v>
      </c>
      <c r="J180" s="100">
        <v>0</v>
      </c>
      <c r="K180" s="100">
        <v>0</v>
      </c>
      <c r="L180" s="100">
        <v>0</v>
      </c>
      <c r="M180" s="100">
        <v>0</v>
      </c>
      <c r="N180" s="100">
        <v>0</v>
      </c>
      <c r="O180" s="100">
        <v>0</v>
      </c>
      <c r="P180" s="100">
        <v>34187705</v>
      </c>
      <c r="Q180" s="84" t="s">
        <v>718</v>
      </c>
      <c r="R180" s="84" t="s">
        <v>1074</v>
      </c>
      <c r="S180" s="84" t="s">
        <v>1075</v>
      </c>
      <c r="T180" s="84" t="s">
        <v>1029</v>
      </c>
      <c r="V180"/>
      <c r="W180"/>
      <c r="Z180"/>
    </row>
    <row r="181" spans="1:26" x14ac:dyDescent="0.25">
      <c r="A181" t="s">
        <v>1026</v>
      </c>
      <c r="B181" s="85" t="s">
        <v>721</v>
      </c>
      <c r="C181" s="85" t="s">
        <v>720</v>
      </c>
      <c r="D181" s="100">
        <v>160500101</v>
      </c>
      <c r="E181" s="100">
        <v>0</v>
      </c>
      <c r="F181" s="100">
        <v>169319</v>
      </c>
      <c r="G181" s="100">
        <v>372814</v>
      </c>
      <c r="H181" s="100">
        <v>0</v>
      </c>
      <c r="I181" s="100">
        <v>372814</v>
      </c>
      <c r="J181" s="100">
        <v>0</v>
      </c>
      <c r="K181" s="100">
        <v>1806256</v>
      </c>
      <c r="L181" s="100">
        <v>0</v>
      </c>
      <c r="M181" s="100">
        <v>0</v>
      </c>
      <c r="N181" s="100">
        <v>0</v>
      </c>
      <c r="O181" s="100">
        <v>0</v>
      </c>
      <c r="P181" s="100">
        <v>158151712</v>
      </c>
      <c r="Q181" s="84" t="s">
        <v>720</v>
      </c>
      <c r="R181" s="84" t="s">
        <v>1042</v>
      </c>
      <c r="S181" s="84" t="s">
        <v>1043</v>
      </c>
      <c r="T181" s="84" t="s">
        <v>1044</v>
      </c>
      <c r="V181"/>
      <c r="W181"/>
      <c r="Z181"/>
    </row>
    <row r="182" spans="1:26" x14ac:dyDescent="0.25">
      <c r="A182" t="s">
        <v>1026</v>
      </c>
      <c r="B182" s="85" t="s">
        <v>723</v>
      </c>
      <c r="C182" s="85" t="s">
        <v>722</v>
      </c>
      <c r="D182" s="100">
        <v>31973053</v>
      </c>
      <c r="E182" s="100">
        <v>0</v>
      </c>
      <c r="F182" s="100">
        <v>404806</v>
      </c>
      <c r="G182" s="100">
        <v>208861</v>
      </c>
      <c r="H182" s="100">
        <v>0</v>
      </c>
      <c r="I182" s="100">
        <v>208861</v>
      </c>
      <c r="J182" s="100">
        <v>0</v>
      </c>
      <c r="K182" s="100">
        <v>0</v>
      </c>
      <c r="L182" s="100">
        <v>224662</v>
      </c>
      <c r="M182" s="100">
        <v>224662</v>
      </c>
      <c r="N182" s="100">
        <v>0</v>
      </c>
      <c r="O182" s="100">
        <v>0</v>
      </c>
      <c r="P182" s="100">
        <v>31134724</v>
      </c>
      <c r="Q182" s="84" t="s">
        <v>722</v>
      </c>
      <c r="R182" s="84" t="s">
        <v>1084</v>
      </c>
      <c r="S182" s="84" t="s">
        <v>1085</v>
      </c>
      <c r="T182" s="84" t="s">
        <v>1029</v>
      </c>
      <c r="V182"/>
      <c r="W182"/>
      <c r="Z182"/>
    </row>
    <row r="183" spans="1:26" x14ac:dyDescent="0.25">
      <c r="A183" t="s">
        <v>1026</v>
      </c>
      <c r="B183" s="85" t="s">
        <v>725</v>
      </c>
      <c r="C183" s="85" t="s">
        <v>724</v>
      </c>
      <c r="D183" s="100">
        <v>17785633</v>
      </c>
      <c r="E183" s="100">
        <v>390968</v>
      </c>
      <c r="F183" s="100">
        <v>0</v>
      </c>
      <c r="G183" s="100">
        <v>101044</v>
      </c>
      <c r="H183" s="100">
        <v>0</v>
      </c>
      <c r="I183" s="100">
        <v>101044</v>
      </c>
      <c r="J183" s="100">
        <v>0</v>
      </c>
      <c r="K183" s="100">
        <v>0</v>
      </c>
      <c r="L183" s="100">
        <v>0</v>
      </c>
      <c r="M183" s="100">
        <v>0</v>
      </c>
      <c r="N183" s="100">
        <v>0</v>
      </c>
      <c r="O183" s="100">
        <v>0</v>
      </c>
      <c r="P183" s="100">
        <v>18075557</v>
      </c>
      <c r="Q183" s="84" t="s">
        <v>724</v>
      </c>
      <c r="R183" s="84" t="s">
        <v>1031</v>
      </c>
      <c r="S183" s="84" t="s">
        <v>1032</v>
      </c>
      <c r="T183" s="84" t="s">
        <v>1029</v>
      </c>
      <c r="V183"/>
      <c r="W183"/>
      <c r="Z183"/>
    </row>
    <row r="184" spans="1:26" x14ac:dyDescent="0.25">
      <c r="A184" t="s">
        <v>1026</v>
      </c>
      <c r="B184" s="85" t="s">
        <v>727</v>
      </c>
      <c r="C184" s="85" t="s">
        <v>726</v>
      </c>
      <c r="D184" s="100">
        <v>62582505</v>
      </c>
      <c r="E184" s="100">
        <v>0</v>
      </c>
      <c r="F184" s="100">
        <v>2559619</v>
      </c>
      <c r="G184" s="100">
        <v>220390</v>
      </c>
      <c r="H184" s="100">
        <v>0</v>
      </c>
      <c r="I184" s="100">
        <v>220390</v>
      </c>
      <c r="J184" s="100">
        <v>0</v>
      </c>
      <c r="K184" s="100">
        <v>0</v>
      </c>
      <c r="L184" s="100">
        <v>169085</v>
      </c>
      <c r="M184" s="100">
        <v>169085</v>
      </c>
      <c r="N184" s="100">
        <v>0</v>
      </c>
      <c r="O184" s="100">
        <v>0</v>
      </c>
      <c r="P184" s="100">
        <v>59633411</v>
      </c>
      <c r="Q184" s="84" t="s">
        <v>726</v>
      </c>
      <c r="R184" s="84" t="s">
        <v>1054</v>
      </c>
      <c r="S184" s="84" t="s">
        <v>1086</v>
      </c>
      <c r="T184" s="84" t="s">
        <v>1054</v>
      </c>
      <c r="V184"/>
      <c r="W184"/>
      <c r="Z184"/>
    </row>
    <row r="185" spans="1:26" x14ac:dyDescent="0.25">
      <c r="A185" t="s">
        <v>1026</v>
      </c>
      <c r="B185" s="85" t="s">
        <v>729</v>
      </c>
      <c r="C185" s="85" t="s">
        <v>728</v>
      </c>
      <c r="D185" s="100">
        <v>40187036</v>
      </c>
      <c r="E185" s="100">
        <v>216240</v>
      </c>
      <c r="F185" s="100">
        <v>0</v>
      </c>
      <c r="G185" s="100">
        <v>176277</v>
      </c>
      <c r="H185" s="100">
        <v>0</v>
      </c>
      <c r="I185" s="100">
        <v>176277</v>
      </c>
      <c r="J185" s="100">
        <v>0</v>
      </c>
      <c r="K185" s="100">
        <v>0</v>
      </c>
      <c r="L185" s="100">
        <v>32744</v>
      </c>
      <c r="M185" s="100">
        <v>32744</v>
      </c>
      <c r="N185" s="100">
        <v>0</v>
      </c>
      <c r="O185" s="100">
        <v>0</v>
      </c>
      <c r="P185" s="100">
        <v>40194255</v>
      </c>
      <c r="Q185" s="84" t="s">
        <v>728</v>
      </c>
      <c r="R185" s="84" t="s">
        <v>1069</v>
      </c>
      <c r="S185" s="84" t="s">
        <v>1028</v>
      </c>
      <c r="T185" s="84" t="s">
        <v>1029</v>
      </c>
      <c r="V185"/>
      <c r="W185"/>
      <c r="Z185"/>
    </row>
    <row r="186" spans="1:26" x14ac:dyDescent="0.25">
      <c r="A186" t="s">
        <v>1026</v>
      </c>
      <c r="B186" s="85" t="s">
        <v>731</v>
      </c>
      <c r="C186" s="85" t="s">
        <v>730</v>
      </c>
      <c r="D186" s="100">
        <v>27712080</v>
      </c>
      <c r="E186" s="100">
        <v>455961</v>
      </c>
      <c r="F186" s="100">
        <v>0</v>
      </c>
      <c r="G186" s="100">
        <v>124434</v>
      </c>
      <c r="H186" s="100">
        <v>0</v>
      </c>
      <c r="I186" s="100">
        <v>124434</v>
      </c>
      <c r="J186" s="100">
        <v>0</v>
      </c>
      <c r="K186" s="100">
        <v>0</v>
      </c>
      <c r="L186" s="100">
        <v>1679251</v>
      </c>
      <c r="M186" s="100">
        <v>1548211</v>
      </c>
      <c r="N186" s="100">
        <v>131040</v>
      </c>
      <c r="O186" s="100">
        <v>0</v>
      </c>
      <c r="P186" s="100">
        <v>26364356</v>
      </c>
      <c r="Q186" s="84" t="s">
        <v>730</v>
      </c>
      <c r="R186" s="84" t="s">
        <v>1061</v>
      </c>
      <c r="S186" s="84" t="s">
        <v>1028</v>
      </c>
      <c r="T186" s="84" t="s">
        <v>1029</v>
      </c>
      <c r="V186"/>
      <c r="W186"/>
      <c r="Z186"/>
    </row>
    <row r="187" spans="1:26" x14ac:dyDescent="0.25">
      <c r="A187" t="s">
        <v>1026</v>
      </c>
      <c r="B187" s="85" t="s">
        <v>733</v>
      </c>
      <c r="C187" s="85" t="s">
        <v>732</v>
      </c>
      <c r="D187" s="100">
        <v>85480629.939999998</v>
      </c>
      <c r="E187" s="100">
        <v>0</v>
      </c>
      <c r="F187" s="100">
        <v>4265078</v>
      </c>
      <c r="G187" s="100">
        <v>236445</v>
      </c>
      <c r="H187" s="100">
        <v>0</v>
      </c>
      <c r="I187" s="100">
        <v>236445</v>
      </c>
      <c r="J187" s="100">
        <v>0</v>
      </c>
      <c r="K187" s="100">
        <v>1091723</v>
      </c>
      <c r="L187" s="100">
        <v>4882114</v>
      </c>
      <c r="M187" s="100">
        <v>4882114</v>
      </c>
      <c r="N187" s="100">
        <v>0</v>
      </c>
      <c r="O187" s="100">
        <v>0</v>
      </c>
      <c r="P187" s="100">
        <v>75005269.939999998</v>
      </c>
      <c r="Q187" s="84" t="s">
        <v>732</v>
      </c>
      <c r="R187" s="84" t="s">
        <v>1054</v>
      </c>
      <c r="S187" s="84" t="s">
        <v>1086</v>
      </c>
      <c r="T187" s="84" t="s">
        <v>1054</v>
      </c>
      <c r="V187"/>
      <c r="W187"/>
      <c r="Z187"/>
    </row>
    <row r="188" spans="1:26" x14ac:dyDescent="0.25">
      <c r="A188" t="s">
        <v>1037</v>
      </c>
      <c r="B188" s="85" t="s">
        <v>735</v>
      </c>
      <c r="C188" s="85" t="s">
        <v>734</v>
      </c>
      <c r="D188" s="100">
        <v>33048771</v>
      </c>
      <c r="E188" s="100">
        <v>1280558</v>
      </c>
      <c r="F188" s="100">
        <v>0</v>
      </c>
      <c r="G188" s="100">
        <v>252911</v>
      </c>
      <c r="H188" s="100">
        <v>0</v>
      </c>
      <c r="I188" s="100">
        <v>252911</v>
      </c>
      <c r="J188" s="100">
        <v>0</v>
      </c>
      <c r="K188" s="100">
        <v>43662</v>
      </c>
      <c r="L188" s="100">
        <v>222525</v>
      </c>
      <c r="M188" s="100">
        <v>222525</v>
      </c>
      <c r="N188" s="100">
        <v>0</v>
      </c>
      <c r="O188" s="100">
        <v>0</v>
      </c>
      <c r="P188" s="100">
        <v>33810231</v>
      </c>
      <c r="Q188" s="84" t="s">
        <v>734</v>
      </c>
      <c r="R188" s="84" t="s">
        <v>1065</v>
      </c>
      <c r="S188" s="84" t="s">
        <v>1028</v>
      </c>
      <c r="T188" s="84" t="s">
        <v>1029</v>
      </c>
      <c r="V188"/>
      <c r="W188"/>
      <c r="Z188"/>
    </row>
    <row r="189" spans="1:26" x14ac:dyDescent="0.25">
      <c r="A189" t="s">
        <v>1026</v>
      </c>
      <c r="B189" s="85" t="s">
        <v>737</v>
      </c>
      <c r="C189" s="85" t="s">
        <v>736</v>
      </c>
      <c r="D189" s="100">
        <v>61524330</v>
      </c>
      <c r="E189" s="100">
        <v>0</v>
      </c>
      <c r="F189" s="100">
        <v>436855</v>
      </c>
      <c r="G189" s="100">
        <v>260271</v>
      </c>
      <c r="H189" s="100">
        <v>0</v>
      </c>
      <c r="I189" s="100">
        <v>260271</v>
      </c>
      <c r="J189" s="100">
        <v>0</v>
      </c>
      <c r="K189" s="100">
        <v>605589</v>
      </c>
      <c r="L189" s="100">
        <v>357198</v>
      </c>
      <c r="M189" s="100">
        <v>357198</v>
      </c>
      <c r="N189" s="100">
        <v>0</v>
      </c>
      <c r="O189" s="100">
        <v>0</v>
      </c>
      <c r="P189" s="100">
        <v>59864417</v>
      </c>
      <c r="Q189" s="84" t="s">
        <v>736</v>
      </c>
      <c r="R189" s="84" t="s">
        <v>1054</v>
      </c>
      <c r="S189" s="84" t="s">
        <v>1053</v>
      </c>
      <c r="T189" s="84" t="s">
        <v>1054</v>
      </c>
      <c r="V189"/>
      <c r="W189"/>
      <c r="Z189"/>
    </row>
    <row r="190" spans="1:26" x14ac:dyDescent="0.25">
      <c r="A190" t="s">
        <v>1026</v>
      </c>
      <c r="B190" s="85" t="s">
        <v>739</v>
      </c>
      <c r="C190" s="85" t="s">
        <v>738</v>
      </c>
      <c r="D190" s="100">
        <v>57757404</v>
      </c>
      <c r="E190" s="100">
        <v>0</v>
      </c>
      <c r="F190" s="100">
        <v>299537</v>
      </c>
      <c r="G190" s="100">
        <v>233915</v>
      </c>
      <c r="H190" s="100">
        <v>0</v>
      </c>
      <c r="I190" s="100">
        <v>233915</v>
      </c>
      <c r="J190" s="100">
        <v>0</v>
      </c>
      <c r="K190" s="100">
        <v>119358</v>
      </c>
      <c r="L190" s="100">
        <v>0</v>
      </c>
      <c r="M190" s="100">
        <v>0</v>
      </c>
      <c r="N190" s="100">
        <v>0</v>
      </c>
      <c r="O190" s="100">
        <v>0</v>
      </c>
      <c r="P190" s="100">
        <v>57104594</v>
      </c>
      <c r="Q190" s="84" t="s">
        <v>738</v>
      </c>
      <c r="R190" s="84" t="s">
        <v>1045</v>
      </c>
      <c r="S190" s="84" t="s">
        <v>1089</v>
      </c>
      <c r="T190" s="84" t="s">
        <v>1047</v>
      </c>
      <c r="V190"/>
      <c r="W190"/>
      <c r="Z190"/>
    </row>
    <row r="191" spans="1:26" x14ac:dyDescent="0.25">
      <c r="A191" t="s">
        <v>1026</v>
      </c>
      <c r="B191" s="85" t="s">
        <v>741</v>
      </c>
      <c r="C191" s="85" t="s">
        <v>740</v>
      </c>
      <c r="D191" s="100">
        <v>54661345</v>
      </c>
      <c r="E191" s="100">
        <v>61823</v>
      </c>
      <c r="F191" s="100">
        <v>0</v>
      </c>
      <c r="G191" s="100">
        <v>109554</v>
      </c>
      <c r="H191" s="100">
        <v>0</v>
      </c>
      <c r="I191" s="100">
        <v>109554</v>
      </c>
      <c r="J191" s="100">
        <v>0</v>
      </c>
      <c r="K191" s="100">
        <v>0</v>
      </c>
      <c r="L191" s="100">
        <v>0</v>
      </c>
      <c r="M191" s="100">
        <v>0</v>
      </c>
      <c r="N191" s="100">
        <v>0</v>
      </c>
      <c r="O191" s="100">
        <v>0</v>
      </c>
      <c r="P191" s="100">
        <v>54613614</v>
      </c>
      <c r="Q191" s="84" t="s">
        <v>740</v>
      </c>
      <c r="R191" s="84" t="s">
        <v>1094</v>
      </c>
      <c r="S191" s="84" t="s">
        <v>1028</v>
      </c>
      <c r="T191" s="84" t="s">
        <v>1029</v>
      </c>
      <c r="V191"/>
      <c r="W191"/>
      <c r="Z191"/>
    </row>
    <row r="192" spans="1:26" x14ac:dyDescent="0.25">
      <c r="A192" t="s">
        <v>1026</v>
      </c>
      <c r="B192" s="85" t="s">
        <v>743</v>
      </c>
      <c r="C192" s="85" t="s">
        <v>742</v>
      </c>
      <c r="D192" s="100">
        <v>62522048</v>
      </c>
      <c r="E192" s="100">
        <v>326178</v>
      </c>
      <c r="F192" s="100">
        <v>0</v>
      </c>
      <c r="G192" s="100">
        <v>149073</v>
      </c>
      <c r="H192" s="100">
        <v>0</v>
      </c>
      <c r="I192" s="100">
        <v>149073</v>
      </c>
      <c r="J192" s="100">
        <v>0</v>
      </c>
      <c r="K192" s="100">
        <v>0</v>
      </c>
      <c r="L192" s="100">
        <v>64269</v>
      </c>
      <c r="M192" s="100">
        <v>64269</v>
      </c>
      <c r="N192" s="100">
        <v>0</v>
      </c>
      <c r="O192" s="100">
        <v>0</v>
      </c>
      <c r="P192" s="100">
        <v>62634884</v>
      </c>
      <c r="Q192" s="84" t="s">
        <v>742</v>
      </c>
      <c r="R192" s="84" t="s">
        <v>1057</v>
      </c>
      <c r="S192" s="84" t="s">
        <v>1058</v>
      </c>
      <c r="T192" s="84" t="s">
        <v>1029</v>
      </c>
      <c r="V192"/>
      <c r="W192"/>
      <c r="Z192"/>
    </row>
    <row r="193" spans="1:26" x14ac:dyDescent="0.25">
      <c r="A193" t="s">
        <v>1026</v>
      </c>
      <c r="B193" s="85" t="s">
        <v>745</v>
      </c>
      <c r="C193" s="85" t="s">
        <v>1095</v>
      </c>
      <c r="D193" s="100">
        <v>106788221</v>
      </c>
      <c r="E193" s="100">
        <v>0</v>
      </c>
      <c r="F193" s="100">
        <v>1115020</v>
      </c>
      <c r="G193" s="100">
        <v>284137</v>
      </c>
      <c r="H193" s="100">
        <v>0</v>
      </c>
      <c r="I193" s="100">
        <v>284137</v>
      </c>
      <c r="J193" s="100">
        <v>0</v>
      </c>
      <c r="K193" s="100">
        <v>2245047</v>
      </c>
      <c r="L193" s="100">
        <v>0</v>
      </c>
      <c r="M193" s="100">
        <v>0</v>
      </c>
      <c r="N193" s="100">
        <v>0</v>
      </c>
      <c r="O193" s="100">
        <v>0</v>
      </c>
      <c r="P193" s="100">
        <v>103144017</v>
      </c>
      <c r="Q193" s="84" t="s">
        <v>744</v>
      </c>
      <c r="R193" s="84" t="s">
        <v>1080</v>
      </c>
      <c r="S193" s="84" t="s">
        <v>1028</v>
      </c>
      <c r="T193" s="84" t="s">
        <v>1029</v>
      </c>
      <c r="V193"/>
      <c r="W193"/>
      <c r="Z193"/>
    </row>
    <row r="194" spans="1:26" x14ac:dyDescent="0.25">
      <c r="A194" t="s">
        <v>1026</v>
      </c>
      <c r="B194" s="85" t="s">
        <v>747</v>
      </c>
      <c r="C194" s="85" t="s">
        <v>746</v>
      </c>
      <c r="D194" s="100">
        <v>80532999</v>
      </c>
      <c r="E194" s="100">
        <v>1722732</v>
      </c>
      <c r="F194" s="100">
        <v>0</v>
      </c>
      <c r="G194" s="100">
        <v>476776</v>
      </c>
      <c r="H194" s="100">
        <v>0</v>
      </c>
      <c r="I194" s="100">
        <v>476776</v>
      </c>
      <c r="J194" s="100">
        <v>0</v>
      </c>
      <c r="K194" s="100">
        <v>189106</v>
      </c>
      <c r="L194" s="100">
        <v>3376020</v>
      </c>
      <c r="M194" s="100">
        <v>3376020</v>
      </c>
      <c r="N194" s="100">
        <v>0</v>
      </c>
      <c r="O194" s="100">
        <v>0</v>
      </c>
      <c r="P194" s="100">
        <v>78213829</v>
      </c>
      <c r="Q194" s="84" t="s">
        <v>746</v>
      </c>
      <c r="R194" s="84" t="s">
        <v>1054</v>
      </c>
      <c r="S194" s="84" t="s">
        <v>1028</v>
      </c>
      <c r="T194" s="84" t="s">
        <v>1054</v>
      </c>
      <c r="V194"/>
      <c r="W194"/>
      <c r="Z194"/>
    </row>
    <row r="195" spans="1:26" x14ac:dyDescent="0.25">
      <c r="A195" t="s">
        <v>1026</v>
      </c>
      <c r="B195" s="85" t="s">
        <v>749</v>
      </c>
      <c r="C195" s="85" t="s">
        <v>748</v>
      </c>
      <c r="D195" s="100">
        <v>76877322</v>
      </c>
      <c r="E195" s="100">
        <v>0</v>
      </c>
      <c r="F195" s="100">
        <v>684011</v>
      </c>
      <c r="G195" s="100">
        <v>272701</v>
      </c>
      <c r="H195" s="100">
        <v>0</v>
      </c>
      <c r="I195" s="100">
        <v>272701</v>
      </c>
      <c r="J195" s="100">
        <v>0</v>
      </c>
      <c r="K195" s="100">
        <v>0</v>
      </c>
      <c r="L195" s="100">
        <v>0</v>
      </c>
      <c r="M195" s="100">
        <v>0</v>
      </c>
      <c r="N195" s="100">
        <v>0</v>
      </c>
      <c r="O195" s="100">
        <v>0</v>
      </c>
      <c r="P195" s="100">
        <v>75920610</v>
      </c>
      <c r="Q195" s="84" t="s">
        <v>748</v>
      </c>
      <c r="R195" s="84" t="s">
        <v>1065</v>
      </c>
      <c r="S195" s="84" t="s">
        <v>1028</v>
      </c>
      <c r="T195" s="84" t="s">
        <v>1029</v>
      </c>
      <c r="V195"/>
      <c r="W195"/>
      <c r="Z195"/>
    </row>
    <row r="196" spans="1:26" x14ac:dyDescent="0.25">
      <c r="A196" t="s">
        <v>1037</v>
      </c>
      <c r="B196" s="85" t="s">
        <v>751</v>
      </c>
      <c r="C196" s="85" t="s">
        <v>750</v>
      </c>
      <c r="D196" s="100">
        <v>135309959</v>
      </c>
      <c r="E196" s="100">
        <v>1621520</v>
      </c>
      <c r="F196" s="100">
        <v>0</v>
      </c>
      <c r="G196" s="100">
        <v>490365</v>
      </c>
      <c r="H196" s="100">
        <v>0</v>
      </c>
      <c r="I196" s="100">
        <v>490365</v>
      </c>
      <c r="J196" s="100">
        <v>0</v>
      </c>
      <c r="K196" s="100">
        <v>0</v>
      </c>
      <c r="L196" s="100">
        <v>0</v>
      </c>
      <c r="M196" s="100">
        <v>0</v>
      </c>
      <c r="N196" s="100">
        <v>0</v>
      </c>
      <c r="O196" s="100">
        <v>0</v>
      </c>
      <c r="P196" s="100">
        <v>136441114</v>
      </c>
      <c r="Q196" s="84" t="s">
        <v>750</v>
      </c>
      <c r="R196" s="84" t="s">
        <v>1054</v>
      </c>
      <c r="S196" s="84" t="s">
        <v>1034</v>
      </c>
      <c r="T196" s="84" t="s">
        <v>1054</v>
      </c>
      <c r="V196"/>
      <c r="W196"/>
      <c r="Z196"/>
    </row>
    <row r="197" spans="1:26" x14ac:dyDescent="0.25">
      <c r="A197" t="s">
        <v>1026</v>
      </c>
      <c r="B197" s="85" t="s">
        <v>753</v>
      </c>
      <c r="C197" s="85" t="s">
        <v>752</v>
      </c>
      <c r="D197" s="100">
        <v>34080655.689999998</v>
      </c>
      <c r="E197" s="100">
        <v>0</v>
      </c>
      <c r="F197" s="100">
        <v>17853</v>
      </c>
      <c r="G197" s="100">
        <v>130540</v>
      </c>
      <c r="H197" s="100">
        <v>0</v>
      </c>
      <c r="I197" s="100">
        <v>130540</v>
      </c>
      <c r="J197" s="100">
        <v>0</v>
      </c>
      <c r="K197" s="100">
        <v>0</v>
      </c>
      <c r="L197" s="100">
        <v>0</v>
      </c>
      <c r="M197" s="100">
        <v>0</v>
      </c>
      <c r="N197" s="100">
        <v>0</v>
      </c>
      <c r="O197" s="100">
        <v>0</v>
      </c>
      <c r="P197" s="100">
        <v>33932262.689999998</v>
      </c>
      <c r="Q197" s="84" t="s">
        <v>752</v>
      </c>
      <c r="R197" s="84" t="s">
        <v>1094</v>
      </c>
      <c r="S197" s="84" t="s">
        <v>1028</v>
      </c>
      <c r="T197" s="84" t="s">
        <v>1029</v>
      </c>
      <c r="V197"/>
      <c r="W197"/>
      <c r="Z197"/>
    </row>
    <row r="198" spans="1:26" x14ac:dyDescent="0.25">
      <c r="A198" t="s">
        <v>1037</v>
      </c>
      <c r="B198" s="85" t="s">
        <v>755</v>
      </c>
      <c r="C198" s="85" t="s">
        <v>754</v>
      </c>
      <c r="D198" s="100">
        <v>12659202</v>
      </c>
      <c r="E198" s="100">
        <v>172378</v>
      </c>
      <c r="F198" s="100">
        <v>0</v>
      </c>
      <c r="G198" s="100">
        <v>55374</v>
      </c>
      <c r="H198" s="100">
        <v>0</v>
      </c>
      <c r="I198" s="100">
        <v>55374</v>
      </c>
      <c r="J198" s="100">
        <v>0</v>
      </c>
      <c r="K198" s="100">
        <v>0</v>
      </c>
      <c r="L198" s="100">
        <v>6506</v>
      </c>
      <c r="M198" s="100">
        <v>6506</v>
      </c>
      <c r="N198" s="100">
        <v>0</v>
      </c>
      <c r="O198" s="100">
        <v>0</v>
      </c>
      <c r="P198" s="100">
        <v>12769700</v>
      </c>
      <c r="Q198" s="84" t="s">
        <v>754</v>
      </c>
      <c r="R198" s="84" t="s">
        <v>1057</v>
      </c>
      <c r="S198" s="84" t="s">
        <v>1058</v>
      </c>
      <c r="T198" s="84" t="s">
        <v>1029</v>
      </c>
      <c r="V198"/>
      <c r="W198"/>
      <c r="Z198"/>
    </row>
    <row r="199" spans="1:26" x14ac:dyDescent="0.25">
      <c r="A199" t="s">
        <v>1026</v>
      </c>
      <c r="B199" s="85" t="s">
        <v>757</v>
      </c>
      <c r="C199" s="85" t="s">
        <v>756</v>
      </c>
      <c r="D199" s="100">
        <v>57415802</v>
      </c>
      <c r="E199" s="100">
        <v>0</v>
      </c>
      <c r="F199" s="100">
        <v>957652</v>
      </c>
      <c r="G199" s="100">
        <v>299915</v>
      </c>
      <c r="H199" s="100">
        <v>0</v>
      </c>
      <c r="I199" s="100">
        <v>299915</v>
      </c>
      <c r="J199" s="100">
        <v>0</v>
      </c>
      <c r="K199" s="100">
        <v>0</v>
      </c>
      <c r="L199" s="100">
        <v>0</v>
      </c>
      <c r="M199" s="100">
        <v>0</v>
      </c>
      <c r="N199" s="100">
        <v>0</v>
      </c>
      <c r="O199" s="100">
        <v>0</v>
      </c>
      <c r="P199" s="100">
        <v>56158235</v>
      </c>
      <c r="Q199" s="84" t="s">
        <v>756</v>
      </c>
      <c r="R199" s="84" t="s">
        <v>1045</v>
      </c>
      <c r="S199" s="84" t="s">
        <v>1060</v>
      </c>
      <c r="T199" s="84" t="s">
        <v>1047</v>
      </c>
      <c r="V199"/>
      <c r="W199"/>
      <c r="Z199"/>
    </row>
    <row r="200" spans="1:26" x14ac:dyDescent="0.25">
      <c r="A200" t="s">
        <v>1026</v>
      </c>
      <c r="B200" s="85" t="s">
        <v>759</v>
      </c>
      <c r="C200" s="85" t="s">
        <v>758</v>
      </c>
      <c r="D200" s="100">
        <v>103879173</v>
      </c>
      <c r="E200" s="100">
        <v>0</v>
      </c>
      <c r="F200" s="100">
        <v>972741</v>
      </c>
      <c r="G200" s="100">
        <v>231893</v>
      </c>
      <c r="H200" s="100">
        <v>0</v>
      </c>
      <c r="I200" s="100">
        <v>231893</v>
      </c>
      <c r="J200" s="100">
        <v>0</v>
      </c>
      <c r="K200" s="100">
        <v>0</v>
      </c>
      <c r="L200" s="100">
        <v>10738</v>
      </c>
      <c r="M200" s="100">
        <v>9282</v>
      </c>
      <c r="N200" s="100">
        <v>1456</v>
      </c>
      <c r="O200" s="100">
        <v>0</v>
      </c>
      <c r="P200" s="100">
        <v>102663801</v>
      </c>
      <c r="Q200" s="84" t="s">
        <v>758</v>
      </c>
      <c r="R200" s="84" t="s">
        <v>1077</v>
      </c>
      <c r="S200" s="84" t="s">
        <v>1028</v>
      </c>
      <c r="T200" s="84" t="s">
        <v>1029</v>
      </c>
      <c r="V200"/>
      <c r="W200"/>
      <c r="Z200"/>
    </row>
    <row r="201" spans="1:26" x14ac:dyDescent="0.25">
      <c r="A201" t="s">
        <v>1026</v>
      </c>
      <c r="B201" s="85" t="s">
        <v>761</v>
      </c>
      <c r="C201" s="85" t="s">
        <v>760</v>
      </c>
      <c r="D201" s="100">
        <v>19789339</v>
      </c>
      <c r="E201" s="100">
        <v>19474</v>
      </c>
      <c r="F201" s="100">
        <v>0</v>
      </c>
      <c r="G201" s="100">
        <v>132948</v>
      </c>
      <c r="H201" s="100">
        <v>0</v>
      </c>
      <c r="I201" s="100">
        <v>132948</v>
      </c>
      <c r="J201" s="100">
        <v>0</v>
      </c>
      <c r="K201" s="100">
        <v>0</v>
      </c>
      <c r="L201" s="100">
        <v>0</v>
      </c>
      <c r="M201" s="100">
        <v>0</v>
      </c>
      <c r="N201" s="100">
        <v>0</v>
      </c>
      <c r="O201" s="100">
        <v>0</v>
      </c>
      <c r="P201" s="100">
        <v>19675865</v>
      </c>
      <c r="Q201" s="84" t="s">
        <v>760</v>
      </c>
      <c r="R201" s="84" t="s">
        <v>1070</v>
      </c>
      <c r="S201" s="84" t="s">
        <v>1059</v>
      </c>
      <c r="T201" s="84" t="s">
        <v>1029</v>
      </c>
      <c r="V201"/>
      <c r="W201"/>
      <c r="Z201"/>
    </row>
    <row r="202" spans="1:26" x14ac:dyDescent="0.25">
      <c r="A202" t="s">
        <v>1026</v>
      </c>
      <c r="B202" s="85" t="s">
        <v>763</v>
      </c>
      <c r="C202" s="85" t="s">
        <v>762</v>
      </c>
      <c r="D202" s="100">
        <v>99258913</v>
      </c>
      <c r="E202" s="100">
        <v>0</v>
      </c>
      <c r="F202" s="100">
        <v>1001415</v>
      </c>
      <c r="G202" s="100">
        <v>270539</v>
      </c>
      <c r="H202" s="100">
        <v>0</v>
      </c>
      <c r="I202" s="100">
        <v>270539</v>
      </c>
      <c r="J202" s="100">
        <v>0</v>
      </c>
      <c r="K202" s="100">
        <v>0</v>
      </c>
      <c r="L202" s="100">
        <v>343332</v>
      </c>
      <c r="M202" s="100">
        <v>343332</v>
      </c>
      <c r="N202" s="100">
        <v>0</v>
      </c>
      <c r="O202" s="100">
        <v>0</v>
      </c>
      <c r="P202" s="100">
        <v>97643627</v>
      </c>
      <c r="Q202" s="84" t="s">
        <v>762</v>
      </c>
      <c r="R202" s="84" t="s">
        <v>1054</v>
      </c>
      <c r="S202" s="84" t="s">
        <v>1072</v>
      </c>
      <c r="T202" s="84" t="s">
        <v>1054</v>
      </c>
      <c r="V202"/>
      <c r="W202"/>
      <c r="Z202"/>
    </row>
    <row r="203" spans="1:26" x14ac:dyDescent="0.25">
      <c r="A203" t="s">
        <v>1037</v>
      </c>
      <c r="B203" s="85" t="s">
        <v>765</v>
      </c>
      <c r="C203" s="85" t="s">
        <v>764</v>
      </c>
      <c r="D203" s="100">
        <v>88675105</v>
      </c>
      <c r="E203" s="100">
        <v>0</v>
      </c>
      <c r="F203" s="100">
        <v>1523549</v>
      </c>
      <c r="G203" s="100">
        <v>314463</v>
      </c>
      <c r="H203" s="100">
        <v>0</v>
      </c>
      <c r="I203" s="100">
        <v>314463</v>
      </c>
      <c r="J203" s="100">
        <v>0</v>
      </c>
      <c r="K203" s="100">
        <v>0</v>
      </c>
      <c r="L203" s="100">
        <v>218524</v>
      </c>
      <c r="M203" s="100">
        <v>218524</v>
      </c>
      <c r="N203" s="100">
        <v>0</v>
      </c>
      <c r="O203" s="100">
        <v>0</v>
      </c>
      <c r="P203" s="100">
        <v>86618569</v>
      </c>
      <c r="Q203" s="84" t="s">
        <v>764</v>
      </c>
      <c r="R203" s="84" t="s">
        <v>1054</v>
      </c>
      <c r="S203" s="84" t="s">
        <v>1085</v>
      </c>
      <c r="T203" s="84" t="s">
        <v>1054</v>
      </c>
      <c r="V203"/>
      <c r="W203"/>
      <c r="Z203"/>
    </row>
    <row r="204" spans="1:26" x14ac:dyDescent="0.25">
      <c r="A204" t="s">
        <v>1026</v>
      </c>
      <c r="B204" s="85" t="s">
        <v>767</v>
      </c>
      <c r="C204" s="85" t="s">
        <v>766</v>
      </c>
      <c r="D204" s="100">
        <v>85927079</v>
      </c>
      <c r="E204" s="100">
        <v>0</v>
      </c>
      <c r="F204" s="100">
        <v>965771</v>
      </c>
      <c r="G204" s="100">
        <v>275145</v>
      </c>
      <c r="H204" s="100">
        <v>0</v>
      </c>
      <c r="I204" s="100">
        <v>275145</v>
      </c>
      <c r="J204" s="100">
        <v>0</v>
      </c>
      <c r="K204" s="100">
        <v>0</v>
      </c>
      <c r="L204" s="100">
        <v>0</v>
      </c>
      <c r="M204" s="100">
        <v>0</v>
      </c>
      <c r="N204" s="100">
        <v>0</v>
      </c>
      <c r="O204" s="100">
        <v>0</v>
      </c>
      <c r="P204" s="100">
        <v>84686163</v>
      </c>
      <c r="Q204" s="84" t="s">
        <v>766</v>
      </c>
      <c r="R204" s="84" t="s">
        <v>1054</v>
      </c>
      <c r="S204" s="84" t="s">
        <v>1051</v>
      </c>
      <c r="T204" s="84" t="s">
        <v>1054</v>
      </c>
      <c r="V204"/>
      <c r="W204"/>
      <c r="Z204"/>
    </row>
    <row r="205" spans="1:26" x14ac:dyDescent="0.25">
      <c r="A205" t="s">
        <v>1026</v>
      </c>
      <c r="B205" s="85" t="s">
        <v>769</v>
      </c>
      <c r="C205" s="85" t="s">
        <v>768</v>
      </c>
      <c r="D205" s="100">
        <v>59107841</v>
      </c>
      <c r="E205" s="100">
        <v>0</v>
      </c>
      <c r="F205" s="100">
        <v>3510626</v>
      </c>
      <c r="G205" s="100">
        <v>224953</v>
      </c>
      <c r="H205" s="100">
        <v>0</v>
      </c>
      <c r="I205" s="100">
        <v>224953</v>
      </c>
      <c r="J205" s="100">
        <v>0</v>
      </c>
      <c r="K205" s="100">
        <v>0</v>
      </c>
      <c r="L205" s="100">
        <v>23351</v>
      </c>
      <c r="M205" s="100">
        <v>23351</v>
      </c>
      <c r="N205" s="100">
        <v>0</v>
      </c>
      <c r="O205" s="100">
        <v>0</v>
      </c>
      <c r="P205" s="100">
        <v>55348911</v>
      </c>
      <c r="Q205" s="84" t="s">
        <v>768</v>
      </c>
      <c r="R205" s="84" t="s">
        <v>1070</v>
      </c>
      <c r="S205" s="84" t="s">
        <v>1059</v>
      </c>
      <c r="T205" s="84" t="s">
        <v>1029</v>
      </c>
      <c r="V205"/>
      <c r="W205"/>
      <c r="Z205"/>
    </row>
    <row r="206" spans="1:26" x14ac:dyDescent="0.25">
      <c r="A206" t="s">
        <v>1037</v>
      </c>
      <c r="B206" s="85" t="s">
        <v>771</v>
      </c>
      <c r="C206" s="85" t="s">
        <v>770</v>
      </c>
      <c r="D206" s="100">
        <v>138194798.60970846</v>
      </c>
      <c r="E206" s="100">
        <v>255827</v>
      </c>
      <c r="F206" s="100">
        <v>0</v>
      </c>
      <c r="G206" s="100">
        <v>285844</v>
      </c>
      <c r="H206" s="100">
        <v>0</v>
      </c>
      <c r="I206" s="100">
        <v>285844</v>
      </c>
      <c r="J206" s="100">
        <v>0</v>
      </c>
      <c r="K206" s="100">
        <v>0</v>
      </c>
      <c r="L206" s="100">
        <v>0</v>
      </c>
      <c r="M206" s="100">
        <v>0</v>
      </c>
      <c r="N206" s="100">
        <v>0</v>
      </c>
      <c r="O206" s="100">
        <v>0</v>
      </c>
      <c r="P206" s="100">
        <v>138164781.60970846</v>
      </c>
      <c r="Q206" s="84" t="s">
        <v>770</v>
      </c>
      <c r="R206" s="84" t="s">
        <v>1054</v>
      </c>
      <c r="S206" s="84" t="s">
        <v>1063</v>
      </c>
      <c r="T206" s="84" t="s">
        <v>1054</v>
      </c>
      <c r="V206"/>
      <c r="W206"/>
      <c r="Z206"/>
    </row>
    <row r="207" spans="1:26" x14ac:dyDescent="0.25">
      <c r="A207" t="s">
        <v>1026</v>
      </c>
      <c r="B207" s="85" t="s">
        <v>773</v>
      </c>
      <c r="C207" s="85" t="s">
        <v>772</v>
      </c>
      <c r="D207" s="100">
        <v>57114650</v>
      </c>
      <c r="E207" s="100">
        <v>1350502</v>
      </c>
      <c r="F207" s="100">
        <v>0</v>
      </c>
      <c r="G207" s="100">
        <v>279720</v>
      </c>
      <c r="H207" s="100">
        <v>0</v>
      </c>
      <c r="I207" s="100">
        <v>279720</v>
      </c>
      <c r="J207" s="100">
        <v>0</v>
      </c>
      <c r="K207" s="100">
        <v>0</v>
      </c>
      <c r="L207" s="100">
        <v>0</v>
      </c>
      <c r="M207" s="100">
        <v>0</v>
      </c>
      <c r="N207" s="100">
        <v>0</v>
      </c>
      <c r="O207" s="100">
        <v>0</v>
      </c>
      <c r="P207" s="100">
        <v>58185432</v>
      </c>
      <c r="Q207" s="84" t="s">
        <v>772</v>
      </c>
      <c r="R207" s="84" t="s">
        <v>1042</v>
      </c>
      <c r="S207" s="84" t="s">
        <v>1043</v>
      </c>
      <c r="T207" s="84" t="s">
        <v>1044</v>
      </c>
      <c r="V207"/>
      <c r="W207"/>
      <c r="Z207"/>
    </row>
    <row r="208" spans="1:26" x14ac:dyDescent="0.25">
      <c r="A208" t="s">
        <v>1026</v>
      </c>
      <c r="B208" s="85" t="s">
        <v>775</v>
      </c>
      <c r="C208" s="85" t="s">
        <v>774</v>
      </c>
      <c r="D208" s="100">
        <v>40008689</v>
      </c>
      <c r="E208" s="100">
        <v>0</v>
      </c>
      <c r="F208" s="100">
        <v>717023</v>
      </c>
      <c r="G208" s="100">
        <v>158314</v>
      </c>
      <c r="H208" s="100">
        <v>0</v>
      </c>
      <c r="I208" s="100">
        <v>158314</v>
      </c>
      <c r="J208" s="100">
        <v>0</v>
      </c>
      <c r="K208" s="100">
        <v>1758886</v>
      </c>
      <c r="L208" s="100">
        <v>885000</v>
      </c>
      <c r="M208" s="100">
        <v>885000</v>
      </c>
      <c r="N208" s="100">
        <v>0</v>
      </c>
      <c r="O208" s="100">
        <v>0</v>
      </c>
      <c r="P208" s="100">
        <v>36489466</v>
      </c>
      <c r="Q208" s="84" t="s">
        <v>774</v>
      </c>
      <c r="R208" s="84" t="s">
        <v>1054</v>
      </c>
      <c r="S208" s="84" t="s">
        <v>1090</v>
      </c>
      <c r="T208" s="84" t="s">
        <v>1054</v>
      </c>
      <c r="V208"/>
      <c r="W208"/>
      <c r="Z208"/>
    </row>
    <row r="209" spans="1:26" x14ac:dyDescent="0.25">
      <c r="A209" t="s">
        <v>1037</v>
      </c>
      <c r="B209" s="85" t="s">
        <v>777</v>
      </c>
      <c r="C209" s="85" t="s">
        <v>776</v>
      </c>
      <c r="D209" s="100">
        <v>37458541.509999998</v>
      </c>
      <c r="E209" s="100">
        <v>0</v>
      </c>
      <c r="F209" s="100">
        <v>880221</v>
      </c>
      <c r="G209" s="100">
        <v>106434</v>
      </c>
      <c r="H209" s="100">
        <v>0</v>
      </c>
      <c r="I209" s="100">
        <v>106434</v>
      </c>
      <c r="J209" s="100">
        <v>0</v>
      </c>
      <c r="K209" s="100">
        <v>0</v>
      </c>
      <c r="L209" s="100">
        <v>0</v>
      </c>
      <c r="M209" s="100">
        <v>0</v>
      </c>
      <c r="N209" s="100">
        <v>0</v>
      </c>
      <c r="O209" s="100">
        <v>0</v>
      </c>
      <c r="P209" s="100">
        <v>36471886.509999998</v>
      </c>
      <c r="Q209" s="84" t="s">
        <v>776</v>
      </c>
      <c r="R209" s="84" t="s">
        <v>1067</v>
      </c>
      <c r="S209" s="84" t="s">
        <v>1068</v>
      </c>
      <c r="T209" s="84" t="s">
        <v>1029</v>
      </c>
      <c r="V209"/>
      <c r="W209"/>
      <c r="Z209"/>
    </row>
    <row r="210" spans="1:26" x14ac:dyDescent="0.25">
      <c r="A210" t="s">
        <v>1026</v>
      </c>
      <c r="B210" s="85" t="s">
        <v>779</v>
      </c>
      <c r="C210" s="85" t="s">
        <v>778</v>
      </c>
      <c r="D210" s="100">
        <v>48401246.469999999</v>
      </c>
      <c r="E210" s="100">
        <v>184146</v>
      </c>
      <c r="F210" s="100">
        <v>0</v>
      </c>
      <c r="G210" s="100">
        <v>175363</v>
      </c>
      <c r="H210" s="100">
        <v>0</v>
      </c>
      <c r="I210" s="100">
        <v>175363</v>
      </c>
      <c r="J210" s="100">
        <v>0</v>
      </c>
      <c r="K210" s="100">
        <v>0</v>
      </c>
      <c r="L210" s="100">
        <v>0</v>
      </c>
      <c r="M210" s="100">
        <v>0</v>
      </c>
      <c r="N210" s="100">
        <v>0</v>
      </c>
      <c r="O210" s="100">
        <v>0</v>
      </c>
      <c r="P210" s="100">
        <v>48410029.469999999</v>
      </c>
      <c r="Q210" s="84" t="s">
        <v>778</v>
      </c>
      <c r="R210" s="84" t="s">
        <v>1088</v>
      </c>
      <c r="S210" s="84" t="s">
        <v>1028</v>
      </c>
      <c r="T210" s="84" t="s">
        <v>1029</v>
      </c>
      <c r="V210"/>
      <c r="W210"/>
      <c r="Z210"/>
    </row>
    <row r="211" spans="1:26" x14ac:dyDescent="0.25">
      <c r="A211" t="s">
        <v>1026</v>
      </c>
      <c r="B211" s="85" t="s">
        <v>781</v>
      </c>
      <c r="C211" s="85" t="s">
        <v>780</v>
      </c>
      <c r="D211" s="100">
        <v>15468202</v>
      </c>
      <c r="E211" s="100">
        <v>196719</v>
      </c>
      <c r="F211" s="100">
        <v>0</v>
      </c>
      <c r="G211" s="100">
        <v>90783</v>
      </c>
      <c r="H211" s="100">
        <v>0</v>
      </c>
      <c r="I211" s="100">
        <v>90783</v>
      </c>
      <c r="J211" s="100">
        <v>0</v>
      </c>
      <c r="K211" s="100">
        <v>209888</v>
      </c>
      <c r="L211" s="100">
        <v>83293</v>
      </c>
      <c r="M211" s="100">
        <v>83293</v>
      </c>
      <c r="N211" s="100">
        <v>0</v>
      </c>
      <c r="O211" s="100">
        <v>0</v>
      </c>
      <c r="P211" s="100">
        <v>15280957</v>
      </c>
      <c r="Q211" s="84" t="s">
        <v>780</v>
      </c>
      <c r="R211" s="84" t="s">
        <v>1070</v>
      </c>
      <c r="S211" s="84" t="s">
        <v>1059</v>
      </c>
      <c r="T211" s="84" t="s">
        <v>1029</v>
      </c>
      <c r="V211"/>
      <c r="W211"/>
      <c r="Z211"/>
    </row>
    <row r="212" spans="1:26" x14ac:dyDescent="0.25">
      <c r="A212" t="s">
        <v>1026</v>
      </c>
      <c r="B212" s="85" t="s">
        <v>783</v>
      </c>
      <c r="C212" s="85" t="s">
        <v>782</v>
      </c>
      <c r="D212" s="100">
        <v>85961436</v>
      </c>
      <c r="E212" s="100">
        <v>177357</v>
      </c>
      <c r="F212" s="100">
        <v>0</v>
      </c>
      <c r="G212" s="100">
        <v>283891</v>
      </c>
      <c r="H212" s="100">
        <v>0</v>
      </c>
      <c r="I212" s="100">
        <v>283891</v>
      </c>
      <c r="J212" s="100">
        <v>0</v>
      </c>
      <c r="K212" s="100">
        <v>0</v>
      </c>
      <c r="L212" s="100">
        <v>0</v>
      </c>
      <c r="M212" s="100">
        <v>0</v>
      </c>
      <c r="N212" s="100">
        <v>0</v>
      </c>
      <c r="O212" s="100">
        <v>0</v>
      </c>
      <c r="P212" s="100">
        <v>85854902</v>
      </c>
      <c r="Q212" s="84" t="s">
        <v>782</v>
      </c>
      <c r="R212" s="84" t="s">
        <v>1042</v>
      </c>
      <c r="S212" s="84" t="s">
        <v>1043</v>
      </c>
      <c r="T212" s="84" t="s">
        <v>1044</v>
      </c>
      <c r="V212"/>
      <c r="W212"/>
      <c r="Z212"/>
    </row>
    <row r="213" spans="1:26" x14ac:dyDescent="0.25">
      <c r="A213" t="s">
        <v>1026</v>
      </c>
      <c r="B213" s="85" t="s">
        <v>785</v>
      </c>
      <c r="C213" s="85" t="s">
        <v>784</v>
      </c>
      <c r="D213" s="100">
        <v>12973284</v>
      </c>
      <c r="E213" s="100">
        <v>283403</v>
      </c>
      <c r="F213" s="100">
        <v>0</v>
      </c>
      <c r="G213" s="100">
        <v>98728</v>
      </c>
      <c r="H213" s="100">
        <v>0</v>
      </c>
      <c r="I213" s="100">
        <v>98728</v>
      </c>
      <c r="J213" s="100">
        <v>0</v>
      </c>
      <c r="K213" s="100">
        <v>0</v>
      </c>
      <c r="L213" s="100">
        <v>0</v>
      </c>
      <c r="M213" s="100">
        <v>0</v>
      </c>
      <c r="N213" s="100">
        <v>0</v>
      </c>
      <c r="O213" s="100">
        <v>0</v>
      </c>
      <c r="P213" s="100">
        <v>13157959</v>
      </c>
      <c r="Q213" s="84" t="s">
        <v>784</v>
      </c>
      <c r="R213" s="84" t="s">
        <v>1081</v>
      </c>
      <c r="S213" s="84" t="s">
        <v>1082</v>
      </c>
      <c r="T213" s="84" t="s">
        <v>1029</v>
      </c>
      <c r="V213"/>
      <c r="W213"/>
      <c r="Z213"/>
    </row>
    <row r="214" spans="1:26" x14ac:dyDescent="0.25">
      <c r="A214" t="s">
        <v>1026</v>
      </c>
      <c r="B214" s="85" t="s">
        <v>787</v>
      </c>
      <c r="C214" s="85" t="s">
        <v>786</v>
      </c>
      <c r="D214" s="100">
        <v>64684696</v>
      </c>
      <c r="E214" s="100">
        <v>0</v>
      </c>
      <c r="F214" s="100">
        <v>559243</v>
      </c>
      <c r="G214" s="100">
        <v>275905</v>
      </c>
      <c r="H214" s="100">
        <v>0</v>
      </c>
      <c r="I214" s="100">
        <v>275905</v>
      </c>
      <c r="J214" s="100">
        <v>0</v>
      </c>
      <c r="K214" s="100">
        <v>0</v>
      </c>
      <c r="L214" s="100">
        <v>613510</v>
      </c>
      <c r="M214" s="100">
        <v>613510</v>
      </c>
      <c r="N214" s="100">
        <v>0</v>
      </c>
      <c r="O214" s="100">
        <v>0</v>
      </c>
      <c r="P214" s="100">
        <v>63236038</v>
      </c>
      <c r="Q214" s="84" t="s">
        <v>786</v>
      </c>
      <c r="R214" s="84" t="s">
        <v>1045</v>
      </c>
      <c r="S214" s="84" t="s">
        <v>1060</v>
      </c>
      <c r="T214" s="84" t="s">
        <v>1047</v>
      </c>
      <c r="V214"/>
      <c r="W214"/>
      <c r="Z214"/>
    </row>
    <row r="215" spans="1:26" x14ac:dyDescent="0.25">
      <c r="A215" t="s">
        <v>1026</v>
      </c>
      <c r="B215" s="85" t="s">
        <v>789</v>
      </c>
      <c r="C215" s="85" t="s">
        <v>788</v>
      </c>
      <c r="D215" s="100">
        <v>15901205.609999999</v>
      </c>
      <c r="E215" s="100">
        <v>136734</v>
      </c>
      <c r="F215" s="100">
        <v>0</v>
      </c>
      <c r="G215" s="100">
        <v>94331</v>
      </c>
      <c r="H215" s="100">
        <v>0</v>
      </c>
      <c r="I215" s="100">
        <v>94331</v>
      </c>
      <c r="J215" s="100">
        <v>0</v>
      </c>
      <c r="K215" s="100">
        <v>0</v>
      </c>
      <c r="L215" s="100">
        <v>37971</v>
      </c>
      <c r="M215" s="100">
        <v>37971</v>
      </c>
      <c r="N215" s="100">
        <v>0</v>
      </c>
      <c r="O215" s="100">
        <v>0</v>
      </c>
      <c r="P215" s="100">
        <v>15905637.609999999</v>
      </c>
      <c r="Q215" s="84" t="s">
        <v>788</v>
      </c>
      <c r="R215" s="84" t="s">
        <v>1048</v>
      </c>
      <c r="S215" s="84" t="s">
        <v>1049</v>
      </c>
      <c r="T215" s="84" t="s">
        <v>1029</v>
      </c>
      <c r="V215"/>
      <c r="W215"/>
      <c r="Z215"/>
    </row>
    <row r="216" spans="1:26" x14ac:dyDescent="0.25">
      <c r="A216" t="s">
        <v>1037</v>
      </c>
      <c r="B216" s="85" t="s">
        <v>791</v>
      </c>
      <c r="C216" s="85" t="s">
        <v>790</v>
      </c>
      <c r="D216" s="100">
        <v>13091556</v>
      </c>
      <c r="E216" s="100">
        <v>0</v>
      </c>
      <c r="F216" s="100">
        <v>36974</v>
      </c>
      <c r="G216" s="100">
        <v>96670</v>
      </c>
      <c r="H216" s="100">
        <v>0</v>
      </c>
      <c r="I216" s="100">
        <v>96670</v>
      </c>
      <c r="J216" s="100">
        <v>0</v>
      </c>
      <c r="K216" s="100">
        <v>0</v>
      </c>
      <c r="L216" s="100">
        <v>168199</v>
      </c>
      <c r="M216" s="100">
        <v>168199</v>
      </c>
      <c r="N216" s="100">
        <v>0</v>
      </c>
      <c r="O216" s="100">
        <v>0</v>
      </c>
      <c r="P216" s="100">
        <v>12789713</v>
      </c>
      <c r="Q216" s="84" t="s">
        <v>790</v>
      </c>
      <c r="R216" s="84" t="s">
        <v>1070</v>
      </c>
      <c r="S216" s="84" t="s">
        <v>1059</v>
      </c>
      <c r="T216" s="84" t="s">
        <v>1029</v>
      </c>
      <c r="V216"/>
      <c r="W216"/>
      <c r="Z216"/>
    </row>
    <row r="217" spans="1:26" x14ac:dyDescent="0.25">
      <c r="A217" t="s">
        <v>1026</v>
      </c>
      <c r="B217" s="85" t="s">
        <v>793</v>
      </c>
      <c r="C217" s="85" t="s">
        <v>792</v>
      </c>
      <c r="D217" s="100">
        <v>17222581</v>
      </c>
      <c r="E217" s="100">
        <v>414037</v>
      </c>
      <c r="F217" s="100">
        <v>0</v>
      </c>
      <c r="G217" s="100">
        <v>151857</v>
      </c>
      <c r="H217" s="100">
        <v>0</v>
      </c>
      <c r="I217" s="100">
        <v>151857</v>
      </c>
      <c r="J217" s="100">
        <v>0</v>
      </c>
      <c r="K217" s="100">
        <v>0</v>
      </c>
      <c r="L217" s="100">
        <v>0</v>
      </c>
      <c r="M217" s="100">
        <v>0</v>
      </c>
      <c r="N217" s="100">
        <v>0</v>
      </c>
      <c r="O217" s="100">
        <v>0</v>
      </c>
      <c r="P217" s="100">
        <v>17484761</v>
      </c>
      <c r="Q217" s="84" t="s">
        <v>792</v>
      </c>
      <c r="R217" s="84" t="s">
        <v>1087</v>
      </c>
      <c r="S217" s="84" t="s">
        <v>1066</v>
      </c>
      <c r="T217" s="84" t="s">
        <v>1029</v>
      </c>
      <c r="V217"/>
      <c r="W217"/>
      <c r="Z217"/>
    </row>
    <row r="218" spans="1:26" x14ac:dyDescent="0.25">
      <c r="A218" t="s">
        <v>1026</v>
      </c>
      <c r="B218" s="85" t="s">
        <v>795</v>
      </c>
      <c r="C218" s="85" t="s">
        <v>794</v>
      </c>
      <c r="D218" s="100">
        <v>76328081</v>
      </c>
      <c r="E218" s="100">
        <v>0</v>
      </c>
      <c r="F218" s="100">
        <v>2164273</v>
      </c>
      <c r="G218" s="100">
        <v>296509</v>
      </c>
      <c r="H218" s="100">
        <v>0</v>
      </c>
      <c r="I218" s="100">
        <v>296509</v>
      </c>
      <c r="J218" s="100">
        <v>0</v>
      </c>
      <c r="K218" s="100">
        <v>413602</v>
      </c>
      <c r="L218" s="100">
        <v>202924</v>
      </c>
      <c r="M218" s="100">
        <v>202924</v>
      </c>
      <c r="N218" s="100">
        <v>0</v>
      </c>
      <c r="O218" s="100">
        <v>0</v>
      </c>
      <c r="P218" s="100">
        <v>73250773</v>
      </c>
      <c r="Q218" s="84" t="s">
        <v>794</v>
      </c>
      <c r="R218" s="84" t="s">
        <v>1045</v>
      </c>
      <c r="S218" s="84" t="s">
        <v>1046</v>
      </c>
      <c r="T218" s="84" t="s">
        <v>1047</v>
      </c>
      <c r="V218"/>
      <c r="W218"/>
      <c r="Z218"/>
    </row>
    <row r="219" spans="1:26" x14ac:dyDescent="0.25">
      <c r="A219" t="s">
        <v>1026</v>
      </c>
      <c r="B219" s="85" t="s">
        <v>797</v>
      </c>
      <c r="C219" s="85" t="s">
        <v>796</v>
      </c>
      <c r="D219" s="100">
        <v>51953920</v>
      </c>
      <c r="E219" s="100">
        <v>0</v>
      </c>
      <c r="F219" s="100">
        <v>334740</v>
      </c>
      <c r="G219" s="100">
        <v>136804</v>
      </c>
      <c r="H219" s="100">
        <v>0</v>
      </c>
      <c r="I219" s="100">
        <v>136804</v>
      </c>
      <c r="J219" s="100">
        <v>0</v>
      </c>
      <c r="K219" s="100">
        <v>0</v>
      </c>
      <c r="L219" s="100">
        <v>0</v>
      </c>
      <c r="M219" s="100">
        <v>0</v>
      </c>
      <c r="N219" s="100">
        <v>0</v>
      </c>
      <c r="O219" s="100">
        <v>0</v>
      </c>
      <c r="P219" s="100">
        <v>51482376</v>
      </c>
      <c r="Q219" s="84" t="s">
        <v>796</v>
      </c>
      <c r="R219" s="84" t="s">
        <v>1094</v>
      </c>
      <c r="S219" s="84" t="s">
        <v>1028</v>
      </c>
      <c r="T219" s="84" t="s">
        <v>1029</v>
      </c>
      <c r="V219"/>
      <c r="W219"/>
      <c r="Z219"/>
    </row>
    <row r="220" spans="1:26" x14ac:dyDescent="0.25">
      <c r="A220" t="s">
        <v>1037</v>
      </c>
      <c r="B220" s="85" t="s">
        <v>799</v>
      </c>
      <c r="C220" s="85" t="s">
        <v>798</v>
      </c>
      <c r="D220" s="100">
        <v>56925596.719999999</v>
      </c>
      <c r="E220" s="100">
        <v>729924</v>
      </c>
      <c r="F220" s="100">
        <v>0</v>
      </c>
      <c r="G220" s="100">
        <v>135325</v>
      </c>
      <c r="H220" s="100">
        <v>0</v>
      </c>
      <c r="I220" s="100">
        <v>135325</v>
      </c>
      <c r="J220" s="100">
        <v>0</v>
      </c>
      <c r="K220" s="100">
        <v>107293</v>
      </c>
      <c r="L220" s="100">
        <v>0</v>
      </c>
      <c r="M220" s="100">
        <v>0</v>
      </c>
      <c r="N220" s="100">
        <v>0</v>
      </c>
      <c r="O220" s="100">
        <v>0</v>
      </c>
      <c r="P220" s="100">
        <v>57412902.719999999</v>
      </c>
      <c r="Q220" s="84" t="s">
        <v>798</v>
      </c>
      <c r="R220" s="84" t="s">
        <v>1088</v>
      </c>
      <c r="S220" s="84" t="s">
        <v>1028</v>
      </c>
      <c r="T220" s="84" t="s">
        <v>1029</v>
      </c>
      <c r="V220"/>
      <c r="W220"/>
      <c r="Z220"/>
    </row>
    <row r="221" spans="1:26" x14ac:dyDescent="0.25">
      <c r="A221" t="s">
        <v>1026</v>
      </c>
      <c r="B221" s="85" t="s">
        <v>801</v>
      </c>
      <c r="C221" s="85" t="s">
        <v>800</v>
      </c>
      <c r="D221" s="100">
        <v>29182998</v>
      </c>
      <c r="E221" s="100">
        <v>0</v>
      </c>
      <c r="F221" s="100">
        <v>1972736</v>
      </c>
      <c r="G221" s="100">
        <v>112270</v>
      </c>
      <c r="H221" s="100">
        <v>0</v>
      </c>
      <c r="I221" s="100">
        <v>112270</v>
      </c>
      <c r="J221" s="100">
        <v>0</v>
      </c>
      <c r="K221" s="100">
        <v>0</v>
      </c>
      <c r="L221" s="100">
        <v>511238</v>
      </c>
      <c r="M221" s="100">
        <v>511238</v>
      </c>
      <c r="N221" s="100">
        <v>0</v>
      </c>
      <c r="O221" s="100">
        <v>0</v>
      </c>
      <c r="P221" s="100">
        <v>26586754</v>
      </c>
      <c r="Q221" s="84" t="s">
        <v>800</v>
      </c>
      <c r="R221" s="84" t="s">
        <v>1033</v>
      </c>
      <c r="S221" s="84" t="s">
        <v>1034</v>
      </c>
      <c r="T221" s="84" t="s">
        <v>1029</v>
      </c>
      <c r="V221"/>
      <c r="W221"/>
      <c r="Z221"/>
    </row>
    <row r="222" spans="1:26" x14ac:dyDescent="0.25">
      <c r="A222" t="s">
        <v>1037</v>
      </c>
      <c r="B222" s="85" t="s">
        <v>803</v>
      </c>
      <c r="C222" s="85" t="s">
        <v>802</v>
      </c>
      <c r="D222" s="100">
        <v>49894122</v>
      </c>
      <c r="E222" s="100">
        <v>0</v>
      </c>
      <c r="F222" s="100">
        <v>130551</v>
      </c>
      <c r="G222" s="100">
        <v>123989</v>
      </c>
      <c r="H222" s="100">
        <v>0</v>
      </c>
      <c r="I222" s="100">
        <v>123989</v>
      </c>
      <c r="J222" s="100">
        <v>0</v>
      </c>
      <c r="K222" s="100">
        <v>0</v>
      </c>
      <c r="L222" s="100">
        <v>0</v>
      </c>
      <c r="M222" s="100">
        <v>0</v>
      </c>
      <c r="N222" s="100">
        <v>0</v>
      </c>
      <c r="O222" s="100">
        <v>0</v>
      </c>
      <c r="P222" s="100">
        <v>49639582</v>
      </c>
      <c r="Q222" s="84" t="s">
        <v>802</v>
      </c>
      <c r="R222" s="84" t="s">
        <v>1050</v>
      </c>
      <c r="S222" s="84" t="s">
        <v>1051</v>
      </c>
      <c r="T222" s="84" t="s">
        <v>1029</v>
      </c>
      <c r="V222"/>
      <c r="W222"/>
      <c r="Z222"/>
    </row>
    <row r="223" spans="1:26" x14ac:dyDescent="0.25">
      <c r="A223" t="s">
        <v>1026</v>
      </c>
      <c r="B223" s="85" t="s">
        <v>805</v>
      </c>
      <c r="C223" s="85" t="s">
        <v>804</v>
      </c>
      <c r="D223" s="100">
        <v>10842871</v>
      </c>
      <c r="E223" s="100">
        <v>452478</v>
      </c>
      <c r="F223" s="100">
        <v>0</v>
      </c>
      <c r="G223" s="100">
        <v>61192</v>
      </c>
      <c r="H223" s="100">
        <v>0</v>
      </c>
      <c r="I223" s="100">
        <v>61192</v>
      </c>
      <c r="J223" s="100">
        <v>0</v>
      </c>
      <c r="K223" s="100">
        <v>0</v>
      </c>
      <c r="L223" s="100">
        <v>36504</v>
      </c>
      <c r="M223" s="100">
        <v>36504</v>
      </c>
      <c r="N223" s="100">
        <v>0</v>
      </c>
      <c r="O223" s="100">
        <v>0</v>
      </c>
      <c r="P223" s="100">
        <v>11197653</v>
      </c>
      <c r="Q223" s="84" t="s">
        <v>804</v>
      </c>
      <c r="R223" s="84" t="s">
        <v>1054</v>
      </c>
      <c r="S223" s="84" t="s">
        <v>1058</v>
      </c>
      <c r="T223" s="84" t="s">
        <v>1054</v>
      </c>
      <c r="V223"/>
      <c r="W223"/>
      <c r="Z223"/>
    </row>
    <row r="224" spans="1:26" x14ac:dyDescent="0.25">
      <c r="A224" t="s">
        <v>1026</v>
      </c>
      <c r="B224" s="85" t="s">
        <v>807</v>
      </c>
      <c r="C224" s="85" t="s">
        <v>806</v>
      </c>
      <c r="D224" s="100">
        <v>17054977.079999998</v>
      </c>
      <c r="E224" s="100">
        <v>513561</v>
      </c>
      <c r="F224" s="100">
        <v>0</v>
      </c>
      <c r="G224" s="100">
        <v>109051</v>
      </c>
      <c r="H224" s="100">
        <v>0</v>
      </c>
      <c r="I224" s="100">
        <v>109051</v>
      </c>
      <c r="J224" s="100">
        <v>0</v>
      </c>
      <c r="K224" s="100">
        <v>0</v>
      </c>
      <c r="L224" s="100">
        <v>22095</v>
      </c>
      <c r="M224" s="100">
        <v>22095</v>
      </c>
      <c r="N224" s="100">
        <v>0</v>
      </c>
      <c r="O224" s="100">
        <v>0</v>
      </c>
      <c r="P224" s="100">
        <v>17437392.079999998</v>
      </c>
      <c r="Q224" s="84" t="s">
        <v>806</v>
      </c>
      <c r="R224" s="84" t="s">
        <v>1081</v>
      </c>
      <c r="S224" s="84" t="s">
        <v>1082</v>
      </c>
      <c r="T224" s="84" t="s">
        <v>1029</v>
      </c>
      <c r="V224"/>
      <c r="W224"/>
      <c r="Z224"/>
    </row>
    <row r="225" spans="1:26" x14ac:dyDescent="0.25">
      <c r="A225" t="s">
        <v>1026</v>
      </c>
      <c r="B225" s="85" t="s">
        <v>809</v>
      </c>
      <c r="C225" s="85" t="s">
        <v>808</v>
      </c>
      <c r="D225" s="100">
        <v>91411273</v>
      </c>
      <c r="E225" s="100">
        <v>0</v>
      </c>
      <c r="F225" s="100">
        <v>933265</v>
      </c>
      <c r="G225" s="100">
        <v>441918</v>
      </c>
      <c r="H225" s="100">
        <v>0</v>
      </c>
      <c r="I225" s="100">
        <v>441918</v>
      </c>
      <c r="J225" s="100">
        <v>0</v>
      </c>
      <c r="K225" s="100">
        <v>0</v>
      </c>
      <c r="L225" s="100">
        <v>0</v>
      </c>
      <c r="M225" s="100">
        <v>0</v>
      </c>
      <c r="N225" s="100">
        <v>0</v>
      </c>
      <c r="O225" s="100">
        <v>0</v>
      </c>
      <c r="P225" s="100">
        <v>90036090</v>
      </c>
      <c r="Q225" s="84" t="s">
        <v>808</v>
      </c>
      <c r="R225" s="84" t="s">
        <v>1045</v>
      </c>
      <c r="S225" s="84" t="s">
        <v>1060</v>
      </c>
      <c r="T225" s="84" t="s">
        <v>1047</v>
      </c>
      <c r="V225"/>
      <c r="W225"/>
      <c r="Z225"/>
    </row>
    <row r="226" spans="1:26" x14ac:dyDescent="0.25">
      <c r="A226" t="s">
        <v>1026</v>
      </c>
      <c r="B226" s="85" t="s">
        <v>811</v>
      </c>
      <c r="C226" s="85" t="s">
        <v>1096</v>
      </c>
      <c r="D226" s="100">
        <v>92950385.010000005</v>
      </c>
      <c r="E226" s="100">
        <v>0</v>
      </c>
      <c r="F226" s="100">
        <v>366464</v>
      </c>
      <c r="G226" s="100">
        <v>433540</v>
      </c>
      <c r="H226" s="100">
        <v>0</v>
      </c>
      <c r="I226" s="100">
        <v>433540</v>
      </c>
      <c r="J226" s="100">
        <v>0</v>
      </c>
      <c r="K226" s="100">
        <v>0</v>
      </c>
      <c r="L226" s="100">
        <v>0</v>
      </c>
      <c r="M226" s="100">
        <v>0</v>
      </c>
      <c r="N226" s="100">
        <v>0</v>
      </c>
      <c r="O226" s="100">
        <v>0</v>
      </c>
      <c r="P226" s="100">
        <v>92150381.010000005</v>
      </c>
      <c r="Q226" s="84" t="s">
        <v>810</v>
      </c>
      <c r="R226" s="84" t="s">
        <v>1045</v>
      </c>
      <c r="S226" s="84" t="s">
        <v>1056</v>
      </c>
      <c r="T226" s="84" t="s">
        <v>1047</v>
      </c>
      <c r="V226"/>
      <c r="W226"/>
      <c r="Z226"/>
    </row>
    <row r="227" spans="1:26" x14ac:dyDescent="0.25">
      <c r="A227" t="s">
        <v>1026</v>
      </c>
      <c r="B227" s="85" t="s">
        <v>813</v>
      </c>
      <c r="C227" s="85" t="s">
        <v>812</v>
      </c>
      <c r="D227" s="100">
        <v>34818266</v>
      </c>
      <c r="E227" s="100">
        <v>1354264</v>
      </c>
      <c r="F227" s="100">
        <v>0</v>
      </c>
      <c r="G227" s="100">
        <v>264553</v>
      </c>
      <c r="H227" s="100">
        <v>0</v>
      </c>
      <c r="I227" s="100">
        <v>264553</v>
      </c>
      <c r="J227" s="100">
        <v>0</v>
      </c>
      <c r="K227" s="100">
        <v>0</v>
      </c>
      <c r="L227" s="100">
        <v>5769</v>
      </c>
      <c r="M227" s="100">
        <v>5769</v>
      </c>
      <c r="N227" s="100">
        <v>0</v>
      </c>
      <c r="O227" s="100">
        <v>0</v>
      </c>
      <c r="P227" s="100">
        <v>35902208</v>
      </c>
      <c r="Q227" s="84" t="s">
        <v>812</v>
      </c>
      <c r="R227" s="84" t="s">
        <v>1081</v>
      </c>
      <c r="S227" s="84" t="s">
        <v>1082</v>
      </c>
      <c r="T227" s="84" t="s">
        <v>1029</v>
      </c>
      <c r="V227"/>
      <c r="W227"/>
      <c r="Z227"/>
    </row>
    <row r="228" spans="1:26" x14ac:dyDescent="0.25">
      <c r="A228" t="s">
        <v>1026</v>
      </c>
      <c r="B228" s="85" t="s">
        <v>815</v>
      </c>
      <c r="C228" s="85" t="s">
        <v>814</v>
      </c>
      <c r="D228" s="100">
        <v>43897057</v>
      </c>
      <c r="E228" s="100">
        <v>282210</v>
      </c>
      <c r="F228" s="100">
        <v>0</v>
      </c>
      <c r="G228" s="100">
        <v>166318</v>
      </c>
      <c r="H228" s="100">
        <v>0</v>
      </c>
      <c r="I228" s="100">
        <v>166318</v>
      </c>
      <c r="J228" s="100">
        <v>0</v>
      </c>
      <c r="K228" s="100">
        <v>0</v>
      </c>
      <c r="L228" s="100">
        <v>118879</v>
      </c>
      <c r="M228" s="100">
        <v>118879</v>
      </c>
      <c r="N228" s="100">
        <v>0</v>
      </c>
      <c r="O228" s="100">
        <v>0</v>
      </c>
      <c r="P228" s="100">
        <v>43894070</v>
      </c>
      <c r="Q228" s="84" t="s">
        <v>814</v>
      </c>
      <c r="R228" s="84" t="s">
        <v>1092</v>
      </c>
      <c r="S228" s="84" t="s">
        <v>1085</v>
      </c>
      <c r="T228" s="84" t="s">
        <v>1029</v>
      </c>
      <c r="V228"/>
      <c r="W228"/>
      <c r="Z228"/>
    </row>
    <row r="229" spans="1:26" x14ac:dyDescent="0.25">
      <c r="A229" t="s">
        <v>1026</v>
      </c>
      <c r="B229" s="85" t="s">
        <v>817</v>
      </c>
      <c r="C229" s="85" t="s">
        <v>816</v>
      </c>
      <c r="D229" s="100">
        <v>67247482</v>
      </c>
      <c r="E229" s="100">
        <v>109688</v>
      </c>
      <c r="F229" s="100">
        <v>0</v>
      </c>
      <c r="G229" s="100">
        <v>311134</v>
      </c>
      <c r="H229" s="100">
        <v>0</v>
      </c>
      <c r="I229" s="100">
        <v>311134</v>
      </c>
      <c r="J229" s="100">
        <v>0</v>
      </c>
      <c r="K229" s="100">
        <v>0</v>
      </c>
      <c r="L229" s="100">
        <v>0</v>
      </c>
      <c r="M229" s="100">
        <v>0</v>
      </c>
      <c r="N229" s="100">
        <v>0</v>
      </c>
      <c r="O229" s="100">
        <v>0</v>
      </c>
      <c r="P229" s="100">
        <v>67046036</v>
      </c>
      <c r="Q229" s="84" t="s">
        <v>816</v>
      </c>
      <c r="R229" s="84" t="s">
        <v>1045</v>
      </c>
      <c r="S229" s="84" t="s">
        <v>1091</v>
      </c>
      <c r="T229" s="84" t="s">
        <v>1047</v>
      </c>
      <c r="V229"/>
      <c r="W229"/>
      <c r="Z229"/>
    </row>
    <row r="230" spans="1:26" x14ac:dyDescent="0.25">
      <c r="A230" t="s">
        <v>1026</v>
      </c>
      <c r="B230" s="85" t="s">
        <v>819</v>
      </c>
      <c r="C230" s="85" t="s">
        <v>818</v>
      </c>
      <c r="D230" s="100">
        <v>37957560.850000001</v>
      </c>
      <c r="E230" s="100">
        <v>0</v>
      </c>
      <c r="F230" s="100">
        <v>935091</v>
      </c>
      <c r="G230" s="100">
        <v>110429</v>
      </c>
      <c r="H230" s="100">
        <v>0</v>
      </c>
      <c r="I230" s="100">
        <v>110429</v>
      </c>
      <c r="J230" s="100">
        <v>0</v>
      </c>
      <c r="K230" s="100">
        <v>0</v>
      </c>
      <c r="L230" s="100">
        <v>8865221</v>
      </c>
      <c r="M230" s="100">
        <v>8865221</v>
      </c>
      <c r="N230" s="100">
        <v>0</v>
      </c>
      <c r="O230" s="100">
        <v>0</v>
      </c>
      <c r="P230" s="100">
        <v>28046819.850000001</v>
      </c>
      <c r="Q230" s="84" t="s">
        <v>818</v>
      </c>
      <c r="R230" s="84" t="s">
        <v>1081</v>
      </c>
      <c r="S230" s="84" t="s">
        <v>1082</v>
      </c>
      <c r="T230" s="84" t="s">
        <v>1029</v>
      </c>
      <c r="V230"/>
      <c r="W230"/>
      <c r="Z230"/>
    </row>
    <row r="231" spans="1:26" x14ac:dyDescent="0.25">
      <c r="A231" t="s">
        <v>1026</v>
      </c>
      <c r="B231" s="85" t="s">
        <v>821</v>
      </c>
      <c r="C231" s="85" t="s">
        <v>820</v>
      </c>
      <c r="D231" s="100">
        <v>34798385</v>
      </c>
      <c r="E231" s="100">
        <v>252017</v>
      </c>
      <c r="F231" s="100">
        <v>0</v>
      </c>
      <c r="G231" s="100">
        <v>159224</v>
      </c>
      <c r="H231" s="100">
        <v>0</v>
      </c>
      <c r="I231" s="100">
        <v>159224</v>
      </c>
      <c r="J231" s="100">
        <v>0</v>
      </c>
      <c r="K231" s="100">
        <v>0</v>
      </c>
      <c r="L231" s="100">
        <v>0</v>
      </c>
      <c r="M231" s="100">
        <v>0</v>
      </c>
      <c r="N231" s="100">
        <v>0</v>
      </c>
      <c r="O231" s="100">
        <v>0</v>
      </c>
      <c r="P231" s="100">
        <v>34891178</v>
      </c>
      <c r="Q231" s="84" t="s">
        <v>820</v>
      </c>
      <c r="R231" s="84" t="s">
        <v>1035</v>
      </c>
      <c r="S231" s="84" t="s">
        <v>1036</v>
      </c>
      <c r="T231" s="84" t="s">
        <v>1029</v>
      </c>
      <c r="V231"/>
      <c r="W231"/>
      <c r="Z231"/>
    </row>
    <row r="232" spans="1:26" x14ac:dyDescent="0.25">
      <c r="A232" t="s">
        <v>1026</v>
      </c>
      <c r="B232" s="85" t="s">
        <v>823</v>
      </c>
      <c r="C232" s="85" t="s">
        <v>822</v>
      </c>
      <c r="D232" s="100">
        <v>230435429</v>
      </c>
      <c r="E232" s="100">
        <v>0</v>
      </c>
      <c r="F232" s="100">
        <v>4318631</v>
      </c>
      <c r="G232" s="100">
        <v>759401</v>
      </c>
      <c r="H232" s="100">
        <v>0</v>
      </c>
      <c r="I232" s="100">
        <v>759401</v>
      </c>
      <c r="J232" s="100">
        <v>0</v>
      </c>
      <c r="K232" s="100">
        <v>0</v>
      </c>
      <c r="L232" s="100">
        <v>1373400</v>
      </c>
      <c r="M232" s="100">
        <v>1373400</v>
      </c>
      <c r="N232" s="100">
        <v>0</v>
      </c>
      <c r="O232" s="100">
        <v>0</v>
      </c>
      <c r="P232" s="100">
        <v>223983997</v>
      </c>
      <c r="Q232" s="84" t="s">
        <v>822</v>
      </c>
      <c r="R232" s="84" t="s">
        <v>1045</v>
      </c>
      <c r="S232" s="84" t="s">
        <v>1046</v>
      </c>
      <c r="T232" s="84" t="s">
        <v>1047</v>
      </c>
      <c r="V232"/>
      <c r="W232"/>
      <c r="Z232"/>
    </row>
    <row r="233" spans="1:26" x14ac:dyDescent="0.25">
      <c r="A233" t="s">
        <v>1026</v>
      </c>
      <c r="B233" s="85" t="s">
        <v>825</v>
      </c>
      <c r="C233" s="85" t="s">
        <v>824</v>
      </c>
      <c r="D233" s="100">
        <v>81507185</v>
      </c>
      <c r="E233" s="100">
        <v>2638916</v>
      </c>
      <c r="F233" s="100">
        <v>0</v>
      </c>
      <c r="G233" s="100">
        <v>456651</v>
      </c>
      <c r="H233" s="100">
        <v>0</v>
      </c>
      <c r="I233" s="100">
        <v>456651</v>
      </c>
      <c r="J233" s="100">
        <v>0</v>
      </c>
      <c r="K233" s="100">
        <v>0</v>
      </c>
      <c r="L233" s="100">
        <v>910230</v>
      </c>
      <c r="M233" s="100">
        <v>910230</v>
      </c>
      <c r="N233" s="100">
        <v>0</v>
      </c>
      <c r="O233" s="100">
        <v>0</v>
      </c>
      <c r="P233" s="100">
        <v>82779220</v>
      </c>
      <c r="Q233" s="84" t="s">
        <v>824</v>
      </c>
      <c r="R233" s="84" t="s">
        <v>1054</v>
      </c>
      <c r="S233" s="84" t="s">
        <v>1097</v>
      </c>
      <c r="T233" s="84" t="s">
        <v>1054</v>
      </c>
      <c r="V233"/>
      <c r="W233"/>
      <c r="Z233"/>
    </row>
    <row r="234" spans="1:26" x14ac:dyDescent="0.25">
      <c r="A234" t="s">
        <v>1037</v>
      </c>
      <c r="B234" s="85" t="s">
        <v>827</v>
      </c>
      <c r="C234" s="85" t="s">
        <v>826</v>
      </c>
      <c r="D234" s="100">
        <v>99103042.340000004</v>
      </c>
      <c r="E234" s="100">
        <v>0</v>
      </c>
      <c r="F234" s="100">
        <v>873161</v>
      </c>
      <c r="G234" s="100">
        <v>205701</v>
      </c>
      <c r="H234" s="100">
        <v>0</v>
      </c>
      <c r="I234" s="100">
        <v>205701</v>
      </c>
      <c r="J234" s="100">
        <v>0</v>
      </c>
      <c r="K234" s="100">
        <v>0</v>
      </c>
      <c r="L234" s="100">
        <v>0</v>
      </c>
      <c r="M234" s="100">
        <v>0</v>
      </c>
      <c r="N234" s="100">
        <v>0</v>
      </c>
      <c r="O234" s="100">
        <v>0</v>
      </c>
      <c r="P234" s="100">
        <v>98024180.340000004</v>
      </c>
      <c r="Q234" s="84" t="s">
        <v>826</v>
      </c>
      <c r="R234" s="84" t="s">
        <v>1054</v>
      </c>
      <c r="S234" s="84" t="s">
        <v>1063</v>
      </c>
      <c r="T234" s="84" t="s">
        <v>1054</v>
      </c>
      <c r="V234"/>
      <c r="W234"/>
      <c r="Z234"/>
    </row>
    <row r="235" spans="1:26" x14ac:dyDescent="0.25">
      <c r="A235" t="s">
        <v>1026</v>
      </c>
      <c r="B235" s="85" t="s">
        <v>829</v>
      </c>
      <c r="C235" s="85" t="s">
        <v>828</v>
      </c>
      <c r="D235" s="100">
        <v>120970028</v>
      </c>
      <c r="E235" s="100">
        <v>0</v>
      </c>
      <c r="F235" s="100">
        <v>1380797</v>
      </c>
      <c r="G235" s="100">
        <v>251319</v>
      </c>
      <c r="H235" s="100">
        <v>0</v>
      </c>
      <c r="I235" s="100">
        <v>251319</v>
      </c>
      <c r="J235" s="100">
        <v>0</v>
      </c>
      <c r="K235" s="100">
        <v>0</v>
      </c>
      <c r="L235" s="100">
        <v>0</v>
      </c>
      <c r="M235" s="100">
        <v>0</v>
      </c>
      <c r="N235" s="100">
        <v>0</v>
      </c>
      <c r="O235" s="100">
        <v>0</v>
      </c>
      <c r="P235" s="100">
        <v>119337912</v>
      </c>
      <c r="Q235" s="84" t="s">
        <v>828</v>
      </c>
      <c r="R235" s="84" t="s">
        <v>1045</v>
      </c>
      <c r="S235" s="84" t="s">
        <v>1056</v>
      </c>
      <c r="T235" s="84" t="s">
        <v>1047</v>
      </c>
      <c r="V235"/>
      <c r="W235"/>
      <c r="Z235"/>
    </row>
    <row r="236" spans="1:26" x14ac:dyDescent="0.25">
      <c r="A236" t="s">
        <v>1026</v>
      </c>
      <c r="B236" s="85" t="s">
        <v>831</v>
      </c>
      <c r="C236" s="85" t="s">
        <v>830</v>
      </c>
      <c r="D236" s="100">
        <v>63485104</v>
      </c>
      <c r="E236" s="100">
        <v>0</v>
      </c>
      <c r="F236" s="100">
        <v>274366</v>
      </c>
      <c r="G236" s="100">
        <v>250335</v>
      </c>
      <c r="H236" s="100">
        <v>0</v>
      </c>
      <c r="I236" s="100">
        <v>250335</v>
      </c>
      <c r="J236" s="100">
        <v>0</v>
      </c>
      <c r="K236" s="100">
        <v>0</v>
      </c>
      <c r="L236" s="100">
        <v>204676</v>
      </c>
      <c r="M236" s="100">
        <v>204676</v>
      </c>
      <c r="N236" s="100">
        <v>0</v>
      </c>
      <c r="O236" s="100">
        <v>0</v>
      </c>
      <c r="P236" s="100">
        <v>62755727</v>
      </c>
      <c r="Q236" s="84" t="s">
        <v>830</v>
      </c>
      <c r="R236" s="84" t="s">
        <v>1092</v>
      </c>
      <c r="S236" s="84" t="s">
        <v>1085</v>
      </c>
      <c r="T236" s="84" t="s">
        <v>1029</v>
      </c>
      <c r="V236"/>
      <c r="W236"/>
      <c r="Z236"/>
    </row>
    <row r="237" spans="1:26" x14ac:dyDescent="0.25">
      <c r="A237" t="s">
        <v>1037</v>
      </c>
      <c r="B237" s="85" t="s">
        <v>833</v>
      </c>
      <c r="C237" s="85" t="s">
        <v>832</v>
      </c>
      <c r="D237" s="100">
        <v>33670593</v>
      </c>
      <c r="E237" s="100">
        <v>93323</v>
      </c>
      <c r="F237" s="100">
        <v>0</v>
      </c>
      <c r="G237" s="100">
        <v>94740</v>
      </c>
      <c r="H237" s="100">
        <v>0</v>
      </c>
      <c r="I237" s="100">
        <v>94740</v>
      </c>
      <c r="J237" s="100">
        <v>0</v>
      </c>
      <c r="K237" s="100">
        <v>0</v>
      </c>
      <c r="L237" s="100">
        <v>0</v>
      </c>
      <c r="M237" s="100">
        <v>0</v>
      </c>
      <c r="N237" s="100">
        <v>0</v>
      </c>
      <c r="O237" s="100">
        <v>0</v>
      </c>
      <c r="P237" s="100">
        <v>33669176</v>
      </c>
      <c r="Q237" s="84" t="s">
        <v>832</v>
      </c>
      <c r="R237" s="84" t="s">
        <v>1038</v>
      </c>
      <c r="S237" s="84" t="s">
        <v>1039</v>
      </c>
      <c r="T237" s="84" t="s">
        <v>1029</v>
      </c>
      <c r="V237"/>
      <c r="W237"/>
      <c r="Z237"/>
    </row>
    <row r="238" spans="1:26" x14ac:dyDescent="0.25">
      <c r="A238" t="s">
        <v>1037</v>
      </c>
      <c r="B238" s="85" t="s">
        <v>835</v>
      </c>
      <c r="C238" s="85" t="s">
        <v>834</v>
      </c>
      <c r="D238" s="100">
        <v>87722276</v>
      </c>
      <c r="E238" s="100">
        <v>269870</v>
      </c>
      <c r="F238" s="100">
        <v>0</v>
      </c>
      <c r="G238" s="100">
        <v>235104</v>
      </c>
      <c r="H238" s="100">
        <v>0</v>
      </c>
      <c r="I238" s="100">
        <v>235104</v>
      </c>
      <c r="J238" s="100">
        <v>0</v>
      </c>
      <c r="K238" s="100">
        <v>904112</v>
      </c>
      <c r="L238" s="100">
        <v>460810</v>
      </c>
      <c r="M238" s="100">
        <v>460810</v>
      </c>
      <c r="N238" s="100">
        <v>0</v>
      </c>
      <c r="O238" s="100">
        <v>0</v>
      </c>
      <c r="P238" s="100">
        <v>86392120</v>
      </c>
      <c r="Q238" s="84" t="s">
        <v>834</v>
      </c>
      <c r="R238" s="84" t="s">
        <v>1071</v>
      </c>
      <c r="S238" s="84" t="s">
        <v>1072</v>
      </c>
      <c r="T238" s="84" t="s">
        <v>1029</v>
      </c>
      <c r="V238"/>
      <c r="W238"/>
      <c r="Z238"/>
    </row>
    <row r="239" spans="1:26" x14ac:dyDescent="0.25">
      <c r="A239" t="s">
        <v>1026</v>
      </c>
      <c r="B239" s="85" t="s">
        <v>837</v>
      </c>
      <c r="C239" s="85" t="s">
        <v>836</v>
      </c>
      <c r="D239" s="100">
        <v>27311565</v>
      </c>
      <c r="E239" s="100">
        <v>634752</v>
      </c>
      <c r="F239" s="100">
        <v>0</v>
      </c>
      <c r="G239" s="100">
        <v>91209</v>
      </c>
      <c r="H239" s="100">
        <v>0</v>
      </c>
      <c r="I239" s="100">
        <v>91209</v>
      </c>
      <c r="J239" s="100">
        <v>0</v>
      </c>
      <c r="K239" s="100">
        <v>0</v>
      </c>
      <c r="L239" s="100">
        <v>0</v>
      </c>
      <c r="M239" s="100">
        <v>0</v>
      </c>
      <c r="N239" s="100">
        <v>0</v>
      </c>
      <c r="O239" s="100">
        <v>0</v>
      </c>
      <c r="P239" s="100">
        <v>27855108</v>
      </c>
      <c r="Q239" s="84" t="s">
        <v>836</v>
      </c>
      <c r="R239" s="84" t="s">
        <v>1031</v>
      </c>
      <c r="S239" s="84" t="s">
        <v>1032</v>
      </c>
      <c r="T239" s="84" t="s">
        <v>1029</v>
      </c>
      <c r="V239"/>
      <c r="W239"/>
      <c r="Z239"/>
    </row>
    <row r="240" spans="1:26" x14ac:dyDescent="0.25">
      <c r="A240" t="s">
        <v>1026</v>
      </c>
      <c r="B240" s="85" t="s">
        <v>839</v>
      </c>
      <c r="C240" s="85" t="s">
        <v>838</v>
      </c>
      <c r="D240" s="100">
        <v>146645884.37000003</v>
      </c>
      <c r="E240" s="100">
        <v>0</v>
      </c>
      <c r="F240" s="100">
        <v>2222175</v>
      </c>
      <c r="G240" s="100">
        <v>347395</v>
      </c>
      <c r="H240" s="100">
        <v>0</v>
      </c>
      <c r="I240" s="100">
        <v>347395</v>
      </c>
      <c r="J240" s="100">
        <v>0</v>
      </c>
      <c r="K240" s="100">
        <v>16339250</v>
      </c>
      <c r="L240" s="100">
        <v>514094</v>
      </c>
      <c r="M240" s="100">
        <v>514094</v>
      </c>
      <c r="N240" s="100">
        <v>0</v>
      </c>
      <c r="O240" s="100">
        <v>0</v>
      </c>
      <c r="P240" s="100">
        <v>127222970.37000003</v>
      </c>
      <c r="Q240" s="84" t="s">
        <v>838</v>
      </c>
      <c r="R240" s="84" t="s">
        <v>1052</v>
      </c>
      <c r="S240" s="84" t="s">
        <v>1053</v>
      </c>
      <c r="T240" s="84" t="s">
        <v>1054</v>
      </c>
      <c r="V240"/>
      <c r="W240"/>
      <c r="Z240"/>
    </row>
    <row r="241" spans="1:26" x14ac:dyDescent="0.25">
      <c r="A241" t="s">
        <v>1026</v>
      </c>
      <c r="B241" s="85" t="s">
        <v>841</v>
      </c>
      <c r="C241" s="85" t="s">
        <v>840</v>
      </c>
      <c r="D241" s="100">
        <v>28621686</v>
      </c>
      <c r="E241" s="100">
        <v>0</v>
      </c>
      <c r="F241" s="100">
        <v>1189479</v>
      </c>
      <c r="G241" s="100">
        <v>204380</v>
      </c>
      <c r="H241" s="100">
        <v>0</v>
      </c>
      <c r="I241" s="100">
        <v>204380</v>
      </c>
      <c r="J241" s="100">
        <v>0</v>
      </c>
      <c r="K241" s="100">
        <v>0</v>
      </c>
      <c r="L241" s="100">
        <v>0</v>
      </c>
      <c r="M241" s="100">
        <v>0</v>
      </c>
      <c r="N241" s="100">
        <v>0</v>
      </c>
      <c r="O241" s="100">
        <v>0</v>
      </c>
      <c r="P241" s="100">
        <v>27227827</v>
      </c>
      <c r="Q241" s="84" t="s">
        <v>840</v>
      </c>
      <c r="R241" s="84" t="s">
        <v>1084</v>
      </c>
      <c r="S241" s="84" t="s">
        <v>1085</v>
      </c>
      <c r="T241" s="84" t="s">
        <v>1029</v>
      </c>
      <c r="V241"/>
      <c r="W241"/>
      <c r="Z241"/>
    </row>
    <row r="242" spans="1:26" x14ac:dyDescent="0.25">
      <c r="A242" t="s">
        <v>1026</v>
      </c>
      <c r="B242" s="85" t="s">
        <v>843</v>
      </c>
      <c r="C242" s="85" t="s">
        <v>842</v>
      </c>
      <c r="D242" s="100">
        <v>26220710</v>
      </c>
      <c r="E242" s="100">
        <v>0</v>
      </c>
      <c r="F242" s="100">
        <v>2273754</v>
      </c>
      <c r="G242" s="100">
        <v>105294</v>
      </c>
      <c r="H242" s="100">
        <v>0</v>
      </c>
      <c r="I242" s="100">
        <v>105294</v>
      </c>
      <c r="J242" s="100">
        <v>0</v>
      </c>
      <c r="K242" s="100">
        <v>0</v>
      </c>
      <c r="L242" s="100">
        <v>343430.19</v>
      </c>
      <c r="M242" s="100">
        <v>290006</v>
      </c>
      <c r="N242" s="100">
        <v>53424.19</v>
      </c>
      <c r="O242" s="100">
        <v>0</v>
      </c>
      <c r="P242" s="100">
        <v>23498231.809999999</v>
      </c>
      <c r="Q242" s="84" t="s">
        <v>842</v>
      </c>
      <c r="R242" s="84" t="s">
        <v>1061</v>
      </c>
      <c r="S242" s="84" t="s">
        <v>1028</v>
      </c>
      <c r="T242" s="84" t="s">
        <v>1029</v>
      </c>
      <c r="V242"/>
      <c r="W242"/>
      <c r="Z242"/>
    </row>
    <row r="243" spans="1:26" x14ac:dyDescent="0.25">
      <c r="A243" t="s">
        <v>1026</v>
      </c>
      <c r="B243" s="85" t="s">
        <v>845</v>
      </c>
      <c r="C243" s="85" t="s">
        <v>844</v>
      </c>
      <c r="D243" s="100">
        <v>41402344</v>
      </c>
      <c r="E243" s="100">
        <v>186454</v>
      </c>
      <c r="F243" s="100">
        <v>0</v>
      </c>
      <c r="G243" s="100">
        <v>175681</v>
      </c>
      <c r="H243" s="100">
        <v>0</v>
      </c>
      <c r="I243" s="100">
        <v>175681</v>
      </c>
      <c r="J243" s="100">
        <v>0</v>
      </c>
      <c r="K243" s="100">
        <v>0</v>
      </c>
      <c r="L243" s="100">
        <v>209284</v>
      </c>
      <c r="M243" s="100">
        <v>209204</v>
      </c>
      <c r="N243" s="100">
        <v>80</v>
      </c>
      <c r="O243" s="100">
        <v>0</v>
      </c>
      <c r="P243" s="100">
        <v>41203833</v>
      </c>
      <c r="Q243" s="84" t="s">
        <v>844</v>
      </c>
      <c r="R243" s="84" t="s">
        <v>1061</v>
      </c>
      <c r="S243" s="84" t="s">
        <v>1028</v>
      </c>
      <c r="T243" s="84" t="s">
        <v>1029</v>
      </c>
      <c r="V243"/>
      <c r="W243"/>
      <c r="Z243"/>
    </row>
    <row r="244" spans="1:26" x14ac:dyDescent="0.25">
      <c r="A244" t="s">
        <v>1026</v>
      </c>
      <c r="B244" s="85" t="s">
        <v>847</v>
      </c>
      <c r="C244" s="85" t="s">
        <v>846</v>
      </c>
      <c r="D244" s="100">
        <v>43873165</v>
      </c>
      <c r="E244" s="100">
        <v>628920</v>
      </c>
      <c r="F244" s="100">
        <v>0</v>
      </c>
      <c r="G244" s="100">
        <v>301048</v>
      </c>
      <c r="H244" s="100">
        <v>0</v>
      </c>
      <c r="I244" s="100">
        <v>301048</v>
      </c>
      <c r="J244" s="100">
        <v>0</v>
      </c>
      <c r="K244" s="100">
        <v>0</v>
      </c>
      <c r="L244" s="100">
        <v>0</v>
      </c>
      <c r="M244" s="100">
        <v>0</v>
      </c>
      <c r="N244" s="100">
        <v>0</v>
      </c>
      <c r="O244" s="100">
        <v>0</v>
      </c>
      <c r="P244" s="100">
        <v>44201037</v>
      </c>
      <c r="Q244" s="84" t="s">
        <v>846</v>
      </c>
      <c r="R244" s="84" t="s">
        <v>1030</v>
      </c>
      <c r="S244" s="84" t="s">
        <v>1028</v>
      </c>
      <c r="T244" s="84" t="s">
        <v>1029</v>
      </c>
      <c r="V244"/>
      <c r="W244"/>
      <c r="Z244"/>
    </row>
    <row r="245" spans="1:26" x14ac:dyDescent="0.25">
      <c r="A245" t="s">
        <v>1026</v>
      </c>
      <c r="B245" s="85" t="s">
        <v>849</v>
      </c>
      <c r="C245" s="85" t="s">
        <v>848</v>
      </c>
      <c r="D245" s="100">
        <v>31803141.789999999</v>
      </c>
      <c r="E245" s="100">
        <v>219602</v>
      </c>
      <c r="F245" s="100">
        <v>0</v>
      </c>
      <c r="G245" s="100">
        <v>169966</v>
      </c>
      <c r="H245" s="100">
        <v>0</v>
      </c>
      <c r="I245" s="100">
        <v>169966</v>
      </c>
      <c r="J245" s="100">
        <v>0</v>
      </c>
      <c r="K245" s="100">
        <v>104740</v>
      </c>
      <c r="L245" s="100">
        <v>75424</v>
      </c>
      <c r="M245" s="100">
        <v>75424</v>
      </c>
      <c r="N245" s="100">
        <v>0</v>
      </c>
      <c r="O245" s="100">
        <v>0</v>
      </c>
      <c r="P245" s="100">
        <v>31672613.789999999</v>
      </c>
      <c r="Q245" s="84" t="s">
        <v>848</v>
      </c>
      <c r="R245" s="84" t="s">
        <v>1065</v>
      </c>
      <c r="S245" s="84" t="s">
        <v>1028</v>
      </c>
      <c r="T245" s="84" t="s">
        <v>1029</v>
      </c>
      <c r="V245"/>
      <c r="W245"/>
      <c r="Z245"/>
    </row>
    <row r="246" spans="1:26" x14ac:dyDescent="0.25">
      <c r="A246" t="s">
        <v>1026</v>
      </c>
      <c r="B246" s="85" t="s">
        <v>851</v>
      </c>
      <c r="C246" s="85" t="s">
        <v>850</v>
      </c>
      <c r="D246" s="100">
        <v>24043529</v>
      </c>
      <c r="E246" s="100">
        <v>277240</v>
      </c>
      <c r="F246" s="100">
        <v>0</v>
      </c>
      <c r="G246" s="100">
        <v>108890</v>
      </c>
      <c r="H246" s="100">
        <v>0</v>
      </c>
      <c r="I246" s="100">
        <v>108890</v>
      </c>
      <c r="J246" s="100">
        <v>0</v>
      </c>
      <c r="K246" s="100">
        <v>0</v>
      </c>
      <c r="L246" s="100">
        <v>332538</v>
      </c>
      <c r="M246" s="100">
        <v>332538</v>
      </c>
      <c r="N246" s="100">
        <v>0</v>
      </c>
      <c r="O246" s="100">
        <v>0</v>
      </c>
      <c r="P246" s="100">
        <v>23879341</v>
      </c>
      <c r="Q246" s="84" t="s">
        <v>850</v>
      </c>
      <c r="R246" s="84" t="s">
        <v>1080</v>
      </c>
      <c r="S246" s="84" t="s">
        <v>1028</v>
      </c>
      <c r="T246" s="84" t="s">
        <v>1029</v>
      </c>
      <c r="V246"/>
      <c r="W246"/>
      <c r="Z246"/>
    </row>
    <row r="247" spans="1:26" x14ac:dyDescent="0.25">
      <c r="A247" t="s">
        <v>1026</v>
      </c>
      <c r="B247" s="85" t="s">
        <v>853</v>
      </c>
      <c r="C247" s="85" t="s">
        <v>1098</v>
      </c>
      <c r="D247" s="100">
        <v>45662622</v>
      </c>
      <c r="E247" s="100">
        <v>543495</v>
      </c>
      <c r="F247" s="100">
        <v>0</v>
      </c>
      <c r="G247" s="100">
        <v>178491</v>
      </c>
      <c r="H247" s="100">
        <v>0</v>
      </c>
      <c r="I247" s="100">
        <v>178491</v>
      </c>
      <c r="J247" s="100">
        <v>0</v>
      </c>
      <c r="K247" s="100">
        <v>197568</v>
      </c>
      <c r="L247" s="100">
        <v>44631</v>
      </c>
      <c r="M247" s="100">
        <v>44631</v>
      </c>
      <c r="N247" s="100">
        <v>0</v>
      </c>
      <c r="O247" s="100">
        <v>0</v>
      </c>
      <c r="P247" s="100">
        <v>45785427</v>
      </c>
      <c r="Q247" s="84" t="s">
        <v>852</v>
      </c>
      <c r="R247" s="84" t="s">
        <v>1077</v>
      </c>
      <c r="S247" s="84" t="s">
        <v>1028</v>
      </c>
      <c r="T247" s="84" t="s">
        <v>1029</v>
      </c>
      <c r="V247"/>
      <c r="W247"/>
      <c r="Z247"/>
    </row>
    <row r="248" spans="1:26" x14ac:dyDescent="0.25">
      <c r="A248" t="s">
        <v>1026</v>
      </c>
      <c r="B248" s="85" t="s">
        <v>855</v>
      </c>
      <c r="C248" s="85" t="s">
        <v>854</v>
      </c>
      <c r="D248" s="100">
        <v>36503058</v>
      </c>
      <c r="E248" s="100">
        <v>0</v>
      </c>
      <c r="F248" s="100">
        <v>271354</v>
      </c>
      <c r="G248" s="100">
        <v>126800</v>
      </c>
      <c r="H248" s="100">
        <v>0</v>
      </c>
      <c r="I248" s="100">
        <v>126800</v>
      </c>
      <c r="J248" s="100">
        <v>0</v>
      </c>
      <c r="K248" s="100">
        <v>111309</v>
      </c>
      <c r="L248" s="100">
        <v>78211</v>
      </c>
      <c r="M248" s="100">
        <v>78211</v>
      </c>
      <c r="N248" s="100">
        <v>0</v>
      </c>
      <c r="O248" s="100">
        <v>0</v>
      </c>
      <c r="P248" s="100">
        <v>35915384</v>
      </c>
      <c r="Q248" s="84" t="s">
        <v>854</v>
      </c>
      <c r="R248" s="84" t="s">
        <v>1070</v>
      </c>
      <c r="S248" s="84" t="s">
        <v>1059</v>
      </c>
      <c r="T248" s="84" t="s">
        <v>1029</v>
      </c>
      <c r="V248"/>
      <c r="W248"/>
      <c r="Z248"/>
    </row>
    <row r="249" spans="1:26" x14ac:dyDescent="0.25">
      <c r="A249" t="s">
        <v>1026</v>
      </c>
      <c r="B249" s="85" t="s">
        <v>857</v>
      </c>
      <c r="C249" s="85" t="s">
        <v>856</v>
      </c>
      <c r="D249" s="100">
        <v>47220736</v>
      </c>
      <c r="E249" s="100">
        <v>0</v>
      </c>
      <c r="F249" s="100">
        <v>146872</v>
      </c>
      <c r="G249" s="100">
        <v>223944</v>
      </c>
      <c r="H249" s="100">
        <v>1466</v>
      </c>
      <c r="I249" s="100">
        <v>225410</v>
      </c>
      <c r="J249" s="100">
        <v>0</v>
      </c>
      <c r="K249" s="100">
        <v>0</v>
      </c>
      <c r="L249" s="100">
        <v>380950</v>
      </c>
      <c r="M249" s="100">
        <v>380950</v>
      </c>
      <c r="N249" s="100">
        <v>0</v>
      </c>
      <c r="O249" s="100">
        <v>0</v>
      </c>
      <c r="P249" s="100">
        <v>46467504</v>
      </c>
      <c r="Q249" s="84" t="s">
        <v>856</v>
      </c>
      <c r="R249" s="84" t="s">
        <v>1092</v>
      </c>
      <c r="S249" s="84" t="s">
        <v>1085</v>
      </c>
      <c r="T249" s="84" t="s">
        <v>1029</v>
      </c>
      <c r="V249"/>
      <c r="W249"/>
      <c r="Z249"/>
    </row>
    <row r="250" spans="1:26" x14ac:dyDescent="0.25">
      <c r="A250" t="s">
        <v>1026</v>
      </c>
      <c r="B250" s="85" t="s">
        <v>859</v>
      </c>
      <c r="C250" s="85" t="s">
        <v>858</v>
      </c>
      <c r="D250" s="100">
        <v>27253371</v>
      </c>
      <c r="E250" s="100">
        <v>290876</v>
      </c>
      <c r="F250" s="100">
        <v>0</v>
      </c>
      <c r="G250" s="100">
        <v>104318</v>
      </c>
      <c r="H250" s="100">
        <v>0</v>
      </c>
      <c r="I250" s="100">
        <v>104318</v>
      </c>
      <c r="J250" s="100">
        <v>0</v>
      </c>
      <c r="K250" s="100">
        <v>5524930</v>
      </c>
      <c r="L250" s="100">
        <v>230651</v>
      </c>
      <c r="M250" s="100">
        <v>40388</v>
      </c>
      <c r="N250" s="100">
        <v>190263</v>
      </c>
      <c r="O250" s="100">
        <v>0</v>
      </c>
      <c r="P250" s="100">
        <v>21684348</v>
      </c>
      <c r="Q250" s="84" t="s">
        <v>858</v>
      </c>
      <c r="R250" s="84" t="s">
        <v>1074</v>
      </c>
      <c r="S250" s="84" t="s">
        <v>1075</v>
      </c>
      <c r="T250" s="84" t="s">
        <v>1029</v>
      </c>
      <c r="V250"/>
      <c r="W250"/>
      <c r="Z250"/>
    </row>
    <row r="251" spans="1:26" x14ac:dyDescent="0.25">
      <c r="A251" t="s">
        <v>1026</v>
      </c>
      <c r="B251" s="85" t="s">
        <v>861</v>
      </c>
      <c r="C251" s="85" t="s">
        <v>860</v>
      </c>
      <c r="D251" s="100">
        <v>30473306</v>
      </c>
      <c r="E251" s="100">
        <v>0</v>
      </c>
      <c r="F251" s="100">
        <v>610180</v>
      </c>
      <c r="G251" s="100">
        <v>144941</v>
      </c>
      <c r="H251" s="100">
        <v>0</v>
      </c>
      <c r="I251" s="100">
        <v>144941</v>
      </c>
      <c r="J251" s="100">
        <v>0</v>
      </c>
      <c r="K251" s="100">
        <v>0</v>
      </c>
      <c r="L251" s="100">
        <v>0</v>
      </c>
      <c r="M251" s="100">
        <v>0</v>
      </c>
      <c r="N251" s="100">
        <v>0</v>
      </c>
      <c r="O251" s="100">
        <v>0</v>
      </c>
      <c r="P251" s="100">
        <v>29718185</v>
      </c>
      <c r="Q251" s="84" t="s">
        <v>860</v>
      </c>
      <c r="R251" s="84" t="s">
        <v>1045</v>
      </c>
      <c r="S251" s="84" t="s">
        <v>1089</v>
      </c>
      <c r="T251" s="84" t="s">
        <v>1047</v>
      </c>
      <c r="V251"/>
      <c r="W251"/>
      <c r="Z251"/>
    </row>
    <row r="252" spans="1:26" x14ac:dyDescent="0.25">
      <c r="A252" t="s">
        <v>1026</v>
      </c>
      <c r="B252" s="85" t="s">
        <v>863</v>
      </c>
      <c r="C252" s="85" t="s">
        <v>862</v>
      </c>
      <c r="D252" s="100">
        <v>109449366</v>
      </c>
      <c r="E252" s="100">
        <v>0</v>
      </c>
      <c r="F252" s="100">
        <v>1941638</v>
      </c>
      <c r="G252" s="100">
        <v>310046</v>
      </c>
      <c r="H252" s="100">
        <v>0</v>
      </c>
      <c r="I252" s="100">
        <v>310046</v>
      </c>
      <c r="J252" s="100">
        <v>0</v>
      </c>
      <c r="K252" s="100">
        <v>0</v>
      </c>
      <c r="L252" s="100">
        <v>0</v>
      </c>
      <c r="M252" s="100">
        <v>0</v>
      </c>
      <c r="N252" s="100">
        <v>0</v>
      </c>
      <c r="O252" s="100">
        <v>0</v>
      </c>
      <c r="P252" s="100">
        <v>107197682</v>
      </c>
      <c r="Q252" s="84" t="s">
        <v>862</v>
      </c>
      <c r="R252" s="84" t="s">
        <v>1054</v>
      </c>
      <c r="S252" s="84" t="s">
        <v>1051</v>
      </c>
      <c r="T252" s="84" t="s">
        <v>1054</v>
      </c>
      <c r="V252"/>
      <c r="W252"/>
      <c r="Z252"/>
    </row>
    <row r="253" spans="1:26" x14ac:dyDescent="0.25">
      <c r="A253" t="s">
        <v>1026</v>
      </c>
      <c r="B253" s="85" t="s">
        <v>865</v>
      </c>
      <c r="C253" s="85" t="s">
        <v>864</v>
      </c>
      <c r="D253" s="100">
        <v>42203063</v>
      </c>
      <c r="E253" s="100">
        <v>0</v>
      </c>
      <c r="F253" s="100">
        <v>441398</v>
      </c>
      <c r="G253" s="100">
        <v>227876</v>
      </c>
      <c r="H253" s="100">
        <v>0</v>
      </c>
      <c r="I253" s="100">
        <v>227876</v>
      </c>
      <c r="J253" s="100">
        <v>0</v>
      </c>
      <c r="K253" s="100">
        <v>0</v>
      </c>
      <c r="L253" s="100">
        <v>0</v>
      </c>
      <c r="M253" s="100">
        <v>0</v>
      </c>
      <c r="N253" s="100">
        <v>0</v>
      </c>
      <c r="O253" s="100">
        <v>0</v>
      </c>
      <c r="P253" s="100">
        <v>41533789</v>
      </c>
      <c r="Q253" s="84" t="s">
        <v>864</v>
      </c>
      <c r="R253" s="84" t="s">
        <v>1054</v>
      </c>
      <c r="S253" s="84" t="s">
        <v>1049</v>
      </c>
      <c r="T253" s="84" t="s">
        <v>1054</v>
      </c>
      <c r="V253"/>
      <c r="W253"/>
      <c r="Z253"/>
    </row>
    <row r="254" spans="1:26" x14ac:dyDescent="0.25">
      <c r="A254" t="s">
        <v>1026</v>
      </c>
      <c r="B254" s="85" t="s">
        <v>867</v>
      </c>
      <c r="C254" s="85" t="s">
        <v>866</v>
      </c>
      <c r="D254" s="100">
        <v>326469222</v>
      </c>
      <c r="E254" s="100">
        <v>6845774</v>
      </c>
      <c r="F254" s="100">
        <v>0</v>
      </c>
      <c r="G254" s="100">
        <v>756729</v>
      </c>
      <c r="H254" s="100">
        <v>0</v>
      </c>
      <c r="I254" s="100">
        <v>756729</v>
      </c>
      <c r="J254" s="100">
        <v>0</v>
      </c>
      <c r="K254" s="100">
        <v>0</v>
      </c>
      <c r="L254" s="100">
        <v>0</v>
      </c>
      <c r="M254" s="100">
        <v>0</v>
      </c>
      <c r="N254" s="100">
        <v>0</v>
      </c>
      <c r="O254" s="100">
        <v>0</v>
      </c>
      <c r="P254" s="100">
        <v>332558267</v>
      </c>
      <c r="Q254" s="84" t="s">
        <v>866</v>
      </c>
      <c r="R254" s="84" t="s">
        <v>1042</v>
      </c>
      <c r="S254" s="84" t="s">
        <v>1043</v>
      </c>
      <c r="T254" s="84" t="s">
        <v>1073</v>
      </c>
      <c r="V254"/>
      <c r="W254"/>
      <c r="Z254"/>
    </row>
    <row r="255" spans="1:26" x14ac:dyDescent="0.25">
      <c r="A255" t="s">
        <v>1037</v>
      </c>
      <c r="B255" s="85" t="s">
        <v>869</v>
      </c>
      <c r="C255" s="85" t="s">
        <v>868</v>
      </c>
      <c r="D255" s="100">
        <v>47180098</v>
      </c>
      <c r="E255" s="100">
        <v>0</v>
      </c>
      <c r="F255" s="100">
        <v>134536</v>
      </c>
      <c r="G255" s="100">
        <v>124363</v>
      </c>
      <c r="H255" s="100">
        <v>0</v>
      </c>
      <c r="I255" s="100">
        <v>124363</v>
      </c>
      <c r="J255" s="100">
        <v>0</v>
      </c>
      <c r="K255" s="100">
        <v>0</v>
      </c>
      <c r="L255" s="100">
        <v>0</v>
      </c>
      <c r="M255" s="100">
        <v>0</v>
      </c>
      <c r="N255" s="100">
        <v>0</v>
      </c>
      <c r="O255" s="100">
        <v>0</v>
      </c>
      <c r="P255" s="100">
        <v>46921199</v>
      </c>
      <c r="Q255" s="84" t="s">
        <v>868</v>
      </c>
      <c r="R255" s="84" t="s">
        <v>1088</v>
      </c>
      <c r="S255" s="84" t="s">
        <v>1028</v>
      </c>
      <c r="T255" s="84" t="s">
        <v>1029</v>
      </c>
      <c r="V255"/>
      <c r="W255"/>
      <c r="Z255"/>
    </row>
    <row r="256" spans="1:26" x14ac:dyDescent="0.25">
      <c r="A256" t="s">
        <v>1026</v>
      </c>
      <c r="B256" s="85" t="s">
        <v>871</v>
      </c>
      <c r="C256" s="85" t="s">
        <v>870</v>
      </c>
      <c r="D256" s="100">
        <v>58073692</v>
      </c>
      <c r="E256" s="100">
        <v>0</v>
      </c>
      <c r="F256" s="100">
        <v>102602</v>
      </c>
      <c r="G256" s="100">
        <v>187221</v>
      </c>
      <c r="H256" s="100">
        <v>0</v>
      </c>
      <c r="I256" s="100">
        <v>187221</v>
      </c>
      <c r="J256" s="100">
        <v>0</v>
      </c>
      <c r="K256" s="100">
        <v>125169</v>
      </c>
      <c r="L256" s="100">
        <v>0</v>
      </c>
      <c r="M256" s="100">
        <v>0</v>
      </c>
      <c r="N256" s="100">
        <v>0</v>
      </c>
      <c r="O256" s="100">
        <v>0</v>
      </c>
      <c r="P256" s="100">
        <v>57658700</v>
      </c>
      <c r="Q256" s="84" t="s">
        <v>870</v>
      </c>
      <c r="R256" s="84" t="s">
        <v>1069</v>
      </c>
      <c r="S256" s="84" t="s">
        <v>1028</v>
      </c>
      <c r="T256" s="84" t="s">
        <v>1029</v>
      </c>
      <c r="V256"/>
      <c r="W256"/>
      <c r="Z256"/>
    </row>
    <row r="257" spans="1:26" x14ac:dyDescent="0.25">
      <c r="A257" t="s">
        <v>1026</v>
      </c>
      <c r="B257" s="85" t="s">
        <v>873</v>
      </c>
      <c r="C257" s="85" t="s">
        <v>872</v>
      </c>
      <c r="D257" s="100">
        <v>53069693</v>
      </c>
      <c r="E257" s="100">
        <v>0</v>
      </c>
      <c r="F257" s="100">
        <v>832148</v>
      </c>
      <c r="G257" s="100">
        <v>185713</v>
      </c>
      <c r="H257" s="100">
        <v>0</v>
      </c>
      <c r="I257" s="100">
        <v>185713</v>
      </c>
      <c r="J257" s="100">
        <v>0</v>
      </c>
      <c r="K257" s="100">
        <v>0</v>
      </c>
      <c r="L257" s="100">
        <v>0</v>
      </c>
      <c r="M257" s="100">
        <v>0</v>
      </c>
      <c r="N257" s="100">
        <v>0</v>
      </c>
      <c r="O257" s="100">
        <v>0</v>
      </c>
      <c r="P257" s="100">
        <v>52051832</v>
      </c>
      <c r="Q257" s="84" t="s">
        <v>872</v>
      </c>
      <c r="R257" s="84" t="s">
        <v>1045</v>
      </c>
      <c r="S257" s="84" t="s">
        <v>1091</v>
      </c>
      <c r="T257" s="84" t="s">
        <v>1047</v>
      </c>
      <c r="V257"/>
      <c r="W257"/>
      <c r="Z257"/>
    </row>
    <row r="258" spans="1:26" x14ac:dyDescent="0.25">
      <c r="A258" t="s">
        <v>1026</v>
      </c>
      <c r="B258" s="85" t="s">
        <v>875</v>
      </c>
      <c r="C258" s="85" t="s">
        <v>874</v>
      </c>
      <c r="D258" s="100">
        <v>56278521.740000002</v>
      </c>
      <c r="E258" s="100">
        <v>0</v>
      </c>
      <c r="F258" s="100">
        <v>641112</v>
      </c>
      <c r="G258" s="100">
        <v>173311</v>
      </c>
      <c r="H258" s="100">
        <v>0</v>
      </c>
      <c r="I258" s="100">
        <v>173311</v>
      </c>
      <c r="J258" s="100">
        <v>0</v>
      </c>
      <c r="K258" s="100">
        <v>0</v>
      </c>
      <c r="L258" s="100">
        <v>0</v>
      </c>
      <c r="M258" s="100">
        <v>0</v>
      </c>
      <c r="N258" s="100">
        <v>0</v>
      </c>
      <c r="O258" s="100">
        <v>0</v>
      </c>
      <c r="P258" s="100">
        <v>55464098.740000002</v>
      </c>
      <c r="Q258" s="84" t="s">
        <v>874</v>
      </c>
      <c r="R258" s="84" t="s">
        <v>1074</v>
      </c>
      <c r="S258" s="84" t="s">
        <v>1075</v>
      </c>
      <c r="T258" s="84" t="s">
        <v>1029</v>
      </c>
      <c r="V258"/>
      <c r="W258"/>
      <c r="Z258"/>
    </row>
    <row r="259" spans="1:26" x14ac:dyDescent="0.25">
      <c r="A259" t="s">
        <v>1026</v>
      </c>
      <c r="B259" s="85" t="s">
        <v>877</v>
      </c>
      <c r="C259" s="85" t="s">
        <v>876</v>
      </c>
      <c r="D259" s="100">
        <v>21093932</v>
      </c>
      <c r="E259" s="100">
        <v>935895</v>
      </c>
      <c r="F259" s="100">
        <v>0</v>
      </c>
      <c r="G259" s="100">
        <v>112496</v>
      </c>
      <c r="H259" s="100">
        <v>0</v>
      </c>
      <c r="I259" s="100">
        <v>112496</v>
      </c>
      <c r="J259" s="100">
        <v>0</v>
      </c>
      <c r="K259" s="100">
        <v>0</v>
      </c>
      <c r="L259" s="100">
        <v>0</v>
      </c>
      <c r="M259" s="100">
        <v>0</v>
      </c>
      <c r="N259" s="100">
        <v>0</v>
      </c>
      <c r="O259" s="100">
        <v>0</v>
      </c>
      <c r="P259" s="100">
        <v>21917331</v>
      </c>
      <c r="Q259" s="84" t="s">
        <v>876</v>
      </c>
      <c r="R259" s="84" t="s">
        <v>1074</v>
      </c>
      <c r="S259" s="84" t="s">
        <v>1075</v>
      </c>
      <c r="T259" s="84" t="s">
        <v>1029</v>
      </c>
      <c r="V259"/>
      <c r="W259"/>
      <c r="Z259"/>
    </row>
    <row r="260" spans="1:26" x14ac:dyDescent="0.25">
      <c r="A260" t="s">
        <v>1037</v>
      </c>
      <c r="B260" s="85" t="s">
        <v>879</v>
      </c>
      <c r="C260" s="85" t="s">
        <v>878</v>
      </c>
      <c r="D260" s="100">
        <v>48232807</v>
      </c>
      <c r="E260" s="100">
        <v>0</v>
      </c>
      <c r="F260" s="100">
        <v>341711</v>
      </c>
      <c r="G260" s="100">
        <v>110264</v>
      </c>
      <c r="H260" s="100">
        <v>0</v>
      </c>
      <c r="I260" s="100">
        <v>110264</v>
      </c>
      <c r="J260" s="100">
        <v>0</v>
      </c>
      <c r="K260" s="100">
        <v>0</v>
      </c>
      <c r="L260" s="100">
        <v>0</v>
      </c>
      <c r="M260" s="100">
        <v>0</v>
      </c>
      <c r="N260" s="100">
        <v>0</v>
      </c>
      <c r="O260" s="100">
        <v>0</v>
      </c>
      <c r="P260" s="100">
        <v>47780832</v>
      </c>
      <c r="Q260" s="84" t="s">
        <v>878</v>
      </c>
      <c r="R260" s="84" t="s">
        <v>1069</v>
      </c>
      <c r="S260" s="84" t="s">
        <v>1028</v>
      </c>
      <c r="T260" s="84" t="s">
        <v>1029</v>
      </c>
      <c r="V260"/>
      <c r="W260"/>
      <c r="Z260"/>
    </row>
    <row r="261" spans="1:26" x14ac:dyDescent="0.25">
      <c r="A261" t="s">
        <v>1026</v>
      </c>
      <c r="B261" s="85" t="s">
        <v>881</v>
      </c>
      <c r="C261" s="85" t="s">
        <v>880</v>
      </c>
      <c r="D261" s="100">
        <v>83659582</v>
      </c>
      <c r="E261" s="100">
        <v>0</v>
      </c>
      <c r="F261" s="100">
        <v>2926699</v>
      </c>
      <c r="G261" s="100">
        <v>429209</v>
      </c>
      <c r="H261" s="100">
        <v>0</v>
      </c>
      <c r="I261" s="100">
        <v>429209</v>
      </c>
      <c r="J261" s="100">
        <v>0</v>
      </c>
      <c r="K261" s="100">
        <v>0</v>
      </c>
      <c r="L261" s="100">
        <v>0</v>
      </c>
      <c r="M261" s="100">
        <v>0</v>
      </c>
      <c r="N261" s="100">
        <v>0</v>
      </c>
      <c r="O261" s="100">
        <v>0</v>
      </c>
      <c r="P261" s="100">
        <v>80303674</v>
      </c>
      <c r="Q261" s="84" t="s">
        <v>880</v>
      </c>
      <c r="R261" s="84" t="s">
        <v>1045</v>
      </c>
      <c r="S261" s="84" t="s">
        <v>1060</v>
      </c>
      <c r="T261" s="84" t="s">
        <v>1047</v>
      </c>
      <c r="V261"/>
      <c r="W261"/>
      <c r="Z261"/>
    </row>
    <row r="262" spans="1:26" x14ac:dyDescent="0.25">
      <c r="A262" t="s">
        <v>1026</v>
      </c>
      <c r="B262" s="85" t="s">
        <v>883</v>
      </c>
      <c r="C262" s="85" t="s">
        <v>882</v>
      </c>
      <c r="D262" s="100">
        <v>81590390</v>
      </c>
      <c r="E262" s="100">
        <v>0</v>
      </c>
      <c r="F262" s="100">
        <v>2907112</v>
      </c>
      <c r="G262" s="100">
        <v>239332</v>
      </c>
      <c r="H262" s="100">
        <v>0</v>
      </c>
      <c r="I262" s="100">
        <v>239332</v>
      </c>
      <c r="J262" s="100">
        <v>0</v>
      </c>
      <c r="K262" s="100">
        <v>190983</v>
      </c>
      <c r="L262" s="100">
        <v>108901</v>
      </c>
      <c r="M262" s="100">
        <v>108901</v>
      </c>
      <c r="N262" s="100">
        <v>0</v>
      </c>
      <c r="O262" s="100">
        <v>0</v>
      </c>
      <c r="P262" s="100">
        <v>78144062</v>
      </c>
      <c r="Q262" s="84" t="s">
        <v>882</v>
      </c>
      <c r="R262" s="84" t="s">
        <v>1054</v>
      </c>
      <c r="S262" s="84" t="s">
        <v>1090</v>
      </c>
      <c r="T262" s="84" t="s">
        <v>1054</v>
      </c>
      <c r="V262"/>
      <c r="W262"/>
      <c r="Z262"/>
    </row>
    <row r="263" spans="1:26" x14ac:dyDescent="0.25">
      <c r="A263" t="s">
        <v>1037</v>
      </c>
      <c r="B263" s="85" t="s">
        <v>885</v>
      </c>
      <c r="C263" s="85" t="s">
        <v>884</v>
      </c>
      <c r="D263" s="100">
        <v>91041300</v>
      </c>
      <c r="E263" s="100">
        <v>0</v>
      </c>
      <c r="F263" s="100">
        <v>474632</v>
      </c>
      <c r="G263" s="100">
        <v>359017</v>
      </c>
      <c r="H263" s="100">
        <v>0</v>
      </c>
      <c r="I263" s="100">
        <v>359017</v>
      </c>
      <c r="J263" s="100">
        <v>0</v>
      </c>
      <c r="K263" s="100">
        <v>727399</v>
      </c>
      <c r="L263" s="100">
        <v>0</v>
      </c>
      <c r="M263" s="100">
        <v>0</v>
      </c>
      <c r="N263" s="100">
        <v>0</v>
      </c>
      <c r="O263" s="100">
        <v>0</v>
      </c>
      <c r="P263" s="100">
        <v>89480252</v>
      </c>
      <c r="Q263" s="84" t="s">
        <v>884</v>
      </c>
      <c r="R263" s="84" t="s">
        <v>1054</v>
      </c>
      <c r="S263" s="84" t="s">
        <v>1075</v>
      </c>
      <c r="T263" s="84" t="s">
        <v>1054</v>
      </c>
      <c r="V263"/>
      <c r="W263"/>
      <c r="Z263"/>
    </row>
    <row r="264" spans="1:26" x14ac:dyDescent="0.25">
      <c r="A264" t="s">
        <v>1026</v>
      </c>
      <c r="B264" s="85" t="s">
        <v>887</v>
      </c>
      <c r="C264" s="85" t="s">
        <v>886</v>
      </c>
      <c r="D264" s="100">
        <v>58153843.099999994</v>
      </c>
      <c r="E264" s="100">
        <v>76532</v>
      </c>
      <c r="F264" s="100">
        <v>0</v>
      </c>
      <c r="G264" s="100">
        <v>228473</v>
      </c>
      <c r="H264" s="100">
        <v>0</v>
      </c>
      <c r="I264" s="100">
        <v>228473</v>
      </c>
      <c r="J264" s="100">
        <v>0</v>
      </c>
      <c r="K264" s="100">
        <v>0</v>
      </c>
      <c r="L264" s="100">
        <v>-30826</v>
      </c>
      <c r="M264" s="100">
        <v>-30826</v>
      </c>
      <c r="N264" s="100">
        <v>0</v>
      </c>
      <c r="O264" s="100">
        <v>0</v>
      </c>
      <c r="P264" s="100">
        <v>58032728.099999994</v>
      </c>
      <c r="Q264" s="84" t="s">
        <v>886</v>
      </c>
      <c r="R264" s="84" t="s">
        <v>1094</v>
      </c>
      <c r="S264" s="84" t="s">
        <v>1028</v>
      </c>
      <c r="T264" s="84" t="s">
        <v>1029</v>
      </c>
      <c r="V264"/>
      <c r="W264"/>
      <c r="Z264"/>
    </row>
    <row r="265" spans="1:26" x14ac:dyDescent="0.25">
      <c r="A265" t="s">
        <v>1026</v>
      </c>
      <c r="B265" s="85" t="s">
        <v>889</v>
      </c>
      <c r="C265" s="85" t="s">
        <v>888</v>
      </c>
      <c r="D265" s="100">
        <v>29244248.939999998</v>
      </c>
      <c r="E265" s="100">
        <v>250202</v>
      </c>
      <c r="F265" s="100">
        <v>0</v>
      </c>
      <c r="G265" s="100">
        <v>155352</v>
      </c>
      <c r="H265" s="100">
        <v>0</v>
      </c>
      <c r="I265" s="100">
        <v>155352</v>
      </c>
      <c r="J265" s="100">
        <v>0</v>
      </c>
      <c r="K265" s="100">
        <v>0</v>
      </c>
      <c r="L265" s="100">
        <v>251468</v>
      </c>
      <c r="M265" s="100">
        <v>251468</v>
      </c>
      <c r="N265" s="100">
        <v>0</v>
      </c>
      <c r="O265" s="100">
        <v>0</v>
      </c>
      <c r="P265" s="100">
        <v>29087630.939999998</v>
      </c>
      <c r="Q265" s="84" t="s">
        <v>888</v>
      </c>
      <c r="R265" s="84" t="s">
        <v>1076</v>
      </c>
      <c r="S265" s="84" t="s">
        <v>1028</v>
      </c>
      <c r="T265" s="84" t="s">
        <v>1029</v>
      </c>
      <c r="V265"/>
      <c r="W265"/>
      <c r="Z265"/>
    </row>
    <row r="266" spans="1:26" x14ac:dyDescent="0.25">
      <c r="A266" t="s">
        <v>1026</v>
      </c>
      <c r="B266" s="85" t="s">
        <v>891</v>
      </c>
      <c r="C266" s="85" t="s">
        <v>890</v>
      </c>
      <c r="D266" s="100">
        <v>89625139</v>
      </c>
      <c r="E266" s="100">
        <v>0</v>
      </c>
      <c r="F266" s="100">
        <v>1296117</v>
      </c>
      <c r="G266" s="100">
        <v>334751</v>
      </c>
      <c r="H266" s="100">
        <v>0</v>
      </c>
      <c r="I266" s="100">
        <v>334751</v>
      </c>
      <c r="J266" s="100">
        <v>0</v>
      </c>
      <c r="K266" s="100">
        <v>757405</v>
      </c>
      <c r="L266" s="100">
        <v>0</v>
      </c>
      <c r="M266" s="100">
        <v>0</v>
      </c>
      <c r="N266" s="100">
        <v>0</v>
      </c>
      <c r="O266" s="100">
        <v>0</v>
      </c>
      <c r="P266" s="100">
        <v>87236866</v>
      </c>
      <c r="Q266" s="84" t="s">
        <v>890</v>
      </c>
      <c r="R266" s="84" t="s">
        <v>1045</v>
      </c>
      <c r="S266" s="84" t="s">
        <v>1089</v>
      </c>
      <c r="T266" s="84" t="s">
        <v>1047</v>
      </c>
      <c r="V266"/>
      <c r="W266"/>
      <c r="Z266"/>
    </row>
    <row r="267" spans="1:26" x14ac:dyDescent="0.25">
      <c r="A267" t="s">
        <v>1037</v>
      </c>
      <c r="B267" s="85" t="s">
        <v>893</v>
      </c>
      <c r="C267" s="85" t="s">
        <v>892</v>
      </c>
      <c r="D267" s="100">
        <v>36686300</v>
      </c>
      <c r="E267" s="100">
        <v>0</v>
      </c>
      <c r="F267" s="100">
        <v>73364</v>
      </c>
      <c r="G267" s="100">
        <v>122371</v>
      </c>
      <c r="H267" s="100">
        <v>0</v>
      </c>
      <c r="I267" s="100">
        <v>122371</v>
      </c>
      <c r="J267" s="100">
        <v>0</v>
      </c>
      <c r="K267" s="100">
        <v>0</v>
      </c>
      <c r="L267" s="100">
        <v>0</v>
      </c>
      <c r="M267" s="100">
        <v>0</v>
      </c>
      <c r="N267" s="100">
        <v>0</v>
      </c>
      <c r="O267" s="100">
        <v>0</v>
      </c>
      <c r="P267" s="100">
        <v>36490565</v>
      </c>
      <c r="Q267" s="84" t="s">
        <v>892</v>
      </c>
      <c r="R267" s="84" t="s">
        <v>1088</v>
      </c>
      <c r="S267" s="84" t="s">
        <v>1028</v>
      </c>
      <c r="T267" s="84" t="s">
        <v>1029</v>
      </c>
      <c r="V267"/>
      <c r="W267"/>
      <c r="Z267"/>
    </row>
    <row r="268" spans="1:26" x14ac:dyDescent="0.25">
      <c r="A268" t="s">
        <v>1026</v>
      </c>
      <c r="B268" s="85" t="s">
        <v>895</v>
      </c>
      <c r="C268" s="85" t="s">
        <v>894</v>
      </c>
      <c r="D268" s="100">
        <v>56473251.780000001</v>
      </c>
      <c r="E268" s="100">
        <v>410039</v>
      </c>
      <c r="F268" s="100">
        <v>0</v>
      </c>
      <c r="G268" s="100">
        <v>188306</v>
      </c>
      <c r="H268" s="100">
        <v>0</v>
      </c>
      <c r="I268" s="100">
        <v>188306</v>
      </c>
      <c r="J268" s="100">
        <v>0</v>
      </c>
      <c r="K268" s="100">
        <v>0</v>
      </c>
      <c r="L268" s="100">
        <v>0</v>
      </c>
      <c r="M268" s="100">
        <v>0</v>
      </c>
      <c r="N268" s="100">
        <v>0</v>
      </c>
      <c r="O268" s="100">
        <v>0</v>
      </c>
      <c r="P268" s="100">
        <v>56694984.780000001</v>
      </c>
      <c r="Q268" s="84" t="s">
        <v>894</v>
      </c>
      <c r="R268" s="84" t="s">
        <v>1042</v>
      </c>
      <c r="S268" s="84" t="s">
        <v>1043</v>
      </c>
      <c r="T268" s="84" t="s">
        <v>1044</v>
      </c>
      <c r="V268"/>
      <c r="W268"/>
      <c r="Z268"/>
    </row>
    <row r="269" spans="1:26" x14ac:dyDescent="0.25">
      <c r="A269" t="s">
        <v>1026</v>
      </c>
      <c r="B269" s="85" t="s">
        <v>897</v>
      </c>
      <c r="C269" s="85" t="s">
        <v>896</v>
      </c>
      <c r="D269" s="100">
        <v>49005830</v>
      </c>
      <c r="E269" s="100">
        <v>310556</v>
      </c>
      <c r="F269" s="100">
        <v>0</v>
      </c>
      <c r="G269" s="100">
        <v>186427</v>
      </c>
      <c r="H269" s="100">
        <v>0</v>
      </c>
      <c r="I269" s="100">
        <v>186427</v>
      </c>
      <c r="J269" s="100">
        <v>0</v>
      </c>
      <c r="K269" s="100">
        <v>0</v>
      </c>
      <c r="L269" s="100">
        <v>1285910</v>
      </c>
      <c r="M269" s="100">
        <v>421550</v>
      </c>
      <c r="N269" s="100">
        <v>864360</v>
      </c>
      <c r="O269" s="100">
        <v>0</v>
      </c>
      <c r="P269" s="100">
        <v>47844049</v>
      </c>
      <c r="Q269" s="84" t="s">
        <v>896</v>
      </c>
      <c r="R269" s="84" t="s">
        <v>1035</v>
      </c>
      <c r="S269" s="84" t="s">
        <v>1036</v>
      </c>
      <c r="T269" s="84" t="s">
        <v>1029</v>
      </c>
      <c r="V269"/>
      <c r="W269"/>
      <c r="Z269"/>
    </row>
    <row r="270" spans="1:26" x14ac:dyDescent="0.25">
      <c r="A270" t="s">
        <v>1026</v>
      </c>
      <c r="B270" s="85" t="s">
        <v>899</v>
      </c>
      <c r="C270" s="85" t="s">
        <v>898</v>
      </c>
      <c r="D270" s="100">
        <v>109777876</v>
      </c>
      <c r="E270" s="100">
        <v>0</v>
      </c>
      <c r="F270" s="100">
        <v>2505056</v>
      </c>
      <c r="G270" s="100">
        <v>260746</v>
      </c>
      <c r="H270" s="100">
        <v>0</v>
      </c>
      <c r="I270" s="100">
        <v>260746</v>
      </c>
      <c r="J270" s="100">
        <v>0</v>
      </c>
      <c r="K270" s="100">
        <v>0</v>
      </c>
      <c r="L270" s="100">
        <v>354722</v>
      </c>
      <c r="M270" s="100">
        <v>354722</v>
      </c>
      <c r="N270" s="100">
        <v>0</v>
      </c>
      <c r="O270" s="100">
        <v>0</v>
      </c>
      <c r="P270" s="100">
        <v>106657352</v>
      </c>
      <c r="Q270" s="84" t="s">
        <v>898</v>
      </c>
      <c r="R270" s="84" t="s">
        <v>1054</v>
      </c>
      <c r="S270" s="84" t="s">
        <v>1099</v>
      </c>
      <c r="T270" s="84" t="s">
        <v>1054</v>
      </c>
      <c r="V270"/>
      <c r="W270"/>
      <c r="Z270"/>
    </row>
    <row r="271" spans="1:26" x14ac:dyDescent="0.25">
      <c r="A271" t="s">
        <v>1026</v>
      </c>
      <c r="B271" s="85" t="s">
        <v>901</v>
      </c>
      <c r="C271" s="85" t="s">
        <v>900</v>
      </c>
      <c r="D271" s="100">
        <v>52534265</v>
      </c>
      <c r="E271" s="100">
        <v>0</v>
      </c>
      <c r="F271" s="100">
        <v>896193</v>
      </c>
      <c r="G271" s="100">
        <v>286759</v>
      </c>
      <c r="H271" s="100">
        <v>0</v>
      </c>
      <c r="I271" s="100">
        <v>286759</v>
      </c>
      <c r="J271" s="100">
        <v>0</v>
      </c>
      <c r="K271" s="100">
        <v>0</v>
      </c>
      <c r="L271" s="100">
        <v>0</v>
      </c>
      <c r="M271" s="100">
        <v>0</v>
      </c>
      <c r="N271" s="100">
        <v>0</v>
      </c>
      <c r="O271" s="100">
        <v>0</v>
      </c>
      <c r="P271" s="100">
        <v>51351313</v>
      </c>
      <c r="Q271" s="84" t="s">
        <v>900</v>
      </c>
      <c r="R271" s="84" t="s">
        <v>1045</v>
      </c>
      <c r="S271" s="84" t="s">
        <v>1060</v>
      </c>
      <c r="T271" s="84" t="s">
        <v>1047</v>
      </c>
      <c r="V271"/>
      <c r="W271"/>
      <c r="Z271"/>
    </row>
    <row r="272" spans="1:26" x14ac:dyDescent="0.25">
      <c r="A272" t="s">
        <v>1026</v>
      </c>
      <c r="B272" s="85" t="s">
        <v>903</v>
      </c>
      <c r="C272" s="85" t="s">
        <v>902</v>
      </c>
      <c r="D272" s="100">
        <v>34402763</v>
      </c>
      <c r="E272" s="100">
        <v>0</v>
      </c>
      <c r="F272" s="100">
        <v>439287</v>
      </c>
      <c r="G272" s="100">
        <v>89758</v>
      </c>
      <c r="H272" s="100">
        <v>0</v>
      </c>
      <c r="I272" s="100">
        <v>89758</v>
      </c>
      <c r="J272" s="100">
        <v>0</v>
      </c>
      <c r="K272" s="100">
        <v>0</v>
      </c>
      <c r="L272" s="100">
        <v>0</v>
      </c>
      <c r="M272" s="100">
        <v>0</v>
      </c>
      <c r="N272" s="100">
        <v>0</v>
      </c>
      <c r="O272" s="100">
        <v>0</v>
      </c>
      <c r="P272" s="100">
        <v>33873718</v>
      </c>
      <c r="Q272" s="84" t="s">
        <v>902</v>
      </c>
      <c r="R272" s="84" t="s">
        <v>1074</v>
      </c>
      <c r="S272" s="84" t="s">
        <v>1075</v>
      </c>
      <c r="T272" s="84" t="s">
        <v>1029</v>
      </c>
      <c r="V272"/>
      <c r="W272"/>
      <c r="Z272"/>
    </row>
    <row r="273" spans="1:26" x14ac:dyDescent="0.25">
      <c r="A273" t="s">
        <v>1026</v>
      </c>
      <c r="B273" s="85" t="s">
        <v>905</v>
      </c>
      <c r="C273" s="85" t="s">
        <v>904</v>
      </c>
      <c r="D273" s="100">
        <v>21592562</v>
      </c>
      <c r="E273" s="100">
        <v>527378</v>
      </c>
      <c r="F273" s="100">
        <v>0</v>
      </c>
      <c r="G273" s="100">
        <v>124641</v>
      </c>
      <c r="H273" s="100">
        <v>0</v>
      </c>
      <c r="I273" s="100">
        <v>124641</v>
      </c>
      <c r="J273" s="100">
        <v>0</v>
      </c>
      <c r="K273" s="100">
        <v>0</v>
      </c>
      <c r="L273" s="100">
        <v>0</v>
      </c>
      <c r="M273" s="100">
        <v>0</v>
      </c>
      <c r="N273" s="100">
        <v>0</v>
      </c>
      <c r="O273" s="100">
        <v>0</v>
      </c>
      <c r="P273" s="100">
        <v>21995299</v>
      </c>
      <c r="Q273" s="84" t="s">
        <v>904</v>
      </c>
      <c r="R273" s="84" t="s">
        <v>1088</v>
      </c>
      <c r="S273" s="84" t="s">
        <v>1028</v>
      </c>
      <c r="T273" s="84" t="s">
        <v>1029</v>
      </c>
      <c r="V273"/>
      <c r="W273"/>
      <c r="Z273"/>
    </row>
    <row r="274" spans="1:26" x14ac:dyDescent="0.25">
      <c r="A274" t="s">
        <v>1026</v>
      </c>
      <c r="B274" s="85" t="s">
        <v>907</v>
      </c>
      <c r="C274" s="85" t="s">
        <v>906</v>
      </c>
      <c r="D274" s="100">
        <v>31067095</v>
      </c>
      <c r="E274" s="100">
        <v>0</v>
      </c>
      <c r="F274" s="100">
        <v>13200</v>
      </c>
      <c r="G274" s="100">
        <v>192274</v>
      </c>
      <c r="H274" s="100">
        <v>0</v>
      </c>
      <c r="I274" s="100">
        <v>192274</v>
      </c>
      <c r="J274" s="100">
        <v>0</v>
      </c>
      <c r="K274" s="100">
        <v>0</v>
      </c>
      <c r="L274" s="100">
        <v>56810</v>
      </c>
      <c r="M274" s="100">
        <v>56810</v>
      </c>
      <c r="N274" s="100">
        <v>0</v>
      </c>
      <c r="O274" s="100">
        <v>0</v>
      </c>
      <c r="P274" s="100">
        <v>30804811</v>
      </c>
      <c r="Q274" s="84" t="s">
        <v>906</v>
      </c>
      <c r="R274" s="84" t="s">
        <v>1084</v>
      </c>
      <c r="S274" s="84" t="s">
        <v>1085</v>
      </c>
      <c r="T274" s="84" t="s">
        <v>1029</v>
      </c>
      <c r="V274"/>
      <c r="W274"/>
      <c r="Z274"/>
    </row>
    <row r="275" spans="1:26" x14ac:dyDescent="0.25">
      <c r="A275" t="s">
        <v>1026</v>
      </c>
      <c r="B275" s="85" t="s">
        <v>909</v>
      </c>
      <c r="C275" s="85" t="s">
        <v>908</v>
      </c>
      <c r="D275" s="100">
        <v>74897290</v>
      </c>
      <c r="E275" s="100">
        <v>371029</v>
      </c>
      <c r="F275" s="100">
        <v>0</v>
      </c>
      <c r="G275" s="100">
        <v>214766</v>
      </c>
      <c r="H275" s="100">
        <v>0</v>
      </c>
      <c r="I275" s="100">
        <v>214766</v>
      </c>
      <c r="J275" s="100">
        <v>0</v>
      </c>
      <c r="K275" s="100">
        <v>0</v>
      </c>
      <c r="L275" s="100">
        <v>109828</v>
      </c>
      <c r="M275" s="100">
        <v>109828</v>
      </c>
      <c r="N275" s="100">
        <v>0</v>
      </c>
      <c r="O275" s="100">
        <v>0</v>
      </c>
      <c r="P275" s="100">
        <v>74943725</v>
      </c>
      <c r="Q275" s="84" t="s">
        <v>908</v>
      </c>
      <c r="R275" s="84" t="s">
        <v>1054</v>
      </c>
      <c r="S275" s="84" t="s">
        <v>1097</v>
      </c>
      <c r="T275" s="84" t="s">
        <v>1054</v>
      </c>
      <c r="V275"/>
      <c r="W275"/>
      <c r="Z275"/>
    </row>
    <row r="276" spans="1:26" x14ac:dyDescent="0.25">
      <c r="A276" t="s">
        <v>1026</v>
      </c>
      <c r="B276" s="85" t="s">
        <v>911</v>
      </c>
      <c r="C276" s="85" t="s">
        <v>910</v>
      </c>
      <c r="D276" s="100">
        <v>28307646</v>
      </c>
      <c r="E276" s="100">
        <v>239135</v>
      </c>
      <c r="F276" s="100">
        <v>0</v>
      </c>
      <c r="G276" s="100">
        <v>289204</v>
      </c>
      <c r="H276" s="100">
        <v>0</v>
      </c>
      <c r="I276" s="100">
        <v>289204</v>
      </c>
      <c r="J276" s="100">
        <v>0</v>
      </c>
      <c r="K276" s="100">
        <v>0</v>
      </c>
      <c r="L276" s="100">
        <v>248220</v>
      </c>
      <c r="M276" s="100">
        <v>248220</v>
      </c>
      <c r="N276" s="100">
        <v>0</v>
      </c>
      <c r="O276" s="100">
        <v>0</v>
      </c>
      <c r="P276" s="100">
        <v>28009357</v>
      </c>
      <c r="Q276" s="84" t="s">
        <v>910</v>
      </c>
      <c r="R276" s="84" t="s">
        <v>1048</v>
      </c>
      <c r="S276" s="84" t="s">
        <v>1049</v>
      </c>
      <c r="T276" s="84" t="s">
        <v>1029</v>
      </c>
      <c r="V276"/>
      <c r="W276"/>
      <c r="Z276"/>
    </row>
    <row r="277" spans="1:26" x14ac:dyDescent="0.25">
      <c r="A277" t="s">
        <v>1026</v>
      </c>
      <c r="B277" s="85" t="s">
        <v>913</v>
      </c>
      <c r="C277" s="85" t="s">
        <v>912</v>
      </c>
      <c r="D277" s="100">
        <v>53982929</v>
      </c>
      <c r="E277" s="100">
        <v>0</v>
      </c>
      <c r="F277" s="100">
        <v>62209</v>
      </c>
      <c r="G277" s="100">
        <v>188242</v>
      </c>
      <c r="H277" s="100">
        <v>0</v>
      </c>
      <c r="I277" s="100">
        <v>188242</v>
      </c>
      <c r="J277" s="100">
        <v>0</v>
      </c>
      <c r="K277" s="100">
        <v>0</v>
      </c>
      <c r="L277" s="100">
        <v>431033</v>
      </c>
      <c r="M277" s="100">
        <v>431033</v>
      </c>
      <c r="N277" s="100">
        <v>0</v>
      </c>
      <c r="O277" s="100">
        <v>0</v>
      </c>
      <c r="P277" s="100">
        <v>53301445</v>
      </c>
      <c r="Q277" s="84" t="s">
        <v>912</v>
      </c>
      <c r="R277" s="84" t="s">
        <v>1050</v>
      </c>
      <c r="S277" s="84" t="s">
        <v>1051</v>
      </c>
      <c r="T277" s="84" t="s">
        <v>1029</v>
      </c>
      <c r="V277"/>
      <c r="W277"/>
      <c r="Z277"/>
    </row>
    <row r="278" spans="1:26" x14ac:dyDescent="0.25">
      <c r="A278" t="s">
        <v>1026</v>
      </c>
      <c r="B278" s="85" t="s">
        <v>915</v>
      </c>
      <c r="C278" s="85" t="s">
        <v>914</v>
      </c>
      <c r="D278" s="100">
        <v>44468192</v>
      </c>
      <c r="E278" s="100">
        <v>390490</v>
      </c>
      <c r="F278" s="100">
        <v>0</v>
      </c>
      <c r="G278" s="100">
        <v>121402</v>
      </c>
      <c r="H278" s="100">
        <v>0</v>
      </c>
      <c r="I278" s="100">
        <v>121402</v>
      </c>
      <c r="J278" s="100">
        <v>0</v>
      </c>
      <c r="K278" s="100">
        <v>0</v>
      </c>
      <c r="L278" s="100">
        <v>249758</v>
      </c>
      <c r="M278" s="100">
        <v>124262</v>
      </c>
      <c r="N278" s="100">
        <v>125496</v>
      </c>
      <c r="O278" s="100">
        <v>0</v>
      </c>
      <c r="P278" s="100">
        <v>44487522</v>
      </c>
      <c r="Q278" s="84" t="s">
        <v>914</v>
      </c>
      <c r="R278" s="84" t="s">
        <v>1076</v>
      </c>
      <c r="S278" s="84" t="s">
        <v>1028</v>
      </c>
      <c r="T278" s="84" t="s">
        <v>1029</v>
      </c>
      <c r="V278"/>
      <c r="W278"/>
      <c r="Z278"/>
    </row>
    <row r="279" spans="1:26" x14ac:dyDescent="0.25">
      <c r="A279" t="s">
        <v>1026</v>
      </c>
      <c r="B279" s="85" t="s">
        <v>917</v>
      </c>
      <c r="C279" s="85" t="s">
        <v>916</v>
      </c>
      <c r="D279" s="100">
        <v>33222692</v>
      </c>
      <c r="E279" s="100">
        <v>0</v>
      </c>
      <c r="F279" s="100">
        <v>21614</v>
      </c>
      <c r="G279" s="100">
        <v>196920</v>
      </c>
      <c r="H279" s="100">
        <v>0</v>
      </c>
      <c r="I279" s="100">
        <v>196920</v>
      </c>
      <c r="J279" s="100">
        <v>0</v>
      </c>
      <c r="K279" s="100">
        <v>0</v>
      </c>
      <c r="L279" s="100">
        <v>5631</v>
      </c>
      <c r="M279" s="100">
        <v>5631</v>
      </c>
      <c r="N279" s="100">
        <v>0</v>
      </c>
      <c r="O279" s="100">
        <v>0</v>
      </c>
      <c r="P279" s="100">
        <v>32998527</v>
      </c>
      <c r="Q279" s="84" t="s">
        <v>916</v>
      </c>
      <c r="R279" s="84" t="s">
        <v>1035</v>
      </c>
      <c r="S279" s="84" t="s">
        <v>1036</v>
      </c>
      <c r="T279" s="84" t="s">
        <v>1029</v>
      </c>
      <c r="V279"/>
      <c r="W279"/>
      <c r="Z279"/>
    </row>
    <row r="280" spans="1:26" x14ac:dyDescent="0.25">
      <c r="A280" t="s">
        <v>1037</v>
      </c>
      <c r="B280" s="85" t="s">
        <v>919</v>
      </c>
      <c r="C280" s="85" t="s">
        <v>918</v>
      </c>
      <c r="D280" s="100">
        <v>30060418</v>
      </c>
      <c r="E280" s="100">
        <v>130860</v>
      </c>
      <c r="F280" s="100">
        <v>0</v>
      </c>
      <c r="G280" s="100">
        <v>91325</v>
      </c>
      <c r="H280" s="100">
        <v>0</v>
      </c>
      <c r="I280" s="100">
        <v>91325</v>
      </c>
      <c r="J280" s="100">
        <v>0</v>
      </c>
      <c r="K280" s="100">
        <v>0</v>
      </c>
      <c r="L280" s="100">
        <v>0</v>
      </c>
      <c r="M280" s="100">
        <v>0</v>
      </c>
      <c r="N280" s="100">
        <v>0</v>
      </c>
      <c r="O280" s="100">
        <v>0</v>
      </c>
      <c r="P280" s="100">
        <v>30099953</v>
      </c>
      <c r="Q280" s="84" t="s">
        <v>918</v>
      </c>
      <c r="R280" s="84" t="s">
        <v>1069</v>
      </c>
      <c r="S280" s="84" t="s">
        <v>1028</v>
      </c>
      <c r="T280" s="84" t="s">
        <v>1029</v>
      </c>
      <c r="V280"/>
      <c r="W280"/>
      <c r="Z280"/>
    </row>
    <row r="281" spans="1:26" x14ac:dyDescent="0.25">
      <c r="A281" t="s">
        <v>1026</v>
      </c>
      <c r="B281" s="85" t="s">
        <v>921</v>
      </c>
      <c r="C281" s="85" t="s">
        <v>920</v>
      </c>
      <c r="D281" s="100">
        <v>118295456</v>
      </c>
      <c r="E281" s="100">
        <v>0</v>
      </c>
      <c r="F281" s="100">
        <v>1327103</v>
      </c>
      <c r="G281" s="100">
        <v>230321</v>
      </c>
      <c r="H281" s="100">
        <v>0</v>
      </c>
      <c r="I281" s="100">
        <v>230321</v>
      </c>
      <c r="J281" s="100">
        <v>0</v>
      </c>
      <c r="K281" s="100">
        <v>0</v>
      </c>
      <c r="L281" s="100">
        <v>0</v>
      </c>
      <c r="M281" s="100">
        <v>0</v>
      </c>
      <c r="N281" s="100">
        <v>0</v>
      </c>
      <c r="O281" s="100">
        <v>0</v>
      </c>
      <c r="P281" s="100">
        <v>116738032</v>
      </c>
      <c r="Q281" s="84" t="s">
        <v>920</v>
      </c>
      <c r="R281" s="84" t="s">
        <v>1054</v>
      </c>
      <c r="S281" s="84" t="s">
        <v>1049</v>
      </c>
      <c r="T281" s="84" t="s">
        <v>1054</v>
      </c>
      <c r="V281"/>
      <c r="W281"/>
      <c r="Z281"/>
    </row>
    <row r="282" spans="1:26" x14ac:dyDescent="0.25">
      <c r="A282" t="s">
        <v>1026</v>
      </c>
      <c r="B282" s="85" t="s">
        <v>923</v>
      </c>
      <c r="C282" s="85" t="s">
        <v>922</v>
      </c>
      <c r="D282" s="100">
        <v>57019168</v>
      </c>
      <c r="E282" s="100">
        <v>174278</v>
      </c>
      <c r="F282" s="100">
        <v>0</v>
      </c>
      <c r="G282" s="100">
        <v>161137</v>
      </c>
      <c r="H282" s="100">
        <v>0</v>
      </c>
      <c r="I282" s="100">
        <v>161137</v>
      </c>
      <c r="J282" s="100">
        <v>0</v>
      </c>
      <c r="K282" s="100">
        <v>0</v>
      </c>
      <c r="L282" s="100">
        <v>0</v>
      </c>
      <c r="M282" s="100">
        <v>0</v>
      </c>
      <c r="N282" s="100">
        <v>0</v>
      </c>
      <c r="O282" s="100">
        <v>0</v>
      </c>
      <c r="P282" s="100">
        <v>57032309</v>
      </c>
      <c r="Q282" s="84" t="s">
        <v>922</v>
      </c>
      <c r="R282" s="84" t="s">
        <v>1035</v>
      </c>
      <c r="S282" s="84" t="s">
        <v>1036</v>
      </c>
      <c r="T282" s="84" t="s">
        <v>1029</v>
      </c>
      <c r="V282"/>
      <c r="W282"/>
      <c r="Z282"/>
    </row>
    <row r="283" spans="1:26" x14ac:dyDescent="0.25">
      <c r="A283" t="s">
        <v>1026</v>
      </c>
      <c r="B283" s="85" t="s">
        <v>925</v>
      </c>
      <c r="C283" s="85" t="s">
        <v>924</v>
      </c>
      <c r="D283" s="100">
        <v>30233661.929999992</v>
      </c>
      <c r="E283" s="100">
        <v>0</v>
      </c>
      <c r="F283" s="100">
        <v>1068579</v>
      </c>
      <c r="G283" s="100">
        <v>197875</v>
      </c>
      <c r="H283" s="100">
        <v>0</v>
      </c>
      <c r="I283" s="100">
        <v>197875</v>
      </c>
      <c r="J283" s="100">
        <v>0</v>
      </c>
      <c r="K283" s="100">
        <v>0</v>
      </c>
      <c r="L283" s="100">
        <v>0</v>
      </c>
      <c r="M283" s="100">
        <v>0</v>
      </c>
      <c r="N283" s="100">
        <v>0</v>
      </c>
      <c r="O283" s="100">
        <v>0</v>
      </c>
      <c r="P283" s="100">
        <v>28967207.929999992</v>
      </c>
      <c r="Q283" s="84" t="s">
        <v>924</v>
      </c>
      <c r="R283" s="84" t="s">
        <v>1054</v>
      </c>
      <c r="S283" s="84" t="s">
        <v>1085</v>
      </c>
      <c r="T283" s="84" t="s">
        <v>1054</v>
      </c>
      <c r="V283"/>
      <c r="W283"/>
      <c r="Z283"/>
    </row>
    <row r="284" spans="1:26" x14ac:dyDescent="0.25">
      <c r="A284" t="s">
        <v>1026</v>
      </c>
      <c r="B284" s="85" t="s">
        <v>927</v>
      </c>
      <c r="C284" s="85" t="s">
        <v>926</v>
      </c>
      <c r="D284" s="100">
        <v>10896462</v>
      </c>
      <c r="E284" s="100">
        <v>437115</v>
      </c>
      <c r="F284" s="100">
        <v>0</v>
      </c>
      <c r="G284" s="100">
        <v>133259</v>
      </c>
      <c r="H284" s="100">
        <v>0</v>
      </c>
      <c r="I284" s="100">
        <v>133259</v>
      </c>
      <c r="J284" s="100">
        <v>0</v>
      </c>
      <c r="K284" s="100">
        <v>0</v>
      </c>
      <c r="L284" s="100">
        <v>801919</v>
      </c>
      <c r="M284" s="100">
        <v>801919</v>
      </c>
      <c r="N284" s="100">
        <v>0</v>
      </c>
      <c r="O284" s="100">
        <v>0</v>
      </c>
      <c r="P284" s="100">
        <v>10398399</v>
      </c>
      <c r="Q284" s="84" t="s">
        <v>926</v>
      </c>
      <c r="R284" s="84" t="s">
        <v>1084</v>
      </c>
      <c r="S284" s="84" t="s">
        <v>1085</v>
      </c>
      <c r="T284" s="84" t="s">
        <v>1029</v>
      </c>
      <c r="V284"/>
      <c r="W284"/>
      <c r="Z284"/>
    </row>
    <row r="285" spans="1:26" x14ac:dyDescent="0.25">
      <c r="A285" t="s">
        <v>1037</v>
      </c>
      <c r="B285" s="85" t="s">
        <v>929</v>
      </c>
      <c r="C285" s="85" t="s">
        <v>928</v>
      </c>
      <c r="D285" s="100">
        <v>443219441</v>
      </c>
      <c r="E285" s="100">
        <v>9034598</v>
      </c>
      <c r="F285" s="100">
        <v>0</v>
      </c>
      <c r="G285" s="100">
        <v>1020853</v>
      </c>
      <c r="H285" s="100">
        <v>0</v>
      </c>
      <c r="I285" s="100">
        <v>1020853</v>
      </c>
      <c r="J285" s="100">
        <v>0</v>
      </c>
      <c r="K285" s="100">
        <v>0</v>
      </c>
      <c r="L285" s="100">
        <v>0</v>
      </c>
      <c r="M285" s="100">
        <v>0</v>
      </c>
      <c r="N285" s="100">
        <v>0</v>
      </c>
      <c r="O285" s="100">
        <v>0</v>
      </c>
      <c r="P285" s="100">
        <v>451233186</v>
      </c>
      <c r="Q285" s="84" t="s">
        <v>928</v>
      </c>
      <c r="R285" s="84" t="s">
        <v>1042</v>
      </c>
      <c r="S285" s="84" t="s">
        <v>1043</v>
      </c>
      <c r="T285" s="84" t="s">
        <v>1073</v>
      </c>
      <c r="V285"/>
      <c r="W285"/>
      <c r="Z285"/>
    </row>
    <row r="286" spans="1:26" x14ac:dyDescent="0.25">
      <c r="A286" t="s">
        <v>1026</v>
      </c>
      <c r="B286" s="85" t="s">
        <v>931</v>
      </c>
      <c r="C286" s="85" t="s">
        <v>930</v>
      </c>
      <c r="D286" s="100">
        <v>157622724.34999999</v>
      </c>
      <c r="E286" s="100">
        <v>0</v>
      </c>
      <c r="F286" s="100">
        <v>2850873</v>
      </c>
      <c r="G286" s="100">
        <v>429794</v>
      </c>
      <c r="H286" s="100">
        <v>0</v>
      </c>
      <c r="I286" s="100">
        <v>429794</v>
      </c>
      <c r="J286" s="100">
        <v>0</v>
      </c>
      <c r="K286" s="100">
        <v>0</v>
      </c>
      <c r="L286" s="100">
        <v>81648</v>
      </c>
      <c r="M286" s="100">
        <v>81648</v>
      </c>
      <c r="N286" s="100">
        <v>0</v>
      </c>
      <c r="O286" s="100">
        <v>0</v>
      </c>
      <c r="P286" s="100">
        <v>154260409.34999999</v>
      </c>
      <c r="Q286" s="84" t="s">
        <v>930</v>
      </c>
      <c r="R286" s="84" t="s">
        <v>1045</v>
      </c>
      <c r="S286" s="84" t="s">
        <v>1060</v>
      </c>
      <c r="T286" s="84" t="s">
        <v>1047</v>
      </c>
      <c r="V286"/>
      <c r="W286"/>
      <c r="Z286"/>
    </row>
    <row r="287" spans="1:26" x14ac:dyDescent="0.25">
      <c r="A287" t="s">
        <v>1026</v>
      </c>
      <c r="B287" s="85" t="s">
        <v>933</v>
      </c>
      <c r="C287" s="85" t="s">
        <v>932</v>
      </c>
      <c r="D287" s="100">
        <v>52215632</v>
      </c>
      <c r="E287" s="100">
        <v>56351</v>
      </c>
      <c r="F287" s="100">
        <v>0</v>
      </c>
      <c r="G287" s="100">
        <v>169900</v>
      </c>
      <c r="H287" s="100">
        <v>0</v>
      </c>
      <c r="I287" s="100">
        <v>169900</v>
      </c>
      <c r="J287" s="100">
        <v>0</v>
      </c>
      <c r="K287" s="100">
        <v>0</v>
      </c>
      <c r="L287" s="100">
        <v>115539</v>
      </c>
      <c r="M287" s="100">
        <v>115539</v>
      </c>
      <c r="N287" s="100">
        <v>0</v>
      </c>
      <c r="O287" s="100">
        <v>0</v>
      </c>
      <c r="P287" s="100">
        <v>51986544</v>
      </c>
      <c r="Q287" s="84" t="s">
        <v>932</v>
      </c>
      <c r="R287" s="84" t="s">
        <v>1035</v>
      </c>
      <c r="S287" s="84" t="s">
        <v>1036</v>
      </c>
      <c r="T287" s="84" t="s">
        <v>1029</v>
      </c>
      <c r="V287"/>
      <c r="W287"/>
      <c r="Z287"/>
    </row>
    <row r="288" spans="1:26" x14ac:dyDescent="0.25">
      <c r="A288" t="s">
        <v>1026</v>
      </c>
      <c r="B288" s="85" t="s">
        <v>935</v>
      </c>
      <c r="C288" s="85" t="s">
        <v>934</v>
      </c>
      <c r="D288" s="100">
        <v>42728370</v>
      </c>
      <c r="E288" s="100">
        <v>373184</v>
      </c>
      <c r="F288" s="100">
        <v>0</v>
      </c>
      <c r="G288" s="100">
        <v>139888</v>
      </c>
      <c r="H288" s="100">
        <v>0</v>
      </c>
      <c r="I288" s="100">
        <v>139888</v>
      </c>
      <c r="J288" s="100">
        <v>0</v>
      </c>
      <c r="K288" s="100">
        <v>0</v>
      </c>
      <c r="L288" s="100">
        <v>122487</v>
      </c>
      <c r="M288" s="100">
        <v>122487</v>
      </c>
      <c r="N288" s="100">
        <v>0</v>
      </c>
      <c r="O288" s="100">
        <v>0</v>
      </c>
      <c r="P288" s="100">
        <v>42839179</v>
      </c>
      <c r="Q288" s="84" t="s">
        <v>934</v>
      </c>
      <c r="R288" s="84" t="s">
        <v>1048</v>
      </c>
      <c r="S288" s="84" t="s">
        <v>1049</v>
      </c>
      <c r="T288" s="84" t="s">
        <v>1029</v>
      </c>
      <c r="V288"/>
      <c r="W288"/>
      <c r="Z288"/>
    </row>
    <row r="289" spans="1:26" x14ac:dyDescent="0.25">
      <c r="A289" t="s">
        <v>1026</v>
      </c>
      <c r="B289" s="85" t="s">
        <v>937</v>
      </c>
      <c r="C289" s="85" t="s">
        <v>936</v>
      </c>
      <c r="D289" s="100">
        <v>57941381</v>
      </c>
      <c r="E289" s="100">
        <v>0</v>
      </c>
      <c r="F289" s="100">
        <v>2027306</v>
      </c>
      <c r="G289" s="100">
        <v>173339</v>
      </c>
      <c r="H289" s="100">
        <v>0</v>
      </c>
      <c r="I289" s="100">
        <v>173339</v>
      </c>
      <c r="J289" s="100">
        <v>0</v>
      </c>
      <c r="K289" s="100">
        <v>2307804</v>
      </c>
      <c r="L289" s="100">
        <v>-126661</v>
      </c>
      <c r="M289" s="100">
        <v>-126661</v>
      </c>
      <c r="N289" s="100">
        <v>0</v>
      </c>
      <c r="O289" s="100">
        <v>0</v>
      </c>
      <c r="P289" s="100">
        <v>53559593</v>
      </c>
      <c r="Q289" s="84" t="s">
        <v>936</v>
      </c>
      <c r="R289" s="84" t="s">
        <v>1077</v>
      </c>
      <c r="S289" s="84" t="s">
        <v>1028</v>
      </c>
      <c r="T289" s="84" t="s">
        <v>1029</v>
      </c>
      <c r="V289"/>
      <c r="W289"/>
      <c r="Z289"/>
    </row>
    <row r="290" spans="1:26" x14ac:dyDescent="0.25">
      <c r="A290" t="s">
        <v>1026</v>
      </c>
      <c r="B290" s="85" t="s">
        <v>939</v>
      </c>
      <c r="C290" s="85" t="s">
        <v>938</v>
      </c>
      <c r="D290" s="100">
        <v>139200546</v>
      </c>
      <c r="E290" s="100">
        <v>0</v>
      </c>
      <c r="F290" s="100">
        <v>707356</v>
      </c>
      <c r="G290" s="100">
        <v>447280</v>
      </c>
      <c r="H290" s="100">
        <v>0</v>
      </c>
      <c r="I290" s="100">
        <v>447280</v>
      </c>
      <c r="J290" s="100">
        <v>0</v>
      </c>
      <c r="K290" s="100">
        <v>20600</v>
      </c>
      <c r="L290" s="100">
        <v>541455</v>
      </c>
      <c r="M290" s="100">
        <v>541455</v>
      </c>
      <c r="N290" s="100">
        <v>0</v>
      </c>
      <c r="O290" s="100">
        <v>0</v>
      </c>
      <c r="P290" s="100">
        <v>137483855</v>
      </c>
      <c r="Q290" s="84" t="s">
        <v>938</v>
      </c>
      <c r="R290" s="84" t="s">
        <v>1045</v>
      </c>
      <c r="S290" s="84" t="s">
        <v>1064</v>
      </c>
      <c r="T290" s="84" t="s">
        <v>1047</v>
      </c>
      <c r="V290"/>
      <c r="W290"/>
      <c r="Z290"/>
    </row>
    <row r="291" spans="1:26" x14ac:dyDescent="0.25">
      <c r="A291" t="s">
        <v>1026</v>
      </c>
      <c r="B291" s="85" t="s">
        <v>941</v>
      </c>
      <c r="C291" s="85" t="s">
        <v>940</v>
      </c>
      <c r="D291" s="100">
        <v>73317003</v>
      </c>
      <c r="E291" s="100">
        <v>264081</v>
      </c>
      <c r="F291" s="100">
        <v>0</v>
      </c>
      <c r="G291" s="100">
        <v>330373</v>
      </c>
      <c r="H291" s="100">
        <v>0</v>
      </c>
      <c r="I291" s="100">
        <v>330373</v>
      </c>
      <c r="J291" s="100">
        <v>0</v>
      </c>
      <c r="K291" s="100">
        <v>13381</v>
      </c>
      <c r="L291" s="100">
        <v>0</v>
      </c>
      <c r="M291" s="100">
        <v>0</v>
      </c>
      <c r="N291" s="100">
        <v>0</v>
      </c>
      <c r="O291" s="100">
        <v>0</v>
      </c>
      <c r="P291" s="100">
        <v>73237330</v>
      </c>
      <c r="Q291" s="84" t="s">
        <v>940</v>
      </c>
      <c r="R291" s="84" t="s">
        <v>1045</v>
      </c>
      <c r="S291" s="84" t="s">
        <v>1056</v>
      </c>
      <c r="T291" s="84" t="s">
        <v>1047</v>
      </c>
      <c r="V291"/>
      <c r="W291"/>
      <c r="Z291"/>
    </row>
    <row r="292" spans="1:26" x14ac:dyDescent="0.25">
      <c r="A292" t="s">
        <v>1037</v>
      </c>
      <c r="B292" s="85" t="s">
        <v>943</v>
      </c>
      <c r="C292" s="85" t="s">
        <v>942</v>
      </c>
      <c r="D292" s="100">
        <v>66642061</v>
      </c>
      <c r="E292" s="100">
        <v>1919892</v>
      </c>
      <c r="F292" s="100">
        <v>0</v>
      </c>
      <c r="G292" s="100">
        <v>285401</v>
      </c>
      <c r="H292" s="100">
        <v>0</v>
      </c>
      <c r="I292" s="100">
        <v>285401</v>
      </c>
      <c r="J292" s="100">
        <v>0</v>
      </c>
      <c r="K292" s="100">
        <v>0</v>
      </c>
      <c r="L292" s="100">
        <v>0</v>
      </c>
      <c r="M292" s="100">
        <v>0</v>
      </c>
      <c r="N292" s="100">
        <v>0</v>
      </c>
      <c r="O292" s="100">
        <v>0</v>
      </c>
      <c r="P292" s="100">
        <v>68276552</v>
      </c>
      <c r="Q292" s="84" t="s">
        <v>942</v>
      </c>
      <c r="R292" s="84" t="s">
        <v>1042</v>
      </c>
      <c r="S292" s="84" t="s">
        <v>1043</v>
      </c>
      <c r="T292" s="84" t="s">
        <v>1044</v>
      </c>
      <c r="V292"/>
      <c r="W292"/>
      <c r="Z292"/>
    </row>
    <row r="293" spans="1:26" x14ac:dyDescent="0.25">
      <c r="A293" t="s">
        <v>1026</v>
      </c>
      <c r="B293" s="85" t="s">
        <v>945</v>
      </c>
      <c r="C293" s="85" t="s">
        <v>944</v>
      </c>
      <c r="D293" s="100">
        <v>131562269</v>
      </c>
      <c r="E293" s="100">
        <v>1550013</v>
      </c>
      <c r="F293" s="100">
        <v>0</v>
      </c>
      <c r="G293" s="100">
        <v>445379</v>
      </c>
      <c r="H293" s="100">
        <v>0</v>
      </c>
      <c r="I293" s="100">
        <v>445379</v>
      </c>
      <c r="J293" s="100">
        <v>0</v>
      </c>
      <c r="K293" s="100">
        <v>14802094</v>
      </c>
      <c r="L293" s="100">
        <v>0</v>
      </c>
      <c r="M293" s="100">
        <v>0</v>
      </c>
      <c r="N293" s="100">
        <v>0</v>
      </c>
      <c r="O293" s="100">
        <v>0</v>
      </c>
      <c r="P293" s="100">
        <v>117864809</v>
      </c>
      <c r="Q293" s="84" t="s">
        <v>944</v>
      </c>
      <c r="R293" s="84" t="s">
        <v>1042</v>
      </c>
      <c r="S293" s="84" t="s">
        <v>1043</v>
      </c>
      <c r="T293" s="84" t="s">
        <v>1073</v>
      </c>
      <c r="V293"/>
      <c r="W293"/>
      <c r="Z293"/>
    </row>
    <row r="294" spans="1:26" x14ac:dyDescent="0.25">
      <c r="A294" t="s">
        <v>1037</v>
      </c>
      <c r="B294" s="85" t="s">
        <v>947</v>
      </c>
      <c r="C294" s="85" t="s">
        <v>946</v>
      </c>
      <c r="D294" s="100">
        <v>106868815</v>
      </c>
      <c r="E294" s="100">
        <v>0</v>
      </c>
      <c r="F294" s="100">
        <v>2980179</v>
      </c>
      <c r="G294" s="100">
        <v>295471</v>
      </c>
      <c r="H294" s="100">
        <v>0</v>
      </c>
      <c r="I294" s="100">
        <v>295471</v>
      </c>
      <c r="J294" s="100">
        <v>0</v>
      </c>
      <c r="K294" s="100">
        <v>64270</v>
      </c>
      <c r="L294" s="100">
        <v>0</v>
      </c>
      <c r="M294" s="100">
        <v>0</v>
      </c>
      <c r="N294" s="100">
        <v>0</v>
      </c>
      <c r="O294" s="100">
        <v>0</v>
      </c>
      <c r="P294" s="100">
        <v>103528895</v>
      </c>
      <c r="Q294" s="84" t="s">
        <v>946</v>
      </c>
      <c r="R294" s="84" t="s">
        <v>1054</v>
      </c>
      <c r="S294" s="84" t="s">
        <v>1078</v>
      </c>
      <c r="T294" s="84" t="s">
        <v>1054</v>
      </c>
      <c r="V294"/>
      <c r="W294"/>
      <c r="Z294"/>
    </row>
    <row r="295" spans="1:26" x14ac:dyDescent="0.25">
      <c r="A295" t="s">
        <v>1026</v>
      </c>
      <c r="B295" s="85" t="s">
        <v>949</v>
      </c>
      <c r="C295" s="85" t="s">
        <v>948</v>
      </c>
      <c r="D295" s="100">
        <v>65330747</v>
      </c>
      <c r="E295" s="100">
        <v>328706</v>
      </c>
      <c r="F295" s="100">
        <v>0</v>
      </c>
      <c r="G295" s="100">
        <v>219654</v>
      </c>
      <c r="H295" s="100">
        <v>0</v>
      </c>
      <c r="I295" s="100">
        <v>219654</v>
      </c>
      <c r="J295" s="100">
        <v>0</v>
      </c>
      <c r="K295" s="100">
        <v>0</v>
      </c>
      <c r="L295" s="100">
        <v>16440</v>
      </c>
      <c r="M295" s="100">
        <v>16440</v>
      </c>
      <c r="N295" s="100">
        <v>0</v>
      </c>
      <c r="O295" s="100">
        <v>0</v>
      </c>
      <c r="P295" s="100">
        <v>65423359</v>
      </c>
      <c r="Q295" s="84" t="s">
        <v>948</v>
      </c>
      <c r="R295" s="84" t="s">
        <v>1094</v>
      </c>
      <c r="S295" s="84" t="s">
        <v>1028</v>
      </c>
      <c r="T295" s="84" t="s">
        <v>1029</v>
      </c>
      <c r="V295"/>
      <c r="W295"/>
      <c r="Z295"/>
    </row>
    <row r="296" spans="1:26" x14ac:dyDescent="0.25">
      <c r="A296" t="s">
        <v>1037</v>
      </c>
      <c r="B296" s="85" t="s">
        <v>951</v>
      </c>
      <c r="C296" s="85" t="s">
        <v>950</v>
      </c>
      <c r="D296" s="100">
        <v>65592217</v>
      </c>
      <c r="E296" s="100">
        <v>45278</v>
      </c>
      <c r="F296" s="100">
        <v>0</v>
      </c>
      <c r="G296" s="100">
        <v>167093</v>
      </c>
      <c r="H296" s="100">
        <v>0</v>
      </c>
      <c r="I296" s="100">
        <v>167093</v>
      </c>
      <c r="J296" s="100">
        <v>0</v>
      </c>
      <c r="K296" s="100">
        <v>0</v>
      </c>
      <c r="L296" s="100">
        <v>0</v>
      </c>
      <c r="M296" s="100">
        <v>0</v>
      </c>
      <c r="N296" s="100">
        <v>0</v>
      </c>
      <c r="O296" s="100">
        <v>0</v>
      </c>
      <c r="P296" s="100">
        <v>65470402</v>
      </c>
      <c r="Q296" s="84" t="s">
        <v>950</v>
      </c>
      <c r="R296" s="84" t="s">
        <v>1069</v>
      </c>
      <c r="S296" s="84" t="s">
        <v>1028</v>
      </c>
      <c r="T296" s="84" t="s">
        <v>1029</v>
      </c>
      <c r="V296"/>
      <c r="W296"/>
      <c r="Z296"/>
    </row>
    <row r="297" spans="1:26" x14ac:dyDescent="0.25">
      <c r="A297" t="s">
        <v>1026</v>
      </c>
      <c r="B297" s="85" t="s">
        <v>953</v>
      </c>
      <c r="C297" s="85" t="s">
        <v>952</v>
      </c>
      <c r="D297" s="100">
        <v>35723840</v>
      </c>
      <c r="E297" s="100">
        <v>691490</v>
      </c>
      <c r="F297" s="100">
        <v>0</v>
      </c>
      <c r="G297" s="100">
        <v>177275</v>
      </c>
      <c r="H297" s="100">
        <v>0</v>
      </c>
      <c r="I297" s="100">
        <v>177275</v>
      </c>
      <c r="J297" s="100">
        <v>0</v>
      </c>
      <c r="K297" s="100">
        <v>0</v>
      </c>
      <c r="L297" s="100">
        <v>0</v>
      </c>
      <c r="M297" s="100">
        <v>0</v>
      </c>
      <c r="N297" s="100">
        <v>0</v>
      </c>
      <c r="O297" s="100">
        <v>0</v>
      </c>
      <c r="P297" s="100">
        <v>36238055</v>
      </c>
      <c r="Q297" s="84" t="s">
        <v>952</v>
      </c>
      <c r="R297" s="84" t="s">
        <v>1088</v>
      </c>
      <c r="S297" s="84" t="s">
        <v>1028</v>
      </c>
      <c r="T297" s="84" t="s">
        <v>1029</v>
      </c>
      <c r="V297"/>
      <c r="W297"/>
      <c r="Z297"/>
    </row>
    <row r="298" spans="1:26" x14ac:dyDescent="0.25">
      <c r="A298" t="s">
        <v>1026</v>
      </c>
      <c r="B298" s="85" t="s">
        <v>955</v>
      </c>
      <c r="C298" s="85" t="s">
        <v>954</v>
      </c>
      <c r="D298" s="100">
        <v>31028477</v>
      </c>
      <c r="E298" s="100">
        <v>543729</v>
      </c>
      <c r="F298" s="100">
        <v>0</v>
      </c>
      <c r="G298" s="100">
        <v>222690</v>
      </c>
      <c r="H298" s="100">
        <v>0</v>
      </c>
      <c r="I298" s="100">
        <v>222690</v>
      </c>
      <c r="J298" s="100">
        <v>0</v>
      </c>
      <c r="K298" s="100">
        <v>0</v>
      </c>
      <c r="L298" s="100">
        <v>193880</v>
      </c>
      <c r="M298" s="100">
        <v>193880</v>
      </c>
      <c r="N298" s="100">
        <v>0</v>
      </c>
      <c r="O298" s="100">
        <v>0</v>
      </c>
      <c r="P298" s="100">
        <v>31155636</v>
      </c>
      <c r="Q298" s="84" t="s">
        <v>954</v>
      </c>
      <c r="R298" s="84" t="s">
        <v>1087</v>
      </c>
      <c r="S298" s="84" t="s">
        <v>1066</v>
      </c>
      <c r="T298" s="84" t="s">
        <v>1029</v>
      </c>
      <c r="V298"/>
      <c r="W298"/>
      <c r="Z298"/>
    </row>
    <row r="299" spans="1:26" x14ac:dyDescent="0.25">
      <c r="A299" t="s">
        <v>1026</v>
      </c>
      <c r="B299" s="85" t="s">
        <v>957</v>
      </c>
      <c r="C299" s="85" t="s">
        <v>956</v>
      </c>
      <c r="D299" s="100">
        <v>29564100</v>
      </c>
      <c r="E299" s="100">
        <v>0</v>
      </c>
      <c r="F299" s="100">
        <v>73757</v>
      </c>
      <c r="G299" s="100">
        <v>108191</v>
      </c>
      <c r="H299" s="100">
        <v>0</v>
      </c>
      <c r="I299" s="100">
        <v>108191</v>
      </c>
      <c r="J299" s="100">
        <v>0</v>
      </c>
      <c r="K299" s="100">
        <v>0</v>
      </c>
      <c r="L299" s="100">
        <v>38666</v>
      </c>
      <c r="M299" s="100">
        <v>38666</v>
      </c>
      <c r="N299" s="100">
        <v>0</v>
      </c>
      <c r="O299" s="100">
        <v>0</v>
      </c>
      <c r="P299" s="100">
        <v>29343486</v>
      </c>
      <c r="Q299" s="84" t="s">
        <v>956</v>
      </c>
      <c r="R299" s="84" t="s">
        <v>1080</v>
      </c>
      <c r="S299" s="84" t="s">
        <v>1028</v>
      </c>
      <c r="T299" s="84" t="s">
        <v>1029</v>
      </c>
      <c r="V299"/>
      <c r="W299"/>
      <c r="Z299"/>
    </row>
    <row r="300" spans="1:26" x14ac:dyDescent="0.25">
      <c r="A300" t="s">
        <v>1026</v>
      </c>
      <c r="B300" s="85" t="s">
        <v>959</v>
      </c>
      <c r="C300" s="85" t="s">
        <v>958</v>
      </c>
      <c r="D300" s="100">
        <v>60367531.100000009</v>
      </c>
      <c r="E300" s="100">
        <v>0</v>
      </c>
      <c r="F300" s="100">
        <v>201150</v>
      </c>
      <c r="G300" s="100">
        <v>148429</v>
      </c>
      <c r="H300" s="100">
        <v>0</v>
      </c>
      <c r="I300" s="100">
        <v>148429</v>
      </c>
      <c r="J300" s="100">
        <v>0</v>
      </c>
      <c r="K300" s="100">
        <v>0</v>
      </c>
      <c r="L300" s="100">
        <v>0</v>
      </c>
      <c r="M300" s="100">
        <v>0</v>
      </c>
      <c r="N300" s="100">
        <v>0</v>
      </c>
      <c r="O300" s="100">
        <v>0</v>
      </c>
      <c r="P300" s="100">
        <v>60017952.100000009</v>
      </c>
      <c r="Q300" s="84" t="s">
        <v>958</v>
      </c>
      <c r="R300" s="84" t="s">
        <v>1069</v>
      </c>
      <c r="S300" s="84" t="s">
        <v>1028</v>
      </c>
      <c r="T300" s="84" t="s">
        <v>1029</v>
      </c>
      <c r="V300"/>
      <c r="W300"/>
      <c r="Z300"/>
    </row>
    <row r="301" spans="1:26" x14ac:dyDescent="0.25">
      <c r="A301" t="s">
        <v>1026</v>
      </c>
      <c r="B301" s="85" t="s">
        <v>961</v>
      </c>
      <c r="C301" s="85" t="s">
        <v>960</v>
      </c>
      <c r="D301" s="100">
        <v>85051256</v>
      </c>
      <c r="E301" s="100">
        <v>0</v>
      </c>
      <c r="F301" s="100">
        <v>498051</v>
      </c>
      <c r="G301" s="100">
        <v>259336</v>
      </c>
      <c r="H301" s="100">
        <v>0</v>
      </c>
      <c r="I301" s="100">
        <v>259336</v>
      </c>
      <c r="J301" s="100">
        <v>0</v>
      </c>
      <c r="K301" s="100">
        <v>0</v>
      </c>
      <c r="L301" s="100">
        <v>0</v>
      </c>
      <c r="M301" s="100">
        <v>0</v>
      </c>
      <c r="N301" s="100">
        <v>0</v>
      </c>
      <c r="O301" s="100">
        <v>0</v>
      </c>
      <c r="P301" s="100">
        <v>84293869</v>
      </c>
      <c r="Q301" s="84" t="s">
        <v>960</v>
      </c>
      <c r="R301" s="84" t="s">
        <v>1054</v>
      </c>
      <c r="S301" s="84" t="s">
        <v>1063</v>
      </c>
      <c r="T301" s="84" t="s">
        <v>1054</v>
      </c>
      <c r="V301"/>
      <c r="W301"/>
      <c r="Z301"/>
    </row>
    <row r="302" spans="1:26" x14ac:dyDescent="0.25">
      <c r="A302" t="s">
        <v>1026</v>
      </c>
      <c r="B302" s="85" t="s">
        <v>963</v>
      </c>
      <c r="C302" s="85" t="s">
        <v>962</v>
      </c>
      <c r="D302" s="100">
        <v>9909566</v>
      </c>
      <c r="E302" s="100">
        <v>268094</v>
      </c>
      <c r="F302" s="100">
        <v>0</v>
      </c>
      <c r="G302" s="100">
        <v>81908</v>
      </c>
      <c r="H302" s="100">
        <v>0</v>
      </c>
      <c r="I302" s="100">
        <v>81908</v>
      </c>
      <c r="J302" s="100">
        <v>0</v>
      </c>
      <c r="K302" s="100">
        <v>0</v>
      </c>
      <c r="L302" s="100">
        <v>0</v>
      </c>
      <c r="M302" s="100">
        <v>0</v>
      </c>
      <c r="N302" s="100">
        <v>0</v>
      </c>
      <c r="O302" s="100">
        <v>0</v>
      </c>
      <c r="P302" s="100">
        <v>10095752</v>
      </c>
      <c r="Q302" s="84" t="s">
        <v>962</v>
      </c>
      <c r="R302" s="84" t="s">
        <v>1084</v>
      </c>
      <c r="S302" s="84" t="s">
        <v>1085</v>
      </c>
      <c r="T302" s="84" t="s">
        <v>1029</v>
      </c>
      <c r="V302"/>
      <c r="W302"/>
      <c r="Z302"/>
    </row>
    <row r="303" spans="1:26" x14ac:dyDescent="0.25">
      <c r="A303" t="s">
        <v>1026</v>
      </c>
      <c r="B303" s="85" t="s">
        <v>965</v>
      </c>
      <c r="C303" s="85" t="s">
        <v>964</v>
      </c>
      <c r="D303" s="100">
        <v>31460694</v>
      </c>
      <c r="E303" s="100">
        <v>0</v>
      </c>
      <c r="F303" s="100">
        <v>56320</v>
      </c>
      <c r="G303" s="100">
        <v>127437</v>
      </c>
      <c r="H303" s="100">
        <v>0</v>
      </c>
      <c r="I303" s="100">
        <v>127437</v>
      </c>
      <c r="J303" s="100">
        <v>0</v>
      </c>
      <c r="K303" s="100">
        <v>0</v>
      </c>
      <c r="L303" s="100">
        <v>0</v>
      </c>
      <c r="M303" s="100">
        <v>0</v>
      </c>
      <c r="N303" s="100">
        <v>0</v>
      </c>
      <c r="O303" s="100">
        <v>0</v>
      </c>
      <c r="P303" s="100">
        <v>31276937</v>
      </c>
      <c r="Q303" s="84" t="s">
        <v>964</v>
      </c>
      <c r="R303" s="84" t="s">
        <v>1070</v>
      </c>
      <c r="S303" s="84" t="s">
        <v>1059</v>
      </c>
      <c r="T303" s="84" t="s">
        <v>1029</v>
      </c>
      <c r="V303"/>
      <c r="W303"/>
      <c r="Z303"/>
    </row>
    <row r="304" spans="1:26" x14ac:dyDescent="0.25">
      <c r="A304" t="s">
        <v>1026</v>
      </c>
      <c r="B304" s="85" t="s">
        <v>967</v>
      </c>
      <c r="C304" s="85" t="s">
        <v>966</v>
      </c>
      <c r="D304" s="100">
        <v>17165233</v>
      </c>
      <c r="E304" s="100">
        <v>376114</v>
      </c>
      <c r="F304" s="100">
        <v>0</v>
      </c>
      <c r="G304" s="100">
        <v>105203</v>
      </c>
      <c r="H304" s="100">
        <v>0</v>
      </c>
      <c r="I304" s="100">
        <v>105203</v>
      </c>
      <c r="J304" s="100">
        <v>0</v>
      </c>
      <c r="K304" s="100">
        <v>0</v>
      </c>
      <c r="L304" s="100">
        <v>197075</v>
      </c>
      <c r="M304" s="100">
        <v>47593</v>
      </c>
      <c r="N304" s="100">
        <v>149482</v>
      </c>
      <c r="O304" s="100">
        <v>0</v>
      </c>
      <c r="P304" s="100">
        <v>17239069</v>
      </c>
      <c r="Q304" s="84" t="s">
        <v>966</v>
      </c>
      <c r="R304" s="84" t="s">
        <v>1061</v>
      </c>
      <c r="S304" s="84" t="s">
        <v>1028</v>
      </c>
      <c r="T304" s="84" t="s">
        <v>1029</v>
      </c>
      <c r="V304"/>
      <c r="W304"/>
      <c r="Z304"/>
    </row>
    <row r="305" spans="1:26" x14ac:dyDescent="0.25">
      <c r="A305" t="s">
        <v>1026</v>
      </c>
      <c r="B305" s="85" t="s">
        <v>969</v>
      </c>
      <c r="C305" s="85" t="s">
        <v>968</v>
      </c>
      <c r="D305" s="100">
        <v>39086170</v>
      </c>
      <c r="E305" s="100">
        <v>777405</v>
      </c>
      <c r="F305" s="100">
        <v>0</v>
      </c>
      <c r="G305" s="100">
        <v>162547</v>
      </c>
      <c r="H305" s="100">
        <v>0</v>
      </c>
      <c r="I305" s="100">
        <v>162547</v>
      </c>
      <c r="J305" s="100">
        <v>0</v>
      </c>
      <c r="K305" s="100">
        <v>0</v>
      </c>
      <c r="L305" s="100">
        <v>203125</v>
      </c>
      <c r="M305" s="100">
        <v>203125</v>
      </c>
      <c r="N305" s="100">
        <v>0</v>
      </c>
      <c r="O305" s="100">
        <v>0</v>
      </c>
      <c r="P305" s="100">
        <v>39497903</v>
      </c>
      <c r="Q305" s="84" t="s">
        <v>968</v>
      </c>
      <c r="R305" s="84" t="s">
        <v>1077</v>
      </c>
      <c r="S305" s="84" t="s">
        <v>1028</v>
      </c>
      <c r="T305" s="84" t="s">
        <v>1029</v>
      </c>
      <c r="V305"/>
      <c r="W305"/>
      <c r="Z305"/>
    </row>
    <row r="306" spans="1:26" x14ac:dyDescent="0.25">
      <c r="A306" t="s">
        <v>1026</v>
      </c>
      <c r="B306" s="85" t="s">
        <v>971</v>
      </c>
      <c r="C306" s="85" t="s">
        <v>970</v>
      </c>
      <c r="D306" s="100">
        <v>70299882.409999996</v>
      </c>
      <c r="E306" s="100">
        <v>341164</v>
      </c>
      <c r="F306" s="100">
        <v>0</v>
      </c>
      <c r="G306" s="100">
        <v>248203</v>
      </c>
      <c r="H306" s="100">
        <v>0</v>
      </c>
      <c r="I306" s="100">
        <v>248203</v>
      </c>
      <c r="J306" s="100">
        <v>0</v>
      </c>
      <c r="K306" s="100">
        <v>95182</v>
      </c>
      <c r="L306" s="100">
        <v>499970</v>
      </c>
      <c r="M306" s="100">
        <v>499970</v>
      </c>
      <c r="N306" s="100">
        <v>0</v>
      </c>
      <c r="O306" s="100">
        <v>0</v>
      </c>
      <c r="P306" s="100">
        <v>69797691.409999996</v>
      </c>
      <c r="Q306" s="84" t="s">
        <v>970</v>
      </c>
      <c r="R306" s="84" t="s">
        <v>1040</v>
      </c>
      <c r="S306" s="84" t="s">
        <v>1028</v>
      </c>
      <c r="T306" s="84" t="s">
        <v>1029</v>
      </c>
      <c r="V306"/>
      <c r="W306"/>
      <c r="Z306"/>
    </row>
    <row r="307" spans="1:26" x14ac:dyDescent="0.25">
      <c r="A307" t="s">
        <v>1026</v>
      </c>
      <c r="B307" s="85" t="s">
        <v>973</v>
      </c>
      <c r="C307" s="85" t="s">
        <v>972</v>
      </c>
      <c r="D307" s="100">
        <v>2273992177</v>
      </c>
      <c r="E307" s="100">
        <v>0</v>
      </c>
      <c r="F307" s="100">
        <v>5118941</v>
      </c>
      <c r="G307" s="100">
        <v>3323852</v>
      </c>
      <c r="H307" s="100">
        <v>0</v>
      </c>
      <c r="I307" s="100">
        <v>3323852</v>
      </c>
      <c r="J307" s="100">
        <v>0</v>
      </c>
      <c r="K307" s="100">
        <v>0</v>
      </c>
      <c r="L307" s="100">
        <v>0</v>
      </c>
      <c r="M307" s="100">
        <v>0</v>
      </c>
      <c r="N307" s="100">
        <v>0</v>
      </c>
      <c r="O307" s="100">
        <v>0</v>
      </c>
      <c r="P307" s="100">
        <v>2265549384</v>
      </c>
      <c r="Q307" s="84" t="s">
        <v>972</v>
      </c>
      <c r="R307" s="84" t="s">
        <v>1042</v>
      </c>
      <c r="S307" s="84" t="s">
        <v>1043</v>
      </c>
      <c r="T307" s="84" t="s">
        <v>1073</v>
      </c>
      <c r="V307"/>
      <c r="W307"/>
      <c r="Z307"/>
    </row>
    <row r="308" spans="1:26" x14ac:dyDescent="0.25">
      <c r="A308" t="s">
        <v>1026</v>
      </c>
      <c r="B308" s="85" t="s">
        <v>975</v>
      </c>
      <c r="C308" s="85" t="s">
        <v>974</v>
      </c>
      <c r="D308" s="100">
        <v>82975106.574599952</v>
      </c>
      <c r="E308" s="100">
        <v>0</v>
      </c>
      <c r="F308" s="100">
        <v>1489710</v>
      </c>
      <c r="G308" s="100">
        <v>371674</v>
      </c>
      <c r="H308" s="100">
        <v>0</v>
      </c>
      <c r="I308" s="100">
        <v>371674</v>
      </c>
      <c r="J308" s="100">
        <v>0</v>
      </c>
      <c r="K308" s="100">
        <v>0</v>
      </c>
      <c r="L308" s="100">
        <v>0</v>
      </c>
      <c r="M308" s="100">
        <v>0</v>
      </c>
      <c r="N308" s="100">
        <v>0</v>
      </c>
      <c r="O308" s="100">
        <v>0</v>
      </c>
      <c r="P308" s="100">
        <v>81113722.574599952</v>
      </c>
      <c r="Q308" s="84" t="s">
        <v>974</v>
      </c>
      <c r="R308" s="84" t="s">
        <v>1045</v>
      </c>
      <c r="S308" s="84" t="s">
        <v>1060</v>
      </c>
      <c r="T308" s="84" t="s">
        <v>1047</v>
      </c>
      <c r="V308"/>
      <c r="W308"/>
      <c r="Z308"/>
    </row>
    <row r="309" spans="1:26" x14ac:dyDescent="0.25">
      <c r="A309" t="s">
        <v>1037</v>
      </c>
      <c r="B309" s="85" t="s">
        <v>977</v>
      </c>
      <c r="C309" s="85" t="s">
        <v>976</v>
      </c>
      <c r="D309" s="100">
        <v>150073077</v>
      </c>
      <c r="E309" s="100">
        <v>0</v>
      </c>
      <c r="F309" s="100">
        <v>588510</v>
      </c>
      <c r="G309" s="100">
        <v>621006</v>
      </c>
      <c r="H309" s="100">
        <v>0</v>
      </c>
      <c r="I309" s="100">
        <v>621006</v>
      </c>
      <c r="J309" s="100">
        <v>0</v>
      </c>
      <c r="K309" s="100">
        <v>0</v>
      </c>
      <c r="L309" s="100">
        <v>588118</v>
      </c>
      <c r="M309" s="100">
        <v>588118</v>
      </c>
      <c r="N309" s="100">
        <v>0</v>
      </c>
      <c r="O309" s="100">
        <v>0</v>
      </c>
      <c r="P309" s="100">
        <v>148275443</v>
      </c>
      <c r="Q309" s="84" t="s">
        <v>976</v>
      </c>
      <c r="R309" s="84" t="s">
        <v>1054</v>
      </c>
      <c r="S309" s="84" t="s">
        <v>1099</v>
      </c>
      <c r="T309" s="84" t="s">
        <v>1054</v>
      </c>
      <c r="V309"/>
      <c r="W309"/>
      <c r="Z309"/>
    </row>
    <row r="310" spans="1:26" x14ac:dyDescent="0.25">
      <c r="A310" t="s">
        <v>1026</v>
      </c>
      <c r="B310" s="85" t="s">
        <v>979</v>
      </c>
      <c r="C310" s="85" t="s">
        <v>978</v>
      </c>
      <c r="D310" s="100">
        <v>61727402</v>
      </c>
      <c r="E310" s="100">
        <v>613870</v>
      </c>
      <c r="F310" s="100">
        <v>0</v>
      </c>
      <c r="G310" s="100">
        <v>202269</v>
      </c>
      <c r="H310" s="100">
        <v>0</v>
      </c>
      <c r="I310" s="100">
        <v>202269</v>
      </c>
      <c r="J310" s="100">
        <v>0</v>
      </c>
      <c r="K310" s="100">
        <v>0</v>
      </c>
      <c r="L310" s="100">
        <v>-22203</v>
      </c>
      <c r="M310" s="100">
        <v>-22203</v>
      </c>
      <c r="N310" s="100">
        <v>0</v>
      </c>
      <c r="O310" s="100">
        <v>0</v>
      </c>
      <c r="P310" s="100">
        <v>62161206</v>
      </c>
      <c r="Q310" s="84" t="s">
        <v>978</v>
      </c>
      <c r="R310" s="84" t="s">
        <v>1050</v>
      </c>
      <c r="S310" s="84" t="s">
        <v>1051</v>
      </c>
      <c r="T310" s="84" t="s">
        <v>1029</v>
      </c>
      <c r="V310"/>
      <c r="W310"/>
      <c r="Z310"/>
    </row>
    <row r="311" spans="1:26" x14ac:dyDescent="0.25">
      <c r="A311" t="s">
        <v>1037</v>
      </c>
      <c r="B311" s="85" t="s">
        <v>981</v>
      </c>
      <c r="C311" s="85" t="s">
        <v>980</v>
      </c>
      <c r="D311" s="100">
        <v>86523248</v>
      </c>
      <c r="E311" s="100">
        <v>0</v>
      </c>
      <c r="F311" s="100">
        <v>519013</v>
      </c>
      <c r="G311" s="100">
        <v>241470</v>
      </c>
      <c r="H311" s="100">
        <v>0</v>
      </c>
      <c r="I311" s="100">
        <v>241470</v>
      </c>
      <c r="J311" s="100">
        <v>0</v>
      </c>
      <c r="K311" s="100">
        <v>0</v>
      </c>
      <c r="L311" s="100">
        <v>13361</v>
      </c>
      <c r="M311" s="100">
        <v>0</v>
      </c>
      <c r="N311" s="100">
        <v>13361</v>
      </c>
      <c r="O311" s="100">
        <v>0</v>
      </c>
      <c r="P311" s="100">
        <v>85749404</v>
      </c>
      <c r="Q311" s="84" t="s">
        <v>980</v>
      </c>
      <c r="R311" s="84" t="s">
        <v>1054</v>
      </c>
      <c r="S311" s="84" t="s">
        <v>1063</v>
      </c>
      <c r="T311" s="84" t="s">
        <v>1054</v>
      </c>
      <c r="V311"/>
      <c r="W311"/>
      <c r="Z311"/>
    </row>
    <row r="312" spans="1:26" x14ac:dyDescent="0.25">
      <c r="A312" t="s">
        <v>1026</v>
      </c>
      <c r="B312" s="85" t="s">
        <v>983</v>
      </c>
      <c r="C312" s="85" t="s">
        <v>982</v>
      </c>
      <c r="D312" s="100">
        <v>71018206</v>
      </c>
      <c r="E312" s="100">
        <v>0</v>
      </c>
      <c r="F312" s="100">
        <v>403110</v>
      </c>
      <c r="G312" s="100">
        <v>328485</v>
      </c>
      <c r="H312" s="100">
        <v>0</v>
      </c>
      <c r="I312" s="100">
        <v>328485</v>
      </c>
      <c r="J312" s="100">
        <v>0</v>
      </c>
      <c r="K312" s="100">
        <v>3211</v>
      </c>
      <c r="L312" s="100">
        <v>0</v>
      </c>
      <c r="M312" s="100">
        <v>0</v>
      </c>
      <c r="N312" s="100">
        <v>0</v>
      </c>
      <c r="O312" s="100">
        <v>0</v>
      </c>
      <c r="P312" s="100">
        <v>70283400</v>
      </c>
      <c r="Q312" s="84" t="s">
        <v>982</v>
      </c>
      <c r="R312" s="84" t="s">
        <v>1045</v>
      </c>
      <c r="S312" s="84" t="s">
        <v>1091</v>
      </c>
      <c r="T312" s="84" t="s">
        <v>1047</v>
      </c>
      <c r="V312"/>
      <c r="W312"/>
      <c r="Z312"/>
    </row>
    <row r="313" spans="1:26" x14ac:dyDescent="0.25">
      <c r="A313" t="s">
        <v>1037</v>
      </c>
      <c r="B313" s="85" t="s">
        <v>985</v>
      </c>
      <c r="C313" s="85" t="s">
        <v>984</v>
      </c>
      <c r="D313" s="100">
        <v>43236398</v>
      </c>
      <c r="E313" s="100">
        <v>0</v>
      </c>
      <c r="F313" s="100">
        <v>27642</v>
      </c>
      <c r="G313" s="100">
        <v>132198</v>
      </c>
      <c r="H313" s="100">
        <v>0</v>
      </c>
      <c r="I313" s="100">
        <v>132198</v>
      </c>
      <c r="J313" s="100">
        <v>0</v>
      </c>
      <c r="K313" s="100">
        <v>0</v>
      </c>
      <c r="L313" s="100">
        <v>0</v>
      </c>
      <c r="M313" s="100">
        <v>0</v>
      </c>
      <c r="N313" s="100">
        <v>0</v>
      </c>
      <c r="O313" s="100">
        <v>0</v>
      </c>
      <c r="P313" s="100">
        <v>43076558</v>
      </c>
      <c r="Q313" s="84" t="s">
        <v>984</v>
      </c>
      <c r="R313" s="84" t="s">
        <v>1088</v>
      </c>
      <c r="S313" s="84" t="s">
        <v>1028</v>
      </c>
      <c r="T313" s="84" t="s">
        <v>1029</v>
      </c>
      <c r="V313"/>
      <c r="W313"/>
      <c r="Z313"/>
    </row>
    <row r="314" spans="1:26" x14ac:dyDescent="0.25">
      <c r="A314" t="s">
        <v>1026</v>
      </c>
      <c r="B314" s="85" t="s">
        <v>987</v>
      </c>
      <c r="C314" s="85" t="s">
        <v>986</v>
      </c>
      <c r="D314" s="100">
        <v>70725015</v>
      </c>
      <c r="E314" s="100">
        <v>634226</v>
      </c>
      <c r="F314" s="100">
        <v>0</v>
      </c>
      <c r="G314" s="100">
        <v>202719</v>
      </c>
      <c r="H314" s="100">
        <v>0</v>
      </c>
      <c r="I314" s="100">
        <v>202719</v>
      </c>
      <c r="J314" s="100">
        <v>0</v>
      </c>
      <c r="K314" s="100">
        <v>0</v>
      </c>
      <c r="L314" s="100">
        <v>12152</v>
      </c>
      <c r="M314" s="100">
        <v>12152</v>
      </c>
      <c r="N314" s="100">
        <v>0</v>
      </c>
      <c r="O314" s="100">
        <v>0</v>
      </c>
      <c r="P314" s="100">
        <v>71144370</v>
      </c>
      <c r="Q314" s="84" t="s">
        <v>986</v>
      </c>
      <c r="R314" s="84" t="s">
        <v>1054</v>
      </c>
      <c r="S314" s="84" t="s">
        <v>1063</v>
      </c>
      <c r="T314" s="84" t="s">
        <v>1054</v>
      </c>
      <c r="V314"/>
      <c r="W314"/>
      <c r="Z314"/>
    </row>
    <row r="315" spans="1:26" x14ac:dyDescent="0.25">
      <c r="A315" t="s">
        <v>1026</v>
      </c>
      <c r="B315" s="85" t="s">
        <v>989</v>
      </c>
      <c r="C315" s="85" t="s">
        <v>988</v>
      </c>
      <c r="D315" s="100">
        <v>72357976.684</v>
      </c>
      <c r="E315" s="100">
        <v>122150</v>
      </c>
      <c r="F315" s="100">
        <v>0</v>
      </c>
      <c r="G315" s="100">
        <v>331117</v>
      </c>
      <c r="H315" s="100">
        <v>0</v>
      </c>
      <c r="I315" s="100">
        <v>331117</v>
      </c>
      <c r="J315" s="100">
        <v>0</v>
      </c>
      <c r="K315" s="100">
        <v>429702.6399999999</v>
      </c>
      <c r="L315" s="100">
        <v>5033</v>
      </c>
      <c r="M315" s="100">
        <v>5033</v>
      </c>
      <c r="N315" s="100">
        <v>0</v>
      </c>
      <c r="O315" s="100">
        <v>0</v>
      </c>
      <c r="P315" s="100">
        <v>71714274.044</v>
      </c>
      <c r="Q315" s="84" t="s">
        <v>988</v>
      </c>
      <c r="R315" s="84" t="s">
        <v>1045</v>
      </c>
      <c r="S315" s="84" t="s">
        <v>1056</v>
      </c>
      <c r="T315" s="84" t="s">
        <v>1047</v>
      </c>
      <c r="V315"/>
      <c r="W315"/>
      <c r="Z315"/>
    </row>
    <row r="316" spans="1:26" customFormat="1" x14ac:dyDescent="0.25">
      <c r="A316" t="s">
        <v>1026</v>
      </c>
      <c r="B316" s="82" t="s">
        <v>991</v>
      </c>
      <c r="C316" s="82" t="s">
        <v>990</v>
      </c>
      <c r="D316" s="100">
        <v>45033000</v>
      </c>
      <c r="E316" s="100">
        <v>0</v>
      </c>
      <c r="F316" s="100">
        <v>325126</v>
      </c>
      <c r="G316" s="100">
        <v>132392</v>
      </c>
      <c r="H316" s="100">
        <v>0</v>
      </c>
      <c r="I316" s="100">
        <v>132392</v>
      </c>
      <c r="J316" s="100">
        <v>0</v>
      </c>
      <c r="K316" s="100">
        <v>0</v>
      </c>
      <c r="L316" s="100">
        <v>4434</v>
      </c>
      <c r="M316" s="100">
        <v>4434</v>
      </c>
      <c r="N316" s="100">
        <v>0</v>
      </c>
      <c r="O316" s="100">
        <v>0</v>
      </c>
      <c r="P316" s="100">
        <v>44571048</v>
      </c>
      <c r="Q316" s="84" t="s">
        <v>990</v>
      </c>
      <c r="R316" s="84" t="s">
        <v>1067</v>
      </c>
      <c r="S316" s="84" t="s">
        <v>1068</v>
      </c>
      <c r="T316" t="s">
        <v>1029</v>
      </c>
      <c r="U316" s="84"/>
    </row>
    <row r="317" spans="1:26" x14ac:dyDescent="0.25">
      <c r="A317" t="s">
        <v>1026</v>
      </c>
      <c r="B317" s="85" t="s">
        <v>993</v>
      </c>
      <c r="C317" s="85" t="s">
        <v>992</v>
      </c>
      <c r="D317" s="100">
        <v>31150347</v>
      </c>
      <c r="E317" s="100">
        <v>80826</v>
      </c>
      <c r="F317" s="100">
        <v>0</v>
      </c>
      <c r="G317" s="100">
        <v>127461</v>
      </c>
      <c r="H317" s="100">
        <v>0</v>
      </c>
      <c r="I317" s="100">
        <v>127461</v>
      </c>
      <c r="J317" s="100">
        <v>0</v>
      </c>
      <c r="K317" s="100">
        <v>0</v>
      </c>
      <c r="L317" s="100">
        <v>0</v>
      </c>
      <c r="M317" s="100">
        <v>0</v>
      </c>
      <c r="N317" s="100">
        <v>0</v>
      </c>
      <c r="O317" s="100">
        <v>0</v>
      </c>
      <c r="P317" s="100">
        <v>31103712</v>
      </c>
      <c r="Q317" s="84" t="s">
        <v>992</v>
      </c>
      <c r="R317" s="84" t="s">
        <v>1027</v>
      </c>
      <c r="S317" s="84" t="s">
        <v>1028</v>
      </c>
      <c r="T317" s="84" t="s">
        <v>1029</v>
      </c>
      <c r="V317"/>
      <c r="W317"/>
      <c r="Z317"/>
    </row>
    <row r="318" spans="1:26" x14ac:dyDescent="0.25">
      <c r="A318" t="s">
        <v>1026</v>
      </c>
      <c r="B318" s="85" t="s">
        <v>995</v>
      </c>
      <c r="C318" s="85" t="s">
        <v>994</v>
      </c>
      <c r="D318" s="100">
        <v>47943041</v>
      </c>
      <c r="E318" s="100">
        <v>257076</v>
      </c>
      <c r="F318" s="100">
        <v>0</v>
      </c>
      <c r="G318" s="100">
        <v>187966</v>
      </c>
      <c r="H318" s="100">
        <v>0</v>
      </c>
      <c r="I318" s="100">
        <v>187966</v>
      </c>
      <c r="J318" s="100">
        <v>0</v>
      </c>
      <c r="K318" s="100">
        <v>0</v>
      </c>
      <c r="L318" s="100">
        <v>366570</v>
      </c>
      <c r="M318" s="100">
        <v>203369</v>
      </c>
      <c r="N318" s="100">
        <v>163201</v>
      </c>
      <c r="O318" s="100">
        <v>0</v>
      </c>
      <c r="P318" s="100">
        <v>47645581</v>
      </c>
      <c r="Q318" s="84" t="s">
        <v>994</v>
      </c>
      <c r="R318" s="84" t="s">
        <v>1067</v>
      </c>
      <c r="S318" s="84" t="s">
        <v>1068</v>
      </c>
      <c r="T318" s="84" t="s">
        <v>1029</v>
      </c>
      <c r="V318"/>
      <c r="W318"/>
      <c r="Z318"/>
    </row>
    <row r="319" spans="1:26" x14ac:dyDescent="0.25">
      <c r="A319" t="s">
        <v>1037</v>
      </c>
      <c r="B319" s="85" t="s">
        <v>997</v>
      </c>
      <c r="C319" s="85" t="s">
        <v>996</v>
      </c>
      <c r="D319" s="100">
        <v>76882472</v>
      </c>
      <c r="E319" s="100">
        <v>0</v>
      </c>
      <c r="F319" s="100">
        <v>201066</v>
      </c>
      <c r="G319" s="100">
        <v>234074</v>
      </c>
      <c r="H319" s="100">
        <v>0</v>
      </c>
      <c r="I319" s="100">
        <v>234074</v>
      </c>
      <c r="J319" s="100">
        <v>0</v>
      </c>
      <c r="K319" s="100">
        <v>0</v>
      </c>
      <c r="L319" s="100">
        <v>0</v>
      </c>
      <c r="M319" s="100">
        <v>0</v>
      </c>
      <c r="N319" s="100">
        <v>0</v>
      </c>
      <c r="O319" s="100">
        <v>0</v>
      </c>
      <c r="P319" s="100">
        <v>76447332</v>
      </c>
      <c r="Q319" s="84" t="s">
        <v>996</v>
      </c>
      <c r="R319" s="84" t="s">
        <v>1038</v>
      </c>
      <c r="S319" s="84" t="s">
        <v>1039</v>
      </c>
      <c r="T319" s="84" t="s">
        <v>1029</v>
      </c>
      <c r="V319"/>
      <c r="W319"/>
      <c r="Z319"/>
    </row>
    <row r="320" spans="1:26" x14ac:dyDescent="0.25">
      <c r="A320" t="s">
        <v>1026</v>
      </c>
      <c r="B320" s="85" t="s">
        <v>999</v>
      </c>
      <c r="C320" s="85" t="s">
        <v>998</v>
      </c>
      <c r="D320" s="100">
        <v>25334171</v>
      </c>
      <c r="E320" s="100">
        <v>0</v>
      </c>
      <c r="F320" s="100">
        <v>962690</v>
      </c>
      <c r="G320" s="100">
        <v>149787</v>
      </c>
      <c r="H320" s="100">
        <v>0</v>
      </c>
      <c r="I320" s="100">
        <v>149787</v>
      </c>
      <c r="J320" s="100">
        <v>0</v>
      </c>
      <c r="K320" s="100">
        <v>0</v>
      </c>
      <c r="L320" s="100">
        <v>0</v>
      </c>
      <c r="M320" s="100">
        <v>0</v>
      </c>
      <c r="N320" s="100">
        <v>0</v>
      </c>
      <c r="O320" s="100">
        <v>0</v>
      </c>
      <c r="P320" s="100">
        <v>24221694</v>
      </c>
      <c r="Q320" s="84" t="s">
        <v>998</v>
      </c>
      <c r="R320" s="84" t="s">
        <v>1070</v>
      </c>
      <c r="S320" s="84" t="s">
        <v>1059</v>
      </c>
      <c r="T320" s="84" t="s">
        <v>1029</v>
      </c>
      <c r="V320"/>
      <c r="W320"/>
      <c r="Z320"/>
    </row>
    <row r="321" spans="1:26" x14ac:dyDescent="0.25">
      <c r="A321" t="s">
        <v>1026</v>
      </c>
      <c r="B321" s="85" t="s">
        <v>1001</v>
      </c>
      <c r="C321" s="85" t="s">
        <v>1000</v>
      </c>
      <c r="D321" s="100">
        <v>30845475</v>
      </c>
      <c r="E321" s="100">
        <v>34332</v>
      </c>
      <c r="F321" s="100">
        <v>0</v>
      </c>
      <c r="G321" s="100">
        <v>133232</v>
      </c>
      <c r="H321" s="100">
        <v>0</v>
      </c>
      <c r="I321" s="100">
        <v>133232</v>
      </c>
      <c r="J321" s="100">
        <v>0</v>
      </c>
      <c r="K321" s="100">
        <v>0</v>
      </c>
      <c r="L321" s="100">
        <v>5156</v>
      </c>
      <c r="M321" s="100">
        <v>5156</v>
      </c>
      <c r="N321" s="100">
        <v>0</v>
      </c>
      <c r="O321" s="100">
        <v>0</v>
      </c>
      <c r="P321" s="100">
        <v>30741419</v>
      </c>
      <c r="Q321" s="84" t="s">
        <v>1000</v>
      </c>
      <c r="R321" s="84" t="s">
        <v>1067</v>
      </c>
      <c r="S321" s="84" t="s">
        <v>1068</v>
      </c>
      <c r="T321" s="84" t="s">
        <v>1029</v>
      </c>
      <c r="V321"/>
      <c r="W321"/>
      <c r="Z321"/>
    </row>
    <row r="322" spans="1:26" x14ac:dyDescent="0.25">
      <c r="A322" t="s">
        <v>1026</v>
      </c>
      <c r="B322" s="85" t="s">
        <v>1003</v>
      </c>
      <c r="C322" s="85" t="s">
        <v>1002</v>
      </c>
      <c r="D322" s="100">
        <v>103160168</v>
      </c>
      <c r="E322" s="100">
        <v>0</v>
      </c>
      <c r="F322" s="100">
        <v>698165</v>
      </c>
      <c r="G322" s="100">
        <v>289330</v>
      </c>
      <c r="H322" s="100">
        <v>0</v>
      </c>
      <c r="I322" s="100">
        <v>289330</v>
      </c>
      <c r="J322" s="100">
        <v>0</v>
      </c>
      <c r="K322" s="100">
        <v>20439</v>
      </c>
      <c r="L322" s="100">
        <v>0</v>
      </c>
      <c r="M322" s="100">
        <v>0</v>
      </c>
      <c r="N322" s="100">
        <v>0</v>
      </c>
      <c r="O322" s="100">
        <v>0</v>
      </c>
      <c r="P322" s="100">
        <v>102152234</v>
      </c>
      <c r="Q322" s="84" t="s">
        <v>1002</v>
      </c>
      <c r="R322" s="84" t="s">
        <v>1054</v>
      </c>
      <c r="S322" s="84" t="s">
        <v>1082</v>
      </c>
      <c r="T322" s="84" t="s">
        <v>1054</v>
      </c>
      <c r="V322"/>
      <c r="W322"/>
      <c r="Z322"/>
    </row>
    <row r="323" spans="1:26" x14ac:dyDescent="0.25">
      <c r="B323" s="85" t="s">
        <v>1005</v>
      </c>
      <c r="C323" s="85" t="s">
        <v>1004</v>
      </c>
      <c r="D323" s="100">
        <v>25682088680.046303</v>
      </c>
      <c r="E323" s="100">
        <v>130312220</v>
      </c>
      <c r="F323" s="100">
        <v>212884902</v>
      </c>
      <c r="G323" s="100">
        <v>84000006</v>
      </c>
      <c r="H323" s="100">
        <v>110266</v>
      </c>
      <c r="I323" s="100">
        <v>84110272</v>
      </c>
      <c r="J323" s="100">
        <v>11871000</v>
      </c>
      <c r="K323" s="100">
        <v>83025471.640000001</v>
      </c>
      <c r="L323" s="100">
        <v>72175623.189999998</v>
      </c>
      <c r="M323" s="100">
        <v>68037720</v>
      </c>
      <c r="N323" s="100">
        <v>4137903.19</v>
      </c>
      <c r="O323" s="100">
        <v>25956</v>
      </c>
      <c r="P323" s="100">
        <v>25348307675.216309</v>
      </c>
      <c r="Q323" s="85" t="s">
        <v>1004</v>
      </c>
      <c r="R323" s="85"/>
      <c r="S323" s="85"/>
      <c r="T323" s="85"/>
    </row>
    <row r="324" spans="1:26" x14ac:dyDescent="0.25">
      <c r="D324" s="100"/>
      <c r="E324" s="100"/>
      <c r="F324" s="100"/>
      <c r="G324" s="100"/>
      <c r="H324" s="100"/>
      <c r="I324" s="100"/>
      <c r="J324" s="100"/>
      <c r="K324" s="100"/>
      <c r="L324" s="100"/>
      <c r="M324" s="100"/>
      <c r="N324" s="100"/>
      <c r="O324" s="100"/>
      <c r="P324" s="100"/>
    </row>
    <row r="325" spans="1:26" x14ac:dyDescent="0.25">
      <c r="B325" s="85" t="s">
        <v>1100</v>
      </c>
    </row>
  </sheetData>
  <autoFilter ref="A5:AE323" xr:uid="{530A88F1-F38A-416B-941A-4EAA2DD2BC15}"/>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5" ma:contentTypeDescription="Create a new document." ma:contentTypeScope="" ma:versionID="317fbd8fca8c54444d1b6bbb8966cf5a">
  <xsd:schema xmlns:xsd="http://www.w3.org/2001/XMLSchema" xmlns:xs="http://www.w3.org/2001/XMLSchema" xmlns:p="http://schemas.microsoft.com/office/2006/metadata/properties" xmlns:ns2="3fa4860e-4e84-4984-b511-cb934d7752ca" xmlns:ns3="63fd57c9-5291-4ee5-b3d3-37b4b570c278" xmlns:ns4="83a87e31-bf32-46ab-8e70-9fa18461fa4d" targetNamespace="http://schemas.microsoft.com/office/2006/metadata/properties" ma:root="true" ma:fieldsID="90f2536f57e85155fcd295c76b7f1763" ns2:_="" ns3:_="" ns4:_="">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42095B-1AC7-4BB5-A092-55EBB0BC6582}">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FF803C83-C9C3-4870-8019-186BF3AD5A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819AC9-4D8D-486D-852F-340EA4A993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Metadata</vt:lpstr>
      <vt:lpstr>Part 1</vt:lpstr>
      <vt:lpstr>Part 2</vt:lpstr>
      <vt:lpstr>DA Summary</vt:lpstr>
      <vt:lpstr>Part 3</vt:lpstr>
      <vt:lpstr>Part 4</vt:lpstr>
      <vt:lpstr>Part 5</vt:lpstr>
      <vt:lpstr>Data</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Manager/>
  <Company>DCLG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JFarrar</dc:creator>
  <cp:keywords/>
  <dc:description/>
  <cp:lastModifiedBy>Joseph Scott</cp:lastModifiedBy>
  <cp:revision/>
  <dcterms:created xsi:type="dcterms:W3CDTF">2013-07-12T16:47:25Z</dcterms:created>
  <dcterms:modified xsi:type="dcterms:W3CDTF">2022-09-12T12:46:29Z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7cfe1a30-f6bb-45d5-8359-a87c1f2bf417</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ies>
</file>